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updateLinks="never" codeName="ThisWorkbook"/>
  <mc:AlternateContent xmlns:mc="http://schemas.openxmlformats.org/markup-compatibility/2006">
    <mc:Choice Requires="x15">
      <x15ac:absPath xmlns:x15ac="http://schemas.microsoft.com/office/spreadsheetml/2010/11/ac" url="D:\Advance Construction\PLAYGROUND - QASSIM, HAIL &amp; TABUK\01.Naveed handover - Playground\Weekly Progress Report (Playground)\29.18102026\29.18102026\"/>
    </mc:Choice>
  </mc:AlternateContent>
  <xr:revisionPtr revIDLastSave="0" documentId="13_ncr:1_{FCE6A8E0-5A21-4044-9C73-193708315330}" xr6:coauthVersionLast="47" xr6:coauthVersionMax="47" xr10:uidLastSave="{00000000-0000-0000-0000-000000000000}"/>
  <bookViews>
    <workbookView xWindow="-108" yWindow="-108" windowWidth="23256" windowHeight="12456" tabRatio="891" firstSheet="2" activeTab="2" xr2:uid="{00000000-000D-0000-FFFF-FFFF00000000}"/>
  </bookViews>
  <sheets>
    <sheet name="DB" sheetId="63" state="hidden" r:id="rId1"/>
    <sheet name="Sheet3" sheetId="64" state="hidden" r:id="rId2"/>
    <sheet name="Weekly Progress Report" sheetId="47" r:id="rId3"/>
    <sheet name="Codes" sheetId="9" state="hidden" r:id="rId4"/>
    <sheet name="General Information" sheetId="21" r:id="rId5"/>
    <sheet name="Progress" sheetId="41" r:id="rId6"/>
    <sheet name="Current Week" sheetId="265" r:id="rId7"/>
    <sheet name="Previous Week" sheetId="266" r:id="rId8"/>
    <sheet name="Weekly Photos" sheetId="34" r:id="rId9"/>
    <sheet name="FIR Summary" sheetId="332" r:id="rId10"/>
    <sheet name="Quality" sheetId="333" r:id="rId11"/>
    <sheet name="Quality-Stat" sheetId="334" r:id="rId12"/>
    <sheet name="HSE" sheetId="330" r:id="rId13"/>
    <sheet name="HSE-Stat" sheetId="331" r:id="rId14"/>
    <sheet name="Major Quantities" sheetId="25" state="hidden" r:id="rId15"/>
    <sheet name="Risk Register" sheetId="221" r:id="rId16"/>
    <sheet name="CCO" sheetId="23" r:id="rId17"/>
    <sheet name="Invoice Log" sheetId="125" r:id="rId18"/>
    <sheet name="Milestones" sheetId="19" r:id="rId19"/>
    <sheet name="Procurement" sheetId="307" r:id="rId20"/>
    <sheet name="Issues" sheetId="215" r:id="rId21"/>
    <sheet name="Manpower" sheetId="6" r:id="rId22"/>
    <sheet name="EV-Chart Data" sheetId="2" r:id="rId23"/>
    <sheet name="Physical-Chart Data" sheetId="11" r:id="rId24"/>
    <sheet name="Schedule" sheetId="27" r:id="rId25"/>
    <sheet name="Testing" sheetId="32" r:id="rId26"/>
    <sheet name="Progress Tracking sheet" sheetId="117" r:id="rId27"/>
    <sheet name="BOQ Summary" sheetId="232"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s>
  <definedNames>
    <definedName name="_____________ccr1" localSheetId="0" hidden="1">{#N/A,#N/A,TRUE,"Cover";#N/A,#N/A,TRUE,"Conts";#N/A,#N/A,TRUE,"VOS";#N/A,#N/A,TRUE,"Warrington";#N/A,#N/A,TRUE,"Widnes"}</definedName>
    <definedName name="_____________ccr1" localSheetId="9" hidden="1">{#N/A,#N/A,TRUE,"Cover";#N/A,#N/A,TRUE,"Conts";#N/A,#N/A,TRUE,"VOS";#N/A,#N/A,TRUE,"Warrington";#N/A,#N/A,TRUE,"Widnes"}</definedName>
    <definedName name="_____________ccr1" localSheetId="12" hidden="1">{#N/A,#N/A,TRUE,"Cover";#N/A,#N/A,TRUE,"Conts";#N/A,#N/A,TRUE,"VOS";#N/A,#N/A,TRUE,"Warrington";#N/A,#N/A,TRUE,"Widnes"}</definedName>
    <definedName name="_____________ccr1" localSheetId="13" hidden="1">{#N/A,#N/A,TRUE,"Cover";#N/A,#N/A,TRUE,"Conts";#N/A,#N/A,TRUE,"VOS";#N/A,#N/A,TRUE,"Warrington";#N/A,#N/A,TRUE,"Widnes"}</definedName>
    <definedName name="_____________ccr1" localSheetId="17" hidden="1">{#N/A,#N/A,TRUE,"Cover";#N/A,#N/A,TRUE,"Conts";#N/A,#N/A,TRUE,"VOS";#N/A,#N/A,TRUE,"Warrington";#N/A,#N/A,TRUE,"Widnes"}</definedName>
    <definedName name="_____________ccr1" localSheetId="20" hidden="1">{#N/A,#N/A,TRUE,"Cover";#N/A,#N/A,TRUE,"Conts";#N/A,#N/A,TRUE,"VOS";#N/A,#N/A,TRUE,"Warrington";#N/A,#N/A,TRUE,"Widnes"}</definedName>
    <definedName name="_____________ccr1" localSheetId="19" hidden="1">{#N/A,#N/A,TRUE,"Cover";#N/A,#N/A,TRUE,"Conts";#N/A,#N/A,TRUE,"VOS";#N/A,#N/A,TRUE,"Warrington";#N/A,#N/A,TRUE,"Widnes"}</definedName>
    <definedName name="_____________ccr1" localSheetId="26" hidden="1">{#N/A,#N/A,TRUE,"Cover";#N/A,#N/A,TRUE,"Conts";#N/A,#N/A,TRUE,"VOS";#N/A,#N/A,TRUE,"Warrington";#N/A,#N/A,TRUE,"Widnes"}</definedName>
    <definedName name="_____________ccr1" localSheetId="10" hidden="1">{#N/A,#N/A,TRUE,"Cover";#N/A,#N/A,TRUE,"Conts";#N/A,#N/A,TRUE,"VOS";#N/A,#N/A,TRUE,"Warrington";#N/A,#N/A,TRUE,"Widnes"}</definedName>
    <definedName name="_____________ccr1" localSheetId="11" hidden="1">{#N/A,#N/A,TRUE,"Cover";#N/A,#N/A,TRUE,"Conts";#N/A,#N/A,TRUE,"VOS";#N/A,#N/A,TRUE,"Warrington";#N/A,#N/A,TRUE,"Widnes"}</definedName>
    <definedName name="_____________ccr1" localSheetId="15" hidden="1">{#N/A,#N/A,TRUE,"Cover";#N/A,#N/A,TRUE,"Conts";#N/A,#N/A,TRUE,"VOS";#N/A,#N/A,TRUE,"Warrington";#N/A,#N/A,TRUE,"Widnes"}</definedName>
    <definedName name="_____________ccr1" hidden="1">{#N/A,#N/A,TRUE,"Cover";#N/A,#N/A,TRUE,"Conts";#N/A,#N/A,TRUE,"VOS";#N/A,#N/A,TRUE,"Warrington";#N/A,#N/A,TRUE,"Widnes"}</definedName>
    <definedName name="___________ccr1" localSheetId="0" hidden="1">{#N/A,#N/A,TRUE,"Cover";#N/A,#N/A,TRUE,"Conts";#N/A,#N/A,TRUE,"VOS";#N/A,#N/A,TRUE,"Warrington";#N/A,#N/A,TRUE,"Widnes"}</definedName>
    <definedName name="___________ccr1" localSheetId="9" hidden="1">{#N/A,#N/A,TRUE,"Cover";#N/A,#N/A,TRUE,"Conts";#N/A,#N/A,TRUE,"VOS";#N/A,#N/A,TRUE,"Warrington";#N/A,#N/A,TRUE,"Widnes"}</definedName>
    <definedName name="___________ccr1" localSheetId="12" hidden="1">{#N/A,#N/A,TRUE,"Cover";#N/A,#N/A,TRUE,"Conts";#N/A,#N/A,TRUE,"VOS";#N/A,#N/A,TRUE,"Warrington";#N/A,#N/A,TRUE,"Widnes"}</definedName>
    <definedName name="___________ccr1" localSheetId="13" hidden="1">{#N/A,#N/A,TRUE,"Cover";#N/A,#N/A,TRUE,"Conts";#N/A,#N/A,TRUE,"VOS";#N/A,#N/A,TRUE,"Warrington";#N/A,#N/A,TRUE,"Widnes"}</definedName>
    <definedName name="___________ccr1" localSheetId="17" hidden="1">{#N/A,#N/A,TRUE,"Cover";#N/A,#N/A,TRUE,"Conts";#N/A,#N/A,TRUE,"VOS";#N/A,#N/A,TRUE,"Warrington";#N/A,#N/A,TRUE,"Widnes"}</definedName>
    <definedName name="___________ccr1" localSheetId="20" hidden="1">{#N/A,#N/A,TRUE,"Cover";#N/A,#N/A,TRUE,"Conts";#N/A,#N/A,TRUE,"VOS";#N/A,#N/A,TRUE,"Warrington";#N/A,#N/A,TRUE,"Widnes"}</definedName>
    <definedName name="___________ccr1" localSheetId="19" hidden="1">{#N/A,#N/A,TRUE,"Cover";#N/A,#N/A,TRUE,"Conts";#N/A,#N/A,TRUE,"VOS";#N/A,#N/A,TRUE,"Warrington";#N/A,#N/A,TRUE,"Widnes"}</definedName>
    <definedName name="___________ccr1" localSheetId="26" hidden="1">{#N/A,#N/A,TRUE,"Cover";#N/A,#N/A,TRUE,"Conts";#N/A,#N/A,TRUE,"VOS";#N/A,#N/A,TRUE,"Warrington";#N/A,#N/A,TRUE,"Widnes"}</definedName>
    <definedName name="___________ccr1" localSheetId="10" hidden="1">{#N/A,#N/A,TRUE,"Cover";#N/A,#N/A,TRUE,"Conts";#N/A,#N/A,TRUE,"VOS";#N/A,#N/A,TRUE,"Warrington";#N/A,#N/A,TRUE,"Widnes"}</definedName>
    <definedName name="___________ccr1" localSheetId="11" hidden="1">{#N/A,#N/A,TRUE,"Cover";#N/A,#N/A,TRUE,"Conts";#N/A,#N/A,TRUE,"VOS";#N/A,#N/A,TRUE,"Warrington";#N/A,#N/A,TRUE,"Widnes"}</definedName>
    <definedName name="___________ccr1" localSheetId="15" hidden="1">{#N/A,#N/A,TRUE,"Cover";#N/A,#N/A,TRUE,"Conts";#N/A,#N/A,TRUE,"VOS";#N/A,#N/A,TRUE,"Warrington";#N/A,#N/A,TRUE,"Widnes"}</definedName>
    <definedName name="___________ccr1" hidden="1">{#N/A,#N/A,TRUE,"Cover";#N/A,#N/A,TRUE,"Conts";#N/A,#N/A,TRUE,"VOS";#N/A,#N/A,TRUE,"Warrington";#N/A,#N/A,TRUE,"Widnes"}</definedName>
    <definedName name="__________ccr1" localSheetId="0" hidden="1">{#N/A,#N/A,TRUE,"Cover";#N/A,#N/A,TRUE,"Conts";#N/A,#N/A,TRUE,"VOS";#N/A,#N/A,TRUE,"Warrington";#N/A,#N/A,TRUE,"Widnes"}</definedName>
    <definedName name="__________ccr1" localSheetId="9" hidden="1">{#N/A,#N/A,TRUE,"Cover";#N/A,#N/A,TRUE,"Conts";#N/A,#N/A,TRUE,"VOS";#N/A,#N/A,TRUE,"Warrington";#N/A,#N/A,TRUE,"Widnes"}</definedName>
    <definedName name="__________ccr1" localSheetId="12" hidden="1">{#N/A,#N/A,TRUE,"Cover";#N/A,#N/A,TRUE,"Conts";#N/A,#N/A,TRUE,"VOS";#N/A,#N/A,TRUE,"Warrington";#N/A,#N/A,TRUE,"Widnes"}</definedName>
    <definedName name="__________ccr1" localSheetId="13" hidden="1">{#N/A,#N/A,TRUE,"Cover";#N/A,#N/A,TRUE,"Conts";#N/A,#N/A,TRUE,"VOS";#N/A,#N/A,TRUE,"Warrington";#N/A,#N/A,TRUE,"Widnes"}</definedName>
    <definedName name="__________ccr1" localSheetId="17" hidden="1">{#N/A,#N/A,TRUE,"Cover";#N/A,#N/A,TRUE,"Conts";#N/A,#N/A,TRUE,"VOS";#N/A,#N/A,TRUE,"Warrington";#N/A,#N/A,TRUE,"Widnes"}</definedName>
    <definedName name="__________ccr1" localSheetId="20" hidden="1">{#N/A,#N/A,TRUE,"Cover";#N/A,#N/A,TRUE,"Conts";#N/A,#N/A,TRUE,"VOS";#N/A,#N/A,TRUE,"Warrington";#N/A,#N/A,TRUE,"Widnes"}</definedName>
    <definedName name="__________ccr1" localSheetId="19" hidden="1">{#N/A,#N/A,TRUE,"Cover";#N/A,#N/A,TRUE,"Conts";#N/A,#N/A,TRUE,"VOS";#N/A,#N/A,TRUE,"Warrington";#N/A,#N/A,TRUE,"Widnes"}</definedName>
    <definedName name="__________ccr1" localSheetId="26" hidden="1">{#N/A,#N/A,TRUE,"Cover";#N/A,#N/A,TRUE,"Conts";#N/A,#N/A,TRUE,"VOS";#N/A,#N/A,TRUE,"Warrington";#N/A,#N/A,TRUE,"Widnes"}</definedName>
    <definedName name="__________ccr1" localSheetId="10" hidden="1">{#N/A,#N/A,TRUE,"Cover";#N/A,#N/A,TRUE,"Conts";#N/A,#N/A,TRUE,"VOS";#N/A,#N/A,TRUE,"Warrington";#N/A,#N/A,TRUE,"Widnes"}</definedName>
    <definedName name="__________ccr1" localSheetId="11" hidden="1">{#N/A,#N/A,TRUE,"Cover";#N/A,#N/A,TRUE,"Conts";#N/A,#N/A,TRUE,"VOS";#N/A,#N/A,TRUE,"Warrington";#N/A,#N/A,TRUE,"Widnes"}</definedName>
    <definedName name="__________ccr1" localSheetId="15" hidden="1">{#N/A,#N/A,TRUE,"Cover";#N/A,#N/A,TRUE,"Conts";#N/A,#N/A,TRUE,"VOS";#N/A,#N/A,TRUE,"Warrington";#N/A,#N/A,TRUE,"Widnes"}</definedName>
    <definedName name="__________ccr1" hidden="1">{#N/A,#N/A,TRUE,"Cover";#N/A,#N/A,TRUE,"Conts";#N/A,#N/A,TRUE,"VOS";#N/A,#N/A,TRUE,"Warrington";#N/A,#N/A,TRUE,"Widnes"}</definedName>
    <definedName name="_________ccr1" localSheetId="0" hidden="1">{#N/A,#N/A,TRUE,"Cover";#N/A,#N/A,TRUE,"Conts";#N/A,#N/A,TRUE,"VOS";#N/A,#N/A,TRUE,"Warrington";#N/A,#N/A,TRUE,"Widnes"}</definedName>
    <definedName name="_________ccr1" localSheetId="9" hidden="1">{#N/A,#N/A,TRUE,"Cover";#N/A,#N/A,TRUE,"Conts";#N/A,#N/A,TRUE,"VOS";#N/A,#N/A,TRUE,"Warrington";#N/A,#N/A,TRUE,"Widnes"}</definedName>
    <definedName name="_________ccr1" localSheetId="12" hidden="1">{#N/A,#N/A,TRUE,"Cover";#N/A,#N/A,TRUE,"Conts";#N/A,#N/A,TRUE,"VOS";#N/A,#N/A,TRUE,"Warrington";#N/A,#N/A,TRUE,"Widnes"}</definedName>
    <definedName name="_________ccr1" localSheetId="13" hidden="1">{#N/A,#N/A,TRUE,"Cover";#N/A,#N/A,TRUE,"Conts";#N/A,#N/A,TRUE,"VOS";#N/A,#N/A,TRUE,"Warrington";#N/A,#N/A,TRUE,"Widnes"}</definedName>
    <definedName name="_________ccr1" localSheetId="17" hidden="1">{#N/A,#N/A,TRUE,"Cover";#N/A,#N/A,TRUE,"Conts";#N/A,#N/A,TRUE,"VOS";#N/A,#N/A,TRUE,"Warrington";#N/A,#N/A,TRUE,"Widnes"}</definedName>
    <definedName name="_________ccr1" localSheetId="20" hidden="1">{#N/A,#N/A,TRUE,"Cover";#N/A,#N/A,TRUE,"Conts";#N/A,#N/A,TRUE,"VOS";#N/A,#N/A,TRUE,"Warrington";#N/A,#N/A,TRUE,"Widnes"}</definedName>
    <definedName name="_________ccr1" localSheetId="19" hidden="1">{#N/A,#N/A,TRUE,"Cover";#N/A,#N/A,TRUE,"Conts";#N/A,#N/A,TRUE,"VOS";#N/A,#N/A,TRUE,"Warrington";#N/A,#N/A,TRUE,"Widnes"}</definedName>
    <definedName name="_________ccr1" localSheetId="26" hidden="1">{#N/A,#N/A,TRUE,"Cover";#N/A,#N/A,TRUE,"Conts";#N/A,#N/A,TRUE,"VOS";#N/A,#N/A,TRUE,"Warrington";#N/A,#N/A,TRUE,"Widnes"}</definedName>
    <definedName name="_________ccr1" localSheetId="10" hidden="1">{#N/A,#N/A,TRUE,"Cover";#N/A,#N/A,TRUE,"Conts";#N/A,#N/A,TRUE,"VOS";#N/A,#N/A,TRUE,"Warrington";#N/A,#N/A,TRUE,"Widnes"}</definedName>
    <definedName name="_________ccr1" localSheetId="11" hidden="1">{#N/A,#N/A,TRUE,"Cover";#N/A,#N/A,TRUE,"Conts";#N/A,#N/A,TRUE,"VOS";#N/A,#N/A,TRUE,"Warrington";#N/A,#N/A,TRUE,"Widnes"}</definedName>
    <definedName name="_________ccr1" localSheetId="15" hidden="1">{#N/A,#N/A,TRUE,"Cover";#N/A,#N/A,TRUE,"Conts";#N/A,#N/A,TRUE,"VOS";#N/A,#N/A,TRUE,"Warrington";#N/A,#N/A,TRUE,"Widnes"}</definedName>
    <definedName name="_________ccr1" hidden="1">{#N/A,#N/A,TRUE,"Cover";#N/A,#N/A,TRUE,"Conts";#N/A,#N/A,TRUE,"VOS";#N/A,#N/A,TRUE,"Warrington";#N/A,#N/A,TRUE,"Widnes"}</definedName>
    <definedName name="________ccr1" localSheetId="0" hidden="1">{#N/A,#N/A,TRUE,"Cover";#N/A,#N/A,TRUE,"Conts";#N/A,#N/A,TRUE,"VOS";#N/A,#N/A,TRUE,"Warrington";#N/A,#N/A,TRUE,"Widnes"}</definedName>
    <definedName name="________ccr1" localSheetId="9" hidden="1">{#N/A,#N/A,TRUE,"Cover";#N/A,#N/A,TRUE,"Conts";#N/A,#N/A,TRUE,"VOS";#N/A,#N/A,TRUE,"Warrington";#N/A,#N/A,TRUE,"Widnes"}</definedName>
    <definedName name="________ccr1" localSheetId="12" hidden="1">{#N/A,#N/A,TRUE,"Cover";#N/A,#N/A,TRUE,"Conts";#N/A,#N/A,TRUE,"VOS";#N/A,#N/A,TRUE,"Warrington";#N/A,#N/A,TRUE,"Widnes"}</definedName>
    <definedName name="________ccr1" localSheetId="13" hidden="1">{#N/A,#N/A,TRUE,"Cover";#N/A,#N/A,TRUE,"Conts";#N/A,#N/A,TRUE,"VOS";#N/A,#N/A,TRUE,"Warrington";#N/A,#N/A,TRUE,"Widnes"}</definedName>
    <definedName name="________ccr1" localSheetId="17" hidden="1">{#N/A,#N/A,TRUE,"Cover";#N/A,#N/A,TRUE,"Conts";#N/A,#N/A,TRUE,"VOS";#N/A,#N/A,TRUE,"Warrington";#N/A,#N/A,TRUE,"Widnes"}</definedName>
    <definedName name="________ccr1" localSheetId="20" hidden="1">{#N/A,#N/A,TRUE,"Cover";#N/A,#N/A,TRUE,"Conts";#N/A,#N/A,TRUE,"VOS";#N/A,#N/A,TRUE,"Warrington";#N/A,#N/A,TRUE,"Widnes"}</definedName>
    <definedName name="________ccr1" localSheetId="19" hidden="1">{#N/A,#N/A,TRUE,"Cover";#N/A,#N/A,TRUE,"Conts";#N/A,#N/A,TRUE,"VOS";#N/A,#N/A,TRUE,"Warrington";#N/A,#N/A,TRUE,"Widnes"}</definedName>
    <definedName name="________ccr1" localSheetId="26" hidden="1">{#N/A,#N/A,TRUE,"Cover";#N/A,#N/A,TRUE,"Conts";#N/A,#N/A,TRUE,"VOS";#N/A,#N/A,TRUE,"Warrington";#N/A,#N/A,TRUE,"Widnes"}</definedName>
    <definedName name="________ccr1" localSheetId="10" hidden="1">{#N/A,#N/A,TRUE,"Cover";#N/A,#N/A,TRUE,"Conts";#N/A,#N/A,TRUE,"VOS";#N/A,#N/A,TRUE,"Warrington";#N/A,#N/A,TRUE,"Widnes"}</definedName>
    <definedName name="________ccr1" localSheetId="11" hidden="1">{#N/A,#N/A,TRUE,"Cover";#N/A,#N/A,TRUE,"Conts";#N/A,#N/A,TRUE,"VOS";#N/A,#N/A,TRUE,"Warrington";#N/A,#N/A,TRUE,"Widnes"}</definedName>
    <definedName name="________ccr1" localSheetId="15" hidden="1">{#N/A,#N/A,TRUE,"Cover";#N/A,#N/A,TRUE,"Conts";#N/A,#N/A,TRUE,"VOS";#N/A,#N/A,TRUE,"Warrington";#N/A,#N/A,TRUE,"Widnes"}</definedName>
    <definedName name="________ccr1" hidden="1">{#N/A,#N/A,TRUE,"Cover";#N/A,#N/A,TRUE,"Conts";#N/A,#N/A,TRUE,"VOS";#N/A,#N/A,TRUE,"Warrington";#N/A,#N/A,TRUE,"Widnes"}</definedName>
    <definedName name="_______ccr1" localSheetId="0" hidden="1">{#N/A,#N/A,TRUE,"Cover";#N/A,#N/A,TRUE,"Conts";#N/A,#N/A,TRUE,"VOS";#N/A,#N/A,TRUE,"Warrington";#N/A,#N/A,TRUE,"Widnes"}</definedName>
    <definedName name="_______ccr1" localSheetId="9" hidden="1">{#N/A,#N/A,TRUE,"Cover";#N/A,#N/A,TRUE,"Conts";#N/A,#N/A,TRUE,"VOS";#N/A,#N/A,TRUE,"Warrington";#N/A,#N/A,TRUE,"Widnes"}</definedName>
    <definedName name="_______ccr1" localSheetId="12" hidden="1">{#N/A,#N/A,TRUE,"Cover";#N/A,#N/A,TRUE,"Conts";#N/A,#N/A,TRUE,"VOS";#N/A,#N/A,TRUE,"Warrington";#N/A,#N/A,TRUE,"Widnes"}</definedName>
    <definedName name="_______ccr1" localSheetId="13" hidden="1">{#N/A,#N/A,TRUE,"Cover";#N/A,#N/A,TRUE,"Conts";#N/A,#N/A,TRUE,"VOS";#N/A,#N/A,TRUE,"Warrington";#N/A,#N/A,TRUE,"Widnes"}</definedName>
    <definedName name="_______ccr1" localSheetId="17" hidden="1">{#N/A,#N/A,TRUE,"Cover";#N/A,#N/A,TRUE,"Conts";#N/A,#N/A,TRUE,"VOS";#N/A,#N/A,TRUE,"Warrington";#N/A,#N/A,TRUE,"Widnes"}</definedName>
    <definedName name="_______ccr1" localSheetId="20" hidden="1">{#N/A,#N/A,TRUE,"Cover";#N/A,#N/A,TRUE,"Conts";#N/A,#N/A,TRUE,"VOS";#N/A,#N/A,TRUE,"Warrington";#N/A,#N/A,TRUE,"Widnes"}</definedName>
    <definedName name="_______ccr1" localSheetId="19" hidden="1">{#N/A,#N/A,TRUE,"Cover";#N/A,#N/A,TRUE,"Conts";#N/A,#N/A,TRUE,"VOS";#N/A,#N/A,TRUE,"Warrington";#N/A,#N/A,TRUE,"Widnes"}</definedName>
    <definedName name="_______ccr1" localSheetId="26" hidden="1">{#N/A,#N/A,TRUE,"Cover";#N/A,#N/A,TRUE,"Conts";#N/A,#N/A,TRUE,"VOS";#N/A,#N/A,TRUE,"Warrington";#N/A,#N/A,TRUE,"Widnes"}</definedName>
    <definedName name="_______ccr1" localSheetId="10" hidden="1">{#N/A,#N/A,TRUE,"Cover";#N/A,#N/A,TRUE,"Conts";#N/A,#N/A,TRUE,"VOS";#N/A,#N/A,TRUE,"Warrington";#N/A,#N/A,TRUE,"Widnes"}</definedName>
    <definedName name="_______ccr1" localSheetId="11" hidden="1">{#N/A,#N/A,TRUE,"Cover";#N/A,#N/A,TRUE,"Conts";#N/A,#N/A,TRUE,"VOS";#N/A,#N/A,TRUE,"Warrington";#N/A,#N/A,TRUE,"Widnes"}</definedName>
    <definedName name="_______ccr1" localSheetId="15" hidden="1">{#N/A,#N/A,TRUE,"Cover";#N/A,#N/A,TRUE,"Conts";#N/A,#N/A,TRUE,"VOS";#N/A,#N/A,TRUE,"Warrington";#N/A,#N/A,TRUE,"Widnes"}</definedName>
    <definedName name="_______ccr1" hidden="1">{#N/A,#N/A,TRUE,"Cover";#N/A,#N/A,TRUE,"Conts";#N/A,#N/A,TRUE,"VOS";#N/A,#N/A,TRUE,"Warrington";#N/A,#N/A,TRUE,"Widnes"}</definedName>
    <definedName name="______ccr1" localSheetId="0" hidden="1">{#N/A,#N/A,TRUE,"Cover";#N/A,#N/A,TRUE,"Conts";#N/A,#N/A,TRUE,"VOS";#N/A,#N/A,TRUE,"Warrington";#N/A,#N/A,TRUE,"Widnes"}</definedName>
    <definedName name="______ccr1" localSheetId="9" hidden="1">{#N/A,#N/A,TRUE,"Cover";#N/A,#N/A,TRUE,"Conts";#N/A,#N/A,TRUE,"VOS";#N/A,#N/A,TRUE,"Warrington";#N/A,#N/A,TRUE,"Widnes"}</definedName>
    <definedName name="______ccr1" localSheetId="12" hidden="1">{#N/A,#N/A,TRUE,"Cover";#N/A,#N/A,TRUE,"Conts";#N/A,#N/A,TRUE,"VOS";#N/A,#N/A,TRUE,"Warrington";#N/A,#N/A,TRUE,"Widnes"}</definedName>
    <definedName name="______ccr1" localSheetId="13" hidden="1">{#N/A,#N/A,TRUE,"Cover";#N/A,#N/A,TRUE,"Conts";#N/A,#N/A,TRUE,"VOS";#N/A,#N/A,TRUE,"Warrington";#N/A,#N/A,TRUE,"Widnes"}</definedName>
    <definedName name="______ccr1" localSheetId="17" hidden="1">{#N/A,#N/A,TRUE,"Cover";#N/A,#N/A,TRUE,"Conts";#N/A,#N/A,TRUE,"VOS";#N/A,#N/A,TRUE,"Warrington";#N/A,#N/A,TRUE,"Widnes"}</definedName>
    <definedName name="______ccr1" localSheetId="20" hidden="1">{#N/A,#N/A,TRUE,"Cover";#N/A,#N/A,TRUE,"Conts";#N/A,#N/A,TRUE,"VOS";#N/A,#N/A,TRUE,"Warrington";#N/A,#N/A,TRUE,"Widnes"}</definedName>
    <definedName name="______ccr1" localSheetId="19" hidden="1">{#N/A,#N/A,TRUE,"Cover";#N/A,#N/A,TRUE,"Conts";#N/A,#N/A,TRUE,"VOS";#N/A,#N/A,TRUE,"Warrington";#N/A,#N/A,TRUE,"Widnes"}</definedName>
    <definedName name="______ccr1" localSheetId="26" hidden="1">{#N/A,#N/A,TRUE,"Cover";#N/A,#N/A,TRUE,"Conts";#N/A,#N/A,TRUE,"VOS";#N/A,#N/A,TRUE,"Warrington";#N/A,#N/A,TRUE,"Widnes"}</definedName>
    <definedName name="______ccr1" localSheetId="10" hidden="1">{#N/A,#N/A,TRUE,"Cover";#N/A,#N/A,TRUE,"Conts";#N/A,#N/A,TRUE,"VOS";#N/A,#N/A,TRUE,"Warrington";#N/A,#N/A,TRUE,"Widnes"}</definedName>
    <definedName name="______ccr1" localSheetId="11" hidden="1">{#N/A,#N/A,TRUE,"Cover";#N/A,#N/A,TRUE,"Conts";#N/A,#N/A,TRUE,"VOS";#N/A,#N/A,TRUE,"Warrington";#N/A,#N/A,TRUE,"Widnes"}</definedName>
    <definedName name="______ccr1" localSheetId="15" hidden="1">{#N/A,#N/A,TRUE,"Cover";#N/A,#N/A,TRUE,"Conts";#N/A,#N/A,TRUE,"VOS";#N/A,#N/A,TRUE,"Warrington";#N/A,#N/A,TRUE,"Widnes"}</definedName>
    <definedName name="______ccr1" hidden="1">{#N/A,#N/A,TRUE,"Cover";#N/A,#N/A,TRUE,"Conts";#N/A,#N/A,TRUE,"VOS";#N/A,#N/A,TRUE,"Warrington";#N/A,#N/A,TRUE,"Widnes"}</definedName>
    <definedName name="_____ab1" localSheetId="0" hidden="1">{#N/A,#N/A,FALSE,"SumD";#N/A,#N/A,FALSE,"ElecD";#N/A,#N/A,FALSE,"MechD";#N/A,#N/A,FALSE,"GeotD";#N/A,#N/A,FALSE,"PrcsD";#N/A,#N/A,FALSE,"TunnD";#N/A,#N/A,FALSE,"CivlD";#N/A,#N/A,FALSE,"NtwkD";#N/A,#N/A,FALSE,"EstgD";#N/A,#N/A,FALSE,"PEngD"}</definedName>
    <definedName name="_____ab1" localSheetId="9" hidden="1">{#N/A,#N/A,FALSE,"SumD";#N/A,#N/A,FALSE,"ElecD";#N/A,#N/A,FALSE,"MechD";#N/A,#N/A,FALSE,"GeotD";#N/A,#N/A,FALSE,"PrcsD";#N/A,#N/A,FALSE,"TunnD";#N/A,#N/A,FALSE,"CivlD";#N/A,#N/A,FALSE,"NtwkD";#N/A,#N/A,FALSE,"EstgD";#N/A,#N/A,FALSE,"PEngD"}</definedName>
    <definedName name="_____ab1" localSheetId="12" hidden="1">{#N/A,#N/A,FALSE,"SumD";#N/A,#N/A,FALSE,"ElecD";#N/A,#N/A,FALSE,"MechD";#N/A,#N/A,FALSE,"GeotD";#N/A,#N/A,FALSE,"PrcsD";#N/A,#N/A,FALSE,"TunnD";#N/A,#N/A,FALSE,"CivlD";#N/A,#N/A,FALSE,"NtwkD";#N/A,#N/A,FALSE,"EstgD";#N/A,#N/A,FALSE,"PEngD"}</definedName>
    <definedName name="_____ab1" localSheetId="13" hidden="1">{#N/A,#N/A,FALSE,"SumD";#N/A,#N/A,FALSE,"ElecD";#N/A,#N/A,FALSE,"MechD";#N/A,#N/A,FALSE,"GeotD";#N/A,#N/A,FALSE,"PrcsD";#N/A,#N/A,FALSE,"TunnD";#N/A,#N/A,FALSE,"CivlD";#N/A,#N/A,FALSE,"NtwkD";#N/A,#N/A,FALSE,"EstgD";#N/A,#N/A,FALSE,"PEngD"}</definedName>
    <definedName name="_____ab1" localSheetId="17" hidden="1">{#N/A,#N/A,FALSE,"SumD";#N/A,#N/A,FALSE,"ElecD";#N/A,#N/A,FALSE,"MechD";#N/A,#N/A,FALSE,"GeotD";#N/A,#N/A,FALSE,"PrcsD";#N/A,#N/A,FALSE,"TunnD";#N/A,#N/A,FALSE,"CivlD";#N/A,#N/A,FALSE,"NtwkD";#N/A,#N/A,FALSE,"EstgD";#N/A,#N/A,FALSE,"PEngD"}</definedName>
    <definedName name="_____ab1" localSheetId="20"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26"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localSheetId="15"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0" hidden="1">{#N/A,#N/A,FALSE,"SumD";#N/A,#N/A,FALSE,"ElecD";#N/A,#N/A,FALSE,"MechD";#N/A,#N/A,FALSE,"GeotD";#N/A,#N/A,FALSE,"PrcsD";#N/A,#N/A,FALSE,"TunnD";#N/A,#N/A,FALSE,"CivlD";#N/A,#N/A,FALSE,"NtwkD";#N/A,#N/A,FALSE,"EstgD";#N/A,#N/A,FALSE,"PEngD"}</definedName>
    <definedName name="_____as1" localSheetId="9" hidden="1">{#N/A,#N/A,FALSE,"SumD";#N/A,#N/A,FALSE,"ElecD";#N/A,#N/A,FALSE,"MechD";#N/A,#N/A,FALSE,"GeotD";#N/A,#N/A,FALSE,"PrcsD";#N/A,#N/A,FALSE,"TunnD";#N/A,#N/A,FALSE,"CivlD";#N/A,#N/A,FALSE,"NtwkD";#N/A,#N/A,FALSE,"EstgD";#N/A,#N/A,FALSE,"PEngD"}</definedName>
    <definedName name="_____as1" localSheetId="12" hidden="1">{#N/A,#N/A,FALSE,"SumD";#N/A,#N/A,FALSE,"ElecD";#N/A,#N/A,FALSE,"MechD";#N/A,#N/A,FALSE,"GeotD";#N/A,#N/A,FALSE,"PrcsD";#N/A,#N/A,FALSE,"TunnD";#N/A,#N/A,FALSE,"CivlD";#N/A,#N/A,FALSE,"NtwkD";#N/A,#N/A,FALSE,"EstgD";#N/A,#N/A,FALSE,"PEngD"}</definedName>
    <definedName name="_____as1" localSheetId="13" hidden="1">{#N/A,#N/A,FALSE,"SumD";#N/A,#N/A,FALSE,"ElecD";#N/A,#N/A,FALSE,"MechD";#N/A,#N/A,FALSE,"GeotD";#N/A,#N/A,FALSE,"PrcsD";#N/A,#N/A,FALSE,"TunnD";#N/A,#N/A,FALSE,"CivlD";#N/A,#N/A,FALSE,"NtwkD";#N/A,#N/A,FALSE,"EstgD";#N/A,#N/A,FALSE,"PEngD"}</definedName>
    <definedName name="_____as1" localSheetId="17" hidden="1">{#N/A,#N/A,FALSE,"SumD";#N/A,#N/A,FALSE,"ElecD";#N/A,#N/A,FALSE,"MechD";#N/A,#N/A,FALSE,"GeotD";#N/A,#N/A,FALSE,"PrcsD";#N/A,#N/A,FALSE,"TunnD";#N/A,#N/A,FALSE,"CivlD";#N/A,#N/A,FALSE,"NtwkD";#N/A,#N/A,FALSE,"EstgD";#N/A,#N/A,FALSE,"PEngD"}</definedName>
    <definedName name="_____as1" localSheetId="20"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26"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localSheetId="15"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0" hidden="1">{#N/A,#N/A,TRUE,"Cover";#N/A,#N/A,TRUE,"Conts";#N/A,#N/A,TRUE,"VOS";#N/A,#N/A,TRUE,"Warrington";#N/A,#N/A,TRUE,"Widnes"}</definedName>
    <definedName name="_____ccr1" localSheetId="9" hidden="1">{#N/A,#N/A,TRUE,"Cover";#N/A,#N/A,TRUE,"Conts";#N/A,#N/A,TRUE,"VOS";#N/A,#N/A,TRUE,"Warrington";#N/A,#N/A,TRUE,"Widnes"}</definedName>
    <definedName name="_____ccr1" localSheetId="12" hidden="1">{#N/A,#N/A,TRUE,"Cover";#N/A,#N/A,TRUE,"Conts";#N/A,#N/A,TRUE,"VOS";#N/A,#N/A,TRUE,"Warrington";#N/A,#N/A,TRUE,"Widnes"}</definedName>
    <definedName name="_____ccr1" localSheetId="13" hidden="1">{#N/A,#N/A,TRUE,"Cover";#N/A,#N/A,TRUE,"Conts";#N/A,#N/A,TRUE,"VOS";#N/A,#N/A,TRUE,"Warrington";#N/A,#N/A,TRUE,"Widnes"}</definedName>
    <definedName name="_____ccr1" localSheetId="17" hidden="1">{#N/A,#N/A,TRUE,"Cover";#N/A,#N/A,TRUE,"Conts";#N/A,#N/A,TRUE,"VOS";#N/A,#N/A,TRUE,"Warrington";#N/A,#N/A,TRUE,"Widnes"}</definedName>
    <definedName name="_____ccr1" localSheetId="20" hidden="1">{#N/A,#N/A,TRUE,"Cover";#N/A,#N/A,TRUE,"Conts";#N/A,#N/A,TRUE,"VOS";#N/A,#N/A,TRUE,"Warrington";#N/A,#N/A,TRUE,"Widnes"}</definedName>
    <definedName name="_____ccr1" localSheetId="19" hidden="1">{#N/A,#N/A,TRUE,"Cover";#N/A,#N/A,TRUE,"Conts";#N/A,#N/A,TRUE,"VOS";#N/A,#N/A,TRUE,"Warrington";#N/A,#N/A,TRUE,"Widnes"}</definedName>
    <definedName name="_____ccr1" localSheetId="26" hidden="1">{#N/A,#N/A,TRUE,"Cover";#N/A,#N/A,TRUE,"Conts";#N/A,#N/A,TRUE,"VOS";#N/A,#N/A,TRUE,"Warrington";#N/A,#N/A,TRUE,"Widnes"}</definedName>
    <definedName name="_____ccr1" localSheetId="10" hidden="1">{#N/A,#N/A,TRUE,"Cover";#N/A,#N/A,TRUE,"Conts";#N/A,#N/A,TRUE,"VOS";#N/A,#N/A,TRUE,"Warrington";#N/A,#N/A,TRUE,"Widnes"}</definedName>
    <definedName name="_____ccr1" localSheetId="11" hidden="1">{#N/A,#N/A,TRUE,"Cover";#N/A,#N/A,TRUE,"Conts";#N/A,#N/A,TRUE,"VOS";#N/A,#N/A,TRUE,"Warrington";#N/A,#N/A,TRUE,"Widnes"}</definedName>
    <definedName name="_____ccr1" localSheetId="15" hidden="1">{#N/A,#N/A,TRUE,"Cover";#N/A,#N/A,TRUE,"Conts";#N/A,#N/A,TRUE,"VOS";#N/A,#N/A,TRUE,"Warrington";#N/A,#N/A,TRUE,"Widnes"}</definedName>
    <definedName name="_____ccr1" hidden="1">{#N/A,#N/A,TRUE,"Cover";#N/A,#N/A,TRUE,"Conts";#N/A,#N/A,TRUE,"VOS";#N/A,#N/A,TRUE,"Warrington";#N/A,#N/A,TRUE,"Widnes"}</definedName>
    <definedName name="_____old3" localSheetId="0" hidden="1">{#N/A,#N/A,FALSE,"Summary";#N/A,#N/A,FALSE,"3TJ";#N/A,#N/A,FALSE,"3TN";#N/A,#N/A,FALSE,"3TP";#N/A,#N/A,FALSE,"3SJ";#N/A,#N/A,FALSE,"3CJ";#N/A,#N/A,FALSE,"3CN";#N/A,#N/A,FALSE,"3CP";#N/A,#N/A,FALSE,"3A"}</definedName>
    <definedName name="_____old3" localSheetId="9" hidden="1">{#N/A,#N/A,FALSE,"Summary";#N/A,#N/A,FALSE,"3TJ";#N/A,#N/A,FALSE,"3TN";#N/A,#N/A,FALSE,"3TP";#N/A,#N/A,FALSE,"3SJ";#N/A,#N/A,FALSE,"3CJ";#N/A,#N/A,FALSE,"3CN";#N/A,#N/A,FALSE,"3CP";#N/A,#N/A,FALSE,"3A"}</definedName>
    <definedName name="_____old3" localSheetId="12" hidden="1">{#N/A,#N/A,FALSE,"Summary";#N/A,#N/A,FALSE,"3TJ";#N/A,#N/A,FALSE,"3TN";#N/A,#N/A,FALSE,"3TP";#N/A,#N/A,FALSE,"3SJ";#N/A,#N/A,FALSE,"3CJ";#N/A,#N/A,FALSE,"3CN";#N/A,#N/A,FALSE,"3CP";#N/A,#N/A,FALSE,"3A"}</definedName>
    <definedName name="_____old3" localSheetId="13" hidden="1">{#N/A,#N/A,FALSE,"Summary";#N/A,#N/A,FALSE,"3TJ";#N/A,#N/A,FALSE,"3TN";#N/A,#N/A,FALSE,"3TP";#N/A,#N/A,FALSE,"3SJ";#N/A,#N/A,FALSE,"3CJ";#N/A,#N/A,FALSE,"3CN";#N/A,#N/A,FALSE,"3CP";#N/A,#N/A,FALSE,"3A"}</definedName>
    <definedName name="_____old3" localSheetId="17" hidden="1">{#N/A,#N/A,FALSE,"Summary";#N/A,#N/A,FALSE,"3TJ";#N/A,#N/A,FALSE,"3TN";#N/A,#N/A,FALSE,"3TP";#N/A,#N/A,FALSE,"3SJ";#N/A,#N/A,FALSE,"3CJ";#N/A,#N/A,FALSE,"3CN";#N/A,#N/A,FALSE,"3CP";#N/A,#N/A,FALSE,"3A"}</definedName>
    <definedName name="_____old3" localSheetId="20"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26"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localSheetId="15"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0" hidden="1">{#N/A,#N/A,FALSE,"Summary";#N/A,#N/A,FALSE,"3TJ";#N/A,#N/A,FALSE,"3TN";#N/A,#N/A,FALSE,"3TP";#N/A,#N/A,FALSE,"3SJ";#N/A,#N/A,FALSE,"3CJ";#N/A,#N/A,FALSE,"3CN";#N/A,#N/A,FALSE,"3CP";#N/A,#N/A,FALSE,"3A"}</definedName>
    <definedName name="_____old5" localSheetId="9" hidden="1">{#N/A,#N/A,FALSE,"Summary";#N/A,#N/A,FALSE,"3TJ";#N/A,#N/A,FALSE,"3TN";#N/A,#N/A,FALSE,"3TP";#N/A,#N/A,FALSE,"3SJ";#N/A,#N/A,FALSE,"3CJ";#N/A,#N/A,FALSE,"3CN";#N/A,#N/A,FALSE,"3CP";#N/A,#N/A,FALSE,"3A"}</definedName>
    <definedName name="_____old5" localSheetId="12" hidden="1">{#N/A,#N/A,FALSE,"Summary";#N/A,#N/A,FALSE,"3TJ";#N/A,#N/A,FALSE,"3TN";#N/A,#N/A,FALSE,"3TP";#N/A,#N/A,FALSE,"3SJ";#N/A,#N/A,FALSE,"3CJ";#N/A,#N/A,FALSE,"3CN";#N/A,#N/A,FALSE,"3CP";#N/A,#N/A,FALSE,"3A"}</definedName>
    <definedName name="_____old5" localSheetId="13" hidden="1">{#N/A,#N/A,FALSE,"Summary";#N/A,#N/A,FALSE,"3TJ";#N/A,#N/A,FALSE,"3TN";#N/A,#N/A,FALSE,"3TP";#N/A,#N/A,FALSE,"3SJ";#N/A,#N/A,FALSE,"3CJ";#N/A,#N/A,FALSE,"3CN";#N/A,#N/A,FALSE,"3CP";#N/A,#N/A,FALSE,"3A"}</definedName>
    <definedName name="_____old5" localSheetId="17" hidden="1">{#N/A,#N/A,FALSE,"Summary";#N/A,#N/A,FALSE,"3TJ";#N/A,#N/A,FALSE,"3TN";#N/A,#N/A,FALSE,"3TP";#N/A,#N/A,FALSE,"3SJ";#N/A,#N/A,FALSE,"3CJ";#N/A,#N/A,FALSE,"3CN";#N/A,#N/A,FALSE,"3CP";#N/A,#N/A,FALSE,"3A"}</definedName>
    <definedName name="_____old5" localSheetId="20"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26"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localSheetId="15"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0" hidden="1">{#N/A,#N/A,FALSE,"Summary";#N/A,#N/A,FALSE,"3TJ";#N/A,#N/A,FALSE,"3TN";#N/A,#N/A,FALSE,"3TP";#N/A,#N/A,FALSE,"3SJ";#N/A,#N/A,FALSE,"3CJ";#N/A,#N/A,FALSE,"3CN";#N/A,#N/A,FALSE,"3CP";#N/A,#N/A,FALSE,"3A"}</definedName>
    <definedName name="_____old7" localSheetId="9" hidden="1">{#N/A,#N/A,FALSE,"Summary";#N/A,#N/A,FALSE,"3TJ";#N/A,#N/A,FALSE,"3TN";#N/A,#N/A,FALSE,"3TP";#N/A,#N/A,FALSE,"3SJ";#N/A,#N/A,FALSE,"3CJ";#N/A,#N/A,FALSE,"3CN";#N/A,#N/A,FALSE,"3CP";#N/A,#N/A,FALSE,"3A"}</definedName>
    <definedName name="_____old7" localSheetId="12" hidden="1">{#N/A,#N/A,FALSE,"Summary";#N/A,#N/A,FALSE,"3TJ";#N/A,#N/A,FALSE,"3TN";#N/A,#N/A,FALSE,"3TP";#N/A,#N/A,FALSE,"3SJ";#N/A,#N/A,FALSE,"3CJ";#N/A,#N/A,FALSE,"3CN";#N/A,#N/A,FALSE,"3CP";#N/A,#N/A,FALSE,"3A"}</definedName>
    <definedName name="_____old7" localSheetId="13" hidden="1">{#N/A,#N/A,FALSE,"Summary";#N/A,#N/A,FALSE,"3TJ";#N/A,#N/A,FALSE,"3TN";#N/A,#N/A,FALSE,"3TP";#N/A,#N/A,FALSE,"3SJ";#N/A,#N/A,FALSE,"3CJ";#N/A,#N/A,FALSE,"3CN";#N/A,#N/A,FALSE,"3CP";#N/A,#N/A,FALSE,"3A"}</definedName>
    <definedName name="_____old7" localSheetId="17" hidden="1">{#N/A,#N/A,FALSE,"Summary";#N/A,#N/A,FALSE,"3TJ";#N/A,#N/A,FALSE,"3TN";#N/A,#N/A,FALSE,"3TP";#N/A,#N/A,FALSE,"3SJ";#N/A,#N/A,FALSE,"3CJ";#N/A,#N/A,FALSE,"3CN";#N/A,#N/A,FALSE,"3CP";#N/A,#N/A,FALSE,"3A"}</definedName>
    <definedName name="_____old7" localSheetId="20"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26"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localSheetId="15"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0" hidden="1">{#N/A,#N/A,FALSE,"SumD";#N/A,#N/A,FALSE,"ElecD";#N/A,#N/A,FALSE,"MechD";#N/A,#N/A,FALSE,"GeotD";#N/A,#N/A,FALSE,"PrcsD";#N/A,#N/A,FALSE,"TunnD";#N/A,#N/A,FALSE,"CivlD";#N/A,#N/A,FALSE,"NtwkD";#N/A,#N/A,FALSE,"EstgD";#N/A,#N/A,FALSE,"PEngD"}</definedName>
    <definedName name="____ab1" localSheetId="9" hidden="1">{#N/A,#N/A,FALSE,"SumD";#N/A,#N/A,FALSE,"ElecD";#N/A,#N/A,FALSE,"MechD";#N/A,#N/A,FALSE,"GeotD";#N/A,#N/A,FALSE,"PrcsD";#N/A,#N/A,FALSE,"TunnD";#N/A,#N/A,FALSE,"CivlD";#N/A,#N/A,FALSE,"NtwkD";#N/A,#N/A,FALSE,"EstgD";#N/A,#N/A,FALSE,"PEngD"}</definedName>
    <definedName name="____ab1" localSheetId="12" hidden="1">{#N/A,#N/A,FALSE,"SumD";#N/A,#N/A,FALSE,"ElecD";#N/A,#N/A,FALSE,"MechD";#N/A,#N/A,FALSE,"GeotD";#N/A,#N/A,FALSE,"PrcsD";#N/A,#N/A,FALSE,"TunnD";#N/A,#N/A,FALSE,"CivlD";#N/A,#N/A,FALSE,"NtwkD";#N/A,#N/A,FALSE,"EstgD";#N/A,#N/A,FALSE,"PEngD"}</definedName>
    <definedName name="____ab1" localSheetId="13" hidden="1">{#N/A,#N/A,FALSE,"SumD";#N/A,#N/A,FALSE,"ElecD";#N/A,#N/A,FALSE,"MechD";#N/A,#N/A,FALSE,"GeotD";#N/A,#N/A,FALSE,"PrcsD";#N/A,#N/A,FALSE,"TunnD";#N/A,#N/A,FALSE,"CivlD";#N/A,#N/A,FALSE,"NtwkD";#N/A,#N/A,FALSE,"EstgD";#N/A,#N/A,FALSE,"PEngD"}</definedName>
    <definedName name="____ab1" localSheetId="17" hidden="1">{#N/A,#N/A,FALSE,"SumD";#N/A,#N/A,FALSE,"ElecD";#N/A,#N/A,FALSE,"MechD";#N/A,#N/A,FALSE,"GeotD";#N/A,#N/A,FALSE,"PrcsD";#N/A,#N/A,FALSE,"TunnD";#N/A,#N/A,FALSE,"CivlD";#N/A,#N/A,FALSE,"NtwkD";#N/A,#N/A,FALSE,"EstgD";#N/A,#N/A,FALSE,"PEngD"}</definedName>
    <definedName name="____ab1" localSheetId="20"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26"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localSheetId="15"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0" hidden="1">{#N/A,#N/A,FALSE,"SumD";#N/A,#N/A,FALSE,"ElecD";#N/A,#N/A,FALSE,"MechD";#N/A,#N/A,FALSE,"GeotD";#N/A,#N/A,FALSE,"PrcsD";#N/A,#N/A,FALSE,"TunnD";#N/A,#N/A,FALSE,"CivlD";#N/A,#N/A,FALSE,"NtwkD";#N/A,#N/A,FALSE,"EstgD";#N/A,#N/A,FALSE,"PEngD"}</definedName>
    <definedName name="____as1" localSheetId="9" hidden="1">{#N/A,#N/A,FALSE,"SumD";#N/A,#N/A,FALSE,"ElecD";#N/A,#N/A,FALSE,"MechD";#N/A,#N/A,FALSE,"GeotD";#N/A,#N/A,FALSE,"PrcsD";#N/A,#N/A,FALSE,"TunnD";#N/A,#N/A,FALSE,"CivlD";#N/A,#N/A,FALSE,"NtwkD";#N/A,#N/A,FALSE,"EstgD";#N/A,#N/A,FALSE,"PEngD"}</definedName>
    <definedName name="____as1" localSheetId="12" hidden="1">{#N/A,#N/A,FALSE,"SumD";#N/A,#N/A,FALSE,"ElecD";#N/A,#N/A,FALSE,"MechD";#N/A,#N/A,FALSE,"GeotD";#N/A,#N/A,FALSE,"PrcsD";#N/A,#N/A,FALSE,"TunnD";#N/A,#N/A,FALSE,"CivlD";#N/A,#N/A,FALSE,"NtwkD";#N/A,#N/A,FALSE,"EstgD";#N/A,#N/A,FALSE,"PEngD"}</definedName>
    <definedName name="____as1" localSheetId="13" hidden="1">{#N/A,#N/A,FALSE,"SumD";#N/A,#N/A,FALSE,"ElecD";#N/A,#N/A,FALSE,"MechD";#N/A,#N/A,FALSE,"GeotD";#N/A,#N/A,FALSE,"PrcsD";#N/A,#N/A,FALSE,"TunnD";#N/A,#N/A,FALSE,"CivlD";#N/A,#N/A,FALSE,"NtwkD";#N/A,#N/A,FALSE,"EstgD";#N/A,#N/A,FALSE,"PEngD"}</definedName>
    <definedName name="____as1" localSheetId="17" hidden="1">{#N/A,#N/A,FALSE,"SumD";#N/A,#N/A,FALSE,"ElecD";#N/A,#N/A,FALSE,"MechD";#N/A,#N/A,FALSE,"GeotD";#N/A,#N/A,FALSE,"PrcsD";#N/A,#N/A,FALSE,"TunnD";#N/A,#N/A,FALSE,"CivlD";#N/A,#N/A,FALSE,"NtwkD";#N/A,#N/A,FALSE,"EstgD";#N/A,#N/A,FALSE,"PEngD"}</definedName>
    <definedName name="____as1" localSheetId="20"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26"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localSheetId="15"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0" hidden="1">{#N/A,#N/A,TRUE,"Cover";#N/A,#N/A,TRUE,"Conts";#N/A,#N/A,TRUE,"VOS";#N/A,#N/A,TRUE,"Warrington";#N/A,#N/A,TRUE,"Widnes"}</definedName>
    <definedName name="____ccr1" localSheetId="9" hidden="1">{#N/A,#N/A,TRUE,"Cover";#N/A,#N/A,TRUE,"Conts";#N/A,#N/A,TRUE,"VOS";#N/A,#N/A,TRUE,"Warrington";#N/A,#N/A,TRUE,"Widnes"}</definedName>
    <definedName name="____ccr1" localSheetId="12" hidden="1">{#N/A,#N/A,TRUE,"Cover";#N/A,#N/A,TRUE,"Conts";#N/A,#N/A,TRUE,"VOS";#N/A,#N/A,TRUE,"Warrington";#N/A,#N/A,TRUE,"Widnes"}</definedName>
    <definedName name="____ccr1" localSheetId="13" hidden="1">{#N/A,#N/A,TRUE,"Cover";#N/A,#N/A,TRUE,"Conts";#N/A,#N/A,TRUE,"VOS";#N/A,#N/A,TRUE,"Warrington";#N/A,#N/A,TRUE,"Widnes"}</definedName>
    <definedName name="____ccr1" localSheetId="17" hidden="1">{#N/A,#N/A,TRUE,"Cover";#N/A,#N/A,TRUE,"Conts";#N/A,#N/A,TRUE,"VOS";#N/A,#N/A,TRUE,"Warrington";#N/A,#N/A,TRUE,"Widnes"}</definedName>
    <definedName name="____ccr1" localSheetId="20" hidden="1">{#N/A,#N/A,TRUE,"Cover";#N/A,#N/A,TRUE,"Conts";#N/A,#N/A,TRUE,"VOS";#N/A,#N/A,TRUE,"Warrington";#N/A,#N/A,TRUE,"Widnes"}</definedName>
    <definedName name="____ccr1" localSheetId="19" hidden="1">{#N/A,#N/A,TRUE,"Cover";#N/A,#N/A,TRUE,"Conts";#N/A,#N/A,TRUE,"VOS";#N/A,#N/A,TRUE,"Warrington";#N/A,#N/A,TRUE,"Widnes"}</definedName>
    <definedName name="____ccr1" localSheetId="26" hidden="1">{#N/A,#N/A,TRUE,"Cover";#N/A,#N/A,TRUE,"Conts";#N/A,#N/A,TRUE,"VOS";#N/A,#N/A,TRUE,"Warrington";#N/A,#N/A,TRUE,"Widnes"}</definedName>
    <definedName name="____ccr1" localSheetId="10" hidden="1">{#N/A,#N/A,TRUE,"Cover";#N/A,#N/A,TRUE,"Conts";#N/A,#N/A,TRUE,"VOS";#N/A,#N/A,TRUE,"Warrington";#N/A,#N/A,TRUE,"Widnes"}</definedName>
    <definedName name="____ccr1" localSheetId="11" hidden="1">{#N/A,#N/A,TRUE,"Cover";#N/A,#N/A,TRUE,"Conts";#N/A,#N/A,TRUE,"VOS";#N/A,#N/A,TRUE,"Warrington";#N/A,#N/A,TRUE,"Widnes"}</definedName>
    <definedName name="____ccr1" localSheetId="15" hidden="1">{#N/A,#N/A,TRUE,"Cover";#N/A,#N/A,TRUE,"Conts";#N/A,#N/A,TRUE,"VOS";#N/A,#N/A,TRUE,"Warrington";#N/A,#N/A,TRUE,"Widnes"}</definedName>
    <definedName name="____ccr1" hidden="1">{#N/A,#N/A,TRUE,"Cover";#N/A,#N/A,TRUE,"Conts";#N/A,#N/A,TRUE,"VOS";#N/A,#N/A,TRUE,"Warrington";#N/A,#N/A,TRUE,"Widnes"}</definedName>
    <definedName name="____ccr2" localSheetId="0" hidden="1">{#N/A,#N/A,TRUE,"Cover";#N/A,#N/A,TRUE,"Conts";#N/A,#N/A,TRUE,"VOS";#N/A,#N/A,TRUE,"Warrington";#N/A,#N/A,TRUE,"Widnes"}</definedName>
    <definedName name="____ccr2" localSheetId="9" hidden="1">{#N/A,#N/A,TRUE,"Cover";#N/A,#N/A,TRUE,"Conts";#N/A,#N/A,TRUE,"VOS";#N/A,#N/A,TRUE,"Warrington";#N/A,#N/A,TRUE,"Widnes"}</definedName>
    <definedName name="____ccr2" localSheetId="12" hidden="1">{#N/A,#N/A,TRUE,"Cover";#N/A,#N/A,TRUE,"Conts";#N/A,#N/A,TRUE,"VOS";#N/A,#N/A,TRUE,"Warrington";#N/A,#N/A,TRUE,"Widnes"}</definedName>
    <definedName name="____ccr2" localSheetId="13" hidden="1">{#N/A,#N/A,TRUE,"Cover";#N/A,#N/A,TRUE,"Conts";#N/A,#N/A,TRUE,"VOS";#N/A,#N/A,TRUE,"Warrington";#N/A,#N/A,TRUE,"Widnes"}</definedName>
    <definedName name="____ccr2" localSheetId="17" hidden="1">{#N/A,#N/A,TRUE,"Cover";#N/A,#N/A,TRUE,"Conts";#N/A,#N/A,TRUE,"VOS";#N/A,#N/A,TRUE,"Warrington";#N/A,#N/A,TRUE,"Widnes"}</definedName>
    <definedName name="____ccr2" localSheetId="20" hidden="1">{#N/A,#N/A,TRUE,"Cover";#N/A,#N/A,TRUE,"Conts";#N/A,#N/A,TRUE,"VOS";#N/A,#N/A,TRUE,"Warrington";#N/A,#N/A,TRUE,"Widnes"}</definedName>
    <definedName name="____ccr2" localSheetId="19" hidden="1">{#N/A,#N/A,TRUE,"Cover";#N/A,#N/A,TRUE,"Conts";#N/A,#N/A,TRUE,"VOS";#N/A,#N/A,TRUE,"Warrington";#N/A,#N/A,TRUE,"Widnes"}</definedName>
    <definedName name="____ccr2" localSheetId="26" hidden="1">{#N/A,#N/A,TRUE,"Cover";#N/A,#N/A,TRUE,"Conts";#N/A,#N/A,TRUE,"VOS";#N/A,#N/A,TRUE,"Warrington";#N/A,#N/A,TRUE,"Widnes"}</definedName>
    <definedName name="____ccr2" localSheetId="10" hidden="1">{#N/A,#N/A,TRUE,"Cover";#N/A,#N/A,TRUE,"Conts";#N/A,#N/A,TRUE,"VOS";#N/A,#N/A,TRUE,"Warrington";#N/A,#N/A,TRUE,"Widnes"}</definedName>
    <definedName name="____ccr2" localSheetId="11" hidden="1">{#N/A,#N/A,TRUE,"Cover";#N/A,#N/A,TRUE,"Conts";#N/A,#N/A,TRUE,"VOS";#N/A,#N/A,TRUE,"Warrington";#N/A,#N/A,TRUE,"Widnes"}</definedName>
    <definedName name="____ccr2" localSheetId="15" hidden="1">{#N/A,#N/A,TRUE,"Cover";#N/A,#N/A,TRUE,"Conts";#N/A,#N/A,TRUE,"VOS";#N/A,#N/A,TRUE,"Warrington";#N/A,#N/A,TRUE,"Widnes"}</definedName>
    <definedName name="____ccr2" hidden="1">{#N/A,#N/A,TRUE,"Cover";#N/A,#N/A,TRUE,"Conts";#N/A,#N/A,TRUE,"VOS";#N/A,#N/A,TRUE,"Warrington";#N/A,#N/A,TRUE,"Widnes"}</definedName>
    <definedName name="____old3" localSheetId="0" hidden="1">{#N/A,#N/A,FALSE,"Summary";#N/A,#N/A,FALSE,"3TJ";#N/A,#N/A,FALSE,"3TN";#N/A,#N/A,FALSE,"3TP";#N/A,#N/A,FALSE,"3SJ";#N/A,#N/A,FALSE,"3CJ";#N/A,#N/A,FALSE,"3CN";#N/A,#N/A,FALSE,"3CP";#N/A,#N/A,FALSE,"3A"}</definedName>
    <definedName name="____old3" localSheetId="9" hidden="1">{#N/A,#N/A,FALSE,"Summary";#N/A,#N/A,FALSE,"3TJ";#N/A,#N/A,FALSE,"3TN";#N/A,#N/A,FALSE,"3TP";#N/A,#N/A,FALSE,"3SJ";#N/A,#N/A,FALSE,"3CJ";#N/A,#N/A,FALSE,"3CN";#N/A,#N/A,FALSE,"3CP";#N/A,#N/A,FALSE,"3A"}</definedName>
    <definedName name="____old3" localSheetId="12" hidden="1">{#N/A,#N/A,FALSE,"Summary";#N/A,#N/A,FALSE,"3TJ";#N/A,#N/A,FALSE,"3TN";#N/A,#N/A,FALSE,"3TP";#N/A,#N/A,FALSE,"3SJ";#N/A,#N/A,FALSE,"3CJ";#N/A,#N/A,FALSE,"3CN";#N/A,#N/A,FALSE,"3CP";#N/A,#N/A,FALSE,"3A"}</definedName>
    <definedName name="____old3" localSheetId="13" hidden="1">{#N/A,#N/A,FALSE,"Summary";#N/A,#N/A,FALSE,"3TJ";#N/A,#N/A,FALSE,"3TN";#N/A,#N/A,FALSE,"3TP";#N/A,#N/A,FALSE,"3SJ";#N/A,#N/A,FALSE,"3CJ";#N/A,#N/A,FALSE,"3CN";#N/A,#N/A,FALSE,"3CP";#N/A,#N/A,FALSE,"3A"}</definedName>
    <definedName name="____old3" localSheetId="17" hidden="1">{#N/A,#N/A,FALSE,"Summary";#N/A,#N/A,FALSE,"3TJ";#N/A,#N/A,FALSE,"3TN";#N/A,#N/A,FALSE,"3TP";#N/A,#N/A,FALSE,"3SJ";#N/A,#N/A,FALSE,"3CJ";#N/A,#N/A,FALSE,"3CN";#N/A,#N/A,FALSE,"3CP";#N/A,#N/A,FALSE,"3A"}</definedName>
    <definedName name="____old3" localSheetId="20"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26"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localSheetId="15"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0" hidden="1">{#N/A,#N/A,FALSE,"Summary";#N/A,#N/A,FALSE,"3TJ";#N/A,#N/A,FALSE,"3TN";#N/A,#N/A,FALSE,"3TP";#N/A,#N/A,FALSE,"3SJ";#N/A,#N/A,FALSE,"3CJ";#N/A,#N/A,FALSE,"3CN";#N/A,#N/A,FALSE,"3CP";#N/A,#N/A,FALSE,"3A"}</definedName>
    <definedName name="____old5" localSheetId="9" hidden="1">{#N/A,#N/A,FALSE,"Summary";#N/A,#N/A,FALSE,"3TJ";#N/A,#N/A,FALSE,"3TN";#N/A,#N/A,FALSE,"3TP";#N/A,#N/A,FALSE,"3SJ";#N/A,#N/A,FALSE,"3CJ";#N/A,#N/A,FALSE,"3CN";#N/A,#N/A,FALSE,"3CP";#N/A,#N/A,FALSE,"3A"}</definedName>
    <definedName name="____old5" localSheetId="12" hidden="1">{#N/A,#N/A,FALSE,"Summary";#N/A,#N/A,FALSE,"3TJ";#N/A,#N/A,FALSE,"3TN";#N/A,#N/A,FALSE,"3TP";#N/A,#N/A,FALSE,"3SJ";#N/A,#N/A,FALSE,"3CJ";#N/A,#N/A,FALSE,"3CN";#N/A,#N/A,FALSE,"3CP";#N/A,#N/A,FALSE,"3A"}</definedName>
    <definedName name="____old5" localSheetId="13" hidden="1">{#N/A,#N/A,FALSE,"Summary";#N/A,#N/A,FALSE,"3TJ";#N/A,#N/A,FALSE,"3TN";#N/A,#N/A,FALSE,"3TP";#N/A,#N/A,FALSE,"3SJ";#N/A,#N/A,FALSE,"3CJ";#N/A,#N/A,FALSE,"3CN";#N/A,#N/A,FALSE,"3CP";#N/A,#N/A,FALSE,"3A"}</definedName>
    <definedName name="____old5" localSheetId="17" hidden="1">{#N/A,#N/A,FALSE,"Summary";#N/A,#N/A,FALSE,"3TJ";#N/A,#N/A,FALSE,"3TN";#N/A,#N/A,FALSE,"3TP";#N/A,#N/A,FALSE,"3SJ";#N/A,#N/A,FALSE,"3CJ";#N/A,#N/A,FALSE,"3CN";#N/A,#N/A,FALSE,"3CP";#N/A,#N/A,FALSE,"3A"}</definedName>
    <definedName name="____old5" localSheetId="20"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26"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localSheetId="15"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0" hidden="1">{#N/A,#N/A,FALSE,"Summary";#N/A,#N/A,FALSE,"3TJ";#N/A,#N/A,FALSE,"3TN";#N/A,#N/A,FALSE,"3TP";#N/A,#N/A,FALSE,"3SJ";#N/A,#N/A,FALSE,"3CJ";#N/A,#N/A,FALSE,"3CN";#N/A,#N/A,FALSE,"3CP";#N/A,#N/A,FALSE,"3A"}</definedName>
    <definedName name="____old7" localSheetId="9" hidden="1">{#N/A,#N/A,FALSE,"Summary";#N/A,#N/A,FALSE,"3TJ";#N/A,#N/A,FALSE,"3TN";#N/A,#N/A,FALSE,"3TP";#N/A,#N/A,FALSE,"3SJ";#N/A,#N/A,FALSE,"3CJ";#N/A,#N/A,FALSE,"3CN";#N/A,#N/A,FALSE,"3CP";#N/A,#N/A,FALSE,"3A"}</definedName>
    <definedName name="____old7" localSheetId="12" hidden="1">{#N/A,#N/A,FALSE,"Summary";#N/A,#N/A,FALSE,"3TJ";#N/A,#N/A,FALSE,"3TN";#N/A,#N/A,FALSE,"3TP";#N/A,#N/A,FALSE,"3SJ";#N/A,#N/A,FALSE,"3CJ";#N/A,#N/A,FALSE,"3CN";#N/A,#N/A,FALSE,"3CP";#N/A,#N/A,FALSE,"3A"}</definedName>
    <definedName name="____old7" localSheetId="13" hidden="1">{#N/A,#N/A,FALSE,"Summary";#N/A,#N/A,FALSE,"3TJ";#N/A,#N/A,FALSE,"3TN";#N/A,#N/A,FALSE,"3TP";#N/A,#N/A,FALSE,"3SJ";#N/A,#N/A,FALSE,"3CJ";#N/A,#N/A,FALSE,"3CN";#N/A,#N/A,FALSE,"3CP";#N/A,#N/A,FALSE,"3A"}</definedName>
    <definedName name="____old7" localSheetId="17" hidden="1">{#N/A,#N/A,FALSE,"Summary";#N/A,#N/A,FALSE,"3TJ";#N/A,#N/A,FALSE,"3TN";#N/A,#N/A,FALSE,"3TP";#N/A,#N/A,FALSE,"3SJ";#N/A,#N/A,FALSE,"3CJ";#N/A,#N/A,FALSE,"3CN";#N/A,#N/A,FALSE,"3CP";#N/A,#N/A,FALSE,"3A"}</definedName>
    <definedName name="____old7" localSheetId="20"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26"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localSheetId="15"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0" hidden="1">{#N/A,#N/A,FALSE,"SumD";#N/A,#N/A,FALSE,"ElecD";#N/A,#N/A,FALSE,"MechD";#N/A,#N/A,FALSE,"GeotD";#N/A,#N/A,FALSE,"PrcsD";#N/A,#N/A,FALSE,"TunnD";#N/A,#N/A,FALSE,"CivlD";#N/A,#N/A,FALSE,"NtwkD";#N/A,#N/A,FALSE,"EstgD";#N/A,#N/A,FALSE,"PEngD"}</definedName>
    <definedName name="___ab1" localSheetId="9" hidden="1">{#N/A,#N/A,FALSE,"SumD";#N/A,#N/A,FALSE,"ElecD";#N/A,#N/A,FALSE,"MechD";#N/A,#N/A,FALSE,"GeotD";#N/A,#N/A,FALSE,"PrcsD";#N/A,#N/A,FALSE,"TunnD";#N/A,#N/A,FALSE,"CivlD";#N/A,#N/A,FALSE,"NtwkD";#N/A,#N/A,FALSE,"EstgD";#N/A,#N/A,FALSE,"PEngD"}</definedName>
    <definedName name="___ab1" localSheetId="12" hidden="1">{#N/A,#N/A,FALSE,"SumD";#N/A,#N/A,FALSE,"ElecD";#N/A,#N/A,FALSE,"MechD";#N/A,#N/A,FALSE,"GeotD";#N/A,#N/A,FALSE,"PrcsD";#N/A,#N/A,FALSE,"TunnD";#N/A,#N/A,FALSE,"CivlD";#N/A,#N/A,FALSE,"NtwkD";#N/A,#N/A,FALSE,"EstgD";#N/A,#N/A,FALSE,"PEngD"}</definedName>
    <definedName name="___ab1" localSheetId="13" hidden="1">{#N/A,#N/A,FALSE,"SumD";#N/A,#N/A,FALSE,"ElecD";#N/A,#N/A,FALSE,"MechD";#N/A,#N/A,FALSE,"GeotD";#N/A,#N/A,FALSE,"PrcsD";#N/A,#N/A,FALSE,"TunnD";#N/A,#N/A,FALSE,"CivlD";#N/A,#N/A,FALSE,"NtwkD";#N/A,#N/A,FALSE,"EstgD";#N/A,#N/A,FALSE,"PEngD"}</definedName>
    <definedName name="___ab1" localSheetId="17" hidden="1">{#N/A,#N/A,FALSE,"SumD";#N/A,#N/A,FALSE,"ElecD";#N/A,#N/A,FALSE,"MechD";#N/A,#N/A,FALSE,"GeotD";#N/A,#N/A,FALSE,"PrcsD";#N/A,#N/A,FALSE,"TunnD";#N/A,#N/A,FALSE,"CivlD";#N/A,#N/A,FALSE,"NtwkD";#N/A,#N/A,FALSE,"EstgD";#N/A,#N/A,FALSE,"PEngD"}</definedName>
    <definedName name="___ab1" localSheetId="20"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26"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localSheetId="15"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0" hidden="1">{#N/A,#N/A,FALSE,"SumD";#N/A,#N/A,FALSE,"ElecD";#N/A,#N/A,FALSE,"MechD";#N/A,#N/A,FALSE,"GeotD";#N/A,#N/A,FALSE,"PrcsD";#N/A,#N/A,FALSE,"TunnD";#N/A,#N/A,FALSE,"CivlD";#N/A,#N/A,FALSE,"NtwkD";#N/A,#N/A,FALSE,"EstgD";#N/A,#N/A,FALSE,"PEngD"}</definedName>
    <definedName name="___as1" localSheetId="9" hidden="1">{#N/A,#N/A,FALSE,"SumD";#N/A,#N/A,FALSE,"ElecD";#N/A,#N/A,FALSE,"MechD";#N/A,#N/A,FALSE,"GeotD";#N/A,#N/A,FALSE,"PrcsD";#N/A,#N/A,FALSE,"TunnD";#N/A,#N/A,FALSE,"CivlD";#N/A,#N/A,FALSE,"NtwkD";#N/A,#N/A,FALSE,"EstgD";#N/A,#N/A,FALSE,"PEngD"}</definedName>
    <definedName name="___as1" localSheetId="12" hidden="1">{#N/A,#N/A,FALSE,"SumD";#N/A,#N/A,FALSE,"ElecD";#N/A,#N/A,FALSE,"MechD";#N/A,#N/A,FALSE,"GeotD";#N/A,#N/A,FALSE,"PrcsD";#N/A,#N/A,FALSE,"TunnD";#N/A,#N/A,FALSE,"CivlD";#N/A,#N/A,FALSE,"NtwkD";#N/A,#N/A,FALSE,"EstgD";#N/A,#N/A,FALSE,"PEngD"}</definedName>
    <definedName name="___as1" localSheetId="13" hidden="1">{#N/A,#N/A,FALSE,"SumD";#N/A,#N/A,FALSE,"ElecD";#N/A,#N/A,FALSE,"MechD";#N/A,#N/A,FALSE,"GeotD";#N/A,#N/A,FALSE,"PrcsD";#N/A,#N/A,FALSE,"TunnD";#N/A,#N/A,FALSE,"CivlD";#N/A,#N/A,FALSE,"NtwkD";#N/A,#N/A,FALSE,"EstgD";#N/A,#N/A,FALSE,"PEngD"}</definedName>
    <definedName name="___as1" localSheetId="17" hidden="1">{#N/A,#N/A,FALSE,"SumD";#N/A,#N/A,FALSE,"ElecD";#N/A,#N/A,FALSE,"MechD";#N/A,#N/A,FALSE,"GeotD";#N/A,#N/A,FALSE,"PrcsD";#N/A,#N/A,FALSE,"TunnD";#N/A,#N/A,FALSE,"CivlD";#N/A,#N/A,FALSE,"NtwkD";#N/A,#N/A,FALSE,"EstgD";#N/A,#N/A,FALSE,"PEngD"}</definedName>
    <definedName name="___as1" localSheetId="20"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26"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localSheetId="15"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0" hidden="1">{#N/A,#N/A,TRUE,"Cover";#N/A,#N/A,TRUE,"Conts";#N/A,#N/A,TRUE,"VOS";#N/A,#N/A,TRUE,"Warrington";#N/A,#N/A,TRUE,"Widnes"}</definedName>
    <definedName name="___ccr1" localSheetId="9" hidden="1">{#N/A,#N/A,TRUE,"Cover";#N/A,#N/A,TRUE,"Conts";#N/A,#N/A,TRUE,"VOS";#N/A,#N/A,TRUE,"Warrington";#N/A,#N/A,TRUE,"Widnes"}</definedName>
    <definedName name="___ccr1" localSheetId="12" hidden="1">{#N/A,#N/A,TRUE,"Cover";#N/A,#N/A,TRUE,"Conts";#N/A,#N/A,TRUE,"VOS";#N/A,#N/A,TRUE,"Warrington";#N/A,#N/A,TRUE,"Widnes"}</definedName>
    <definedName name="___ccr1" localSheetId="13" hidden="1">{#N/A,#N/A,TRUE,"Cover";#N/A,#N/A,TRUE,"Conts";#N/A,#N/A,TRUE,"VOS";#N/A,#N/A,TRUE,"Warrington";#N/A,#N/A,TRUE,"Widnes"}</definedName>
    <definedName name="___ccr1" localSheetId="17" hidden="1">{#N/A,#N/A,TRUE,"Cover";#N/A,#N/A,TRUE,"Conts";#N/A,#N/A,TRUE,"VOS";#N/A,#N/A,TRUE,"Warrington";#N/A,#N/A,TRUE,"Widnes"}</definedName>
    <definedName name="___ccr1" localSheetId="20" hidden="1">{#N/A,#N/A,TRUE,"Cover";#N/A,#N/A,TRUE,"Conts";#N/A,#N/A,TRUE,"VOS";#N/A,#N/A,TRUE,"Warrington";#N/A,#N/A,TRUE,"Widnes"}</definedName>
    <definedName name="___ccr1" localSheetId="19" hidden="1">{#N/A,#N/A,TRUE,"Cover";#N/A,#N/A,TRUE,"Conts";#N/A,#N/A,TRUE,"VOS";#N/A,#N/A,TRUE,"Warrington";#N/A,#N/A,TRUE,"Widnes"}</definedName>
    <definedName name="___ccr1" localSheetId="26" hidden="1">{#N/A,#N/A,TRUE,"Cover";#N/A,#N/A,TRUE,"Conts";#N/A,#N/A,TRUE,"VOS";#N/A,#N/A,TRUE,"Warrington";#N/A,#N/A,TRUE,"Widnes"}</definedName>
    <definedName name="___ccr1" localSheetId="10" hidden="1">{#N/A,#N/A,TRUE,"Cover";#N/A,#N/A,TRUE,"Conts";#N/A,#N/A,TRUE,"VOS";#N/A,#N/A,TRUE,"Warrington";#N/A,#N/A,TRUE,"Widnes"}</definedName>
    <definedName name="___ccr1" localSheetId="11" hidden="1">{#N/A,#N/A,TRUE,"Cover";#N/A,#N/A,TRUE,"Conts";#N/A,#N/A,TRUE,"VOS";#N/A,#N/A,TRUE,"Warrington";#N/A,#N/A,TRUE,"Widnes"}</definedName>
    <definedName name="___ccr1" localSheetId="15" hidden="1">{#N/A,#N/A,TRUE,"Cover";#N/A,#N/A,TRUE,"Conts";#N/A,#N/A,TRUE,"VOS";#N/A,#N/A,TRUE,"Warrington";#N/A,#N/A,TRUE,"Widnes"}</definedName>
    <definedName name="___ccr1" hidden="1">{#N/A,#N/A,TRUE,"Cover";#N/A,#N/A,TRUE,"Conts";#N/A,#N/A,TRUE,"VOS";#N/A,#N/A,TRUE,"Warrington";#N/A,#N/A,TRUE,"Widnes"}</definedName>
    <definedName name="___ccr2" localSheetId="0" hidden="1">{#N/A,#N/A,TRUE,"Cover";#N/A,#N/A,TRUE,"Conts";#N/A,#N/A,TRUE,"VOS";#N/A,#N/A,TRUE,"Warrington";#N/A,#N/A,TRUE,"Widnes"}</definedName>
    <definedName name="___ccr2" localSheetId="9" hidden="1">{#N/A,#N/A,TRUE,"Cover";#N/A,#N/A,TRUE,"Conts";#N/A,#N/A,TRUE,"VOS";#N/A,#N/A,TRUE,"Warrington";#N/A,#N/A,TRUE,"Widnes"}</definedName>
    <definedName name="___ccr2" localSheetId="12" hidden="1">{#N/A,#N/A,TRUE,"Cover";#N/A,#N/A,TRUE,"Conts";#N/A,#N/A,TRUE,"VOS";#N/A,#N/A,TRUE,"Warrington";#N/A,#N/A,TRUE,"Widnes"}</definedName>
    <definedName name="___ccr2" localSheetId="13" hidden="1">{#N/A,#N/A,TRUE,"Cover";#N/A,#N/A,TRUE,"Conts";#N/A,#N/A,TRUE,"VOS";#N/A,#N/A,TRUE,"Warrington";#N/A,#N/A,TRUE,"Widnes"}</definedName>
    <definedName name="___ccr2" localSheetId="17" hidden="1">{#N/A,#N/A,TRUE,"Cover";#N/A,#N/A,TRUE,"Conts";#N/A,#N/A,TRUE,"VOS";#N/A,#N/A,TRUE,"Warrington";#N/A,#N/A,TRUE,"Widnes"}</definedName>
    <definedName name="___ccr2" localSheetId="20" hidden="1">{#N/A,#N/A,TRUE,"Cover";#N/A,#N/A,TRUE,"Conts";#N/A,#N/A,TRUE,"VOS";#N/A,#N/A,TRUE,"Warrington";#N/A,#N/A,TRUE,"Widnes"}</definedName>
    <definedName name="___ccr2" localSheetId="19" hidden="1">{#N/A,#N/A,TRUE,"Cover";#N/A,#N/A,TRUE,"Conts";#N/A,#N/A,TRUE,"VOS";#N/A,#N/A,TRUE,"Warrington";#N/A,#N/A,TRUE,"Widnes"}</definedName>
    <definedName name="___ccr2" localSheetId="26" hidden="1">{#N/A,#N/A,TRUE,"Cover";#N/A,#N/A,TRUE,"Conts";#N/A,#N/A,TRUE,"VOS";#N/A,#N/A,TRUE,"Warrington";#N/A,#N/A,TRUE,"Widnes"}</definedName>
    <definedName name="___ccr2" localSheetId="10" hidden="1">{#N/A,#N/A,TRUE,"Cover";#N/A,#N/A,TRUE,"Conts";#N/A,#N/A,TRUE,"VOS";#N/A,#N/A,TRUE,"Warrington";#N/A,#N/A,TRUE,"Widnes"}</definedName>
    <definedName name="___ccr2" localSheetId="11" hidden="1">{#N/A,#N/A,TRUE,"Cover";#N/A,#N/A,TRUE,"Conts";#N/A,#N/A,TRUE,"VOS";#N/A,#N/A,TRUE,"Warrington";#N/A,#N/A,TRUE,"Widnes"}</definedName>
    <definedName name="___ccr2" localSheetId="15" hidden="1">{#N/A,#N/A,TRUE,"Cover";#N/A,#N/A,TRUE,"Conts";#N/A,#N/A,TRUE,"VOS";#N/A,#N/A,TRUE,"Warrington";#N/A,#N/A,TRUE,"Widnes"}</definedName>
    <definedName name="___ccr2" hidden="1">{#N/A,#N/A,TRUE,"Cover";#N/A,#N/A,TRUE,"Conts";#N/A,#N/A,TRUE,"VOS";#N/A,#N/A,TRUE,"Warrington";#N/A,#N/A,TRUE,"Widnes"}</definedName>
    <definedName name="___old3" localSheetId="0" hidden="1">{#N/A,#N/A,FALSE,"Summary";#N/A,#N/A,FALSE,"3TJ";#N/A,#N/A,FALSE,"3TN";#N/A,#N/A,FALSE,"3TP";#N/A,#N/A,FALSE,"3SJ";#N/A,#N/A,FALSE,"3CJ";#N/A,#N/A,FALSE,"3CN";#N/A,#N/A,FALSE,"3CP";#N/A,#N/A,FALSE,"3A"}</definedName>
    <definedName name="___old3" localSheetId="9" hidden="1">{#N/A,#N/A,FALSE,"Summary";#N/A,#N/A,FALSE,"3TJ";#N/A,#N/A,FALSE,"3TN";#N/A,#N/A,FALSE,"3TP";#N/A,#N/A,FALSE,"3SJ";#N/A,#N/A,FALSE,"3CJ";#N/A,#N/A,FALSE,"3CN";#N/A,#N/A,FALSE,"3CP";#N/A,#N/A,FALSE,"3A"}</definedName>
    <definedName name="___old3" localSheetId="12" hidden="1">{#N/A,#N/A,FALSE,"Summary";#N/A,#N/A,FALSE,"3TJ";#N/A,#N/A,FALSE,"3TN";#N/A,#N/A,FALSE,"3TP";#N/A,#N/A,FALSE,"3SJ";#N/A,#N/A,FALSE,"3CJ";#N/A,#N/A,FALSE,"3CN";#N/A,#N/A,FALSE,"3CP";#N/A,#N/A,FALSE,"3A"}</definedName>
    <definedName name="___old3" localSheetId="13" hidden="1">{#N/A,#N/A,FALSE,"Summary";#N/A,#N/A,FALSE,"3TJ";#N/A,#N/A,FALSE,"3TN";#N/A,#N/A,FALSE,"3TP";#N/A,#N/A,FALSE,"3SJ";#N/A,#N/A,FALSE,"3CJ";#N/A,#N/A,FALSE,"3CN";#N/A,#N/A,FALSE,"3CP";#N/A,#N/A,FALSE,"3A"}</definedName>
    <definedName name="___old3" localSheetId="17" hidden="1">{#N/A,#N/A,FALSE,"Summary";#N/A,#N/A,FALSE,"3TJ";#N/A,#N/A,FALSE,"3TN";#N/A,#N/A,FALSE,"3TP";#N/A,#N/A,FALSE,"3SJ";#N/A,#N/A,FALSE,"3CJ";#N/A,#N/A,FALSE,"3CN";#N/A,#N/A,FALSE,"3CP";#N/A,#N/A,FALSE,"3A"}</definedName>
    <definedName name="___old3" localSheetId="20"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26"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localSheetId="15"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0" hidden="1">{#N/A,#N/A,FALSE,"Summary";#N/A,#N/A,FALSE,"3TJ";#N/A,#N/A,FALSE,"3TN";#N/A,#N/A,FALSE,"3TP";#N/A,#N/A,FALSE,"3SJ";#N/A,#N/A,FALSE,"3CJ";#N/A,#N/A,FALSE,"3CN";#N/A,#N/A,FALSE,"3CP";#N/A,#N/A,FALSE,"3A"}</definedName>
    <definedName name="___old5" localSheetId="9" hidden="1">{#N/A,#N/A,FALSE,"Summary";#N/A,#N/A,FALSE,"3TJ";#N/A,#N/A,FALSE,"3TN";#N/A,#N/A,FALSE,"3TP";#N/A,#N/A,FALSE,"3SJ";#N/A,#N/A,FALSE,"3CJ";#N/A,#N/A,FALSE,"3CN";#N/A,#N/A,FALSE,"3CP";#N/A,#N/A,FALSE,"3A"}</definedName>
    <definedName name="___old5" localSheetId="12" hidden="1">{#N/A,#N/A,FALSE,"Summary";#N/A,#N/A,FALSE,"3TJ";#N/A,#N/A,FALSE,"3TN";#N/A,#N/A,FALSE,"3TP";#N/A,#N/A,FALSE,"3SJ";#N/A,#N/A,FALSE,"3CJ";#N/A,#N/A,FALSE,"3CN";#N/A,#N/A,FALSE,"3CP";#N/A,#N/A,FALSE,"3A"}</definedName>
    <definedName name="___old5" localSheetId="13" hidden="1">{#N/A,#N/A,FALSE,"Summary";#N/A,#N/A,FALSE,"3TJ";#N/A,#N/A,FALSE,"3TN";#N/A,#N/A,FALSE,"3TP";#N/A,#N/A,FALSE,"3SJ";#N/A,#N/A,FALSE,"3CJ";#N/A,#N/A,FALSE,"3CN";#N/A,#N/A,FALSE,"3CP";#N/A,#N/A,FALSE,"3A"}</definedName>
    <definedName name="___old5" localSheetId="17" hidden="1">{#N/A,#N/A,FALSE,"Summary";#N/A,#N/A,FALSE,"3TJ";#N/A,#N/A,FALSE,"3TN";#N/A,#N/A,FALSE,"3TP";#N/A,#N/A,FALSE,"3SJ";#N/A,#N/A,FALSE,"3CJ";#N/A,#N/A,FALSE,"3CN";#N/A,#N/A,FALSE,"3CP";#N/A,#N/A,FALSE,"3A"}</definedName>
    <definedName name="___old5" localSheetId="20"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26"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localSheetId="15"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0" hidden="1">{#N/A,#N/A,FALSE,"Summary";#N/A,#N/A,FALSE,"3TJ";#N/A,#N/A,FALSE,"3TN";#N/A,#N/A,FALSE,"3TP";#N/A,#N/A,FALSE,"3SJ";#N/A,#N/A,FALSE,"3CJ";#N/A,#N/A,FALSE,"3CN";#N/A,#N/A,FALSE,"3CP";#N/A,#N/A,FALSE,"3A"}</definedName>
    <definedName name="___old7" localSheetId="9" hidden="1">{#N/A,#N/A,FALSE,"Summary";#N/A,#N/A,FALSE,"3TJ";#N/A,#N/A,FALSE,"3TN";#N/A,#N/A,FALSE,"3TP";#N/A,#N/A,FALSE,"3SJ";#N/A,#N/A,FALSE,"3CJ";#N/A,#N/A,FALSE,"3CN";#N/A,#N/A,FALSE,"3CP";#N/A,#N/A,FALSE,"3A"}</definedName>
    <definedName name="___old7" localSheetId="12" hidden="1">{#N/A,#N/A,FALSE,"Summary";#N/A,#N/A,FALSE,"3TJ";#N/A,#N/A,FALSE,"3TN";#N/A,#N/A,FALSE,"3TP";#N/A,#N/A,FALSE,"3SJ";#N/A,#N/A,FALSE,"3CJ";#N/A,#N/A,FALSE,"3CN";#N/A,#N/A,FALSE,"3CP";#N/A,#N/A,FALSE,"3A"}</definedName>
    <definedName name="___old7" localSheetId="13" hidden="1">{#N/A,#N/A,FALSE,"Summary";#N/A,#N/A,FALSE,"3TJ";#N/A,#N/A,FALSE,"3TN";#N/A,#N/A,FALSE,"3TP";#N/A,#N/A,FALSE,"3SJ";#N/A,#N/A,FALSE,"3CJ";#N/A,#N/A,FALSE,"3CN";#N/A,#N/A,FALSE,"3CP";#N/A,#N/A,FALSE,"3A"}</definedName>
    <definedName name="___old7" localSheetId="17" hidden="1">{#N/A,#N/A,FALSE,"Summary";#N/A,#N/A,FALSE,"3TJ";#N/A,#N/A,FALSE,"3TN";#N/A,#N/A,FALSE,"3TP";#N/A,#N/A,FALSE,"3SJ";#N/A,#N/A,FALSE,"3CJ";#N/A,#N/A,FALSE,"3CN";#N/A,#N/A,FALSE,"3CP";#N/A,#N/A,FALSE,"3A"}</definedName>
    <definedName name="___old7" localSheetId="20"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26"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localSheetId="15"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9" hidden="1">[1]SUM!#REF!</definedName>
    <definedName name="__123Graph_A" hidden="1">[1]SUM!#REF!</definedName>
    <definedName name="__123Graph_ACURRENT" localSheetId="9" hidden="1">[2]FitOutConfCentre!#REF!</definedName>
    <definedName name="__123Graph_ACURRENT" hidden="1">[2]FitOutConfCentre!#REF!</definedName>
    <definedName name="__123Graph_B" localSheetId="9" hidden="1">[3]SUM!#REF!</definedName>
    <definedName name="__123Graph_B" hidden="1">[3]SUM!#REF!</definedName>
    <definedName name="__ccr1" localSheetId="0" hidden="1">{#N/A,#N/A,TRUE,"Cover";#N/A,#N/A,TRUE,"Conts";#N/A,#N/A,TRUE,"VOS";#N/A,#N/A,TRUE,"Warrington";#N/A,#N/A,TRUE,"Widnes"}</definedName>
    <definedName name="__ccr1" localSheetId="9" hidden="1">{#N/A,#N/A,TRUE,"Cover";#N/A,#N/A,TRUE,"Conts";#N/A,#N/A,TRUE,"VOS";#N/A,#N/A,TRUE,"Warrington";#N/A,#N/A,TRUE,"Widnes"}</definedName>
    <definedName name="__ccr1" localSheetId="12" hidden="1">{#N/A,#N/A,TRUE,"Cover";#N/A,#N/A,TRUE,"Conts";#N/A,#N/A,TRUE,"VOS";#N/A,#N/A,TRUE,"Warrington";#N/A,#N/A,TRUE,"Widnes"}</definedName>
    <definedName name="__ccr1" localSheetId="13" hidden="1">{#N/A,#N/A,TRUE,"Cover";#N/A,#N/A,TRUE,"Conts";#N/A,#N/A,TRUE,"VOS";#N/A,#N/A,TRUE,"Warrington";#N/A,#N/A,TRUE,"Widnes"}</definedName>
    <definedName name="__ccr1" localSheetId="17" hidden="1">{#N/A,#N/A,TRUE,"Cover";#N/A,#N/A,TRUE,"Conts";#N/A,#N/A,TRUE,"VOS";#N/A,#N/A,TRUE,"Warrington";#N/A,#N/A,TRUE,"Widnes"}</definedName>
    <definedName name="__ccr1" localSheetId="20" hidden="1">{#N/A,#N/A,TRUE,"Cover";#N/A,#N/A,TRUE,"Conts";#N/A,#N/A,TRUE,"VOS";#N/A,#N/A,TRUE,"Warrington";#N/A,#N/A,TRUE,"Widnes"}</definedName>
    <definedName name="__ccr1" localSheetId="19" hidden="1">{#N/A,#N/A,TRUE,"Cover";#N/A,#N/A,TRUE,"Conts";#N/A,#N/A,TRUE,"VOS";#N/A,#N/A,TRUE,"Warrington";#N/A,#N/A,TRUE,"Widnes"}</definedName>
    <definedName name="__ccr1" localSheetId="26" hidden="1">{#N/A,#N/A,TRUE,"Cover";#N/A,#N/A,TRUE,"Conts";#N/A,#N/A,TRUE,"VOS";#N/A,#N/A,TRUE,"Warrington";#N/A,#N/A,TRUE,"Widnes"}</definedName>
    <definedName name="__ccr1" localSheetId="10" hidden="1">{#N/A,#N/A,TRUE,"Cover";#N/A,#N/A,TRUE,"Conts";#N/A,#N/A,TRUE,"VOS";#N/A,#N/A,TRUE,"Warrington";#N/A,#N/A,TRUE,"Widnes"}</definedName>
    <definedName name="__ccr1" localSheetId="11" hidden="1">{#N/A,#N/A,TRUE,"Cover";#N/A,#N/A,TRUE,"Conts";#N/A,#N/A,TRUE,"VOS";#N/A,#N/A,TRUE,"Warrington";#N/A,#N/A,TRUE,"Widnes"}</definedName>
    <definedName name="__ccr1" localSheetId="15" hidden="1">{#N/A,#N/A,TRUE,"Cover";#N/A,#N/A,TRUE,"Conts";#N/A,#N/A,TRUE,"VOS";#N/A,#N/A,TRUE,"Warrington";#N/A,#N/A,TRUE,"Widnes"}</definedName>
    <definedName name="__ccr1" hidden="1">{#N/A,#N/A,TRUE,"Cover";#N/A,#N/A,TRUE,"Conts";#N/A,#N/A,TRUE,"VOS";#N/A,#N/A,TRUE,"Warrington";#N/A,#N/A,TRUE,"Widnes"}</definedName>
    <definedName name="_1B.05.M.010.0010" localSheetId="9">#REF!</definedName>
    <definedName name="_1B.05.M.010.0010" localSheetId="11">#REF!</definedName>
    <definedName name="_1B.05.M.010.0010" localSheetId="15">#REF!</definedName>
    <definedName name="_1B.05.M.010.0010">#REF!</definedName>
    <definedName name="_1B.05.M.010.0050" localSheetId="9">#REF!</definedName>
    <definedName name="_1B.05.M.010.0050" localSheetId="11">#REF!</definedName>
    <definedName name="_1B.05.M.010.0050" localSheetId="15">#REF!</definedName>
    <definedName name="_1B.05.M.010.0050">#REF!</definedName>
    <definedName name="_1B.05.M.0100.0010" localSheetId="9">#REF!</definedName>
    <definedName name="_1B.05.M.0100.0010" localSheetId="15">#REF!</definedName>
    <definedName name="_1B.05.M.0100.0010">#REF!</definedName>
    <definedName name="_1B.05.M.020.0010" localSheetId="9">#REF!</definedName>
    <definedName name="_1B.05.M.020.0010" localSheetId="15">#REF!</definedName>
    <definedName name="_1B.05.M.020.0010">#REF!</definedName>
    <definedName name="_1B.05.M.020.0020" localSheetId="9">#REF!</definedName>
    <definedName name="_1B.05.M.020.0020" localSheetId="15">#REF!</definedName>
    <definedName name="_1B.05.M.020.0020">#REF!</definedName>
    <definedName name="_1B.05.M.020.0030" localSheetId="9">#REF!</definedName>
    <definedName name="_1B.05.M.020.0030" localSheetId="15">#REF!</definedName>
    <definedName name="_1B.05.M.020.0030">#REF!</definedName>
    <definedName name="_1B.05.M.020.0040" localSheetId="9">#REF!</definedName>
    <definedName name="_1B.05.M.020.0040" localSheetId="15">#REF!</definedName>
    <definedName name="_1B.05.M.020.0040">#REF!</definedName>
    <definedName name="_1B.05.M.030.0010" localSheetId="9">#REF!</definedName>
    <definedName name="_1B.05.M.030.0010" localSheetId="15">#REF!</definedName>
    <definedName name="_1B.05.M.030.0010">#REF!</definedName>
    <definedName name="_1B.05.M.030.0020" localSheetId="9">#REF!</definedName>
    <definedName name="_1B.05.M.030.0020" localSheetId="15">#REF!</definedName>
    <definedName name="_1B.05.M.030.0020">#REF!</definedName>
    <definedName name="_1B.05.M.040.0010" localSheetId="9">#REF!</definedName>
    <definedName name="_1B.05.M.040.0010" localSheetId="15">#REF!</definedName>
    <definedName name="_1B.05.M.040.0010">#REF!</definedName>
    <definedName name="_1B.05.M.050.0010" localSheetId="9">#REF!</definedName>
    <definedName name="_1B.05.M.050.0010" localSheetId="15">#REF!</definedName>
    <definedName name="_1B.05.M.050.0010">#REF!</definedName>
    <definedName name="_1B.05.M.050.0020" localSheetId="9">#REF!</definedName>
    <definedName name="_1B.05.M.050.0020" localSheetId="15">#REF!</definedName>
    <definedName name="_1B.05.M.050.0020">#REF!</definedName>
    <definedName name="_1B.05.M.050.0030" localSheetId="9">#REF!</definedName>
    <definedName name="_1B.05.M.050.0030" localSheetId="15">#REF!</definedName>
    <definedName name="_1B.05.M.050.0030">#REF!</definedName>
    <definedName name="_1B.05.M.060.0020" localSheetId="9">#REF!</definedName>
    <definedName name="_1B.05.M.060.0020" localSheetId="15">#REF!</definedName>
    <definedName name="_1B.05.M.060.0020">#REF!</definedName>
    <definedName name="_1B.05.M.060.0100" localSheetId="9">#REF!</definedName>
    <definedName name="_1B.05.M.060.0100" localSheetId="15">#REF!</definedName>
    <definedName name="_1B.05.M.060.0100">#REF!</definedName>
    <definedName name="_1B.05.M.070.0010" localSheetId="9">#REF!</definedName>
    <definedName name="_1B.05.M.070.0010" localSheetId="15">#REF!</definedName>
    <definedName name="_1B.05.M.070.0010">#REF!</definedName>
    <definedName name="_1B.05.M.070.0020" localSheetId="9">#REF!</definedName>
    <definedName name="_1B.05.M.070.0020" localSheetId="15">#REF!</definedName>
    <definedName name="_1B.05.M.070.0020">#REF!</definedName>
    <definedName name="_1B.05.M.070.0030" localSheetId="9">#REF!</definedName>
    <definedName name="_1B.05.M.070.0030" localSheetId="15">#REF!</definedName>
    <definedName name="_1B.05.M.070.0030">#REF!</definedName>
    <definedName name="_1B.05.M.070.0040" localSheetId="9">#REF!</definedName>
    <definedName name="_1B.05.M.070.0040" localSheetId="15">#REF!</definedName>
    <definedName name="_1B.05.M.070.0040">#REF!</definedName>
    <definedName name="_1B.05.M.070.0050" localSheetId="9">#REF!</definedName>
    <definedName name="_1B.05.M.070.0050" localSheetId="15">#REF!</definedName>
    <definedName name="_1B.05.M.070.0050">#REF!</definedName>
    <definedName name="_1B.05.M.080.0010" localSheetId="9">#REF!</definedName>
    <definedName name="_1B.05.M.080.0010" localSheetId="15">#REF!</definedName>
    <definedName name="_1B.05.M.080.0010">#REF!</definedName>
    <definedName name="_1B.05.M.090.0010" localSheetId="9">#REF!</definedName>
    <definedName name="_1B.05.M.090.0010" localSheetId="15">#REF!</definedName>
    <definedName name="_1B.05.M.090.0010">#REF!</definedName>
    <definedName name="_1B.09.P.010.0010" localSheetId="9">#REF!</definedName>
    <definedName name="_1B.09.P.010.0010" localSheetId="15">#REF!</definedName>
    <definedName name="_1B.09.P.010.0010">#REF!</definedName>
    <definedName name="_1B.09.P.010.0020" localSheetId="9">#REF!</definedName>
    <definedName name="_1B.09.P.010.0020" localSheetId="15">#REF!</definedName>
    <definedName name="_1B.09.P.010.0020">#REF!</definedName>
    <definedName name="_1B.09.P.010.0030" localSheetId="9">#REF!</definedName>
    <definedName name="_1B.09.P.010.0030" localSheetId="15">#REF!</definedName>
    <definedName name="_1B.09.P.010.0030">#REF!</definedName>
    <definedName name="_1B.09.P.010.0040" localSheetId="9">#REF!</definedName>
    <definedName name="_1B.09.P.010.0040" localSheetId="15">#REF!</definedName>
    <definedName name="_1B.09.P.010.0040">#REF!</definedName>
    <definedName name="_1B.09.P.010.0050" localSheetId="9">#REF!</definedName>
    <definedName name="_1B.09.P.010.0050" localSheetId="15">#REF!</definedName>
    <definedName name="_1B.09.P.010.0050">#REF!</definedName>
    <definedName name="_1B.09.P.010.0060" localSheetId="9">#REF!</definedName>
    <definedName name="_1B.09.P.010.0060" localSheetId="15">#REF!</definedName>
    <definedName name="_1B.09.P.010.0060">#REF!</definedName>
    <definedName name="_1B.09.P.010.0070" localSheetId="9">#REF!</definedName>
    <definedName name="_1B.09.P.010.0070" localSheetId="15">#REF!</definedName>
    <definedName name="_1B.09.P.010.0070">#REF!</definedName>
    <definedName name="_1B.09.P.020.0010" localSheetId="9">#REF!</definedName>
    <definedName name="_1B.09.P.020.0010" localSheetId="15">#REF!</definedName>
    <definedName name="_1B.09.P.020.0010">#REF!</definedName>
    <definedName name="_1B.09.P.020.0020" localSheetId="9">#REF!</definedName>
    <definedName name="_1B.09.P.020.0020" localSheetId="15">#REF!</definedName>
    <definedName name="_1B.09.P.020.0020">#REF!</definedName>
    <definedName name="_1B.09.P.020.0030" localSheetId="9">#REF!</definedName>
    <definedName name="_1B.09.P.020.0030" localSheetId="15">#REF!</definedName>
    <definedName name="_1B.09.P.020.0030">#REF!</definedName>
    <definedName name="_1B.09.P.020.0040" localSheetId="9">#REF!</definedName>
    <definedName name="_1B.09.P.020.0040" localSheetId="15">#REF!</definedName>
    <definedName name="_1B.09.P.020.0040">#REF!</definedName>
    <definedName name="_1B.09.P.020.0050" localSheetId="9">#REF!</definedName>
    <definedName name="_1B.09.P.020.0050" localSheetId="15">#REF!</definedName>
    <definedName name="_1B.09.P.020.0050">#REF!</definedName>
    <definedName name="_1B.09.P.020.0060" localSheetId="9">#REF!</definedName>
    <definedName name="_1B.09.P.020.0060" localSheetId="15">#REF!</definedName>
    <definedName name="_1B.09.P.020.0060">#REF!</definedName>
    <definedName name="_1B.09.P.020.0070" localSheetId="9">#REF!</definedName>
    <definedName name="_1B.09.P.020.0070" localSheetId="15">#REF!</definedName>
    <definedName name="_1B.09.P.020.0070">#REF!</definedName>
    <definedName name="_1B.09.P.020.0080" localSheetId="9">#REF!</definedName>
    <definedName name="_1B.09.P.020.0080" localSheetId="15">#REF!</definedName>
    <definedName name="_1B.09.P.020.0080">#REF!</definedName>
    <definedName name="_1B.09.P.020.0090" localSheetId="9">#REF!</definedName>
    <definedName name="_1B.09.P.020.0090" localSheetId="15">#REF!</definedName>
    <definedName name="_1B.09.P.020.0090">#REF!</definedName>
    <definedName name="_1B.09.P.020.0100" localSheetId="9">#REF!</definedName>
    <definedName name="_1B.09.P.020.0100" localSheetId="15">#REF!</definedName>
    <definedName name="_1B.09.P.020.0100">#REF!</definedName>
    <definedName name="_1B.09.P.020.0110" localSheetId="9">#REF!</definedName>
    <definedName name="_1B.09.P.020.0110" localSheetId="15">#REF!</definedName>
    <definedName name="_1B.09.P.020.0110">#REF!</definedName>
    <definedName name="_1B.09.P.020.0120" localSheetId="9">#REF!</definedName>
    <definedName name="_1B.09.P.020.0120" localSheetId="15">#REF!</definedName>
    <definedName name="_1B.09.P.020.0120">#REF!</definedName>
    <definedName name="_1B.09.P.020.0130" localSheetId="9">#REF!</definedName>
    <definedName name="_1B.09.P.020.0130" localSheetId="15">#REF!</definedName>
    <definedName name="_1B.09.P.020.0130">#REF!</definedName>
    <definedName name="_1B.09.P.020.0140" localSheetId="9">#REF!</definedName>
    <definedName name="_1B.09.P.020.0140" localSheetId="15">#REF!</definedName>
    <definedName name="_1B.09.P.020.0140">#REF!</definedName>
    <definedName name="_1B.09.P.020.0150" localSheetId="9">#REF!</definedName>
    <definedName name="_1B.09.P.020.0150" localSheetId="15">#REF!</definedName>
    <definedName name="_1B.09.P.020.0150">#REF!</definedName>
    <definedName name="_1B.09.P.030.0010" localSheetId="9">#REF!</definedName>
    <definedName name="_1B.09.P.030.0010" localSheetId="15">#REF!</definedName>
    <definedName name="_1B.09.P.030.0010">#REF!</definedName>
    <definedName name="_1B.09.P.030.0020" localSheetId="9">#REF!</definedName>
    <definedName name="_1B.09.P.030.0020" localSheetId="15">#REF!</definedName>
    <definedName name="_1B.09.P.030.0020">#REF!</definedName>
    <definedName name="_1B.09.P.030.0030" localSheetId="9">#REF!</definedName>
    <definedName name="_1B.09.P.030.0030" localSheetId="15">#REF!</definedName>
    <definedName name="_1B.09.P.030.0030">#REF!</definedName>
    <definedName name="_1B.09.P.030.0040" localSheetId="9">#REF!</definedName>
    <definedName name="_1B.09.P.030.0040" localSheetId="15">#REF!</definedName>
    <definedName name="_1B.09.P.030.0040">#REF!</definedName>
    <definedName name="_1B.09.P.030.0050" localSheetId="9">#REF!</definedName>
    <definedName name="_1B.09.P.030.0050" localSheetId="15">#REF!</definedName>
    <definedName name="_1B.09.P.030.0050">#REF!</definedName>
    <definedName name="_1B.09.P.030.0060" localSheetId="9">#REF!</definedName>
    <definedName name="_1B.09.P.030.0060" localSheetId="15">#REF!</definedName>
    <definedName name="_1B.09.P.030.0060">#REF!</definedName>
    <definedName name="_1B.09.P.040.0010" localSheetId="9">#REF!</definedName>
    <definedName name="_1B.09.P.040.0010" localSheetId="15">#REF!</definedName>
    <definedName name="_1B.09.P.040.0010">#REF!</definedName>
    <definedName name="_1B.09.P.040.0020" localSheetId="9">#REF!</definedName>
    <definedName name="_1B.09.P.040.0020" localSheetId="15">#REF!</definedName>
    <definedName name="_1B.09.P.040.0020">#REF!</definedName>
    <definedName name="_1B.09.P.040.0030" localSheetId="9">#REF!</definedName>
    <definedName name="_1B.09.P.040.0030" localSheetId="15">#REF!</definedName>
    <definedName name="_1B.09.P.040.0030">#REF!</definedName>
    <definedName name="_1B.09.P.050.0010" localSheetId="9">#REF!</definedName>
    <definedName name="_1B.09.P.050.0010" localSheetId="15">#REF!</definedName>
    <definedName name="_1B.09.P.050.0010">#REF!</definedName>
    <definedName name="_1B.09.P.050.0020" localSheetId="9">#REF!</definedName>
    <definedName name="_1B.09.P.050.0020" localSheetId="15">#REF!</definedName>
    <definedName name="_1B.09.P.050.0020">#REF!</definedName>
    <definedName name="_1B.09.P.060.0010" localSheetId="9">#REF!</definedName>
    <definedName name="_1B.09.P.060.0010" localSheetId="15">#REF!</definedName>
    <definedName name="_1B.09.P.060.0010">#REF!</definedName>
    <definedName name="_1B.09.P.060.0020" localSheetId="9">#REF!</definedName>
    <definedName name="_1B.09.P.060.0020" localSheetId="15">#REF!</definedName>
    <definedName name="_1B.09.P.060.0020">#REF!</definedName>
    <definedName name="_1B.09.P.060.0030" localSheetId="9">#REF!</definedName>
    <definedName name="_1B.09.P.060.0030" localSheetId="15">#REF!</definedName>
    <definedName name="_1B.09.P.060.0030">#REF!</definedName>
    <definedName name="_1B.09.P.060.0040" localSheetId="9">#REF!</definedName>
    <definedName name="_1B.09.P.060.0040" localSheetId="15">#REF!</definedName>
    <definedName name="_1B.09.P.060.0040">#REF!</definedName>
    <definedName name="_1B.09.P.060.0050" localSheetId="9">#REF!</definedName>
    <definedName name="_1B.09.P.060.0050" localSheetId="15">#REF!</definedName>
    <definedName name="_1B.09.P.060.0050">#REF!</definedName>
    <definedName name="_1B.09.P.060.0060" localSheetId="9">#REF!</definedName>
    <definedName name="_1B.09.P.060.0060" localSheetId="15">#REF!</definedName>
    <definedName name="_1B.09.P.060.0060">#REF!</definedName>
    <definedName name="_1B.09.P.060.0070" localSheetId="9">#REF!</definedName>
    <definedName name="_1B.09.P.060.0070" localSheetId="15">#REF!</definedName>
    <definedName name="_1B.09.P.060.0070">#REF!</definedName>
    <definedName name="_1B.09.P.060.0080" localSheetId="9">#REF!</definedName>
    <definedName name="_1B.09.P.060.0080" localSheetId="15">#REF!</definedName>
    <definedName name="_1B.09.P.060.0080">#REF!</definedName>
    <definedName name="_1B.09.P.060.0090" localSheetId="9">#REF!</definedName>
    <definedName name="_1B.09.P.060.0090" localSheetId="15">#REF!</definedName>
    <definedName name="_1B.09.P.060.0090">#REF!</definedName>
    <definedName name="_1B.09.P.060.0100" localSheetId="9">#REF!</definedName>
    <definedName name="_1B.09.P.060.0100" localSheetId="15">#REF!</definedName>
    <definedName name="_1B.09.P.060.0100">#REF!</definedName>
    <definedName name="_1B.09.P.060.0110" localSheetId="9">#REF!</definedName>
    <definedName name="_1B.09.P.060.0110" localSheetId="15">#REF!</definedName>
    <definedName name="_1B.09.P.060.0110">#REF!</definedName>
    <definedName name="_1B.09.P.070.0010" localSheetId="9">#REF!</definedName>
    <definedName name="_1B.09.P.070.0010" localSheetId="15">#REF!</definedName>
    <definedName name="_1B.09.P.070.0010">#REF!</definedName>
    <definedName name="_1B.09.P.070.0020" localSheetId="9">#REF!</definedName>
    <definedName name="_1B.09.P.070.0020" localSheetId="15">#REF!</definedName>
    <definedName name="_1B.09.P.070.0020">#REF!</definedName>
    <definedName name="_1B.09.P.070.0030" localSheetId="9">#REF!</definedName>
    <definedName name="_1B.09.P.070.0030" localSheetId="15">#REF!</definedName>
    <definedName name="_1B.09.P.070.0030">#REF!</definedName>
    <definedName name="_1B.09.P.080.0010" localSheetId="9">#REF!</definedName>
    <definedName name="_1B.09.P.080.0010" localSheetId="15">#REF!</definedName>
    <definedName name="_1B.09.P.080.0010">#REF!</definedName>
    <definedName name="_1B.09.R.010.0010" localSheetId="9">#REF!</definedName>
    <definedName name="_1B.09.R.010.0010" localSheetId="15">#REF!</definedName>
    <definedName name="_1B.09.R.010.0010">#REF!</definedName>
    <definedName name="_1B.09.R.010.0020" localSheetId="9">#REF!</definedName>
    <definedName name="_1B.09.R.010.0020" localSheetId="15">#REF!</definedName>
    <definedName name="_1B.09.R.010.0020">#REF!</definedName>
    <definedName name="_1B.09.R.010.0030" localSheetId="9">#REF!</definedName>
    <definedName name="_1B.09.R.010.0030" localSheetId="15">#REF!</definedName>
    <definedName name="_1B.09.R.010.0030">#REF!</definedName>
    <definedName name="_1B.09.R.010.0040" localSheetId="9">#REF!</definedName>
    <definedName name="_1B.09.R.010.0040" localSheetId="15">#REF!</definedName>
    <definedName name="_1B.09.R.010.0040">#REF!</definedName>
    <definedName name="_1B.09.R.010.0050" localSheetId="9">#REF!</definedName>
    <definedName name="_1B.09.R.010.0050" localSheetId="15">#REF!</definedName>
    <definedName name="_1B.09.R.010.0050">#REF!</definedName>
    <definedName name="_1B.09.R.010.0060" localSheetId="9">#REF!</definedName>
    <definedName name="_1B.09.R.010.0060" localSheetId="15">#REF!</definedName>
    <definedName name="_1B.09.R.010.0060">#REF!</definedName>
    <definedName name="_1B.09.R.010.0070" localSheetId="9">#REF!</definedName>
    <definedName name="_1B.09.R.010.0070" localSheetId="15">#REF!</definedName>
    <definedName name="_1B.09.R.010.0070">#REF!</definedName>
    <definedName name="_1B.09.R.010.0080" localSheetId="9">#REF!</definedName>
    <definedName name="_1B.09.R.010.0080" localSheetId="15">#REF!</definedName>
    <definedName name="_1B.09.R.010.0080">#REF!</definedName>
    <definedName name="_1B.09.R.010.0090" localSheetId="9">#REF!</definedName>
    <definedName name="_1B.09.R.010.0090" localSheetId="15">#REF!</definedName>
    <definedName name="_1B.09.R.010.0090">#REF!</definedName>
    <definedName name="_1B.09.R.010.0100" localSheetId="9">#REF!</definedName>
    <definedName name="_1B.09.R.010.0100" localSheetId="15">#REF!</definedName>
    <definedName name="_1B.09.R.010.0100">#REF!</definedName>
    <definedName name="_1B.09.R.010.0120" localSheetId="9">#REF!</definedName>
    <definedName name="_1B.09.R.010.0120" localSheetId="15">#REF!</definedName>
    <definedName name="_1B.09.R.010.0120">#REF!</definedName>
    <definedName name="_1B.09.R.010.0130" localSheetId="9">#REF!</definedName>
    <definedName name="_1B.09.R.010.0130" localSheetId="15">#REF!</definedName>
    <definedName name="_1B.09.R.010.0130">#REF!</definedName>
    <definedName name="_1B.09.R.010.0140" localSheetId="9">#REF!</definedName>
    <definedName name="_1B.09.R.010.0140" localSheetId="15">#REF!</definedName>
    <definedName name="_1B.09.R.010.0140">#REF!</definedName>
    <definedName name="_1B.09.R.010.0150" localSheetId="9">#REF!</definedName>
    <definedName name="_1B.09.R.010.0150" localSheetId="15">#REF!</definedName>
    <definedName name="_1B.09.R.010.0150">#REF!</definedName>
    <definedName name="_1B.09.R.010.0160" localSheetId="9">#REF!</definedName>
    <definedName name="_1B.09.R.010.0160" localSheetId="15">#REF!</definedName>
    <definedName name="_1B.09.R.010.0160">#REF!</definedName>
    <definedName name="_1B.09.R.020.0010" localSheetId="9">#REF!</definedName>
    <definedName name="_1B.09.R.020.0010" localSheetId="15">#REF!</definedName>
    <definedName name="_1B.09.R.020.0010">#REF!</definedName>
    <definedName name="_1B.09.R.020.0020" localSheetId="9">#REF!</definedName>
    <definedName name="_1B.09.R.020.0020" localSheetId="15">#REF!</definedName>
    <definedName name="_1B.09.R.020.0020">#REF!</definedName>
    <definedName name="_1B.09.R.020.0030" localSheetId="9">#REF!</definedName>
    <definedName name="_1B.09.R.020.0030" localSheetId="15">#REF!</definedName>
    <definedName name="_1B.09.R.020.0030">#REF!</definedName>
    <definedName name="_1B.09.R.020.0040" localSheetId="9">#REF!</definedName>
    <definedName name="_1B.09.R.020.0040" localSheetId="15">#REF!</definedName>
    <definedName name="_1B.09.R.020.0040">#REF!</definedName>
    <definedName name="_1B.09.R.020.0050" localSheetId="9">#REF!</definedName>
    <definedName name="_1B.09.R.020.0050" localSheetId="15">#REF!</definedName>
    <definedName name="_1B.09.R.020.0050">#REF!</definedName>
    <definedName name="_1B.09.R.020.0060" localSheetId="9">#REF!</definedName>
    <definedName name="_1B.09.R.020.0060" localSheetId="15">#REF!</definedName>
    <definedName name="_1B.09.R.020.0060">#REF!</definedName>
    <definedName name="_1B.09.R.020.0070" localSheetId="9">#REF!</definedName>
    <definedName name="_1B.09.R.020.0070" localSheetId="15">#REF!</definedName>
    <definedName name="_1B.09.R.020.0070">#REF!</definedName>
    <definedName name="_1B.09.R.020.0080" localSheetId="9">#REF!</definedName>
    <definedName name="_1B.09.R.020.0080" localSheetId="15">#REF!</definedName>
    <definedName name="_1B.09.R.020.0080">#REF!</definedName>
    <definedName name="_1B.09.R.020.0090" localSheetId="9">#REF!</definedName>
    <definedName name="_1B.09.R.020.0090" localSheetId="15">#REF!</definedName>
    <definedName name="_1B.09.R.020.0090">#REF!</definedName>
    <definedName name="_1B.09.R.020.0100" localSheetId="9">#REF!</definedName>
    <definedName name="_1B.09.R.020.0100" localSheetId="15">#REF!</definedName>
    <definedName name="_1B.09.R.020.0100">#REF!</definedName>
    <definedName name="_1B.09.R.030.0010" localSheetId="9">#REF!</definedName>
    <definedName name="_1B.09.R.030.0010" localSheetId="15">#REF!</definedName>
    <definedName name="_1B.09.R.030.0010">#REF!</definedName>
    <definedName name="_1B.09.R.040.0010" localSheetId="9">#REF!</definedName>
    <definedName name="_1B.09.R.040.0010" localSheetId="15">#REF!</definedName>
    <definedName name="_1B.09.R.040.0010">#REF!</definedName>
    <definedName name="_1B.09.R.040.0020" localSheetId="9">#REF!</definedName>
    <definedName name="_1B.09.R.040.0020" localSheetId="15">#REF!</definedName>
    <definedName name="_1B.09.R.040.0020">#REF!</definedName>
    <definedName name="_1B.09.R.040.0030" localSheetId="9">#REF!</definedName>
    <definedName name="_1B.09.R.040.0030" localSheetId="15">#REF!</definedName>
    <definedName name="_1B.09.R.040.0030">#REF!</definedName>
    <definedName name="_1B.09.R.040.0040" localSheetId="9">#REF!</definedName>
    <definedName name="_1B.09.R.040.0040" localSheetId="15">#REF!</definedName>
    <definedName name="_1B.09.R.040.0040">#REF!</definedName>
    <definedName name="_1B.09.R.040.0050" localSheetId="9">#REF!</definedName>
    <definedName name="_1B.09.R.040.0050" localSheetId="15">#REF!</definedName>
    <definedName name="_1B.09.R.040.0050">#REF!</definedName>
    <definedName name="_1B.09.R.040.0060" localSheetId="9">#REF!</definedName>
    <definedName name="_1B.09.R.040.0060" localSheetId="15">#REF!</definedName>
    <definedName name="_1B.09.R.040.0060">#REF!</definedName>
    <definedName name="_1B.09.R.040.0070" localSheetId="9">#REF!</definedName>
    <definedName name="_1B.09.R.040.0070" localSheetId="15">#REF!</definedName>
    <definedName name="_1B.09.R.040.0070">#REF!</definedName>
    <definedName name="_1B.09.R.040.0080" localSheetId="9">#REF!</definedName>
    <definedName name="_1B.09.R.040.0080" localSheetId="15">#REF!</definedName>
    <definedName name="_1B.09.R.040.0080">#REF!</definedName>
    <definedName name="_1B.09.R.040.0090" localSheetId="9">#REF!</definedName>
    <definedName name="_1B.09.R.040.0090" localSheetId="15">#REF!</definedName>
    <definedName name="_1B.09.R.040.0090">#REF!</definedName>
    <definedName name="_1B.09.R.040.0100" localSheetId="9">#REF!</definedName>
    <definedName name="_1B.09.R.040.0100" localSheetId="15">#REF!</definedName>
    <definedName name="_1B.09.R.040.0100">#REF!</definedName>
    <definedName name="_1B.09.R.040.0110" localSheetId="9">#REF!</definedName>
    <definedName name="_1B.09.R.040.0110" localSheetId="15">#REF!</definedName>
    <definedName name="_1B.09.R.040.0110">#REF!</definedName>
    <definedName name="_1B.09.R.050.0010" localSheetId="9">#REF!</definedName>
    <definedName name="_1B.09.R.050.0010" localSheetId="15">#REF!</definedName>
    <definedName name="_1B.09.R.050.0010">#REF!</definedName>
    <definedName name="_1B.09.R.060.0010" localSheetId="9">#REF!</definedName>
    <definedName name="_1B.09.R.060.0010" localSheetId="15">#REF!</definedName>
    <definedName name="_1B.09.R.060.0010">#REF!</definedName>
    <definedName name="_1B.09.R.060.0020" localSheetId="9">#REF!</definedName>
    <definedName name="_1B.09.R.060.0020" localSheetId="15">#REF!</definedName>
    <definedName name="_1B.09.R.060.0020">#REF!</definedName>
    <definedName name="_1B.09.R.060.0030" localSheetId="9">#REF!</definedName>
    <definedName name="_1B.09.R.060.0030" localSheetId="15">#REF!</definedName>
    <definedName name="_1B.09.R.060.0030">#REF!</definedName>
    <definedName name="_1B.09.R.070.0010" localSheetId="9">#REF!</definedName>
    <definedName name="_1B.09.R.070.0010" localSheetId="15">#REF!</definedName>
    <definedName name="_1B.09.R.070.0010">#REF!</definedName>
    <definedName name="_1B.09.R.080.0010" localSheetId="9">#REF!</definedName>
    <definedName name="_1B.09.R.080.0010" localSheetId="15">#REF!</definedName>
    <definedName name="_1B.09.R.080.0010">#REF!</definedName>
    <definedName name="_1B.09.R.080.0020" localSheetId="9">#REF!</definedName>
    <definedName name="_1B.09.R.080.0020" localSheetId="15">#REF!</definedName>
    <definedName name="_1B.09.R.080.0020">#REF!</definedName>
    <definedName name="_1B.09.R.080.0030" localSheetId="9">#REF!</definedName>
    <definedName name="_1B.09.R.080.0030" localSheetId="15">#REF!</definedName>
    <definedName name="_1B.09.R.080.0030">#REF!</definedName>
    <definedName name="_1B.09.R.080.0040" localSheetId="9">#REF!</definedName>
    <definedName name="_1B.09.R.080.0040" localSheetId="15">#REF!</definedName>
    <definedName name="_1B.09.R.080.0040">#REF!</definedName>
    <definedName name="_1B.09.R.080.0050" localSheetId="9">#REF!</definedName>
    <definedName name="_1B.09.R.080.0050" localSheetId="15">#REF!</definedName>
    <definedName name="_1B.09.R.080.0050">#REF!</definedName>
    <definedName name="_1B.09.R.080.0060" localSheetId="9">#REF!</definedName>
    <definedName name="_1B.09.R.080.0060" localSheetId="15">#REF!</definedName>
    <definedName name="_1B.09.R.080.0060">#REF!</definedName>
    <definedName name="_1B.09.R.080.0070" localSheetId="9">#REF!</definedName>
    <definedName name="_1B.09.R.080.0070" localSheetId="15">#REF!</definedName>
    <definedName name="_1B.09.R.080.0070">#REF!</definedName>
    <definedName name="_1B.09.R.080.0080" localSheetId="9">#REF!</definedName>
    <definedName name="_1B.09.R.080.0080" localSheetId="15">#REF!</definedName>
    <definedName name="_1B.09.R.080.0080">#REF!</definedName>
    <definedName name="_1B.09.R.080.0090" localSheetId="9">#REF!</definedName>
    <definedName name="_1B.09.R.080.0090" localSheetId="15">#REF!</definedName>
    <definedName name="_1B.09.R.080.0090">#REF!</definedName>
    <definedName name="_1B.09.R.080.0100" localSheetId="9">#REF!</definedName>
    <definedName name="_1B.09.R.080.0100" localSheetId="15">#REF!</definedName>
    <definedName name="_1B.09.R.080.0100">#REF!</definedName>
    <definedName name="_1B.09.R.080.0110" localSheetId="9">#REF!</definedName>
    <definedName name="_1B.09.R.080.0110" localSheetId="15">#REF!</definedName>
    <definedName name="_1B.09.R.080.0110">#REF!</definedName>
    <definedName name="_1B.09.R.080.0120" localSheetId="9">#REF!</definedName>
    <definedName name="_1B.09.R.080.0120" localSheetId="15">#REF!</definedName>
    <definedName name="_1B.09.R.080.0120">#REF!</definedName>
    <definedName name="_1B.09.R.090.0010" localSheetId="9">#REF!</definedName>
    <definedName name="_1B.09.R.090.0010" localSheetId="15">#REF!</definedName>
    <definedName name="_1B.09.R.090.0010">#REF!</definedName>
    <definedName name="_1B.09.U.010.0010" localSheetId="9">#REF!</definedName>
    <definedName name="_1B.09.U.010.0010" localSheetId="15">#REF!</definedName>
    <definedName name="_1B.09.U.010.0010">#REF!</definedName>
    <definedName name="_1B.09.U.010.0020" localSheetId="9">#REF!</definedName>
    <definedName name="_1B.09.U.010.0020" localSheetId="15">#REF!</definedName>
    <definedName name="_1B.09.U.010.0020">#REF!</definedName>
    <definedName name="_1B.09.U.020.0010" localSheetId="9">#REF!</definedName>
    <definedName name="_1B.09.U.020.0010" localSheetId="15">#REF!</definedName>
    <definedName name="_1B.09.U.020.0010">#REF!</definedName>
    <definedName name="_1B.09.U.020.0020" localSheetId="9">#REF!</definedName>
    <definedName name="_1B.09.U.020.0020" localSheetId="15">#REF!</definedName>
    <definedName name="_1B.09.U.020.0020">#REF!</definedName>
    <definedName name="_1B.09.U.020.0030" localSheetId="9">#REF!</definedName>
    <definedName name="_1B.09.U.020.0030" localSheetId="15">#REF!</definedName>
    <definedName name="_1B.09.U.020.0030">#REF!</definedName>
    <definedName name="_1B.09.U.020.0040" localSheetId="9">#REF!</definedName>
    <definedName name="_1B.09.U.020.0040" localSheetId="15">#REF!</definedName>
    <definedName name="_1B.09.U.020.0040">#REF!</definedName>
    <definedName name="_1B.09.U.020.0050" localSheetId="9">#REF!</definedName>
    <definedName name="_1B.09.U.020.0050" localSheetId="15">#REF!</definedName>
    <definedName name="_1B.09.U.020.0050">#REF!</definedName>
    <definedName name="_1B.09.U.020.0060" localSheetId="9">#REF!</definedName>
    <definedName name="_1B.09.U.020.0060" localSheetId="15">#REF!</definedName>
    <definedName name="_1B.09.U.020.0060">#REF!</definedName>
    <definedName name="_1B.09.U.020.0070" localSheetId="9">#REF!</definedName>
    <definedName name="_1B.09.U.020.0070" localSheetId="15">#REF!</definedName>
    <definedName name="_1B.09.U.020.0070">#REF!</definedName>
    <definedName name="_1B.09.U.020.0080" localSheetId="9">#REF!</definedName>
    <definedName name="_1B.09.U.020.0080" localSheetId="15">#REF!</definedName>
    <definedName name="_1B.09.U.020.0080">#REF!</definedName>
    <definedName name="_1B.09.U.030.0010" localSheetId="9">#REF!</definedName>
    <definedName name="_1B.09.U.030.0010" localSheetId="15">#REF!</definedName>
    <definedName name="_1B.09.U.030.0010">#REF!</definedName>
    <definedName name="_1B.09.U.030.0020" localSheetId="9">#REF!</definedName>
    <definedName name="_1B.09.U.030.0020" localSheetId="15">#REF!</definedName>
    <definedName name="_1B.09.U.030.0020">#REF!</definedName>
    <definedName name="_1B.09.U.030.0030" localSheetId="9">#REF!</definedName>
    <definedName name="_1B.09.U.030.0030" localSheetId="15">#REF!</definedName>
    <definedName name="_1B.09.U.030.0030">#REF!</definedName>
    <definedName name="_1B.09.U.030.0040" localSheetId="9">#REF!</definedName>
    <definedName name="_1B.09.U.030.0040" localSheetId="15">#REF!</definedName>
    <definedName name="_1B.09.U.030.0040">#REF!</definedName>
    <definedName name="_1B.09.U.040.0010" localSheetId="9">#REF!</definedName>
    <definedName name="_1B.09.U.040.0010" localSheetId="15">#REF!</definedName>
    <definedName name="_1B.09.U.040.0010">#REF!</definedName>
    <definedName name="_1B.09.U.040.0020" localSheetId="9">#REF!</definedName>
    <definedName name="_1B.09.U.040.0020" localSheetId="15">#REF!</definedName>
    <definedName name="_1B.09.U.040.0020">#REF!</definedName>
    <definedName name="_1B.09.U.040.0030" localSheetId="9">#REF!</definedName>
    <definedName name="_1B.09.U.040.0030" localSheetId="15">#REF!</definedName>
    <definedName name="_1B.09.U.040.0030">#REF!</definedName>
    <definedName name="_1B.09.U.040.0040" localSheetId="9">#REF!</definedName>
    <definedName name="_1B.09.U.040.0040" localSheetId="15">#REF!</definedName>
    <definedName name="_1B.09.U.040.0040">#REF!</definedName>
    <definedName name="_1B.09.U.040.0050" localSheetId="9">#REF!</definedName>
    <definedName name="_1B.09.U.040.0050" localSheetId="15">#REF!</definedName>
    <definedName name="_1B.09.U.040.0050">#REF!</definedName>
    <definedName name="_1B.09.U.040.0060" localSheetId="9">#REF!</definedName>
    <definedName name="_1B.09.U.040.0060" localSheetId="15">#REF!</definedName>
    <definedName name="_1B.09.U.040.0060">#REF!</definedName>
    <definedName name="_1B.09.U.040.0070" localSheetId="9">#REF!</definedName>
    <definedName name="_1B.09.U.040.0070" localSheetId="15">#REF!</definedName>
    <definedName name="_1B.09.U.040.0070">#REF!</definedName>
    <definedName name="_1B.09.U.040.0080" localSheetId="9">#REF!</definedName>
    <definedName name="_1B.09.U.040.0080" localSheetId="15">#REF!</definedName>
    <definedName name="_1B.09.U.040.0080">#REF!</definedName>
    <definedName name="_1B.09.U.040.0090" localSheetId="9">#REF!</definedName>
    <definedName name="_1B.09.U.040.0090" localSheetId="15">#REF!</definedName>
    <definedName name="_1B.09.U.040.0090">#REF!</definedName>
    <definedName name="_1B.09.U.040.0110" localSheetId="9">#REF!</definedName>
    <definedName name="_1B.09.U.040.0110" localSheetId="15">#REF!</definedName>
    <definedName name="_1B.09.U.040.0110">#REF!</definedName>
    <definedName name="_1B.09.U.040.0120" localSheetId="9">#REF!</definedName>
    <definedName name="_1B.09.U.040.0120" localSheetId="15">#REF!</definedName>
    <definedName name="_1B.09.U.040.0120">#REF!</definedName>
    <definedName name="_1B.09.U.040.0130" localSheetId="9">#REF!</definedName>
    <definedName name="_1B.09.U.040.0130" localSheetId="15">#REF!</definedName>
    <definedName name="_1B.09.U.040.0130">#REF!</definedName>
    <definedName name="_1B.09.U.040.0140" localSheetId="9">#REF!</definedName>
    <definedName name="_1B.09.U.040.0140" localSheetId="15">#REF!</definedName>
    <definedName name="_1B.09.U.040.0140">#REF!</definedName>
    <definedName name="_1B.09.U.040.0150" localSheetId="9">#REF!</definedName>
    <definedName name="_1B.09.U.040.0150" localSheetId="15">#REF!</definedName>
    <definedName name="_1B.09.U.040.0150">#REF!</definedName>
    <definedName name="_1B.09.U.040.0160" localSheetId="9">#REF!</definedName>
    <definedName name="_1B.09.U.040.0160" localSheetId="15">#REF!</definedName>
    <definedName name="_1B.09.U.040.0160">#REF!</definedName>
    <definedName name="_1B.09.U.040.0170" localSheetId="9">#REF!</definedName>
    <definedName name="_1B.09.U.040.0170" localSheetId="15">#REF!</definedName>
    <definedName name="_1B.09.U.040.0170">#REF!</definedName>
    <definedName name="_1B.09.U.040.0180" localSheetId="9">#REF!</definedName>
    <definedName name="_1B.09.U.040.0180" localSheetId="15">#REF!</definedName>
    <definedName name="_1B.09.U.040.0180">#REF!</definedName>
    <definedName name="_1B.09.U.040.0190" localSheetId="9">#REF!</definedName>
    <definedName name="_1B.09.U.040.0190" localSheetId="15">#REF!</definedName>
    <definedName name="_1B.09.U.040.0190">#REF!</definedName>
    <definedName name="_1B.09.U.040.0200" localSheetId="9">#REF!</definedName>
    <definedName name="_1B.09.U.040.0200" localSheetId="15">#REF!</definedName>
    <definedName name="_1B.09.U.040.0200">#REF!</definedName>
    <definedName name="_1B.09.U.040.0210" localSheetId="9">#REF!</definedName>
    <definedName name="_1B.09.U.040.0210" localSheetId="15">#REF!</definedName>
    <definedName name="_1B.09.U.040.0210">#REF!</definedName>
    <definedName name="_1B.09.U.040.0220" localSheetId="9">#REF!</definedName>
    <definedName name="_1B.09.U.040.0220" localSheetId="15">#REF!</definedName>
    <definedName name="_1B.09.U.040.0220">#REF!</definedName>
    <definedName name="_1B.09.U.040.0230" localSheetId="9">#REF!</definedName>
    <definedName name="_1B.09.U.040.0230" localSheetId="15">#REF!</definedName>
    <definedName name="_1B.09.U.040.0230">#REF!</definedName>
    <definedName name="_1B.09.U.040.0250" localSheetId="9">#REF!</definedName>
    <definedName name="_1B.09.U.040.0250" localSheetId="15">#REF!</definedName>
    <definedName name="_1B.09.U.040.0250">#REF!</definedName>
    <definedName name="_1B.09.U.050.0010" localSheetId="9">#REF!</definedName>
    <definedName name="_1B.09.U.050.0010" localSheetId="15">#REF!</definedName>
    <definedName name="_1B.09.U.050.0010">#REF!</definedName>
    <definedName name="_1B.09.U.050.0020" localSheetId="9">#REF!</definedName>
    <definedName name="_1B.09.U.050.0020" localSheetId="15">#REF!</definedName>
    <definedName name="_1B.09.U.050.0020">#REF!</definedName>
    <definedName name="_1B.09.U.050.0030" localSheetId="9">#REF!</definedName>
    <definedName name="_1B.09.U.050.0030" localSheetId="15">#REF!</definedName>
    <definedName name="_1B.09.U.050.0030">#REF!</definedName>
    <definedName name="_1B.09.U.050.0040" localSheetId="9">#REF!</definedName>
    <definedName name="_1B.09.U.050.0040" localSheetId="15">#REF!</definedName>
    <definedName name="_1B.09.U.050.0040">#REF!</definedName>
    <definedName name="_1B.09.U.050.0050" localSheetId="9">#REF!</definedName>
    <definedName name="_1B.09.U.050.0050" localSheetId="15">#REF!</definedName>
    <definedName name="_1B.09.U.050.0050">#REF!</definedName>
    <definedName name="_1B.09.U.060.0010" localSheetId="9">#REF!</definedName>
    <definedName name="_1B.09.U.060.0010" localSheetId="15">#REF!</definedName>
    <definedName name="_1B.09.U.060.0010">#REF!</definedName>
    <definedName name="_1B.09.U.060.0020" localSheetId="9">#REF!</definedName>
    <definedName name="_1B.09.U.060.0020" localSheetId="15">#REF!</definedName>
    <definedName name="_1B.09.U.060.0020">#REF!</definedName>
    <definedName name="_1B.09.U.060.0030" localSheetId="9">#REF!</definedName>
    <definedName name="_1B.09.U.060.0030" localSheetId="15">#REF!</definedName>
    <definedName name="_1B.09.U.060.0030">#REF!</definedName>
    <definedName name="_1B.09.U.060.0040" localSheetId="9">#REF!</definedName>
    <definedName name="_1B.09.U.060.0040" localSheetId="15">#REF!</definedName>
    <definedName name="_1B.09.U.060.0040">#REF!</definedName>
    <definedName name="_1B.09.U.060.0050" localSheetId="9">#REF!</definedName>
    <definedName name="_1B.09.U.060.0050" localSheetId="15">#REF!</definedName>
    <definedName name="_1B.09.U.060.0050">#REF!</definedName>
    <definedName name="_1B.09.U.060.0060" localSheetId="9">#REF!</definedName>
    <definedName name="_1B.09.U.060.0060" localSheetId="15">#REF!</definedName>
    <definedName name="_1B.09.U.060.0060">#REF!</definedName>
    <definedName name="_1B.09.U.070.0010" localSheetId="9">#REF!</definedName>
    <definedName name="_1B.09.U.070.0010" localSheetId="15">#REF!</definedName>
    <definedName name="_1B.09.U.070.0010">#REF!</definedName>
    <definedName name="_1B.09.U.070.0020" localSheetId="9">#REF!</definedName>
    <definedName name="_1B.09.U.070.0020" localSheetId="15">#REF!</definedName>
    <definedName name="_1B.09.U.070.0020">#REF!</definedName>
    <definedName name="_1B.09.U.070.0030" localSheetId="9">#REF!</definedName>
    <definedName name="_1B.09.U.070.0030" localSheetId="15">#REF!</definedName>
    <definedName name="_1B.09.U.070.0030">#REF!</definedName>
    <definedName name="_1B.09.U.080.0010" localSheetId="9">#REF!</definedName>
    <definedName name="_1B.09.U.080.0010" localSheetId="15">#REF!</definedName>
    <definedName name="_1B.09.U.080.0010">#REF!</definedName>
    <definedName name="_1B.09.U.080.0020" localSheetId="9">#REF!</definedName>
    <definedName name="_1B.09.U.080.0020" localSheetId="15">#REF!</definedName>
    <definedName name="_1B.09.U.080.0020">#REF!</definedName>
    <definedName name="_1B.09.U.080.0030" localSheetId="9">#REF!</definedName>
    <definedName name="_1B.09.U.080.0030" localSheetId="15">#REF!</definedName>
    <definedName name="_1B.09.U.080.0030">#REF!</definedName>
    <definedName name="_1B.09.U.080.0040" localSheetId="9">#REF!</definedName>
    <definedName name="_1B.09.U.080.0040" localSheetId="15">#REF!</definedName>
    <definedName name="_1B.09.U.080.0040">#REF!</definedName>
    <definedName name="_1B.09.U.090.0010" localSheetId="9">#REF!</definedName>
    <definedName name="_1B.09.U.090.0010" localSheetId="15">#REF!</definedName>
    <definedName name="_1B.09.U.090.0010">#REF!</definedName>
    <definedName name="_1B.09.U.090.0020" localSheetId="9">#REF!</definedName>
    <definedName name="_1B.09.U.090.0020" localSheetId="15">#REF!</definedName>
    <definedName name="_1B.09.U.090.0020">#REF!</definedName>
    <definedName name="_1B.09.U.090.0030" localSheetId="9">#REF!</definedName>
    <definedName name="_1B.09.U.090.0030" localSheetId="15">#REF!</definedName>
    <definedName name="_1B.09.U.090.0030">#REF!</definedName>
    <definedName name="_1B.09.U.100.0010" localSheetId="9">#REF!</definedName>
    <definedName name="_1B.09.U.100.0010" localSheetId="15">#REF!</definedName>
    <definedName name="_1B.09.U.100.0010">#REF!</definedName>
    <definedName name="_1B.09.U.100.0020" localSheetId="9">#REF!</definedName>
    <definedName name="_1B.09.U.100.0020" localSheetId="15">#REF!</definedName>
    <definedName name="_1B.09.U.100.0020">#REF!</definedName>
    <definedName name="_1B.09.U.100.0030" localSheetId="9">#REF!</definedName>
    <definedName name="_1B.09.U.100.0030" localSheetId="15">#REF!</definedName>
    <definedName name="_1B.09.U.100.0030">#REF!</definedName>
    <definedName name="_1B.09.U.100.0040" localSheetId="9">#REF!</definedName>
    <definedName name="_1B.09.U.100.0040" localSheetId="15">#REF!</definedName>
    <definedName name="_1B.09.U.100.0040">#REF!</definedName>
    <definedName name="_1B.09.U.110.0010" localSheetId="9">#REF!</definedName>
    <definedName name="_1B.09.U.110.0010" localSheetId="15">#REF!</definedName>
    <definedName name="_1B.09.U.110.0010">#REF!</definedName>
    <definedName name="_1B.09.U.110.0020" localSheetId="9">#REF!</definedName>
    <definedName name="_1B.09.U.110.0020" localSheetId="15">#REF!</definedName>
    <definedName name="_1B.09.U.110.0020">#REF!</definedName>
    <definedName name="_1B.09.U.110.0030" localSheetId="9">#REF!</definedName>
    <definedName name="_1B.09.U.110.0030" localSheetId="15">#REF!</definedName>
    <definedName name="_1B.09.U.110.0030">#REF!</definedName>
    <definedName name="_1B.09.U.110.0040" localSheetId="9">#REF!</definedName>
    <definedName name="_1B.09.U.110.0040" localSheetId="15">#REF!</definedName>
    <definedName name="_1B.09.U.110.0040">#REF!</definedName>
    <definedName name="_1B.09.U.110.0050" localSheetId="9">#REF!</definedName>
    <definedName name="_1B.09.U.110.0050" localSheetId="15">#REF!</definedName>
    <definedName name="_1B.09.U.110.0050">#REF!</definedName>
    <definedName name="_1B.09.U.110.0060" localSheetId="9">#REF!</definedName>
    <definedName name="_1B.09.U.110.0060" localSheetId="15">#REF!</definedName>
    <definedName name="_1B.09.U.110.0060">#REF!</definedName>
    <definedName name="_1B.09.U.110.0070" localSheetId="9">#REF!</definedName>
    <definedName name="_1B.09.U.110.0070" localSheetId="15">#REF!</definedName>
    <definedName name="_1B.09.U.110.0070">#REF!</definedName>
    <definedName name="_1B.09.U.120.0010" localSheetId="9">#REF!</definedName>
    <definedName name="_1B.09.U.120.0010" localSheetId="15">#REF!</definedName>
    <definedName name="_1B.09.U.120.0010">#REF!</definedName>
    <definedName name="_1B.09.U.130.0010" localSheetId="9">#REF!</definedName>
    <definedName name="_1B.09.U.130.0010" localSheetId="15">#REF!</definedName>
    <definedName name="_1B.09.U.130.0010">#REF!</definedName>
    <definedName name="_1B.09.U.130.0020" localSheetId="9">#REF!</definedName>
    <definedName name="_1B.09.U.130.0020" localSheetId="15">#REF!</definedName>
    <definedName name="_1B.09.U.130.0020">#REF!</definedName>
    <definedName name="_1B.09.U.200.0010" localSheetId="9">#REF!</definedName>
    <definedName name="_1B.09.U.200.0010" localSheetId="15">#REF!</definedName>
    <definedName name="_1B.09.U.200.0010">#REF!</definedName>
    <definedName name="_1B.09.W.010.0010" localSheetId="9">#REF!</definedName>
    <definedName name="_1B.09.W.010.0010" localSheetId="15">#REF!</definedName>
    <definedName name="_1B.09.W.010.0010">#REF!</definedName>
    <definedName name="_1B.09.W.010.0020" localSheetId="9">#REF!</definedName>
    <definedName name="_1B.09.W.010.0020" localSheetId="15">#REF!</definedName>
    <definedName name="_1B.09.W.010.0020">#REF!</definedName>
    <definedName name="_1B.09.W.010.0030" localSheetId="9">#REF!</definedName>
    <definedName name="_1B.09.W.010.0030" localSheetId="15">#REF!</definedName>
    <definedName name="_1B.09.W.010.0030">#REF!</definedName>
    <definedName name="_1B.09.W.010.0040" localSheetId="9">#REF!</definedName>
    <definedName name="_1B.09.W.010.0040" localSheetId="15">#REF!</definedName>
    <definedName name="_1B.09.W.010.0040">#REF!</definedName>
    <definedName name="_1B.09.W.010.0050" localSheetId="9">#REF!</definedName>
    <definedName name="_1B.09.W.010.0050" localSheetId="15">#REF!</definedName>
    <definedName name="_1B.09.W.010.0050">#REF!</definedName>
    <definedName name="_1B.09.W.010.0060" localSheetId="9">#REF!</definedName>
    <definedName name="_1B.09.W.010.0060" localSheetId="15">#REF!</definedName>
    <definedName name="_1B.09.W.010.0060">#REF!</definedName>
    <definedName name="_1B.09.W.010.0070" localSheetId="9">#REF!</definedName>
    <definedName name="_1B.09.W.010.0070" localSheetId="15">#REF!</definedName>
    <definedName name="_1B.09.W.010.0070">#REF!</definedName>
    <definedName name="_1B.09.W.010.0080" localSheetId="9">#REF!</definedName>
    <definedName name="_1B.09.W.010.0080" localSheetId="15">#REF!</definedName>
    <definedName name="_1B.09.W.010.0080">#REF!</definedName>
    <definedName name="_1B.09.W.010.0090" localSheetId="9">#REF!</definedName>
    <definedName name="_1B.09.W.010.0090" localSheetId="15">#REF!</definedName>
    <definedName name="_1B.09.W.010.0090">#REF!</definedName>
    <definedName name="_1B.09.W.010.0100" localSheetId="9">#REF!</definedName>
    <definedName name="_1B.09.W.010.0100" localSheetId="15">#REF!</definedName>
    <definedName name="_1B.09.W.010.0100">#REF!</definedName>
    <definedName name="_1B.09.W.010.0110" localSheetId="9">#REF!</definedName>
    <definedName name="_1B.09.W.010.0110" localSheetId="15">#REF!</definedName>
    <definedName name="_1B.09.W.010.0110">#REF!</definedName>
    <definedName name="_1B.09.W.010.0120" localSheetId="9">#REF!</definedName>
    <definedName name="_1B.09.W.010.0120" localSheetId="15">#REF!</definedName>
    <definedName name="_1B.09.W.010.0120">#REF!</definedName>
    <definedName name="_1B.09.W.010.0130" localSheetId="9">#REF!</definedName>
    <definedName name="_1B.09.W.010.0130" localSheetId="15">#REF!</definedName>
    <definedName name="_1B.09.W.010.0130">#REF!</definedName>
    <definedName name="_1B.09.W.010.0140" localSheetId="9">#REF!</definedName>
    <definedName name="_1B.09.W.010.0140" localSheetId="15">#REF!</definedName>
    <definedName name="_1B.09.W.010.0140">#REF!</definedName>
    <definedName name="_1B.09.W.010.0150" localSheetId="9">#REF!</definedName>
    <definedName name="_1B.09.W.010.0150" localSheetId="15">#REF!</definedName>
    <definedName name="_1B.09.W.010.0150">#REF!</definedName>
    <definedName name="_1B.09.W.020.0010" localSheetId="9">#REF!</definedName>
    <definedName name="_1B.09.W.020.0010" localSheetId="15">#REF!</definedName>
    <definedName name="_1B.09.W.020.0010">#REF!</definedName>
    <definedName name="_ab1" localSheetId="0" hidden="1">{#N/A,#N/A,FALSE,"SumD";#N/A,#N/A,FALSE,"ElecD";#N/A,#N/A,FALSE,"MechD";#N/A,#N/A,FALSE,"GeotD";#N/A,#N/A,FALSE,"PrcsD";#N/A,#N/A,FALSE,"TunnD";#N/A,#N/A,FALSE,"CivlD";#N/A,#N/A,FALSE,"NtwkD";#N/A,#N/A,FALSE,"EstgD";#N/A,#N/A,FALSE,"PEngD"}</definedName>
    <definedName name="_ab1" localSheetId="9" hidden="1">{#N/A,#N/A,FALSE,"SumD";#N/A,#N/A,FALSE,"ElecD";#N/A,#N/A,FALSE,"MechD";#N/A,#N/A,FALSE,"GeotD";#N/A,#N/A,FALSE,"PrcsD";#N/A,#N/A,FALSE,"TunnD";#N/A,#N/A,FALSE,"CivlD";#N/A,#N/A,FALSE,"NtwkD";#N/A,#N/A,FALSE,"EstgD";#N/A,#N/A,FALSE,"PEngD"}</definedName>
    <definedName name="_ab1" localSheetId="12" hidden="1">{#N/A,#N/A,FALSE,"SumD";#N/A,#N/A,FALSE,"ElecD";#N/A,#N/A,FALSE,"MechD";#N/A,#N/A,FALSE,"GeotD";#N/A,#N/A,FALSE,"PrcsD";#N/A,#N/A,FALSE,"TunnD";#N/A,#N/A,FALSE,"CivlD";#N/A,#N/A,FALSE,"NtwkD";#N/A,#N/A,FALSE,"EstgD";#N/A,#N/A,FALSE,"PEngD"}</definedName>
    <definedName name="_ab1" localSheetId="13" hidden="1">{#N/A,#N/A,FALSE,"SumD";#N/A,#N/A,FALSE,"ElecD";#N/A,#N/A,FALSE,"MechD";#N/A,#N/A,FALSE,"GeotD";#N/A,#N/A,FALSE,"PrcsD";#N/A,#N/A,FALSE,"TunnD";#N/A,#N/A,FALSE,"CivlD";#N/A,#N/A,FALSE,"NtwkD";#N/A,#N/A,FALSE,"EstgD";#N/A,#N/A,FALSE,"PEngD"}</definedName>
    <definedName name="_ab1" localSheetId="17" hidden="1">{#N/A,#N/A,FALSE,"SumD";#N/A,#N/A,FALSE,"ElecD";#N/A,#N/A,FALSE,"MechD";#N/A,#N/A,FALSE,"GeotD";#N/A,#N/A,FALSE,"PrcsD";#N/A,#N/A,FALSE,"TunnD";#N/A,#N/A,FALSE,"CivlD";#N/A,#N/A,FALSE,"NtwkD";#N/A,#N/A,FALSE,"EstgD";#N/A,#N/A,FALSE,"PEngD"}</definedName>
    <definedName name="_ab1" localSheetId="20"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26"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localSheetId="15"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0" hidden="1">{#N/A,#N/A,FALSE,"SumD";#N/A,#N/A,FALSE,"ElecD";#N/A,#N/A,FALSE,"MechD";#N/A,#N/A,FALSE,"GeotD";#N/A,#N/A,FALSE,"PrcsD";#N/A,#N/A,FALSE,"TunnD";#N/A,#N/A,FALSE,"CivlD";#N/A,#N/A,FALSE,"NtwkD";#N/A,#N/A,FALSE,"EstgD";#N/A,#N/A,FALSE,"PEngD"}</definedName>
    <definedName name="_as1" localSheetId="9" hidden="1">{#N/A,#N/A,FALSE,"SumD";#N/A,#N/A,FALSE,"ElecD";#N/A,#N/A,FALSE,"MechD";#N/A,#N/A,FALSE,"GeotD";#N/A,#N/A,FALSE,"PrcsD";#N/A,#N/A,FALSE,"TunnD";#N/A,#N/A,FALSE,"CivlD";#N/A,#N/A,FALSE,"NtwkD";#N/A,#N/A,FALSE,"EstgD";#N/A,#N/A,FALSE,"PEngD"}</definedName>
    <definedName name="_as1" localSheetId="12" hidden="1">{#N/A,#N/A,FALSE,"SumD";#N/A,#N/A,FALSE,"ElecD";#N/A,#N/A,FALSE,"MechD";#N/A,#N/A,FALSE,"GeotD";#N/A,#N/A,FALSE,"PrcsD";#N/A,#N/A,FALSE,"TunnD";#N/A,#N/A,FALSE,"CivlD";#N/A,#N/A,FALSE,"NtwkD";#N/A,#N/A,FALSE,"EstgD";#N/A,#N/A,FALSE,"PEngD"}</definedName>
    <definedName name="_as1" localSheetId="13" hidden="1">{#N/A,#N/A,FALSE,"SumD";#N/A,#N/A,FALSE,"ElecD";#N/A,#N/A,FALSE,"MechD";#N/A,#N/A,FALSE,"GeotD";#N/A,#N/A,FALSE,"PrcsD";#N/A,#N/A,FALSE,"TunnD";#N/A,#N/A,FALSE,"CivlD";#N/A,#N/A,FALSE,"NtwkD";#N/A,#N/A,FALSE,"EstgD";#N/A,#N/A,FALSE,"PEngD"}</definedName>
    <definedName name="_as1" localSheetId="17" hidden="1">{#N/A,#N/A,FALSE,"SumD";#N/A,#N/A,FALSE,"ElecD";#N/A,#N/A,FALSE,"MechD";#N/A,#N/A,FALSE,"GeotD";#N/A,#N/A,FALSE,"PrcsD";#N/A,#N/A,FALSE,"TunnD";#N/A,#N/A,FALSE,"CivlD";#N/A,#N/A,FALSE,"NtwkD";#N/A,#N/A,FALSE,"EstgD";#N/A,#N/A,FALSE,"PEngD"}</definedName>
    <definedName name="_as1" localSheetId="20"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26"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localSheetId="15"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0" hidden="1">{#N/A,#N/A,TRUE,"Cover";#N/A,#N/A,TRUE,"Conts";#N/A,#N/A,TRUE,"VOS";#N/A,#N/A,TRUE,"Warrington";#N/A,#N/A,TRUE,"Widnes"}</definedName>
    <definedName name="_ccr1" localSheetId="9" hidden="1">{#N/A,#N/A,TRUE,"Cover";#N/A,#N/A,TRUE,"Conts";#N/A,#N/A,TRUE,"VOS";#N/A,#N/A,TRUE,"Warrington";#N/A,#N/A,TRUE,"Widnes"}</definedName>
    <definedName name="_ccr1" localSheetId="12" hidden="1">{#N/A,#N/A,TRUE,"Cover";#N/A,#N/A,TRUE,"Conts";#N/A,#N/A,TRUE,"VOS";#N/A,#N/A,TRUE,"Warrington";#N/A,#N/A,TRUE,"Widnes"}</definedName>
    <definedName name="_ccr1" localSheetId="13" hidden="1">{#N/A,#N/A,TRUE,"Cover";#N/A,#N/A,TRUE,"Conts";#N/A,#N/A,TRUE,"VOS";#N/A,#N/A,TRUE,"Warrington";#N/A,#N/A,TRUE,"Widnes"}</definedName>
    <definedName name="_ccr1" localSheetId="17" hidden="1">{#N/A,#N/A,TRUE,"Cover";#N/A,#N/A,TRUE,"Conts";#N/A,#N/A,TRUE,"VOS";#N/A,#N/A,TRUE,"Warrington";#N/A,#N/A,TRUE,"Widnes"}</definedName>
    <definedName name="_ccr1" localSheetId="20" hidden="1">{#N/A,#N/A,TRUE,"Cover";#N/A,#N/A,TRUE,"Conts";#N/A,#N/A,TRUE,"VOS";#N/A,#N/A,TRUE,"Warrington";#N/A,#N/A,TRUE,"Widnes"}</definedName>
    <definedName name="_ccr1" localSheetId="19" hidden="1">{#N/A,#N/A,TRUE,"Cover";#N/A,#N/A,TRUE,"Conts";#N/A,#N/A,TRUE,"VOS";#N/A,#N/A,TRUE,"Warrington";#N/A,#N/A,TRUE,"Widnes"}</definedName>
    <definedName name="_ccr1" localSheetId="26" hidden="1">{#N/A,#N/A,TRUE,"Cover";#N/A,#N/A,TRUE,"Conts";#N/A,#N/A,TRUE,"VOS";#N/A,#N/A,TRUE,"Warrington";#N/A,#N/A,TRUE,"Widnes"}</definedName>
    <definedName name="_ccr1" localSheetId="10" hidden="1">{#N/A,#N/A,TRUE,"Cover";#N/A,#N/A,TRUE,"Conts";#N/A,#N/A,TRUE,"VOS";#N/A,#N/A,TRUE,"Warrington";#N/A,#N/A,TRUE,"Widnes"}</definedName>
    <definedName name="_ccr1" localSheetId="11" hidden="1">{#N/A,#N/A,TRUE,"Cover";#N/A,#N/A,TRUE,"Conts";#N/A,#N/A,TRUE,"VOS";#N/A,#N/A,TRUE,"Warrington";#N/A,#N/A,TRUE,"Widnes"}</definedName>
    <definedName name="_ccr1" localSheetId="15" hidden="1">{#N/A,#N/A,TRUE,"Cover";#N/A,#N/A,TRUE,"Conts";#N/A,#N/A,TRUE,"VOS";#N/A,#N/A,TRUE,"Warrington";#N/A,#N/A,TRUE,"Widnes"}</definedName>
    <definedName name="_ccr1" hidden="1">{#N/A,#N/A,TRUE,"Cover";#N/A,#N/A,TRUE,"Conts";#N/A,#N/A,TRUE,"VOS";#N/A,#N/A,TRUE,"Warrington";#N/A,#N/A,TRUE,"Widnes"}</definedName>
    <definedName name="_ccr2" localSheetId="0" hidden="1">{#N/A,#N/A,TRUE,"Cover";#N/A,#N/A,TRUE,"Conts";#N/A,#N/A,TRUE,"VOS";#N/A,#N/A,TRUE,"Warrington";#N/A,#N/A,TRUE,"Widnes"}</definedName>
    <definedName name="_ccr2" localSheetId="9" hidden="1">{#N/A,#N/A,TRUE,"Cover";#N/A,#N/A,TRUE,"Conts";#N/A,#N/A,TRUE,"VOS";#N/A,#N/A,TRUE,"Warrington";#N/A,#N/A,TRUE,"Widnes"}</definedName>
    <definedName name="_ccr2" localSheetId="12" hidden="1">{#N/A,#N/A,TRUE,"Cover";#N/A,#N/A,TRUE,"Conts";#N/A,#N/A,TRUE,"VOS";#N/A,#N/A,TRUE,"Warrington";#N/A,#N/A,TRUE,"Widnes"}</definedName>
    <definedName name="_ccr2" localSheetId="13" hidden="1">{#N/A,#N/A,TRUE,"Cover";#N/A,#N/A,TRUE,"Conts";#N/A,#N/A,TRUE,"VOS";#N/A,#N/A,TRUE,"Warrington";#N/A,#N/A,TRUE,"Widnes"}</definedName>
    <definedName name="_ccr2" localSheetId="17" hidden="1">{#N/A,#N/A,TRUE,"Cover";#N/A,#N/A,TRUE,"Conts";#N/A,#N/A,TRUE,"VOS";#N/A,#N/A,TRUE,"Warrington";#N/A,#N/A,TRUE,"Widnes"}</definedName>
    <definedName name="_ccr2" localSheetId="20" hidden="1">{#N/A,#N/A,TRUE,"Cover";#N/A,#N/A,TRUE,"Conts";#N/A,#N/A,TRUE,"VOS";#N/A,#N/A,TRUE,"Warrington";#N/A,#N/A,TRUE,"Widnes"}</definedName>
    <definedName name="_ccr2" localSheetId="19" hidden="1">{#N/A,#N/A,TRUE,"Cover";#N/A,#N/A,TRUE,"Conts";#N/A,#N/A,TRUE,"VOS";#N/A,#N/A,TRUE,"Warrington";#N/A,#N/A,TRUE,"Widnes"}</definedName>
    <definedName name="_ccr2" localSheetId="26" hidden="1">{#N/A,#N/A,TRUE,"Cover";#N/A,#N/A,TRUE,"Conts";#N/A,#N/A,TRUE,"VOS";#N/A,#N/A,TRUE,"Warrington";#N/A,#N/A,TRUE,"Widnes"}</definedName>
    <definedName name="_ccr2" localSheetId="10" hidden="1">{#N/A,#N/A,TRUE,"Cover";#N/A,#N/A,TRUE,"Conts";#N/A,#N/A,TRUE,"VOS";#N/A,#N/A,TRUE,"Warrington";#N/A,#N/A,TRUE,"Widnes"}</definedName>
    <definedName name="_ccr2" localSheetId="11" hidden="1">{#N/A,#N/A,TRUE,"Cover";#N/A,#N/A,TRUE,"Conts";#N/A,#N/A,TRUE,"VOS";#N/A,#N/A,TRUE,"Warrington";#N/A,#N/A,TRUE,"Widnes"}</definedName>
    <definedName name="_ccr2" localSheetId="15" hidden="1">{#N/A,#N/A,TRUE,"Cover";#N/A,#N/A,TRUE,"Conts";#N/A,#N/A,TRUE,"VOS";#N/A,#N/A,TRUE,"Warrington";#N/A,#N/A,TRUE,"Widnes"}</definedName>
    <definedName name="_ccr2" hidden="1">{#N/A,#N/A,TRUE,"Cover";#N/A,#N/A,TRUE,"Conts";#N/A,#N/A,TRUE,"VOS";#N/A,#N/A,TRUE,"Warrington";#N/A,#N/A,TRUE,"Widnes"}</definedName>
    <definedName name="_Dist_Values" localSheetId="9" hidden="1">#REF!</definedName>
    <definedName name="_Dist_Values" localSheetId="11" hidden="1">#REF!</definedName>
    <definedName name="_Dist_Values" localSheetId="15" hidden="1">#REF!</definedName>
    <definedName name="_Dist_Values" hidden="1">#REF!</definedName>
    <definedName name="_Fill" localSheetId="9" hidden="1">[4]GRSummary!#REF!</definedName>
    <definedName name="_Fill" localSheetId="12" hidden="1">[5]GRSummary!#REF!</definedName>
    <definedName name="_Fill" localSheetId="13" hidden="1">[5]GRSummary!#REF!</definedName>
    <definedName name="_Fill" localSheetId="19" hidden="1">[5]GRSummary!#REF!</definedName>
    <definedName name="_Fill" localSheetId="10" hidden="1">[5]GRSummary!#REF!</definedName>
    <definedName name="_Fill" localSheetId="11" hidden="1">[5]GRSummary!#REF!</definedName>
    <definedName name="_Fill" hidden="1">[4]GRSummary!#REF!</definedName>
    <definedName name="_xlnm._FilterDatabase" localSheetId="6" hidden="1">'Current Week'!$A$1:$T$2460</definedName>
    <definedName name="_xlnm._FilterDatabase" localSheetId="9" hidden="1">'FIR Summary'!$A$6:$H$85</definedName>
    <definedName name="_xlnm._FilterDatabase" localSheetId="7" hidden="1">'Previous Week'!$A$1:$T$2460</definedName>
    <definedName name="_xlnm._FilterDatabase" localSheetId="26" hidden="1">'Progress Tracking sheet'!$A$2:$F$4</definedName>
    <definedName name="_xlnm._FilterDatabase" localSheetId="11" hidden="1">#REF!</definedName>
    <definedName name="_xlnm._FilterDatabase" localSheetId="15" hidden="1">#REF!</definedName>
    <definedName name="_xlnm._FilterDatabase" hidden="1">#REF!</definedName>
    <definedName name="_jj300" localSheetId="9">#REF!</definedName>
    <definedName name="_jj300" localSheetId="11">#REF!</definedName>
    <definedName name="_jj300" localSheetId="15">#REF!</definedName>
    <definedName name="_jj300">#REF!</definedName>
    <definedName name="_Key1" localSheetId="9" hidden="1">#REF!</definedName>
    <definedName name="_Key1" localSheetId="11" hidden="1">#REF!</definedName>
    <definedName name="_Key1" localSheetId="15" hidden="1">#REF!</definedName>
    <definedName name="_Key1" hidden="1">#REF!</definedName>
    <definedName name="_Key2" localSheetId="9" hidden="1">'[6]LTR-2'!#REF!</definedName>
    <definedName name="_Key2" localSheetId="11" hidden="1">'[6]LTR-2'!#REF!</definedName>
    <definedName name="_Key2" hidden="1">'[6]LTR-2'!#REF!</definedName>
    <definedName name="_old3" localSheetId="0" hidden="1">{#N/A,#N/A,FALSE,"Summary";#N/A,#N/A,FALSE,"3TJ";#N/A,#N/A,FALSE,"3TN";#N/A,#N/A,FALSE,"3TP";#N/A,#N/A,FALSE,"3SJ";#N/A,#N/A,FALSE,"3CJ";#N/A,#N/A,FALSE,"3CN";#N/A,#N/A,FALSE,"3CP";#N/A,#N/A,FALSE,"3A"}</definedName>
    <definedName name="_old3" localSheetId="9" hidden="1">{#N/A,#N/A,FALSE,"Summary";#N/A,#N/A,FALSE,"3TJ";#N/A,#N/A,FALSE,"3TN";#N/A,#N/A,FALSE,"3TP";#N/A,#N/A,FALSE,"3SJ";#N/A,#N/A,FALSE,"3CJ";#N/A,#N/A,FALSE,"3CN";#N/A,#N/A,FALSE,"3CP";#N/A,#N/A,FALSE,"3A"}</definedName>
    <definedName name="_old3" localSheetId="12" hidden="1">{#N/A,#N/A,FALSE,"Summary";#N/A,#N/A,FALSE,"3TJ";#N/A,#N/A,FALSE,"3TN";#N/A,#N/A,FALSE,"3TP";#N/A,#N/A,FALSE,"3SJ";#N/A,#N/A,FALSE,"3CJ";#N/A,#N/A,FALSE,"3CN";#N/A,#N/A,FALSE,"3CP";#N/A,#N/A,FALSE,"3A"}</definedName>
    <definedName name="_old3" localSheetId="13" hidden="1">{#N/A,#N/A,FALSE,"Summary";#N/A,#N/A,FALSE,"3TJ";#N/A,#N/A,FALSE,"3TN";#N/A,#N/A,FALSE,"3TP";#N/A,#N/A,FALSE,"3SJ";#N/A,#N/A,FALSE,"3CJ";#N/A,#N/A,FALSE,"3CN";#N/A,#N/A,FALSE,"3CP";#N/A,#N/A,FALSE,"3A"}</definedName>
    <definedName name="_old3" localSheetId="17" hidden="1">{#N/A,#N/A,FALSE,"Summary";#N/A,#N/A,FALSE,"3TJ";#N/A,#N/A,FALSE,"3TN";#N/A,#N/A,FALSE,"3TP";#N/A,#N/A,FALSE,"3SJ";#N/A,#N/A,FALSE,"3CJ";#N/A,#N/A,FALSE,"3CN";#N/A,#N/A,FALSE,"3CP";#N/A,#N/A,FALSE,"3A"}</definedName>
    <definedName name="_old3" localSheetId="20"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26"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localSheetId="15"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0"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12" hidden="1">{#N/A,#N/A,FALSE,"Summary";#N/A,#N/A,FALSE,"3TJ";#N/A,#N/A,FALSE,"3TN";#N/A,#N/A,FALSE,"3TP";#N/A,#N/A,FALSE,"3SJ";#N/A,#N/A,FALSE,"3CJ";#N/A,#N/A,FALSE,"3CN";#N/A,#N/A,FALSE,"3CP";#N/A,#N/A,FALSE,"3A"}</definedName>
    <definedName name="_old5" localSheetId="13" hidden="1">{#N/A,#N/A,FALSE,"Summary";#N/A,#N/A,FALSE,"3TJ";#N/A,#N/A,FALSE,"3TN";#N/A,#N/A,FALSE,"3TP";#N/A,#N/A,FALSE,"3SJ";#N/A,#N/A,FALSE,"3CJ";#N/A,#N/A,FALSE,"3CN";#N/A,#N/A,FALSE,"3CP";#N/A,#N/A,FALSE,"3A"}</definedName>
    <definedName name="_old5" localSheetId="17" hidden="1">{#N/A,#N/A,FALSE,"Summary";#N/A,#N/A,FALSE,"3TJ";#N/A,#N/A,FALSE,"3TN";#N/A,#N/A,FALSE,"3TP";#N/A,#N/A,FALSE,"3SJ";#N/A,#N/A,FALSE,"3CJ";#N/A,#N/A,FALSE,"3CN";#N/A,#N/A,FALSE,"3CP";#N/A,#N/A,FALSE,"3A"}</definedName>
    <definedName name="_old5" localSheetId="20"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26"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localSheetId="15"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0"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12" hidden="1">{#N/A,#N/A,FALSE,"Summary";#N/A,#N/A,FALSE,"3TJ";#N/A,#N/A,FALSE,"3TN";#N/A,#N/A,FALSE,"3TP";#N/A,#N/A,FALSE,"3SJ";#N/A,#N/A,FALSE,"3CJ";#N/A,#N/A,FALSE,"3CN";#N/A,#N/A,FALSE,"3CP";#N/A,#N/A,FALSE,"3A"}</definedName>
    <definedName name="_old7" localSheetId="13" hidden="1">{#N/A,#N/A,FALSE,"Summary";#N/A,#N/A,FALSE,"3TJ";#N/A,#N/A,FALSE,"3TN";#N/A,#N/A,FALSE,"3TP";#N/A,#N/A,FALSE,"3SJ";#N/A,#N/A,FALSE,"3CJ";#N/A,#N/A,FALSE,"3CN";#N/A,#N/A,FALSE,"3CP";#N/A,#N/A,FALSE,"3A"}</definedName>
    <definedName name="_old7" localSheetId="17" hidden="1">{#N/A,#N/A,FALSE,"Summary";#N/A,#N/A,FALSE,"3TJ";#N/A,#N/A,FALSE,"3TN";#N/A,#N/A,FALSE,"3TP";#N/A,#N/A,FALSE,"3SJ";#N/A,#N/A,FALSE,"3CJ";#N/A,#N/A,FALSE,"3CN";#N/A,#N/A,FALSE,"3CP";#N/A,#N/A,FALSE,"3A"}</definedName>
    <definedName name="_old7" localSheetId="20"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26"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localSheetId="1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9" hidden="1">[7]PriceSummary!#REF!</definedName>
    <definedName name="_Parse_In" localSheetId="12" hidden="1">[8]PriceSummary!#REF!</definedName>
    <definedName name="_Parse_In" localSheetId="13" hidden="1">[8]PriceSummary!#REF!</definedName>
    <definedName name="_Parse_In" localSheetId="19" hidden="1">[8]PriceSummary!#REF!</definedName>
    <definedName name="_Parse_In" localSheetId="10" hidden="1">[8]PriceSummary!#REF!</definedName>
    <definedName name="_Parse_In" localSheetId="11" hidden="1">[8]PriceSummary!#REF!</definedName>
    <definedName name="_Parse_In" hidden="1">[7]PriceSummary!#REF!</definedName>
    <definedName name="_Parse_Out" localSheetId="9" hidden="1">#REF!</definedName>
    <definedName name="_Parse_Out" localSheetId="11" hidden="1">#REF!</definedName>
    <definedName name="_Parse_Out" localSheetId="15" hidden="1">#REF!</definedName>
    <definedName name="_Parse_Out" hidden="1">#REF!</definedName>
    <definedName name="_Regression_Int" hidden="1">1</definedName>
    <definedName name="_Sort" localSheetId="9" hidden="1">#REF!</definedName>
    <definedName name="_Sort" localSheetId="11" hidden="1">#REF!</definedName>
    <definedName name="_Sort" localSheetId="15" hidden="1">#REF!</definedName>
    <definedName name="_Sort" hidden="1">#REF!</definedName>
    <definedName name="_WT" localSheetId="9">#REF!</definedName>
    <definedName name="_WT" localSheetId="11">#REF!</definedName>
    <definedName name="_WT" localSheetId="15">#REF!</definedName>
    <definedName name="_WT">#REF!</definedName>
    <definedName name="A" localSheetId="9">#REF!</definedName>
    <definedName name="A" localSheetId="11">#REF!</definedName>
    <definedName name="A" localSheetId="15">#REF!</definedName>
    <definedName name="A">#REF!</definedName>
    <definedName name="a\sdasdf" localSheetId="0" hidden="1">{#N/A,#N/A,TRUE,"Cover";#N/A,#N/A,TRUE,"Conts";#N/A,#N/A,TRUE,"VOS";#N/A,#N/A,TRUE,"Warrington";#N/A,#N/A,TRUE,"Widnes"}</definedName>
    <definedName name="a\sdasdf" localSheetId="9" hidden="1">{#N/A,#N/A,TRUE,"Cover";#N/A,#N/A,TRUE,"Conts";#N/A,#N/A,TRUE,"VOS";#N/A,#N/A,TRUE,"Warrington";#N/A,#N/A,TRUE,"Widnes"}</definedName>
    <definedName name="a\sdasdf" localSheetId="12" hidden="1">{#N/A,#N/A,TRUE,"Cover";#N/A,#N/A,TRUE,"Conts";#N/A,#N/A,TRUE,"VOS";#N/A,#N/A,TRUE,"Warrington";#N/A,#N/A,TRUE,"Widnes"}</definedName>
    <definedName name="a\sdasdf" localSheetId="13" hidden="1">{#N/A,#N/A,TRUE,"Cover";#N/A,#N/A,TRUE,"Conts";#N/A,#N/A,TRUE,"VOS";#N/A,#N/A,TRUE,"Warrington";#N/A,#N/A,TRUE,"Widnes"}</definedName>
    <definedName name="a\sdasdf" localSheetId="17" hidden="1">{#N/A,#N/A,TRUE,"Cover";#N/A,#N/A,TRUE,"Conts";#N/A,#N/A,TRUE,"VOS";#N/A,#N/A,TRUE,"Warrington";#N/A,#N/A,TRUE,"Widnes"}</definedName>
    <definedName name="a\sdasdf" localSheetId="20" hidden="1">{#N/A,#N/A,TRUE,"Cover";#N/A,#N/A,TRUE,"Conts";#N/A,#N/A,TRUE,"VOS";#N/A,#N/A,TRUE,"Warrington";#N/A,#N/A,TRUE,"Widnes"}</definedName>
    <definedName name="a\sdasdf" localSheetId="19" hidden="1">{#N/A,#N/A,TRUE,"Cover";#N/A,#N/A,TRUE,"Conts";#N/A,#N/A,TRUE,"VOS";#N/A,#N/A,TRUE,"Warrington";#N/A,#N/A,TRUE,"Widnes"}</definedName>
    <definedName name="a\sdasdf" localSheetId="26" hidden="1">{#N/A,#N/A,TRUE,"Cover";#N/A,#N/A,TRUE,"Conts";#N/A,#N/A,TRUE,"VOS";#N/A,#N/A,TRUE,"Warrington";#N/A,#N/A,TRUE,"Widnes"}</definedName>
    <definedName name="a\sdasdf" localSheetId="10" hidden="1">{#N/A,#N/A,TRUE,"Cover";#N/A,#N/A,TRUE,"Conts";#N/A,#N/A,TRUE,"VOS";#N/A,#N/A,TRUE,"Warrington";#N/A,#N/A,TRUE,"Widnes"}</definedName>
    <definedName name="a\sdasdf" localSheetId="11" hidden="1">{#N/A,#N/A,TRUE,"Cover";#N/A,#N/A,TRUE,"Conts";#N/A,#N/A,TRUE,"VOS";#N/A,#N/A,TRUE,"Warrington";#N/A,#N/A,TRUE,"Widnes"}</definedName>
    <definedName name="a\sdasdf" localSheetId="15" hidden="1">{#N/A,#N/A,TRUE,"Cover";#N/A,#N/A,TRUE,"Conts";#N/A,#N/A,TRUE,"VOS";#N/A,#N/A,TRUE,"Warrington";#N/A,#N/A,TRUE,"Widnes"}</definedName>
    <definedName name="a\sdasdf" hidden="1">{#N/A,#N/A,TRUE,"Cover";#N/A,#N/A,TRUE,"Conts";#N/A,#N/A,TRUE,"VOS";#N/A,#N/A,TRUE,"Warrington";#N/A,#N/A,TRUE,"Widnes"}</definedName>
    <definedName name="AAA" localSheetId="9" hidden="1">#REF!</definedName>
    <definedName name="AAA" localSheetId="11" hidden="1">#REF!</definedName>
    <definedName name="AAA" localSheetId="15" hidden="1">#REF!</definedName>
    <definedName name="AAA" hidden="1">#REF!</definedName>
    <definedName name="aaaaaaaa" localSheetId="0" hidden="1">{#N/A,#N/A,TRUE,"Cover";#N/A,#N/A,TRUE,"Conts";#N/A,#N/A,TRUE,"VOS";#N/A,#N/A,TRUE,"Warrington";#N/A,#N/A,TRUE,"Widnes"}</definedName>
    <definedName name="aaaaaaaa" localSheetId="9" hidden="1">{#N/A,#N/A,TRUE,"Cover";#N/A,#N/A,TRUE,"Conts";#N/A,#N/A,TRUE,"VOS";#N/A,#N/A,TRUE,"Warrington";#N/A,#N/A,TRUE,"Widnes"}</definedName>
    <definedName name="aaaaaaaa" localSheetId="12" hidden="1">{#N/A,#N/A,TRUE,"Cover";#N/A,#N/A,TRUE,"Conts";#N/A,#N/A,TRUE,"VOS";#N/A,#N/A,TRUE,"Warrington";#N/A,#N/A,TRUE,"Widnes"}</definedName>
    <definedName name="aaaaaaaa" localSheetId="13" hidden="1">{#N/A,#N/A,TRUE,"Cover";#N/A,#N/A,TRUE,"Conts";#N/A,#N/A,TRUE,"VOS";#N/A,#N/A,TRUE,"Warrington";#N/A,#N/A,TRUE,"Widnes"}</definedName>
    <definedName name="aaaaaaaa" localSheetId="17" hidden="1">{#N/A,#N/A,TRUE,"Cover";#N/A,#N/A,TRUE,"Conts";#N/A,#N/A,TRUE,"VOS";#N/A,#N/A,TRUE,"Warrington";#N/A,#N/A,TRUE,"Widnes"}</definedName>
    <definedName name="aaaaaaaa" localSheetId="20" hidden="1">{#N/A,#N/A,TRUE,"Cover";#N/A,#N/A,TRUE,"Conts";#N/A,#N/A,TRUE,"VOS";#N/A,#N/A,TRUE,"Warrington";#N/A,#N/A,TRUE,"Widnes"}</definedName>
    <definedName name="aaaaaaaa" localSheetId="19" hidden="1">{#N/A,#N/A,TRUE,"Cover";#N/A,#N/A,TRUE,"Conts";#N/A,#N/A,TRUE,"VOS";#N/A,#N/A,TRUE,"Warrington";#N/A,#N/A,TRUE,"Widnes"}</definedName>
    <definedName name="aaaaaaaa" localSheetId="26" hidden="1">{#N/A,#N/A,TRUE,"Cover";#N/A,#N/A,TRUE,"Conts";#N/A,#N/A,TRUE,"VOS";#N/A,#N/A,TRUE,"Warrington";#N/A,#N/A,TRUE,"Widnes"}</definedName>
    <definedName name="aaaaaaaa" localSheetId="10" hidden="1">{#N/A,#N/A,TRUE,"Cover";#N/A,#N/A,TRUE,"Conts";#N/A,#N/A,TRUE,"VOS";#N/A,#N/A,TRUE,"Warrington";#N/A,#N/A,TRUE,"Widnes"}</definedName>
    <definedName name="aaaaaaaa" localSheetId="11" hidden="1">{#N/A,#N/A,TRUE,"Cover";#N/A,#N/A,TRUE,"Conts";#N/A,#N/A,TRUE,"VOS";#N/A,#N/A,TRUE,"Warrington";#N/A,#N/A,TRUE,"Widnes"}</definedName>
    <definedName name="aaaaaaaa" localSheetId="15" hidden="1">{#N/A,#N/A,TRUE,"Cover";#N/A,#N/A,TRUE,"Conts";#N/A,#N/A,TRUE,"VOS";#N/A,#N/A,TRUE,"Warrington";#N/A,#N/A,TRUE,"Widnes"}</definedName>
    <definedName name="aaaaaaaa" hidden="1">{#N/A,#N/A,TRUE,"Cover";#N/A,#N/A,TRUE,"Conts";#N/A,#N/A,TRUE,"VOS";#N/A,#N/A,TRUE,"Warrington";#N/A,#N/A,TRUE,"Widnes"}</definedName>
    <definedName name="ACC" localSheetId="0" hidden="1">{#N/A,#N/A,TRUE,"Cover";#N/A,#N/A,TRUE,"Conts";#N/A,#N/A,TRUE,"VOS";#N/A,#N/A,TRUE,"Warrington";#N/A,#N/A,TRUE,"Widnes"}</definedName>
    <definedName name="ACC" localSheetId="9" hidden="1">{#N/A,#N/A,TRUE,"Cover";#N/A,#N/A,TRUE,"Conts";#N/A,#N/A,TRUE,"VOS";#N/A,#N/A,TRUE,"Warrington";#N/A,#N/A,TRUE,"Widnes"}</definedName>
    <definedName name="ACC" localSheetId="12" hidden="1">{#N/A,#N/A,TRUE,"Cover";#N/A,#N/A,TRUE,"Conts";#N/A,#N/A,TRUE,"VOS";#N/A,#N/A,TRUE,"Warrington";#N/A,#N/A,TRUE,"Widnes"}</definedName>
    <definedName name="ACC" localSheetId="13" hidden="1">{#N/A,#N/A,TRUE,"Cover";#N/A,#N/A,TRUE,"Conts";#N/A,#N/A,TRUE,"VOS";#N/A,#N/A,TRUE,"Warrington";#N/A,#N/A,TRUE,"Widnes"}</definedName>
    <definedName name="ACC" localSheetId="17" hidden="1">{#N/A,#N/A,TRUE,"Cover";#N/A,#N/A,TRUE,"Conts";#N/A,#N/A,TRUE,"VOS";#N/A,#N/A,TRUE,"Warrington";#N/A,#N/A,TRUE,"Widnes"}</definedName>
    <definedName name="ACC" localSheetId="20" hidden="1">{#N/A,#N/A,TRUE,"Cover";#N/A,#N/A,TRUE,"Conts";#N/A,#N/A,TRUE,"VOS";#N/A,#N/A,TRUE,"Warrington";#N/A,#N/A,TRUE,"Widnes"}</definedName>
    <definedName name="ACC" localSheetId="19" hidden="1">{#N/A,#N/A,TRUE,"Cover";#N/A,#N/A,TRUE,"Conts";#N/A,#N/A,TRUE,"VOS";#N/A,#N/A,TRUE,"Warrington";#N/A,#N/A,TRUE,"Widnes"}</definedName>
    <definedName name="ACC" localSheetId="26" hidden="1">{#N/A,#N/A,TRUE,"Cover";#N/A,#N/A,TRUE,"Conts";#N/A,#N/A,TRUE,"VOS";#N/A,#N/A,TRUE,"Warrington";#N/A,#N/A,TRUE,"Widnes"}</definedName>
    <definedName name="ACC" localSheetId="10" hidden="1">{#N/A,#N/A,TRUE,"Cover";#N/A,#N/A,TRUE,"Conts";#N/A,#N/A,TRUE,"VOS";#N/A,#N/A,TRUE,"Warrington";#N/A,#N/A,TRUE,"Widnes"}</definedName>
    <definedName name="ACC" localSheetId="11" hidden="1">{#N/A,#N/A,TRUE,"Cover";#N/A,#N/A,TRUE,"Conts";#N/A,#N/A,TRUE,"VOS";#N/A,#N/A,TRUE,"Warrington";#N/A,#N/A,TRUE,"Widnes"}</definedName>
    <definedName name="ACC" localSheetId="15"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9" hidden="1">#REF!</definedName>
    <definedName name="accomation" localSheetId="11" hidden="1">#REF!</definedName>
    <definedName name="accomation" localSheetId="15" hidden="1">#REF!</definedName>
    <definedName name="accomation" hidden="1">#REF!</definedName>
    <definedName name="ACT" localSheetId="9">[9]WorkBreakDown!#REF!</definedName>
    <definedName name="ACT" localSheetId="12">[10]WorkBreakDown!#REF!</definedName>
    <definedName name="ACT" localSheetId="13">[10]WorkBreakDown!#REF!</definedName>
    <definedName name="ACT" localSheetId="19">[10]WorkBreakDown!#REF!</definedName>
    <definedName name="ACT" localSheetId="10">[10]WorkBreakDown!#REF!</definedName>
    <definedName name="ACT" localSheetId="11">[10]WorkBreakDown!#REF!</definedName>
    <definedName name="ACT">[9]WorkBreakDown!#REF!</definedName>
    <definedName name="aegrgas" localSheetId="0" hidden="1">{#N/A,#N/A,TRUE,"Cover";#N/A,#N/A,TRUE,"Conts";#N/A,#N/A,TRUE,"VOS";#N/A,#N/A,TRUE,"Warrington";#N/A,#N/A,TRUE,"Widnes"}</definedName>
    <definedName name="aegrgas" localSheetId="9" hidden="1">{#N/A,#N/A,TRUE,"Cover";#N/A,#N/A,TRUE,"Conts";#N/A,#N/A,TRUE,"VOS";#N/A,#N/A,TRUE,"Warrington";#N/A,#N/A,TRUE,"Widnes"}</definedName>
    <definedName name="aegrgas" localSheetId="12" hidden="1">{#N/A,#N/A,TRUE,"Cover";#N/A,#N/A,TRUE,"Conts";#N/A,#N/A,TRUE,"VOS";#N/A,#N/A,TRUE,"Warrington";#N/A,#N/A,TRUE,"Widnes"}</definedName>
    <definedName name="aegrgas" localSheetId="13" hidden="1">{#N/A,#N/A,TRUE,"Cover";#N/A,#N/A,TRUE,"Conts";#N/A,#N/A,TRUE,"VOS";#N/A,#N/A,TRUE,"Warrington";#N/A,#N/A,TRUE,"Widnes"}</definedName>
    <definedName name="aegrgas" localSheetId="17" hidden="1">{#N/A,#N/A,TRUE,"Cover";#N/A,#N/A,TRUE,"Conts";#N/A,#N/A,TRUE,"VOS";#N/A,#N/A,TRUE,"Warrington";#N/A,#N/A,TRUE,"Widnes"}</definedName>
    <definedName name="aegrgas" localSheetId="20" hidden="1">{#N/A,#N/A,TRUE,"Cover";#N/A,#N/A,TRUE,"Conts";#N/A,#N/A,TRUE,"VOS";#N/A,#N/A,TRUE,"Warrington";#N/A,#N/A,TRUE,"Widnes"}</definedName>
    <definedName name="aegrgas" localSheetId="19" hidden="1">{#N/A,#N/A,TRUE,"Cover";#N/A,#N/A,TRUE,"Conts";#N/A,#N/A,TRUE,"VOS";#N/A,#N/A,TRUE,"Warrington";#N/A,#N/A,TRUE,"Widnes"}</definedName>
    <definedName name="aegrgas" localSheetId="26" hidden="1">{#N/A,#N/A,TRUE,"Cover";#N/A,#N/A,TRUE,"Conts";#N/A,#N/A,TRUE,"VOS";#N/A,#N/A,TRUE,"Warrington";#N/A,#N/A,TRUE,"Widnes"}</definedName>
    <definedName name="aegrgas" localSheetId="10" hidden="1">{#N/A,#N/A,TRUE,"Cover";#N/A,#N/A,TRUE,"Conts";#N/A,#N/A,TRUE,"VOS";#N/A,#N/A,TRUE,"Warrington";#N/A,#N/A,TRUE,"Widnes"}</definedName>
    <definedName name="aegrgas" localSheetId="11" hidden="1">{#N/A,#N/A,TRUE,"Cover";#N/A,#N/A,TRUE,"Conts";#N/A,#N/A,TRUE,"VOS";#N/A,#N/A,TRUE,"Warrington";#N/A,#N/A,TRUE,"Widnes"}</definedName>
    <definedName name="aegrgas" localSheetId="15" hidden="1">{#N/A,#N/A,TRUE,"Cover";#N/A,#N/A,TRUE,"Conts";#N/A,#N/A,TRUE,"VOS";#N/A,#N/A,TRUE,"Warrington";#N/A,#N/A,TRUE,"Widnes"}</definedName>
    <definedName name="aegrgas" hidden="1">{#N/A,#N/A,TRUE,"Cover";#N/A,#N/A,TRUE,"Conts";#N/A,#N/A,TRUE,"VOS";#N/A,#N/A,TRUE,"Warrington";#N/A,#N/A,TRUE,"Widnes"}</definedName>
    <definedName name="AERAFG" localSheetId="0" hidden="1">{#N/A,#N/A,TRUE,"Cover";#N/A,#N/A,TRUE,"Conts";#N/A,#N/A,TRUE,"VOS";#N/A,#N/A,TRUE,"Warrington";#N/A,#N/A,TRUE,"Widnes"}</definedName>
    <definedName name="AERAFG" localSheetId="9" hidden="1">{#N/A,#N/A,TRUE,"Cover";#N/A,#N/A,TRUE,"Conts";#N/A,#N/A,TRUE,"VOS";#N/A,#N/A,TRUE,"Warrington";#N/A,#N/A,TRUE,"Widnes"}</definedName>
    <definedName name="AERAFG" localSheetId="12" hidden="1">{#N/A,#N/A,TRUE,"Cover";#N/A,#N/A,TRUE,"Conts";#N/A,#N/A,TRUE,"VOS";#N/A,#N/A,TRUE,"Warrington";#N/A,#N/A,TRUE,"Widnes"}</definedName>
    <definedName name="AERAFG" localSheetId="13" hidden="1">{#N/A,#N/A,TRUE,"Cover";#N/A,#N/A,TRUE,"Conts";#N/A,#N/A,TRUE,"VOS";#N/A,#N/A,TRUE,"Warrington";#N/A,#N/A,TRUE,"Widnes"}</definedName>
    <definedName name="AERAFG" localSheetId="17" hidden="1">{#N/A,#N/A,TRUE,"Cover";#N/A,#N/A,TRUE,"Conts";#N/A,#N/A,TRUE,"VOS";#N/A,#N/A,TRUE,"Warrington";#N/A,#N/A,TRUE,"Widnes"}</definedName>
    <definedName name="AERAFG" localSheetId="20" hidden="1">{#N/A,#N/A,TRUE,"Cover";#N/A,#N/A,TRUE,"Conts";#N/A,#N/A,TRUE,"VOS";#N/A,#N/A,TRUE,"Warrington";#N/A,#N/A,TRUE,"Widnes"}</definedName>
    <definedName name="AERAFG" localSheetId="19" hidden="1">{#N/A,#N/A,TRUE,"Cover";#N/A,#N/A,TRUE,"Conts";#N/A,#N/A,TRUE,"VOS";#N/A,#N/A,TRUE,"Warrington";#N/A,#N/A,TRUE,"Widnes"}</definedName>
    <definedName name="AERAFG" localSheetId="26" hidden="1">{#N/A,#N/A,TRUE,"Cover";#N/A,#N/A,TRUE,"Conts";#N/A,#N/A,TRUE,"VOS";#N/A,#N/A,TRUE,"Warrington";#N/A,#N/A,TRUE,"Widnes"}</definedName>
    <definedName name="AERAFG" localSheetId="10" hidden="1">{#N/A,#N/A,TRUE,"Cover";#N/A,#N/A,TRUE,"Conts";#N/A,#N/A,TRUE,"VOS";#N/A,#N/A,TRUE,"Warrington";#N/A,#N/A,TRUE,"Widnes"}</definedName>
    <definedName name="AERAFG" localSheetId="11" hidden="1">{#N/A,#N/A,TRUE,"Cover";#N/A,#N/A,TRUE,"Conts";#N/A,#N/A,TRUE,"VOS";#N/A,#N/A,TRUE,"Warrington";#N/A,#N/A,TRUE,"Widnes"}</definedName>
    <definedName name="AERAFG" localSheetId="15" hidden="1">{#N/A,#N/A,TRUE,"Cover";#N/A,#N/A,TRUE,"Conts";#N/A,#N/A,TRUE,"VOS";#N/A,#N/A,TRUE,"Warrington";#N/A,#N/A,TRUE,"Widnes"}</definedName>
    <definedName name="AERAFG" hidden="1">{#N/A,#N/A,TRUE,"Cover";#N/A,#N/A,TRUE,"Conts";#N/A,#N/A,TRUE,"VOS";#N/A,#N/A,TRUE,"Warrington";#N/A,#N/A,TRUE,"Widnes"}</definedName>
    <definedName name="aerte" localSheetId="0" hidden="1">{#N/A,#N/A,TRUE,"Cover";#N/A,#N/A,TRUE,"Conts";#N/A,#N/A,TRUE,"VOS";#N/A,#N/A,TRUE,"Warrington";#N/A,#N/A,TRUE,"Widnes"}</definedName>
    <definedName name="aerte" localSheetId="9" hidden="1">{#N/A,#N/A,TRUE,"Cover";#N/A,#N/A,TRUE,"Conts";#N/A,#N/A,TRUE,"VOS";#N/A,#N/A,TRUE,"Warrington";#N/A,#N/A,TRUE,"Widnes"}</definedName>
    <definedName name="aerte" localSheetId="12" hidden="1">{#N/A,#N/A,TRUE,"Cover";#N/A,#N/A,TRUE,"Conts";#N/A,#N/A,TRUE,"VOS";#N/A,#N/A,TRUE,"Warrington";#N/A,#N/A,TRUE,"Widnes"}</definedName>
    <definedName name="aerte" localSheetId="13" hidden="1">{#N/A,#N/A,TRUE,"Cover";#N/A,#N/A,TRUE,"Conts";#N/A,#N/A,TRUE,"VOS";#N/A,#N/A,TRUE,"Warrington";#N/A,#N/A,TRUE,"Widnes"}</definedName>
    <definedName name="aerte" localSheetId="17" hidden="1">{#N/A,#N/A,TRUE,"Cover";#N/A,#N/A,TRUE,"Conts";#N/A,#N/A,TRUE,"VOS";#N/A,#N/A,TRUE,"Warrington";#N/A,#N/A,TRUE,"Widnes"}</definedName>
    <definedName name="aerte" localSheetId="20" hidden="1">{#N/A,#N/A,TRUE,"Cover";#N/A,#N/A,TRUE,"Conts";#N/A,#N/A,TRUE,"VOS";#N/A,#N/A,TRUE,"Warrington";#N/A,#N/A,TRUE,"Widnes"}</definedName>
    <definedName name="aerte" localSheetId="19" hidden="1">{#N/A,#N/A,TRUE,"Cover";#N/A,#N/A,TRUE,"Conts";#N/A,#N/A,TRUE,"VOS";#N/A,#N/A,TRUE,"Warrington";#N/A,#N/A,TRUE,"Widnes"}</definedName>
    <definedName name="aerte" localSheetId="26" hidden="1">{#N/A,#N/A,TRUE,"Cover";#N/A,#N/A,TRUE,"Conts";#N/A,#N/A,TRUE,"VOS";#N/A,#N/A,TRUE,"Warrington";#N/A,#N/A,TRUE,"Widnes"}</definedName>
    <definedName name="aerte" localSheetId="10" hidden="1">{#N/A,#N/A,TRUE,"Cover";#N/A,#N/A,TRUE,"Conts";#N/A,#N/A,TRUE,"VOS";#N/A,#N/A,TRUE,"Warrington";#N/A,#N/A,TRUE,"Widnes"}</definedName>
    <definedName name="aerte" localSheetId="11" hidden="1">{#N/A,#N/A,TRUE,"Cover";#N/A,#N/A,TRUE,"Conts";#N/A,#N/A,TRUE,"VOS";#N/A,#N/A,TRUE,"Warrington";#N/A,#N/A,TRUE,"Widnes"}</definedName>
    <definedName name="aerte" localSheetId="15" hidden="1">{#N/A,#N/A,TRUE,"Cover";#N/A,#N/A,TRUE,"Conts";#N/A,#N/A,TRUE,"VOS";#N/A,#N/A,TRUE,"Warrington";#N/A,#N/A,TRUE,"Widnes"}</definedName>
    <definedName name="aerte" hidden="1">{#N/A,#N/A,TRUE,"Cover";#N/A,#N/A,TRUE,"Conts";#N/A,#N/A,TRUE,"VOS";#N/A,#N/A,TRUE,"Warrington";#N/A,#N/A,TRUE,"Widnes"}</definedName>
    <definedName name="aertes" localSheetId="0" hidden="1">{#N/A,#N/A,TRUE,"Cover";#N/A,#N/A,TRUE,"Conts";#N/A,#N/A,TRUE,"VOS";#N/A,#N/A,TRUE,"Warrington";#N/A,#N/A,TRUE,"Widnes"}</definedName>
    <definedName name="aertes" localSheetId="9" hidden="1">{#N/A,#N/A,TRUE,"Cover";#N/A,#N/A,TRUE,"Conts";#N/A,#N/A,TRUE,"VOS";#N/A,#N/A,TRUE,"Warrington";#N/A,#N/A,TRUE,"Widnes"}</definedName>
    <definedName name="aertes" localSheetId="12" hidden="1">{#N/A,#N/A,TRUE,"Cover";#N/A,#N/A,TRUE,"Conts";#N/A,#N/A,TRUE,"VOS";#N/A,#N/A,TRUE,"Warrington";#N/A,#N/A,TRUE,"Widnes"}</definedName>
    <definedName name="aertes" localSheetId="13" hidden="1">{#N/A,#N/A,TRUE,"Cover";#N/A,#N/A,TRUE,"Conts";#N/A,#N/A,TRUE,"VOS";#N/A,#N/A,TRUE,"Warrington";#N/A,#N/A,TRUE,"Widnes"}</definedName>
    <definedName name="aertes" localSheetId="17" hidden="1">{#N/A,#N/A,TRUE,"Cover";#N/A,#N/A,TRUE,"Conts";#N/A,#N/A,TRUE,"VOS";#N/A,#N/A,TRUE,"Warrington";#N/A,#N/A,TRUE,"Widnes"}</definedName>
    <definedName name="aertes" localSheetId="20" hidden="1">{#N/A,#N/A,TRUE,"Cover";#N/A,#N/A,TRUE,"Conts";#N/A,#N/A,TRUE,"VOS";#N/A,#N/A,TRUE,"Warrington";#N/A,#N/A,TRUE,"Widnes"}</definedName>
    <definedName name="aertes" localSheetId="19" hidden="1">{#N/A,#N/A,TRUE,"Cover";#N/A,#N/A,TRUE,"Conts";#N/A,#N/A,TRUE,"VOS";#N/A,#N/A,TRUE,"Warrington";#N/A,#N/A,TRUE,"Widnes"}</definedName>
    <definedName name="aertes" localSheetId="26" hidden="1">{#N/A,#N/A,TRUE,"Cover";#N/A,#N/A,TRUE,"Conts";#N/A,#N/A,TRUE,"VOS";#N/A,#N/A,TRUE,"Warrington";#N/A,#N/A,TRUE,"Widnes"}</definedName>
    <definedName name="aertes" localSheetId="10" hidden="1">{#N/A,#N/A,TRUE,"Cover";#N/A,#N/A,TRUE,"Conts";#N/A,#N/A,TRUE,"VOS";#N/A,#N/A,TRUE,"Warrington";#N/A,#N/A,TRUE,"Widnes"}</definedName>
    <definedName name="aertes" localSheetId="11" hidden="1">{#N/A,#N/A,TRUE,"Cover";#N/A,#N/A,TRUE,"Conts";#N/A,#N/A,TRUE,"VOS";#N/A,#N/A,TRUE,"Warrington";#N/A,#N/A,TRUE,"Widnes"}</definedName>
    <definedName name="aertes" localSheetId="15" hidden="1">{#N/A,#N/A,TRUE,"Cover";#N/A,#N/A,TRUE,"Conts";#N/A,#N/A,TRUE,"VOS";#N/A,#N/A,TRUE,"Warrington";#N/A,#N/A,TRUE,"Widnes"}</definedName>
    <definedName name="aertes" hidden="1">{#N/A,#N/A,TRUE,"Cover";#N/A,#N/A,TRUE,"Conts";#N/A,#N/A,TRUE,"VOS";#N/A,#N/A,TRUE,"Warrington";#N/A,#N/A,TRUE,"Widnes"}</definedName>
    <definedName name="aetertryh" localSheetId="0" hidden="1">{#N/A,#N/A,TRUE,"Cover";#N/A,#N/A,TRUE,"Conts";#N/A,#N/A,TRUE,"VOS";#N/A,#N/A,TRUE,"Warrington";#N/A,#N/A,TRUE,"Widnes"}</definedName>
    <definedName name="aetertryh" localSheetId="9" hidden="1">{#N/A,#N/A,TRUE,"Cover";#N/A,#N/A,TRUE,"Conts";#N/A,#N/A,TRUE,"VOS";#N/A,#N/A,TRUE,"Warrington";#N/A,#N/A,TRUE,"Widnes"}</definedName>
    <definedName name="aetertryh" localSheetId="12" hidden="1">{#N/A,#N/A,TRUE,"Cover";#N/A,#N/A,TRUE,"Conts";#N/A,#N/A,TRUE,"VOS";#N/A,#N/A,TRUE,"Warrington";#N/A,#N/A,TRUE,"Widnes"}</definedName>
    <definedName name="aetertryh" localSheetId="13" hidden="1">{#N/A,#N/A,TRUE,"Cover";#N/A,#N/A,TRUE,"Conts";#N/A,#N/A,TRUE,"VOS";#N/A,#N/A,TRUE,"Warrington";#N/A,#N/A,TRUE,"Widnes"}</definedName>
    <definedName name="aetertryh" localSheetId="17" hidden="1">{#N/A,#N/A,TRUE,"Cover";#N/A,#N/A,TRUE,"Conts";#N/A,#N/A,TRUE,"VOS";#N/A,#N/A,TRUE,"Warrington";#N/A,#N/A,TRUE,"Widnes"}</definedName>
    <definedName name="aetertryh" localSheetId="20" hidden="1">{#N/A,#N/A,TRUE,"Cover";#N/A,#N/A,TRUE,"Conts";#N/A,#N/A,TRUE,"VOS";#N/A,#N/A,TRUE,"Warrington";#N/A,#N/A,TRUE,"Widnes"}</definedName>
    <definedName name="aetertryh" localSheetId="19" hidden="1">{#N/A,#N/A,TRUE,"Cover";#N/A,#N/A,TRUE,"Conts";#N/A,#N/A,TRUE,"VOS";#N/A,#N/A,TRUE,"Warrington";#N/A,#N/A,TRUE,"Widnes"}</definedName>
    <definedName name="aetertryh" localSheetId="26" hidden="1">{#N/A,#N/A,TRUE,"Cover";#N/A,#N/A,TRUE,"Conts";#N/A,#N/A,TRUE,"VOS";#N/A,#N/A,TRUE,"Warrington";#N/A,#N/A,TRUE,"Widnes"}</definedName>
    <definedName name="aetertryh" localSheetId="10" hidden="1">{#N/A,#N/A,TRUE,"Cover";#N/A,#N/A,TRUE,"Conts";#N/A,#N/A,TRUE,"VOS";#N/A,#N/A,TRUE,"Warrington";#N/A,#N/A,TRUE,"Widnes"}</definedName>
    <definedName name="aetertryh" localSheetId="11" hidden="1">{#N/A,#N/A,TRUE,"Cover";#N/A,#N/A,TRUE,"Conts";#N/A,#N/A,TRUE,"VOS";#N/A,#N/A,TRUE,"Warrington";#N/A,#N/A,TRUE,"Widnes"}</definedName>
    <definedName name="aetertryh" localSheetId="15" hidden="1">{#N/A,#N/A,TRUE,"Cover";#N/A,#N/A,TRUE,"Conts";#N/A,#N/A,TRUE,"VOS";#N/A,#N/A,TRUE,"Warrington";#N/A,#N/A,TRUE,"Widnes"}</definedName>
    <definedName name="aetertryh" hidden="1">{#N/A,#N/A,TRUE,"Cover";#N/A,#N/A,TRUE,"Conts";#N/A,#N/A,TRUE,"VOS";#N/A,#N/A,TRUE,"Warrington";#N/A,#N/A,TRUE,"Widnes"}</definedName>
    <definedName name="anvoice1" localSheetId="9" hidden="1">#REF!</definedName>
    <definedName name="anvoice1" localSheetId="11" hidden="1">#REF!</definedName>
    <definedName name="anvoice1" localSheetId="15" hidden="1">#REF!</definedName>
    <definedName name="anvoice1" hidden="1">#REF!</definedName>
    <definedName name="APPO" localSheetId="9" hidden="1">#REF!</definedName>
    <definedName name="APPO" localSheetId="11" hidden="1">#REF!</definedName>
    <definedName name="APPO" localSheetId="15" hidden="1">#REF!</definedName>
    <definedName name="APPO" hidden="1">#REF!</definedName>
    <definedName name="appraisal" localSheetId="0" hidden="1">{#N/A,#N/A,TRUE,"Cover";#N/A,#N/A,TRUE,"Conts";#N/A,#N/A,TRUE,"VOS";#N/A,#N/A,TRUE,"Warrington";#N/A,#N/A,TRUE,"Widnes"}</definedName>
    <definedName name="appraisal" localSheetId="9" hidden="1">{#N/A,#N/A,TRUE,"Cover";#N/A,#N/A,TRUE,"Conts";#N/A,#N/A,TRUE,"VOS";#N/A,#N/A,TRUE,"Warrington";#N/A,#N/A,TRUE,"Widnes"}</definedName>
    <definedName name="appraisal" localSheetId="12" hidden="1">{#N/A,#N/A,TRUE,"Cover";#N/A,#N/A,TRUE,"Conts";#N/A,#N/A,TRUE,"VOS";#N/A,#N/A,TRUE,"Warrington";#N/A,#N/A,TRUE,"Widnes"}</definedName>
    <definedName name="appraisal" localSheetId="13" hidden="1">{#N/A,#N/A,TRUE,"Cover";#N/A,#N/A,TRUE,"Conts";#N/A,#N/A,TRUE,"VOS";#N/A,#N/A,TRUE,"Warrington";#N/A,#N/A,TRUE,"Widnes"}</definedName>
    <definedName name="appraisal" localSheetId="17" hidden="1">{#N/A,#N/A,TRUE,"Cover";#N/A,#N/A,TRUE,"Conts";#N/A,#N/A,TRUE,"VOS";#N/A,#N/A,TRUE,"Warrington";#N/A,#N/A,TRUE,"Widnes"}</definedName>
    <definedName name="appraisal" localSheetId="20" hidden="1">{#N/A,#N/A,TRUE,"Cover";#N/A,#N/A,TRUE,"Conts";#N/A,#N/A,TRUE,"VOS";#N/A,#N/A,TRUE,"Warrington";#N/A,#N/A,TRUE,"Widnes"}</definedName>
    <definedName name="appraisal" localSheetId="19" hidden="1">{#N/A,#N/A,TRUE,"Cover";#N/A,#N/A,TRUE,"Conts";#N/A,#N/A,TRUE,"VOS";#N/A,#N/A,TRUE,"Warrington";#N/A,#N/A,TRUE,"Widnes"}</definedName>
    <definedName name="appraisal" localSheetId="26" hidden="1">{#N/A,#N/A,TRUE,"Cover";#N/A,#N/A,TRUE,"Conts";#N/A,#N/A,TRUE,"VOS";#N/A,#N/A,TRUE,"Warrington";#N/A,#N/A,TRUE,"Widnes"}</definedName>
    <definedName name="appraisal" localSheetId="10" hidden="1">{#N/A,#N/A,TRUE,"Cover";#N/A,#N/A,TRUE,"Conts";#N/A,#N/A,TRUE,"VOS";#N/A,#N/A,TRUE,"Warrington";#N/A,#N/A,TRUE,"Widnes"}</definedName>
    <definedName name="appraisal" localSheetId="11" hidden="1">{#N/A,#N/A,TRUE,"Cover";#N/A,#N/A,TRUE,"Conts";#N/A,#N/A,TRUE,"VOS";#N/A,#N/A,TRUE,"Warrington";#N/A,#N/A,TRUE,"Widnes"}</definedName>
    <definedName name="appraisal" localSheetId="15" hidden="1">{#N/A,#N/A,TRUE,"Cover";#N/A,#N/A,TRUE,"Conts";#N/A,#N/A,TRUE,"VOS";#N/A,#N/A,TRUE,"Warrington";#N/A,#N/A,TRUE,"Widnes"}</definedName>
    <definedName name="appraisal" hidden="1">{#N/A,#N/A,TRUE,"Cover";#N/A,#N/A,TRUE,"Conts";#N/A,#N/A,TRUE,"VOS";#N/A,#N/A,TRUE,"Warrington";#N/A,#N/A,TRUE,"Widnes"}</definedName>
    <definedName name="ARUN" localSheetId="9" hidden="1">#REF!</definedName>
    <definedName name="ARUN" localSheetId="11" hidden="1">#REF!</definedName>
    <definedName name="ARUN" localSheetId="15" hidden="1">#REF!</definedName>
    <definedName name="ARUN" hidden="1">#REF!</definedName>
    <definedName name="asdfsa" localSheetId="9" hidden="1">#REF!</definedName>
    <definedName name="asdfsa" localSheetId="11" hidden="1">#REF!</definedName>
    <definedName name="asdfsa" localSheetId="15" hidden="1">#REF!</definedName>
    <definedName name="asdfsa" hidden="1">#REF!</definedName>
    <definedName name="asgseg" localSheetId="0" hidden="1">{#N/A,#N/A,TRUE,"Cover";#N/A,#N/A,TRUE,"Conts";#N/A,#N/A,TRUE,"VOS";#N/A,#N/A,TRUE,"Warrington";#N/A,#N/A,TRUE,"Widnes"}</definedName>
    <definedName name="asgseg" localSheetId="9" hidden="1">{#N/A,#N/A,TRUE,"Cover";#N/A,#N/A,TRUE,"Conts";#N/A,#N/A,TRUE,"VOS";#N/A,#N/A,TRUE,"Warrington";#N/A,#N/A,TRUE,"Widnes"}</definedName>
    <definedName name="asgseg" localSheetId="12" hidden="1">{#N/A,#N/A,TRUE,"Cover";#N/A,#N/A,TRUE,"Conts";#N/A,#N/A,TRUE,"VOS";#N/A,#N/A,TRUE,"Warrington";#N/A,#N/A,TRUE,"Widnes"}</definedName>
    <definedName name="asgseg" localSheetId="13" hidden="1">{#N/A,#N/A,TRUE,"Cover";#N/A,#N/A,TRUE,"Conts";#N/A,#N/A,TRUE,"VOS";#N/A,#N/A,TRUE,"Warrington";#N/A,#N/A,TRUE,"Widnes"}</definedName>
    <definedName name="asgseg" localSheetId="17" hidden="1">{#N/A,#N/A,TRUE,"Cover";#N/A,#N/A,TRUE,"Conts";#N/A,#N/A,TRUE,"VOS";#N/A,#N/A,TRUE,"Warrington";#N/A,#N/A,TRUE,"Widnes"}</definedName>
    <definedName name="asgseg" localSheetId="20" hidden="1">{#N/A,#N/A,TRUE,"Cover";#N/A,#N/A,TRUE,"Conts";#N/A,#N/A,TRUE,"VOS";#N/A,#N/A,TRUE,"Warrington";#N/A,#N/A,TRUE,"Widnes"}</definedName>
    <definedName name="asgseg" localSheetId="19" hidden="1">{#N/A,#N/A,TRUE,"Cover";#N/A,#N/A,TRUE,"Conts";#N/A,#N/A,TRUE,"VOS";#N/A,#N/A,TRUE,"Warrington";#N/A,#N/A,TRUE,"Widnes"}</definedName>
    <definedName name="asgseg" localSheetId="26" hidden="1">{#N/A,#N/A,TRUE,"Cover";#N/A,#N/A,TRUE,"Conts";#N/A,#N/A,TRUE,"VOS";#N/A,#N/A,TRUE,"Warrington";#N/A,#N/A,TRUE,"Widnes"}</definedName>
    <definedName name="asgseg" localSheetId="10" hidden="1">{#N/A,#N/A,TRUE,"Cover";#N/A,#N/A,TRUE,"Conts";#N/A,#N/A,TRUE,"VOS";#N/A,#N/A,TRUE,"Warrington";#N/A,#N/A,TRUE,"Widnes"}</definedName>
    <definedName name="asgseg" localSheetId="11" hidden="1">{#N/A,#N/A,TRUE,"Cover";#N/A,#N/A,TRUE,"Conts";#N/A,#N/A,TRUE,"VOS";#N/A,#N/A,TRUE,"Warrington";#N/A,#N/A,TRUE,"Widnes"}</definedName>
    <definedName name="asgseg" localSheetId="15" hidden="1">{#N/A,#N/A,TRUE,"Cover";#N/A,#N/A,TRUE,"Conts";#N/A,#N/A,TRUE,"VOS";#N/A,#N/A,TRUE,"Warrington";#N/A,#N/A,TRUE,"Widnes"}</definedName>
    <definedName name="asgseg" hidden="1">{#N/A,#N/A,TRUE,"Cover";#N/A,#N/A,TRUE,"Conts";#N/A,#N/A,TRUE,"VOS";#N/A,#N/A,TRUE,"Warrington";#N/A,#N/A,TRUE,"Widnes"}</definedName>
    <definedName name="asrasnrjutu" localSheetId="0" hidden="1">{#N/A,#N/A,TRUE,"Cover";#N/A,#N/A,TRUE,"Conts";#N/A,#N/A,TRUE,"VOS";#N/A,#N/A,TRUE,"Warrington";#N/A,#N/A,TRUE,"Widnes"}</definedName>
    <definedName name="asrasnrjutu" localSheetId="9" hidden="1">{#N/A,#N/A,TRUE,"Cover";#N/A,#N/A,TRUE,"Conts";#N/A,#N/A,TRUE,"VOS";#N/A,#N/A,TRUE,"Warrington";#N/A,#N/A,TRUE,"Widnes"}</definedName>
    <definedName name="asrasnrjutu" localSheetId="12" hidden="1">{#N/A,#N/A,TRUE,"Cover";#N/A,#N/A,TRUE,"Conts";#N/A,#N/A,TRUE,"VOS";#N/A,#N/A,TRUE,"Warrington";#N/A,#N/A,TRUE,"Widnes"}</definedName>
    <definedName name="asrasnrjutu" localSheetId="13" hidden="1">{#N/A,#N/A,TRUE,"Cover";#N/A,#N/A,TRUE,"Conts";#N/A,#N/A,TRUE,"VOS";#N/A,#N/A,TRUE,"Warrington";#N/A,#N/A,TRUE,"Widnes"}</definedName>
    <definedName name="asrasnrjutu" localSheetId="17" hidden="1">{#N/A,#N/A,TRUE,"Cover";#N/A,#N/A,TRUE,"Conts";#N/A,#N/A,TRUE,"VOS";#N/A,#N/A,TRUE,"Warrington";#N/A,#N/A,TRUE,"Widnes"}</definedName>
    <definedName name="asrasnrjutu" localSheetId="20" hidden="1">{#N/A,#N/A,TRUE,"Cover";#N/A,#N/A,TRUE,"Conts";#N/A,#N/A,TRUE,"VOS";#N/A,#N/A,TRUE,"Warrington";#N/A,#N/A,TRUE,"Widnes"}</definedName>
    <definedName name="asrasnrjutu" localSheetId="19" hidden="1">{#N/A,#N/A,TRUE,"Cover";#N/A,#N/A,TRUE,"Conts";#N/A,#N/A,TRUE,"VOS";#N/A,#N/A,TRUE,"Warrington";#N/A,#N/A,TRUE,"Widnes"}</definedName>
    <definedName name="asrasnrjutu" localSheetId="26" hidden="1">{#N/A,#N/A,TRUE,"Cover";#N/A,#N/A,TRUE,"Conts";#N/A,#N/A,TRUE,"VOS";#N/A,#N/A,TRUE,"Warrington";#N/A,#N/A,TRUE,"Widnes"}</definedName>
    <definedName name="asrasnrjutu" localSheetId="10" hidden="1">{#N/A,#N/A,TRUE,"Cover";#N/A,#N/A,TRUE,"Conts";#N/A,#N/A,TRUE,"VOS";#N/A,#N/A,TRUE,"Warrington";#N/A,#N/A,TRUE,"Widnes"}</definedName>
    <definedName name="asrasnrjutu" localSheetId="11" hidden="1">{#N/A,#N/A,TRUE,"Cover";#N/A,#N/A,TRUE,"Conts";#N/A,#N/A,TRUE,"VOS";#N/A,#N/A,TRUE,"Warrington";#N/A,#N/A,TRUE,"Widnes"}</definedName>
    <definedName name="asrasnrjutu" localSheetId="15" hidden="1">{#N/A,#N/A,TRUE,"Cover";#N/A,#N/A,TRUE,"Conts";#N/A,#N/A,TRUE,"VOS";#N/A,#N/A,TRUE,"Warrington";#N/A,#N/A,TRUE,"Widnes"}</definedName>
    <definedName name="asrasnrjutu" hidden="1">{#N/A,#N/A,TRUE,"Cover";#N/A,#N/A,TRUE,"Conts";#N/A,#N/A,TRUE,"VOS";#N/A,#N/A,TRUE,"Warrington";#N/A,#N/A,TRUE,"Widnes"}</definedName>
    <definedName name="At_risk" localSheetId="12">[11]Assumptions!$B$1</definedName>
    <definedName name="At_risk" localSheetId="13">[11]Assumptions!$B$1</definedName>
    <definedName name="At_risk" localSheetId="19">[11]Assumptions!$B$1</definedName>
    <definedName name="At_risk" localSheetId="10">[11]Assumptions!$B$1</definedName>
    <definedName name="At_risk" localSheetId="11">[11]Assumptions!$B$1</definedName>
    <definedName name="At_risk">[12]Assumptions!$B$1</definedName>
    <definedName name="atrisk_total_net_rent_for_cashflow" localSheetId="12">'[11]@risk rents and incentives'!$W$25:$AL$26</definedName>
    <definedName name="atrisk_total_net_rent_for_cashflow" localSheetId="13">'[11]@risk rents and incentives'!$W$25:$AL$26</definedName>
    <definedName name="atrisk_total_net_rent_for_cashflow" localSheetId="19">'[11]@risk rents and incentives'!$W$25:$AL$26</definedName>
    <definedName name="atrisk_total_net_rent_for_cashflow" localSheetId="10">'[11]@risk rents and incentives'!$W$25:$AL$26</definedName>
    <definedName name="atrisk_total_net_rent_for_cashflow" localSheetId="11">'[11]@risk rents and incentives'!$W$25:$AL$26</definedName>
    <definedName name="atrisk_total_net_rent_for_cashflow">'[12]@risk rents and incentives'!$W$25:$AL$26</definedName>
    <definedName name="Audit_Category" localSheetId="9">[13]Lookups!#REF!</definedName>
    <definedName name="Audit_Category" localSheetId="12">[13]Lookups!#REF!</definedName>
    <definedName name="Audit_Category" localSheetId="20">[13]Lookups!#REF!</definedName>
    <definedName name="Audit_Category" localSheetId="10">[13]Lookups!#REF!</definedName>
    <definedName name="Audit_Category" localSheetId="11">[13]Lookups!#REF!</definedName>
    <definedName name="Audit_Category" localSheetId="8">[13]Lookups!#REF!</definedName>
    <definedName name="Audit_Category">[13]Lookups!#REF!</definedName>
    <definedName name="awt" localSheetId="0" hidden="1">{#N/A,#N/A,TRUE,"Cover";#N/A,#N/A,TRUE,"Conts";#N/A,#N/A,TRUE,"VOS";#N/A,#N/A,TRUE,"Warrington";#N/A,#N/A,TRUE,"Widnes"}</definedName>
    <definedName name="awt" localSheetId="9" hidden="1">{#N/A,#N/A,TRUE,"Cover";#N/A,#N/A,TRUE,"Conts";#N/A,#N/A,TRUE,"VOS";#N/A,#N/A,TRUE,"Warrington";#N/A,#N/A,TRUE,"Widnes"}</definedName>
    <definedName name="awt" localSheetId="12" hidden="1">{#N/A,#N/A,TRUE,"Cover";#N/A,#N/A,TRUE,"Conts";#N/A,#N/A,TRUE,"VOS";#N/A,#N/A,TRUE,"Warrington";#N/A,#N/A,TRUE,"Widnes"}</definedName>
    <definedName name="awt" localSheetId="13" hidden="1">{#N/A,#N/A,TRUE,"Cover";#N/A,#N/A,TRUE,"Conts";#N/A,#N/A,TRUE,"VOS";#N/A,#N/A,TRUE,"Warrington";#N/A,#N/A,TRUE,"Widnes"}</definedName>
    <definedName name="awt" localSheetId="17" hidden="1">{#N/A,#N/A,TRUE,"Cover";#N/A,#N/A,TRUE,"Conts";#N/A,#N/A,TRUE,"VOS";#N/A,#N/A,TRUE,"Warrington";#N/A,#N/A,TRUE,"Widnes"}</definedName>
    <definedName name="awt" localSheetId="20" hidden="1">{#N/A,#N/A,TRUE,"Cover";#N/A,#N/A,TRUE,"Conts";#N/A,#N/A,TRUE,"VOS";#N/A,#N/A,TRUE,"Warrington";#N/A,#N/A,TRUE,"Widnes"}</definedName>
    <definedName name="awt" localSheetId="19" hidden="1">{#N/A,#N/A,TRUE,"Cover";#N/A,#N/A,TRUE,"Conts";#N/A,#N/A,TRUE,"VOS";#N/A,#N/A,TRUE,"Warrington";#N/A,#N/A,TRUE,"Widnes"}</definedName>
    <definedName name="awt" localSheetId="26" hidden="1">{#N/A,#N/A,TRUE,"Cover";#N/A,#N/A,TRUE,"Conts";#N/A,#N/A,TRUE,"VOS";#N/A,#N/A,TRUE,"Warrington";#N/A,#N/A,TRUE,"Widnes"}</definedName>
    <definedName name="awt" localSheetId="10" hidden="1">{#N/A,#N/A,TRUE,"Cover";#N/A,#N/A,TRUE,"Conts";#N/A,#N/A,TRUE,"VOS";#N/A,#N/A,TRUE,"Warrington";#N/A,#N/A,TRUE,"Widnes"}</definedName>
    <definedName name="awt" localSheetId="11" hidden="1">{#N/A,#N/A,TRUE,"Cover";#N/A,#N/A,TRUE,"Conts";#N/A,#N/A,TRUE,"VOS";#N/A,#N/A,TRUE,"Warrington";#N/A,#N/A,TRUE,"Widnes"}</definedName>
    <definedName name="awt" localSheetId="15" hidden="1">{#N/A,#N/A,TRUE,"Cover";#N/A,#N/A,TRUE,"Conts";#N/A,#N/A,TRUE,"VOS";#N/A,#N/A,TRUE,"Warrington";#N/A,#N/A,TRUE,"Widnes"}</definedName>
    <definedName name="awt" hidden="1">{#N/A,#N/A,TRUE,"Cover";#N/A,#N/A,TRUE,"Conts";#N/A,#N/A,TRUE,"VOS";#N/A,#N/A,TRUE,"Warrington";#N/A,#N/A,TRUE,"Widnes"}</definedName>
    <definedName name="awyawghh" localSheetId="0" hidden="1">{#N/A,#N/A,TRUE,"Cover";#N/A,#N/A,TRUE,"Conts";#N/A,#N/A,TRUE,"VOS";#N/A,#N/A,TRUE,"Warrington";#N/A,#N/A,TRUE,"Widnes"}</definedName>
    <definedName name="awyawghh" localSheetId="9" hidden="1">{#N/A,#N/A,TRUE,"Cover";#N/A,#N/A,TRUE,"Conts";#N/A,#N/A,TRUE,"VOS";#N/A,#N/A,TRUE,"Warrington";#N/A,#N/A,TRUE,"Widnes"}</definedName>
    <definedName name="awyawghh" localSheetId="12" hidden="1">{#N/A,#N/A,TRUE,"Cover";#N/A,#N/A,TRUE,"Conts";#N/A,#N/A,TRUE,"VOS";#N/A,#N/A,TRUE,"Warrington";#N/A,#N/A,TRUE,"Widnes"}</definedName>
    <definedName name="awyawghh" localSheetId="13" hidden="1">{#N/A,#N/A,TRUE,"Cover";#N/A,#N/A,TRUE,"Conts";#N/A,#N/A,TRUE,"VOS";#N/A,#N/A,TRUE,"Warrington";#N/A,#N/A,TRUE,"Widnes"}</definedName>
    <definedName name="awyawghh" localSheetId="17" hidden="1">{#N/A,#N/A,TRUE,"Cover";#N/A,#N/A,TRUE,"Conts";#N/A,#N/A,TRUE,"VOS";#N/A,#N/A,TRUE,"Warrington";#N/A,#N/A,TRUE,"Widnes"}</definedName>
    <definedName name="awyawghh" localSheetId="20" hidden="1">{#N/A,#N/A,TRUE,"Cover";#N/A,#N/A,TRUE,"Conts";#N/A,#N/A,TRUE,"VOS";#N/A,#N/A,TRUE,"Warrington";#N/A,#N/A,TRUE,"Widnes"}</definedName>
    <definedName name="awyawghh" localSheetId="19" hidden="1">{#N/A,#N/A,TRUE,"Cover";#N/A,#N/A,TRUE,"Conts";#N/A,#N/A,TRUE,"VOS";#N/A,#N/A,TRUE,"Warrington";#N/A,#N/A,TRUE,"Widnes"}</definedName>
    <definedName name="awyawghh" localSheetId="26" hidden="1">{#N/A,#N/A,TRUE,"Cover";#N/A,#N/A,TRUE,"Conts";#N/A,#N/A,TRUE,"VOS";#N/A,#N/A,TRUE,"Warrington";#N/A,#N/A,TRUE,"Widnes"}</definedName>
    <definedName name="awyawghh" localSheetId="10" hidden="1">{#N/A,#N/A,TRUE,"Cover";#N/A,#N/A,TRUE,"Conts";#N/A,#N/A,TRUE,"VOS";#N/A,#N/A,TRUE,"Warrington";#N/A,#N/A,TRUE,"Widnes"}</definedName>
    <definedName name="awyawghh" localSheetId="11" hidden="1">{#N/A,#N/A,TRUE,"Cover";#N/A,#N/A,TRUE,"Conts";#N/A,#N/A,TRUE,"VOS";#N/A,#N/A,TRUE,"Warrington";#N/A,#N/A,TRUE,"Widnes"}</definedName>
    <definedName name="awyawghh" localSheetId="15" hidden="1">{#N/A,#N/A,TRUE,"Cover";#N/A,#N/A,TRUE,"Conts";#N/A,#N/A,TRUE,"VOS";#N/A,#N/A,TRUE,"Warrington";#N/A,#N/A,TRUE,"Widnes"}</definedName>
    <definedName name="awyawghh" hidden="1">{#N/A,#N/A,TRUE,"Cover";#N/A,#N/A,TRUE,"Conts";#N/A,#N/A,TRUE,"VOS";#N/A,#N/A,TRUE,"Warrington";#N/A,#N/A,TRUE,"Widnes"}</definedName>
    <definedName name="BAB_Control" localSheetId="0" hidden="1">{"'TELEPHONE Nos'!$A$1:$D$55"}</definedName>
    <definedName name="BAB_Control" localSheetId="9" hidden="1">{"'TELEPHONE Nos'!$A$1:$D$55"}</definedName>
    <definedName name="BAB_Control" localSheetId="12" hidden="1">{"'TELEPHONE Nos'!$A$1:$D$55"}</definedName>
    <definedName name="BAB_Control" localSheetId="13" hidden="1">{"'TELEPHONE Nos'!$A$1:$D$55"}</definedName>
    <definedName name="BAB_Control" localSheetId="17" hidden="1">{"'TELEPHONE Nos'!$A$1:$D$55"}</definedName>
    <definedName name="BAB_Control" localSheetId="20" hidden="1">{"'TELEPHONE Nos'!$A$1:$D$55"}</definedName>
    <definedName name="BAB_Control" localSheetId="19" hidden="1">{"'TELEPHONE Nos'!$A$1:$D$55"}</definedName>
    <definedName name="BAB_Control" localSheetId="26" hidden="1">{"'TELEPHONE Nos'!$A$1:$D$55"}</definedName>
    <definedName name="BAB_Control" localSheetId="10" hidden="1">{"'TELEPHONE Nos'!$A$1:$D$55"}</definedName>
    <definedName name="BAB_Control" localSheetId="11" hidden="1">{"'TELEPHONE Nos'!$A$1:$D$55"}</definedName>
    <definedName name="BAB_Control" localSheetId="15" hidden="1">{"'TELEPHONE Nos'!$A$1:$D$55"}</definedName>
    <definedName name="BAB_Control" hidden="1">{"'TELEPHONE Nos'!$A$1:$D$55"}</definedName>
    <definedName name="bb" localSheetId="0" hidden="1">{#N/A,#N/A,TRUE,"Cover";#N/A,#N/A,TRUE,"Conts";#N/A,#N/A,TRUE,"VOS";#N/A,#N/A,TRUE,"Warrington";#N/A,#N/A,TRUE,"Widnes"}</definedName>
    <definedName name="bb" localSheetId="9" hidden="1">{#N/A,#N/A,TRUE,"Cover";#N/A,#N/A,TRUE,"Conts";#N/A,#N/A,TRUE,"VOS";#N/A,#N/A,TRUE,"Warrington";#N/A,#N/A,TRUE,"Widnes"}</definedName>
    <definedName name="bb" localSheetId="12" hidden="1">{#N/A,#N/A,TRUE,"Cover";#N/A,#N/A,TRUE,"Conts";#N/A,#N/A,TRUE,"VOS";#N/A,#N/A,TRUE,"Warrington";#N/A,#N/A,TRUE,"Widnes"}</definedName>
    <definedName name="bb" localSheetId="13" hidden="1">{#N/A,#N/A,TRUE,"Cover";#N/A,#N/A,TRUE,"Conts";#N/A,#N/A,TRUE,"VOS";#N/A,#N/A,TRUE,"Warrington";#N/A,#N/A,TRUE,"Widnes"}</definedName>
    <definedName name="bb" localSheetId="17" hidden="1">{#N/A,#N/A,TRUE,"Cover";#N/A,#N/A,TRUE,"Conts";#N/A,#N/A,TRUE,"VOS";#N/A,#N/A,TRUE,"Warrington";#N/A,#N/A,TRUE,"Widnes"}</definedName>
    <definedName name="bb" localSheetId="20" hidden="1">{#N/A,#N/A,TRUE,"Cover";#N/A,#N/A,TRUE,"Conts";#N/A,#N/A,TRUE,"VOS";#N/A,#N/A,TRUE,"Warrington";#N/A,#N/A,TRUE,"Widnes"}</definedName>
    <definedName name="bb" localSheetId="19" hidden="1">{#N/A,#N/A,TRUE,"Cover";#N/A,#N/A,TRUE,"Conts";#N/A,#N/A,TRUE,"VOS";#N/A,#N/A,TRUE,"Warrington";#N/A,#N/A,TRUE,"Widnes"}</definedName>
    <definedName name="bb" localSheetId="26" hidden="1">{#N/A,#N/A,TRUE,"Cover";#N/A,#N/A,TRUE,"Conts";#N/A,#N/A,TRUE,"VOS";#N/A,#N/A,TRUE,"Warrington";#N/A,#N/A,TRUE,"Widnes"}</definedName>
    <definedName name="bb" localSheetId="10" hidden="1">{#N/A,#N/A,TRUE,"Cover";#N/A,#N/A,TRUE,"Conts";#N/A,#N/A,TRUE,"VOS";#N/A,#N/A,TRUE,"Warrington";#N/A,#N/A,TRUE,"Widnes"}</definedName>
    <definedName name="bb" localSheetId="11" hidden="1">{#N/A,#N/A,TRUE,"Cover";#N/A,#N/A,TRUE,"Conts";#N/A,#N/A,TRUE,"VOS";#N/A,#N/A,TRUE,"Warrington";#N/A,#N/A,TRUE,"Widnes"}</definedName>
    <definedName name="bb" localSheetId="15" hidden="1">{#N/A,#N/A,TRUE,"Cover";#N/A,#N/A,TRUE,"Conts";#N/A,#N/A,TRUE,"VOS";#N/A,#N/A,TRUE,"Warrington";#N/A,#N/A,TRUE,"Widnes"}</definedName>
    <definedName name="bb" hidden="1">{#N/A,#N/A,TRUE,"Cover";#N/A,#N/A,TRUE,"Conts";#N/A,#N/A,TRUE,"VOS";#N/A,#N/A,TRUE,"Warrington";#N/A,#N/A,TRUE,"Widnes"}</definedName>
    <definedName name="bbbbbbbbbb" localSheetId="9" hidden="1">#REF!</definedName>
    <definedName name="bbbbbbbbbb" localSheetId="11" hidden="1">#REF!</definedName>
    <definedName name="bbbbbbbbbb" localSheetId="15" hidden="1">#REF!</definedName>
    <definedName name="bbbbbbbbbb" hidden="1">#REF!</definedName>
    <definedName name="BC" localSheetId="12">[10]WorkBreakDown!$G$4</definedName>
    <definedName name="BC" localSheetId="13">[10]WorkBreakDown!$G$4</definedName>
    <definedName name="BC" localSheetId="19">[10]WorkBreakDown!$G$4</definedName>
    <definedName name="BC" localSheetId="10">[10]WorkBreakDown!$G$4</definedName>
    <definedName name="BC" localSheetId="11">[10]WorkBreakDown!$G$4</definedName>
    <definedName name="BC">[9]WorkBreakDown!$G$4</definedName>
    <definedName name="BCIS" localSheetId="0" hidden="1">{#N/A,#N/A,TRUE,"Cover";#N/A,#N/A,TRUE,"Conts";#N/A,#N/A,TRUE,"VOS";#N/A,#N/A,TRUE,"Warrington";#N/A,#N/A,TRUE,"Widnes"}</definedName>
    <definedName name="BCIS" localSheetId="9" hidden="1">{#N/A,#N/A,TRUE,"Cover";#N/A,#N/A,TRUE,"Conts";#N/A,#N/A,TRUE,"VOS";#N/A,#N/A,TRUE,"Warrington";#N/A,#N/A,TRUE,"Widnes"}</definedName>
    <definedName name="BCIS" localSheetId="12" hidden="1">{#N/A,#N/A,TRUE,"Cover";#N/A,#N/A,TRUE,"Conts";#N/A,#N/A,TRUE,"VOS";#N/A,#N/A,TRUE,"Warrington";#N/A,#N/A,TRUE,"Widnes"}</definedName>
    <definedName name="BCIS" localSheetId="13" hidden="1">{#N/A,#N/A,TRUE,"Cover";#N/A,#N/A,TRUE,"Conts";#N/A,#N/A,TRUE,"VOS";#N/A,#N/A,TRUE,"Warrington";#N/A,#N/A,TRUE,"Widnes"}</definedName>
    <definedName name="BCIS" localSheetId="17" hidden="1">{#N/A,#N/A,TRUE,"Cover";#N/A,#N/A,TRUE,"Conts";#N/A,#N/A,TRUE,"VOS";#N/A,#N/A,TRUE,"Warrington";#N/A,#N/A,TRUE,"Widnes"}</definedName>
    <definedName name="BCIS" localSheetId="20" hidden="1">{#N/A,#N/A,TRUE,"Cover";#N/A,#N/A,TRUE,"Conts";#N/A,#N/A,TRUE,"VOS";#N/A,#N/A,TRUE,"Warrington";#N/A,#N/A,TRUE,"Widnes"}</definedName>
    <definedName name="BCIS" localSheetId="19" hidden="1">{#N/A,#N/A,TRUE,"Cover";#N/A,#N/A,TRUE,"Conts";#N/A,#N/A,TRUE,"VOS";#N/A,#N/A,TRUE,"Warrington";#N/A,#N/A,TRUE,"Widnes"}</definedName>
    <definedName name="BCIS" localSheetId="26" hidden="1">{#N/A,#N/A,TRUE,"Cover";#N/A,#N/A,TRUE,"Conts";#N/A,#N/A,TRUE,"VOS";#N/A,#N/A,TRUE,"Warrington";#N/A,#N/A,TRUE,"Widnes"}</definedName>
    <definedName name="BCIS" localSheetId="10" hidden="1">{#N/A,#N/A,TRUE,"Cover";#N/A,#N/A,TRUE,"Conts";#N/A,#N/A,TRUE,"VOS";#N/A,#N/A,TRUE,"Warrington";#N/A,#N/A,TRUE,"Widnes"}</definedName>
    <definedName name="BCIS" localSheetId="11" hidden="1">{#N/A,#N/A,TRUE,"Cover";#N/A,#N/A,TRUE,"Conts";#N/A,#N/A,TRUE,"VOS";#N/A,#N/A,TRUE,"Warrington";#N/A,#N/A,TRUE,"Widnes"}</definedName>
    <definedName name="BCIS" localSheetId="15" hidden="1">{#N/A,#N/A,TRUE,"Cover";#N/A,#N/A,TRUE,"Conts";#N/A,#N/A,TRUE,"VOS";#N/A,#N/A,TRUE,"Warrington";#N/A,#N/A,TRUE,"Widnes"}</definedName>
    <definedName name="BCIS" hidden="1">{#N/A,#N/A,TRUE,"Cover";#N/A,#N/A,TRUE,"Conts";#N/A,#N/A,TRUE,"VOS";#N/A,#N/A,TRUE,"Warrington";#N/A,#N/A,TRUE,"Widnes"}</definedName>
    <definedName name="BCTemp" localSheetId="12">'[14]BC - Final Templates'!$G$5:$S$182</definedName>
    <definedName name="BCTemp" localSheetId="13">'[14]BC - Final Templates'!$G$5:$S$182</definedName>
    <definedName name="BCTemp" localSheetId="19">'[14]BC - Final Templates'!$G$5:$S$182</definedName>
    <definedName name="BCTemp" localSheetId="10">'[14]BC - Final Templates'!$G$5:$S$182</definedName>
    <definedName name="BCTemp" localSheetId="11">'[14]BC - Final Templates'!$G$5:$S$182</definedName>
    <definedName name="BCTemp">'[15]BC - Final Templates'!$G$5:$S$182</definedName>
    <definedName name="BQ" localSheetId="12">[10]WorkBreakDown!$F$4</definedName>
    <definedName name="BQ" localSheetId="13">[10]WorkBreakDown!$F$4</definedName>
    <definedName name="BQ" localSheetId="19">[10]WorkBreakDown!$F$4</definedName>
    <definedName name="BQ" localSheetId="10">[10]WorkBreakDown!$F$4</definedName>
    <definedName name="BQ" localSheetId="11">[10]WorkBreakDown!$F$4</definedName>
    <definedName name="BQ">[9]WorkBreakDown!$F$4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9">'[16]Build-up'!#REF!</definedName>
    <definedName name="BUILDER_S__PROFIT__AND__ATTENDANCE" localSheetId="11">'[16]Build-up'!#REF!</definedName>
    <definedName name="BUILDER_S__PROFIT__AND__ATTENDANCE">'[16]Build-up'!#REF!</definedName>
    <definedName name="BuiltIn_Print_Area___0" localSheetId="9">#REF!</definedName>
    <definedName name="BuiltIn_Print_Area___0" localSheetId="11">#REF!</definedName>
    <definedName name="BuiltIn_Print_Area___0" localSheetId="15">#REF!</definedName>
    <definedName name="BuiltIn_Print_Area___0">#REF!</definedName>
    <definedName name="car_park_cash_flow" localSheetId="12">'[11]Car park lease'!$A$21:$G$161</definedName>
    <definedName name="car_park_cash_flow" localSheetId="13">'[11]Car park lease'!$A$21:$G$161</definedName>
    <definedName name="car_park_cash_flow" localSheetId="19">'[11]Car park lease'!$A$21:$G$161</definedName>
    <definedName name="car_park_cash_flow" localSheetId="10">'[11]Car park lease'!$A$21:$G$161</definedName>
    <definedName name="car_park_cash_flow" localSheetId="11">'[11]Car park lease'!$A$21:$G$161</definedName>
    <definedName name="car_park_cash_flow">'[12]Car park lease'!$A$21:$G$161</definedName>
    <definedName name="CARGO" localSheetId="0" hidden="1">{#N/A,#N/A,FALSE,"C3";#N/A,#N/A,FALSE,"D2-17";#N/A,#N/A,FALSE,"C2-17";#N/A,#N/A,FALSE,"C2-CIVIL";#N/A,#N/A,FALSE,"D1-C1 contract";#N/A,#N/A,FALSE,"D1-CIVIL";#N/A,#N/A,FALSE,"C1 hourly";#N/A,#N/A,FALSE,"C1 contract";#N/A,#N/A,FALSE,"D1-C1 hourly"}</definedName>
    <definedName name="CARGO" localSheetId="9" hidden="1">{#N/A,#N/A,FALSE,"C3";#N/A,#N/A,FALSE,"D2-17";#N/A,#N/A,FALSE,"C2-17";#N/A,#N/A,FALSE,"C2-CIVIL";#N/A,#N/A,FALSE,"D1-C1 contract";#N/A,#N/A,FALSE,"D1-CIVIL";#N/A,#N/A,FALSE,"C1 hourly";#N/A,#N/A,FALSE,"C1 contract";#N/A,#N/A,FALSE,"D1-C1 hourly"}</definedName>
    <definedName name="CARGO" localSheetId="12" hidden="1">{#N/A,#N/A,FALSE,"C3";#N/A,#N/A,FALSE,"D2-17";#N/A,#N/A,FALSE,"C2-17";#N/A,#N/A,FALSE,"C2-CIVIL";#N/A,#N/A,FALSE,"D1-C1 contract";#N/A,#N/A,FALSE,"D1-CIVIL";#N/A,#N/A,FALSE,"C1 hourly";#N/A,#N/A,FALSE,"C1 contract";#N/A,#N/A,FALSE,"D1-C1 hourly"}</definedName>
    <definedName name="CARGO" localSheetId="13" hidden="1">{#N/A,#N/A,FALSE,"C3";#N/A,#N/A,FALSE,"D2-17";#N/A,#N/A,FALSE,"C2-17";#N/A,#N/A,FALSE,"C2-CIVIL";#N/A,#N/A,FALSE,"D1-C1 contract";#N/A,#N/A,FALSE,"D1-CIVIL";#N/A,#N/A,FALSE,"C1 hourly";#N/A,#N/A,FALSE,"C1 contract";#N/A,#N/A,FALSE,"D1-C1 hourly"}</definedName>
    <definedName name="CARGO" localSheetId="17" hidden="1">{#N/A,#N/A,FALSE,"C3";#N/A,#N/A,FALSE,"D2-17";#N/A,#N/A,FALSE,"C2-17";#N/A,#N/A,FALSE,"C2-CIVIL";#N/A,#N/A,FALSE,"D1-C1 contract";#N/A,#N/A,FALSE,"D1-CIVIL";#N/A,#N/A,FALSE,"C1 hourly";#N/A,#N/A,FALSE,"C1 contract";#N/A,#N/A,FALSE,"D1-C1 hourly"}</definedName>
    <definedName name="CARGO" localSheetId="20"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26"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localSheetId="15"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0" hidden="1">{#N/A,#N/A,TRUE,"Cover";#N/A,#N/A,TRUE,"Conts";#N/A,#N/A,TRUE,"VOS";#N/A,#N/A,TRUE,"Warrington";#N/A,#N/A,TRUE,"Widnes"}</definedName>
    <definedName name="cashfl" localSheetId="9" hidden="1">{#N/A,#N/A,TRUE,"Cover";#N/A,#N/A,TRUE,"Conts";#N/A,#N/A,TRUE,"VOS";#N/A,#N/A,TRUE,"Warrington";#N/A,#N/A,TRUE,"Widnes"}</definedName>
    <definedName name="cashfl" localSheetId="12" hidden="1">{#N/A,#N/A,TRUE,"Cover";#N/A,#N/A,TRUE,"Conts";#N/A,#N/A,TRUE,"VOS";#N/A,#N/A,TRUE,"Warrington";#N/A,#N/A,TRUE,"Widnes"}</definedName>
    <definedName name="cashfl" localSheetId="13" hidden="1">{#N/A,#N/A,TRUE,"Cover";#N/A,#N/A,TRUE,"Conts";#N/A,#N/A,TRUE,"VOS";#N/A,#N/A,TRUE,"Warrington";#N/A,#N/A,TRUE,"Widnes"}</definedName>
    <definedName name="cashfl" localSheetId="17" hidden="1">{#N/A,#N/A,TRUE,"Cover";#N/A,#N/A,TRUE,"Conts";#N/A,#N/A,TRUE,"VOS";#N/A,#N/A,TRUE,"Warrington";#N/A,#N/A,TRUE,"Widnes"}</definedName>
    <definedName name="cashfl" localSheetId="20" hidden="1">{#N/A,#N/A,TRUE,"Cover";#N/A,#N/A,TRUE,"Conts";#N/A,#N/A,TRUE,"VOS";#N/A,#N/A,TRUE,"Warrington";#N/A,#N/A,TRUE,"Widnes"}</definedName>
    <definedName name="cashfl" localSheetId="19" hidden="1">{#N/A,#N/A,TRUE,"Cover";#N/A,#N/A,TRUE,"Conts";#N/A,#N/A,TRUE,"VOS";#N/A,#N/A,TRUE,"Warrington";#N/A,#N/A,TRUE,"Widnes"}</definedName>
    <definedName name="cashfl" localSheetId="26" hidden="1">{#N/A,#N/A,TRUE,"Cover";#N/A,#N/A,TRUE,"Conts";#N/A,#N/A,TRUE,"VOS";#N/A,#N/A,TRUE,"Warrington";#N/A,#N/A,TRUE,"Widnes"}</definedName>
    <definedName name="cashfl" localSheetId="10" hidden="1">{#N/A,#N/A,TRUE,"Cover";#N/A,#N/A,TRUE,"Conts";#N/A,#N/A,TRUE,"VOS";#N/A,#N/A,TRUE,"Warrington";#N/A,#N/A,TRUE,"Widnes"}</definedName>
    <definedName name="cashfl" localSheetId="11" hidden="1">{#N/A,#N/A,TRUE,"Cover";#N/A,#N/A,TRUE,"Conts";#N/A,#N/A,TRUE,"VOS";#N/A,#N/A,TRUE,"Warrington";#N/A,#N/A,TRUE,"Widnes"}</definedName>
    <definedName name="cashfl" localSheetId="15" hidden="1">{#N/A,#N/A,TRUE,"Cover";#N/A,#N/A,TRUE,"Conts";#N/A,#N/A,TRUE,"VOS";#N/A,#N/A,TRUE,"Warrington";#N/A,#N/A,TRUE,"Widnes"}</definedName>
    <definedName name="cashfl" hidden="1">{#N/A,#N/A,TRUE,"Cover";#N/A,#N/A,TRUE,"Conts";#N/A,#N/A,TRUE,"VOS";#N/A,#N/A,TRUE,"Warrington";#N/A,#N/A,TRUE,"Widnes"}</definedName>
    <definedName name="cccccc" localSheetId="0" hidden="1">{#N/A,#N/A,TRUE,"Cover";#N/A,#N/A,TRUE,"Conts";#N/A,#N/A,TRUE,"VOS";#N/A,#N/A,TRUE,"Warrington";#N/A,#N/A,TRUE,"Widnes"}</definedName>
    <definedName name="cccccc" localSheetId="9" hidden="1">{#N/A,#N/A,TRUE,"Cover";#N/A,#N/A,TRUE,"Conts";#N/A,#N/A,TRUE,"VOS";#N/A,#N/A,TRUE,"Warrington";#N/A,#N/A,TRUE,"Widnes"}</definedName>
    <definedName name="cccccc" localSheetId="12" hidden="1">{#N/A,#N/A,TRUE,"Cover";#N/A,#N/A,TRUE,"Conts";#N/A,#N/A,TRUE,"VOS";#N/A,#N/A,TRUE,"Warrington";#N/A,#N/A,TRUE,"Widnes"}</definedName>
    <definedName name="cccccc" localSheetId="13" hidden="1">{#N/A,#N/A,TRUE,"Cover";#N/A,#N/A,TRUE,"Conts";#N/A,#N/A,TRUE,"VOS";#N/A,#N/A,TRUE,"Warrington";#N/A,#N/A,TRUE,"Widnes"}</definedName>
    <definedName name="cccccc" localSheetId="17" hidden="1">{#N/A,#N/A,TRUE,"Cover";#N/A,#N/A,TRUE,"Conts";#N/A,#N/A,TRUE,"VOS";#N/A,#N/A,TRUE,"Warrington";#N/A,#N/A,TRUE,"Widnes"}</definedName>
    <definedName name="cccccc" localSheetId="20" hidden="1">{#N/A,#N/A,TRUE,"Cover";#N/A,#N/A,TRUE,"Conts";#N/A,#N/A,TRUE,"VOS";#N/A,#N/A,TRUE,"Warrington";#N/A,#N/A,TRUE,"Widnes"}</definedName>
    <definedName name="cccccc" localSheetId="19" hidden="1">{#N/A,#N/A,TRUE,"Cover";#N/A,#N/A,TRUE,"Conts";#N/A,#N/A,TRUE,"VOS";#N/A,#N/A,TRUE,"Warrington";#N/A,#N/A,TRUE,"Widnes"}</definedName>
    <definedName name="cccccc" localSheetId="26" hidden="1">{#N/A,#N/A,TRUE,"Cover";#N/A,#N/A,TRUE,"Conts";#N/A,#N/A,TRUE,"VOS";#N/A,#N/A,TRUE,"Warrington";#N/A,#N/A,TRUE,"Widnes"}</definedName>
    <definedName name="cccccc" localSheetId="10" hidden="1">{#N/A,#N/A,TRUE,"Cover";#N/A,#N/A,TRUE,"Conts";#N/A,#N/A,TRUE,"VOS";#N/A,#N/A,TRUE,"Warrington";#N/A,#N/A,TRUE,"Widnes"}</definedName>
    <definedName name="cccccc" localSheetId="11" hidden="1">{#N/A,#N/A,TRUE,"Cover";#N/A,#N/A,TRUE,"Conts";#N/A,#N/A,TRUE,"VOS";#N/A,#N/A,TRUE,"Warrington";#N/A,#N/A,TRUE,"Widnes"}</definedName>
    <definedName name="cccccc" localSheetId="15" hidden="1">{#N/A,#N/A,TRUE,"Cover";#N/A,#N/A,TRUE,"Conts";#N/A,#N/A,TRUE,"VOS";#N/A,#N/A,TRUE,"Warrington";#N/A,#N/A,TRUE,"Widnes"}</definedName>
    <definedName name="cccccc" hidden="1">{#N/A,#N/A,TRUE,"Cover";#N/A,#N/A,TRUE,"Conts";#N/A,#N/A,TRUE,"VOS";#N/A,#N/A,TRUE,"Warrington";#N/A,#N/A,TRUE,"Widnes"}</definedName>
    <definedName name="CCR" localSheetId="0" hidden="1">{#N/A,#N/A,TRUE,"Cover";#N/A,#N/A,TRUE,"Conts";#N/A,#N/A,TRUE,"VOS";#N/A,#N/A,TRUE,"Warrington";#N/A,#N/A,TRUE,"Widnes"}</definedName>
    <definedName name="CCR" localSheetId="9" hidden="1">{#N/A,#N/A,TRUE,"Cover";#N/A,#N/A,TRUE,"Conts";#N/A,#N/A,TRUE,"VOS";#N/A,#N/A,TRUE,"Warrington";#N/A,#N/A,TRUE,"Widnes"}</definedName>
    <definedName name="CCR" localSheetId="12" hidden="1">{#N/A,#N/A,TRUE,"Cover";#N/A,#N/A,TRUE,"Conts";#N/A,#N/A,TRUE,"VOS";#N/A,#N/A,TRUE,"Warrington";#N/A,#N/A,TRUE,"Widnes"}</definedName>
    <definedName name="CCR" localSheetId="13" hidden="1">{#N/A,#N/A,TRUE,"Cover";#N/A,#N/A,TRUE,"Conts";#N/A,#N/A,TRUE,"VOS";#N/A,#N/A,TRUE,"Warrington";#N/A,#N/A,TRUE,"Widnes"}</definedName>
    <definedName name="CCR" localSheetId="17" hidden="1">{#N/A,#N/A,TRUE,"Cover";#N/A,#N/A,TRUE,"Conts";#N/A,#N/A,TRUE,"VOS";#N/A,#N/A,TRUE,"Warrington";#N/A,#N/A,TRUE,"Widnes"}</definedName>
    <definedName name="CCR" localSheetId="20" hidden="1">{#N/A,#N/A,TRUE,"Cover";#N/A,#N/A,TRUE,"Conts";#N/A,#N/A,TRUE,"VOS";#N/A,#N/A,TRUE,"Warrington";#N/A,#N/A,TRUE,"Widnes"}</definedName>
    <definedName name="CCR" localSheetId="19" hidden="1">{#N/A,#N/A,TRUE,"Cover";#N/A,#N/A,TRUE,"Conts";#N/A,#N/A,TRUE,"VOS";#N/A,#N/A,TRUE,"Warrington";#N/A,#N/A,TRUE,"Widnes"}</definedName>
    <definedName name="CCR" localSheetId="26" hidden="1">{#N/A,#N/A,TRUE,"Cover";#N/A,#N/A,TRUE,"Conts";#N/A,#N/A,TRUE,"VOS";#N/A,#N/A,TRUE,"Warrington";#N/A,#N/A,TRUE,"Widnes"}</definedName>
    <definedName name="CCR" localSheetId="10" hidden="1">{#N/A,#N/A,TRUE,"Cover";#N/A,#N/A,TRUE,"Conts";#N/A,#N/A,TRUE,"VOS";#N/A,#N/A,TRUE,"Warrington";#N/A,#N/A,TRUE,"Widnes"}</definedName>
    <definedName name="CCR" localSheetId="11" hidden="1">{#N/A,#N/A,TRUE,"Cover";#N/A,#N/A,TRUE,"Conts";#N/A,#N/A,TRUE,"VOS";#N/A,#N/A,TRUE,"Warrington";#N/A,#N/A,TRUE,"Widnes"}</definedName>
    <definedName name="CCR" localSheetId="15" hidden="1">{#N/A,#N/A,TRUE,"Cover";#N/A,#N/A,TRUE,"Conts";#N/A,#N/A,TRUE,"VOS";#N/A,#N/A,TRUE,"Warrington";#N/A,#N/A,TRUE,"Widnes"}</definedName>
    <definedName name="CCR" hidden="1">{#N/A,#N/A,TRUE,"Cover";#N/A,#N/A,TRUE,"Conts";#N/A,#N/A,TRUE,"VOS";#N/A,#N/A,TRUE,"Warrington";#N/A,#N/A,TRUE,"Widnes"}</definedName>
    <definedName name="CEILING__FINISHES" localSheetId="9">'[16]Build-up'!#REF!</definedName>
    <definedName name="CEILING__FINISHES">'[16]Build-up'!#REF!</definedName>
    <definedName name="CEMP_Category" localSheetId="12">[13]Lookups!#REF!</definedName>
    <definedName name="CEMP_Category" localSheetId="20">[13]Lookups!#REF!</definedName>
    <definedName name="CEMP_Category" localSheetId="10">[13]Lookups!#REF!</definedName>
    <definedName name="CEMP_Category" localSheetId="8">[13]Lookups!#REF!</definedName>
    <definedName name="CEMP_Category">[13]Lookups!#REF!</definedName>
    <definedName name="CESMM3rdDiv">'[17]CESMM3 class'!$F$7:$H$14</definedName>
    <definedName name="Channel_Template" localSheetId="12">'[18]Channel - final template'!$I$2:$V$122</definedName>
    <definedName name="Channel_Template" localSheetId="13">'[18]Channel - final template'!$I$2:$V$122</definedName>
    <definedName name="Channel_Template" localSheetId="19">'[18]Channel - final template'!$I$2:$V$122</definedName>
    <definedName name="Channel_Template" localSheetId="10">'[18]Channel - final template'!$I$2:$V$122</definedName>
    <definedName name="Channel_Template" localSheetId="11">'[18]Channel - final template'!$I$2:$V$122</definedName>
    <definedName name="Channel_Template">'[19]Channel - final template'!$I$2:$V$122</definedName>
    <definedName name="ChannelSched">'[20]Sched-Structure IFB'!$C$8:$P$33</definedName>
    <definedName name="chris" localSheetId="0" hidden="1">{#N/A,#N/A,TRUE,"Cover";#N/A,#N/A,TRUE,"Conts";#N/A,#N/A,TRUE,"VOS";#N/A,#N/A,TRUE,"Warrington";#N/A,#N/A,TRUE,"Widnes"}</definedName>
    <definedName name="chris" localSheetId="9" hidden="1">{#N/A,#N/A,TRUE,"Cover";#N/A,#N/A,TRUE,"Conts";#N/A,#N/A,TRUE,"VOS";#N/A,#N/A,TRUE,"Warrington";#N/A,#N/A,TRUE,"Widnes"}</definedName>
    <definedName name="chris" localSheetId="12" hidden="1">{#N/A,#N/A,TRUE,"Cover";#N/A,#N/A,TRUE,"Conts";#N/A,#N/A,TRUE,"VOS";#N/A,#N/A,TRUE,"Warrington";#N/A,#N/A,TRUE,"Widnes"}</definedName>
    <definedName name="chris" localSheetId="13" hidden="1">{#N/A,#N/A,TRUE,"Cover";#N/A,#N/A,TRUE,"Conts";#N/A,#N/A,TRUE,"VOS";#N/A,#N/A,TRUE,"Warrington";#N/A,#N/A,TRUE,"Widnes"}</definedName>
    <definedName name="chris" localSheetId="17" hidden="1">{#N/A,#N/A,TRUE,"Cover";#N/A,#N/A,TRUE,"Conts";#N/A,#N/A,TRUE,"VOS";#N/A,#N/A,TRUE,"Warrington";#N/A,#N/A,TRUE,"Widnes"}</definedName>
    <definedName name="chris" localSheetId="20" hidden="1">{#N/A,#N/A,TRUE,"Cover";#N/A,#N/A,TRUE,"Conts";#N/A,#N/A,TRUE,"VOS";#N/A,#N/A,TRUE,"Warrington";#N/A,#N/A,TRUE,"Widnes"}</definedName>
    <definedName name="chris" localSheetId="19" hidden="1">{#N/A,#N/A,TRUE,"Cover";#N/A,#N/A,TRUE,"Conts";#N/A,#N/A,TRUE,"VOS";#N/A,#N/A,TRUE,"Warrington";#N/A,#N/A,TRUE,"Widnes"}</definedName>
    <definedName name="chris" localSheetId="26" hidden="1">{#N/A,#N/A,TRUE,"Cover";#N/A,#N/A,TRUE,"Conts";#N/A,#N/A,TRUE,"VOS";#N/A,#N/A,TRUE,"Warrington";#N/A,#N/A,TRUE,"Widnes"}</definedName>
    <definedName name="chris" localSheetId="10" hidden="1">{#N/A,#N/A,TRUE,"Cover";#N/A,#N/A,TRUE,"Conts";#N/A,#N/A,TRUE,"VOS";#N/A,#N/A,TRUE,"Warrington";#N/A,#N/A,TRUE,"Widnes"}</definedName>
    <definedName name="chris" localSheetId="11" hidden="1">{#N/A,#N/A,TRUE,"Cover";#N/A,#N/A,TRUE,"Conts";#N/A,#N/A,TRUE,"VOS";#N/A,#N/A,TRUE,"Warrington";#N/A,#N/A,TRUE,"Widnes"}</definedName>
    <definedName name="chris" localSheetId="15" hidden="1">{#N/A,#N/A,TRUE,"Cover";#N/A,#N/A,TRUE,"Conts";#N/A,#N/A,TRUE,"VOS";#N/A,#N/A,TRUE,"Warrington";#N/A,#N/A,TRUE,"Widnes"}</definedName>
    <definedName name="chris" hidden="1">{#N/A,#N/A,TRUE,"Cover";#N/A,#N/A,TRUE,"Conts";#N/A,#N/A,TRUE,"VOS";#N/A,#N/A,TRUE,"Warrington";#N/A,#N/A,TRUE,"Widnes"}</definedName>
    <definedName name="Comp_ME" localSheetId="9">#REF!</definedName>
    <definedName name="Comp_ME" localSheetId="11">#REF!</definedName>
    <definedName name="Comp_ME" localSheetId="15">#REF!</definedName>
    <definedName name="Comp_ME">#REF!</definedName>
    <definedName name="complete" localSheetId="9">#REF!</definedName>
    <definedName name="complete" localSheetId="12">#REF!</definedName>
    <definedName name="complete" localSheetId="20">#REF!</definedName>
    <definedName name="complete" localSheetId="10">#REF!</definedName>
    <definedName name="complete" localSheetId="15">#REF!</definedName>
    <definedName name="complete" localSheetId="8">#REF!</definedName>
    <definedName name="complete">#REF!</definedName>
    <definedName name="completion_date" localSheetId="12">[11]Assumptions!$C$46</definedName>
    <definedName name="completion_date" localSheetId="13">[11]Assumptions!$C$46</definedName>
    <definedName name="completion_date" localSheetId="19">[11]Assumptions!$C$46</definedName>
    <definedName name="completion_date" localSheetId="10">[11]Assumptions!$C$46</definedName>
    <definedName name="completion_date" localSheetId="11">[11]Assumptions!$C$46</definedName>
    <definedName name="completion_date">[12]Assumptions!$C$46</definedName>
    <definedName name="CON" localSheetId="0" hidden="1">{#N/A,#N/A,TRUE,"Cover";#N/A,#N/A,TRUE,"Conts";#N/A,#N/A,TRUE,"VOS";#N/A,#N/A,TRUE,"Warrington";#N/A,#N/A,TRUE,"Widnes"}</definedName>
    <definedName name="CON" localSheetId="9" hidden="1">{#N/A,#N/A,TRUE,"Cover";#N/A,#N/A,TRUE,"Conts";#N/A,#N/A,TRUE,"VOS";#N/A,#N/A,TRUE,"Warrington";#N/A,#N/A,TRUE,"Widnes"}</definedName>
    <definedName name="CON" localSheetId="12" hidden="1">{#N/A,#N/A,TRUE,"Cover";#N/A,#N/A,TRUE,"Conts";#N/A,#N/A,TRUE,"VOS";#N/A,#N/A,TRUE,"Warrington";#N/A,#N/A,TRUE,"Widnes"}</definedName>
    <definedName name="CON" localSheetId="13" hidden="1">{#N/A,#N/A,TRUE,"Cover";#N/A,#N/A,TRUE,"Conts";#N/A,#N/A,TRUE,"VOS";#N/A,#N/A,TRUE,"Warrington";#N/A,#N/A,TRUE,"Widnes"}</definedName>
    <definedName name="CON" localSheetId="17" hidden="1">{#N/A,#N/A,TRUE,"Cover";#N/A,#N/A,TRUE,"Conts";#N/A,#N/A,TRUE,"VOS";#N/A,#N/A,TRUE,"Warrington";#N/A,#N/A,TRUE,"Widnes"}</definedName>
    <definedName name="CON" localSheetId="20" hidden="1">{#N/A,#N/A,TRUE,"Cover";#N/A,#N/A,TRUE,"Conts";#N/A,#N/A,TRUE,"VOS";#N/A,#N/A,TRUE,"Warrington";#N/A,#N/A,TRUE,"Widnes"}</definedName>
    <definedName name="CON" localSheetId="19" hidden="1">{#N/A,#N/A,TRUE,"Cover";#N/A,#N/A,TRUE,"Conts";#N/A,#N/A,TRUE,"VOS";#N/A,#N/A,TRUE,"Warrington";#N/A,#N/A,TRUE,"Widnes"}</definedName>
    <definedName name="CON" localSheetId="26" hidden="1">{#N/A,#N/A,TRUE,"Cover";#N/A,#N/A,TRUE,"Conts";#N/A,#N/A,TRUE,"VOS";#N/A,#N/A,TRUE,"Warrington";#N/A,#N/A,TRUE,"Widnes"}</definedName>
    <definedName name="CON" localSheetId="10" hidden="1">{#N/A,#N/A,TRUE,"Cover";#N/A,#N/A,TRUE,"Conts";#N/A,#N/A,TRUE,"VOS";#N/A,#N/A,TRUE,"Warrington";#N/A,#N/A,TRUE,"Widnes"}</definedName>
    <definedName name="CON" localSheetId="11" hidden="1">{#N/A,#N/A,TRUE,"Cover";#N/A,#N/A,TRUE,"Conts";#N/A,#N/A,TRUE,"VOS";#N/A,#N/A,TRUE,"Warrington";#N/A,#N/A,TRUE,"Widnes"}</definedName>
    <definedName name="CON" localSheetId="15" hidden="1">{#N/A,#N/A,TRUE,"Cover";#N/A,#N/A,TRUE,"Conts";#N/A,#N/A,TRUE,"VOS";#N/A,#N/A,TRUE,"Warrington";#N/A,#N/A,TRUE,"Widnes"}</definedName>
    <definedName name="CON" hidden="1">{#N/A,#N/A,TRUE,"Cover";#N/A,#N/A,TRUE,"Conts";#N/A,#N/A,TRUE,"VOS";#N/A,#N/A,TRUE,"Warrington";#N/A,#N/A,TRUE,"Widnes"}</definedName>
    <definedName name="Conc_01">'[21]Structural Concrete'!$O$7</definedName>
    <definedName name="CONC_06">'[21]Structural Concrete'!$O$107</definedName>
    <definedName name="CONC_09">'[21]Structural Concrete'!$O$167</definedName>
    <definedName name="CONC_11">'[21]Structural Concrete'!$O$205</definedName>
    <definedName name="CONC_16">'[21]Structural Concrete'!$O$316</definedName>
    <definedName name="CONC_23">'[21]Structural Concrete'!$O$455</definedName>
    <definedName name="CONCOURSE" localSheetId="0" hidden="1">{#N/A,#N/A,TRUE,"Cover";#N/A,#N/A,TRUE,"Conts";#N/A,#N/A,TRUE,"VOS";#N/A,#N/A,TRUE,"Warrington";#N/A,#N/A,TRUE,"Widnes"}</definedName>
    <definedName name="CONCOURSE" localSheetId="9" hidden="1">{#N/A,#N/A,TRUE,"Cover";#N/A,#N/A,TRUE,"Conts";#N/A,#N/A,TRUE,"VOS";#N/A,#N/A,TRUE,"Warrington";#N/A,#N/A,TRUE,"Widnes"}</definedName>
    <definedName name="CONCOURSE" localSheetId="12" hidden="1">{#N/A,#N/A,TRUE,"Cover";#N/A,#N/A,TRUE,"Conts";#N/A,#N/A,TRUE,"VOS";#N/A,#N/A,TRUE,"Warrington";#N/A,#N/A,TRUE,"Widnes"}</definedName>
    <definedName name="CONCOURSE" localSheetId="13" hidden="1">{#N/A,#N/A,TRUE,"Cover";#N/A,#N/A,TRUE,"Conts";#N/A,#N/A,TRUE,"VOS";#N/A,#N/A,TRUE,"Warrington";#N/A,#N/A,TRUE,"Widnes"}</definedName>
    <definedName name="CONCOURSE" localSheetId="17" hidden="1">{#N/A,#N/A,TRUE,"Cover";#N/A,#N/A,TRUE,"Conts";#N/A,#N/A,TRUE,"VOS";#N/A,#N/A,TRUE,"Warrington";#N/A,#N/A,TRUE,"Widnes"}</definedName>
    <definedName name="CONCOURSE" localSheetId="20" hidden="1">{#N/A,#N/A,TRUE,"Cover";#N/A,#N/A,TRUE,"Conts";#N/A,#N/A,TRUE,"VOS";#N/A,#N/A,TRUE,"Warrington";#N/A,#N/A,TRUE,"Widnes"}</definedName>
    <definedName name="CONCOURSE" localSheetId="19" hidden="1">{#N/A,#N/A,TRUE,"Cover";#N/A,#N/A,TRUE,"Conts";#N/A,#N/A,TRUE,"VOS";#N/A,#N/A,TRUE,"Warrington";#N/A,#N/A,TRUE,"Widnes"}</definedName>
    <definedName name="CONCOURSE" localSheetId="26" hidden="1">{#N/A,#N/A,TRUE,"Cover";#N/A,#N/A,TRUE,"Conts";#N/A,#N/A,TRUE,"VOS";#N/A,#N/A,TRUE,"Warrington";#N/A,#N/A,TRUE,"Widnes"}</definedName>
    <definedName name="CONCOURSE" localSheetId="10" hidden="1">{#N/A,#N/A,TRUE,"Cover";#N/A,#N/A,TRUE,"Conts";#N/A,#N/A,TRUE,"VOS";#N/A,#N/A,TRUE,"Warrington";#N/A,#N/A,TRUE,"Widnes"}</definedName>
    <definedName name="CONCOURSE" localSheetId="11" hidden="1">{#N/A,#N/A,TRUE,"Cover";#N/A,#N/A,TRUE,"Conts";#N/A,#N/A,TRUE,"VOS";#N/A,#N/A,TRUE,"Warrington";#N/A,#N/A,TRUE,"Widnes"}</definedName>
    <definedName name="CONCOURSE" localSheetId="15" hidden="1">{#N/A,#N/A,TRUE,"Cover";#N/A,#N/A,TRUE,"Conts";#N/A,#N/A,TRUE,"VOS";#N/A,#N/A,TRUE,"Warrington";#N/A,#N/A,TRUE,"Widnes"}</definedName>
    <definedName name="CONCOURSE" hidden="1">{#N/A,#N/A,TRUE,"Cover";#N/A,#N/A,TRUE,"Conts";#N/A,#N/A,TRUE,"VOS";#N/A,#N/A,TRUE,"Warrington";#N/A,#N/A,TRUE,"Widnes"}</definedName>
    <definedName name="CulType">'[20]Sched-Structure IFB'!$AD$29:$AI$31</definedName>
    <definedName name="CulvertSched">'[20]Sched-Structure IFB'!$R$8:$AJ$26</definedName>
    <definedName name="CUlvertType">'[20]Sched-Structure IFB'!$AD$29:$AI$35</definedName>
    <definedName name="CulvSched">'[20]Sched-Structure IFB'!$R$8:$AL$26</definedName>
    <definedName name="_xlnm.Database" localSheetId="9">#REF!</definedName>
    <definedName name="_xlnm.Database" localSheetId="11">#REF!</definedName>
    <definedName name="_xlnm.Database" localSheetId="15">#REF!</definedName>
    <definedName name="_xlnm.Database">#REF!</definedName>
    <definedName name="Date">'[22]Fill this out first...'!$D$14</definedName>
    <definedName name="dd" localSheetId="0" hidden="1">{#N/A,#N/A,TRUE,"Cover";#N/A,#N/A,TRUE,"Conts";#N/A,#N/A,TRUE,"VOS";#N/A,#N/A,TRUE,"Warrington";#N/A,#N/A,TRUE,"Widnes"}</definedName>
    <definedName name="dd" localSheetId="9" hidden="1">{#N/A,#N/A,TRUE,"Cover";#N/A,#N/A,TRUE,"Conts";#N/A,#N/A,TRUE,"VOS";#N/A,#N/A,TRUE,"Warrington";#N/A,#N/A,TRUE,"Widnes"}</definedName>
    <definedName name="dd" localSheetId="12" hidden="1">{#N/A,#N/A,TRUE,"Cover";#N/A,#N/A,TRUE,"Conts";#N/A,#N/A,TRUE,"VOS";#N/A,#N/A,TRUE,"Warrington";#N/A,#N/A,TRUE,"Widnes"}</definedName>
    <definedName name="dd" localSheetId="13" hidden="1">{#N/A,#N/A,TRUE,"Cover";#N/A,#N/A,TRUE,"Conts";#N/A,#N/A,TRUE,"VOS";#N/A,#N/A,TRUE,"Warrington";#N/A,#N/A,TRUE,"Widnes"}</definedName>
    <definedName name="dd" localSheetId="17" hidden="1">{#N/A,#N/A,TRUE,"Cover";#N/A,#N/A,TRUE,"Conts";#N/A,#N/A,TRUE,"VOS";#N/A,#N/A,TRUE,"Warrington";#N/A,#N/A,TRUE,"Widnes"}</definedName>
    <definedName name="dd" localSheetId="20" hidden="1">{#N/A,#N/A,TRUE,"Cover";#N/A,#N/A,TRUE,"Conts";#N/A,#N/A,TRUE,"VOS";#N/A,#N/A,TRUE,"Warrington";#N/A,#N/A,TRUE,"Widnes"}</definedName>
    <definedName name="dd" localSheetId="19" hidden="1">{#N/A,#N/A,TRUE,"Cover";#N/A,#N/A,TRUE,"Conts";#N/A,#N/A,TRUE,"VOS";#N/A,#N/A,TRUE,"Warrington";#N/A,#N/A,TRUE,"Widnes"}</definedName>
    <definedName name="dd" localSheetId="26" hidden="1">{#N/A,#N/A,TRUE,"Cover";#N/A,#N/A,TRUE,"Conts";#N/A,#N/A,TRUE,"VOS";#N/A,#N/A,TRUE,"Warrington";#N/A,#N/A,TRUE,"Widnes"}</definedName>
    <definedName name="dd" localSheetId="10" hidden="1">{#N/A,#N/A,TRUE,"Cover";#N/A,#N/A,TRUE,"Conts";#N/A,#N/A,TRUE,"VOS";#N/A,#N/A,TRUE,"Warrington";#N/A,#N/A,TRUE,"Widnes"}</definedName>
    <definedName name="dd" localSheetId="11" hidden="1">{#N/A,#N/A,TRUE,"Cover";#N/A,#N/A,TRUE,"Conts";#N/A,#N/A,TRUE,"VOS";#N/A,#N/A,TRUE,"Warrington";#N/A,#N/A,TRUE,"Widnes"}</definedName>
    <definedName name="dd" localSheetId="15" hidden="1">{#N/A,#N/A,TRUE,"Cover";#N/A,#N/A,TRUE,"Conts";#N/A,#N/A,TRUE,"VOS";#N/A,#N/A,TRUE,"Warrington";#N/A,#N/A,TRUE,"Widnes"}</definedName>
    <definedName name="dd" hidden="1">{#N/A,#N/A,TRUE,"Cover";#N/A,#N/A,TRUE,"Conts";#N/A,#N/A,TRUE,"VOS";#N/A,#N/A,TRUE,"Warrington";#N/A,#N/A,TRUE,"Widnes"}</definedName>
    <definedName name="ddddd" localSheetId="0" hidden="1">{#N/A,#N/A,TRUE,"Cover";#N/A,#N/A,TRUE,"Conts";#N/A,#N/A,TRUE,"VOS";#N/A,#N/A,TRUE,"Warrington";#N/A,#N/A,TRUE,"Widnes"}</definedName>
    <definedName name="ddddd" localSheetId="9" hidden="1">{#N/A,#N/A,TRUE,"Cover";#N/A,#N/A,TRUE,"Conts";#N/A,#N/A,TRUE,"VOS";#N/A,#N/A,TRUE,"Warrington";#N/A,#N/A,TRUE,"Widnes"}</definedName>
    <definedName name="ddddd" localSheetId="12" hidden="1">{#N/A,#N/A,TRUE,"Cover";#N/A,#N/A,TRUE,"Conts";#N/A,#N/A,TRUE,"VOS";#N/A,#N/A,TRUE,"Warrington";#N/A,#N/A,TRUE,"Widnes"}</definedName>
    <definedName name="ddddd" localSheetId="13" hidden="1">{#N/A,#N/A,TRUE,"Cover";#N/A,#N/A,TRUE,"Conts";#N/A,#N/A,TRUE,"VOS";#N/A,#N/A,TRUE,"Warrington";#N/A,#N/A,TRUE,"Widnes"}</definedName>
    <definedName name="ddddd" localSheetId="17" hidden="1">{#N/A,#N/A,TRUE,"Cover";#N/A,#N/A,TRUE,"Conts";#N/A,#N/A,TRUE,"VOS";#N/A,#N/A,TRUE,"Warrington";#N/A,#N/A,TRUE,"Widnes"}</definedName>
    <definedName name="ddddd" localSheetId="20" hidden="1">{#N/A,#N/A,TRUE,"Cover";#N/A,#N/A,TRUE,"Conts";#N/A,#N/A,TRUE,"VOS";#N/A,#N/A,TRUE,"Warrington";#N/A,#N/A,TRUE,"Widnes"}</definedName>
    <definedName name="ddddd" localSheetId="19" hidden="1">{#N/A,#N/A,TRUE,"Cover";#N/A,#N/A,TRUE,"Conts";#N/A,#N/A,TRUE,"VOS";#N/A,#N/A,TRUE,"Warrington";#N/A,#N/A,TRUE,"Widnes"}</definedName>
    <definedName name="ddddd" localSheetId="26" hidden="1">{#N/A,#N/A,TRUE,"Cover";#N/A,#N/A,TRUE,"Conts";#N/A,#N/A,TRUE,"VOS";#N/A,#N/A,TRUE,"Warrington";#N/A,#N/A,TRUE,"Widnes"}</definedName>
    <definedName name="ddddd" localSheetId="10" hidden="1">{#N/A,#N/A,TRUE,"Cover";#N/A,#N/A,TRUE,"Conts";#N/A,#N/A,TRUE,"VOS";#N/A,#N/A,TRUE,"Warrington";#N/A,#N/A,TRUE,"Widnes"}</definedName>
    <definedName name="ddddd" localSheetId="11" hidden="1">{#N/A,#N/A,TRUE,"Cover";#N/A,#N/A,TRUE,"Conts";#N/A,#N/A,TRUE,"VOS";#N/A,#N/A,TRUE,"Warrington";#N/A,#N/A,TRUE,"Widnes"}</definedName>
    <definedName name="ddddd" localSheetId="15" hidden="1">{#N/A,#N/A,TRUE,"Cover";#N/A,#N/A,TRUE,"Conts";#N/A,#N/A,TRUE,"VOS";#N/A,#N/A,TRUE,"Warrington";#N/A,#N/A,TRUE,"Widnes"}</definedName>
    <definedName name="ddddd" hidden="1">{#N/A,#N/A,TRUE,"Cover";#N/A,#N/A,TRUE,"Conts";#N/A,#N/A,TRUE,"VOS";#N/A,#N/A,TRUE,"Warrington";#N/A,#N/A,TRUE,"Widnes"}</definedName>
    <definedName name="DEPTH" localSheetId="9">#REF!</definedName>
    <definedName name="DEPTH" localSheetId="11">#REF!</definedName>
    <definedName name="DEPTH" localSheetId="15">#REF!</definedName>
    <definedName name="DEPTH">#REF!</definedName>
    <definedName name="DETAILS" localSheetId="0" hidden="1">{#N/A,#N/A,FALSE,"C3";#N/A,#N/A,FALSE,"D2-17";#N/A,#N/A,FALSE,"C2-17";#N/A,#N/A,FALSE,"C2-CIVIL";#N/A,#N/A,FALSE,"D1-C1 contract";#N/A,#N/A,FALSE,"D1-CIVIL";#N/A,#N/A,FALSE,"C1 hourly";#N/A,#N/A,FALSE,"C1 contract";#N/A,#N/A,FALSE,"D1-C1 hourly"}</definedName>
    <definedName name="DETAILS" localSheetId="9" hidden="1">{#N/A,#N/A,FALSE,"C3";#N/A,#N/A,FALSE,"D2-17";#N/A,#N/A,FALSE,"C2-17";#N/A,#N/A,FALSE,"C2-CIVIL";#N/A,#N/A,FALSE,"D1-C1 contract";#N/A,#N/A,FALSE,"D1-CIVIL";#N/A,#N/A,FALSE,"C1 hourly";#N/A,#N/A,FALSE,"C1 contract";#N/A,#N/A,FALSE,"D1-C1 hourly"}</definedName>
    <definedName name="DETAILS" localSheetId="12" hidden="1">{#N/A,#N/A,FALSE,"C3";#N/A,#N/A,FALSE,"D2-17";#N/A,#N/A,FALSE,"C2-17";#N/A,#N/A,FALSE,"C2-CIVIL";#N/A,#N/A,FALSE,"D1-C1 contract";#N/A,#N/A,FALSE,"D1-CIVIL";#N/A,#N/A,FALSE,"C1 hourly";#N/A,#N/A,FALSE,"C1 contract";#N/A,#N/A,FALSE,"D1-C1 hourly"}</definedName>
    <definedName name="DETAILS" localSheetId="13" hidden="1">{#N/A,#N/A,FALSE,"C3";#N/A,#N/A,FALSE,"D2-17";#N/A,#N/A,FALSE,"C2-17";#N/A,#N/A,FALSE,"C2-CIVIL";#N/A,#N/A,FALSE,"D1-C1 contract";#N/A,#N/A,FALSE,"D1-CIVIL";#N/A,#N/A,FALSE,"C1 hourly";#N/A,#N/A,FALSE,"C1 contract";#N/A,#N/A,FALSE,"D1-C1 hourly"}</definedName>
    <definedName name="DETAILS" localSheetId="17" hidden="1">{#N/A,#N/A,FALSE,"C3";#N/A,#N/A,FALSE,"D2-17";#N/A,#N/A,FALSE,"C2-17";#N/A,#N/A,FALSE,"C2-CIVIL";#N/A,#N/A,FALSE,"D1-C1 contract";#N/A,#N/A,FALSE,"D1-CIVIL";#N/A,#N/A,FALSE,"C1 hourly";#N/A,#N/A,FALSE,"C1 contract";#N/A,#N/A,FALSE,"D1-C1 hourly"}</definedName>
    <definedName name="DETAILS" localSheetId="20"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26"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localSheetId="15"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9" hidden="1">[23]Micro!#REF!</definedName>
    <definedName name="dfde" hidden="1">[23]Micro!#REF!</definedName>
    <definedName name="dfffff" localSheetId="0" hidden="1">{#N/A,#N/A,FALSE,"SumG";#N/A,#N/A,FALSE,"ElecG";#N/A,#N/A,FALSE,"MechG";#N/A,#N/A,FALSE,"GeotG";#N/A,#N/A,FALSE,"PrcsG";#N/A,#N/A,FALSE,"TunnG";#N/A,#N/A,FALSE,"CivlG";#N/A,#N/A,FALSE,"NtwkG";#N/A,#N/A,FALSE,"EstgG";#N/A,#N/A,FALSE,"PEngG"}</definedName>
    <definedName name="dfffff" localSheetId="9" hidden="1">{#N/A,#N/A,FALSE,"SumG";#N/A,#N/A,FALSE,"ElecG";#N/A,#N/A,FALSE,"MechG";#N/A,#N/A,FALSE,"GeotG";#N/A,#N/A,FALSE,"PrcsG";#N/A,#N/A,FALSE,"TunnG";#N/A,#N/A,FALSE,"CivlG";#N/A,#N/A,FALSE,"NtwkG";#N/A,#N/A,FALSE,"EstgG";#N/A,#N/A,FALSE,"PEngG"}</definedName>
    <definedName name="dfffff" localSheetId="12" hidden="1">{#N/A,#N/A,FALSE,"SumG";#N/A,#N/A,FALSE,"ElecG";#N/A,#N/A,FALSE,"MechG";#N/A,#N/A,FALSE,"GeotG";#N/A,#N/A,FALSE,"PrcsG";#N/A,#N/A,FALSE,"TunnG";#N/A,#N/A,FALSE,"CivlG";#N/A,#N/A,FALSE,"NtwkG";#N/A,#N/A,FALSE,"EstgG";#N/A,#N/A,FALSE,"PEngG"}</definedName>
    <definedName name="dfffff" localSheetId="13" hidden="1">{#N/A,#N/A,FALSE,"SumG";#N/A,#N/A,FALSE,"ElecG";#N/A,#N/A,FALSE,"MechG";#N/A,#N/A,FALSE,"GeotG";#N/A,#N/A,FALSE,"PrcsG";#N/A,#N/A,FALSE,"TunnG";#N/A,#N/A,FALSE,"CivlG";#N/A,#N/A,FALSE,"NtwkG";#N/A,#N/A,FALSE,"EstgG";#N/A,#N/A,FALSE,"PEngG"}</definedName>
    <definedName name="dfffff" localSheetId="17"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26"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localSheetId="15"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0" hidden="1">{#N/A,#N/A,TRUE,"Cover";#N/A,#N/A,TRUE,"Conts";#N/A,#N/A,TRUE,"VOS";#N/A,#N/A,TRUE,"Warrington";#N/A,#N/A,TRUE,"Widnes"}</definedName>
    <definedName name="dfgd" localSheetId="9" hidden="1">{#N/A,#N/A,TRUE,"Cover";#N/A,#N/A,TRUE,"Conts";#N/A,#N/A,TRUE,"VOS";#N/A,#N/A,TRUE,"Warrington";#N/A,#N/A,TRUE,"Widnes"}</definedName>
    <definedName name="dfgd" localSheetId="12" hidden="1">{#N/A,#N/A,TRUE,"Cover";#N/A,#N/A,TRUE,"Conts";#N/A,#N/A,TRUE,"VOS";#N/A,#N/A,TRUE,"Warrington";#N/A,#N/A,TRUE,"Widnes"}</definedName>
    <definedName name="dfgd" localSheetId="13" hidden="1">{#N/A,#N/A,TRUE,"Cover";#N/A,#N/A,TRUE,"Conts";#N/A,#N/A,TRUE,"VOS";#N/A,#N/A,TRUE,"Warrington";#N/A,#N/A,TRUE,"Widnes"}</definedName>
    <definedName name="dfgd" localSheetId="17" hidden="1">{#N/A,#N/A,TRUE,"Cover";#N/A,#N/A,TRUE,"Conts";#N/A,#N/A,TRUE,"VOS";#N/A,#N/A,TRUE,"Warrington";#N/A,#N/A,TRUE,"Widnes"}</definedName>
    <definedName name="dfgd" localSheetId="20" hidden="1">{#N/A,#N/A,TRUE,"Cover";#N/A,#N/A,TRUE,"Conts";#N/A,#N/A,TRUE,"VOS";#N/A,#N/A,TRUE,"Warrington";#N/A,#N/A,TRUE,"Widnes"}</definedName>
    <definedName name="dfgd" localSheetId="19" hidden="1">{#N/A,#N/A,TRUE,"Cover";#N/A,#N/A,TRUE,"Conts";#N/A,#N/A,TRUE,"VOS";#N/A,#N/A,TRUE,"Warrington";#N/A,#N/A,TRUE,"Widnes"}</definedName>
    <definedName name="dfgd" localSheetId="26" hidden="1">{#N/A,#N/A,TRUE,"Cover";#N/A,#N/A,TRUE,"Conts";#N/A,#N/A,TRUE,"VOS";#N/A,#N/A,TRUE,"Warrington";#N/A,#N/A,TRUE,"Widnes"}</definedName>
    <definedName name="dfgd" localSheetId="10" hidden="1">{#N/A,#N/A,TRUE,"Cover";#N/A,#N/A,TRUE,"Conts";#N/A,#N/A,TRUE,"VOS";#N/A,#N/A,TRUE,"Warrington";#N/A,#N/A,TRUE,"Widnes"}</definedName>
    <definedName name="dfgd" localSheetId="11" hidden="1">{#N/A,#N/A,TRUE,"Cover";#N/A,#N/A,TRUE,"Conts";#N/A,#N/A,TRUE,"VOS";#N/A,#N/A,TRUE,"Warrington";#N/A,#N/A,TRUE,"Widnes"}</definedName>
    <definedName name="dfgd" localSheetId="15" hidden="1">{#N/A,#N/A,TRUE,"Cover";#N/A,#N/A,TRUE,"Conts";#N/A,#N/A,TRUE,"VOS";#N/A,#N/A,TRUE,"Warrington";#N/A,#N/A,TRUE,"Widnes"}</definedName>
    <definedName name="dfgd" hidden="1">{#N/A,#N/A,TRUE,"Cover";#N/A,#N/A,TRUE,"Conts";#N/A,#N/A,TRUE,"VOS";#N/A,#N/A,TRUE,"Warrington";#N/A,#N/A,TRUE,"Widnes"}</definedName>
    <definedName name="dgfd" localSheetId="0" hidden="1">{#N/A,#N/A,FALSE,"SumG";#N/A,#N/A,FALSE,"ElecG";#N/A,#N/A,FALSE,"MechG";#N/A,#N/A,FALSE,"GeotG";#N/A,#N/A,FALSE,"PrcsG";#N/A,#N/A,FALSE,"TunnG";#N/A,#N/A,FALSE,"CivlG";#N/A,#N/A,FALSE,"NtwkG";#N/A,#N/A,FALSE,"EstgG";#N/A,#N/A,FALSE,"PEngG"}</definedName>
    <definedName name="dgfd" localSheetId="9" hidden="1">{#N/A,#N/A,FALSE,"SumG";#N/A,#N/A,FALSE,"ElecG";#N/A,#N/A,FALSE,"MechG";#N/A,#N/A,FALSE,"GeotG";#N/A,#N/A,FALSE,"PrcsG";#N/A,#N/A,FALSE,"TunnG";#N/A,#N/A,FALSE,"CivlG";#N/A,#N/A,FALSE,"NtwkG";#N/A,#N/A,FALSE,"EstgG";#N/A,#N/A,FALSE,"PEngG"}</definedName>
    <definedName name="dgfd" localSheetId="12" hidden="1">{#N/A,#N/A,FALSE,"SumG";#N/A,#N/A,FALSE,"ElecG";#N/A,#N/A,FALSE,"MechG";#N/A,#N/A,FALSE,"GeotG";#N/A,#N/A,FALSE,"PrcsG";#N/A,#N/A,FALSE,"TunnG";#N/A,#N/A,FALSE,"CivlG";#N/A,#N/A,FALSE,"NtwkG";#N/A,#N/A,FALSE,"EstgG";#N/A,#N/A,FALSE,"PEngG"}</definedName>
    <definedName name="dgfd" localSheetId="13" hidden="1">{#N/A,#N/A,FALSE,"SumG";#N/A,#N/A,FALSE,"ElecG";#N/A,#N/A,FALSE,"MechG";#N/A,#N/A,FALSE,"GeotG";#N/A,#N/A,FALSE,"PrcsG";#N/A,#N/A,FALSE,"TunnG";#N/A,#N/A,FALSE,"CivlG";#N/A,#N/A,FALSE,"NtwkG";#N/A,#N/A,FALSE,"EstgG";#N/A,#N/A,FALSE,"PEngG"}</definedName>
    <definedName name="dgfd" localSheetId="17"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26"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localSheetId="15"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0" hidden="1">{#N/A,#N/A,TRUE,"Cover";#N/A,#N/A,TRUE,"Conts";#N/A,#N/A,TRUE,"VOS";#N/A,#N/A,TRUE,"Warrington";#N/A,#N/A,TRUE,"Widnes"}</definedName>
    <definedName name="djjii" localSheetId="9" hidden="1">{#N/A,#N/A,TRUE,"Cover";#N/A,#N/A,TRUE,"Conts";#N/A,#N/A,TRUE,"VOS";#N/A,#N/A,TRUE,"Warrington";#N/A,#N/A,TRUE,"Widnes"}</definedName>
    <definedName name="djjii" localSheetId="12" hidden="1">{#N/A,#N/A,TRUE,"Cover";#N/A,#N/A,TRUE,"Conts";#N/A,#N/A,TRUE,"VOS";#N/A,#N/A,TRUE,"Warrington";#N/A,#N/A,TRUE,"Widnes"}</definedName>
    <definedName name="djjii" localSheetId="13" hidden="1">{#N/A,#N/A,TRUE,"Cover";#N/A,#N/A,TRUE,"Conts";#N/A,#N/A,TRUE,"VOS";#N/A,#N/A,TRUE,"Warrington";#N/A,#N/A,TRUE,"Widnes"}</definedName>
    <definedName name="djjii" localSheetId="17" hidden="1">{#N/A,#N/A,TRUE,"Cover";#N/A,#N/A,TRUE,"Conts";#N/A,#N/A,TRUE,"VOS";#N/A,#N/A,TRUE,"Warrington";#N/A,#N/A,TRUE,"Widnes"}</definedName>
    <definedName name="djjii" localSheetId="20" hidden="1">{#N/A,#N/A,TRUE,"Cover";#N/A,#N/A,TRUE,"Conts";#N/A,#N/A,TRUE,"VOS";#N/A,#N/A,TRUE,"Warrington";#N/A,#N/A,TRUE,"Widnes"}</definedName>
    <definedName name="djjii" localSheetId="19" hidden="1">{#N/A,#N/A,TRUE,"Cover";#N/A,#N/A,TRUE,"Conts";#N/A,#N/A,TRUE,"VOS";#N/A,#N/A,TRUE,"Warrington";#N/A,#N/A,TRUE,"Widnes"}</definedName>
    <definedName name="djjii" localSheetId="26" hidden="1">{#N/A,#N/A,TRUE,"Cover";#N/A,#N/A,TRUE,"Conts";#N/A,#N/A,TRUE,"VOS";#N/A,#N/A,TRUE,"Warrington";#N/A,#N/A,TRUE,"Widnes"}</definedName>
    <definedName name="djjii" localSheetId="10" hidden="1">{#N/A,#N/A,TRUE,"Cover";#N/A,#N/A,TRUE,"Conts";#N/A,#N/A,TRUE,"VOS";#N/A,#N/A,TRUE,"Warrington";#N/A,#N/A,TRUE,"Widnes"}</definedName>
    <definedName name="djjii" localSheetId="11" hidden="1">{#N/A,#N/A,TRUE,"Cover";#N/A,#N/A,TRUE,"Conts";#N/A,#N/A,TRUE,"VOS";#N/A,#N/A,TRUE,"Warrington";#N/A,#N/A,TRUE,"Widnes"}</definedName>
    <definedName name="djjii" localSheetId="15" hidden="1">{#N/A,#N/A,TRUE,"Cover";#N/A,#N/A,TRUE,"Conts";#N/A,#N/A,TRUE,"VOS";#N/A,#N/A,TRUE,"Warrington";#N/A,#N/A,TRUE,"Widnes"}</definedName>
    <definedName name="djjii" hidden="1">{#N/A,#N/A,TRUE,"Cover";#N/A,#N/A,TRUE,"Conts";#N/A,#N/A,TRUE,"VOS";#N/A,#N/A,TRUE,"Warrington";#N/A,#N/A,TRUE,"Widnes"}</definedName>
    <definedName name="DRAINAGE" localSheetId="9">'[16]Build-up'!#REF!</definedName>
    <definedName name="DRAINAGE">'[16]Build-up'!#REF!</definedName>
    <definedName name="drytytuyu" localSheetId="0" hidden="1">{#N/A,#N/A,TRUE,"Cover";#N/A,#N/A,TRUE,"Conts";#N/A,#N/A,TRUE,"VOS";#N/A,#N/A,TRUE,"Warrington";#N/A,#N/A,TRUE,"Widnes"}</definedName>
    <definedName name="drytytuyu" localSheetId="9" hidden="1">{#N/A,#N/A,TRUE,"Cover";#N/A,#N/A,TRUE,"Conts";#N/A,#N/A,TRUE,"VOS";#N/A,#N/A,TRUE,"Warrington";#N/A,#N/A,TRUE,"Widnes"}</definedName>
    <definedName name="drytytuyu" localSheetId="12" hidden="1">{#N/A,#N/A,TRUE,"Cover";#N/A,#N/A,TRUE,"Conts";#N/A,#N/A,TRUE,"VOS";#N/A,#N/A,TRUE,"Warrington";#N/A,#N/A,TRUE,"Widnes"}</definedName>
    <definedName name="drytytuyu" localSheetId="13" hidden="1">{#N/A,#N/A,TRUE,"Cover";#N/A,#N/A,TRUE,"Conts";#N/A,#N/A,TRUE,"VOS";#N/A,#N/A,TRUE,"Warrington";#N/A,#N/A,TRUE,"Widnes"}</definedName>
    <definedName name="drytytuyu" localSheetId="17" hidden="1">{#N/A,#N/A,TRUE,"Cover";#N/A,#N/A,TRUE,"Conts";#N/A,#N/A,TRUE,"VOS";#N/A,#N/A,TRUE,"Warrington";#N/A,#N/A,TRUE,"Widnes"}</definedName>
    <definedName name="drytytuyu" localSheetId="20" hidden="1">{#N/A,#N/A,TRUE,"Cover";#N/A,#N/A,TRUE,"Conts";#N/A,#N/A,TRUE,"VOS";#N/A,#N/A,TRUE,"Warrington";#N/A,#N/A,TRUE,"Widnes"}</definedName>
    <definedName name="drytytuyu" localSheetId="19" hidden="1">{#N/A,#N/A,TRUE,"Cover";#N/A,#N/A,TRUE,"Conts";#N/A,#N/A,TRUE,"VOS";#N/A,#N/A,TRUE,"Warrington";#N/A,#N/A,TRUE,"Widnes"}</definedName>
    <definedName name="drytytuyu" localSheetId="26" hidden="1">{#N/A,#N/A,TRUE,"Cover";#N/A,#N/A,TRUE,"Conts";#N/A,#N/A,TRUE,"VOS";#N/A,#N/A,TRUE,"Warrington";#N/A,#N/A,TRUE,"Widnes"}</definedName>
    <definedName name="drytytuyu" localSheetId="10" hidden="1">{#N/A,#N/A,TRUE,"Cover";#N/A,#N/A,TRUE,"Conts";#N/A,#N/A,TRUE,"VOS";#N/A,#N/A,TRUE,"Warrington";#N/A,#N/A,TRUE,"Widnes"}</definedName>
    <definedName name="drytytuyu" localSheetId="11" hidden="1">{#N/A,#N/A,TRUE,"Cover";#N/A,#N/A,TRUE,"Conts";#N/A,#N/A,TRUE,"VOS";#N/A,#N/A,TRUE,"Warrington";#N/A,#N/A,TRUE,"Widnes"}</definedName>
    <definedName name="drytytuyu" localSheetId="15" hidden="1">{#N/A,#N/A,TRUE,"Cover";#N/A,#N/A,TRUE,"Conts";#N/A,#N/A,TRUE,"VOS";#N/A,#N/A,TRUE,"Warrington";#N/A,#N/A,TRUE,"Widnes"}</definedName>
    <definedName name="drytytuyu" hidden="1">{#N/A,#N/A,TRUE,"Cover";#N/A,#N/A,TRUE,"Conts";#N/A,#N/A,TRUE,"VOS";#N/A,#N/A,TRUE,"Warrington";#N/A,#N/A,TRUE,"Widnes"}</definedName>
    <definedName name="dtdry" localSheetId="0" hidden="1">{#N/A,#N/A,TRUE,"Cover";#N/A,#N/A,TRUE,"Conts";#N/A,#N/A,TRUE,"VOS";#N/A,#N/A,TRUE,"Warrington";#N/A,#N/A,TRUE,"Widnes"}</definedName>
    <definedName name="dtdry" localSheetId="9" hidden="1">{#N/A,#N/A,TRUE,"Cover";#N/A,#N/A,TRUE,"Conts";#N/A,#N/A,TRUE,"VOS";#N/A,#N/A,TRUE,"Warrington";#N/A,#N/A,TRUE,"Widnes"}</definedName>
    <definedName name="dtdry" localSheetId="12" hidden="1">{#N/A,#N/A,TRUE,"Cover";#N/A,#N/A,TRUE,"Conts";#N/A,#N/A,TRUE,"VOS";#N/A,#N/A,TRUE,"Warrington";#N/A,#N/A,TRUE,"Widnes"}</definedName>
    <definedName name="dtdry" localSheetId="13" hidden="1">{#N/A,#N/A,TRUE,"Cover";#N/A,#N/A,TRUE,"Conts";#N/A,#N/A,TRUE,"VOS";#N/A,#N/A,TRUE,"Warrington";#N/A,#N/A,TRUE,"Widnes"}</definedName>
    <definedName name="dtdry" localSheetId="17" hidden="1">{#N/A,#N/A,TRUE,"Cover";#N/A,#N/A,TRUE,"Conts";#N/A,#N/A,TRUE,"VOS";#N/A,#N/A,TRUE,"Warrington";#N/A,#N/A,TRUE,"Widnes"}</definedName>
    <definedName name="dtdry" localSheetId="20" hidden="1">{#N/A,#N/A,TRUE,"Cover";#N/A,#N/A,TRUE,"Conts";#N/A,#N/A,TRUE,"VOS";#N/A,#N/A,TRUE,"Warrington";#N/A,#N/A,TRUE,"Widnes"}</definedName>
    <definedName name="dtdry" localSheetId="19" hidden="1">{#N/A,#N/A,TRUE,"Cover";#N/A,#N/A,TRUE,"Conts";#N/A,#N/A,TRUE,"VOS";#N/A,#N/A,TRUE,"Warrington";#N/A,#N/A,TRUE,"Widnes"}</definedName>
    <definedName name="dtdry" localSheetId="26" hidden="1">{#N/A,#N/A,TRUE,"Cover";#N/A,#N/A,TRUE,"Conts";#N/A,#N/A,TRUE,"VOS";#N/A,#N/A,TRUE,"Warrington";#N/A,#N/A,TRUE,"Widnes"}</definedName>
    <definedName name="dtdry" localSheetId="10" hidden="1">{#N/A,#N/A,TRUE,"Cover";#N/A,#N/A,TRUE,"Conts";#N/A,#N/A,TRUE,"VOS";#N/A,#N/A,TRUE,"Warrington";#N/A,#N/A,TRUE,"Widnes"}</definedName>
    <definedName name="dtdry" localSheetId="11" hidden="1">{#N/A,#N/A,TRUE,"Cover";#N/A,#N/A,TRUE,"Conts";#N/A,#N/A,TRUE,"VOS";#N/A,#N/A,TRUE,"Warrington";#N/A,#N/A,TRUE,"Widnes"}</definedName>
    <definedName name="dtdry" localSheetId="15" hidden="1">{#N/A,#N/A,TRUE,"Cover";#N/A,#N/A,TRUE,"Conts";#N/A,#N/A,TRUE,"VOS";#N/A,#N/A,TRUE,"Warrington";#N/A,#N/A,TRUE,"Widnes"}</definedName>
    <definedName name="dtdry" hidden="1">{#N/A,#N/A,TRUE,"Cover";#N/A,#N/A,TRUE,"Conts";#N/A,#N/A,TRUE,"VOS";#N/A,#N/A,TRUE,"Warrington";#N/A,#N/A,TRUE,"Widnes"}</definedName>
    <definedName name="dturuthju" localSheetId="0" hidden="1">{#N/A,#N/A,TRUE,"Cover";#N/A,#N/A,TRUE,"Conts";#N/A,#N/A,TRUE,"VOS";#N/A,#N/A,TRUE,"Warrington";#N/A,#N/A,TRUE,"Widnes"}</definedName>
    <definedName name="dturuthju" localSheetId="9" hidden="1">{#N/A,#N/A,TRUE,"Cover";#N/A,#N/A,TRUE,"Conts";#N/A,#N/A,TRUE,"VOS";#N/A,#N/A,TRUE,"Warrington";#N/A,#N/A,TRUE,"Widnes"}</definedName>
    <definedName name="dturuthju" localSheetId="12" hidden="1">{#N/A,#N/A,TRUE,"Cover";#N/A,#N/A,TRUE,"Conts";#N/A,#N/A,TRUE,"VOS";#N/A,#N/A,TRUE,"Warrington";#N/A,#N/A,TRUE,"Widnes"}</definedName>
    <definedName name="dturuthju" localSheetId="13" hidden="1">{#N/A,#N/A,TRUE,"Cover";#N/A,#N/A,TRUE,"Conts";#N/A,#N/A,TRUE,"VOS";#N/A,#N/A,TRUE,"Warrington";#N/A,#N/A,TRUE,"Widnes"}</definedName>
    <definedName name="dturuthju" localSheetId="17" hidden="1">{#N/A,#N/A,TRUE,"Cover";#N/A,#N/A,TRUE,"Conts";#N/A,#N/A,TRUE,"VOS";#N/A,#N/A,TRUE,"Warrington";#N/A,#N/A,TRUE,"Widnes"}</definedName>
    <definedName name="dturuthju" localSheetId="20" hidden="1">{#N/A,#N/A,TRUE,"Cover";#N/A,#N/A,TRUE,"Conts";#N/A,#N/A,TRUE,"VOS";#N/A,#N/A,TRUE,"Warrington";#N/A,#N/A,TRUE,"Widnes"}</definedName>
    <definedName name="dturuthju" localSheetId="19" hidden="1">{#N/A,#N/A,TRUE,"Cover";#N/A,#N/A,TRUE,"Conts";#N/A,#N/A,TRUE,"VOS";#N/A,#N/A,TRUE,"Warrington";#N/A,#N/A,TRUE,"Widnes"}</definedName>
    <definedName name="dturuthju" localSheetId="26" hidden="1">{#N/A,#N/A,TRUE,"Cover";#N/A,#N/A,TRUE,"Conts";#N/A,#N/A,TRUE,"VOS";#N/A,#N/A,TRUE,"Warrington";#N/A,#N/A,TRUE,"Widnes"}</definedName>
    <definedName name="dturuthju" localSheetId="10" hidden="1">{#N/A,#N/A,TRUE,"Cover";#N/A,#N/A,TRUE,"Conts";#N/A,#N/A,TRUE,"VOS";#N/A,#N/A,TRUE,"Warrington";#N/A,#N/A,TRUE,"Widnes"}</definedName>
    <definedName name="dturuthju" localSheetId="11" hidden="1">{#N/A,#N/A,TRUE,"Cover";#N/A,#N/A,TRUE,"Conts";#N/A,#N/A,TRUE,"VOS";#N/A,#N/A,TRUE,"Warrington";#N/A,#N/A,TRUE,"Widnes"}</definedName>
    <definedName name="dturuthju" localSheetId="15" hidden="1">{#N/A,#N/A,TRUE,"Cover";#N/A,#N/A,TRUE,"Conts";#N/A,#N/A,TRUE,"VOS";#N/A,#N/A,TRUE,"Warrington";#N/A,#N/A,TRUE,"Widnes"}</definedName>
    <definedName name="dturuthju" hidden="1">{#N/A,#N/A,TRUE,"Cover";#N/A,#N/A,TRUE,"Conts";#N/A,#N/A,TRUE,"VOS";#N/A,#N/A,TRUE,"Warrington";#N/A,#N/A,TRUE,"Widnes"}</definedName>
    <definedName name="dueuuiyj" localSheetId="0" hidden="1">{#N/A,#N/A,TRUE,"Cover";#N/A,#N/A,TRUE,"Conts";#N/A,#N/A,TRUE,"VOS";#N/A,#N/A,TRUE,"Warrington";#N/A,#N/A,TRUE,"Widnes"}</definedName>
    <definedName name="dueuuiyj" localSheetId="9" hidden="1">{#N/A,#N/A,TRUE,"Cover";#N/A,#N/A,TRUE,"Conts";#N/A,#N/A,TRUE,"VOS";#N/A,#N/A,TRUE,"Warrington";#N/A,#N/A,TRUE,"Widnes"}</definedName>
    <definedName name="dueuuiyj" localSheetId="12" hidden="1">{#N/A,#N/A,TRUE,"Cover";#N/A,#N/A,TRUE,"Conts";#N/A,#N/A,TRUE,"VOS";#N/A,#N/A,TRUE,"Warrington";#N/A,#N/A,TRUE,"Widnes"}</definedName>
    <definedName name="dueuuiyj" localSheetId="13" hidden="1">{#N/A,#N/A,TRUE,"Cover";#N/A,#N/A,TRUE,"Conts";#N/A,#N/A,TRUE,"VOS";#N/A,#N/A,TRUE,"Warrington";#N/A,#N/A,TRUE,"Widnes"}</definedName>
    <definedName name="dueuuiyj" localSheetId="17" hidden="1">{#N/A,#N/A,TRUE,"Cover";#N/A,#N/A,TRUE,"Conts";#N/A,#N/A,TRUE,"VOS";#N/A,#N/A,TRUE,"Warrington";#N/A,#N/A,TRUE,"Widnes"}</definedName>
    <definedName name="dueuuiyj" localSheetId="20" hidden="1">{#N/A,#N/A,TRUE,"Cover";#N/A,#N/A,TRUE,"Conts";#N/A,#N/A,TRUE,"VOS";#N/A,#N/A,TRUE,"Warrington";#N/A,#N/A,TRUE,"Widnes"}</definedName>
    <definedName name="dueuuiyj" localSheetId="19" hidden="1">{#N/A,#N/A,TRUE,"Cover";#N/A,#N/A,TRUE,"Conts";#N/A,#N/A,TRUE,"VOS";#N/A,#N/A,TRUE,"Warrington";#N/A,#N/A,TRUE,"Widnes"}</definedName>
    <definedName name="dueuuiyj" localSheetId="26" hidden="1">{#N/A,#N/A,TRUE,"Cover";#N/A,#N/A,TRUE,"Conts";#N/A,#N/A,TRUE,"VOS";#N/A,#N/A,TRUE,"Warrington";#N/A,#N/A,TRUE,"Widnes"}</definedName>
    <definedName name="dueuuiyj" localSheetId="10" hidden="1">{#N/A,#N/A,TRUE,"Cover";#N/A,#N/A,TRUE,"Conts";#N/A,#N/A,TRUE,"VOS";#N/A,#N/A,TRUE,"Warrington";#N/A,#N/A,TRUE,"Widnes"}</definedName>
    <definedName name="dueuuiyj" localSheetId="11" hidden="1">{#N/A,#N/A,TRUE,"Cover";#N/A,#N/A,TRUE,"Conts";#N/A,#N/A,TRUE,"VOS";#N/A,#N/A,TRUE,"Warrington";#N/A,#N/A,TRUE,"Widnes"}</definedName>
    <definedName name="dueuuiyj" localSheetId="15" hidden="1">{#N/A,#N/A,TRUE,"Cover";#N/A,#N/A,TRUE,"Conts";#N/A,#N/A,TRUE,"VOS";#N/A,#N/A,TRUE,"Warrington";#N/A,#N/A,TRUE,"Widnes"}</definedName>
    <definedName name="dueuuiyj" hidden="1">{#N/A,#N/A,TRUE,"Cover";#N/A,#N/A,TRUE,"Conts";#N/A,#N/A,TRUE,"VOS";#N/A,#N/A,TRUE,"Warrington";#N/A,#N/A,TRUE,"Widnes"}</definedName>
    <definedName name="dvbgf" localSheetId="0" hidden="1">{#N/A,#N/A,FALSE,"SumD";#N/A,#N/A,FALSE,"ElecD";#N/A,#N/A,FALSE,"MechD";#N/A,#N/A,FALSE,"GeotD";#N/A,#N/A,FALSE,"PrcsD";#N/A,#N/A,FALSE,"TunnD";#N/A,#N/A,FALSE,"CivlD";#N/A,#N/A,FALSE,"NtwkD";#N/A,#N/A,FALSE,"EstgD";#N/A,#N/A,FALSE,"PEngD"}</definedName>
    <definedName name="dvbgf" localSheetId="9" hidden="1">{#N/A,#N/A,FALSE,"SumD";#N/A,#N/A,FALSE,"ElecD";#N/A,#N/A,FALSE,"MechD";#N/A,#N/A,FALSE,"GeotD";#N/A,#N/A,FALSE,"PrcsD";#N/A,#N/A,FALSE,"TunnD";#N/A,#N/A,FALSE,"CivlD";#N/A,#N/A,FALSE,"NtwkD";#N/A,#N/A,FALSE,"EstgD";#N/A,#N/A,FALSE,"PEngD"}</definedName>
    <definedName name="dvbgf" localSheetId="12" hidden="1">{#N/A,#N/A,FALSE,"SumD";#N/A,#N/A,FALSE,"ElecD";#N/A,#N/A,FALSE,"MechD";#N/A,#N/A,FALSE,"GeotD";#N/A,#N/A,FALSE,"PrcsD";#N/A,#N/A,FALSE,"TunnD";#N/A,#N/A,FALSE,"CivlD";#N/A,#N/A,FALSE,"NtwkD";#N/A,#N/A,FALSE,"EstgD";#N/A,#N/A,FALSE,"PEngD"}</definedName>
    <definedName name="dvbgf" localSheetId="13" hidden="1">{#N/A,#N/A,FALSE,"SumD";#N/A,#N/A,FALSE,"ElecD";#N/A,#N/A,FALSE,"MechD";#N/A,#N/A,FALSE,"GeotD";#N/A,#N/A,FALSE,"PrcsD";#N/A,#N/A,FALSE,"TunnD";#N/A,#N/A,FALSE,"CivlD";#N/A,#N/A,FALSE,"NtwkD";#N/A,#N/A,FALSE,"EstgD";#N/A,#N/A,FALSE,"PEngD"}</definedName>
    <definedName name="dvbgf" localSheetId="17"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26"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localSheetId="15"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9" hidden="1">[2]FitOutConfCentre!#REF!</definedName>
    <definedName name="dwede" hidden="1">[2]FitOutConfCentre!#REF!</definedName>
    <definedName name="dydfugfuj" localSheetId="0" hidden="1">{#N/A,#N/A,TRUE,"Cover";#N/A,#N/A,TRUE,"Conts";#N/A,#N/A,TRUE,"VOS";#N/A,#N/A,TRUE,"Warrington";#N/A,#N/A,TRUE,"Widnes"}</definedName>
    <definedName name="dydfugfuj" localSheetId="9" hidden="1">{#N/A,#N/A,TRUE,"Cover";#N/A,#N/A,TRUE,"Conts";#N/A,#N/A,TRUE,"VOS";#N/A,#N/A,TRUE,"Warrington";#N/A,#N/A,TRUE,"Widnes"}</definedName>
    <definedName name="dydfugfuj" localSheetId="12" hidden="1">{#N/A,#N/A,TRUE,"Cover";#N/A,#N/A,TRUE,"Conts";#N/A,#N/A,TRUE,"VOS";#N/A,#N/A,TRUE,"Warrington";#N/A,#N/A,TRUE,"Widnes"}</definedName>
    <definedName name="dydfugfuj" localSheetId="13" hidden="1">{#N/A,#N/A,TRUE,"Cover";#N/A,#N/A,TRUE,"Conts";#N/A,#N/A,TRUE,"VOS";#N/A,#N/A,TRUE,"Warrington";#N/A,#N/A,TRUE,"Widnes"}</definedName>
    <definedName name="dydfugfuj" localSheetId="17" hidden="1">{#N/A,#N/A,TRUE,"Cover";#N/A,#N/A,TRUE,"Conts";#N/A,#N/A,TRUE,"VOS";#N/A,#N/A,TRUE,"Warrington";#N/A,#N/A,TRUE,"Widnes"}</definedName>
    <definedName name="dydfugfuj" localSheetId="20" hidden="1">{#N/A,#N/A,TRUE,"Cover";#N/A,#N/A,TRUE,"Conts";#N/A,#N/A,TRUE,"VOS";#N/A,#N/A,TRUE,"Warrington";#N/A,#N/A,TRUE,"Widnes"}</definedName>
    <definedName name="dydfugfuj" localSheetId="19" hidden="1">{#N/A,#N/A,TRUE,"Cover";#N/A,#N/A,TRUE,"Conts";#N/A,#N/A,TRUE,"VOS";#N/A,#N/A,TRUE,"Warrington";#N/A,#N/A,TRUE,"Widnes"}</definedName>
    <definedName name="dydfugfuj" localSheetId="26" hidden="1">{#N/A,#N/A,TRUE,"Cover";#N/A,#N/A,TRUE,"Conts";#N/A,#N/A,TRUE,"VOS";#N/A,#N/A,TRUE,"Warrington";#N/A,#N/A,TRUE,"Widnes"}</definedName>
    <definedName name="dydfugfuj" localSheetId="10" hidden="1">{#N/A,#N/A,TRUE,"Cover";#N/A,#N/A,TRUE,"Conts";#N/A,#N/A,TRUE,"VOS";#N/A,#N/A,TRUE,"Warrington";#N/A,#N/A,TRUE,"Widnes"}</definedName>
    <definedName name="dydfugfuj" localSheetId="11" hidden="1">{#N/A,#N/A,TRUE,"Cover";#N/A,#N/A,TRUE,"Conts";#N/A,#N/A,TRUE,"VOS";#N/A,#N/A,TRUE,"Warrington";#N/A,#N/A,TRUE,"Widnes"}</definedName>
    <definedName name="dydfugfuj" localSheetId="15" hidden="1">{#N/A,#N/A,TRUE,"Cover";#N/A,#N/A,TRUE,"Conts";#N/A,#N/A,TRUE,"VOS";#N/A,#N/A,TRUE,"Warrington";#N/A,#N/A,TRUE,"Widnes"}</definedName>
    <definedName name="dydfugfuj" hidden="1">{#N/A,#N/A,TRUE,"Cover";#N/A,#N/A,TRUE,"Conts";#N/A,#N/A,TRUE,"VOS";#N/A,#N/A,TRUE,"Warrington";#N/A,#N/A,TRUE,"Widnes"}</definedName>
    <definedName name="dyuiuouo" localSheetId="0" hidden="1">{#N/A,#N/A,TRUE,"Cover";#N/A,#N/A,TRUE,"Conts";#N/A,#N/A,TRUE,"VOS";#N/A,#N/A,TRUE,"Warrington";#N/A,#N/A,TRUE,"Widnes"}</definedName>
    <definedName name="dyuiuouo" localSheetId="9" hidden="1">{#N/A,#N/A,TRUE,"Cover";#N/A,#N/A,TRUE,"Conts";#N/A,#N/A,TRUE,"VOS";#N/A,#N/A,TRUE,"Warrington";#N/A,#N/A,TRUE,"Widnes"}</definedName>
    <definedName name="dyuiuouo" localSheetId="12" hidden="1">{#N/A,#N/A,TRUE,"Cover";#N/A,#N/A,TRUE,"Conts";#N/A,#N/A,TRUE,"VOS";#N/A,#N/A,TRUE,"Warrington";#N/A,#N/A,TRUE,"Widnes"}</definedName>
    <definedName name="dyuiuouo" localSheetId="13" hidden="1">{#N/A,#N/A,TRUE,"Cover";#N/A,#N/A,TRUE,"Conts";#N/A,#N/A,TRUE,"VOS";#N/A,#N/A,TRUE,"Warrington";#N/A,#N/A,TRUE,"Widnes"}</definedName>
    <definedName name="dyuiuouo" localSheetId="17" hidden="1">{#N/A,#N/A,TRUE,"Cover";#N/A,#N/A,TRUE,"Conts";#N/A,#N/A,TRUE,"VOS";#N/A,#N/A,TRUE,"Warrington";#N/A,#N/A,TRUE,"Widnes"}</definedName>
    <definedName name="dyuiuouo" localSheetId="20" hidden="1">{#N/A,#N/A,TRUE,"Cover";#N/A,#N/A,TRUE,"Conts";#N/A,#N/A,TRUE,"VOS";#N/A,#N/A,TRUE,"Warrington";#N/A,#N/A,TRUE,"Widnes"}</definedName>
    <definedName name="dyuiuouo" localSheetId="19" hidden="1">{#N/A,#N/A,TRUE,"Cover";#N/A,#N/A,TRUE,"Conts";#N/A,#N/A,TRUE,"VOS";#N/A,#N/A,TRUE,"Warrington";#N/A,#N/A,TRUE,"Widnes"}</definedName>
    <definedName name="dyuiuouo" localSheetId="26" hidden="1">{#N/A,#N/A,TRUE,"Cover";#N/A,#N/A,TRUE,"Conts";#N/A,#N/A,TRUE,"VOS";#N/A,#N/A,TRUE,"Warrington";#N/A,#N/A,TRUE,"Widnes"}</definedName>
    <definedName name="dyuiuouo" localSheetId="10" hidden="1">{#N/A,#N/A,TRUE,"Cover";#N/A,#N/A,TRUE,"Conts";#N/A,#N/A,TRUE,"VOS";#N/A,#N/A,TRUE,"Warrington";#N/A,#N/A,TRUE,"Widnes"}</definedName>
    <definedName name="dyuiuouo" localSheetId="11" hidden="1">{#N/A,#N/A,TRUE,"Cover";#N/A,#N/A,TRUE,"Conts";#N/A,#N/A,TRUE,"VOS";#N/A,#N/A,TRUE,"Warrington";#N/A,#N/A,TRUE,"Widnes"}</definedName>
    <definedName name="dyuiuouo" localSheetId="15" hidden="1">{#N/A,#N/A,TRUE,"Cover";#N/A,#N/A,TRUE,"Conts";#N/A,#N/A,TRUE,"VOS";#N/A,#N/A,TRUE,"Warrington";#N/A,#N/A,TRUE,"Widnes"}</definedName>
    <definedName name="dyuiuouo" hidden="1">{#N/A,#N/A,TRUE,"Cover";#N/A,#N/A,TRUE,"Conts";#N/A,#N/A,TRUE,"VOS";#N/A,#N/A,TRUE,"Warrington";#N/A,#N/A,TRUE,"Widnes"}</definedName>
    <definedName name="eagrga" localSheetId="0" hidden="1">{#N/A,#N/A,TRUE,"Cover";#N/A,#N/A,TRUE,"Conts";#N/A,#N/A,TRUE,"VOS";#N/A,#N/A,TRUE,"Warrington";#N/A,#N/A,TRUE,"Widnes"}</definedName>
    <definedName name="eagrga" localSheetId="9" hidden="1">{#N/A,#N/A,TRUE,"Cover";#N/A,#N/A,TRUE,"Conts";#N/A,#N/A,TRUE,"VOS";#N/A,#N/A,TRUE,"Warrington";#N/A,#N/A,TRUE,"Widnes"}</definedName>
    <definedName name="eagrga" localSheetId="12" hidden="1">{#N/A,#N/A,TRUE,"Cover";#N/A,#N/A,TRUE,"Conts";#N/A,#N/A,TRUE,"VOS";#N/A,#N/A,TRUE,"Warrington";#N/A,#N/A,TRUE,"Widnes"}</definedName>
    <definedName name="eagrga" localSheetId="13" hidden="1">{#N/A,#N/A,TRUE,"Cover";#N/A,#N/A,TRUE,"Conts";#N/A,#N/A,TRUE,"VOS";#N/A,#N/A,TRUE,"Warrington";#N/A,#N/A,TRUE,"Widnes"}</definedName>
    <definedName name="eagrga" localSheetId="17" hidden="1">{#N/A,#N/A,TRUE,"Cover";#N/A,#N/A,TRUE,"Conts";#N/A,#N/A,TRUE,"VOS";#N/A,#N/A,TRUE,"Warrington";#N/A,#N/A,TRUE,"Widnes"}</definedName>
    <definedName name="eagrga" localSheetId="20" hidden="1">{#N/A,#N/A,TRUE,"Cover";#N/A,#N/A,TRUE,"Conts";#N/A,#N/A,TRUE,"VOS";#N/A,#N/A,TRUE,"Warrington";#N/A,#N/A,TRUE,"Widnes"}</definedName>
    <definedName name="eagrga" localSheetId="19" hidden="1">{#N/A,#N/A,TRUE,"Cover";#N/A,#N/A,TRUE,"Conts";#N/A,#N/A,TRUE,"VOS";#N/A,#N/A,TRUE,"Warrington";#N/A,#N/A,TRUE,"Widnes"}</definedName>
    <definedName name="eagrga" localSheetId="26" hidden="1">{#N/A,#N/A,TRUE,"Cover";#N/A,#N/A,TRUE,"Conts";#N/A,#N/A,TRUE,"VOS";#N/A,#N/A,TRUE,"Warrington";#N/A,#N/A,TRUE,"Widnes"}</definedName>
    <definedName name="eagrga" localSheetId="10" hidden="1">{#N/A,#N/A,TRUE,"Cover";#N/A,#N/A,TRUE,"Conts";#N/A,#N/A,TRUE,"VOS";#N/A,#N/A,TRUE,"Warrington";#N/A,#N/A,TRUE,"Widnes"}</definedName>
    <definedName name="eagrga" localSheetId="11" hidden="1">{#N/A,#N/A,TRUE,"Cover";#N/A,#N/A,TRUE,"Conts";#N/A,#N/A,TRUE,"VOS";#N/A,#N/A,TRUE,"Warrington";#N/A,#N/A,TRUE,"Widnes"}</definedName>
    <definedName name="eagrga" localSheetId="15" hidden="1">{#N/A,#N/A,TRUE,"Cover";#N/A,#N/A,TRUE,"Conts";#N/A,#N/A,TRUE,"VOS";#N/A,#N/A,TRUE,"Warrington";#N/A,#N/A,TRUE,"Widnes"}</definedName>
    <definedName name="eagrga" hidden="1">{#N/A,#N/A,TRUE,"Cover";#N/A,#N/A,TRUE,"Conts";#N/A,#N/A,TRUE,"VOS";#N/A,#N/A,TRUE,"Warrington";#N/A,#N/A,TRUE,"Widnes"}</definedName>
    <definedName name="ee" localSheetId="0" hidden="1">{#N/A,#N/A,TRUE,"Cover";#N/A,#N/A,TRUE,"Conts";#N/A,#N/A,TRUE,"VOS";#N/A,#N/A,TRUE,"Warrington";#N/A,#N/A,TRUE,"Widnes"}</definedName>
    <definedName name="ee" localSheetId="9" hidden="1">{#N/A,#N/A,TRUE,"Cover";#N/A,#N/A,TRUE,"Conts";#N/A,#N/A,TRUE,"VOS";#N/A,#N/A,TRUE,"Warrington";#N/A,#N/A,TRUE,"Widnes"}</definedName>
    <definedName name="ee" localSheetId="12" hidden="1">{#N/A,#N/A,TRUE,"Cover";#N/A,#N/A,TRUE,"Conts";#N/A,#N/A,TRUE,"VOS";#N/A,#N/A,TRUE,"Warrington";#N/A,#N/A,TRUE,"Widnes"}</definedName>
    <definedName name="ee" localSheetId="13" hidden="1">{#N/A,#N/A,TRUE,"Cover";#N/A,#N/A,TRUE,"Conts";#N/A,#N/A,TRUE,"VOS";#N/A,#N/A,TRUE,"Warrington";#N/A,#N/A,TRUE,"Widnes"}</definedName>
    <definedName name="ee" localSheetId="17" hidden="1">{#N/A,#N/A,TRUE,"Cover";#N/A,#N/A,TRUE,"Conts";#N/A,#N/A,TRUE,"VOS";#N/A,#N/A,TRUE,"Warrington";#N/A,#N/A,TRUE,"Widnes"}</definedName>
    <definedName name="ee" localSheetId="20" hidden="1">{#N/A,#N/A,TRUE,"Cover";#N/A,#N/A,TRUE,"Conts";#N/A,#N/A,TRUE,"VOS";#N/A,#N/A,TRUE,"Warrington";#N/A,#N/A,TRUE,"Widnes"}</definedName>
    <definedName name="ee" localSheetId="19" hidden="1">{#N/A,#N/A,TRUE,"Cover";#N/A,#N/A,TRUE,"Conts";#N/A,#N/A,TRUE,"VOS";#N/A,#N/A,TRUE,"Warrington";#N/A,#N/A,TRUE,"Widnes"}</definedName>
    <definedName name="ee" localSheetId="26" hidden="1">{#N/A,#N/A,TRUE,"Cover";#N/A,#N/A,TRUE,"Conts";#N/A,#N/A,TRUE,"VOS";#N/A,#N/A,TRUE,"Warrington";#N/A,#N/A,TRUE,"Widnes"}</definedName>
    <definedName name="ee" localSheetId="10" hidden="1">{#N/A,#N/A,TRUE,"Cover";#N/A,#N/A,TRUE,"Conts";#N/A,#N/A,TRUE,"VOS";#N/A,#N/A,TRUE,"Warrington";#N/A,#N/A,TRUE,"Widnes"}</definedName>
    <definedName name="ee" localSheetId="11" hidden="1">{#N/A,#N/A,TRUE,"Cover";#N/A,#N/A,TRUE,"Conts";#N/A,#N/A,TRUE,"VOS";#N/A,#N/A,TRUE,"Warrington";#N/A,#N/A,TRUE,"Widnes"}</definedName>
    <definedName name="ee" localSheetId="15" hidden="1">{#N/A,#N/A,TRUE,"Cover";#N/A,#N/A,TRUE,"Conts";#N/A,#N/A,TRUE,"VOS";#N/A,#N/A,TRUE,"Warrington";#N/A,#N/A,TRUE,"Widnes"}</definedName>
    <definedName name="ee" hidden="1">{#N/A,#N/A,TRUE,"Cover";#N/A,#N/A,TRUE,"Conts";#N/A,#N/A,TRUE,"VOS";#N/A,#N/A,TRUE,"Warrington";#N/A,#N/A,TRUE,"Widnes"}</definedName>
    <definedName name="eeeee" localSheetId="0" hidden="1">{#N/A,#N/A,TRUE,"Cover";#N/A,#N/A,TRUE,"Conts";#N/A,#N/A,TRUE,"VOS";#N/A,#N/A,TRUE,"Warrington";#N/A,#N/A,TRUE,"Widnes"}</definedName>
    <definedName name="eeeee" localSheetId="9" hidden="1">{#N/A,#N/A,TRUE,"Cover";#N/A,#N/A,TRUE,"Conts";#N/A,#N/A,TRUE,"VOS";#N/A,#N/A,TRUE,"Warrington";#N/A,#N/A,TRUE,"Widnes"}</definedName>
    <definedName name="eeeee" localSheetId="12" hidden="1">{#N/A,#N/A,TRUE,"Cover";#N/A,#N/A,TRUE,"Conts";#N/A,#N/A,TRUE,"VOS";#N/A,#N/A,TRUE,"Warrington";#N/A,#N/A,TRUE,"Widnes"}</definedName>
    <definedName name="eeeee" localSheetId="13" hidden="1">{#N/A,#N/A,TRUE,"Cover";#N/A,#N/A,TRUE,"Conts";#N/A,#N/A,TRUE,"VOS";#N/A,#N/A,TRUE,"Warrington";#N/A,#N/A,TRUE,"Widnes"}</definedName>
    <definedName name="eeeee" localSheetId="17" hidden="1">{#N/A,#N/A,TRUE,"Cover";#N/A,#N/A,TRUE,"Conts";#N/A,#N/A,TRUE,"VOS";#N/A,#N/A,TRUE,"Warrington";#N/A,#N/A,TRUE,"Widnes"}</definedName>
    <definedName name="eeeee" localSheetId="20" hidden="1">{#N/A,#N/A,TRUE,"Cover";#N/A,#N/A,TRUE,"Conts";#N/A,#N/A,TRUE,"VOS";#N/A,#N/A,TRUE,"Warrington";#N/A,#N/A,TRUE,"Widnes"}</definedName>
    <definedName name="eeeee" localSheetId="19" hidden="1">{#N/A,#N/A,TRUE,"Cover";#N/A,#N/A,TRUE,"Conts";#N/A,#N/A,TRUE,"VOS";#N/A,#N/A,TRUE,"Warrington";#N/A,#N/A,TRUE,"Widnes"}</definedName>
    <definedName name="eeeee" localSheetId="26" hidden="1">{#N/A,#N/A,TRUE,"Cover";#N/A,#N/A,TRUE,"Conts";#N/A,#N/A,TRUE,"VOS";#N/A,#N/A,TRUE,"Warrington";#N/A,#N/A,TRUE,"Widnes"}</definedName>
    <definedName name="eeeee" localSheetId="10" hidden="1">{#N/A,#N/A,TRUE,"Cover";#N/A,#N/A,TRUE,"Conts";#N/A,#N/A,TRUE,"VOS";#N/A,#N/A,TRUE,"Warrington";#N/A,#N/A,TRUE,"Widnes"}</definedName>
    <definedName name="eeeee" localSheetId="11" hidden="1">{#N/A,#N/A,TRUE,"Cover";#N/A,#N/A,TRUE,"Conts";#N/A,#N/A,TRUE,"VOS";#N/A,#N/A,TRUE,"Warrington";#N/A,#N/A,TRUE,"Widnes"}</definedName>
    <definedName name="eeeee" localSheetId="15" hidden="1">{#N/A,#N/A,TRUE,"Cover";#N/A,#N/A,TRUE,"Conts";#N/A,#N/A,TRUE,"VOS";#N/A,#N/A,TRUE,"Warrington";#N/A,#N/A,TRUE,"Widnes"}</definedName>
    <definedName name="eeeee" hidden="1">{#N/A,#N/A,TRUE,"Cover";#N/A,#N/A,TRUE,"Conts";#N/A,#N/A,TRUE,"VOS";#N/A,#N/A,TRUE,"Warrington";#N/A,#N/A,TRUE,"Widnes"}</definedName>
    <definedName name="egag" localSheetId="0" hidden="1">{#N/A,#N/A,TRUE,"Cover";#N/A,#N/A,TRUE,"Conts";#N/A,#N/A,TRUE,"VOS";#N/A,#N/A,TRUE,"Warrington";#N/A,#N/A,TRUE,"Widnes"}</definedName>
    <definedName name="egag" localSheetId="9" hidden="1">{#N/A,#N/A,TRUE,"Cover";#N/A,#N/A,TRUE,"Conts";#N/A,#N/A,TRUE,"VOS";#N/A,#N/A,TRUE,"Warrington";#N/A,#N/A,TRUE,"Widnes"}</definedName>
    <definedName name="egag" localSheetId="12" hidden="1">{#N/A,#N/A,TRUE,"Cover";#N/A,#N/A,TRUE,"Conts";#N/A,#N/A,TRUE,"VOS";#N/A,#N/A,TRUE,"Warrington";#N/A,#N/A,TRUE,"Widnes"}</definedName>
    <definedName name="egag" localSheetId="13" hidden="1">{#N/A,#N/A,TRUE,"Cover";#N/A,#N/A,TRUE,"Conts";#N/A,#N/A,TRUE,"VOS";#N/A,#N/A,TRUE,"Warrington";#N/A,#N/A,TRUE,"Widnes"}</definedName>
    <definedName name="egag" localSheetId="17" hidden="1">{#N/A,#N/A,TRUE,"Cover";#N/A,#N/A,TRUE,"Conts";#N/A,#N/A,TRUE,"VOS";#N/A,#N/A,TRUE,"Warrington";#N/A,#N/A,TRUE,"Widnes"}</definedName>
    <definedName name="egag" localSheetId="20" hidden="1">{#N/A,#N/A,TRUE,"Cover";#N/A,#N/A,TRUE,"Conts";#N/A,#N/A,TRUE,"VOS";#N/A,#N/A,TRUE,"Warrington";#N/A,#N/A,TRUE,"Widnes"}</definedName>
    <definedName name="egag" localSheetId="19" hidden="1">{#N/A,#N/A,TRUE,"Cover";#N/A,#N/A,TRUE,"Conts";#N/A,#N/A,TRUE,"VOS";#N/A,#N/A,TRUE,"Warrington";#N/A,#N/A,TRUE,"Widnes"}</definedName>
    <definedName name="egag" localSheetId="26" hidden="1">{#N/A,#N/A,TRUE,"Cover";#N/A,#N/A,TRUE,"Conts";#N/A,#N/A,TRUE,"VOS";#N/A,#N/A,TRUE,"Warrington";#N/A,#N/A,TRUE,"Widnes"}</definedName>
    <definedName name="egag" localSheetId="10" hidden="1">{#N/A,#N/A,TRUE,"Cover";#N/A,#N/A,TRUE,"Conts";#N/A,#N/A,TRUE,"VOS";#N/A,#N/A,TRUE,"Warrington";#N/A,#N/A,TRUE,"Widnes"}</definedName>
    <definedName name="egag" localSheetId="11" hidden="1">{#N/A,#N/A,TRUE,"Cover";#N/A,#N/A,TRUE,"Conts";#N/A,#N/A,TRUE,"VOS";#N/A,#N/A,TRUE,"Warrington";#N/A,#N/A,TRUE,"Widnes"}</definedName>
    <definedName name="egag" localSheetId="15" hidden="1">{#N/A,#N/A,TRUE,"Cover";#N/A,#N/A,TRUE,"Conts";#N/A,#N/A,TRUE,"VOS";#N/A,#N/A,TRUE,"Warrington";#N/A,#N/A,TRUE,"Widnes"}</definedName>
    <definedName name="egag" hidden="1">{#N/A,#N/A,TRUE,"Cover";#N/A,#N/A,TRUE,"Conts";#N/A,#N/A,TRUE,"VOS";#N/A,#N/A,TRUE,"Warrington";#N/A,#N/A,TRUE,"Widnes"}</definedName>
    <definedName name="ELECTRICAL__INSTALLATIONS" localSheetId="9">'[16]Build-up'!#REF!</definedName>
    <definedName name="ELECTRICAL__INSTALLATIONS">'[16]Build-up'!#REF!</definedName>
    <definedName name="EMP_Category" localSheetId="9">[13]Lookups!#REF!</definedName>
    <definedName name="EMP_Category" localSheetId="12">[13]Lookups!#REF!</definedName>
    <definedName name="EMP_Category" localSheetId="20">[13]Lookups!#REF!</definedName>
    <definedName name="EMP_Category" localSheetId="10">[13]Lookups!#REF!</definedName>
    <definedName name="EMP_Category" localSheetId="8">[13]Lookups!#REF!</definedName>
    <definedName name="EMP_Category">[13]Lookups!#REF!</definedName>
    <definedName name="er" localSheetId="0" hidden="1">{#N/A,#N/A,FALSE,"SumG";#N/A,#N/A,FALSE,"ElecG";#N/A,#N/A,FALSE,"MechG";#N/A,#N/A,FALSE,"GeotG";#N/A,#N/A,FALSE,"PrcsG";#N/A,#N/A,FALSE,"TunnG";#N/A,#N/A,FALSE,"CivlG";#N/A,#N/A,FALSE,"NtwkG";#N/A,#N/A,FALSE,"EstgG";#N/A,#N/A,FALSE,"PEngG"}</definedName>
    <definedName name="er" localSheetId="9" hidden="1">{#N/A,#N/A,FALSE,"SumG";#N/A,#N/A,FALSE,"ElecG";#N/A,#N/A,FALSE,"MechG";#N/A,#N/A,FALSE,"GeotG";#N/A,#N/A,FALSE,"PrcsG";#N/A,#N/A,FALSE,"TunnG";#N/A,#N/A,FALSE,"CivlG";#N/A,#N/A,FALSE,"NtwkG";#N/A,#N/A,FALSE,"EstgG";#N/A,#N/A,FALSE,"PEngG"}</definedName>
    <definedName name="er" localSheetId="12" hidden="1">{#N/A,#N/A,FALSE,"SumG";#N/A,#N/A,FALSE,"ElecG";#N/A,#N/A,FALSE,"MechG";#N/A,#N/A,FALSE,"GeotG";#N/A,#N/A,FALSE,"PrcsG";#N/A,#N/A,FALSE,"TunnG";#N/A,#N/A,FALSE,"CivlG";#N/A,#N/A,FALSE,"NtwkG";#N/A,#N/A,FALSE,"EstgG";#N/A,#N/A,FALSE,"PEngG"}</definedName>
    <definedName name="er" localSheetId="13" hidden="1">{#N/A,#N/A,FALSE,"SumG";#N/A,#N/A,FALSE,"ElecG";#N/A,#N/A,FALSE,"MechG";#N/A,#N/A,FALSE,"GeotG";#N/A,#N/A,FALSE,"PrcsG";#N/A,#N/A,FALSE,"TunnG";#N/A,#N/A,FALSE,"CivlG";#N/A,#N/A,FALSE,"NtwkG";#N/A,#N/A,FALSE,"EstgG";#N/A,#N/A,FALSE,"PEngG"}</definedName>
    <definedName name="er" localSheetId="17"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26"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localSheetId="15"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0" hidden="1">{#N/A,#N/A,TRUE,"Cover";#N/A,#N/A,TRUE,"Conts";#N/A,#N/A,TRUE,"VOS";#N/A,#N/A,TRUE,"Warrington";#N/A,#N/A,TRUE,"Widnes"}</definedName>
    <definedName name="ergaghag" localSheetId="9" hidden="1">{#N/A,#N/A,TRUE,"Cover";#N/A,#N/A,TRUE,"Conts";#N/A,#N/A,TRUE,"VOS";#N/A,#N/A,TRUE,"Warrington";#N/A,#N/A,TRUE,"Widnes"}</definedName>
    <definedName name="ergaghag" localSheetId="12" hidden="1">{#N/A,#N/A,TRUE,"Cover";#N/A,#N/A,TRUE,"Conts";#N/A,#N/A,TRUE,"VOS";#N/A,#N/A,TRUE,"Warrington";#N/A,#N/A,TRUE,"Widnes"}</definedName>
    <definedName name="ergaghag" localSheetId="13" hidden="1">{#N/A,#N/A,TRUE,"Cover";#N/A,#N/A,TRUE,"Conts";#N/A,#N/A,TRUE,"VOS";#N/A,#N/A,TRUE,"Warrington";#N/A,#N/A,TRUE,"Widnes"}</definedName>
    <definedName name="ergaghag" localSheetId="17" hidden="1">{#N/A,#N/A,TRUE,"Cover";#N/A,#N/A,TRUE,"Conts";#N/A,#N/A,TRUE,"VOS";#N/A,#N/A,TRUE,"Warrington";#N/A,#N/A,TRUE,"Widnes"}</definedName>
    <definedName name="ergaghag" localSheetId="20" hidden="1">{#N/A,#N/A,TRUE,"Cover";#N/A,#N/A,TRUE,"Conts";#N/A,#N/A,TRUE,"VOS";#N/A,#N/A,TRUE,"Warrington";#N/A,#N/A,TRUE,"Widnes"}</definedName>
    <definedName name="ergaghag" localSheetId="19" hidden="1">{#N/A,#N/A,TRUE,"Cover";#N/A,#N/A,TRUE,"Conts";#N/A,#N/A,TRUE,"VOS";#N/A,#N/A,TRUE,"Warrington";#N/A,#N/A,TRUE,"Widnes"}</definedName>
    <definedName name="ergaghag" localSheetId="26" hidden="1">{#N/A,#N/A,TRUE,"Cover";#N/A,#N/A,TRUE,"Conts";#N/A,#N/A,TRUE,"VOS";#N/A,#N/A,TRUE,"Warrington";#N/A,#N/A,TRUE,"Widnes"}</definedName>
    <definedName name="ergaghag" localSheetId="10" hidden="1">{#N/A,#N/A,TRUE,"Cover";#N/A,#N/A,TRUE,"Conts";#N/A,#N/A,TRUE,"VOS";#N/A,#N/A,TRUE,"Warrington";#N/A,#N/A,TRUE,"Widnes"}</definedName>
    <definedName name="ergaghag" localSheetId="11" hidden="1">{#N/A,#N/A,TRUE,"Cover";#N/A,#N/A,TRUE,"Conts";#N/A,#N/A,TRUE,"VOS";#N/A,#N/A,TRUE,"Warrington";#N/A,#N/A,TRUE,"Widnes"}</definedName>
    <definedName name="ergaghag" localSheetId="15" hidden="1">{#N/A,#N/A,TRUE,"Cover";#N/A,#N/A,TRUE,"Conts";#N/A,#N/A,TRUE,"VOS";#N/A,#N/A,TRUE,"Warrington";#N/A,#N/A,TRUE,"Widnes"}</definedName>
    <definedName name="ergaghag" hidden="1">{#N/A,#N/A,TRUE,"Cover";#N/A,#N/A,TRUE,"Conts";#N/A,#N/A,TRUE,"VOS";#N/A,#N/A,TRUE,"Warrington";#N/A,#N/A,TRUE,"Widnes"}</definedName>
    <definedName name="ergega" localSheetId="0" hidden="1">{#N/A,#N/A,TRUE,"Cover";#N/A,#N/A,TRUE,"Conts";#N/A,#N/A,TRUE,"VOS";#N/A,#N/A,TRUE,"Warrington";#N/A,#N/A,TRUE,"Widnes"}</definedName>
    <definedName name="ergega" localSheetId="9" hidden="1">{#N/A,#N/A,TRUE,"Cover";#N/A,#N/A,TRUE,"Conts";#N/A,#N/A,TRUE,"VOS";#N/A,#N/A,TRUE,"Warrington";#N/A,#N/A,TRUE,"Widnes"}</definedName>
    <definedName name="ergega" localSheetId="12" hidden="1">{#N/A,#N/A,TRUE,"Cover";#N/A,#N/A,TRUE,"Conts";#N/A,#N/A,TRUE,"VOS";#N/A,#N/A,TRUE,"Warrington";#N/A,#N/A,TRUE,"Widnes"}</definedName>
    <definedName name="ergega" localSheetId="13" hidden="1">{#N/A,#N/A,TRUE,"Cover";#N/A,#N/A,TRUE,"Conts";#N/A,#N/A,TRUE,"VOS";#N/A,#N/A,TRUE,"Warrington";#N/A,#N/A,TRUE,"Widnes"}</definedName>
    <definedName name="ergega" localSheetId="17" hidden="1">{#N/A,#N/A,TRUE,"Cover";#N/A,#N/A,TRUE,"Conts";#N/A,#N/A,TRUE,"VOS";#N/A,#N/A,TRUE,"Warrington";#N/A,#N/A,TRUE,"Widnes"}</definedName>
    <definedName name="ergega" localSheetId="20" hidden="1">{#N/A,#N/A,TRUE,"Cover";#N/A,#N/A,TRUE,"Conts";#N/A,#N/A,TRUE,"VOS";#N/A,#N/A,TRUE,"Warrington";#N/A,#N/A,TRUE,"Widnes"}</definedName>
    <definedName name="ergega" localSheetId="19" hidden="1">{#N/A,#N/A,TRUE,"Cover";#N/A,#N/A,TRUE,"Conts";#N/A,#N/A,TRUE,"VOS";#N/A,#N/A,TRUE,"Warrington";#N/A,#N/A,TRUE,"Widnes"}</definedName>
    <definedName name="ergega" localSheetId="26" hidden="1">{#N/A,#N/A,TRUE,"Cover";#N/A,#N/A,TRUE,"Conts";#N/A,#N/A,TRUE,"VOS";#N/A,#N/A,TRUE,"Warrington";#N/A,#N/A,TRUE,"Widnes"}</definedName>
    <definedName name="ergega" localSheetId="10" hidden="1">{#N/A,#N/A,TRUE,"Cover";#N/A,#N/A,TRUE,"Conts";#N/A,#N/A,TRUE,"VOS";#N/A,#N/A,TRUE,"Warrington";#N/A,#N/A,TRUE,"Widnes"}</definedName>
    <definedName name="ergega" localSheetId="11" hidden="1">{#N/A,#N/A,TRUE,"Cover";#N/A,#N/A,TRUE,"Conts";#N/A,#N/A,TRUE,"VOS";#N/A,#N/A,TRUE,"Warrington";#N/A,#N/A,TRUE,"Widnes"}</definedName>
    <definedName name="ergega" localSheetId="15" hidden="1">{#N/A,#N/A,TRUE,"Cover";#N/A,#N/A,TRUE,"Conts";#N/A,#N/A,TRUE,"VOS";#N/A,#N/A,TRUE,"Warrington";#N/A,#N/A,TRUE,"Widnes"}</definedName>
    <definedName name="ergega" hidden="1">{#N/A,#N/A,TRUE,"Cover";#N/A,#N/A,TRUE,"Conts";#N/A,#N/A,TRUE,"VOS";#N/A,#N/A,TRUE,"Warrington";#N/A,#N/A,TRUE,"Widnes"}</definedName>
    <definedName name="ergtaeg" localSheetId="0" hidden="1">{#N/A,#N/A,TRUE,"Cover";#N/A,#N/A,TRUE,"Conts";#N/A,#N/A,TRUE,"VOS";#N/A,#N/A,TRUE,"Warrington";#N/A,#N/A,TRUE,"Widnes"}</definedName>
    <definedName name="ergtaeg" localSheetId="9" hidden="1">{#N/A,#N/A,TRUE,"Cover";#N/A,#N/A,TRUE,"Conts";#N/A,#N/A,TRUE,"VOS";#N/A,#N/A,TRUE,"Warrington";#N/A,#N/A,TRUE,"Widnes"}</definedName>
    <definedName name="ergtaeg" localSheetId="12" hidden="1">{#N/A,#N/A,TRUE,"Cover";#N/A,#N/A,TRUE,"Conts";#N/A,#N/A,TRUE,"VOS";#N/A,#N/A,TRUE,"Warrington";#N/A,#N/A,TRUE,"Widnes"}</definedName>
    <definedName name="ergtaeg" localSheetId="13" hidden="1">{#N/A,#N/A,TRUE,"Cover";#N/A,#N/A,TRUE,"Conts";#N/A,#N/A,TRUE,"VOS";#N/A,#N/A,TRUE,"Warrington";#N/A,#N/A,TRUE,"Widnes"}</definedName>
    <definedName name="ergtaeg" localSheetId="17" hidden="1">{#N/A,#N/A,TRUE,"Cover";#N/A,#N/A,TRUE,"Conts";#N/A,#N/A,TRUE,"VOS";#N/A,#N/A,TRUE,"Warrington";#N/A,#N/A,TRUE,"Widnes"}</definedName>
    <definedName name="ergtaeg" localSheetId="20" hidden="1">{#N/A,#N/A,TRUE,"Cover";#N/A,#N/A,TRUE,"Conts";#N/A,#N/A,TRUE,"VOS";#N/A,#N/A,TRUE,"Warrington";#N/A,#N/A,TRUE,"Widnes"}</definedName>
    <definedName name="ergtaeg" localSheetId="19" hidden="1">{#N/A,#N/A,TRUE,"Cover";#N/A,#N/A,TRUE,"Conts";#N/A,#N/A,TRUE,"VOS";#N/A,#N/A,TRUE,"Warrington";#N/A,#N/A,TRUE,"Widnes"}</definedName>
    <definedName name="ergtaeg" localSheetId="26" hidden="1">{#N/A,#N/A,TRUE,"Cover";#N/A,#N/A,TRUE,"Conts";#N/A,#N/A,TRUE,"VOS";#N/A,#N/A,TRUE,"Warrington";#N/A,#N/A,TRUE,"Widnes"}</definedName>
    <definedName name="ergtaeg" localSheetId="10" hidden="1">{#N/A,#N/A,TRUE,"Cover";#N/A,#N/A,TRUE,"Conts";#N/A,#N/A,TRUE,"VOS";#N/A,#N/A,TRUE,"Warrington";#N/A,#N/A,TRUE,"Widnes"}</definedName>
    <definedName name="ergtaeg" localSheetId="11" hidden="1">{#N/A,#N/A,TRUE,"Cover";#N/A,#N/A,TRUE,"Conts";#N/A,#N/A,TRUE,"VOS";#N/A,#N/A,TRUE,"Warrington";#N/A,#N/A,TRUE,"Widnes"}</definedName>
    <definedName name="ergtaeg" localSheetId="15" hidden="1">{#N/A,#N/A,TRUE,"Cover";#N/A,#N/A,TRUE,"Conts";#N/A,#N/A,TRUE,"VOS";#N/A,#N/A,TRUE,"Warrington";#N/A,#N/A,TRUE,"Widnes"}</definedName>
    <definedName name="ergtaeg" hidden="1">{#N/A,#N/A,TRUE,"Cover";#N/A,#N/A,TRUE,"Conts";#N/A,#N/A,TRUE,"VOS";#N/A,#N/A,TRUE,"Warrington";#N/A,#N/A,TRUE,"Widnes"}</definedName>
    <definedName name="ersyy" localSheetId="0" hidden="1">{#N/A,#N/A,TRUE,"Cover";#N/A,#N/A,TRUE,"Conts";#N/A,#N/A,TRUE,"VOS";#N/A,#N/A,TRUE,"Warrington";#N/A,#N/A,TRUE,"Widnes"}</definedName>
    <definedName name="ersyy" localSheetId="9" hidden="1">{#N/A,#N/A,TRUE,"Cover";#N/A,#N/A,TRUE,"Conts";#N/A,#N/A,TRUE,"VOS";#N/A,#N/A,TRUE,"Warrington";#N/A,#N/A,TRUE,"Widnes"}</definedName>
    <definedName name="ersyy" localSheetId="12" hidden="1">{#N/A,#N/A,TRUE,"Cover";#N/A,#N/A,TRUE,"Conts";#N/A,#N/A,TRUE,"VOS";#N/A,#N/A,TRUE,"Warrington";#N/A,#N/A,TRUE,"Widnes"}</definedName>
    <definedName name="ersyy" localSheetId="13" hidden="1">{#N/A,#N/A,TRUE,"Cover";#N/A,#N/A,TRUE,"Conts";#N/A,#N/A,TRUE,"VOS";#N/A,#N/A,TRUE,"Warrington";#N/A,#N/A,TRUE,"Widnes"}</definedName>
    <definedName name="ersyy" localSheetId="17" hidden="1">{#N/A,#N/A,TRUE,"Cover";#N/A,#N/A,TRUE,"Conts";#N/A,#N/A,TRUE,"VOS";#N/A,#N/A,TRUE,"Warrington";#N/A,#N/A,TRUE,"Widnes"}</definedName>
    <definedName name="ersyy" localSheetId="20" hidden="1">{#N/A,#N/A,TRUE,"Cover";#N/A,#N/A,TRUE,"Conts";#N/A,#N/A,TRUE,"VOS";#N/A,#N/A,TRUE,"Warrington";#N/A,#N/A,TRUE,"Widnes"}</definedName>
    <definedName name="ersyy" localSheetId="19" hidden="1">{#N/A,#N/A,TRUE,"Cover";#N/A,#N/A,TRUE,"Conts";#N/A,#N/A,TRUE,"VOS";#N/A,#N/A,TRUE,"Warrington";#N/A,#N/A,TRUE,"Widnes"}</definedName>
    <definedName name="ersyy" localSheetId="26" hidden="1">{#N/A,#N/A,TRUE,"Cover";#N/A,#N/A,TRUE,"Conts";#N/A,#N/A,TRUE,"VOS";#N/A,#N/A,TRUE,"Warrington";#N/A,#N/A,TRUE,"Widnes"}</definedName>
    <definedName name="ersyy" localSheetId="10" hidden="1">{#N/A,#N/A,TRUE,"Cover";#N/A,#N/A,TRUE,"Conts";#N/A,#N/A,TRUE,"VOS";#N/A,#N/A,TRUE,"Warrington";#N/A,#N/A,TRUE,"Widnes"}</definedName>
    <definedName name="ersyy" localSheetId="11" hidden="1">{#N/A,#N/A,TRUE,"Cover";#N/A,#N/A,TRUE,"Conts";#N/A,#N/A,TRUE,"VOS";#N/A,#N/A,TRUE,"Warrington";#N/A,#N/A,TRUE,"Widnes"}</definedName>
    <definedName name="ersyy" localSheetId="15" hidden="1">{#N/A,#N/A,TRUE,"Cover";#N/A,#N/A,TRUE,"Conts";#N/A,#N/A,TRUE,"VOS";#N/A,#N/A,TRUE,"Warrington";#N/A,#N/A,TRUE,"Widnes"}</definedName>
    <definedName name="ersyy" hidden="1">{#N/A,#N/A,TRUE,"Cover";#N/A,#N/A,TRUE,"Conts";#N/A,#N/A,TRUE,"VOS";#N/A,#N/A,TRUE,"Warrington";#N/A,#N/A,TRUE,"Widnes"}</definedName>
    <definedName name="ertertyry" localSheetId="0" hidden="1">{#N/A,#N/A,TRUE,"Cover";#N/A,#N/A,TRUE,"Conts";#N/A,#N/A,TRUE,"VOS";#N/A,#N/A,TRUE,"Warrington";#N/A,#N/A,TRUE,"Widnes"}</definedName>
    <definedName name="ertertyry" localSheetId="9" hidden="1">{#N/A,#N/A,TRUE,"Cover";#N/A,#N/A,TRUE,"Conts";#N/A,#N/A,TRUE,"VOS";#N/A,#N/A,TRUE,"Warrington";#N/A,#N/A,TRUE,"Widnes"}</definedName>
    <definedName name="ertertyry" localSheetId="12" hidden="1">{#N/A,#N/A,TRUE,"Cover";#N/A,#N/A,TRUE,"Conts";#N/A,#N/A,TRUE,"VOS";#N/A,#N/A,TRUE,"Warrington";#N/A,#N/A,TRUE,"Widnes"}</definedName>
    <definedName name="ertertyry" localSheetId="13" hidden="1">{#N/A,#N/A,TRUE,"Cover";#N/A,#N/A,TRUE,"Conts";#N/A,#N/A,TRUE,"VOS";#N/A,#N/A,TRUE,"Warrington";#N/A,#N/A,TRUE,"Widnes"}</definedName>
    <definedName name="ertertyry" localSheetId="17" hidden="1">{#N/A,#N/A,TRUE,"Cover";#N/A,#N/A,TRUE,"Conts";#N/A,#N/A,TRUE,"VOS";#N/A,#N/A,TRUE,"Warrington";#N/A,#N/A,TRUE,"Widnes"}</definedName>
    <definedName name="ertertyry" localSheetId="20" hidden="1">{#N/A,#N/A,TRUE,"Cover";#N/A,#N/A,TRUE,"Conts";#N/A,#N/A,TRUE,"VOS";#N/A,#N/A,TRUE,"Warrington";#N/A,#N/A,TRUE,"Widnes"}</definedName>
    <definedName name="ertertyry" localSheetId="19" hidden="1">{#N/A,#N/A,TRUE,"Cover";#N/A,#N/A,TRUE,"Conts";#N/A,#N/A,TRUE,"VOS";#N/A,#N/A,TRUE,"Warrington";#N/A,#N/A,TRUE,"Widnes"}</definedName>
    <definedName name="ertertyry" localSheetId="26" hidden="1">{#N/A,#N/A,TRUE,"Cover";#N/A,#N/A,TRUE,"Conts";#N/A,#N/A,TRUE,"VOS";#N/A,#N/A,TRUE,"Warrington";#N/A,#N/A,TRUE,"Widnes"}</definedName>
    <definedName name="ertertyry" localSheetId="10" hidden="1">{#N/A,#N/A,TRUE,"Cover";#N/A,#N/A,TRUE,"Conts";#N/A,#N/A,TRUE,"VOS";#N/A,#N/A,TRUE,"Warrington";#N/A,#N/A,TRUE,"Widnes"}</definedName>
    <definedName name="ertertyry" localSheetId="11" hidden="1">{#N/A,#N/A,TRUE,"Cover";#N/A,#N/A,TRUE,"Conts";#N/A,#N/A,TRUE,"VOS";#N/A,#N/A,TRUE,"Warrington";#N/A,#N/A,TRUE,"Widnes"}</definedName>
    <definedName name="ertertyry" localSheetId="15" hidden="1">{#N/A,#N/A,TRUE,"Cover";#N/A,#N/A,TRUE,"Conts";#N/A,#N/A,TRUE,"VOS";#N/A,#N/A,TRUE,"Warrington";#N/A,#N/A,TRUE,"Widnes"}</definedName>
    <definedName name="ertertyry" hidden="1">{#N/A,#N/A,TRUE,"Cover";#N/A,#N/A,TRUE,"Conts";#N/A,#N/A,TRUE,"VOS";#N/A,#N/A,TRUE,"Warrington";#N/A,#N/A,TRUE,"Widnes"}</definedName>
    <definedName name="erterydrutru" localSheetId="0" hidden="1">{#N/A,#N/A,TRUE,"Cover";#N/A,#N/A,TRUE,"Conts";#N/A,#N/A,TRUE,"VOS";#N/A,#N/A,TRUE,"Warrington";#N/A,#N/A,TRUE,"Widnes"}</definedName>
    <definedName name="erterydrutru" localSheetId="9" hidden="1">{#N/A,#N/A,TRUE,"Cover";#N/A,#N/A,TRUE,"Conts";#N/A,#N/A,TRUE,"VOS";#N/A,#N/A,TRUE,"Warrington";#N/A,#N/A,TRUE,"Widnes"}</definedName>
    <definedName name="erterydrutru" localSheetId="12" hidden="1">{#N/A,#N/A,TRUE,"Cover";#N/A,#N/A,TRUE,"Conts";#N/A,#N/A,TRUE,"VOS";#N/A,#N/A,TRUE,"Warrington";#N/A,#N/A,TRUE,"Widnes"}</definedName>
    <definedName name="erterydrutru" localSheetId="13" hidden="1">{#N/A,#N/A,TRUE,"Cover";#N/A,#N/A,TRUE,"Conts";#N/A,#N/A,TRUE,"VOS";#N/A,#N/A,TRUE,"Warrington";#N/A,#N/A,TRUE,"Widnes"}</definedName>
    <definedName name="erterydrutru" localSheetId="17" hidden="1">{#N/A,#N/A,TRUE,"Cover";#N/A,#N/A,TRUE,"Conts";#N/A,#N/A,TRUE,"VOS";#N/A,#N/A,TRUE,"Warrington";#N/A,#N/A,TRUE,"Widnes"}</definedName>
    <definedName name="erterydrutru" localSheetId="20" hidden="1">{#N/A,#N/A,TRUE,"Cover";#N/A,#N/A,TRUE,"Conts";#N/A,#N/A,TRUE,"VOS";#N/A,#N/A,TRUE,"Warrington";#N/A,#N/A,TRUE,"Widnes"}</definedName>
    <definedName name="erterydrutru" localSheetId="19" hidden="1">{#N/A,#N/A,TRUE,"Cover";#N/A,#N/A,TRUE,"Conts";#N/A,#N/A,TRUE,"VOS";#N/A,#N/A,TRUE,"Warrington";#N/A,#N/A,TRUE,"Widnes"}</definedName>
    <definedName name="erterydrutru" localSheetId="26" hidden="1">{#N/A,#N/A,TRUE,"Cover";#N/A,#N/A,TRUE,"Conts";#N/A,#N/A,TRUE,"VOS";#N/A,#N/A,TRUE,"Warrington";#N/A,#N/A,TRUE,"Widnes"}</definedName>
    <definedName name="erterydrutru" localSheetId="10" hidden="1">{#N/A,#N/A,TRUE,"Cover";#N/A,#N/A,TRUE,"Conts";#N/A,#N/A,TRUE,"VOS";#N/A,#N/A,TRUE,"Warrington";#N/A,#N/A,TRUE,"Widnes"}</definedName>
    <definedName name="erterydrutru" localSheetId="11" hidden="1">{#N/A,#N/A,TRUE,"Cover";#N/A,#N/A,TRUE,"Conts";#N/A,#N/A,TRUE,"VOS";#N/A,#N/A,TRUE,"Warrington";#N/A,#N/A,TRUE,"Widnes"}</definedName>
    <definedName name="erterydrutru" localSheetId="15" hidden="1">{#N/A,#N/A,TRUE,"Cover";#N/A,#N/A,TRUE,"Conts";#N/A,#N/A,TRUE,"VOS";#N/A,#N/A,TRUE,"Warrington";#N/A,#N/A,TRUE,"Widnes"}</definedName>
    <definedName name="erterydrutru" hidden="1">{#N/A,#N/A,TRUE,"Cover";#N/A,#N/A,TRUE,"Conts";#N/A,#N/A,TRUE,"VOS";#N/A,#N/A,TRUE,"Warrington";#N/A,#N/A,TRUE,"Widnes"}</definedName>
    <definedName name="erteysry" localSheetId="0" hidden="1">{#N/A,#N/A,TRUE,"Cover";#N/A,#N/A,TRUE,"Conts";#N/A,#N/A,TRUE,"VOS";#N/A,#N/A,TRUE,"Warrington";#N/A,#N/A,TRUE,"Widnes"}</definedName>
    <definedName name="erteysry" localSheetId="9" hidden="1">{#N/A,#N/A,TRUE,"Cover";#N/A,#N/A,TRUE,"Conts";#N/A,#N/A,TRUE,"VOS";#N/A,#N/A,TRUE,"Warrington";#N/A,#N/A,TRUE,"Widnes"}</definedName>
    <definedName name="erteysry" localSheetId="12" hidden="1">{#N/A,#N/A,TRUE,"Cover";#N/A,#N/A,TRUE,"Conts";#N/A,#N/A,TRUE,"VOS";#N/A,#N/A,TRUE,"Warrington";#N/A,#N/A,TRUE,"Widnes"}</definedName>
    <definedName name="erteysry" localSheetId="13" hidden="1">{#N/A,#N/A,TRUE,"Cover";#N/A,#N/A,TRUE,"Conts";#N/A,#N/A,TRUE,"VOS";#N/A,#N/A,TRUE,"Warrington";#N/A,#N/A,TRUE,"Widnes"}</definedName>
    <definedName name="erteysry" localSheetId="17" hidden="1">{#N/A,#N/A,TRUE,"Cover";#N/A,#N/A,TRUE,"Conts";#N/A,#N/A,TRUE,"VOS";#N/A,#N/A,TRUE,"Warrington";#N/A,#N/A,TRUE,"Widnes"}</definedName>
    <definedName name="erteysry" localSheetId="20" hidden="1">{#N/A,#N/A,TRUE,"Cover";#N/A,#N/A,TRUE,"Conts";#N/A,#N/A,TRUE,"VOS";#N/A,#N/A,TRUE,"Warrington";#N/A,#N/A,TRUE,"Widnes"}</definedName>
    <definedName name="erteysry" localSheetId="19" hidden="1">{#N/A,#N/A,TRUE,"Cover";#N/A,#N/A,TRUE,"Conts";#N/A,#N/A,TRUE,"VOS";#N/A,#N/A,TRUE,"Warrington";#N/A,#N/A,TRUE,"Widnes"}</definedName>
    <definedName name="erteysry" localSheetId="26" hidden="1">{#N/A,#N/A,TRUE,"Cover";#N/A,#N/A,TRUE,"Conts";#N/A,#N/A,TRUE,"VOS";#N/A,#N/A,TRUE,"Warrington";#N/A,#N/A,TRUE,"Widnes"}</definedName>
    <definedName name="erteysry" localSheetId="10" hidden="1">{#N/A,#N/A,TRUE,"Cover";#N/A,#N/A,TRUE,"Conts";#N/A,#N/A,TRUE,"VOS";#N/A,#N/A,TRUE,"Warrington";#N/A,#N/A,TRUE,"Widnes"}</definedName>
    <definedName name="erteysry" localSheetId="11" hidden="1">{#N/A,#N/A,TRUE,"Cover";#N/A,#N/A,TRUE,"Conts";#N/A,#N/A,TRUE,"VOS";#N/A,#N/A,TRUE,"Warrington";#N/A,#N/A,TRUE,"Widnes"}</definedName>
    <definedName name="erteysry" localSheetId="15" hidden="1">{#N/A,#N/A,TRUE,"Cover";#N/A,#N/A,TRUE,"Conts";#N/A,#N/A,TRUE,"VOS";#N/A,#N/A,TRUE,"Warrington";#N/A,#N/A,TRUE,"Widnes"}</definedName>
    <definedName name="erteysry" hidden="1">{#N/A,#N/A,TRUE,"Cover";#N/A,#N/A,TRUE,"Conts";#N/A,#N/A,TRUE,"VOS";#N/A,#N/A,TRUE,"Warrington";#N/A,#N/A,TRUE,"Widnes"}</definedName>
    <definedName name="eryr" localSheetId="0" hidden="1">{#N/A,#N/A,TRUE,"Cover";#N/A,#N/A,TRUE,"Conts";#N/A,#N/A,TRUE,"VOS";#N/A,#N/A,TRUE,"Warrington";#N/A,#N/A,TRUE,"Widnes"}</definedName>
    <definedName name="eryr" localSheetId="9" hidden="1">{#N/A,#N/A,TRUE,"Cover";#N/A,#N/A,TRUE,"Conts";#N/A,#N/A,TRUE,"VOS";#N/A,#N/A,TRUE,"Warrington";#N/A,#N/A,TRUE,"Widnes"}</definedName>
    <definedName name="eryr" localSheetId="12" hidden="1">{#N/A,#N/A,TRUE,"Cover";#N/A,#N/A,TRUE,"Conts";#N/A,#N/A,TRUE,"VOS";#N/A,#N/A,TRUE,"Warrington";#N/A,#N/A,TRUE,"Widnes"}</definedName>
    <definedName name="eryr" localSheetId="13" hidden="1">{#N/A,#N/A,TRUE,"Cover";#N/A,#N/A,TRUE,"Conts";#N/A,#N/A,TRUE,"VOS";#N/A,#N/A,TRUE,"Warrington";#N/A,#N/A,TRUE,"Widnes"}</definedName>
    <definedName name="eryr" localSheetId="17" hidden="1">{#N/A,#N/A,TRUE,"Cover";#N/A,#N/A,TRUE,"Conts";#N/A,#N/A,TRUE,"VOS";#N/A,#N/A,TRUE,"Warrington";#N/A,#N/A,TRUE,"Widnes"}</definedName>
    <definedName name="eryr" localSheetId="20" hidden="1">{#N/A,#N/A,TRUE,"Cover";#N/A,#N/A,TRUE,"Conts";#N/A,#N/A,TRUE,"VOS";#N/A,#N/A,TRUE,"Warrington";#N/A,#N/A,TRUE,"Widnes"}</definedName>
    <definedName name="eryr" localSheetId="19" hidden="1">{#N/A,#N/A,TRUE,"Cover";#N/A,#N/A,TRUE,"Conts";#N/A,#N/A,TRUE,"VOS";#N/A,#N/A,TRUE,"Warrington";#N/A,#N/A,TRUE,"Widnes"}</definedName>
    <definedName name="eryr" localSheetId="26" hidden="1">{#N/A,#N/A,TRUE,"Cover";#N/A,#N/A,TRUE,"Conts";#N/A,#N/A,TRUE,"VOS";#N/A,#N/A,TRUE,"Warrington";#N/A,#N/A,TRUE,"Widnes"}</definedName>
    <definedName name="eryr" localSheetId="10" hidden="1">{#N/A,#N/A,TRUE,"Cover";#N/A,#N/A,TRUE,"Conts";#N/A,#N/A,TRUE,"VOS";#N/A,#N/A,TRUE,"Warrington";#N/A,#N/A,TRUE,"Widnes"}</definedName>
    <definedName name="eryr" localSheetId="11" hidden="1">{#N/A,#N/A,TRUE,"Cover";#N/A,#N/A,TRUE,"Conts";#N/A,#N/A,TRUE,"VOS";#N/A,#N/A,TRUE,"Warrington";#N/A,#N/A,TRUE,"Widnes"}</definedName>
    <definedName name="eryr" localSheetId="15" hidden="1">{#N/A,#N/A,TRUE,"Cover";#N/A,#N/A,TRUE,"Conts";#N/A,#N/A,TRUE,"VOS";#N/A,#N/A,TRUE,"Warrington";#N/A,#N/A,TRUE,"Widnes"}</definedName>
    <definedName name="eryr" hidden="1">{#N/A,#N/A,TRUE,"Cover";#N/A,#N/A,TRUE,"Conts";#N/A,#N/A,TRUE,"VOS";#N/A,#N/A,TRUE,"Warrington";#N/A,#N/A,TRUE,"Widnes"}</definedName>
    <definedName name="eryrutru" localSheetId="0" hidden="1">{#N/A,#N/A,TRUE,"Cover";#N/A,#N/A,TRUE,"Conts";#N/A,#N/A,TRUE,"VOS";#N/A,#N/A,TRUE,"Warrington";#N/A,#N/A,TRUE,"Widnes"}</definedName>
    <definedName name="eryrutru" localSheetId="9" hidden="1">{#N/A,#N/A,TRUE,"Cover";#N/A,#N/A,TRUE,"Conts";#N/A,#N/A,TRUE,"VOS";#N/A,#N/A,TRUE,"Warrington";#N/A,#N/A,TRUE,"Widnes"}</definedName>
    <definedName name="eryrutru" localSheetId="12" hidden="1">{#N/A,#N/A,TRUE,"Cover";#N/A,#N/A,TRUE,"Conts";#N/A,#N/A,TRUE,"VOS";#N/A,#N/A,TRUE,"Warrington";#N/A,#N/A,TRUE,"Widnes"}</definedName>
    <definedName name="eryrutru" localSheetId="13" hidden="1">{#N/A,#N/A,TRUE,"Cover";#N/A,#N/A,TRUE,"Conts";#N/A,#N/A,TRUE,"VOS";#N/A,#N/A,TRUE,"Warrington";#N/A,#N/A,TRUE,"Widnes"}</definedName>
    <definedName name="eryrutru" localSheetId="17" hidden="1">{#N/A,#N/A,TRUE,"Cover";#N/A,#N/A,TRUE,"Conts";#N/A,#N/A,TRUE,"VOS";#N/A,#N/A,TRUE,"Warrington";#N/A,#N/A,TRUE,"Widnes"}</definedName>
    <definedName name="eryrutru" localSheetId="20" hidden="1">{#N/A,#N/A,TRUE,"Cover";#N/A,#N/A,TRUE,"Conts";#N/A,#N/A,TRUE,"VOS";#N/A,#N/A,TRUE,"Warrington";#N/A,#N/A,TRUE,"Widnes"}</definedName>
    <definedName name="eryrutru" localSheetId="19" hidden="1">{#N/A,#N/A,TRUE,"Cover";#N/A,#N/A,TRUE,"Conts";#N/A,#N/A,TRUE,"VOS";#N/A,#N/A,TRUE,"Warrington";#N/A,#N/A,TRUE,"Widnes"}</definedName>
    <definedName name="eryrutru" localSheetId="26" hidden="1">{#N/A,#N/A,TRUE,"Cover";#N/A,#N/A,TRUE,"Conts";#N/A,#N/A,TRUE,"VOS";#N/A,#N/A,TRUE,"Warrington";#N/A,#N/A,TRUE,"Widnes"}</definedName>
    <definedName name="eryrutru" localSheetId="10" hidden="1">{#N/A,#N/A,TRUE,"Cover";#N/A,#N/A,TRUE,"Conts";#N/A,#N/A,TRUE,"VOS";#N/A,#N/A,TRUE,"Warrington";#N/A,#N/A,TRUE,"Widnes"}</definedName>
    <definedName name="eryrutru" localSheetId="11" hidden="1">{#N/A,#N/A,TRUE,"Cover";#N/A,#N/A,TRUE,"Conts";#N/A,#N/A,TRUE,"VOS";#N/A,#N/A,TRUE,"Warrington";#N/A,#N/A,TRUE,"Widnes"}</definedName>
    <definedName name="eryrutru" localSheetId="15" hidden="1">{#N/A,#N/A,TRUE,"Cover";#N/A,#N/A,TRUE,"Conts";#N/A,#N/A,TRUE,"VOS";#N/A,#N/A,TRUE,"Warrington";#N/A,#N/A,TRUE,"Widnes"}</definedName>
    <definedName name="eryrutru" hidden="1">{#N/A,#N/A,TRUE,"Cover";#N/A,#N/A,TRUE,"Conts";#N/A,#N/A,TRUE,"VOS";#N/A,#N/A,TRUE,"Warrington";#N/A,#N/A,TRUE,"Widnes"}</definedName>
    <definedName name="erytrh" localSheetId="0" hidden="1">{#N/A,#N/A,TRUE,"Cover";#N/A,#N/A,TRUE,"Conts";#N/A,#N/A,TRUE,"VOS";#N/A,#N/A,TRUE,"Warrington";#N/A,#N/A,TRUE,"Widnes"}</definedName>
    <definedName name="erytrh" localSheetId="9" hidden="1">{#N/A,#N/A,TRUE,"Cover";#N/A,#N/A,TRUE,"Conts";#N/A,#N/A,TRUE,"VOS";#N/A,#N/A,TRUE,"Warrington";#N/A,#N/A,TRUE,"Widnes"}</definedName>
    <definedName name="erytrh" localSheetId="12" hidden="1">{#N/A,#N/A,TRUE,"Cover";#N/A,#N/A,TRUE,"Conts";#N/A,#N/A,TRUE,"VOS";#N/A,#N/A,TRUE,"Warrington";#N/A,#N/A,TRUE,"Widnes"}</definedName>
    <definedName name="erytrh" localSheetId="13" hidden="1">{#N/A,#N/A,TRUE,"Cover";#N/A,#N/A,TRUE,"Conts";#N/A,#N/A,TRUE,"VOS";#N/A,#N/A,TRUE,"Warrington";#N/A,#N/A,TRUE,"Widnes"}</definedName>
    <definedName name="erytrh" localSheetId="17" hidden="1">{#N/A,#N/A,TRUE,"Cover";#N/A,#N/A,TRUE,"Conts";#N/A,#N/A,TRUE,"VOS";#N/A,#N/A,TRUE,"Warrington";#N/A,#N/A,TRUE,"Widnes"}</definedName>
    <definedName name="erytrh" localSheetId="20" hidden="1">{#N/A,#N/A,TRUE,"Cover";#N/A,#N/A,TRUE,"Conts";#N/A,#N/A,TRUE,"VOS";#N/A,#N/A,TRUE,"Warrington";#N/A,#N/A,TRUE,"Widnes"}</definedName>
    <definedName name="erytrh" localSheetId="19" hidden="1">{#N/A,#N/A,TRUE,"Cover";#N/A,#N/A,TRUE,"Conts";#N/A,#N/A,TRUE,"VOS";#N/A,#N/A,TRUE,"Warrington";#N/A,#N/A,TRUE,"Widnes"}</definedName>
    <definedName name="erytrh" localSheetId="26" hidden="1">{#N/A,#N/A,TRUE,"Cover";#N/A,#N/A,TRUE,"Conts";#N/A,#N/A,TRUE,"VOS";#N/A,#N/A,TRUE,"Warrington";#N/A,#N/A,TRUE,"Widnes"}</definedName>
    <definedName name="erytrh" localSheetId="10" hidden="1">{#N/A,#N/A,TRUE,"Cover";#N/A,#N/A,TRUE,"Conts";#N/A,#N/A,TRUE,"VOS";#N/A,#N/A,TRUE,"Warrington";#N/A,#N/A,TRUE,"Widnes"}</definedName>
    <definedName name="erytrh" localSheetId="11" hidden="1">{#N/A,#N/A,TRUE,"Cover";#N/A,#N/A,TRUE,"Conts";#N/A,#N/A,TRUE,"VOS";#N/A,#N/A,TRUE,"Warrington";#N/A,#N/A,TRUE,"Widnes"}</definedName>
    <definedName name="erytrh" localSheetId="15" hidden="1">{#N/A,#N/A,TRUE,"Cover";#N/A,#N/A,TRUE,"Conts";#N/A,#N/A,TRUE,"VOS";#N/A,#N/A,TRUE,"Warrington";#N/A,#N/A,TRUE,"Widnes"}</definedName>
    <definedName name="erytrh" hidden="1">{#N/A,#N/A,TRUE,"Cover";#N/A,#N/A,TRUE,"Conts";#N/A,#N/A,TRUE,"VOS";#N/A,#N/A,TRUE,"Warrington";#N/A,#N/A,TRUE,"Widnes"}</definedName>
    <definedName name="erytuui" localSheetId="0" hidden="1">{#N/A,#N/A,TRUE,"Cover";#N/A,#N/A,TRUE,"Conts";#N/A,#N/A,TRUE,"VOS";#N/A,#N/A,TRUE,"Warrington";#N/A,#N/A,TRUE,"Widnes"}</definedName>
    <definedName name="erytuui" localSheetId="9" hidden="1">{#N/A,#N/A,TRUE,"Cover";#N/A,#N/A,TRUE,"Conts";#N/A,#N/A,TRUE,"VOS";#N/A,#N/A,TRUE,"Warrington";#N/A,#N/A,TRUE,"Widnes"}</definedName>
    <definedName name="erytuui" localSheetId="12" hidden="1">{#N/A,#N/A,TRUE,"Cover";#N/A,#N/A,TRUE,"Conts";#N/A,#N/A,TRUE,"VOS";#N/A,#N/A,TRUE,"Warrington";#N/A,#N/A,TRUE,"Widnes"}</definedName>
    <definedName name="erytuui" localSheetId="13" hidden="1">{#N/A,#N/A,TRUE,"Cover";#N/A,#N/A,TRUE,"Conts";#N/A,#N/A,TRUE,"VOS";#N/A,#N/A,TRUE,"Warrington";#N/A,#N/A,TRUE,"Widnes"}</definedName>
    <definedName name="erytuui" localSheetId="17" hidden="1">{#N/A,#N/A,TRUE,"Cover";#N/A,#N/A,TRUE,"Conts";#N/A,#N/A,TRUE,"VOS";#N/A,#N/A,TRUE,"Warrington";#N/A,#N/A,TRUE,"Widnes"}</definedName>
    <definedName name="erytuui" localSheetId="20" hidden="1">{#N/A,#N/A,TRUE,"Cover";#N/A,#N/A,TRUE,"Conts";#N/A,#N/A,TRUE,"VOS";#N/A,#N/A,TRUE,"Warrington";#N/A,#N/A,TRUE,"Widnes"}</definedName>
    <definedName name="erytuui" localSheetId="19" hidden="1">{#N/A,#N/A,TRUE,"Cover";#N/A,#N/A,TRUE,"Conts";#N/A,#N/A,TRUE,"VOS";#N/A,#N/A,TRUE,"Warrington";#N/A,#N/A,TRUE,"Widnes"}</definedName>
    <definedName name="erytuui" localSheetId="26" hidden="1">{#N/A,#N/A,TRUE,"Cover";#N/A,#N/A,TRUE,"Conts";#N/A,#N/A,TRUE,"VOS";#N/A,#N/A,TRUE,"Warrington";#N/A,#N/A,TRUE,"Widnes"}</definedName>
    <definedName name="erytuui" localSheetId="10" hidden="1">{#N/A,#N/A,TRUE,"Cover";#N/A,#N/A,TRUE,"Conts";#N/A,#N/A,TRUE,"VOS";#N/A,#N/A,TRUE,"Warrington";#N/A,#N/A,TRUE,"Widnes"}</definedName>
    <definedName name="erytuui" localSheetId="11" hidden="1">{#N/A,#N/A,TRUE,"Cover";#N/A,#N/A,TRUE,"Conts";#N/A,#N/A,TRUE,"VOS";#N/A,#N/A,TRUE,"Warrington";#N/A,#N/A,TRUE,"Widnes"}</definedName>
    <definedName name="erytuui" localSheetId="15" hidden="1">{#N/A,#N/A,TRUE,"Cover";#N/A,#N/A,TRUE,"Conts";#N/A,#N/A,TRUE,"VOS";#N/A,#N/A,TRUE,"Warrington";#N/A,#N/A,TRUE,"Widnes"}</definedName>
    <definedName name="erytuui" hidden="1">{#N/A,#N/A,TRUE,"Cover";#N/A,#N/A,TRUE,"Conts";#N/A,#N/A,TRUE,"VOS";#N/A,#N/A,TRUE,"Warrington";#N/A,#N/A,TRUE,"Widnes"}</definedName>
    <definedName name="eryytrysy" localSheetId="0" hidden="1">{#N/A,#N/A,TRUE,"Cover";#N/A,#N/A,TRUE,"Conts";#N/A,#N/A,TRUE,"VOS";#N/A,#N/A,TRUE,"Warrington";#N/A,#N/A,TRUE,"Widnes"}</definedName>
    <definedName name="eryytrysy" localSheetId="9" hidden="1">{#N/A,#N/A,TRUE,"Cover";#N/A,#N/A,TRUE,"Conts";#N/A,#N/A,TRUE,"VOS";#N/A,#N/A,TRUE,"Warrington";#N/A,#N/A,TRUE,"Widnes"}</definedName>
    <definedName name="eryytrysy" localSheetId="12" hidden="1">{#N/A,#N/A,TRUE,"Cover";#N/A,#N/A,TRUE,"Conts";#N/A,#N/A,TRUE,"VOS";#N/A,#N/A,TRUE,"Warrington";#N/A,#N/A,TRUE,"Widnes"}</definedName>
    <definedName name="eryytrysy" localSheetId="13" hidden="1">{#N/A,#N/A,TRUE,"Cover";#N/A,#N/A,TRUE,"Conts";#N/A,#N/A,TRUE,"VOS";#N/A,#N/A,TRUE,"Warrington";#N/A,#N/A,TRUE,"Widnes"}</definedName>
    <definedName name="eryytrysy" localSheetId="17" hidden="1">{#N/A,#N/A,TRUE,"Cover";#N/A,#N/A,TRUE,"Conts";#N/A,#N/A,TRUE,"VOS";#N/A,#N/A,TRUE,"Warrington";#N/A,#N/A,TRUE,"Widnes"}</definedName>
    <definedName name="eryytrysy" localSheetId="20" hidden="1">{#N/A,#N/A,TRUE,"Cover";#N/A,#N/A,TRUE,"Conts";#N/A,#N/A,TRUE,"VOS";#N/A,#N/A,TRUE,"Warrington";#N/A,#N/A,TRUE,"Widnes"}</definedName>
    <definedName name="eryytrysy" localSheetId="19" hidden="1">{#N/A,#N/A,TRUE,"Cover";#N/A,#N/A,TRUE,"Conts";#N/A,#N/A,TRUE,"VOS";#N/A,#N/A,TRUE,"Warrington";#N/A,#N/A,TRUE,"Widnes"}</definedName>
    <definedName name="eryytrysy" localSheetId="26" hidden="1">{#N/A,#N/A,TRUE,"Cover";#N/A,#N/A,TRUE,"Conts";#N/A,#N/A,TRUE,"VOS";#N/A,#N/A,TRUE,"Warrington";#N/A,#N/A,TRUE,"Widnes"}</definedName>
    <definedName name="eryytrysy" localSheetId="10" hidden="1">{#N/A,#N/A,TRUE,"Cover";#N/A,#N/A,TRUE,"Conts";#N/A,#N/A,TRUE,"VOS";#N/A,#N/A,TRUE,"Warrington";#N/A,#N/A,TRUE,"Widnes"}</definedName>
    <definedName name="eryytrysy" localSheetId="11" hidden="1">{#N/A,#N/A,TRUE,"Cover";#N/A,#N/A,TRUE,"Conts";#N/A,#N/A,TRUE,"VOS";#N/A,#N/A,TRUE,"Warrington";#N/A,#N/A,TRUE,"Widnes"}</definedName>
    <definedName name="eryytrysy" localSheetId="15" hidden="1">{#N/A,#N/A,TRUE,"Cover";#N/A,#N/A,TRUE,"Conts";#N/A,#N/A,TRUE,"VOS";#N/A,#N/A,TRUE,"Warrington";#N/A,#N/A,TRUE,"Widnes"}</definedName>
    <definedName name="eryytrysy" hidden="1">{#N/A,#N/A,TRUE,"Cover";#N/A,#N/A,TRUE,"Conts";#N/A,#N/A,TRUE,"VOS";#N/A,#N/A,TRUE,"Warrington";#N/A,#N/A,TRUE,"Widnes"}</definedName>
    <definedName name="estetystry" localSheetId="0" hidden="1">{#N/A,#N/A,TRUE,"Cover";#N/A,#N/A,TRUE,"Conts";#N/A,#N/A,TRUE,"VOS";#N/A,#N/A,TRUE,"Warrington";#N/A,#N/A,TRUE,"Widnes"}</definedName>
    <definedName name="estetystry" localSheetId="9" hidden="1">{#N/A,#N/A,TRUE,"Cover";#N/A,#N/A,TRUE,"Conts";#N/A,#N/A,TRUE,"VOS";#N/A,#N/A,TRUE,"Warrington";#N/A,#N/A,TRUE,"Widnes"}</definedName>
    <definedName name="estetystry" localSheetId="12" hidden="1">{#N/A,#N/A,TRUE,"Cover";#N/A,#N/A,TRUE,"Conts";#N/A,#N/A,TRUE,"VOS";#N/A,#N/A,TRUE,"Warrington";#N/A,#N/A,TRUE,"Widnes"}</definedName>
    <definedName name="estetystry" localSheetId="13" hidden="1">{#N/A,#N/A,TRUE,"Cover";#N/A,#N/A,TRUE,"Conts";#N/A,#N/A,TRUE,"VOS";#N/A,#N/A,TRUE,"Warrington";#N/A,#N/A,TRUE,"Widnes"}</definedName>
    <definedName name="estetystry" localSheetId="17" hidden="1">{#N/A,#N/A,TRUE,"Cover";#N/A,#N/A,TRUE,"Conts";#N/A,#N/A,TRUE,"VOS";#N/A,#N/A,TRUE,"Warrington";#N/A,#N/A,TRUE,"Widnes"}</definedName>
    <definedName name="estetystry" localSheetId="20" hidden="1">{#N/A,#N/A,TRUE,"Cover";#N/A,#N/A,TRUE,"Conts";#N/A,#N/A,TRUE,"VOS";#N/A,#N/A,TRUE,"Warrington";#N/A,#N/A,TRUE,"Widnes"}</definedName>
    <definedName name="estetystry" localSheetId="19" hidden="1">{#N/A,#N/A,TRUE,"Cover";#N/A,#N/A,TRUE,"Conts";#N/A,#N/A,TRUE,"VOS";#N/A,#N/A,TRUE,"Warrington";#N/A,#N/A,TRUE,"Widnes"}</definedName>
    <definedName name="estetystry" localSheetId="26" hidden="1">{#N/A,#N/A,TRUE,"Cover";#N/A,#N/A,TRUE,"Conts";#N/A,#N/A,TRUE,"VOS";#N/A,#N/A,TRUE,"Warrington";#N/A,#N/A,TRUE,"Widnes"}</definedName>
    <definedName name="estetystry" localSheetId="10" hidden="1">{#N/A,#N/A,TRUE,"Cover";#N/A,#N/A,TRUE,"Conts";#N/A,#N/A,TRUE,"VOS";#N/A,#N/A,TRUE,"Warrington";#N/A,#N/A,TRUE,"Widnes"}</definedName>
    <definedName name="estetystry" localSheetId="11" hidden="1">{#N/A,#N/A,TRUE,"Cover";#N/A,#N/A,TRUE,"Conts";#N/A,#N/A,TRUE,"VOS";#N/A,#N/A,TRUE,"Warrington";#N/A,#N/A,TRUE,"Widnes"}</definedName>
    <definedName name="estetystry" localSheetId="15" hidden="1">{#N/A,#N/A,TRUE,"Cover";#N/A,#N/A,TRUE,"Conts";#N/A,#N/A,TRUE,"VOS";#N/A,#N/A,TRUE,"Warrington";#N/A,#N/A,TRUE,"Widnes"}</definedName>
    <definedName name="estetystry" hidden="1">{#N/A,#N/A,TRUE,"Cover";#N/A,#N/A,TRUE,"Conts";#N/A,#N/A,TRUE,"VOS";#N/A,#N/A,TRUE,"Warrington";#N/A,#N/A,TRUE,"Widnes"}</definedName>
    <definedName name="estimateb" localSheetId="0" hidden="1">{#N/A,#N/A,TRUE,"Cover";#N/A,#N/A,TRUE,"Conts";#N/A,#N/A,TRUE,"VOS";#N/A,#N/A,TRUE,"Warrington";#N/A,#N/A,TRUE,"Widnes"}</definedName>
    <definedName name="estimateb" localSheetId="9" hidden="1">{#N/A,#N/A,TRUE,"Cover";#N/A,#N/A,TRUE,"Conts";#N/A,#N/A,TRUE,"VOS";#N/A,#N/A,TRUE,"Warrington";#N/A,#N/A,TRUE,"Widnes"}</definedName>
    <definedName name="estimateb" localSheetId="12" hidden="1">{#N/A,#N/A,TRUE,"Cover";#N/A,#N/A,TRUE,"Conts";#N/A,#N/A,TRUE,"VOS";#N/A,#N/A,TRUE,"Warrington";#N/A,#N/A,TRUE,"Widnes"}</definedName>
    <definedName name="estimateb" localSheetId="13" hidden="1">{#N/A,#N/A,TRUE,"Cover";#N/A,#N/A,TRUE,"Conts";#N/A,#N/A,TRUE,"VOS";#N/A,#N/A,TRUE,"Warrington";#N/A,#N/A,TRUE,"Widnes"}</definedName>
    <definedName name="estimateb" localSheetId="17" hidden="1">{#N/A,#N/A,TRUE,"Cover";#N/A,#N/A,TRUE,"Conts";#N/A,#N/A,TRUE,"VOS";#N/A,#N/A,TRUE,"Warrington";#N/A,#N/A,TRUE,"Widnes"}</definedName>
    <definedName name="estimateb" localSheetId="20" hidden="1">{#N/A,#N/A,TRUE,"Cover";#N/A,#N/A,TRUE,"Conts";#N/A,#N/A,TRUE,"VOS";#N/A,#N/A,TRUE,"Warrington";#N/A,#N/A,TRUE,"Widnes"}</definedName>
    <definedName name="estimateb" localSheetId="19" hidden="1">{#N/A,#N/A,TRUE,"Cover";#N/A,#N/A,TRUE,"Conts";#N/A,#N/A,TRUE,"VOS";#N/A,#N/A,TRUE,"Warrington";#N/A,#N/A,TRUE,"Widnes"}</definedName>
    <definedName name="estimateb" localSheetId="26" hidden="1">{#N/A,#N/A,TRUE,"Cover";#N/A,#N/A,TRUE,"Conts";#N/A,#N/A,TRUE,"VOS";#N/A,#N/A,TRUE,"Warrington";#N/A,#N/A,TRUE,"Widnes"}</definedName>
    <definedName name="estimateb" localSheetId="10" hidden="1">{#N/A,#N/A,TRUE,"Cover";#N/A,#N/A,TRUE,"Conts";#N/A,#N/A,TRUE,"VOS";#N/A,#N/A,TRUE,"Warrington";#N/A,#N/A,TRUE,"Widnes"}</definedName>
    <definedName name="estimateb" localSheetId="11" hidden="1">{#N/A,#N/A,TRUE,"Cover";#N/A,#N/A,TRUE,"Conts";#N/A,#N/A,TRUE,"VOS";#N/A,#N/A,TRUE,"Warrington";#N/A,#N/A,TRUE,"Widnes"}</definedName>
    <definedName name="estimateb" localSheetId="15" hidden="1">{#N/A,#N/A,TRUE,"Cover";#N/A,#N/A,TRUE,"Conts";#N/A,#N/A,TRUE,"VOS";#N/A,#N/A,TRUE,"Warrington";#N/A,#N/A,TRUE,"Widnes"}</definedName>
    <definedName name="estimateb" hidden="1">{#N/A,#N/A,TRUE,"Cover";#N/A,#N/A,TRUE,"Conts";#N/A,#N/A,TRUE,"VOS";#N/A,#N/A,TRUE,"Warrington";#N/A,#N/A,TRUE,"Widnes"}</definedName>
    <definedName name="etertyr" localSheetId="0" hidden="1">{#N/A,#N/A,TRUE,"Cover";#N/A,#N/A,TRUE,"Conts";#N/A,#N/A,TRUE,"VOS";#N/A,#N/A,TRUE,"Warrington";#N/A,#N/A,TRUE,"Widnes"}</definedName>
    <definedName name="etertyr" localSheetId="9" hidden="1">{#N/A,#N/A,TRUE,"Cover";#N/A,#N/A,TRUE,"Conts";#N/A,#N/A,TRUE,"VOS";#N/A,#N/A,TRUE,"Warrington";#N/A,#N/A,TRUE,"Widnes"}</definedName>
    <definedName name="etertyr" localSheetId="12" hidden="1">{#N/A,#N/A,TRUE,"Cover";#N/A,#N/A,TRUE,"Conts";#N/A,#N/A,TRUE,"VOS";#N/A,#N/A,TRUE,"Warrington";#N/A,#N/A,TRUE,"Widnes"}</definedName>
    <definedName name="etertyr" localSheetId="13" hidden="1">{#N/A,#N/A,TRUE,"Cover";#N/A,#N/A,TRUE,"Conts";#N/A,#N/A,TRUE,"VOS";#N/A,#N/A,TRUE,"Warrington";#N/A,#N/A,TRUE,"Widnes"}</definedName>
    <definedName name="etertyr" localSheetId="17" hidden="1">{#N/A,#N/A,TRUE,"Cover";#N/A,#N/A,TRUE,"Conts";#N/A,#N/A,TRUE,"VOS";#N/A,#N/A,TRUE,"Warrington";#N/A,#N/A,TRUE,"Widnes"}</definedName>
    <definedName name="etertyr" localSheetId="20" hidden="1">{#N/A,#N/A,TRUE,"Cover";#N/A,#N/A,TRUE,"Conts";#N/A,#N/A,TRUE,"VOS";#N/A,#N/A,TRUE,"Warrington";#N/A,#N/A,TRUE,"Widnes"}</definedName>
    <definedName name="etertyr" localSheetId="19" hidden="1">{#N/A,#N/A,TRUE,"Cover";#N/A,#N/A,TRUE,"Conts";#N/A,#N/A,TRUE,"VOS";#N/A,#N/A,TRUE,"Warrington";#N/A,#N/A,TRUE,"Widnes"}</definedName>
    <definedName name="etertyr" localSheetId="26" hidden="1">{#N/A,#N/A,TRUE,"Cover";#N/A,#N/A,TRUE,"Conts";#N/A,#N/A,TRUE,"VOS";#N/A,#N/A,TRUE,"Warrington";#N/A,#N/A,TRUE,"Widnes"}</definedName>
    <definedName name="etertyr" localSheetId="10" hidden="1">{#N/A,#N/A,TRUE,"Cover";#N/A,#N/A,TRUE,"Conts";#N/A,#N/A,TRUE,"VOS";#N/A,#N/A,TRUE,"Warrington";#N/A,#N/A,TRUE,"Widnes"}</definedName>
    <definedName name="etertyr" localSheetId="11" hidden="1">{#N/A,#N/A,TRUE,"Cover";#N/A,#N/A,TRUE,"Conts";#N/A,#N/A,TRUE,"VOS";#N/A,#N/A,TRUE,"Warrington";#N/A,#N/A,TRUE,"Widnes"}</definedName>
    <definedName name="etertyr" localSheetId="15" hidden="1">{#N/A,#N/A,TRUE,"Cover";#N/A,#N/A,TRUE,"Conts";#N/A,#N/A,TRUE,"VOS";#N/A,#N/A,TRUE,"Warrington";#N/A,#N/A,TRUE,"Widnes"}</definedName>
    <definedName name="etertyr" hidden="1">{#N/A,#N/A,TRUE,"Cover";#N/A,#N/A,TRUE,"Conts";#N/A,#N/A,TRUE,"VOS";#N/A,#N/A,TRUE,"Warrington";#N/A,#N/A,TRUE,"Widnes"}</definedName>
    <definedName name="etetert" localSheetId="0" hidden="1">{#N/A,#N/A,TRUE,"Cover";#N/A,#N/A,TRUE,"Conts";#N/A,#N/A,TRUE,"VOS";#N/A,#N/A,TRUE,"Warrington";#N/A,#N/A,TRUE,"Widnes"}</definedName>
    <definedName name="etetert" localSheetId="9" hidden="1">{#N/A,#N/A,TRUE,"Cover";#N/A,#N/A,TRUE,"Conts";#N/A,#N/A,TRUE,"VOS";#N/A,#N/A,TRUE,"Warrington";#N/A,#N/A,TRUE,"Widnes"}</definedName>
    <definedName name="etetert" localSheetId="12" hidden="1">{#N/A,#N/A,TRUE,"Cover";#N/A,#N/A,TRUE,"Conts";#N/A,#N/A,TRUE,"VOS";#N/A,#N/A,TRUE,"Warrington";#N/A,#N/A,TRUE,"Widnes"}</definedName>
    <definedName name="etetert" localSheetId="13" hidden="1">{#N/A,#N/A,TRUE,"Cover";#N/A,#N/A,TRUE,"Conts";#N/A,#N/A,TRUE,"VOS";#N/A,#N/A,TRUE,"Warrington";#N/A,#N/A,TRUE,"Widnes"}</definedName>
    <definedName name="etetert" localSheetId="17" hidden="1">{#N/A,#N/A,TRUE,"Cover";#N/A,#N/A,TRUE,"Conts";#N/A,#N/A,TRUE,"VOS";#N/A,#N/A,TRUE,"Warrington";#N/A,#N/A,TRUE,"Widnes"}</definedName>
    <definedName name="etetert" localSheetId="20" hidden="1">{#N/A,#N/A,TRUE,"Cover";#N/A,#N/A,TRUE,"Conts";#N/A,#N/A,TRUE,"VOS";#N/A,#N/A,TRUE,"Warrington";#N/A,#N/A,TRUE,"Widnes"}</definedName>
    <definedName name="etetert" localSheetId="19" hidden="1">{#N/A,#N/A,TRUE,"Cover";#N/A,#N/A,TRUE,"Conts";#N/A,#N/A,TRUE,"VOS";#N/A,#N/A,TRUE,"Warrington";#N/A,#N/A,TRUE,"Widnes"}</definedName>
    <definedName name="etetert" localSheetId="26" hidden="1">{#N/A,#N/A,TRUE,"Cover";#N/A,#N/A,TRUE,"Conts";#N/A,#N/A,TRUE,"VOS";#N/A,#N/A,TRUE,"Warrington";#N/A,#N/A,TRUE,"Widnes"}</definedName>
    <definedName name="etetert" localSheetId="10" hidden="1">{#N/A,#N/A,TRUE,"Cover";#N/A,#N/A,TRUE,"Conts";#N/A,#N/A,TRUE,"VOS";#N/A,#N/A,TRUE,"Warrington";#N/A,#N/A,TRUE,"Widnes"}</definedName>
    <definedName name="etetert" localSheetId="11" hidden="1">{#N/A,#N/A,TRUE,"Cover";#N/A,#N/A,TRUE,"Conts";#N/A,#N/A,TRUE,"VOS";#N/A,#N/A,TRUE,"Warrington";#N/A,#N/A,TRUE,"Widnes"}</definedName>
    <definedName name="etetert" localSheetId="15" hidden="1">{#N/A,#N/A,TRUE,"Cover";#N/A,#N/A,TRUE,"Conts";#N/A,#N/A,TRUE,"VOS";#N/A,#N/A,TRUE,"Warrington";#N/A,#N/A,TRUE,"Widnes"}</definedName>
    <definedName name="etetert" hidden="1">{#N/A,#N/A,TRUE,"Cover";#N/A,#N/A,TRUE,"Conts";#N/A,#N/A,TRUE,"VOS";#N/A,#N/A,TRUE,"Warrington";#N/A,#N/A,TRUE,"Widnes"}</definedName>
    <definedName name="etr6str7tuiuo" localSheetId="0" hidden="1">{#N/A,#N/A,TRUE,"Cover";#N/A,#N/A,TRUE,"Conts";#N/A,#N/A,TRUE,"VOS";#N/A,#N/A,TRUE,"Warrington";#N/A,#N/A,TRUE,"Widnes"}</definedName>
    <definedName name="etr6str7tuiuo" localSheetId="9" hidden="1">{#N/A,#N/A,TRUE,"Cover";#N/A,#N/A,TRUE,"Conts";#N/A,#N/A,TRUE,"VOS";#N/A,#N/A,TRUE,"Warrington";#N/A,#N/A,TRUE,"Widnes"}</definedName>
    <definedName name="etr6str7tuiuo" localSheetId="12" hidden="1">{#N/A,#N/A,TRUE,"Cover";#N/A,#N/A,TRUE,"Conts";#N/A,#N/A,TRUE,"VOS";#N/A,#N/A,TRUE,"Warrington";#N/A,#N/A,TRUE,"Widnes"}</definedName>
    <definedName name="etr6str7tuiuo" localSheetId="13" hidden="1">{#N/A,#N/A,TRUE,"Cover";#N/A,#N/A,TRUE,"Conts";#N/A,#N/A,TRUE,"VOS";#N/A,#N/A,TRUE,"Warrington";#N/A,#N/A,TRUE,"Widnes"}</definedName>
    <definedName name="etr6str7tuiuo" localSheetId="17" hidden="1">{#N/A,#N/A,TRUE,"Cover";#N/A,#N/A,TRUE,"Conts";#N/A,#N/A,TRUE,"VOS";#N/A,#N/A,TRUE,"Warrington";#N/A,#N/A,TRUE,"Widnes"}</definedName>
    <definedName name="etr6str7tuiuo" localSheetId="20" hidden="1">{#N/A,#N/A,TRUE,"Cover";#N/A,#N/A,TRUE,"Conts";#N/A,#N/A,TRUE,"VOS";#N/A,#N/A,TRUE,"Warrington";#N/A,#N/A,TRUE,"Widnes"}</definedName>
    <definedName name="etr6str7tuiuo" localSheetId="19" hidden="1">{#N/A,#N/A,TRUE,"Cover";#N/A,#N/A,TRUE,"Conts";#N/A,#N/A,TRUE,"VOS";#N/A,#N/A,TRUE,"Warrington";#N/A,#N/A,TRUE,"Widnes"}</definedName>
    <definedName name="etr6str7tuiuo" localSheetId="26" hidden="1">{#N/A,#N/A,TRUE,"Cover";#N/A,#N/A,TRUE,"Conts";#N/A,#N/A,TRUE,"VOS";#N/A,#N/A,TRUE,"Warrington";#N/A,#N/A,TRUE,"Widnes"}</definedName>
    <definedName name="etr6str7tuiuo" localSheetId="10" hidden="1">{#N/A,#N/A,TRUE,"Cover";#N/A,#N/A,TRUE,"Conts";#N/A,#N/A,TRUE,"VOS";#N/A,#N/A,TRUE,"Warrington";#N/A,#N/A,TRUE,"Widnes"}</definedName>
    <definedName name="etr6str7tuiuo" localSheetId="11" hidden="1">{#N/A,#N/A,TRUE,"Cover";#N/A,#N/A,TRUE,"Conts";#N/A,#N/A,TRUE,"VOS";#N/A,#N/A,TRUE,"Warrington";#N/A,#N/A,TRUE,"Widnes"}</definedName>
    <definedName name="etr6str7tuiuo" localSheetId="15" hidden="1">{#N/A,#N/A,TRUE,"Cover";#N/A,#N/A,TRUE,"Conts";#N/A,#N/A,TRUE,"VOS";#N/A,#N/A,TRUE,"Warrington";#N/A,#N/A,TRUE,"Widnes"}</definedName>
    <definedName name="etr6str7tuiuo" hidden="1">{#N/A,#N/A,TRUE,"Cover";#N/A,#N/A,TRUE,"Conts";#N/A,#N/A,TRUE,"VOS";#N/A,#N/A,TRUE,"Warrington";#N/A,#N/A,TRUE,"Widnes"}</definedName>
    <definedName name="etretyer" localSheetId="0" hidden="1">{#N/A,#N/A,TRUE,"Cover";#N/A,#N/A,TRUE,"Conts";#N/A,#N/A,TRUE,"VOS";#N/A,#N/A,TRUE,"Warrington";#N/A,#N/A,TRUE,"Widnes"}</definedName>
    <definedName name="etretyer" localSheetId="9" hidden="1">{#N/A,#N/A,TRUE,"Cover";#N/A,#N/A,TRUE,"Conts";#N/A,#N/A,TRUE,"VOS";#N/A,#N/A,TRUE,"Warrington";#N/A,#N/A,TRUE,"Widnes"}</definedName>
    <definedName name="etretyer" localSheetId="12" hidden="1">{#N/A,#N/A,TRUE,"Cover";#N/A,#N/A,TRUE,"Conts";#N/A,#N/A,TRUE,"VOS";#N/A,#N/A,TRUE,"Warrington";#N/A,#N/A,TRUE,"Widnes"}</definedName>
    <definedName name="etretyer" localSheetId="13" hidden="1">{#N/A,#N/A,TRUE,"Cover";#N/A,#N/A,TRUE,"Conts";#N/A,#N/A,TRUE,"VOS";#N/A,#N/A,TRUE,"Warrington";#N/A,#N/A,TRUE,"Widnes"}</definedName>
    <definedName name="etretyer" localSheetId="17" hidden="1">{#N/A,#N/A,TRUE,"Cover";#N/A,#N/A,TRUE,"Conts";#N/A,#N/A,TRUE,"VOS";#N/A,#N/A,TRUE,"Warrington";#N/A,#N/A,TRUE,"Widnes"}</definedName>
    <definedName name="etretyer" localSheetId="20" hidden="1">{#N/A,#N/A,TRUE,"Cover";#N/A,#N/A,TRUE,"Conts";#N/A,#N/A,TRUE,"VOS";#N/A,#N/A,TRUE,"Warrington";#N/A,#N/A,TRUE,"Widnes"}</definedName>
    <definedName name="etretyer" localSheetId="19" hidden="1">{#N/A,#N/A,TRUE,"Cover";#N/A,#N/A,TRUE,"Conts";#N/A,#N/A,TRUE,"VOS";#N/A,#N/A,TRUE,"Warrington";#N/A,#N/A,TRUE,"Widnes"}</definedName>
    <definedName name="etretyer" localSheetId="26" hidden="1">{#N/A,#N/A,TRUE,"Cover";#N/A,#N/A,TRUE,"Conts";#N/A,#N/A,TRUE,"VOS";#N/A,#N/A,TRUE,"Warrington";#N/A,#N/A,TRUE,"Widnes"}</definedName>
    <definedName name="etretyer" localSheetId="10" hidden="1">{#N/A,#N/A,TRUE,"Cover";#N/A,#N/A,TRUE,"Conts";#N/A,#N/A,TRUE,"VOS";#N/A,#N/A,TRUE,"Warrington";#N/A,#N/A,TRUE,"Widnes"}</definedName>
    <definedName name="etretyer" localSheetId="11" hidden="1">{#N/A,#N/A,TRUE,"Cover";#N/A,#N/A,TRUE,"Conts";#N/A,#N/A,TRUE,"VOS";#N/A,#N/A,TRUE,"Warrington";#N/A,#N/A,TRUE,"Widnes"}</definedName>
    <definedName name="etretyer" localSheetId="15" hidden="1">{#N/A,#N/A,TRUE,"Cover";#N/A,#N/A,TRUE,"Conts";#N/A,#N/A,TRUE,"VOS";#N/A,#N/A,TRUE,"Warrington";#N/A,#N/A,TRUE,"Widnes"}</definedName>
    <definedName name="etretyer" hidden="1">{#N/A,#N/A,TRUE,"Cover";#N/A,#N/A,TRUE,"Conts";#N/A,#N/A,TRUE,"VOS";#N/A,#N/A,TRUE,"Warrington";#N/A,#N/A,TRUE,"Widnes"}</definedName>
    <definedName name="etyegf" localSheetId="0" hidden="1">{#N/A,#N/A,TRUE,"Cover";#N/A,#N/A,TRUE,"Conts";#N/A,#N/A,TRUE,"VOS";#N/A,#N/A,TRUE,"Warrington";#N/A,#N/A,TRUE,"Widnes"}</definedName>
    <definedName name="etyegf" localSheetId="9" hidden="1">{#N/A,#N/A,TRUE,"Cover";#N/A,#N/A,TRUE,"Conts";#N/A,#N/A,TRUE,"VOS";#N/A,#N/A,TRUE,"Warrington";#N/A,#N/A,TRUE,"Widnes"}</definedName>
    <definedName name="etyegf" localSheetId="12" hidden="1">{#N/A,#N/A,TRUE,"Cover";#N/A,#N/A,TRUE,"Conts";#N/A,#N/A,TRUE,"VOS";#N/A,#N/A,TRUE,"Warrington";#N/A,#N/A,TRUE,"Widnes"}</definedName>
    <definedName name="etyegf" localSheetId="13" hidden="1">{#N/A,#N/A,TRUE,"Cover";#N/A,#N/A,TRUE,"Conts";#N/A,#N/A,TRUE,"VOS";#N/A,#N/A,TRUE,"Warrington";#N/A,#N/A,TRUE,"Widnes"}</definedName>
    <definedName name="etyegf" localSheetId="17" hidden="1">{#N/A,#N/A,TRUE,"Cover";#N/A,#N/A,TRUE,"Conts";#N/A,#N/A,TRUE,"VOS";#N/A,#N/A,TRUE,"Warrington";#N/A,#N/A,TRUE,"Widnes"}</definedName>
    <definedName name="etyegf" localSheetId="20" hidden="1">{#N/A,#N/A,TRUE,"Cover";#N/A,#N/A,TRUE,"Conts";#N/A,#N/A,TRUE,"VOS";#N/A,#N/A,TRUE,"Warrington";#N/A,#N/A,TRUE,"Widnes"}</definedName>
    <definedName name="etyegf" localSheetId="19" hidden="1">{#N/A,#N/A,TRUE,"Cover";#N/A,#N/A,TRUE,"Conts";#N/A,#N/A,TRUE,"VOS";#N/A,#N/A,TRUE,"Warrington";#N/A,#N/A,TRUE,"Widnes"}</definedName>
    <definedName name="etyegf" localSheetId="26" hidden="1">{#N/A,#N/A,TRUE,"Cover";#N/A,#N/A,TRUE,"Conts";#N/A,#N/A,TRUE,"VOS";#N/A,#N/A,TRUE,"Warrington";#N/A,#N/A,TRUE,"Widnes"}</definedName>
    <definedName name="etyegf" localSheetId="10" hidden="1">{#N/A,#N/A,TRUE,"Cover";#N/A,#N/A,TRUE,"Conts";#N/A,#N/A,TRUE,"VOS";#N/A,#N/A,TRUE,"Warrington";#N/A,#N/A,TRUE,"Widnes"}</definedName>
    <definedName name="etyegf" localSheetId="11" hidden="1">{#N/A,#N/A,TRUE,"Cover";#N/A,#N/A,TRUE,"Conts";#N/A,#N/A,TRUE,"VOS";#N/A,#N/A,TRUE,"Warrington";#N/A,#N/A,TRUE,"Widnes"}</definedName>
    <definedName name="etyegf" localSheetId="15" hidden="1">{#N/A,#N/A,TRUE,"Cover";#N/A,#N/A,TRUE,"Conts";#N/A,#N/A,TRUE,"VOS";#N/A,#N/A,TRUE,"Warrington";#N/A,#N/A,TRUE,"Widnes"}</definedName>
    <definedName name="etyegf" hidden="1">{#N/A,#N/A,TRUE,"Cover";#N/A,#N/A,TRUE,"Conts";#N/A,#N/A,TRUE,"VOS";#N/A,#N/A,TRUE,"Warrington";#N/A,#N/A,TRUE,"Widnes"}</definedName>
    <definedName name="etyytr" localSheetId="0" hidden="1">{#N/A,#N/A,TRUE,"Cover";#N/A,#N/A,TRUE,"Conts";#N/A,#N/A,TRUE,"VOS";#N/A,#N/A,TRUE,"Warrington";#N/A,#N/A,TRUE,"Widnes"}</definedName>
    <definedName name="etyytr" localSheetId="9" hidden="1">{#N/A,#N/A,TRUE,"Cover";#N/A,#N/A,TRUE,"Conts";#N/A,#N/A,TRUE,"VOS";#N/A,#N/A,TRUE,"Warrington";#N/A,#N/A,TRUE,"Widnes"}</definedName>
    <definedName name="etyytr" localSheetId="12" hidden="1">{#N/A,#N/A,TRUE,"Cover";#N/A,#N/A,TRUE,"Conts";#N/A,#N/A,TRUE,"VOS";#N/A,#N/A,TRUE,"Warrington";#N/A,#N/A,TRUE,"Widnes"}</definedName>
    <definedName name="etyytr" localSheetId="13" hidden="1">{#N/A,#N/A,TRUE,"Cover";#N/A,#N/A,TRUE,"Conts";#N/A,#N/A,TRUE,"VOS";#N/A,#N/A,TRUE,"Warrington";#N/A,#N/A,TRUE,"Widnes"}</definedName>
    <definedName name="etyytr" localSheetId="17" hidden="1">{#N/A,#N/A,TRUE,"Cover";#N/A,#N/A,TRUE,"Conts";#N/A,#N/A,TRUE,"VOS";#N/A,#N/A,TRUE,"Warrington";#N/A,#N/A,TRUE,"Widnes"}</definedName>
    <definedName name="etyytr" localSheetId="20" hidden="1">{#N/A,#N/A,TRUE,"Cover";#N/A,#N/A,TRUE,"Conts";#N/A,#N/A,TRUE,"VOS";#N/A,#N/A,TRUE,"Warrington";#N/A,#N/A,TRUE,"Widnes"}</definedName>
    <definedName name="etyytr" localSheetId="19" hidden="1">{#N/A,#N/A,TRUE,"Cover";#N/A,#N/A,TRUE,"Conts";#N/A,#N/A,TRUE,"VOS";#N/A,#N/A,TRUE,"Warrington";#N/A,#N/A,TRUE,"Widnes"}</definedName>
    <definedName name="etyytr" localSheetId="26" hidden="1">{#N/A,#N/A,TRUE,"Cover";#N/A,#N/A,TRUE,"Conts";#N/A,#N/A,TRUE,"VOS";#N/A,#N/A,TRUE,"Warrington";#N/A,#N/A,TRUE,"Widnes"}</definedName>
    <definedName name="etyytr" localSheetId="10" hidden="1">{#N/A,#N/A,TRUE,"Cover";#N/A,#N/A,TRUE,"Conts";#N/A,#N/A,TRUE,"VOS";#N/A,#N/A,TRUE,"Warrington";#N/A,#N/A,TRUE,"Widnes"}</definedName>
    <definedName name="etyytr" localSheetId="11" hidden="1">{#N/A,#N/A,TRUE,"Cover";#N/A,#N/A,TRUE,"Conts";#N/A,#N/A,TRUE,"VOS";#N/A,#N/A,TRUE,"Warrington";#N/A,#N/A,TRUE,"Widnes"}</definedName>
    <definedName name="etyytr" localSheetId="15" hidden="1">{#N/A,#N/A,TRUE,"Cover";#N/A,#N/A,TRUE,"Conts";#N/A,#N/A,TRUE,"VOS";#N/A,#N/A,TRUE,"Warrington";#N/A,#N/A,TRUE,"Widnes"}</definedName>
    <definedName name="etyytr" hidden="1">{#N/A,#N/A,TRUE,"Cover";#N/A,#N/A,TRUE,"Conts";#N/A,#N/A,TRUE,"VOS";#N/A,#N/A,TRUE,"Warrington";#N/A,#N/A,TRUE,"Widnes"}</definedName>
    <definedName name="ewateryryxyz" localSheetId="0" hidden="1">{#N/A,#N/A,TRUE,"Cover";#N/A,#N/A,TRUE,"Conts";#N/A,#N/A,TRUE,"VOS";#N/A,#N/A,TRUE,"Warrington";#N/A,#N/A,TRUE,"Widnes"}</definedName>
    <definedName name="ewateryryxyz" localSheetId="9" hidden="1">{#N/A,#N/A,TRUE,"Cover";#N/A,#N/A,TRUE,"Conts";#N/A,#N/A,TRUE,"VOS";#N/A,#N/A,TRUE,"Warrington";#N/A,#N/A,TRUE,"Widnes"}</definedName>
    <definedName name="ewateryryxyz" localSheetId="12" hidden="1">{#N/A,#N/A,TRUE,"Cover";#N/A,#N/A,TRUE,"Conts";#N/A,#N/A,TRUE,"VOS";#N/A,#N/A,TRUE,"Warrington";#N/A,#N/A,TRUE,"Widnes"}</definedName>
    <definedName name="ewateryryxyz" localSheetId="13" hidden="1">{#N/A,#N/A,TRUE,"Cover";#N/A,#N/A,TRUE,"Conts";#N/A,#N/A,TRUE,"VOS";#N/A,#N/A,TRUE,"Warrington";#N/A,#N/A,TRUE,"Widnes"}</definedName>
    <definedName name="ewateryryxyz" localSheetId="17" hidden="1">{#N/A,#N/A,TRUE,"Cover";#N/A,#N/A,TRUE,"Conts";#N/A,#N/A,TRUE,"VOS";#N/A,#N/A,TRUE,"Warrington";#N/A,#N/A,TRUE,"Widnes"}</definedName>
    <definedName name="ewateryryxyz" localSheetId="20" hidden="1">{#N/A,#N/A,TRUE,"Cover";#N/A,#N/A,TRUE,"Conts";#N/A,#N/A,TRUE,"VOS";#N/A,#N/A,TRUE,"Warrington";#N/A,#N/A,TRUE,"Widnes"}</definedName>
    <definedName name="ewateryryxyz" localSheetId="19" hidden="1">{#N/A,#N/A,TRUE,"Cover";#N/A,#N/A,TRUE,"Conts";#N/A,#N/A,TRUE,"VOS";#N/A,#N/A,TRUE,"Warrington";#N/A,#N/A,TRUE,"Widnes"}</definedName>
    <definedName name="ewateryryxyz" localSheetId="26" hidden="1">{#N/A,#N/A,TRUE,"Cover";#N/A,#N/A,TRUE,"Conts";#N/A,#N/A,TRUE,"VOS";#N/A,#N/A,TRUE,"Warrington";#N/A,#N/A,TRUE,"Widnes"}</definedName>
    <definedName name="ewateryryxyz" localSheetId="10" hidden="1">{#N/A,#N/A,TRUE,"Cover";#N/A,#N/A,TRUE,"Conts";#N/A,#N/A,TRUE,"VOS";#N/A,#N/A,TRUE,"Warrington";#N/A,#N/A,TRUE,"Widnes"}</definedName>
    <definedName name="ewateryryxyz" localSheetId="11" hidden="1">{#N/A,#N/A,TRUE,"Cover";#N/A,#N/A,TRUE,"Conts";#N/A,#N/A,TRUE,"VOS";#N/A,#N/A,TRUE,"Warrington";#N/A,#N/A,TRUE,"Widnes"}</definedName>
    <definedName name="ewateryryxyz" localSheetId="15" hidden="1">{#N/A,#N/A,TRUE,"Cover";#N/A,#N/A,TRUE,"Conts";#N/A,#N/A,TRUE,"VOS";#N/A,#N/A,TRUE,"Warrington";#N/A,#N/A,TRUE,"Widnes"}</definedName>
    <definedName name="ewateryryxyz" hidden="1">{#N/A,#N/A,TRUE,"Cover";#N/A,#N/A,TRUE,"Conts";#N/A,#N/A,TRUE,"VOS";#N/A,#N/A,TRUE,"Warrington";#N/A,#N/A,TRUE,"Widnes"}</definedName>
    <definedName name="ewt" localSheetId="0" hidden="1">{#N/A,#N/A,TRUE,"Cover";#N/A,#N/A,TRUE,"Conts";#N/A,#N/A,TRUE,"VOS";#N/A,#N/A,TRUE,"Warrington";#N/A,#N/A,TRUE,"Widnes"}</definedName>
    <definedName name="ewt" localSheetId="9" hidden="1">{#N/A,#N/A,TRUE,"Cover";#N/A,#N/A,TRUE,"Conts";#N/A,#N/A,TRUE,"VOS";#N/A,#N/A,TRUE,"Warrington";#N/A,#N/A,TRUE,"Widnes"}</definedName>
    <definedName name="ewt" localSheetId="12" hidden="1">{#N/A,#N/A,TRUE,"Cover";#N/A,#N/A,TRUE,"Conts";#N/A,#N/A,TRUE,"VOS";#N/A,#N/A,TRUE,"Warrington";#N/A,#N/A,TRUE,"Widnes"}</definedName>
    <definedName name="ewt" localSheetId="13" hidden="1">{#N/A,#N/A,TRUE,"Cover";#N/A,#N/A,TRUE,"Conts";#N/A,#N/A,TRUE,"VOS";#N/A,#N/A,TRUE,"Warrington";#N/A,#N/A,TRUE,"Widnes"}</definedName>
    <definedName name="ewt" localSheetId="17" hidden="1">{#N/A,#N/A,TRUE,"Cover";#N/A,#N/A,TRUE,"Conts";#N/A,#N/A,TRUE,"VOS";#N/A,#N/A,TRUE,"Warrington";#N/A,#N/A,TRUE,"Widnes"}</definedName>
    <definedName name="ewt" localSheetId="20" hidden="1">{#N/A,#N/A,TRUE,"Cover";#N/A,#N/A,TRUE,"Conts";#N/A,#N/A,TRUE,"VOS";#N/A,#N/A,TRUE,"Warrington";#N/A,#N/A,TRUE,"Widnes"}</definedName>
    <definedName name="ewt" localSheetId="19" hidden="1">{#N/A,#N/A,TRUE,"Cover";#N/A,#N/A,TRUE,"Conts";#N/A,#N/A,TRUE,"VOS";#N/A,#N/A,TRUE,"Warrington";#N/A,#N/A,TRUE,"Widnes"}</definedName>
    <definedName name="ewt" localSheetId="26" hidden="1">{#N/A,#N/A,TRUE,"Cover";#N/A,#N/A,TRUE,"Conts";#N/A,#N/A,TRUE,"VOS";#N/A,#N/A,TRUE,"Warrington";#N/A,#N/A,TRUE,"Widnes"}</definedName>
    <definedName name="ewt" localSheetId="10" hidden="1">{#N/A,#N/A,TRUE,"Cover";#N/A,#N/A,TRUE,"Conts";#N/A,#N/A,TRUE,"VOS";#N/A,#N/A,TRUE,"Warrington";#N/A,#N/A,TRUE,"Widnes"}</definedName>
    <definedName name="ewt" localSheetId="11" hidden="1">{#N/A,#N/A,TRUE,"Cover";#N/A,#N/A,TRUE,"Conts";#N/A,#N/A,TRUE,"VOS";#N/A,#N/A,TRUE,"Warrington";#N/A,#N/A,TRUE,"Widnes"}</definedName>
    <definedName name="ewt" localSheetId="15" hidden="1">{#N/A,#N/A,TRUE,"Cover";#N/A,#N/A,TRUE,"Conts";#N/A,#N/A,TRUE,"VOS";#N/A,#N/A,TRUE,"Warrington";#N/A,#N/A,TRUE,"Widnes"}</definedName>
    <definedName name="ewt" hidden="1">{#N/A,#N/A,TRUE,"Cover";#N/A,#N/A,TRUE,"Conts";#N/A,#N/A,TRUE,"VOS";#N/A,#N/A,TRUE,"Warrington";#N/A,#N/A,TRUE,"Widnes"}</definedName>
    <definedName name="ewtateryry" localSheetId="0" hidden="1">{#N/A,#N/A,TRUE,"Cover";#N/A,#N/A,TRUE,"Conts";#N/A,#N/A,TRUE,"VOS";#N/A,#N/A,TRUE,"Warrington";#N/A,#N/A,TRUE,"Widnes"}</definedName>
    <definedName name="ewtateryry" localSheetId="9" hidden="1">{#N/A,#N/A,TRUE,"Cover";#N/A,#N/A,TRUE,"Conts";#N/A,#N/A,TRUE,"VOS";#N/A,#N/A,TRUE,"Warrington";#N/A,#N/A,TRUE,"Widnes"}</definedName>
    <definedName name="ewtateryry" localSheetId="12" hidden="1">{#N/A,#N/A,TRUE,"Cover";#N/A,#N/A,TRUE,"Conts";#N/A,#N/A,TRUE,"VOS";#N/A,#N/A,TRUE,"Warrington";#N/A,#N/A,TRUE,"Widnes"}</definedName>
    <definedName name="ewtateryry" localSheetId="13" hidden="1">{#N/A,#N/A,TRUE,"Cover";#N/A,#N/A,TRUE,"Conts";#N/A,#N/A,TRUE,"VOS";#N/A,#N/A,TRUE,"Warrington";#N/A,#N/A,TRUE,"Widnes"}</definedName>
    <definedName name="ewtateryry" localSheetId="17" hidden="1">{#N/A,#N/A,TRUE,"Cover";#N/A,#N/A,TRUE,"Conts";#N/A,#N/A,TRUE,"VOS";#N/A,#N/A,TRUE,"Warrington";#N/A,#N/A,TRUE,"Widnes"}</definedName>
    <definedName name="ewtateryry" localSheetId="20" hidden="1">{#N/A,#N/A,TRUE,"Cover";#N/A,#N/A,TRUE,"Conts";#N/A,#N/A,TRUE,"VOS";#N/A,#N/A,TRUE,"Warrington";#N/A,#N/A,TRUE,"Widnes"}</definedName>
    <definedName name="ewtateryry" localSheetId="19" hidden="1">{#N/A,#N/A,TRUE,"Cover";#N/A,#N/A,TRUE,"Conts";#N/A,#N/A,TRUE,"VOS";#N/A,#N/A,TRUE,"Warrington";#N/A,#N/A,TRUE,"Widnes"}</definedName>
    <definedName name="ewtateryry" localSheetId="26" hidden="1">{#N/A,#N/A,TRUE,"Cover";#N/A,#N/A,TRUE,"Conts";#N/A,#N/A,TRUE,"VOS";#N/A,#N/A,TRUE,"Warrington";#N/A,#N/A,TRUE,"Widnes"}</definedName>
    <definedName name="ewtateryry" localSheetId="10" hidden="1">{#N/A,#N/A,TRUE,"Cover";#N/A,#N/A,TRUE,"Conts";#N/A,#N/A,TRUE,"VOS";#N/A,#N/A,TRUE,"Warrington";#N/A,#N/A,TRUE,"Widnes"}</definedName>
    <definedName name="ewtateryry" localSheetId="11" hidden="1">{#N/A,#N/A,TRUE,"Cover";#N/A,#N/A,TRUE,"Conts";#N/A,#N/A,TRUE,"VOS";#N/A,#N/A,TRUE,"Warrington";#N/A,#N/A,TRUE,"Widnes"}</definedName>
    <definedName name="ewtateryry" localSheetId="15" hidden="1">{#N/A,#N/A,TRUE,"Cover";#N/A,#N/A,TRUE,"Conts";#N/A,#N/A,TRUE,"VOS";#N/A,#N/A,TRUE,"Warrington";#N/A,#N/A,TRUE,"Widnes"}</definedName>
    <definedName name="ewtateryry" hidden="1">{#N/A,#N/A,TRUE,"Cover";#N/A,#N/A,TRUE,"Conts";#N/A,#N/A,TRUE,"VOS";#N/A,#N/A,TRUE,"Warrington";#N/A,#N/A,TRUE,"Widnes"}</definedName>
    <definedName name="Exclusions">[24]Summary!$A$1:$B$43</definedName>
    <definedName name="EXTERNAL__SERVICES" localSheetId="9">'[16]Build-up'!#REF!</definedName>
    <definedName name="EXTERNAL__SERVICES" localSheetId="11">'[16]Build-up'!#REF!</definedName>
    <definedName name="EXTERNAL__SERVICES">'[16]Build-up'!#REF!</definedName>
    <definedName name="EXTERNAL__WALLS" localSheetId="9">'[16]Build-up'!#REF!</definedName>
    <definedName name="EXTERNAL__WALLS" localSheetId="11">'[16]Build-up'!#REF!</definedName>
    <definedName name="EXTERNAL__WALLS">'[16]Build-up'!#REF!</definedName>
    <definedName name="eyy" localSheetId="0" hidden="1">{#N/A,#N/A,TRUE,"Cover";#N/A,#N/A,TRUE,"Conts";#N/A,#N/A,TRUE,"VOS";#N/A,#N/A,TRUE,"Warrington";#N/A,#N/A,TRUE,"Widnes"}</definedName>
    <definedName name="eyy" localSheetId="9" hidden="1">{#N/A,#N/A,TRUE,"Cover";#N/A,#N/A,TRUE,"Conts";#N/A,#N/A,TRUE,"VOS";#N/A,#N/A,TRUE,"Warrington";#N/A,#N/A,TRUE,"Widnes"}</definedName>
    <definedName name="eyy" localSheetId="12" hidden="1">{#N/A,#N/A,TRUE,"Cover";#N/A,#N/A,TRUE,"Conts";#N/A,#N/A,TRUE,"VOS";#N/A,#N/A,TRUE,"Warrington";#N/A,#N/A,TRUE,"Widnes"}</definedName>
    <definedName name="eyy" localSheetId="13" hidden="1">{#N/A,#N/A,TRUE,"Cover";#N/A,#N/A,TRUE,"Conts";#N/A,#N/A,TRUE,"VOS";#N/A,#N/A,TRUE,"Warrington";#N/A,#N/A,TRUE,"Widnes"}</definedName>
    <definedName name="eyy" localSheetId="17" hidden="1">{#N/A,#N/A,TRUE,"Cover";#N/A,#N/A,TRUE,"Conts";#N/A,#N/A,TRUE,"VOS";#N/A,#N/A,TRUE,"Warrington";#N/A,#N/A,TRUE,"Widnes"}</definedName>
    <definedName name="eyy" localSheetId="20" hidden="1">{#N/A,#N/A,TRUE,"Cover";#N/A,#N/A,TRUE,"Conts";#N/A,#N/A,TRUE,"VOS";#N/A,#N/A,TRUE,"Warrington";#N/A,#N/A,TRUE,"Widnes"}</definedName>
    <definedName name="eyy" localSheetId="19" hidden="1">{#N/A,#N/A,TRUE,"Cover";#N/A,#N/A,TRUE,"Conts";#N/A,#N/A,TRUE,"VOS";#N/A,#N/A,TRUE,"Warrington";#N/A,#N/A,TRUE,"Widnes"}</definedName>
    <definedName name="eyy" localSheetId="26" hidden="1">{#N/A,#N/A,TRUE,"Cover";#N/A,#N/A,TRUE,"Conts";#N/A,#N/A,TRUE,"VOS";#N/A,#N/A,TRUE,"Warrington";#N/A,#N/A,TRUE,"Widnes"}</definedName>
    <definedName name="eyy" localSheetId="10" hidden="1">{#N/A,#N/A,TRUE,"Cover";#N/A,#N/A,TRUE,"Conts";#N/A,#N/A,TRUE,"VOS";#N/A,#N/A,TRUE,"Warrington";#N/A,#N/A,TRUE,"Widnes"}</definedName>
    <definedName name="eyy" localSheetId="11" hidden="1">{#N/A,#N/A,TRUE,"Cover";#N/A,#N/A,TRUE,"Conts";#N/A,#N/A,TRUE,"VOS";#N/A,#N/A,TRUE,"Warrington";#N/A,#N/A,TRUE,"Widnes"}</definedName>
    <definedName name="eyy" localSheetId="15" hidden="1">{#N/A,#N/A,TRUE,"Cover";#N/A,#N/A,TRUE,"Conts";#N/A,#N/A,TRUE,"VOS";#N/A,#N/A,TRUE,"Warrington";#N/A,#N/A,TRUE,"Widnes"}</definedName>
    <definedName name="eyy" hidden="1">{#N/A,#N/A,TRUE,"Cover";#N/A,#N/A,TRUE,"Conts";#N/A,#N/A,TRUE,"VOS";#N/A,#N/A,TRUE,"Warrington";#N/A,#N/A,TRUE,"Widnes"}</definedName>
    <definedName name="fdff" localSheetId="0" hidden="1">{#N/A,#N/A,FALSE,"SumG";#N/A,#N/A,FALSE,"ElecG";#N/A,#N/A,FALSE,"MechG";#N/A,#N/A,FALSE,"GeotG";#N/A,#N/A,FALSE,"PrcsG";#N/A,#N/A,FALSE,"TunnG";#N/A,#N/A,FALSE,"CivlG";#N/A,#N/A,FALSE,"NtwkG";#N/A,#N/A,FALSE,"EstgG";#N/A,#N/A,FALSE,"PEngG"}</definedName>
    <definedName name="fdff" localSheetId="9" hidden="1">{#N/A,#N/A,FALSE,"SumG";#N/A,#N/A,FALSE,"ElecG";#N/A,#N/A,FALSE,"MechG";#N/A,#N/A,FALSE,"GeotG";#N/A,#N/A,FALSE,"PrcsG";#N/A,#N/A,FALSE,"TunnG";#N/A,#N/A,FALSE,"CivlG";#N/A,#N/A,FALSE,"NtwkG";#N/A,#N/A,FALSE,"EstgG";#N/A,#N/A,FALSE,"PEngG"}</definedName>
    <definedName name="fdff" localSheetId="12" hidden="1">{#N/A,#N/A,FALSE,"SumG";#N/A,#N/A,FALSE,"ElecG";#N/A,#N/A,FALSE,"MechG";#N/A,#N/A,FALSE,"GeotG";#N/A,#N/A,FALSE,"PrcsG";#N/A,#N/A,FALSE,"TunnG";#N/A,#N/A,FALSE,"CivlG";#N/A,#N/A,FALSE,"NtwkG";#N/A,#N/A,FALSE,"EstgG";#N/A,#N/A,FALSE,"PEngG"}</definedName>
    <definedName name="fdff" localSheetId="13" hidden="1">{#N/A,#N/A,FALSE,"SumG";#N/A,#N/A,FALSE,"ElecG";#N/A,#N/A,FALSE,"MechG";#N/A,#N/A,FALSE,"GeotG";#N/A,#N/A,FALSE,"PrcsG";#N/A,#N/A,FALSE,"TunnG";#N/A,#N/A,FALSE,"CivlG";#N/A,#N/A,FALSE,"NtwkG";#N/A,#N/A,FALSE,"EstgG";#N/A,#N/A,FALSE,"PEngG"}</definedName>
    <definedName name="fdff" localSheetId="17"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26"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localSheetId="15"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0" hidden="1">{#N/A,#N/A,TRUE,"Cover";#N/A,#N/A,TRUE,"Conts";#N/A,#N/A,TRUE,"VOS";#N/A,#N/A,TRUE,"Warrington";#N/A,#N/A,TRUE,"Widnes"}</definedName>
    <definedName name="Fees.1" localSheetId="9" hidden="1">{#N/A,#N/A,TRUE,"Cover";#N/A,#N/A,TRUE,"Conts";#N/A,#N/A,TRUE,"VOS";#N/A,#N/A,TRUE,"Warrington";#N/A,#N/A,TRUE,"Widnes"}</definedName>
    <definedName name="Fees.1" localSheetId="12" hidden="1">{#N/A,#N/A,TRUE,"Cover";#N/A,#N/A,TRUE,"Conts";#N/A,#N/A,TRUE,"VOS";#N/A,#N/A,TRUE,"Warrington";#N/A,#N/A,TRUE,"Widnes"}</definedName>
    <definedName name="Fees.1" localSheetId="13" hidden="1">{#N/A,#N/A,TRUE,"Cover";#N/A,#N/A,TRUE,"Conts";#N/A,#N/A,TRUE,"VOS";#N/A,#N/A,TRUE,"Warrington";#N/A,#N/A,TRUE,"Widnes"}</definedName>
    <definedName name="Fees.1" localSheetId="17" hidden="1">{#N/A,#N/A,TRUE,"Cover";#N/A,#N/A,TRUE,"Conts";#N/A,#N/A,TRUE,"VOS";#N/A,#N/A,TRUE,"Warrington";#N/A,#N/A,TRUE,"Widnes"}</definedName>
    <definedName name="Fees.1" localSheetId="20" hidden="1">{#N/A,#N/A,TRUE,"Cover";#N/A,#N/A,TRUE,"Conts";#N/A,#N/A,TRUE,"VOS";#N/A,#N/A,TRUE,"Warrington";#N/A,#N/A,TRUE,"Widnes"}</definedName>
    <definedName name="Fees.1" localSheetId="19" hidden="1">{#N/A,#N/A,TRUE,"Cover";#N/A,#N/A,TRUE,"Conts";#N/A,#N/A,TRUE,"VOS";#N/A,#N/A,TRUE,"Warrington";#N/A,#N/A,TRUE,"Widnes"}</definedName>
    <definedName name="Fees.1" localSheetId="26" hidden="1">{#N/A,#N/A,TRUE,"Cover";#N/A,#N/A,TRUE,"Conts";#N/A,#N/A,TRUE,"VOS";#N/A,#N/A,TRUE,"Warrington";#N/A,#N/A,TRUE,"Widnes"}</definedName>
    <definedName name="Fees.1" localSheetId="10" hidden="1">{#N/A,#N/A,TRUE,"Cover";#N/A,#N/A,TRUE,"Conts";#N/A,#N/A,TRUE,"VOS";#N/A,#N/A,TRUE,"Warrington";#N/A,#N/A,TRUE,"Widnes"}</definedName>
    <definedName name="Fees.1" localSheetId="11" hidden="1">{#N/A,#N/A,TRUE,"Cover";#N/A,#N/A,TRUE,"Conts";#N/A,#N/A,TRUE,"VOS";#N/A,#N/A,TRUE,"Warrington";#N/A,#N/A,TRUE,"Widnes"}</definedName>
    <definedName name="Fees.1" localSheetId="15" hidden="1">{#N/A,#N/A,TRUE,"Cover";#N/A,#N/A,TRUE,"Conts";#N/A,#N/A,TRUE,"VOS";#N/A,#N/A,TRUE,"Warrington";#N/A,#N/A,TRUE,"Widnes"}</definedName>
    <definedName name="Fees.1" hidden="1">{#N/A,#N/A,TRUE,"Cover";#N/A,#N/A,TRUE,"Conts";#N/A,#N/A,TRUE,"VOS";#N/A,#N/A,TRUE,"Warrington";#N/A,#N/A,TRUE,"Widnes"}</definedName>
    <definedName name="fg" localSheetId="0" hidden="1">{#N/A,#N/A,TRUE,"Cover";#N/A,#N/A,TRUE,"Conts";#N/A,#N/A,TRUE,"VOS";#N/A,#N/A,TRUE,"Warrington";#N/A,#N/A,TRUE,"Widnes"}</definedName>
    <definedName name="fg" localSheetId="9" hidden="1">{#N/A,#N/A,TRUE,"Cover";#N/A,#N/A,TRUE,"Conts";#N/A,#N/A,TRUE,"VOS";#N/A,#N/A,TRUE,"Warrington";#N/A,#N/A,TRUE,"Widnes"}</definedName>
    <definedName name="fg" localSheetId="12" hidden="1">{#N/A,#N/A,TRUE,"Cover";#N/A,#N/A,TRUE,"Conts";#N/A,#N/A,TRUE,"VOS";#N/A,#N/A,TRUE,"Warrington";#N/A,#N/A,TRUE,"Widnes"}</definedName>
    <definedName name="fg" localSheetId="13" hidden="1">{#N/A,#N/A,TRUE,"Cover";#N/A,#N/A,TRUE,"Conts";#N/A,#N/A,TRUE,"VOS";#N/A,#N/A,TRUE,"Warrington";#N/A,#N/A,TRUE,"Widnes"}</definedName>
    <definedName name="fg" localSheetId="17" hidden="1">{#N/A,#N/A,TRUE,"Cover";#N/A,#N/A,TRUE,"Conts";#N/A,#N/A,TRUE,"VOS";#N/A,#N/A,TRUE,"Warrington";#N/A,#N/A,TRUE,"Widnes"}</definedName>
    <definedName name="fg" localSheetId="20" hidden="1">{#N/A,#N/A,TRUE,"Cover";#N/A,#N/A,TRUE,"Conts";#N/A,#N/A,TRUE,"VOS";#N/A,#N/A,TRUE,"Warrington";#N/A,#N/A,TRUE,"Widnes"}</definedName>
    <definedName name="fg" localSheetId="19" hidden="1">{#N/A,#N/A,TRUE,"Cover";#N/A,#N/A,TRUE,"Conts";#N/A,#N/A,TRUE,"VOS";#N/A,#N/A,TRUE,"Warrington";#N/A,#N/A,TRUE,"Widnes"}</definedName>
    <definedName name="fg" localSheetId="26" hidden="1">{#N/A,#N/A,TRUE,"Cover";#N/A,#N/A,TRUE,"Conts";#N/A,#N/A,TRUE,"VOS";#N/A,#N/A,TRUE,"Warrington";#N/A,#N/A,TRUE,"Widnes"}</definedName>
    <definedName name="fg" localSheetId="10" hidden="1">{#N/A,#N/A,TRUE,"Cover";#N/A,#N/A,TRUE,"Conts";#N/A,#N/A,TRUE,"VOS";#N/A,#N/A,TRUE,"Warrington";#N/A,#N/A,TRUE,"Widnes"}</definedName>
    <definedName name="fg" localSheetId="11" hidden="1">{#N/A,#N/A,TRUE,"Cover";#N/A,#N/A,TRUE,"Conts";#N/A,#N/A,TRUE,"VOS";#N/A,#N/A,TRUE,"Warrington";#N/A,#N/A,TRUE,"Widnes"}</definedName>
    <definedName name="fg" localSheetId="15" hidden="1">{#N/A,#N/A,TRUE,"Cover";#N/A,#N/A,TRUE,"Conts";#N/A,#N/A,TRUE,"VOS";#N/A,#N/A,TRUE,"Warrington";#N/A,#N/A,TRUE,"Widnes"}</definedName>
    <definedName name="fg" hidden="1">{#N/A,#N/A,TRUE,"Cover";#N/A,#N/A,TRUE,"Conts";#N/A,#N/A,TRUE,"VOS";#N/A,#N/A,TRUE,"Warrington";#N/A,#N/A,TRUE,"Widnes"}</definedName>
    <definedName name="fgdfg" localSheetId="0" hidden="1">{#N/A,#N/A,FALSE,"SumD";#N/A,#N/A,FALSE,"ElecD";#N/A,#N/A,FALSE,"MechD";#N/A,#N/A,FALSE,"GeotD";#N/A,#N/A,FALSE,"PrcsD";#N/A,#N/A,FALSE,"TunnD";#N/A,#N/A,FALSE,"CivlD";#N/A,#N/A,FALSE,"NtwkD";#N/A,#N/A,FALSE,"EstgD";#N/A,#N/A,FALSE,"PEngD"}</definedName>
    <definedName name="fgdfg" localSheetId="9" hidden="1">{#N/A,#N/A,FALSE,"SumD";#N/A,#N/A,FALSE,"ElecD";#N/A,#N/A,FALSE,"MechD";#N/A,#N/A,FALSE,"GeotD";#N/A,#N/A,FALSE,"PrcsD";#N/A,#N/A,FALSE,"TunnD";#N/A,#N/A,FALSE,"CivlD";#N/A,#N/A,FALSE,"NtwkD";#N/A,#N/A,FALSE,"EstgD";#N/A,#N/A,FALSE,"PEngD"}</definedName>
    <definedName name="fgdfg" localSheetId="12" hidden="1">{#N/A,#N/A,FALSE,"SumD";#N/A,#N/A,FALSE,"ElecD";#N/A,#N/A,FALSE,"MechD";#N/A,#N/A,FALSE,"GeotD";#N/A,#N/A,FALSE,"PrcsD";#N/A,#N/A,FALSE,"TunnD";#N/A,#N/A,FALSE,"CivlD";#N/A,#N/A,FALSE,"NtwkD";#N/A,#N/A,FALSE,"EstgD";#N/A,#N/A,FALSE,"PEngD"}</definedName>
    <definedName name="fgdfg" localSheetId="13" hidden="1">{#N/A,#N/A,FALSE,"SumD";#N/A,#N/A,FALSE,"ElecD";#N/A,#N/A,FALSE,"MechD";#N/A,#N/A,FALSE,"GeotD";#N/A,#N/A,FALSE,"PrcsD";#N/A,#N/A,FALSE,"TunnD";#N/A,#N/A,FALSE,"CivlD";#N/A,#N/A,FALSE,"NtwkD";#N/A,#N/A,FALSE,"EstgD";#N/A,#N/A,FALSE,"PEngD"}</definedName>
    <definedName name="fgdfg" localSheetId="17"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26"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localSheetId="15"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0" hidden="1">{#N/A,#N/A,FALSE,"SumG";#N/A,#N/A,FALSE,"ElecG";#N/A,#N/A,FALSE,"MechG";#N/A,#N/A,FALSE,"GeotG";#N/A,#N/A,FALSE,"PrcsG";#N/A,#N/A,FALSE,"TunnG";#N/A,#N/A,FALSE,"CivlG";#N/A,#N/A,FALSE,"NtwkG";#N/A,#N/A,FALSE,"EstgG";#N/A,#N/A,FALSE,"PEngG"}</definedName>
    <definedName name="fgfdg" localSheetId="9" hidden="1">{#N/A,#N/A,FALSE,"SumG";#N/A,#N/A,FALSE,"ElecG";#N/A,#N/A,FALSE,"MechG";#N/A,#N/A,FALSE,"GeotG";#N/A,#N/A,FALSE,"PrcsG";#N/A,#N/A,FALSE,"TunnG";#N/A,#N/A,FALSE,"CivlG";#N/A,#N/A,FALSE,"NtwkG";#N/A,#N/A,FALSE,"EstgG";#N/A,#N/A,FALSE,"PEngG"}</definedName>
    <definedName name="fgfdg" localSheetId="12" hidden="1">{#N/A,#N/A,FALSE,"SumG";#N/A,#N/A,FALSE,"ElecG";#N/A,#N/A,FALSE,"MechG";#N/A,#N/A,FALSE,"GeotG";#N/A,#N/A,FALSE,"PrcsG";#N/A,#N/A,FALSE,"TunnG";#N/A,#N/A,FALSE,"CivlG";#N/A,#N/A,FALSE,"NtwkG";#N/A,#N/A,FALSE,"EstgG";#N/A,#N/A,FALSE,"PEngG"}</definedName>
    <definedName name="fgfdg" localSheetId="13" hidden="1">{#N/A,#N/A,FALSE,"SumG";#N/A,#N/A,FALSE,"ElecG";#N/A,#N/A,FALSE,"MechG";#N/A,#N/A,FALSE,"GeotG";#N/A,#N/A,FALSE,"PrcsG";#N/A,#N/A,FALSE,"TunnG";#N/A,#N/A,FALSE,"CivlG";#N/A,#N/A,FALSE,"NtwkG";#N/A,#N/A,FALSE,"EstgG";#N/A,#N/A,FALSE,"PEngG"}</definedName>
    <definedName name="fgfdg" localSheetId="17"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26"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localSheetId="15"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0" hidden="1">{#N/A,#N/A,FALSE,"SumD";#N/A,#N/A,FALSE,"ElecD";#N/A,#N/A,FALSE,"MechD";#N/A,#N/A,FALSE,"GeotD";#N/A,#N/A,FALSE,"PrcsD";#N/A,#N/A,FALSE,"TunnD";#N/A,#N/A,FALSE,"CivlD";#N/A,#N/A,FALSE,"NtwkD";#N/A,#N/A,FALSE,"EstgD";#N/A,#N/A,FALSE,"PEngD"}</definedName>
    <definedName name="fghfg" localSheetId="9" hidden="1">{#N/A,#N/A,FALSE,"SumD";#N/A,#N/A,FALSE,"ElecD";#N/A,#N/A,FALSE,"MechD";#N/A,#N/A,FALSE,"GeotD";#N/A,#N/A,FALSE,"PrcsD";#N/A,#N/A,FALSE,"TunnD";#N/A,#N/A,FALSE,"CivlD";#N/A,#N/A,FALSE,"NtwkD";#N/A,#N/A,FALSE,"EstgD";#N/A,#N/A,FALSE,"PEngD"}</definedName>
    <definedName name="fghfg" localSheetId="12" hidden="1">{#N/A,#N/A,FALSE,"SumD";#N/A,#N/A,FALSE,"ElecD";#N/A,#N/A,FALSE,"MechD";#N/A,#N/A,FALSE,"GeotD";#N/A,#N/A,FALSE,"PrcsD";#N/A,#N/A,FALSE,"TunnD";#N/A,#N/A,FALSE,"CivlD";#N/A,#N/A,FALSE,"NtwkD";#N/A,#N/A,FALSE,"EstgD";#N/A,#N/A,FALSE,"PEngD"}</definedName>
    <definedName name="fghfg" localSheetId="13" hidden="1">{#N/A,#N/A,FALSE,"SumD";#N/A,#N/A,FALSE,"ElecD";#N/A,#N/A,FALSE,"MechD";#N/A,#N/A,FALSE,"GeotD";#N/A,#N/A,FALSE,"PrcsD";#N/A,#N/A,FALSE,"TunnD";#N/A,#N/A,FALSE,"CivlD";#N/A,#N/A,FALSE,"NtwkD";#N/A,#N/A,FALSE,"EstgD";#N/A,#N/A,FALSE,"PEngD"}</definedName>
    <definedName name="fghfg" localSheetId="17"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26"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localSheetId="15"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0"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12" hidden="1">{#N/A,#N/A,FALSE,"SumD";#N/A,#N/A,FALSE,"ElecD";#N/A,#N/A,FALSE,"MechD";#N/A,#N/A,FALSE,"GeotD";#N/A,#N/A,FALSE,"PrcsD";#N/A,#N/A,FALSE,"TunnD";#N/A,#N/A,FALSE,"CivlD";#N/A,#N/A,FALSE,"NtwkD";#N/A,#N/A,FALSE,"EstgD";#N/A,#N/A,FALSE,"PEngD"}</definedName>
    <definedName name="FGHH" localSheetId="13" hidden="1">{#N/A,#N/A,FALSE,"SumD";#N/A,#N/A,FALSE,"ElecD";#N/A,#N/A,FALSE,"MechD";#N/A,#N/A,FALSE,"GeotD";#N/A,#N/A,FALSE,"PrcsD";#N/A,#N/A,FALSE,"TunnD";#N/A,#N/A,FALSE,"CivlD";#N/A,#N/A,FALSE,"NtwkD";#N/A,#N/A,FALSE,"EstgD";#N/A,#N/A,FALSE,"PEngD"}</definedName>
    <definedName name="FGHH" localSheetId="17"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26"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localSheetId="15"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0" hidden="1">{#N/A,#N/A,TRUE,"Cover";#N/A,#N/A,TRUE,"Conts";#N/A,#N/A,TRUE,"VOS";#N/A,#N/A,TRUE,"Warrington";#N/A,#N/A,TRUE,"Widnes"}</definedName>
    <definedName name="fgjjjkyg" localSheetId="9" hidden="1">{#N/A,#N/A,TRUE,"Cover";#N/A,#N/A,TRUE,"Conts";#N/A,#N/A,TRUE,"VOS";#N/A,#N/A,TRUE,"Warrington";#N/A,#N/A,TRUE,"Widnes"}</definedName>
    <definedName name="fgjjjkyg" localSheetId="12" hidden="1">{#N/A,#N/A,TRUE,"Cover";#N/A,#N/A,TRUE,"Conts";#N/A,#N/A,TRUE,"VOS";#N/A,#N/A,TRUE,"Warrington";#N/A,#N/A,TRUE,"Widnes"}</definedName>
    <definedName name="fgjjjkyg" localSheetId="13" hidden="1">{#N/A,#N/A,TRUE,"Cover";#N/A,#N/A,TRUE,"Conts";#N/A,#N/A,TRUE,"VOS";#N/A,#N/A,TRUE,"Warrington";#N/A,#N/A,TRUE,"Widnes"}</definedName>
    <definedName name="fgjjjkyg" localSheetId="17" hidden="1">{#N/A,#N/A,TRUE,"Cover";#N/A,#N/A,TRUE,"Conts";#N/A,#N/A,TRUE,"VOS";#N/A,#N/A,TRUE,"Warrington";#N/A,#N/A,TRUE,"Widnes"}</definedName>
    <definedName name="fgjjjkyg" localSheetId="20" hidden="1">{#N/A,#N/A,TRUE,"Cover";#N/A,#N/A,TRUE,"Conts";#N/A,#N/A,TRUE,"VOS";#N/A,#N/A,TRUE,"Warrington";#N/A,#N/A,TRUE,"Widnes"}</definedName>
    <definedName name="fgjjjkyg" localSheetId="19" hidden="1">{#N/A,#N/A,TRUE,"Cover";#N/A,#N/A,TRUE,"Conts";#N/A,#N/A,TRUE,"VOS";#N/A,#N/A,TRUE,"Warrington";#N/A,#N/A,TRUE,"Widnes"}</definedName>
    <definedName name="fgjjjkyg" localSheetId="26" hidden="1">{#N/A,#N/A,TRUE,"Cover";#N/A,#N/A,TRUE,"Conts";#N/A,#N/A,TRUE,"VOS";#N/A,#N/A,TRUE,"Warrington";#N/A,#N/A,TRUE,"Widnes"}</definedName>
    <definedName name="fgjjjkyg" localSheetId="10" hidden="1">{#N/A,#N/A,TRUE,"Cover";#N/A,#N/A,TRUE,"Conts";#N/A,#N/A,TRUE,"VOS";#N/A,#N/A,TRUE,"Warrington";#N/A,#N/A,TRUE,"Widnes"}</definedName>
    <definedName name="fgjjjkyg" localSheetId="11" hidden="1">{#N/A,#N/A,TRUE,"Cover";#N/A,#N/A,TRUE,"Conts";#N/A,#N/A,TRUE,"VOS";#N/A,#N/A,TRUE,"Warrington";#N/A,#N/A,TRUE,"Widnes"}</definedName>
    <definedName name="fgjjjkyg" localSheetId="15" hidden="1">{#N/A,#N/A,TRUE,"Cover";#N/A,#N/A,TRUE,"Conts";#N/A,#N/A,TRUE,"VOS";#N/A,#N/A,TRUE,"Warrington";#N/A,#N/A,TRUE,"Widnes"}</definedName>
    <definedName name="fgjjjkyg" hidden="1">{#N/A,#N/A,TRUE,"Cover";#N/A,#N/A,TRUE,"Conts";#N/A,#N/A,TRUE,"VOS";#N/A,#N/A,TRUE,"Warrington";#N/A,#N/A,TRUE,"Widnes"}</definedName>
    <definedName name="fhgujguthi" localSheetId="0" hidden="1">{#N/A,#N/A,TRUE,"Cover";#N/A,#N/A,TRUE,"Conts";#N/A,#N/A,TRUE,"VOS";#N/A,#N/A,TRUE,"Warrington";#N/A,#N/A,TRUE,"Widnes"}</definedName>
    <definedName name="fhgujguthi" localSheetId="9" hidden="1">{#N/A,#N/A,TRUE,"Cover";#N/A,#N/A,TRUE,"Conts";#N/A,#N/A,TRUE,"VOS";#N/A,#N/A,TRUE,"Warrington";#N/A,#N/A,TRUE,"Widnes"}</definedName>
    <definedName name="fhgujguthi" localSheetId="12" hidden="1">{#N/A,#N/A,TRUE,"Cover";#N/A,#N/A,TRUE,"Conts";#N/A,#N/A,TRUE,"VOS";#N/A,#N/A,TRUE,"Warrington";#N/A,#N/A,TRUE,"Widnes"}</definedName>
    <definedName name="fhgujguthi" localSheetId="13" hidden="1">{#N/A,#N/A,TRUE,"Cover";#N/A,#N/A,TRUE,"Conts";#N/A,#N/A,TRUE,"VOS";#N/A,#N/A,TRUE,"Warrington";#N/A,#N/A,TRUE,"Widnes"}</definedName>
    <definedName name="fhgujguthi" localSheetId="17" hidden="1">{#N/A,#N/A,TRUE,"Cover";#N/A,#N/A,TRUE,"Conts";#N/A,#N/A,TRUE,"VOS";#N/A,#N/A,TRUE,"Warrington";#N/A,#N/A,TRUE,"Widnes"}</definedName>
    <definedName name="fhgujguthi" localSheetId="20" hidden="1">{#N/A,#N/A,TRUE,"Cover";#N/A,#N/A,TRUE,"Conts";#N/A,#N/A,TRUE,"VOS";#N/A,#N/A,TRUE,"Warrington";#N/A,#N/A,TRUE,"Widnes"}</definedName>
    <definedName name="fhgujguthi" localSheetId="19" hidden="1">{#N/A,#N/A,TRUE,"Cover";#N/A,#N/A,TRUE,"Conts";#N/A,#N/A,TRUE,"VOS";#N/A,#N/A,TRUE,"Warrington";#N/A,#N/A,TRUE,"Widnes"}</definedName>
    <definedName name="fhgujguthi" localSheetId="26" hidden="1">{#N/A,#N/A,TRUE,"Cover";#N/A,#N/A,TRUE,"Conts";#N/A,#N/A,TRUE,"VOS";#N/A,#N/A,TRUE,"Warrington";#N/A,#N/A,TRUE,"Widnes"}</definedName>
    <definedName name="fhgujguthi" localSheetId="10" hidden="1">{#N/A,#N/A,TRUE,"Cover";#N/A,#N/A,TRUE,"Conts";#N/A,#N/A,TRUE,"VOS";#N/A,#N/A,TRUE,"Warrington";#N/A,#N/A,TRUE,"Widnes"}</definedName>
    <definedName name="fhgujguthi" localSheetId="11" hidden="1">{#N/A,#N/A,TRUE,"Cover";#N/A,#N/A,TRUE,"Conts";#N/A,#N/A,TRUE,"VOS";#N/A,#N/A,TRUE,"Warrington";#N/A,#N/A,TRUE,"Widnes"}</definedName>
    <definedName name="fhgujguthi" localSheetId="15" hidden="1">{#N/A,#N/A,TRUE,"Cover";#N/A,#N/A,TRUE,"Conts";#N/A,#N/A,TRUE,"VOS";#N/A,#N/A,TRUE,"Warrington";#N/A,#N/A,TRUE,"Widnes"}</definedName>
    <definedName name="fhgujguthi" hidden="1">{#N/A,#N/A,TRUE,"Cover";#N/A,#N/A,TRUE,"Conts";#N/A,#N/A,TRUE,"VOS";#N/A,#N/A,TRUE,"Warrington";#N/A,#N/A,TRUE,"Widnes"}</definedName>
    <definedName name="fhjsjs" localSheetId="0" hidden="1">{#N/A,#N/A,TRUE,"Cover";#N/A,#N/A,TRUE,"Conts";#N/A,#N/A,TRUE,"VOS";#N/A,#N/A,TRUE,"Warrington";#N/A,#N/A,TRUE,"Widnes"}</definedName>
    <definedName name="fhjsjs" localSheetId="9" hidden="1">{#N/A,#N/A,TRUE,"Cover";#N/A,#N/A,TRUE,"Conts";#N/A,#N/A,TRUE,"VOS";#N/A,#N/A,TRUE,"Warrington";#N/A,#N/A,TRUE,"Widnes"}</definedName>
    <definedName name="fhjsjs" localSheetId="12" hidden="1">{#N/A,#N/A,TRUE,"Cover";#N/A,#N/A,TRUE,"Conts";#N/A,#N/A,TRUE,"VOS";#N/A,#N/A,TRUE,"Warrington";#N/A,#N/A,TRUE,"Widnes"}</definedName>
    <definedName name="fhjsjs" localSheetId="13" hidden="1">{#N/A,#N/A,TRUE,"Cover";#N/A,#N/A,TRUE,"Conts";#N/A,#N/A,TRUE,"VOS";#N/A,#N/A,TRUE,"Warrington";#N/A,#N/A,TRUE,"Widnes"}</definedName>
    <definedName name="fhjsjs" localSheetId="17" hidden="1">{#N/A,#N/A,TRUE,"Cover";#N/A,#N/A,TRUE,"Conts";#N/A,#N/A,TRUE,"VOS";#N/A,#N/A,TRUE,"Warrington";#N/A,#N/A,TRUE,"Widnes"}</definedName>
    <definedName name="fhjsjs" localSheetId="20" hidden="1">{#N/A,#N/A,TRUE,"Cover";#N/A,#N/A,TRUE,"Conts";#N/A,#N/A,TRUE,"VOS";#N/A,#N/A,TRUE,"Warrington";#N/A,#N/A,TRUE,"Widnes"}</definedName>
    <definedName name="fhjsjs" localSheetId="19" hidden="1">{#N/A,#N/A,TRUE,"Cover";#N/A,#N/A,TRUE,"Conts";#N/A,#N/A,TRUE,"VOS";#N/A,#N/A,TRUE,"Warrington";#N/A,#N/A,TRUE,"Widnes"}</definedName>
    <definedName name="fhjsjs" localSheetId="26" hidden="1">{#N/A,#N/A,TRUE,"Cover";#N/A,#N/A,TRUE,"Conts";#N/A,#N/A,TRUE,"VOS";#N/A,#N/A,TRUE,"Warrington";#N/A,#N/A,TRUE,"Widnes"}</definedName>
    <definedName name="fhjsjs" localSheetId="10" hidden="1">{#N/A,#N/A,TRUE,"Cover";#N/A,#N/A,TRUE,"Conts";#N/A,#N/A,TRUE,"VOS";#N/A,#N/A,TRUE,"Warrington";#N/A,#N/A,TRUE,"Widnes"}</definedName>
    <definedName name="fhjsjs" localSheetId="11" hidden="1">{#N/A,#N/A,TRUE,"Cover";#N/A,#N/A,TRUE,"Conts";#N/A,#N/A,TRUE,"VOS";#N/A,#N/A,TRUE,"Warrington";#N/A,#N/A,TRUE,"Widnes"}</definedName>
    <definedName name="fhjsjs" localSheetId="15" hidden="1">{#N/A,#N/A,TRUE,"Cover";#N/A,#N/A,TRUE,"Conts";#N/A,#N/A,TRUE,"VOS";#N/A,#N/A,TRUE,"Warrington";#N/A,#N/A,TRUE,"Widnes"}</definedName>
    <definedName name="fhjsjs" hidden="1">{#N/A,#N/A,TRUE,"Cover";#N/A,#N/A,TRUE,"Conts";#N/A,#N/A,TRUE,"VOS";#N/A,#N/A,TRUE,"Warrington";#N/A,#N/A,TRUE,"Widnes"}</definedName>
    <definedName name="fkfkvhikkhju" localSheetId="0" hidden="1">{#N/A,#N/A,TRUE,"Cover";#N/A,#N/A,TRUE,"Conts";#N/A,#N/A,TRUE,"VOS";#N/A,#N/A,TRUE,"Warrington";#N/A,#N/A,TRUE,"Widnes"}</definedName>
    <definedName name="fkfkvhikkhju" localSheetId="9" hidden="1">{#N/A,#N/A,TRUE,"Cover";#N/A,#N/A,TRUE,"Conts";#N/A,#N/A,TRUE,"VOS";#N/A,#N/A,TRUE,"Warrington";#N/A,#N/A,TRUE,"Widnes"}</definedName>
    <definedName name="fkfkvhikkhju" localSheetId="12" hidden="1">{#N/A,#N/A,TRUE,"Cover";#N/A,#N/A,TRUE,"Conts";#N/A,#N/A,TRUE,"VOS";#N/A,#N/A,TRUE,"Warrington";#N/A,#N/A,TRUE,"Widnes"}</definedName>
    <definedName name="fkfkvhikkhju" localSheetId="13" hidden="1">{#N/A,#N/A,TRUE,"Cover";#N/A,#N/A,TRUE,"Conts";#N/A,#N/A,TRUE,"VOS";#N/A,#N/A,TRUE,"Warrington";#N/A,#N/A,TRUE,"Widnes"}</definedName>
    <definedName name="fkfkvhikkhju" localSheetId="17" hidden="1">{#N/A,#N/A,TRUE,"Cover";#N/A,#N/A,TRUE,"Conts";#N/A,#N/A,TRUE,"VOS";#N/A,#N/A,TRUE,"Warrington";#N/A,#N/A,TRUE,"Widnes"}</definedName>
    <definedName name="fkfkvhikkhju" localSheetId="20" hidden="1">{#N/A,#N/A,TRUE,"Cover";#N/A,#N/A,TRUE,"Conts";#N/A,#N/A,TRUE,"VOS";#N/A,#N/A,TRUE,"Warrington";#N/A,#N/A,TRUE,"Widnes"}</definedName>
    <definedName name="fkfkvhikkhju" localSheetId="19" hidden="1">{#N/A,#N/A,TRUE,"Cover";#N/A,#N/A,TRUE,"Conts";#N/A,#N/A,TRUE,"VOS";#N/A,#N/A,TRUE,"Warrington";#N/A,#N/A,TRUE,"Widnes"}</definedName>
    <definedName name="fkfkvhikkhju" localSheetId="26" hidden="1">{#N/A,#N/A,TRUE,"Cover";#N/A,#N/A,TRUE,"Conts";#N/A,#N/A,TRUE,"VOS";#N/A,#N/A,TRUE,"Warrington";#N/A,#N/A,TRUE,"Widnes"}</definedName>
    <definedName name="fkfkvhikkhju" localSheetId="10" hidden="1">{#N/A,#N/A,TRUE,"Cover";#N/A,#N/A,TRUE,"Conts";#N/A,#N/A,TRUE,"VOS";#N/A,#N/A,TRUE,"Warrington";#N/A,#N/A,TRUE,"Widnes"}</definedName>
    <definedName name="fkfkvhikkhju" localSheetId="11" hidden="1">{#N/A,#N/A,TRUE,"Cover";#N/A,#N/A,TRUE,"Conts";#N/A,#N/A,TRUE,"VOS";#N/A,#N/A,TRUE,"Warrington";#N/A,#N/A,TRUE,"Widnes"}</definedName>
    <definedName name="fkfkvhikkhju" localSheetId="15" hidden="1">{#N/A,#N/A,TRUE,"Cover";#N/A,#N/A,TRUE,"Conts";#N/A,#N/A,TRUE,"VOS";#N/A,#N/A,TRUE,"Warrington";#N/A,#N/A,TRUE,"Widnes"}</definedName>
    <definedName name="fkfkvhikkhju" hidden="1">{#N/A,#N/A,TRUE,"Cover";#N/A,#N/A,TRUE,"Conts";#N/A,#N/A,TRUE,"VOS";#N/A,#N/A,TRUE,"Warrington";#N/A,#N/A,TRUE,"Widnes"}</definedName>
    <definedName name="FLOOR__FINISHES" localSheetId="9">'[16]Build-up'!#REF!</definedName>
    <definedName name="FLOOR__FINISHES">'[16]Build-up'!#REF!</definedName>
    <definedName name="FRAME" localSheetId="9">'[16]Build-up'!#REF!</definedName>
    <definedName name="FRAME">'[16]Build-up'!#REF!</definedName>
    <definedName name="frjj" localSheetId="0" hidden="1">{#N/A,#N/A,TRUE,"Cover";#N/A,#N/A,TRUE,"Conts";#N/A,#N/A,TRUE,"VOS";#N/A,#N/A,TRUE,"Warrington";#N/A,#N/A,TRUE,"Widnes"}</definedName>
    <definedName name="frjj" localSheetId="9" hidden="1">{#N/A,#N/A,TRUE,"Cover";#N/A,#N/A,TRUE,"Conts";#N/A,#N/A,TRUE,"VOS";#N/A,#N/A,TRUE,"Warrington";#N/A,#N/A,TRUE,"Widnes"}</definedName>
    <definedName name="frjj" localSheetId="12" hidden="1">{#N/A,#N/A,TRUE,"Cover";#N/A,#N/A,TRUE,"Conts";#N/A,#N/A,TRUE,"VOS";#N/A,#N/A,TRUE,"Warrington";#N/A,#N/A,TRUE,"Widnes"}</definedName>
    <definedName name="frjj" localSheetId="13" hidden="1">{#N/A,#N/A,TRUE,"Cover";#N/A,#N/A,TRUE,"Conts";#N/A,#N/A,TRUE,"VOS";#N/A,#N/A,TRUE,"Warrington";#N/A,#N/A,TRUE,"Widnes"}</definedName>
    <definedName name="frjj" localSheetId="17" hidden="1">{#N/A,#N/A,TRUE,"Cover";#N/A,#N/A,TRUE,"Conts";#N/A,#N/A,TRUE,"VOS";#N/A,#N/A,TRUE,"Warrington";#N/A,#N/A,TRUE,"Widnes"}</definedName>
    <definedName name="frjj" localSheetId="20" hidden="1">{#N/A,#N/A,TRUE,"Cover";#N/A,#N/A,TRUE,"Conts";#N/A,#N/A,TRUE,"VOS";#N/A,#N/A,TRUE,"Warrington";#N/A,#N/A,TRUE,"Widnes"}</definedName>
    <definedName name="frjj" localSheetId="19" hidden="1">{#N/A,#N/A,TRUE,"Cover";#N/A,#N/A,TRUE,"Conts";#N/A,#N/A,TRUE,"VOS";#N/A,#N/A,TRUE,"Warrington";#N/A,#N/A,TRUE,"Widnes"}</definedName>
    <definedName name="frjj" localSheetId="26" hidden="1">{#N/A,#N/A,TRUE,"Cover";#N/A,#N/A,TRUE,"Conts";#N/A,#N/A,TRUE,"VOS";#N/A,#N/A,TRUE,"Warrington";#N/A,#N/A,TRUE,"Widnes"}</definedName>
    <definedName name="frjj" localSheetId="10" hidden="1">{#N/A,#N/A,TRUE,"Cover";#N/A,#N/A,TRUE,"Conts";#N/A,#N/A,TRUE,"VOS";#N/A,#N/A,TRUE,"Warrington";#N/A,#N/A,TRUE,"Widnes"}</definedName>
    <definedName name="frjj" localSheetId="11" hidden="1">{#N/A,#N/A,TRUE,"Cover";#N/A,#N/A,TRUE,"Conts";#N/A,#N/A,TRUE,"VOS";#N/A,#N/A,TRUE,"Warrington";#N/A,#N/A,TRUE,"Widnes"}</definedName>
    <definedName name="frjj" localSheetId="15" hidden="1">{#N/A,#N/A,TRUE,"Cover";#N/A,#N/A,TRUE,"Conts";#N/A,#N/A,TRUE,"VOS";#N/A,#N/A,TRUE,"Warrington";#N/A,#N/A,TRUE,"Widnes"}</definedName>
    <definedName name="frjj" hidden="1">{#N/A,#N/A,TRUE,"Cover";#N/A,#N/A,TRUE,"Conts";#N/A,#N/A,TRUE,"VOS";#N/A,#N/A,TRUE,"Warrington";#N/A,#N/A,TRUE,"Widnes"}</definedName>
    <definedName name="gaeg" localSheetId="0" hidden="1">{#N/A,#N/A,TRUE,"Cover";#N/A,#N/A,TRUE,"Conts";#N/A,#N/A,TRUE,"VOS";#N/A,#N/A,TRUE,"Warrington";#N/A,#N/A,TRUE,"Widnes"}</definedName>
    <definedName name="gaeg" localSheetId="9" hidden="1">{#N/A,#N/A,TRUE,"Cover";#N/A,#N/A,TRUE,"Conts";#N/A,#N/A,TRUE,"VOS";#N/A,#N/A,TRUE,"Warrington";#N/A,#N/A,TRUE,"Widnes"}</definedName>
    <definedName name="gaeg" localSheetId="12" hidden="1">{#N/A,#N/A,TRUE,"Cover";#N/A,#N/A,TRUE,"Conts";#N/A,#N/A,TRUE,"VOS";#N/A,#N/A,TRUE,"Warrington";#N/A,#N/A,TRUE,"Widnes"}</definedName>
    <definedName name="gaeg" localSheetId="13" hidden="1">{#N/A,#N/A,TRUE,"Cover";#N/A,#N/A,TRUE,"Conts";#N/A,#N/A,TRUE,"VOS";#N/A,#N/A,TRUE,"Warrington";#N/A,#N/A,TRUE,"Widnes"}</definedName>
    <definedName name="gaeg" localSheetId="17" hidden="1">{#N/A,#N/A,TRUE,"Cover";#N/A,#N/A,TRUE,"Conts";#N/A,#N/A,TRUE,"VOS";#N/A,#N/A,TRUE,"Warrington";#N/A,#N/A,TRUE,"Widnes"}</definedName>
    <definedName name="gaeg" localSheetId="20" hidden="1">{#N/A,#N/A,TRUE,"Cover";#N/A,#N/A,TRUE,"Conts";#N/A,#N/A,TRUE,"VOS";#N/A,#N/A,TRUE,"Warrington";#N/A,#N/A,TRUE,"Widnes"}</definedName>
    <definedName name="gaeg" localSheetId="19" hidden="1">{#N/A,#N/A,TRUE,"Cover";#N/A,#N/A,TRUE,"Conts";#N/A,#N/A,TRUE,"VOS";#N/A,#N/A,TRUE,"Warrington";#N/A,#N/A,TRUE,"Widnes"}</definedName>
    <definedName name="gaeg" localSheetId="26" hidden="1">{#N/A,#N/A,TRUE,"Cover";#N/A,#N/A,TRUE,"Conts";#N/A,#N/A,TRUE,"VOS";#N/A,#N/A,TRUE,"Warrington";#N/A,#N/A,TRUE,"Widnes"}</definedName>
    <definedName name="gaeg" localSheetId="10" hidden="1">{#N/A,#N/A,TRUE,"Cover";#N/A,#N/A,TRUE,"Conts";#N/A,#N/A,TRUE,"VOS";#N/A,#N/A,TRUE,"Warrington";#N/A,#N/A,TRUE,"Widnes"}</definedName>
    <definedName name="gaeg" localSheetId="11" hidden="1">{#N/A,#N/A,TRUE,"Cover";#N/A,#N/A,TRUE,"Conts";#N/A,#N/A,TRUE,"VOS";#N/A,#N/A,TRUE,"Warrington";#N/A,#N/A,TRUE,"Widnes"}</definedName>
    <definedName name="gaeg" localSheetId="15" hidden="1">{#N/A,#N/A,TRUE,"Cover";#N/A,#N/A,TRUE,"Conts";#N/A,#N/A,TRUE,"VOS";#N/A,#N/A,TRUE,"Warrington";#N/A,#N/A,TRUE,"Widnes"}</definedName>
    <definedName name="gaeg" hidden="1">{#N/A,#N/A,TRUE,"Cover";#N/A,#N/A,TRUE,"Conts";#N/A,#N/A,TRUE,"VOS";#N/A,#N/A,TRUE,"Warrington";#N/A,#N/A,TRUE,"Widnes"}</definedName>
    <definedName name="gaegg" localSheetId="0" hidden="1">{#N/A,#N/A,TRUE,"Cover";#N/A,#N/A,TRUE,"Conts";#N/A,#N/A,TRUE,"VOS";#N/A,#N/A,TRUE,"Warrington";#N/A,#N/A,TRUE,"Widnes"}</definedName>
    <definedName name="gaegg" localSheetId="9" hidden="1">{#N/A,#N/A,TRUE,"Cover";#N/A,#N/A,TRUE,"Conts";#N/A,#N/A,TRUE,"VOS";#N/A,#N/A,TRUE,"Warrington";#N/A,#N/A,TRUE,"Widnes"}</definedName>
    <definedName name="gaegg" localSheetId="12" hidden="1">{#N/A,#N/A,TRUE,"Cover";#N/A,#N/A,TRUE,"Conts";#N/A,#N/A,TRUE,"VOS";#N/A,#N/A,TRUE,"Warrington";#N/A,#N/A,TRUE,"Widnes"}</definedName>
    <definedName name="gaegg" localSheetId="13" hidden="1">{#N/A,#N/A,TRUE,"Cover";#N/A,#N/A,TRUE,"Conts";#N/A,#N/A,TRUE,"VOS";#N/A,#N/A,TRUE,"Warrington";#N/A,#N/A,TRUE,"Widnes"}</definedName>
    <definedName name="gaegg" localSheetId="17" hidden="1">{#N/A,#N/A,TRUE,"Cover";#N/A,#N/A,TRUE,"Conts";#N/A,#N/A,TRUE,"VOS";#N/A,#N/A,TRUE,"Warrington";#N/A,#N/A,TRUE,"Widnes"}</definedName>
    <definedName name="gaegg" localSheetId="20" hidden="1">{#N/A,#N/A,TRUE,"Cover";#N/A,#N/A,TRUE,"Conts";#N/A,#N/A,TRUE,"VOS";#N/A,#N/A,TRUE,"Warrington";#N/A,#N/A,TRUE,"Widnes"}</definedName>
    <definedName name="gaegg" localSheetId="19" hidden="1">{#N/A,#N/A,TRUE,"Cover";#N/A,#N/A,TRUE,"Conts";#N/A,#N/A,TRUE,"VOS";#N/A,#N/A,TRUE,"Warrington";#N/A,#N/A,TRUE,"Widnes"}</definedName>
    <definedName name="gaegg" localSheetId="26" hidden="1">{#N/A,#N/A,TRUE,"Cover";#N/A,#N/A,TRUE,"Conts";#N/A,#N/A,TRUE,"VOS";#N/A,#N/A,TRUE,"Warrington";#N/A,#N/A,TRUE,"Widnes"}</definedName>
    <definedName name="gaegg" localSheetId="10" hidden="1">{#N/A,#N/A,TRUE,"Cover";#N/A,#N/A,TRUE,"Conts";#N/A,#N/A,TRUE,"VOS";#N/A,#N/A,TRUE,"Warrington";#N/A,#N/A,TRUE,"Widnes"}</definedName>
    <definedName name="gaegg" localSheetId="11" hidden="1">{#N/A,#N/A,TRUE,"Cover";#N/A,#N/A,TRUE,"Conts";#N/A,#N/A,TRUE,"VOS";#N/A,#N/A,TRUE,"Warrington";#N/A,#N/A,TRUE,"Widnes"}</definedName>
    <definedName name="gaegg" localSheetId="15" hidden="1">{#N/A,#N/A,TRUE,"Cover";#N/A,#N/A,TRUE,"Conts";#N/A,#N/A,TRUE,"VOS";#N/A,#N/A,TRUE,"Warrington";#N/A,#N/A,TRUE,"Widnes"}</definedName>
    <definedName name="gaegg" hidden="1">{#N/A,#N/A,TRUE,"Cover";#N/A,#N/A,TRUE,"Conts";#N/A,#N/A,TRUE,"VOS";#N/A,#N/A,TRUE,"Warrington";#N/A,#N/A,TRUE,"Widnes"}</definedName>
    <definedName name="geag" localSheetId="0" hidden="1">{#N/A,#N/A,TRUE,"Cover";#N/A,#N/A,TRUE,"Conts";#N/A,#N/A,TRUE,"VOS";#N/A,#N/A,TRUE,"Warrington";#N/A,#N/A,TRUE,"Widnes"}</definedName>
    <definedName name="geag" localSheetId="9" hidden="1">{#N/A,#N/A,TRUE,"Cover";#N/A,#N/A,TRUE,"Conts";#N/A,#N/A,TRUE,"VOS";#N/A,#N/A,TRUE,"Warrington";#N/A,#N/A,TRUE,"Widnes"}</definedName>
    <definedName name="geag" localSheetId="12" hidden="1">{#N/A,#N/A,TRUE,"Cover";#N/A,#N/A,TRUE,"Conts";#N/A,#N/A,TRUE,"VOS";#N/A,#N/A,TRUE,"Warrington";#N/A,#N/A,TRUE,"Widnes"}</definedName>
    <definedName name="geag" localSheetId="13" hidden="1">{#N/A,#N/A,TRUE,"Cover";#N/A,#N/A,TRUE,"Conts";#N/A,#N/A,TRUE,"VOS";#N/A,#N/A,TRUE,"Warrington";#N/A,#N/A,TRUE,"Widnes"}</definedName>
    <definedName name="geag" localSheetId="17" hidden="1">{#N/A,#N/A,TRUE,"Cover";#N/A,#N/A,TRUE,"Conts";#N/A,#N/A,TRUE,"VOS";#N/A,#N/A,TRUE,"Warrington";#N/A,#N/A,TRUE,"Widnes"}</definedName>
    <definedName name="geag" localSheetId="20" hidden="1">{#N/A,#N/A,TRUE,"Cover";#N/A,#N/A,TRUE,"Conts";#N/A,#N/A,TRUE,"VOS";#N/A,#N/A,TRUE,"Warrington";#N/A,#N/A,TRUE,"Widnes"}</definedName>
    <definedName name="geag" localSheetId="19" hidden="1">{#N/A,#N/A,TRUE,"Cover";#N/A,#N/A,TRUE,"Conts";#N/A,#N/A,TRUE,"VOS";#N/A,#N/A,TRUE,"Warrington";#N/A,#N/A,TRUE,"Widnes"}</definedName>
    <definedName name="geag" localSheetId="26" hidden="1">{#N/A,#N/A,TRUE,"Cover";#N/A,#N/A,TRUE,"Conts";#N/A,#N/A,TRUE,"VOS";#N/A,#N/A,TRUE,"Warrington";#N/A,#N/A,TRUE,"Widnes"}</definedName>
    <definedName name="geag" localSheetId="10" hidden="1">{#N/A,#N/A,TRUE,"Cover";#N/A,#N/A,TRUE,"Conts";#N/A,#N/A,TRUE,"VOS";#N/A,#N/A,TRUE,"Warrington";#N/A,#N/A,TRUE,"Widnes"}</definedName>
    <definedName name="geag" localSheetId="11" hidden="1">{#N/A,#N/A,TRUE,"Cover";#N/A,#N/A,TRUE,"Conts";#N/A,#N/A,TRUE,"VOS";#N/A,#N/A,TRUE,"Warrington";#N/A,#N/A,TRUE,"Widnes"}</definedName>
    <definedName name="geag" localSheetId="15" hidden="1">{#N/A,#N/A,TRUE,"Cover";#N/A,#N/A,TRUE,"Conts";#N/A,#N/A,TRUE,"VOS";#N/A,#N/A,TRUE,"Warrington";#N/A,#N/A,TRUE,"Widnes"}</definedName>
    <definedName name="geag" hidden="1">{#N/A,#N/A,TRUE,"Cover";#N/A,#N/A,TRUE,"Conts";#N/A,#N/A,TRUE,"VOS";#N/A,#N/A,TRUE,"Warrington";#N/A,#N/A,TRUE,"Widnes"}</definedName>
    <definedName name="gerger" localSheetId="0" hidden="1">{#N/A,#N/A,TRUE,"Cover";#N/A,#N/A,TRUE,"Conts";#N/A,#N/A,TRUE,"VOS";#N/A,#N/A,TRUE,"Warrington";#N/A,#N/A,TRUE,"Widnes"}</definedName>
    <definedName name="gerger" localSheetId="9" hidden="1">{#N/A,#N/A,TRUE,"Cover";#N/A,#N/A,TRUE,"Conts";#N/A,#N/A,TRUE,"VOS";#N/A,#N/A,TRUE,"Warrington";#N/A,#N/A,TRUE,"Widnes"}</definedName>
    <definedName name="gerger" localSheetId="12" hidden="1">{#N/A,#N/A,TRUE,"Cover";#N/A,#N/A,TRUE,"Conts";#N/A,#N/A,TRUE,"VOS";#N/A,#N/A,TRUE,"Warrington";#N/A,#N/A,TRUE,"Widnes"}</definedName>
    <definedName name="gerger" localSheetId="13" hidden="1">{#N/A,#N/A,TRUE,"Cover";#N/A,#N/A,TRUE,"Conts";#N/A,#N/A,TRUE,"VOS";#N/A,#N/A,TRUE,"Warrington";#N/A,#N/A,TRUE,"Widnes"}</definedName>
    <definedName name="gerger" localSheetId="17" hidden="1">{#N/A,#N/A,TRUE,"Cover";#N/A,#N/A,TRUE,"Conts";#N/A,#N/A,TRUE,"VOS";#N/A,#N/A,TRUE,"Warrington";#N/A,#N/A,TRUE,"Widnes"}</definedName>
    <definedName name="gerger" localSheetId="20" hidden="1">{#N/A,#N/A,TRUE,"Cover";#N/A,#N/A,TRUE,"Conts";#N/A,#N/A,TRUE,"VOS";#N/A,#N/A,TRUE,"Warrington";#N/A,#N/A,TRUE,"Widnes"}</definedName>
    <definedName name="gerger" localSheetId="19" hidden="1">{#N/A,#N/A,TRUE,"Cover";#N/A,#N/A,TRUE,"Conts";#N/A,#N/A,TRUE,"VOS";#N/A,#N/A,TRUE,"Warrington";#N/A,#N/A,TRUE,"Widnes"}</definedName>
    <definedName name="gerger" localSheetId="26" hidden="1">{#N/A,#N/A,TRUE,"Cover";#N/A,#N/A,TRUE,"Conts";#N/A,#N/A,TRUE,"VOS";#N/A,#N/A,TRUE,"Warrington";#N/A,#N/A,TRUE,"Widnes"}</definedName>
    <definedName name="gerger" localSheetId="10" hidden="1">{#N/A,#N/A,TRUE,"Cover";#N/A,#N/A,TRUE,"Conts";#N/A,#N/A,TRUE,"VOS";#N/A,#N/A,TRUE,"Warrington";#N/A,#N/A,TRUE,"Widnes"}</definedName>
    <definedName name="gerger" localSheetId="11" hidden="1">{#N/A,#N/A,TRUE,"Cover";#N/A,#N/A,TRUE,"Conts";#N/A,#N/A,TRUE,"VOS";#N/A,#N/A,TRUE,"Warrington";#N/A,#N/A,TRUE,"Widnes"}</definedName>
    <definedName name="gerger" localSheetId="15" hidden="1">{#N/A,#N/A,TRUE,"Cover";#N/A,#N/A,TRUE,"Conts";#N/A,#N/A,TRUE,"VOS";#N/A,#N/A,TRUE,"Warrington";#N/A,#N/A,TRUE,"Widnes"}</definedName>
    <definedName name="gerger" hidden="1">{#N/A,#N/A,TRUE,"Cover";#N/A,#N/A,TRUE,"Conts";#N/A,#N/A,TRUE,"VOS";#N/A,#N/A,TRUE,"Warrington";#N/A,#N/A,TRUE,"Widnes"}</definedName>
    <definedName name="gf" localSheetId="0" hidden="1">{#N/A,#N/A,TRUE,"Cover";#N/A,#N/A,TRUE,"Conts";#N/A,#N/A,TRUE,"VOS";#N/A,#N/A,TRUE,"Warrington";#N/A,#N/A,TRUE,"Widnes"}</definedName>
    <definedName name="gf" localSheetId="9" hidden="1">{#N/A,#N/A,TRUE,"Cover";#N/A,#N/A,TRUE,"Conts";#N/A,#N/A,TRUE,"VOS";#N/A,#N/A,TRUE,"Warrington";#N/A,#N/A,TRUE,"Widnes"}</definedName>
    <definedName name="gf" localSheetId="12" hidden="1">{#N/A,#N/A,TRUE,"Cover";#N/A,#N/A,TRUE,"Conts";#N/A,#N/A,TRUE,"VOS";#N/A,#N/A,TRUE,"Warrington";#N/A,#N/A,TRUE,"Widnes"}</definedName>
    <definedName name="gf" localSheetId="13" hidden="1">{#N/A,#N/A,TRUE,"Cover";#N/A,#N/A,TRUE,"Conts";#N/A,#N/A,TRUE,"VOS";#N/A,#N/A,TRUE,"Warrington";#N/A,#N/A,TRUE,"Widnes"}</definedName>
    <definedName name="gf" localSheetId="17" hidden="1">{#N/A,#N/A,TRUE,"Cover";#N/A,#N/A,TRUE,"Conts";#N/A,#N/A,TRUE,"VOS";#N/A,#N/A,TRUE,"Warrington";#N/A,#N/A,TRUE,"Widnes"}</definedName>
    <definedName name="gf" localSheetId="20" hidden="1">{#N/A,#N/A,TRUE,"Cover";#N/A,#N/A,TRUE,"Conts";#N/A,#N/A,TRUE,"VOS";#N/A,#N/A,TRUE,"Warrington";#N/A,#N/A,TRUE,"Widnes"}</definedName>
    <definedName name="gf" localSheetId="19" hidden="1">{#N/A,#N/A,TRUE,"Cover";#N/A,#N/A,TRUE,"Conts";#N/A,#N/A,TRUE,"VOS";#N/A,#N/A,TRUE,"Warrington";#N/A,#N/A,TRUE,"Widnes"}</definedName>
    <definedName name="gf" localSheetId="26" hidden="1">{#N/A,#N/A,TRUE,"Cover";#N/A,#N/A,TRUE,"Conts";#N/A,#N/A,TRUE,"VOS";#N/A,#N/A,TRUE,"Warrington";#N/A,#N/A,TRUE,"Widnes"}</definedName>
    <definedName name="gf" localSheetId="10" hidden="1">{#N/A,#N/A,TRUE,"Cover";#N/A,#N/A,TRUE,"Conts";#N/A,#N/A,TRUE,"VOS";#N/A,#N/A,TRUE,"Warrington";#N/A,#N/A,TRUE,"Widnes"}</definedName>
    <definedName name="gf" localSheetId="11" hidden="1">{#N/A,#N/A,TRUE,"Cover";#N/A,#N/A,TRUE,"Conts";#N/A,#N/A,TRUE,"VOS";#N/A,#N/A,TRUE,"Warrington";#N/A,#N/A,TRUE,"Widnes"}</definedName>
    <definedName name="gf" localSheetId="15" hidden="1">{#N/A,#N/A,TRUE,"Cover";#N/A,#N/A,TRUE,"Conts";#N/A,#N/A,TRUE,"VOS";#N/A,#N/A,TRUE,"Warrington";#N/A,#N/A,TRUE,"Widnes"}</definedName>
    <definedName name="gf" hidden="1">{#N/A,#N/A,TRUE,"Cover";#N/A,#N/A,TRUE,"Conts";#N/A,#N/A,TRUE,"VOS";#N/A,#N/A,TRUE,"Warrington";#N/A,#N/A,TRUE,"Widnes"}</definedName>
    <definedName name="gfdgfdg" localSheetId="0" hidden="1">{#N/A,#N/A,FALSE,"SumD";#N/A,#N/A,FALSE,"ElecD";#N/A,#N/A,FALSE,"MechD";#N/A,#N/A,FALSE,"GeotD";#N/A,#N/A,FALSE,"PrcsD";#N/A,#N/A,FALSE,"TunnD";#N/A,#N/A,FALSE,"CivlD";#N/A,#N/A,FALSE,"NtwkD";#N/A,#N/A,FALSE,"EstgD";#N/A,#N/A,FALSE,"PEngD"}</definedName>
    <definedName name="gfdgfdg" localSheetId="9" hidden="1">{#N/A,#N/A,FALSE,"SumD";#N/A,#N/A,FALSE,"ElecD";#N/A,#N/A,FALSE,"MechD";#N/A,#N/A,FALSE,"GeotD";#N/A,#N/A,FALSE,"PrcsD";#N/A,#N/A,FALSE,"TunnD";#N/A,#N/A,FALSE,"CivlD";#N/A,#N/A,FALSE,"NtwkD";#N/A,#N/A,FALSE,"EstgD";#N/A,#N/A,FALSE,"PEngD"}</definedName>
    <definedName name="gfdgfdg" localSheetId="12" hidden="1">{#N/A,#N/A,FALSE,"SumD";#N/A,#N/A,FALSE,"ElecD";#N/A,#N/A,FALSE,"MechD";#N/A,#N/A,FALSE,"GeotD";#N/A,#N/A,FALSE,"PrcsD";#N/A,#N/A,FALSE,"TunnD";#N/A,#N/A,FALSE,"CivlD";#N/A,#N/A,FALSE,"NtwkD";#N/A,#N/A,FALSE,"EstgD";#N/A,#N/A,FALSE,"PEngD"}</definedName>
    <definedName name="gfdgfdg" localSheetId="13" hidden="1">{#N/A,#N/A,FALSE,"SumD";#N/A,#N/A,FALSE,"ElecD";#N/A,#N/A,FALSE,"MechD";#N/A,#N/A,FALSE,"GeotD";#N/A,#N/A,FALSE,"PrcsD";#N/A,#N/A,FALSE,"TunnD";#N/A,#N/A,FALSE,"CivlD";#N/A,#N/A,FALSE,"NtwkD";#N/A,#N/A,FALSE,"EstgD";#N/A,#N/A,FALSE,"PEngD"}</definedName>
    <definedName name="gfdgfdg" localSheetId="17"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26"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localSheetId="15"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0"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12" hidden="1">{#N/A,#N/A,FALSE,"SumD";#N/A,#N/A,FALSE,"ElecD";#N/A,#N/A,FALSE,"MechD";#N/A,#N/A,FALSE,"GeotD";#N/A,#N/A,FALSE,"PrcsD";#N/A,#N/A,FALSE,"TunnD";#N/A,#N/A,FALSE,"CivlD";#N/A,#N/A,FALSE,"NtwkD";#N/A,#N/A,FALSE,"EstgD";#N/A,#N/A,FALSE,"PEngD"}</definedName>
    <definedName name="gfgfgfgfg" localSheetId="13" hidden="1">{#N/A,#N/A,FALSE,"SumD";#N/A,#N/A,FALSE,"ElecD";#N/A,#N/A,FALSE,"MechD";#N/A,#N/A,FALSE,"GeotD";#N/A,#N/A,FALSE,"PrcsD";#N/A,#N/A,FALSE,"TunnD";#N/A,#N/A,FALSE,"CivlD";#N/A,#N/A,FALSE,"NtwkD";#N/A,#N/A,FALSE,"EstgD";#N/A,#N/A,FALSE,"PEngD"}</definedName>
    <definedName name="gfgfgfgfg" localSheetId="17"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26"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localSheetId="15"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0" hidden="1">{#N/A,#N/A,FALSE,"SumG";#N/A,#N/A,FALSE,"ElecG";#N/A,#N/A,FALSE,"MechG";#N/A,#N/A,FALSE,"GeotG";#N/A,#N/A,FALSE,"PrcsG";#N/A,#N/A,FALSE,"TunnG";#N/A,#N/A,FALSE,"CivlG";#N/A,#N/A,FALSE,"NtwkG";#N/A,#N/A,FALSE,"EstgG";#N/A,#N/A,FALSE,"PEngG"}</definedName>
    <definedName name="gfgfgfgss" localSheetId="9" hidden="1">{#N/A,#N/A,FALSE,"SumG";#N/A,#N/A,FALSE,"ElecG";#N/A,#N/A,FALSE,"MechG";#N/A,#N/A,FALSE,"GeotG";#N/A,#N/A,FALSE,"PrcsG";#N/A,#N/A,FALSE,"TunnG";#N/A,#N/A,FALSE,"CivlG";#N/A,#N/A,FALSE,"NtwkG";#N/A,#N/A,FALSE,"EstgG";#N/A,#N/A,FALSE,"PEngG"}</definedName>
    <definedName name="gfgfgfgss" localSheetId="12" hidden="1">{#N/A,#N/A,FALSE,"SumG";#N/A,#N/A,FALSE,"ElecG";#N/A,#N/A,FALSE,"MechG";#N/A,#N/A,FALSE,"GeotG";#N/A,#N/A,FALSE,"PrcsG";#N/A,#N/A,FALSE,"TunnG";#N/A,#N/A,FALSE,"CivlG";#N/A,#N/A,FALSE,"NtwkG";#N/A,#N/A,FALSE,"EstgG";#N/A,#N/A,FALSE,"PEngG"}</definedName>
    <definedName name="gfgfgfgss" localSheetId="13" hidden="1">{#N/A,#N/A,FALSE,"SumG";#N/A,#N/A,FALSE,"ElecG";#N/A,#N/A,FALSE,"MechG";#N/A,#N/A,FALSE,"GeotG";#N/A,#N/A,FALSE,"PrcsG";#N/A,#N/A,FALSE,"TunnG";#N/A,#N/A,FALSE,"CivlG";#N/A,#N/A,FALSE,"NtwkG";#N/A,#N/A,FALSE,"EstgG";#N/A,#N/A,FALSE,"PEngG"}</definedName>
    <definedName name="gfgfgfgss" localSheetId="17"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26"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localSheetId="15"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9" hidden="1">{#N/A,#N/A,FALSE,"SumG";#N/A,#N/A,FALSE,"ElecG";#N/A,#N/A,FALSE,"MechG";#N/A,#N/A,FALSE,"GeotG";#N/A,#N/A,FALSE,"PrcsG";#N/A,#N/A,FALSE,"TunnG";#N/A,#N/A,FALSE,"CivlG";#N/A,#N/A,FALSE,"NtwkG";#N/A,#N/A,FALSE,"EstgG";#N/A,#N/A,FALSE,"PEngG"}</definedName>
    <definedName name="GG">'[25]GEN PROG'!$A$1:$P$27</definedName>
    <definedName name="ggdrgdfhyyj" localSheetId="0" hidden="1">{#N/A,#N/A,TRUE,"Cover";#N/A,#N/A,TRUE,"Conts";#N/A,#N/A,TRUE,"VOS";#N/A,#N/A,TRUE,"Warrington";#N/A,#N/A,TRUE,"Widnes"}</definedName>
    <definedName name="ggdrgdfhyyj" localSheetId="9" hidden="1">{#N/A,#N/A,TRUE,"Cover";#N/A,#N/A,TRUE,"Conts";#N/A,#N/A,TRUE,"VOS";#N/A,#N/A,TRUE,"Warrington";#N/A,#N/A,TRUE,"Widnes"}</definedName>
    <definedName name="ggdrgdfhyyj" localSheetId="12" hidden="1">{#N/A,#N/A,TRUE,"Cover";#N/A,#N/A,TRUE,"Conts";#N/A,#N/A,TRUE,"VOS";#N/A,#N/A,TRUE,"Warrington";#N/A,#N/A,TRUE,"Widnes"}</definedName>
    <definedName name="ggdrgdfhyyj" localSheetId="13" hidden="1">{#N/A,#N/A,TRUE,"Cover";#N/A,#N/A,TRUE,"Conts";#N/A,#N/A,TRUE,"VOS";#N/A,#N/A,TRUE,"Warrington";#N/A,#N/A,TRUE,"Widnes"}</definedName>
    <definedName name="ggdrgdfhyyj" localSheetId="17" hidden="1">{#N/A,#N/A,TRUE,"Cover";#N/A,#N/A,TRUE,"Conts";#N/A,#N/A,TRUE,"VOS";#N/A,#N/A,TRUE,"Warrington";#N/A,#N/A,TRUE,"Widnes"}</definedName>
    <definedName name="ggdrgdfhyyj" localSheetId="20" hidden="1">{#N/A,#N/A,TRUE,"Cover";#N/A,#N/A,TRUE,"Conts";#N/A,#N/A,TRUE,"VOS";#N/A,#N/A,TRUE,"Warrington";#N/A,#N/A,TRUE,"Widnes"}</definedName>
    <definedName name="ggdrgdfhyyj" localSheetId="19" hidden="1">{#N/A,#N/A,TRUE,"Cover";#N/A,#N/A,TRUE,"Conts";#N/A,#N/A,TRUE,"VOS";#N/A,#N/A,TRUE,"Warrington";#N/A,#N/A,TRUE,"Widnes"}</definedName>
    <definedName name="ggdrgdfhyyj" localSheetId="26" hidden="1">{#N/A,#N/A,TRUE,"Cover";#N/A,#N/A,TRUE,"Conts";#N/A,#N/A,TRUE,"VOS";#N/A,#N/A,TRUE,"Warrington";#N/A,#N/A,TRUE,"Widnes"}</definedName>
    <definedName name="ggdrgdfhyyj" localSheetId="10" hidden="1">{#N/A,#N/A,TRUE,"Cover";#N/A,#N/A,TRUE,"Conts";#N/A,#N/A,TRUE,"VOS";#N/A,#N/A,TRUE,"Warrington";#N/A,#N/A,TRUE,"Widnes"}</definedName>
    <definedName name="ggdrgdfhyyj" localSheetId="11" hidden="1">{#N/A,#N/A,TRUE,"Cover";#N/A,#N/A,TRUE,"Conts";#N/A,#N/A,TRUE,"VOS";#N/A,#N/A,TRUE,"Warrington";#N/A,#N/A,TRUE,"Widnes"}</definedName>
    <definedName name="ggdrgdfhyyj" localSheetId="15" hidden="1">{#N/A,#N/A,TRUE,"Cover";#N/A,#N/A,TRUE,"Conts";#N/A,#N/A,TRUE,"VOS";#N/A,#N/A,TRUE,"Warrington";#N/A,#N/A,TRUE,"Widnes"}</definedName>
    <definedName name="ggdrgdfhyyj" hidden="1">{#N/A,#N/A,TRUE,"Cover";#N/A,#N/A,TRUE,"Conts";#N/A,#N/A,TRUE,"VOS";#N/A,#N/A,TRUE,"Warrington";#N/A,#N/A,TRUE,"Widnes"}</definedName>
    <definedName name="ggg" localSheetId="9" hidden="1">#REF!</definedName>
    <definedName name="ggg" localSheetId="11" hidden="1">#REF!</definedName>
    <definedName name="ggg" localSheetId="15" hidden="1">#REF!</definedName>
    <definedName name="ggg" hidden="1">#REF!</definedName>
    <definedName name="gggg" localSheetId="0" hidden="1">{#N/A,#N/A,FALSE,"SumD";#N/A,#N/A,FALSE,"ElecD";#N/A,#N/A,FALSE,"MechD";#N/A,#N/A,FALSE,"GeotD";#N/A,#N/A,FALSE,"PrcsD";#N/A,#N/A,FALSE,"TunnD";#N/A,#N/A,FALSE,"CivlD";#N/A,#N/A,FALSE,"NtwkD";#N/A,#N/A,FALSE,"EstgD";#N/A,#N/A,FALSE,"PEngD"}</definedName>
    <definedName name="gggg" localSheetId="9" hidden="1">{#N/A,#N/A,FALSE,"SumD";#N/A,#N/A,FALSE,"ElecD";#N/A,#N/A,FALSE,"MechD";#N/A,#N/A,FALSE,"GeotD";#N/A,#N/A,FALSE,"PrcsD";#N/A,#N/A,FALSE,"TunnD";#N/A,#N/A,FALSE,"CivlD";#N/A,#N/A,FALSE,"NtwkD";#N/A,#N/A,FALSE,"EstgD";#N/A,#N/A,FALSE,"PEngD"}</definedName>
    <definedName name="gggg" localSheetId="12" hidden="1">{#N/A,#N/A,FALSE,"SumD";#N/A,#N/A,FALSE,"ElecD";#N/A,#N/A,FALSE,"MechD";#N/A,#N/A,FALSE,"GeotD";#N/A,#N/A,FALSE,"PrcsD";#N/A,#N/A,FALSE,"TunnD";#N/A,#N/A,FALSE,"CivlD";#N/A,#N/A,FALSE,"NtwkD";#N/A,#N/A,FALSE,"EstgD";#N/A,#N/A,FALSE,"PEngD"}</definedName>
    <definedName name="gggg" localSheetId="13" hidden="1">{#N/A,#N/A,FALSE,"SumD";#N/A,#N/A,FALSE,"ElecD";#N/A,#N/A,FALSE,"MechD";#N/A,#N/A,FALSE,"GeotD";#N/A,#N/A,FALSE,"PrcsD";#N/A,#N/A,FALSE,"TunnD";#N/A,#N/A,FALSE,"CivlD";#N/A,#N/A,FALSE,"NtwkD";#N/A,#N/A,FALSE,"EstgD";#N/A,#N/A,FALSE,"PEngD"}</definedName>
    <definedName name="gggg" localSheetId="17"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26"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localSheetId="15"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0" hidden="1">{#N/A,#N/A,FALSE,"SumG";#N/A,#N/A,FALSE,"ElecG";#N/A,#N/A,FALSE,"MechG";#N/A,#N/A,FALSE,"GeotG";#N/A,#N/A,FALSE,"PrcsG";#N/A,#N/A,FALSE,"TunnG";#N/A,#N/A,FALSE,"CivlG";#N/A,#N/A,FALSE,"NtwkG";#N/A,#N/A,FALSE,"EstgG";#N/A,#N/A,FALSE,"PEngG"}</definedName>
    <definedName name="ghggg" localSheetId="9" hidden="1">{#N/A,#N/A,FALSE,"SumG";#N/A,#N/A,FALSE,"ElecG";#N/A,#N/A,FALSE,"MechG";#N/A,#N/A,FALSE,"GeotG";#N/A,#N/A,FALSE,"PrcsG";#N/A,#N/A,FALSE,"TunnG";#N/A,#N/A,FALSE,"CivlG";#N/A,#N/A,FALSE,"NtwkG";#N/A,#N/A,FALSE,"EstgG";#N/A,#N/A,FALSE,"PEngG"}</definedName>
    <definedName name="ghggg" localSheetId="12" hidden="1">{#N/A,#N/A,FALSE,"SumG";#N/A,#N/A,FALSE,"ElecG";#N/A,#N/A,FALSE,"MechG";#N/A,#N/A,FALSE,"GeotG";#N/A,#N/A,FALSE,"PrcsG";#N/A,#N/A,FALSE,"TunnG";#N/A,#N/A,FALSE,"CivlG";#N/A,#N/A,FALSE,"NtwkG";#N/A,#N/A,FALSE,"EstgG";#N/A,#N/A,FALSE,"PEngG"}</definedName>
    <definedName name="ghggg" localSheetId="13" hidden="1">{#N/A,#N/A,FALSE,"SumG";#N/A,#N/A,FALSE,"ElecG";#N/A,#N/A,FALSE,"MechG";#N/A,#N/A,FALSE,"GeotG";#N/A,#N/A,FALSE,"PrcsG";#N/A,#N/A,FALSE,"TunnG";#N/A,#N/A,FALSE,"CivlG";#N/A,#N/A,FALSE,"NtwkG";#N/A,#N/A,FALSE,"EstgG";#N/A,#N/A,FALSE,"PEngG"}</definedName>
    <definedName name="ghggg" localSheetId="17"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26"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localSheetId="15"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0" hidden="1">{#N/A,#N/A,TRUE,"Cover";#N/A,#N/A,TRUE,"Conts";#N/A,#N/A,TRUE,"VOS";#N/A,#N/A,TRUE,"Warrington";#N/A,#N/A,TRUE,"Widnes"}</definedName>
    <definedName name="ghsdhth" localSheetId="9" hidden="1">{#N/A,#N/A,TRUE,"Cover";#N/A,#N/A,TRUE,"Conts";#N/A,#N/A,TRUE,"VOS";#N/A,#N/A,TRUE,"Warrington";#N/A,#N/A,TRUE,"Widnes"}</definedName>
    <definedName name="ghsdhth" localSheetId="12" hidden="1">{#N/A,#N/A,TRUE,"Cover";#N/A,#N/A,TRUE,"Conts";#N/A,#N/A,TRUE,"VOS";#N/A,#N/A,TRUE,"Warrington";#N/A,#N/A,TRUE,"Widnes"}</definedName>
    <definedName name="ghsdhth" localSheetId="13" hidden="1">{#N/A,#N/A,TRUE,"Cover";#N/A,#N/A,TRUE,"Conts";#N/A,#N/A,TRUE,"VOS";#N/A,#N/A,TRUE,"Warrington";#N/A,#N/A,TRUE,"Widnes"}</definedName>
    <definedName name="ghsdhth" localSheetId="17" hidden="1">{#N/A,#N/A,TRUE,"Cover";#N/A,#N/A,TRUE,"Conts";#N/A,#N/A,TRUE,"VOS";#N/A,#N/A,TRUE,"Warrington";#N/A,#N/A,TRUE,"Widnes"}</definedName>
    <definedName name="ghsdhth" localSheetId="20" hidden="1">{#N/A,#N/A,TRUE,"Cover";#N/A,#N/A,TRUE,"Conts";#N/A,#N/A,TRUE,"VOS";#N/A,#N/A,TRUE,"Warrington";#N/A,#N/A,TRUE,"Widnes"}</definedName>
    <definedName name="ghsdhth" localSheetId="19" hidden="1">{#N/A,#N/A,TRUE,"Cover";#N/A,#N/A,TRUE,"Conts";#N/A,#N/A,TRUE,"VOS";#N/A,#N/A,TRUE,"Warrington";#N/A,#N/A,TRUE,"Widnes"}</definedName>
    <definedName name="ghsdhth" localSheetId="26" hidden="1">{#N/A,#N/A,TRUE,"Cover";#N/A,#N/A,TRUE,"Conts";#N/A,#N/A,TRUE,"VOS";#N/A,#N/A,TRUE,"Warrington";#N/A,#N/A,TRUE,"Widnes"}</definedName>
    <definedName name="ghsdhth" localSheetId="10" hidden="1">{#N/A,#N/A,TRUE,"Cover";#N/A,#N/A,TRUE,"Conts";#N/A,#N/A,TRUE,"VOS";#N/A,#N/A,TRUE,"Warrington";#N/A,#N/A,TRUE,"Widnes"}</definedName>
    <definedName name="ghsdhth" localSheetId="11" hidden="1">{#N/A,#N/A,TRUE,"Cover";#N/A,#N/A,TRUE,"Conts";#N/A,#N/A,TRUE,"VOS";#N/A,#N/A,TRUE,"Warrington";#N/A,#N/A,TRUE,"Widnes"}</definedName>
    <definedName name="ghsdhth" localSheetId="15" hidden="1">{#N/A,#N/A,TRUE,"Cover";#N/A,#N/A,TRUE,"Conts";#N/A,#N/A,TRUE,"VOS";#N/A,#N/A,TRUE,"Warrington";#N/A,#N/A,TRUE,"Widnes"}</definedName>
    <definedName name="ghsdhth" hidden="1">{#N/A,#N/A,TRUE,"Cover";#N/A,#N/A,TRUE,"Conts";#N/A,#N/A,TRUE,"VOS";#N/A,#N/A,TRUE,"Warrington";#N/A,#N/A,TRUE,"Widnes"}</definedName>
    <definedName name="ghsg" localSheetId="0" hidden="1">{#N/A,#N/A,TRUE,"Cover";#N/A,#N/A,TRUE,"Conts";#N/A,#N/A,TRUE,"VOS";#N/A,#N/A,TRUE,"Warrington";#N/A,#N/A,TRUE,"Widnes"}</definedName>
    <definedName name="ghsg" localSheetId="9" hidden="1">{#N/A,#N/A,TRUE,"Cover";#N/A,#N/A,TRUE,"Conts";#N/A,#N/A,TRUE,"VOS";#N/A,#N/A,TRUE,"Warrington";#N/A,#N/A,TRUE,"Widnes"}</definedName>
    <definedName name="ghsg" localSheetId="12" hidden="1">{#N/A,#N/A,TRUE,"Cover";#N/A,#N/A,TRUE,"Conts";#N/A,#N/A,TRUE,"VOS";#N/A,#N/A,TRUE,"Warrington";#N/A,#N/A,TRUE,"Widnes"}</definedName>
    <definedName name="ghsg" localSheetId="13" hidden="1">{#N/A,#N/A,TRUE,"Cover";#N/A,#N/A,TRUE,"Conts";#N/A,#N/A,TRUE,"VOS";#N/A,#N/A,TRUE,"Warrington";#N/A,#N/A,TRUE,"Widnes"}</definedName>
    <definedName name="ghsg" localSheetId="17" hidden="1">{#N/A,#N/A,TRUE,"Cover";#N/A,#N/A,TRUE,"Conts";#N/A,#N/A,TRUE,"VOS";#N/A,#N/A,TRUE,"Warrington";#N/A,#N/A,TRUE,"Widnes"}</definedName>
    <definedName name="ghsg" localSheetId="20" hidden="1">{#N/A,#N/A,TRUE,"Cover";#N/A,#N/A,TRUE,"Conts";#N/A,#N/A,TRUE,"VOS";#N/A,#N/A,TRUE,"Warrington";#N/A,#N/A,TRUE,"Widnes"}</definedName>
    <definedName name="ghsg" localSheetId="19" hidden="1">{#N/A,#N/A,TRUE,"Cover";#N/A,#N/A,TRUE,"Conts";#N/A,#N/A,TRUE,"VOS";#N/A,#N/A,TRUE,"Warrington";#N/A,#N/A,TRUE,"Widnes"}</definedName>
    <definedName name="ghsg" localSheetId="26" hidden="1">{#N/A,#N/A,TRUE,"Cover";#N/A,#N/A,TRUE,"Conts";#N/A,#N/A,TRUE,"VOS";#N/A,#N/A,TRUE,"Warrington";#N/A,#N/A,TRUE,"Widnes"}</definedName>
    <definedName name="ghsg" localSheetId="10" hidden="1">{#N/A,#N/A,TRUE,"Cover";#N/A,#N/A,TRUE,"Conts";#N/A,#N/A,TRUE,"VOS";#N/A,#N/A,TRUE,"Warrington";#N/A,#N/A,TRUE,"Widnes"}</definedName>
    <definedName name="ghsg" localSheetId="11" hidden="1">{#N/A,#N/A,TRUE,"Cover";#N/A,#N/A,TRUE,"Conts";#N/A,#N/A,TRUE,"VOS";#N/A,#N/A,TRUE,"Warrington";#N/A,#N/A,TRUE,"Widnes"}</definedName>
    <definedName name="ghsg" localSheetId="15" hidden="1">{#N/A,#N/A,TRUE,"Cover";#N/A,#N/A,TRUE,"Conts";#N/A,#N/A,TRUE,"VOS";#N/A,#N/A,TRUE,"Warrington";#N/A,#N/A,TRUE,"Widnes"}</definedName>
    <definedName name="ghsg" hidden="1">{#N/A,#N/A,TRUE,"Cover";#N/A,#N/A,TRUE,"Conts";#N/A,#N/A,TRUE,"VOS";#N/A,#N/A,TRUE,"Warrington";#N/A,#N/A,TRUE,"Widnes"}</definedName>
    <definedName name="gjahgkj" localSheetId="0" hidden="1">{#N/A,#N/A,TRUE,"Cover";#N/A,#N/A,TRUE,"Conts";#N/A,#N/A,TRUE,"VOS";#N/A,#N/A,TRUE,"Warrington";#N/A,#N/A,TRUE,"Widnes"}</definedName>
    <definedName name="gjahgkj" localSheetId="9" hidden="1">{#N/A,#N/A,TRUE,"Cover";#N/A,#N/A,TRUE,"Conts";#N/A,#N/A,TRUE,"VOS";#N/A,#N/A,TRUE,"Warrington";#N/A,#N/A,TRUE,"Widnes"}</definedName>
    <definedName name="gjahgkj" localSheetId="12" hidden="1">{#N/A,#N/A,TRUE,"Cover";#N/A,#N/A,TRUE,"Conts";#N/A,#N/A,TRUE,"VOS";#N/A,#N/A,TRUE,"Warrington";#N/A,#N/A,TRUE,"Widnes"}</definedName>
    <definedName name="gjahgkj" localSheetId="13" hidden="1">{#N/A,#N/A,TRUE,"Cover";#N/A,#N/A,TRUE,"Conts";#N/A,#N/A,TRUE,"VOS";#N/A,#N/A,TRUE,"Warrington";#N/A,#N/A,TRUE,"Widnes"}</definedName>
    <definedName name="gjahgkj" localSheetId="17" hidden="1">{#N/A,#N/A,TRUE,"Cover";#N/A,#N/A,TRUE,"Conts";#N/A,#N/A,TRUE,"VOS";#N/A,#N/A,TRUE,"Warrington";#N/A,#N/A,TRUE,"Widnes"}</definedName>
    <definedName name="gjahgkj" localSheetId="20" hidden="1">{#N/A,#N/A,TRUE,"Cover";#N/A,#N/A,TRUE,"Conts";#N/A,#N/A,TRUE,"VOS";#N/A,#N/A,TRUE,"Warrington";#N/A,#N/A,TRUE,"Widnes"}</definedName>
    <definedName name="gjahgkj" localSheetId="19" hidden="1">{#N/A,#N/A,TRUE,"Cover";#N/A,#N/A,TRUE,"Conts";#N/A,#N/A,TRUE,"VOS";#N/A,#N/A,TRUE,"Warrington";#N/A,#N/A,TRUE,"Widnes"}</definedName>
    <definedName name="gjahgkj" localSheetId="26" hidden="1">{#N/A,#N/A,TRUE,"Cover";#N/A,#N/A,TRUE,"Conts";#N/A,#N/A,TRUE,"VOS";#N/A,#N/A,TRUE,"Warrington";#N/A,#N/A,TRUE,"Widnes"}</definedName>
    <definedName name="gjahgkj" localSheetId="10" hidden="1">{#N/A,#N/A,TRUE,"Cover";#N/A,#N/A,TRUE,"Conts";#N/A,#N/A,TRUE,"VOS";#N/A,#N/A,TRUE,"Warrington";#N/A,#N/A,TRUE,"Widnes"}</definedName>
    <definedName name="gjahgkj" localSheetId="11" hidden="1">{#N/A,#N/A,TRUE,"Cover";#N/A,#N/A,TRUE,"Conts";#N/A,#N/A,TRUE,"VOS";#N/A,#N/A,TRUE,"Warrington";#N/A,#N/A,TRUE,"Widnes"}</definedName>
    <definedName name="gjahgkj" localSheetId="15" hidden="1">{#N/A,#N/A,TRUE,"Cover";#N/A,#N/A,TRUE,"Conts";#N/A,#N/A,TRUE,"VOS";#N/A,#N/A,TRUE,"Warrington";#N/A,#N/A,TRUE,"Widnes"}</definedName>
    <definedName name="gjahgkj" hidden="1">{#N/A,#N/A,TRUE,"Cover";#N/A,#N/A,TRUE,"Conts";#N/A,#N/A,TRUE,"VOS";#N/A,#N/A,TRUE,"Warrington";#N/A,#N/A,TRUE,"Widnes"}</definedName>
    <definedName name="gjkkl" localSheetId="0" hidden="1">{#N/A,#N/A,TRUE,"Cover";#N/A,#N/A,TRUE,"Conts";#N/A,#N/A,TRUE,"VOS";#N/A,#N/A,TRUE,"Warrington";#N/A,#N/A,TRUE,"Widnes"}</definedName>
    <definedName name="gjkkl" localSheetId="9" hidden="1">{#N/A,#N/A,TRUE,"Cover";#N/A,#N/A,TRUE,"Conts";#N/A,#N/A,TRUE,"VOS";#N/A,#N/A,TRUE,"Warrington";#N/A,#N/A,TRUE,"Widnes"}</definedName>
    <definedName name="gjkkl" localSheetId="12" hidden="1">{#N/A,#N/A,TRUE,"Cover";#N/A,#N/A,TRUE,"Conts";#N/A,#N/A,TRUE,"VOS";#N/A,#N/A,TRUE,"Warrington";#N/A,#N/A,TRUE,"Widnes"}</definedName>
    <definedName name="gjkkl" localSheetId="13" hidden="1">{#N/A,#N/A,TRUE,"Cover";#N/A,#N/A,TRUE,"Conts";#N/A,#N/A,TRUE,"VOS";#N/A,#N/A,TRUE,"Warrington";#N/A,#N/A,TRUE,"Widnes"}</definedName>
    <definedName name="gjkkl" localSheetId="17" hidden="1">{#N/A,#N/A,TRUE,"Cover";#N/A,#N/A,TRUE,"Conts";#N/A,#N/A,TRUE,"VOS";#N/A,#N/A,TRUE,"Warrington";#N/A,#N/A,TRUE,"Widnes"}</definedName>
    <definedName name="gjkkl" localSheetId="20" hidden="1">{#N/A,#N/A,TRUE,"Cover";#N/A,#N/A,TRUE,"Conts";#N/A,#N/A,TRUE,"VOS";#N/A,#N/A,TRUE,"Warrington";#N/A,#N/A,TRUE,"Widnes"}</definedName>
    <definedName name="gjkkl" localSheetId="19" hidden="1">{#N/A,#N/A,TRUE,"Cover";#N/A,#N/A,TRUE,"Conts";#N/A,#N/A,TRUE,"VOS";#N/A,#N/A,TRUE,"Warrington";#N/A,#N/A,TRUE,"Widnes"}</definedName>
    <definedName name="gjkkl" localSheetId="26" hidden="1">{#N/A,#N/A,TRUE,"Cover";#N/A,#N/A,TRUE,"Conts";#N/A,#N/A,TRUE,"VOS";#N/A,#N/A,TRUE,"Warrington";#N/A,#N/A,TRUE,"Widnes"}</definedName>
    <definedName name="gjkkl" localSheetId="10" hidden="1">{#N/A,#N/A,TRUE,"Cover";#N/A,#N/A,TRUE,"Conts";#N/A,#N/A,TRUE,"VOS";#N/A,#N/A,TRUE,"Warrington";#N/A,#N/A,TRUE,"Widnes"}</definedName>
    <definedName name="gjkkl" localSheetId="11" hidden="1">{#N/A,#N/A,TRUE,"Cover";#N/A,#N/A,TRUE,"Conts";#N/A,#N/A,TRUE,"VOS";#N/A,#N/A,TRUE,"Warrington";#N/A,#N/A,TRUE,"Widnes"}</definedName>
    <definedName name="gjkkl" localSheetId="15" hidden="1">{#N/A,#N/A,TRUE,"Cover";#N/A,#N/A,TRUE,"Conts";#N/A,#N/A,TRUE,"VOS";#N/A,#N/A,TRUE,"Warrington";#N/A,#N/A,TRUE,"Widnes"}</definedName>
    <definedName name="gjkkl" hidden="1">{#N/A,#N/A,TRUE,"Cover";#N/A,#N/A,TRUE,"Conts";#N/A,#N/A,TRUE,"VOS";#N/A,#N/A,TRUE,"Warrington";#N/A,#N/A,TRUE,"Widnes"}</definedName>
    <definedName name="gtrghr" localSheetId="0" hidden="1">{#N/A,#N/A,TRUE,"Cover";#N/A,#N/A,TRUE,"Conts";#N/A,#N/A,TRUE,"VOS";#N/A,#N/A,TRUE,"Warrington";#N/A,#N/A,TRUE,"Widnes"}</definedName>
    <definedName name="gtrghr" localSheetId="9" hidden="1">{#N/A,#N/A,TRUE,"Cover";#N/A,#N/A,TRUE,"Conts";#N/A,#N/A,TRUE,"VOS";#N/A,#N/A,TRUE,"Warrington";#N/A,#N/A,TRUE,"Widnes"}</definedName>
    <definedName name="gtrghr" localSheetId="12" hidden="1">{#N/A,#N/A,TRUE,"Cover";#N/A,#N/A,TRUE,"Conts";#N/A,#N/A,TRUE,"VOS";#N/A,#N/A,TRUE,"Warrington";#N/A,#N/A,TRUE,"Widnes"}</definedName>
    <definedName name="gtrghr" localSheetId="13" hidden="1">{#N/A,#N/A,TRUE,"Cover";#N/A,#N/A,TRUE,"Conts";#N/A,#N/A,TRUE,"VOS";#N/A,#N/A,TRUE,"Warrington";#N/A,#N/A,TRUE,"Widnes"}</definedName>
    <definedName name="gtrghr" localSheetId="17" hidden="1">{#N/A,#N/A,TRUE,"Cover";#N/A,#N/A,TRUE,"Conts";#N/A,#N/A,TRUE,"VOS";#N/A,#N/A,TRUE,"Warrington";#N/A,#N/A,TRUE,"Widnes"}</definedName>
    <definedName name="gtrghr" localSheetId="20" hidden="1">{#N/A,#N/A,TRUE,"Cover";#N/A,#N/A,TRUE,"Conts";#N/A,#N/A,TRUE,"VOS";#N/A,#N/A,TRUE,"Warrington";#N/A,#N/A,TRUE,"Widnes"}</definedName>
    <definedName name="gtrghr" localSheetId="19" hidden="1">{#N/A,#N/A,TRUE,"Cover";#N/A,#N/A,TRUE,"Conts";#N/A,#N/A,TRUE,"VOS";#N/A,#N/A,TRUE,"Warrington";#N/A,#N/A,TRUE,"Widnes"}</definedName>
    <definedName name="gtrghr" localSheetId="26" hidden="1">{#N/A,#N/A,TRUE,"Cover";#N/A,#N/A,TRUE,"Conts";#N/A,#N/A,TRUE,"VOS";#N/A,#N/A,TRUE,"Warrington";#N/A,#N/A,TRUE,"Widnes"}</definedName>
    <definedName name="gtrghr" localSheetId="10" hidden="1">{#N/A,#N/A,TRUE,"Cover";#N/A,#N/A,TRUE,"Conts";#N/A,#N/A,TRUE,"VOS";#N/A,#N/A,TRUE,"Warrington";#N/A,#N/A,TRUE,"Widnes"}</definedName>
    <definedName name="gtrghr" localSheetId="11" hidden="1">{#N/A,#N/A,TRUE,"Cover";#N/A,#N/A,TRUE,"Conts";#N/A,#N/A,TRUE,"VOS";#N/A,#N/A,TRUE,"Warrington";#N/A,#N/A,TRUE,"Widnes"}</definedName>
    <definedName name="gtrghr" localSheetId="15" hidden="1">{#N/A,#N/A,TRUE,"Cover";#N/A,#N/A,TRUE,"Conts";#N/A,#N/A,TRUE,"VOS";#N/A,#N/A,TRUE,"Warrington";#N/A,#N/A,TRUE,"Widnes"}</definedName>
    <definedName name="gtrghr" hidden="1">{#N/A,#N/A,TRUE,"Cover";#N/A,#N/A,TRUE,"Conts";#N/A,#N/A,TRUE,"VOS";#N/A,#N/A,TRUE,"Warrington";#N/A,#N/A,TRUE,"Widnes"}</definedName>
    <definedName name="gwgtergyr" localSheetId="0" hidden="1">{#N/A,#N/A,TRUE,"Cover";#N/A,#N/A,TRUE,"Conts";#N/A,#N/A,TRUE,"VOS";#N/A,#N/A,TRUE,"Warrington";#N/A,#N/A,TRUE,"Widnes"}</definedName>
    <definedName name="gwgtergyr" localSheetId="9" hidden="1">{#N/A,#N/A,TRUE,"Cover";#N/A,#N/A,TRUE,"Conts";#N/A,#N/A,TRUE,"VOS";#N/A,#N/A,TRUE,"Warrington";#N/A,#N/A,TRUE,"Widnes"}</definedName>
    <definedName name="gwgtergyr" localSheetId="12" hidden="1">{#N/A,#N/A,TRUE,"Cover";#N/A,#N/A,TRUE,"Conts";#N/A,#N/A,TRUE,"VOS";#N/A,#N/A,TRUE,"Warrington";#N/A,#N/A,TRUE,"Widnes"}</definedName>
    <definedName name="gwgtergyr" localSheetId="13" hidden="1">{#N/A,#N/A,TRUE,"Cover";#N/A,#N/A,TRUE,"Conts";#N/A,#N/A,TRUE,"VOS";#N/A,#N/A,TRUE,"Warrington";#N/A,#N/A,TRUE,"Widnes"}</definedName>
    <definedName name="gwgtergyr" localSheetId="17" hidden="1">{#N/A,#N/A,TRUE,"Cover";#N/A,#N/A,TRUE,"Conts";#N/A,#N/A,TRUE,"VOS";#N/A,#N/A,TRUE,"Warrington";#N/A,#N/A,TRUE,"Widnes"}</definedName>
    <definedName name="gwgtergyr" localSheetId="20" hidden="1">{#N/A,#N/A,TRUE,"Cover";#N/A,#N/A,TRUE,"Conts";#N/A,#N/A,TRUE,"VOS";#N/A,#N/A,TRUE,"Warrington";#N/A,#N/A,TRUE,"Widnes"}</definedName>
    <definedName name="gwgtergyr" localSheetId="19" hidden="1">{#N/A,#N/A,TRUE,"Cover";#N/A,#N/A,TRUE,"Conts";#N/A,#N/A,TRUE,"VOS";#N/A,#N/A,TRUE,"Warrington";#N/A,#N/A,TRUE,"Widnes"}</definedName>
    <definedName name="gwgtergyr" localSheetId="26" hidden="1">{#N/A,#N/A,TRUE,"Cover";#N/A,#N/A,TRUE,"Conts";#N/A,#N/A,TRUE,"VOS";#N/A,#N/A,TRUE,"Warrington";#N/A,#N/A,TRUE,"Widnes"}</definedName>
    <definedName name="gwgtergyr" localSheetId="10" hidden="1">{#N/A,#N/A,TRUE,"Cover";#N/A,#N/A,TRUE,"Conts";#N/A,#N/A,TRUE,"VOS";#N/A,#N/A,TRUE,"Warrington";#N/A,#N/A,TRUE,"Widnes"}</definedName>
    <definedName name="gwgtergyr" localSheetId="11" hidden="1">{#N/A,#N/A,TRUE,"Cover";#N/A,#N/A,TRUE,"Conts";#N/A,#N/A,TRUE,"VOS";#N/A,#N/A,TRUE,"Warrington";#N/A,#N/A,TRUE,"Widnes"}</definedName>
    <definedName name="gwgtergyr" localSheetId="15" hidden="1">{#N/A,#N/A,TRUE,"Cover";#N/A,#N/A,TRUE,"Conts";#N/A,#N/A,TRUE,"VOS";#N/A,#N/A,TRUE,"Warrington";#N/A,#N/A,TRUE,"Widnes"}</definedName>
    <definedName name="gwgtergyr" hidden="1">{#N/A,#N/A,TRUE,"Cover";#N/A,#N/A,TRUE,"Conts";#N/A,#N/A,TRUE,"VOS";#N/A,#N/A,TRUE,"Warrington";#N/A,#N/A,TRUE,"Widnes"}</definedName>
    <definedName name="hfhgf" localSheetId="0" hidden="1">{#N/A,#N/A,TRUE,"Cover";#N/A,#N/A,TRUE,"Conts";#N/A,#N/A,TRUE,"VOS";#N/A,#N/A,TRUE,"Warrington";#N/A,#N/A,TRUE,"Widnes"}</definedName>
    <definedName name="hfhgf" localSheetId="9" hidden="1">{#N/A,#N/A,TRUE,"Cover";#N/A,#N/A,TRUE,"Conts";#N/A,#N/A,TRUE,"VOS";#N/A,#N/A,TRUE,"Warrington";#N/A,#N/A,TRUE,"Widnes"}</definedName>
    <definedName name="hfhgf" localSheetId="12" hidden="1">{#N/A,#N/A,TRUE,"Cover";#N/A,#N/A,TRUE,"Conts";#N/A,#N/A,TRUE,"VOS";#N/A,#N/A,TRUE,"Warrington";#N/A,#N/A,TRUE,"Widnes"}</definedName>
    <definedName name="hfhgf" localSheetId="13" hidden="1">{#N/A,#N/A,TRUE,"Cover";#N/A,#N/A,TRUE,"Conts";#N/A,#N/A,TRUE,"VOS";#N/A,#N/A,TRUE,"Warrington";#N/A,#N/A,TRUE,"Widnes"}</definedName>
    <definedName name="hfhgf" localSheetId="17" hidden="1">{#N/A,#N/A,TRUE,"Cover";#N/A,#N/A,TRUE,"Conts";#N/A,#N/A,TRUE,"VOS";#N/A,#N/A,TRUE,"Warrington";#N/A,#N/A,TRUE,"Widnes"}</definedName>
    <definedName name="hfhgf" localSheetId="20" hidden="1">{#N/A,#N/A,TRUE,"Cover";#N/A,#N/A,TRUE,"Conts";#N/A,#N/A,TRUE,"VOS";#N/A,#N/A,TRUE,"Warrington";#N/A,#N/A,TRUE,"Widnes"}</definedName>
    <definedName name="hfhgf" localSheetId="19" hidden="1">{#N/A,#N/A,TRUE,"Cover";#N/A,#N/A,TRUE,"Conts";#N/A,#N/A,TRUE,"VOS";#N/A,#N/A,TRUE,"Warrington";#N/A,#N/A,TRUE,"Widnes"}</definedName>
    <definedName name="hfhgf" localSheetId="26" hidden="1">{#N/A,#N/A,TRUE,"Cover";#N/A,#N/A,TRUE,"Conts";#N/A,#N/A,TRUE,"VOS";#N/A,#N/A,TRUE,"Warrington";#N/A,#N/A,TRUE,"Widnes"}</definedName>
    <definedName name="hfhgf" localSheetId="10" hidden="1">{#N/A,#N/A,TRUE,"Cover";#N/A,#N/A,TRUE,"Conts";#N/A,#N/A,TRUE,"VOS";#N/A,#N/A,TRUE,"Warrington";#N/A,#N/A,TRUE,"Widnes"}</definedName>
    <definedName name="hfhgf" localSheetId="11" hidden="1">{#N/A,#N/A,TRUE,"Cover";#N/A,#N/A,TRUE,"Conts";#N/A,#N/A,TRUE,"VOS";#N/A,#N/A,TRUE,"Warrington";#N/A,#N/A,TRUE,"Widnes"}</definedName>
    <definedName name="hfhgf" localSheetId="15" hidden="1">{#N/A,#N/A,TRUE,"Cover";#N/A,#N/A,TRUE,"Conts";#N/A,#N/A,TRUE,"VOS";#N/A,#N/A,TRUE,"Warrington";#N/A,#N/A,TRUE,"Widnes"}</definedName>
    <definedName name="hfhgf" hidden="1">{#N/A,#N/A,TRUE,"Cover";#N/A,#N/A,TRUE,"Conts";#N/A,#N/A,TRUE,"VOS";#N/A,#N/A,TRUE,"Warrington";#N/A,#N/A,TRUE,"Widnes"}</definedName>
    <definedName name="hgkhkg" localSheetId="0" hidden="1">{#N/A,#N/A,TRUE,"Cover";#N/A,#N/A,TRUE,"Conts";#N/A,#N/A,TRUE,"VOS";#N/A,#N/A,TRUE,"Warrington";#N/A,#N/A,TRUE,"Widnes"}</definedName>
    <definedName name="hgkhkg" localSheetId="9" hidden="1">{#N/A,#N/A,TRUE,"Cover";#N/A,#N/A,TRUE,"Conts";#N/A,#N/A,TRUE,"VOS";#N/A,#N/A,TRUE,"Warrington";#N/A,#N/A,TRUE,"Widnes"}</definedName>
    <definedName name="hgkhkg" localSheetId="12" hidden="1">{#N/A,#N/A,TRUE,"Cover";#N/A,#N/A,TRUE,"Conts";#N/A,#N/A,TRUE,"VOS";#N/A,#N/A,TRUE,"Warrington";#N/A,#N/A,TRUE,"Widnes"}</definedName>
    <definedName name="hgkhkg" localSheetId="13" hidden="1">{#N/A,#N/A,TRUE,"Cover";#N/A,#N/A,TRUE,"Conts";#N/A,#N/A,TRUE,"VOS";#N/A,#N/A,TRUE,"Warrington";#N/A,#N/A,TRUE,"Widnes"}</definedName>
    <definedName name="hgkhkg" localSheetId="17" hidden="1">{#N/A,#N/A,TRUE,"Cover";#N/A,#N/A,TRUE,"Conts";#N/A,#N/A,TRUE,"VOS";#N/A,#N/A,TRUE,"Warrington";#N/A,#N/A,TRUE,"Widnes"}</definedName>
    <definedName name="hgkhkg" localSheetId="20" hidden="1">{#N/A,#N/A,TRUE,"Cover";#N/A,#N/A,TRUE,"Conts";#N/A,#N/A,TRUE,"VOS";#N/A,#N/A,TRUE,"Warrington";#N/A,#N/A,TRUE,"Widnes"}</definedName>
    <definedName name="hgkhkg" localSheetId="19" hidden="1">{#N/A,#N/A,TRUE,"Cover";#N/A,#N/A,TRUE,"Conts";#N/A,#N/A,TRUE,"VOS";#N/A,#N/A,TRUE,"Warrington";#N/A,#N/A,TRUE,"Widnes"}</definedName>
    <definedName name="hgkhkg" localSheetId="26" hidden="1">{#N/A,#N/A,TRUE,"Cover";#N/A,#N/A,TRUE,"Conts";#N/A,#N/A,TRUE,"VOS";#N/A,#N/A,TRUE,"Warrington";#N/A,#N/A,TRUE,"Widnes"}</definedName>
    <definedName name="hgkhkg" localSheetId="10" hidden="1">{#N/A,#N/A,TRUE,"Cover";#N/A,#N/A,TRUE,"Conts";#N/A,#N/A,TRUE,"VOS";#N/A,#N/A,TRUE,"Warrington";#N/A,#N/A,TRUE,"Widnes"}</definedName>
    <definedName name="hgkhkg" localSheetId="11" hidden="1">{#N/A,#N/A,TRUE,"Cover";#N/A,#N/A,TRUE,"Conts";#N/A,#N/A,TRUE,"VOS";#N/A,#N/A,TRUE,"Warrington";#N/A,#N/A,TRUE,"Widnes"}</definedName>
    <definedName name="hgkhkg" localSheetId="15" hidden="1">{#N/A,#N/A,TRUE,"Cover";#N/A,#N/A,TRUE,"Conts";#N/A,#N/A,TRUE,"VOS";#N/A,#N/A,TRUE,"Warrington";#N/A,#N/A,TRUE,"Widnes"}</definedName>
    <definedName name="hgkhkg" hidden="1">{#N/A,#N/A,TRUE,"Cover";#N/A,#N/A,TRUE,"Conts";#N/A,#N/A,TRUE,"VOS";#N/A,#N/A,TRUE,"Warrington";#N/A,#N/A,TRUE,"Widnes"}</definedName>
    <definedName name="hjdj" localSheetId="0" hidden="1">{#N/A,#N/A,TRUE,"Cover";#N/A,#N/A,TRUE,"Conts";#N/A,#N/A,TRUE,"VOS";#N/A,#N/A,TRUE,"Warrington";#N/A,#N/A,TRUE,"Widnes"}</definedName>
    <definedName name="hjdj" localSheetId="9" hidden="1">{#N/A,#N/A,TRUE,"Cover";#N/A,#N/A,TRUE,"Conts";#N/A,#N/A,TRUE,"VOS";#N/A,#N/A,TRUE,"Warrington";#N/A,#N/A,TRUE,"Widnes"}</definedName>
    <definedName name="hjdj" localSheetId="12" hidden="1">{#N/A,#N/A,TRUE,"Cover";#N/A,#N/A,TRUE,"Conts";#N/A,#N/A,TRUE,"VOS";#N/A,#N/A,TRUE,"Warrington";#N/A,#N/A,TRUE,"Widnes"}</definedName>
    <definedName name="hjdj" localSheetId="13" hidden="1">{#N/A,#N/A,TRUE,"Cover";#N/A,#N/A,TRUE,"Conts";#N/A,#N/A,TRUE,"VOS";#N/A,#N/A,TRUE,"Warrington";#N/A,#N/A,TRUE,"Widnes"}</definedName>
    <definedName name="hjdj" localSheetId="17" hidden="1">{#N/A,#N/A,TRUE,"Cover";#N/A,#N/A,TRUE,"Conts";#N/A,#N/A,TRUE,"VOS";#N/A,#N/A,TRUE,"Warrington";#N/A,#N/A,TRUE,"Widnes"}</definedName>
    <definedName name="hjdj" localSheetId="20" hidden="1">{#N/A,#N/A,TRUE,"Cover";#N/A,#N/A,TRUE,"Conts";#N/A,#N/A,TRUE,"VOS";#N/A,#N/A,TRUE,"Warrington";#N/A,#N/A,TRUE,"Widnes"}</definedName>
    <definedName name="hjdj" localSheetId="19" hidden="1">{#N/A,#N/A,TRUE,"Cover";#N/A,#N/A,TRUE,"Conts";#N/A,#N/A,TRUE,"VOS";#N/A,#N/A,TRUE,"Warrington";#N/A,#N/A,TRUE,"Widnes"}</definedName>
    <definedName name="hjdj" localSheetId="26" hidden="1">{#N/A,#N/A,TRUE,"Cover";#N/A,#N/A,TRUE,"Conts";#N/A,#N/A,TRUE,"VOS";#N/A,#N/A,TRUE,"Warrington";#N/A,#N/A,TRUE,"Widnes"}</definedName>
    <definedName name="hjdj" localSheetId="10" hidden="1">{#N/A,#N/A,TRUE,"Cover";#N/A,#N/A,TRUE,"Conts";#N/A,#N/A,TRUE,"VOS";#N/A,#N/A,TRUE,"Warrington";#N/A,#N/A,TRUE,"Widnes"}</definedName>
    <definedName name="hjdj" localSheetId="11" hidden="1">{#N/A,#N/A,TRUE,"Cover";#N/A,#N/A,TRUE,"Conts";#N/A,#N/A,TRUE,"VOS";#N/A,#N/A,TRUE,"Warrington";#N/A,#N/A,TRUE,"Widnes"}</definedName>
    <definedName name="hjdj" localSheetId="15" hidden="1">{#N/A,#N/A,TRUE,"Cover";#N/A,#N/A,TRUE,"Conts";#N/A,#N/A,TRUE,"VOS";#N/A,#N/A,TRUE,"Warrington";#N/A,#N/A,TRUE,"Widnes"}</definedName>
    <definedName name="hjdj" hidden="1">{#N/A,#N/A,TRUE,"Cover";#N/A,#N/A,TRUE,"Conts";#N/A,#N/A,TRUE,"VOS";#N/A,#N/A,TRUE,"Warrington";#N/A,#N/A,TRUE,"Widnes"}</definedName>
    <definedName name="HOME" localSheetId="9">#REF!</definedName>
    <definedName name="HOME" localSheetId="11">#REF!</definedName>
    <definedName name="HOME" localSheetId="15">#REF!</definedName>
    <definedName name="HOME">#REF!</definedName>
    <definedName name="HPTAL" localSheetId="9" hidden="1">#REF!</definedName>
    <definedName name="HPTAL" localSheetId="11" hidden="1">#REF!</definedName>
    <definedName name="HPTAL" localSheetId="15" hidden="1">#REF!</definedName>
    <definedName name="HPTAL" hidden="1">#REF!</definedName>
    <definedName name="hshjy" localSheetId="0" hidden="1">{#N/A,#N/A,TRUE,"Cover";#N/A,#N/A,TRUE,"Conts";#N/A,#N/A,TRUE,"VOS";#N/A,#N/A,TRUE,"Warrington";#N/A,#N/A,TRUE,"Widnes"}</definedName>
    <definedName name="hshjy" localSheetId="9" hidden="1">{#N/A,#N/A,TRUE,"Cover";#N/A,#N/A,TRUE,"Conts";#N/A,#N/A,TRUE,"VOS";#N/A,#N/A,TRUE,"Warrington";#N/A,#N/A,TRUE,"Widnes"}</definedName>
    <definedName name="hshjy" localSheetId="12" hidden="1">{#N/A,#N/A,TRUE,"Cover";#N/A,#N/A,TRUE,"Conts";#N/A,#N/A,TRUE,"VOS";#N/A,#N/A,TRUE,"Warrington";#N/A,#N/A,TRUE,"Widnes"}</definedName>
    <definedName name="hshjy" localSheetId="13" hidden="1">{#N/A,#N/A,TRUE,"Cover";#N/A,#N/A,TRUE,"Conts";#N/A,#N/A,TRUE,"VOS";#N/A,#N/A,TRUE,"Warrington";#N/A,#N/A,TRUE,"Widnes"}</definedName>
    <definedName name="hshjy" localSheetId="17" hidden="1">{#N/A,#N/A,TRUE,"Cover";#N/A,#N/A,TRUE,"Conts";#N/A,#N/A,TRUE,"VOS";#N/A,#N/A,TRUE,"Warrington";#N/A,#N/A,TRUE,"Widnes"}</definedName>
    <definedName name="hshjy" localSheetId="20" hidden="1">{#N/A,#N/A,TRUE,"Cover";#N/A,#N/A,TRUE,"Conts";#N/A,#N/A,TRUE,"VOS";#N/A,#N/A,TRUE,"Warrington";#N/A,#N/A,TRUE,"Widnes"}</definedName>
    <definedName name="hshjy" localSheetId="19" hidden="1">{#N/A,#N/A,TRUE,"Cover";#N/A,#N/A,TRUE,"Conts";#N/A,#N/A,TRUE,"VOS";#N/A,#N/A,TRUE,"Warrington";#N/A,#N/A,TRUE,"Widnes"}</definedName>
    <definedName name="hshjy" localSheetId="26" hidden="1">{#N/A,#N/A,TRUE,"Cover";#N/A,#N/A,TRUE,"Conts";#N/A,#N/A,TRUE,"VOS";#N/A,#N/A,TRUE,"Warrington";#N/A,#N/A,TRUE,"Widnes"}</definedName>
    <definedName name="hshjy" localSheetId="10" hidden="1">{#N/A,#N/A,TRUE,"Cover";#N/A,#N/A,TRUE,"Conts";#N/A,#N/A,TRUE,"VOS";#N/A,#N/A,TRUE,"Warrington";#N/A,#N/A,TRUE,"Widnes"}</definedName>
    <definedName name="hshjy" localSheetId="11" hidden="1">{#N/A,#N/A,TRUE,"Cover";#N/A,#N/A,TRUE,"Conts";#N/A,#N/A,TRUE,"VOS";#N/A,#N/A,TRUE,"Warrington";#N/A,#N/A,TRUE,"Widnes"}</definedName>
    <definedName name="hshjy" localSheetId="15" hidden="1">{#N/A,#N/A,TRUE,"Cover";#N/A,#N/A,TRUE,"Conts";#N/A,#N/A,TRUE,"VOS";#N/A,#N/A,TRUE,"Warrington";#N/A,#N/A,TRUE,"Widnes"}</definedName>
    <definedName name="hshjy" hidden="1">{#N/A,#N/A,TRUE,"Cover";#N/A,#N/A,TRUE,"Conts";#N/A,#N/A,TRUE,"VOS";#N/A,#N/A,TRUE,"Warrington";#N/A,#N/A,TRUE,"Widnes"}</definedName>
    <definedName name="hshxdht" localSheetId="0" hidden="1">{#N/A,#N/A,TRUE,"Cover";#N/A,#N/A,TRUE,"Conts";#N/A,#N/A,TRUE,"VOS";#N/A,#N/A,TRUE,"Warrington";#N/A,#N/A,TRUE,"Widnes"}</definedName>
    <definedName name="hshxdht" localSheetId="9" hidden="1">{#N/A,#N/A,TRUE,"Cover";#N/A,#N/A,TRUE,"Conts";#N/A,#N/A,TRUE,"VOS";#N/A,#N/A,TRUE,"Warrington";#N/A,#N/A,TRUE,"Widnes"}</definedName>
    <definedName name="hshxdht" localSheetId="12" hidden="1">{#N/A,#N/A,TRUE,"Cover";#N/A,#N/A,TRUE,"Conts";#N/A,#N/A,TRUE,"VOS";#N/A,#N/A,TRUE,"Warrington";#N/A,#N/A,TRUE,"Widnes"}</definedName>
    <definedName name="hshxdht" localSheetId="13" hidden="1">{#N/A,#N/A,TRUE,"Cover";#N/A,#N/A,TRUE,"Conts";#N/A,#N/A,TRUE,"VOS";#N/A,#N/A,TRUE,"Warrington";#N/A,#N/A,TRUE,"Widnes"}</definedName>
    <definedName name="hshxdht" localSheetId="17" hidden="1">{#N/A,#N/A,TRUE,"Cover";#N/A,#N/A,TRUE,"Conts";#N/A,#N/A,TRUE,"VOS";#N/A,#N/A,TRUE,"Warrington";#N/A,#N/A,TRUE,"Widnes"}</definedName>
    <definedName name="hshxdht" localSheetId="20" hidden="1">{#N/A,#N/A,TRUE,"Cover";#N/A,#N/A,TRUE,"Conts";#N/A,#N/A,TRUE,"VOS";#N/A,#N/A,TRUE,"Warrington";#N/A,#N/A,TRUE,"Widnes"}</definedName>
    <definedName name="hshxdht" localSheetId="19" hidden="1">{#N/A,#N/A,TRUE,"Cover";#N/A,#N/A,TRUE,"Conts";#N/A,#N/A,TRUE,"VOS";#N/A,#N/A,TRUE,"Warrington";#N/A,#N/A,TRUE,"Widnes"}</definedName>
    <definedName name="hshxdht" localSheetId="26" hidden="1">{#N/A,#N/A,TRUE,"Cover";#N/A,#N/A,TRUE,"Conts";#N/A,#N/A,TRUE,"VOS";#N/A,#N/A,TRUE,"Warrington";#N/A,#N/A,TRUE,"Widnes"}</definedName>
    <definedName name="hshxdht" localSheetId="10" hidden="1">{#N/A,#N/A,TRUE,"Cover";#N/A,#N/A,TRUE,"Conts";#N/A,#N/A,TRUE,"VOS";#N/A,#N/A,TRUE,"Warrington";#N/A,#N/A,TRUE,"Widnes"}</definedName>
    <definedName name="hshxdht" localSheetId="11" hidden="1">{#N/A,#N/A,TRUE,"Cover";#N/A,#N/A,TRUE,"Conts";#N/A,#N/A,TRUE,"VOS";#N/A,#N/A,TRUE,"Warrington";#N/A,#N/A,TRUE,"Widnes"}</definedName>
    <definedName name="hshxdht" localSheetId="15" hidden="1">{#N/A,#N/A,TRUE,"Cover";#N/A,#N/A,TRUE,"Conts";#N/A,#N/A,TRUE,"VOS";#N/A,#N/A,TRUE,"Warrington";#N/A,#N/A,TRUE,"Widnes"}</definedName>
    <definedName name="hshxdht" hidden="1">{#N/A,#N/A,TRUE,"Cover";#N/A,#N/A,TRUE,"Conts";#N/A,#N/A,TRUE,"VOS";#N/A,#N/A,TRUE,"Warrington";#N/A,#N/A,TRUE,"Widnes"}</definedName>
    <definedName name="hsyhjtyhj" localSheetId="0" hidden="1">{#N/A,#N/A,TRUE,"Cover";#N/A,#N/A,TRUE,"Conts";#N/A,#N/A,TRUE,"VOS";#N/A,#N/A,TRUE,"Warrington";#N/A,#N/A,TRUE,"Widnes"}</definedName>
    <definedName name="hsyhjtyhj" localSheetId="9" hidden="1">{#N/A,#N/A,TRUE,"Cover";#N/A,#N/A,TRUE,"Conts";#N/A,#N/A,TRUE,"VOS";#N/A,#N/A,TRUE,"Warrington";#N/A,#N/A,TRUE,"Widnes"}</definedName>
    <definedName name="hsyhjtyhj" localSheetId="12" hidden="1">{#N/A,#N/A,TRUE,"Cover";#N/A,#N/A,TRUE,"Conts";#N/A,#N/A,TRUE,"VOS";#N/A,#N/A,TRUE,"Warrington";#N/A,#N/A,TRUE,"Widnes"}</definedName>
    <definedName name="hsyhjtyhj" localSheetId="13" hidden="1">{#N/A,#N/A,TRUE,"Cover";#N/A,#N/A,TRUE,"Conts";#N/A,#N/A,TRUE,"VOS";#N/A,#N/A,TRUE,"Warrington";#N/A,#N/A,TRUE,"Widnes"}</definedName>
    <definedName name="hsyhjtyhj" localSheetId="17" hidden="1">{#N/A,#N/A,TRUE,"Cover";#N/A,#N/A,TRUE,"Conts";#N/A,#N/A,TRUE,"VOS";#N/A,#N/A,TRUE,"Warrington";#N/A,#N/A,TRUE,"Widnes"}</definedName>
    <definedName name="hsyhjtyhj" localSheetId="20" hidden="1">{#N/A,#N/A,TRUE,"Cover";#N/A,#N/A,TRUE,"Conts";#N/A,#N/A,TRUE,"VOS";#N/A,#N/A,TRUE,"Warrington";#N/A,#N/A,TRUE,"Widnes"}</definedName>
    <definedName name="hsyhjtyhj" localSheetId="19" hidden="1">{#N/A,#N/A,TRUE,"Cover";#N/A,#N/A,TRUE,"Conts";#N/A,#N/A,TRUE,"VOS";#N/A,#N/A,TRUE,"Warrington";#N/A,#N/A,TRUE,"Widnes"}</definedName>
    <definedName name="hsyhjtyhj" localSheetId="26" hidden="1">{#N/A,#N/A,TRUE,"Cover";#N/A,#N/A,TRUE,"Conts";#N/A,#N/A,TRUE,"VOS";#N/A,#N/A,TRUE,"Warrington";#N/A,#N/A,TRUE,"Widnes"}</definedName>
    <definedName name="hsyhjtyhj" localSheetId="10" hidden="1">{#N/A,#N/A,TRUE,"Cover";#N/A,#N/A,TRUE,"Conts";#N/A,#N/A,TRUE,"VOS";#N/A,#N/A,TRUE,"Warrington";#N/A,#N/A,TRUE,"Widnes"}</definedName>
    <definedName name="hsyhjtyhj" localSheetId="11" hidden="1">{#N/A,#N/A,TRUE,"Cover";#N/A,#N/A,TRUE,"Conts";#N/A,#N/A,TRUE,"VOS";#N/A,#N/A,TRUE,"Warrington";#N/A,#N/A,TRUE,"Widnes"}</definedName>
    <definedName name="hsyhjtyhj" localSheetId="15"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0" hidden="1">{"'Appendix 3 Currency'!$A$1:$U$96"}</definedName>
    <definedName name="HTML_Control" localSheetId="9" hidden="1">{"'Appendix 3 Currency'!$A$1:$U$96"}</definedName>
    <definedName name="HTML_Control" localSheetId="12" hidden="1">{"'Appendix 3 Currency'!$A$1:$U$96"}</definedName>
    <definedName name="HTML_Control" localSheetId="13" hidden="1">{"'Appendix 3 Currency'!$A$1:$U$96"}</definedName>
    <definedName name="HTML_Control" localSheetId="17" hidden="1">{"'Appendix 3 Currency'!$A$1:$U$96"}</definedName>
    <definedName name="HTML_Control" localSheetId="20" hidden="1">{"'Appendix 3 Currency'!$A$1:$U$96"}</definedName>
    <definedName name="HTML_Control" localSheetId="19" hidden="1">{"'Appendix 3 Currency'!$A$1:$U$96"}</definedName>
    <definedName name="HTML_Control" localSheetId="26" hidden="1">{"'Appendix 3 Currency'!$A$1:$U$96"}</definedName>
    <definedName name="HTML_Control" localSheetId="10" hidden="1">{"'Appendix 3 Currency'!$A$1:$U$96"}</definedName>
    <definedName name="HTML_Control" localSheetId="11" hidden="1">{"'Appendix 3 Currency'!$A$1:$U$96"}</definedName>
    <definedName name="HTML_Control" localSheetId="15"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0" hidden="1">{#N/A,#N/A,TRUE,"Cover";#N/A,#N/A,TRUE,"Conts";#N/A,#N/A,TRUE,"VOS";#N/A,#N/A,TRUE,"Warrington";#N/A,#N/A,TRUE,"Widnes"}</definedName>
    <definedName name="htrhrsth" localSheetId="9" hidden="1">{#N/A,#N/A,TRUE,"Cover";#N/A,#N/A,TRUE,"Conts";#N/A,#N/A,TRUE,"VOS";#N/A,#N/A,TRUE,"Warrington";#N/A,#N/A,TRUE,"Widnes"}</definedName>
    <definedName name="htrhrsth" localSheetId="12" hidden="1">{#N/A,#N/A,TRUE,"Cover";#N/A,#N/A,TRUE,"Conts";#N/A,#N/A,TRUE,"VOS";#N/A,#N/A,TRUE,"Warrington";#N/A,#N/A,TRUE,"Widnes"}</definedName>
    <definedName name="htrhrsth" localSheetId="13" hidden="1">{#N/A,#N/A,TRUE,"Cover";#N/A,#N/A,TRUE,"Conts";#N/A,#N/A,TRUE,"VOS";#N/A,#N/A,TRUE,"Warrington";#N/A,#N/A,TRUE,"Widnes"}</definedName>
    <definedName name="htrhrsth" localSheetId="17" hidden="1">{#N/A,#N/A,TRUE,"Cover";#N/A,#N/A,TRUE,"Conts";#N/A,#N/A,TRUE,"VOS";#N/A,#N/A,TRUE,"Warrington";#N/A,#N/A,TRUE,"Widnes"}</definedName>
    <definedName name="htrhrsth" localSheetId="20" hidden="1">{#N/A,#N/A,TRUE,"Cover";#N/A,#N/A,TRUE,"Conts";#N/A,#N/A,TRUE,"VOS";#N/A,#N/A,TRUE,"Warrington";#N/A,#N/A,TRUE,"Widnes"}</definedName>
    <definedName name="htrhrsth" localSheetId="19" hidden="1">{#N/A,#N/A,TRUE,"Cover";#N/A,#N/A,TRUE,"Conts";#N/A,#N/A,TRUE,"VOS";#N/A,#N/A,TRUE,"Warrington";#N/A,#N/A,TRUE,"Widnes"}</definedName>
    <definedName name="htrhrsth" localSheetId="26" hidden="1">{#N/A,#N/A,TRUE,"Cover";#N/A,#N/A,TRUE,"Conts";#N/A,#N/A,TRUE,"VOS";#N/A,#N/A,TRUE,"Warrington";#N/A,#N/A,TRUE,"Widnes"}</definedName>
    <definedName name="htrhrsth" localSheetId="10" hidden="1">{#N/A,#N/A,TRUE,"Cover";#N/A,#N/A,TRUE,"Conts";#N/A,#N/A,TRUE,"VOS";#N/A,#N/A,TRUE,"Warrington";#N/A,#N/A,TRUE,"Widnes"}</definedName>
    <definedName name="htrhrsth" localSheetId="11" hidden="1">{#N/A,#N/A,TRUE,"Cover";#N/A,#N/A,TRUE,"Conts";#N/A,#N/A,TRUE,"VOS";#N/A,#N/A,TRUE,"Warrington";#N/A,#N/A,TRUE,"Widnes"}</definedName>
    <definedName name="htrhrsth" localSheetId="15" hidden="1">{#N/A,#N/A,TRUE,"Cover";#N/A,#N/A,TRUE,"Conts";#N/A,#N/A,TRUE,"VOS";#N/A,#N/A,TRUE,"Warrington";#N/A,#N/A,TRUE,"Widnes"}</definedName>
    <definedName name="htrhrsth" hidden="1">{#N/A,#N/A,TRUE,"Cover";#N/A,#N/A,TRUE,"Conts";#N/A,#N/A,TRUE,"VOS";#N/A,#N/A,TRUE,"Warrington";#N/A,#N/A,TRUE,"Widnes"}</definedName>
    <definedName name="hutgfru" localSheetId="0" hidden="1">{#N/A,#N/A,TRUE,"Cover";#N/A,#N/A,TRUE,"Conts";#N/A,#N/A,TRUE,"VOS";#N/A,#N/A,TRUE,"Warrington";#N/A,#N/A,TRUE,"Widnes"}</definedName>
    <definedName name="hutgfru" localSheetId="9" hidden="1">{#N/A,#N/A,TRUE,"Cover";#N/A,#N/A,TRUE,"Conts";#N/A,#N/A,TRUE,"VOS";#N/A,#N/A,TRUE,"Warrington";#N/A,#N/A,TRUE,"Widnes"}</definedName>
    <definedName name="hutgfru" localSheetId="12" hidden="1">{#N/A,#N/A,TRUE,"Cover";#N/A,#N/A,TRUE,"Conts";#N/A,#N/A,TRUE,"VOS";#N/A,#N/A,TRUE,"Warrington";#N/A,#N/A,TRUE,"Widnes"}</definedName>
    <definedName name="hutgfru" localSheetId="13" hidden="1">{#N/A,#N/A,TRUE,"Cover";#N/A,#N/A,TRUE,"Conts";#N/A,#N/A,TRUE,"VOS";#N/A,#N/A,TRUE,"Warrington";#N/A,#N/A,TRUE,"Widnes"}</definedName>
    <definedName name="hutgfru" localSheetId="17" hidden="1">{#N/A,#N/A,TRUE,"Cover";#N/A,#N/A,TRUE,"Conts";#N/A,#N/A,TRUE,"VOS";#N/A,#N/A,TRUE,"Warrington";#N/A,#N/A,TRUE,"Widnes"}</definedName>
    <definedName name="hutgfru" localSheetId="20" hidden="1">{#N/A,#N/A,TRUE,"Cover";#N/A,#N/A,TRUE,"Conts";#N/A,#N/A,TRUE,"VOS";#N/A,#N/A,TRUE,"Warrington";#N/A,#N/A,TRUE,"Widnes"}</definedName>
    <definedName name="hutgfru" localSheetId="19" hidden="1">{#N/A,#N/A,TRUE,"Cover";#N/A,#N/A,TRUE,"Conts";#N/A,#N/A,TRUE,"VOS";#N/A,#N/A,TRUE,"Warrington";#N/A,#N/A,TRUE,"Widnes"}</definedName>
    <definedName name="hutgfru" localSheetId="26" hidden="1">{#N/A,#N/A,TRUE,"Cover";#N/A,#N/A,TRUE,"Conts";#N/A,#N/A,TRUE,"VOS";#N/A,#N/A,TRUE,"Warrington";#N/A,#N/A,TRUE,"Widnes"}</definedName>
    <definedName name="hutgfru" localSheetId="10" hidden="1">{#N/A,#N/A,TRUE,"Cover";#N/A,#N/A,TRUE,"Conts";#N/A,#N/A,TRUE,"VOS";#N/A,#N/A,TRUE,"Warrington";#N/A,#N/A,TRUE,"Widnes"}</definedName>
    <definedName name="hutgfru" localSheetId="11" hidden="1">{#N/A,#N/A,TRUE,"Cover";#N/A,#N/A,TRUE,"Conts";#N/A,#N/A,TRUE,"VOS";#N/A,#N/A,TRUE,"Warrington";#N/A,#N/A,TRUE,"Widnes"}</definedName>
    <definedName name="hutgfru" localSheetId="15" hidden="1">{#N/A,#N/A,TRUE,"Cover";#N/A,#N/A,TRUE,"Conts";#N/A,#N/A,TRUE,"VOS";#N/A,#N/A,TRUE,"Warrington";#N/A,#N/A,TRUE,"Widnes"}</definedName>
    <definedName name="hutgfru" hidden="1">{#N/A,#N/A,TRUE,"Cover";#N/A,#N/A,TRUE,"Conts";#N/A,#N/A,TRUE,"VOS";#N/A,#N/A,TRUE,"Warrington";#N/A,#N/A,TRUE,"Widnes"}</definedName>
    <definedName name="i8uiuyi" localSheetId="0" hidden="1">{#N/A,#N/A,TRUE,"Cover";#N/A,#N/A,TRUE,"Conts";#N/A,#N/A,TRUE,"VOS";#N/A,#N/A,TRUE,"Warrington";#N/A,#N/A,TRUE,"Widnes"}</definedName>
    <definedName name="i8uiuyi" localSheetId="9" hidden="1">{#N/A,#N/A,TRUE,"Cover";#N/A,#N/A,TRUE,"Conts";#N/A,#N/A,TRUE,"VOS";#N/A,#N/A,TRUE,"Warrington";#N/A,#N/A,TRUE,"Widnes"}</definedName>
    <definedName name="i8uiuyi" localSheetId="12" hidden="1">{#N/A,#N/A,TRUE,"Cover";#N/A,#N/A,TRUE,"Conts";#N/A,#N/A,TRUE,"VOS";#N/A,#N/A,TRUE,"Warrington";#N/A,#N/A,TRUE,"Widnes"}</definedName>
    <definedName name="i8uiuyi" localSheetId="13" hidden="1">{#N/A,#N/A,TRUE,"Cover";#N/A,#N/A,TRUE,"Conts";#N/A,#N/A,TRUE,"VOS";#N/A,#N/A,TRUE,"Warrington";#N/A,#N/A,TRUE,"Widnes"}</definedName>
    <definedName name="i8uiuyi" localSheetId="17" hidden="1">{#N/A,#N/A,TRUE,"Cover";#N/A,#N/A,TRUE,"Conts";#N/A,#N/A,TRUE,"VOS";#N/A,#N/A,TRUE,"Warrington";#N/A,#N/A,TRUE,"Widnes"}</definedName>
    <definedName name="i8uiuyi" localSheetId="20" hidden="1">{#N/A,#N/A,TRUE,"Cover";#N/A,#N/A,TRUE,"Conts";#N/A,#N/A,TRUE,"VOS";#N/A,#N/A,TRUE,"Warrington";#N/A,#N/A,TRUE,"Widnes"}</definedName>
    <definedName name="i8uiuyi" localSheetId="19" hidden="1">{#N/A,#N/A,TRUE,"Cover";#N/A,#N/A,TRUE,"Conts";#N/A,#N/A,TRUE,"VOS";#N/A,#N/A,TRUE,"Warrington";#N/A,#N/A,TRUE,"Widnes"}</definedName>
    <definedName name="i8uiuyi" localSheetId="26" hidden="1">{#N/A,#N/A,TRUE,"Cover";#N/A,#N/A,TRUE,"Conts";#N/A,#N/A,TRUE,"VOS";#N/A,#N/A,TRUE,"Warrington";#N/A,#N/A,TRUE,"Widnes"}</definedName>
    <definedName name="i8uiuyi" localSheetId="10" hidden="1">{#N/A,#N/A,TRUE,"Cover";#N/A,#N/A,TRUE,"Conts";#N/A,#N/A,TRUE,"VOS";#N/A,#N/A,TRUE,"Warrington";#N/A,#N/A,TRUE,"Widnes"}</definedName>
    <definedName name="i8uiuyi" localSheetId="11" hidden="1">{#N/A,#N/A,TRUE,"Cover";#N/A,#N/A,TRUE,"Conts";#N/A,#N/A,TRUE,"VOS";#N/A,#N/A,TRUE,"Warrington";#N/A,#N/A,TRUE,"Widnes"}</definedName>
    <definedName name="i8uiuyi" localSheetId="15" hidden="1">{#N/A,#N/A,TRUE,"Cover";#N/A,#N/A,TRUE,"Conts";#N/A,#N/A,TRUE,"VOS";#N/A,#N/A,TRUE,"Warrington";#N/A,#N/A,TRUE,"Widnes"}</definedName>
    <definedName name="i8uiuyi" hidden="1">{#N/A,#N/A,TRUE,"Cover";#N/A,#N/A,TRUE,"Conts";#N/A,#N/A,TRUE,"VOS";#N/A,#N/A,TRUE,"Warrington";#N/A,#N/A,TRUE,"Widnes"}</definedName>
    <definedName name="ihg" localSheetId="0" hidden="1">{#N/A,#N/A,TRUE,"Cover";#N/A,#N/A,TRUE,"Conts";#N/A,#N/A,TRUE,"VOS";#N/A,#N/A,TRUE,"Warrington";#N/A,#N/A,TRUE,"Widnes"}</definedName>
    <definedName name="ihg" localSheetId="9" hidden="1">{#N/A,#N/A,TRUE,"Cover";#N/A,#N/A,TRUE,"Conts";#N/A,#N/A,TRUE,"VOS";#N/A,#N/A,TRUE,"Warrington";#N/A,#N/A,TRUE,"Widnes"}</definedName>
    <definedName name="ihg" localSheetId="12" hidden="1">{#N/A,#N/A,TRUE,"Cover";#N/A,#N/A,TRUE,"Conts";#N/A,#N/A,TRUE,"VOS";#N/A,#N/A,TRUE,"Warrington";#N/A,#N/A,TRUE,"Widnes"}</definedName>
    <definedName name="ihg" localSheetId="13" hidden="1">{#N/A,#N/A,TRUE,"Cover";#N/A,#N/A,TRUE,"Conts";#N/A,#N/A,TRUE,"VOS";#N/A,#N/A,TRUE,"Warrington";#N/A,#N/A,TRUE,"Widnes"}</definedName>
    <definedName name="ihg" localSheetId="17" hidden="1">{#N/A,#N/A,TRUE,"Cover";#N/A,#N/A,TRUE,"Conts";#N/A,#N/A,TRUE,"VOS";#N/A,#N/A,TRUE,"Warrington";#N/A,#N/A,TRUE,"Widnes"}</definedName>
    <definedName name="ihg" localSheetId="20" hidden="1">{#N/A,#N/A,TRUE,"Cover";#N/A,#N/A,TRUE,"Conts";#N/A,#N/A,TRUE,"VOS";#N/A,#N/A,TRUE,"Warrington";#N/A,#N/A,TRUE,"Widnes"}</definedName>
    <definedName name="ihg" localSheetId="19" hidden="1">{#N/A,#N/A,TRUE,"Cover";#N/A,#N/A,TRUE,"Conts";#N/A,#N/A,TRUE,"VOS";#N/A,#N/A,TRUE,"Warrington";#N/A,#N/A,TRUE,"Widnes"}</definedName>
    <definedName name="ihg" localSheetId="26" hidden="1">{#N/A,#N/A,TRUE,"Cover";#N/A,#N/A,TRUE,"Conts";#N/A,#N/A,TRUE,"VOS";#N/A,#N/A,TRUE,"Warrington";#N/A,#N/A,TRUE,"Widnes"}</definedName>
    <definedName name="ihg" localSheetId="10" hidden="1">{#N/A,#N/A,TRUE,"Cover";#N/A,#N/A,TRUE,"Conts";#N/A,#N/A,TRUE,"VOS";#N/A,#N/A,TRUE,"Warrington";#N/A,#N/A,TRUE,"Widnes"}</definedName>
    <definedName name="ihg" localSheetId="11" hidden="1">{#N/A,#N/A,TRUE,"Cover";#N/A,#N/A,TRUE,"Conts";#N/A,#N/A,TRUE,"VOS";#N/A,#N/A,TRUE,"Warrington";#N/A,#N/A,TRUE,"Widnes"}</definedName>
    <definedName name="ihg" localSheetId="15" hidden="1">{#N/A,#N/A,TRUE,"Cover";#N/A,#N/A,TRUE,"Conts";#N/A,#N/A,TRUE,"VOS";#N/A,#N/A,TRUE,"Warrington";#N/A,#N/A,TRUE,"Widnes"}</definedName>
    <definedName name="ihg" hidden="1">{#N/A,#N/A,TRUE,"Cover";#N/A,#N/A,TRUE,"Conts";#N/A,#N/A,TRUE,"VOS";#N/A,#N/A,TRUE,"Warrington";#N/A,#N/A,TRUE,"Widnes"}</definedName>
    <definedName name="iho" localSheetId="0" hidden="1">{#N/A,#N/A,TRUE,"Cover";#N/A,#N/A,TRUE,"Conts";#N/A,#N/A,TRUE,"VOS";#N/A,#N/A,TRUE,"Warrington";#N/A,#N/A,TRUE,"Widnes"}</definedName>
    <definedName name="iho" localSheetId="9" hidden="1">{#N/A,#N/A,TRUE,"Cover";#N/A,#N/A,TRUE,"Conts";#N/A,#N/A,TRUE,"VOS";#N/A,#N/A,TRUE,"Warrington";#N/A,#N/A,TRUE,"Widnes"}</definedName>
    <definedName name="iho" localSheetId="12" hidden="1">{#N/A,#N/A,TRUE,"Cover";#N/A,#N/A,TRUE,"Conts";#N/A,#N/A,TRUE,"VOS";#N/A,#N/A,TRUE,"Warrington";#N/A,#N/A,TRUE,"Widnes"}</definedName>
    <definedName name="iho" localSheetId="13" hidden="1">{#N/A,#N/A,TRUE,"Cover";#N/A,#N/A,TRUE,"Conts";#N/A,#N/A,TRUE,"VOS";#N/A,#N/A,TRUE,"Warrington";#N/A,#N/A,TRUE,"Widnes"}</definedName>
    <definedName name="iho" localSheetId="17" hidden="1">{#N/A,#N/A,TRUE,"Cover";#N/A,#N/A,TRUE,"Conts";#N/A,#N/A,TRUE,"VOS";#N/A,#N/A,TRUE,"Warrington";#N/A,#N/A,TRUE,"Widnes"}</definedName>
    <definedName name="iho" localSheetId="20" hidden="1">{#N/A,#N/A,TRUE,"Cover";#N/A,#N/A,TRUE,"Conts";#N/A,#N/A,TRUE,"VOS";#N/A,#N/A,TRUE,"Warrington";#N/A,#N/A,TRUE,"Widnes"}</definedName>
    <definedName name="iho" localSheetId="19" hidden="1">{#N/A,#N/A,TRUE,"Cover";#N/A,#N/A,TRUE,"Conts";#N/A,#N/A,TRUE,"VOS";#N/A,#N/A,TRUE,"Warrington";#N/A,#N/A,TRUE,"Widnes"}</definedName>
    <definedName name="iho" localSheetId="26" hidden="1">{#N/A,#N/A,TRUE,"Cover";#N/A,#N/A,TRUE,"Conts";#N/A,#N/A,TRUE,"VOS";#N/A,#N/A,TRUE,"Warrington";#N/A,#N/A,TRUE,"Widnes"}</definedName>
    <definedName name="iho" localSheetId="10" hidden="1">{#N/A,#N/A,TRUE,"Cover";#N/A,#N/A,TRUE,"Conts";#N/A,#N/A,TRUE,"VOS";#N/A,#N/A,TRUE,"Warrington";#N/A,#N/A,TRUE,"Widnes"}</definedName>
    <definedName name="iho" localSheetId="11" hidden="1">{#N/A,#N/A,TRUE,"Cover";#N/A,#N/A,TRUE,"Conts";#N/A,#N/A,TRUE,"VOS";#N/A,#N/A,TRUE,"Warrington";#N/A,#N/A,TRUE,"Widnes"}</definedName>
    <definedName name="iho" localSheetId="15" hidden="1">{#N/A,#N/A,TRUE,"Cover";#N/A,#N/A,TRUE,"Conts";#N/A,#N/A,TRUE,"VOS";#N/A,#N/A,TRUE,"Warrington";#N/A,#N/A,TRUE,"Widnes"}</definedName>
    <definedName name="iho" hidden="1">{#N/A,#N/A,TRUE,"Cover";#N/A,#N/A,TRUE,"Conts";#N/A,#N/A,TRUE,"VOS";#N/A,#N/A,TRUE,"Warrington";#N/A,#N/A,TRUE,"Widnes"}</definedName>
    <definedName name="Incident_Tier" localSheetId="9">[13]Lookups!#REF!</definedName>
    <definedName name="Incident_Tier" localSheetId="12">[13]Lookups!#REF!</definedName>
    <definedName name="Incident_Tier" localSheetId="20">[13]Lookups!#REF!</definedName>
    <definedName name="Incident_Tier" localSheetId="8">[13]Lookups!#REF!</definedName>
    <definedName name="Incident_Tier">[13]Lookups!#REF!</definedName>
    <definedName name="Incident_Type" localSheetId="12">[13]Lookups!#REF!</definedName>
    <definedName name="Incident_Type" localSheetId="20">[13]Lookups!#REF!</definedName>
    <definedName name="Incident_Type" localSheetId="8">[13]Lookups!#REF!</definedName>
    <definedName name="Incident_Type">[13]Lookups!#REF!</definedName>
    <definedName name="Inside_Dia__ID" localSheetId="12">'[26]Pipe Schedule'!$C$7:$E$15</definedName>
    <definedName name="Inside_Dia__ID" localSheetId="13">'[26]Pipe Schedule'!$C$7:$E$15</definedName>
    <definedName name="Inside_Dia__ID" localSheetId="19">'[26]Pipe Schedule'!$C$7:$E$15</definedName>
    <definedName name="Inside_Dia__ID" localSheetId="10">'[26]Pipe Schedule'!$C$7:$E$15</definedName>
    <definedName name="Inside_Dia__ID" localSheetId="11">'[26]Pipe Schedule'!$C$7:$E$15</definedName>
    <definedName name="Inside_Dia__ID">'[27]Pipe Schedule'!$C$7:$E$15</definedName>
    <definedName name="Interior" localSheetId="9">#REF!</definedName>
    <definedName name="Interior" localSheetId="11">#REF!</definedName>
    <definedName name="Interior" localSheetId="15">#REF!</definedName>
    <definedName name="Interior">#REF!</definedName>
    <definedName name="INTERNAL__WALLS__AND__PARTITIONS" localSheetId="9">'[16]Build-up'!#REF!</definedName>
    <definedName name="INTERNAL__WALLS__AND__PARTITIONS" localSheetId="11">'[16]Build-up'!#REF!</definedName>
    <definedName name="INTERNAL__WALLS__AND__PARTITIONS">'[16]Build-up'!#REF!</definedName>
    <definedName name="INVOICE2" localSheetId="9" hidden="1">#REF!</definedName>
    <definedName name="INVOICE2" localSheetId="11" hidden="1">#REF!</definedName>
    <definedName name="INVOICE2" localSheetId="15" hidden="1">#REF!</definedName>
    <definedName name="INVOICE2" hidden="1">#REF!</definedName>
    <definedName name="io" localSheetId="0" hidden="1">{#N/A,#N/A,TRUE,"Cover";#N/A,#N/A,TRUE,"Conts";#N/A,#N/A,TRUE,"VOS";#N/A,#N/A,TRUE,"Warrington";#N/A,#N/A,TRUE,"Widnes"}</definedName>
    <definedName name="io" localSheetId="9" hidden="1">{#N/A,#N/A,TRUE,"Cover";#N/A,#N/A,TRUE,"Conts";#N/A,#N/A,TRUE,"VOS";#N/A,#N/A,TRUE,"Warrington";#N/A,#N/A,TRUE,"Widnes"}</definedName>
    <definedName name="io" localSheetId="12" hidden="1">{#N/A,#N/A,TRUE,"Cover";#N/A,#N/A,TRUE,"Conts";#N/A,#N/A,TRUE,"VOS";#N/A,#N/A,TRUE,"Warrington";#N/A,#N/A,TRUE,"Widnes"}</definedName>
    <definedName name="io" localSheetId="13" hidden="1">{#N/A,#N/A,TRUE,"Cover";#N/A,#N/A,TRUE,"Conts";#N/A,#N/A,TRUE,"VOS";#N/A,#N/A,TRUE,"Warrington";#N/A,#N/A,TRUE,"Widnes"}</definedName>
    <definedName name="io" localSheetId="17" hidden="1">{#N/A,#N/A,TRUE,"Cover";#N/A,#N/A,TRUE,"Conts";#N/A,#N/A,TRUE,"VOS";#N/A,#N/A,TRUE,"Warrington";#N/A,#N/A,TRUE,"Widnes"}</definedName>
    <definedName name="io" localSheetId="20" hidden="1">{#N/A,#N/A,TRUE,"Cover";#N/A,#N/A,TRUE,"Conts";#N/A,#N/A,TRUE,"VOS";#N/A,#N/A,TRUE,"Warrington";#N/A,#N/A,TRUE,"Widnes"}</definedName>
    <definedName name="io" localSheetId="19" hidden="1">{#N/A,#N/A,TRUE,"Cover";#N/A,#N/A,TRUE,"Conts";#N/A,#N/A,TRUE,"VOS";#N/A,#N/A,TRUE,"Warrington";#N/A,#N/A,TRUE,"Widnes"}</definedName>
    <definedName name="io" localSheetId="26" hidden="1">{#N/A,#N/A,TRUE,"Cover";#N/A,#N/A,TRUE,"Conts";#N/A,#N/A,TRUE,"VOS";#N/A,#N/A,TRUE,"Warrington";#N/A,#N/A,TRUE,"Widnes"}</definedName>
    <definedName name="io" localSheetId="10" hidden="1">{#N/A,#N/A,TRUE,"Cover";#N/A,#N/A,TRUE,"Conts";#N/A,#N/A,TRUE,"VOS";#N/A,#N/A,TRUE,"Warrington";#N/A,#N/A,TRUE,"Widnes"}</definedName>
    <definedName name="io" localSheetId="11" hidden="1">{#N/A,#N/A,TRUE,"Cover";#N/A,#N/A,TRUE,"Conts";#N/A,#N/A,TRUE,"VOS";#N/A,#N/A,TRUE,"Warrington";#N/A,#N/A,TRUE,"Widnes"}</definedName>
    <definedName name="io" localSheetId="15" hidden="1">{#N/A,#N/A,TRUE,"Cover";#N/A,#N/A,TRUE,"Conts";#N/A,#N/A,TRUE,"VOS";#N/A,#N/A,TRUE,"Warrington";#N/A,#N/A,TRUE,"Widnes"}</definedName>
    <definedName name="io" hidden="1">{#N/A,#N/A,TRUE,"Cover";#N/A,#N/A,TRUE,"Conts";#N/A,#N/A,TRUE,"VOS";#N/A,#N/A,TRUE,"Warrington";#N/A,#N/A,TRUE,"Widnes"}</definedName>
    <definedName name="io8yuou8y" localSheetId="0" hidden="1">{#N/A,#N/A,TRUE,"Cover";#N/A,#N/A,TRUE,"Conts";#N/A,#N/A,TRUE,"VOS";#N/A,#N/A,TRUE,"Warrington";#N/A,#N/A,TRUE,"Widnes"}</definedName>
    <definedName name="io8yuou8y" localSheetId="9" hidden="1">{#N/A,#N/A,TRUE,"Cover";#N/A,#N/A,TRUE,"Conts";#N/A,#N/A,TRUE,"VOS";#N/A,#N/A,TRUE,"Warrington";#N/A,#N/A,TRUE,"Widnes"}</definedName>
    <definedName name="io8yuou8y" localSheetId="12" hidden="1">{#N/A,#N/A,TRUE,"Cover";#N/A,#N/A,TRUE,"Conts";#N/A,#N/A,TRUE,"VOS";#N/A,#N/A,TRUE,"Warrington";#N/A,#N/A,TRUE,"Widnes"}</definedName>
    <definedName name="io8yuou8y" localSheetId="13" hidden="1">{#N/A,#N/A,TRUE,"Cover";#N/A,#N/A,TRUE,"Conts";#N/A,#N/A,TRUE,"VOS";#N/A,#N/A,TRUE,"Warrington";#N/A,#N/A,TRUE,"Widnes"}</definedName>
    <definedName name="io8yuou8y" localSheetId="17" hidden="1">{#N/A,#N/A,TRUE,"Cover";#N/A,#N/A,TRUE,"Conts";#N/A,#N/A,TRUE,"VOS";#N/A,#N/A,TRUE,"Warrington";#N/A,#N/A,TRUE,"Widnes"}</definedName>
    <definedName name="io8yuou8y" localSheetId="20" hidden="1">{#N/A,#N/A,TRUE,"Cover";#N/A,#N/A,TRUE,"Conts";#N/A,#N/A,TRUE,"VOS";#N/A,#N/A,TRUE,"Warrington";#N/A,#N/A,TRUE,"Widnes"}</definedName>
    <definedName name="io8yuou8y" localSheetId="19" hidden="1">{#N/A,#N/A,TRUE,"Cover";#N/A,#N/A,TRUE,"Conts";#N/A,#N/A,TRUE,"VOS";#N/A,#N/A,TRUE,"Warrington";#N/A,#N/A,TRUE,"Widnes"}</definedName>
    <definedName name="io8yuou8y" localSheetId="26" hidden="1">{#N/A,#N/A,TRUE,"Cover";#N/A,#N/A,TRUE,"Conts";#N/A,#N/A,TRUE,"VOS";#N/A,#N/A,TRUE,"Warrington";#N/A,#N/A,TRUE,"Widnes"}</definedName>
    <definedName name="io8yuou8y" localSheetId="10" hidden="1">{#N/A,#N/A,TRUE,"Cover";#N/A,#N/A,TRUE,"Conts";#N/A,#N/A,TRUE,"VOS";#N/A,#N/A,TRUE,"Warrington";#N/A,#N/A,TRUE,"Widnes"}</definedName>
    <definedName name="io8yuou8y" localSheetId="11" hidden="1">{#N/A,#N/A,TRUE,"Cover";#N/A,#N/A,TRUE,"Conts";#N/A,#N/A,TRUE,"VOS";#N/A,#N/A,TRUE,"Warrington";#N/A,#N/A,TRUE,"Widnes"}</definedName>
    <definedName name="io8yuou8y" localSheetId="15" hidden="1">{#N/A,#N/A,TRUE,"Cover";#N/A,#N/A,TRUE,"Conts";#N/A,#N/A,TRUE,"VOS";#N/A,#N/A,TRUE,"Warrington";#N/A,#N/A,TRUE,"Widnes"}</definedName>
    <definedName name="io8yuou8y" hidden="1">{#N/A,#N/A,TRUE,"Cover";#N/A,#N/A,TRUE,"Conts";#N/A,#N/A,TRUE,"VOS";#N/A,#N/A,TRUE,"Warrington";#N/A,#N/A,TRUE,"Widnes"}</definedName>
    <definedName name="iol" localSheetId="0" hidden="1">{#N/A,#N/A,TRUE,"Cover";#N/A,#N/A,TRUE,"Conts";#N/A,#N/A,TRUE,"VOS";#N/A,#N/A,TRUE,"Warrington";#N/A,#N/A,TRUE,"Widnes"}</definedName>
    <definedName name="iol" localSheetId="9" hidden="1">{#N/A,#N/A,TRUE,"Cover";#N/A,#N/A,TRUE,"Conts";#N/A,#N/A,TRUE,"VOS";#N/A,#N/A,TRUE,"Warrington";#N/A,#N/A,TRUE,"Widnes"}</definedName>
    <definedName name="iol" localSheetId="12" hidden="1">{#N/A,#N/A,TRUE,"Cover";#N/A,#N/A,TRUE,"Conts";#N/A,#N/A,TRUE,"VOS";#N/A,#N/A,TRUE,"Warrington";#N/A,#N/A,TRUE,"Widnes"}</definedName>
    <definedName name="iol" localSheetId="13" hidden="1">{#N/A,#N/A,TRUE,"Cover";#N/A,#N/A,TRUE,"Conts";#N/A,#N/A,TRUE,"VOS";#N/A,#N/A,TRUE,"Warrington";#N/A,#N/A,TRUE,"Widnes"}</definedName>
    <definedName name="iol" localSheetId="17" hidden="1">{#N/A,#N/A,TRUE,"Cover";#N/A,#N/A,TRUE,"Conts";#N/A,#N/A,TRUE,"VOS";#N/A,#N/A,TRUE,"Warrington";#N/A,#N/A,TRUE,"Widnes"}</definedName>
    <definedName name="iol" localSheetId="20" hidden="1">{#N/A,#N/A,TRUE,"Cover";#N/A,#N/A,TRUE,"Conts";#N/A,#N/A,TRUE,"VOS";#N/A,#N/A,TRUE,"Warrington";#N/A,#N/A,TRUE,"Widnes"}</definedName>
    <definedName name="iol" localSheetId="19" hidden="1">{#N/A,#N/A,TRUE,"Cover";#N/A,#N/A,TRUE,"Conts";#N/A,#N/A,TRUE,"VOS";#N/A,#N/A,TRUE,"Warrington";#N/A,#N/A,TRUE,"Widnes"}</definedName>
    <definedName name="iol" localSheetId="26" hidden="1">{#N/A,#N/A,TRUE,"Cover";#N/A,#N/A,TRUE,"Conts";#N/A,#N/A,TRUE,"VOS";#N/A,#N/A,TRUE,"Warrington";#N/A,#N/A,TRUE,"Widnes"}</definedName>
    <definedName name="iol" localSheetId="10" hidden="1">{#N/A,#N/A,TRUE,"Cover";#N/A,#N/A,TRUE,"Conts";#N/A,#N/A,TRUE,"VOS";#N/A,#N/A,TRUE,"Warrington";#N/A,#N/A,TRUE,"Widnes"}</definedName>
    <definedName name="iol" localSheetId="11" hidden="1">{#N/A,#N/A,TRUE,"Cover";#N/A,#N/A,TRUE,"Conts";#N/A,#N/A,TRUE,"VOS";#N/A,#N/A,TRUE,"Warrington";#N/A,#N/A,TRUE,"Widnes"}</definedName>
    <definedName name="iol" localSheetId="15" hidden="1">{#N/A,#N/A,TRUE,"Cover";#N/A,#N/A,TRUE,"Conts";#N/A,#N/A,TRUE,"VOS";#N/A,#N/A,TRUE,"Warrington";#N/A,#N/A,TRUE,"Widnes"}</definedName>
    <definedName name="iol" hidden="1">{#N/A,#N/A,TRUE,"Cover";#N/A,#N/A,TRUE,"Conts";#N/A,#N/A,TRUE,"VOS";#N/A,#N/A,TRUE,"Warrington";#N/A,#N/A,TRUE,"Widnes"}</definedName>
    <definedName name="ioykyoyu" localSheetId="0" hidden="1">{#N/A,#N/A,TRUE,"Cover";#N/A,#N/A,TRUE,"Conts";#N/A,#N/A,TRUE,"VOS";#N/A,#N/A,TRUE,"Warrington";#N/A,#N/A,TRUE,"Widnes"}</definedName>
    <definedName name="ioykyoyu" localSheetId="9" hidden="1">{#N/A,#N/A,TRUE,"Cover";#N/A,#N/A,TRUE,"Conts";#N/A,#N/A,TRUE,"VOS";#N/A,#N/A,TRUE,"Warrington";#N/A,#N/A,TRUE,"Widnes"}</definedName>
    <definedName name="ioykyoyu" localSheetId="12" hidden="1">{#N/A,#N/A,TRUE,"Cover";#N/A,#N/A,TRUE,"Conts";#N/A,#N/A,TRUE,"VOS";#N/A,#N/A,TRUE,"Warrington";#N/A,#N/A,TRUE,"Widnes"}</definedName>
    <definedName name="ioykyoyu" localSheetId="13" hidden="1">{#N/A,#N/A,TRUE,"Cover";#N/A,#N/A,TRUE,"Conts";#N/A,#N/A,TRUE,"VOS";#N/A,#N/A,TRUE,"Warrington";#N/A,#N/A,TRUE,"Widnes"}</definedName>
    <definedName name="ioykyoyu" localSheetId="17" hidden="1">{#N/A,#N/A,TRUE,"Cover";#N/A,#N/A,TRUE,"Conts";#N/A,#N/A,TRUE,"VOS";#N/A,#N/A,TRUE,"Warrington";#N/A,#N/A,TRUE,"Widnes"}</definedName>
    <definedName name="ioykyoyu" localSheetId="20" hidden="1">{#N/A,#N/A,TRUE,"Cover";#N/A,#N/A,TRUE,"Conts";#N/A,#N/A,TRUE,"VOS";#N/A,#N/A,TRUE,"Warrington";#N/A,#N/A,TRUE,"Widnes"}</definedName>
    <definedName name="ioykyoyu" localSheetId="19" hidden="1">{#N/A,#N/A,TRUE,"Cover";#N/A,#N/A,TRUE,"Conts";#N/A,#N/A,TRUE,"VOS";#N/A,#N/A,TRUE,"Warrington";#N/A,#N/A,TRUE,"Widnes"}</definedName>
    <definedName name="ioykyoyu" localSheetId="26" hidden="1">{#N/A,#N/A,TRUE,"Cover";#N/A,#N/A,TRUE,"Conts";#N/A,#N/A,TRUE,"VOS";#N/A,#N/A,TRUE,"Warrington";#N/A,#N/A,TRUE,"Widnes"}</definedName>
    <definedName name="ioykyoyu" localSheetId="10" hidden="1">{#N/A,#N/A,TRUE,"Cover";#N/A,#N/A,TRUE,"Conts";#N/A,#N/A,TRUE,"VOS";#N/A,#N/A,TRUE,"Warrington";#N/A,#N/A,TRUE,"Widnes"}</definedName>
    <definedName name="ioykyoyu" localSheetId="11" hidden="1">{#N/A,#N/A,TRUE,"Cover";#N/A,#N/A,TRUE,"Conts";#N/A,#N/A,TRUE,"VOS";#N/A,#N/A,TRUE,"Warrington";#N/A,#N/A,TRUE,"Widnes"}</definedName>
    <definedName name="ioykyoyu" localSheetId="15"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9">'FIR Summary'!#REF!</definedName>
    <definedName name="IRR" localSheetId="11">#REF!</definedName>
    <definedName name="IRR" localSheetId="15">#REF!</definedName>
    <definedName name="IRR">#REF!</definedName>
    <definedName name="IssEscStatus1" localSheetId="12">'[28]#1'!$B$10:$B$14</definedName>
    <definedName name="IssEscStatus1" localSheetId="13">'[28]#1'!$B$10:$B$14</definedName>
    <definedName name="IssEscStatus1" localSheetId="19">'[28]#1'!$B$10:$B$14</definedName>
    <definedName name="IssEscStatus1" localSheetId="10">'[28]#1'!$B$10:$B$14</definedName>
    <definedName name="IssEscStatus1" localSheetId="11">'[28]#1'!$B$10:$B$14</definedName>
    <definedName name="IssEscStatus1" localSheetId="8">'[29]#1'!$B$10:$B$14</definedName>
    <definedName name="IssEscStatus1">'[30]#1'!$B$10:$B$14</definedName>
    <definedName name="Item_Range" localSheetId="9">#REF!</definedName>
    <definedName name="Item_Range" localSheetId="11">#REF!</definedName>
    <definedName name="Item_Range" localSheetId="15">#REF!</definedName>
    <definedName name="Item_Range">#REF!</definedName>
    <definedName name="iu" localSheetId="0" hidden="1">{#N/A,#N/A,TRUE,"Cover";#N/A,#N/A,TRUE,"Conts";#N/A,#N/A,TRUE,"VOS";#N/A,#N/A,TRUE,"Warrington";#N/A,#N/A,TRUE,"Widnes"}</definedName>
    <definedName name="iu" localSheetId="9" hidden="1">{#N/A,#N/A,TRUE,"Cover";#N/A,#N/A,TRUE,"Conts";#N/A,#N/A,TRUE,"VOS";#N/A,#N/A,TRUE,"Warrington";#N/A,#N/A,TRUE,"Widnes"}</definedName>
    <definedName name="iu" localSheetId="12" hidden="1">{#N/A,#N/A,TRUE,"Cover";#N/A,#N/A,TRUE,"Conts";#N/A,#N/A,TRUE,"VOS";#N/A,#N/A,TRUE,"Warrington";#N/A,#N/A,TRUE,"Widnes"}</definedName>
    <definedName name="iu" localSheetId="13" hidden="1">{#N/A,#N/A,TRUE,"Cover";#N/A,#N/A,TRUE,"Conts";#N/A,#N/A,TRUE,"VOS";#N/A,#N/A,TRUE,"Warrington";#N/A,#N/A,TRUE,"Widnes"}</definedName>
    <definedName name="iu" localSheetId="17" hidden="1">{#N/A,#N/A,TRUE,"Cover";#N/A,#N/A,TRUE,"Conts";#N/A,#N/A,TRUE,"VOS";#N/A,#N/A,TRUE,"Warrington";#N/A,#N/A,TRUE,"Widnes"}</definedName>
    <definedName name="iu" localSheetId="20" hidden="1">{#N/A,#N/A,TRUE,"Cover";#N/A,#N/A,TRUE,"Conts";#N/A,#N/A,TRUE,"VOS";#N/A,#N/A,TRUE,"Warrington";#N/A,#N/A,TRUE,"Widnes"}</definedName>
    <definedName name="iu" localSheetId="19" hidden="1">{#N/A,#N/A,TRUE,"Cover";#N/A,#N/A,TRUE,"Conts";#N/A,#N/A,TRUE,"VOS";#N/A,#N/A,TRUE,"Warrington";#N/A,#N/A,TRUE,"Widnes"}</definedName>
    <definedName name="iu" localSheetId="26" hidden="1">{#N/A,#N/A,TRUE,"Cover";#N/A,#N/A,TRUE,"Conts";#N/A,#N/A,TRUE,"VOS";#N/A,#N/A,TRUE,"Warrington";#N/A,#N/A,TRUE,"Widnes"}</definedName>
    <definedName name="iu" localSheetId="10" hidden="1">{#N/A,#N/A,TRUE,"Cover";#N/A,#N/A,TRUE,"Conts";#N/A,#N/A,TRUE,"VOS";#N/A,#N/A,TRUE,"Warrington";#N/A,#N/A,TRUE,"Widnes"}</definedName>
    <definedName name="iu" localSheetId="11" hidden="1">{#N/A,#N/A,TRUE,"Cover";#N/A,#N/A,TRUE,"Conts";#N/A,#N/A,TRUE,"VOS";#N/A,#N/A,TRUE,"Warrington";#N/A,#N/A,TRUE,"Widnes"}</definedName>
    <definedName name="iu" localSheetId="15" hidden="1">{#N/A,#N/A,TRUE,"Cover";#N/A,#N/A,TRUE,"Conts";#N/A,#N/A,TRUE,"VOS";#N/A,#N/A,TRUE,"Warrington";#N/A,#N/A,TRUE,"Widnes"}</definedName>
    <definedName name="iu" hidden="1">{#N/A,#N/A,TRUE,"Cover";#N/A,#N/A,TRUE,"Conts";#N/A,#N/A,TRUE,"VOS";#N/A,#N/A,TRUE,"Warrington";#N/A,#N/A,TRUE,"Widnes"}</definedName>
    <definedName name="iuh" localSheetId="0" hidden="1">{#N/A,#N/A,TRUE,"Cover";#N/A,#N/A,TRUE,"Conts";#N/A,#N/A,TRUE,"VOS";#N/A,#N/A,TRUE,"Warrington";#N/A,#N/A,TRUE,"Widnes"}</definedName>
    <definedName name="iuh" localSheetId="9" hidden="1">{#N/A,#N/A,TRUE,"Cover";#N/A,#N/A,TRUE,"Conts";#N/A,#N/A,TRUE,"VOS";#N/A,#N/A,TRUE,"Warrington";#N/A,#N/A,TRUE,"Widnes"}</definedName>
    <definedName name="iuh" localSheetId="12" hidden="1">{#N/A,#N/A,TRUE,"Cover";#N/A,#N/A,TRUE,"Conts";#N/A,#N/A,TRUE,"VOS";#N/A,#N/A,TRUE,"Warrington";#N/A,#N/A,TRUE,"Widnes"}</definedName>
    <definedName name="iuh" localSheetId="13" hidden="1">{#N/A,#N/A,TRUE,"Cover";#N/A,#N/A,TRUE,"Conts";#N/A,#N/A,TRUE,"VOS";#N/A,#N/A,TRUE,"Warrington";#N/A,#N/A,TRUE,"Widnes"}</definedName>
    <definedName name="iuh" localSheetId="17" hidden="1">{#N/A,#N/A,TRUE,"Cover";#N/A,#N/A,TRUE,"Conts";#N/A,#N/A,TRUE,"VOS";#N/A,#N/A,TRUE,"Warrington";#N/A,#N/A,TRUE,"Widnes"}</definedName>
    <definedName name="iuh" localSheetId="20" hidden="1">{#N/A,#N/A,TRUE,"Cover";#N/A,#N/A,TRUE,"Conts";#N/A,#N/A,TRUE,"VOS";#N/A,#N/A,TRUE,"Warrington";#N/A,#N/A,TRUE,"Widnes"}</definedName>
    <definedName name="iuh" localSheetId="19" hidden="1">{#N/A,#N/A,TRUE,"Cover";#N/A,#N/A,TRUE,"Conts";#N/A,#N/A,TRUE,"VOS";#N/A,#N/A,TRUE,"Warrington";#N/A,#N/A,TRUE,"Widnes"}</definedName>
    <definedName name="iuh" localSheetId="26" hidden="1">{#N/A,#N/A,TRUE,"Cover";#N/A,#N/A,TRUE,"Conts";#N/A,#N/A,TRUE,"VOS";#N/A,#N/A,TRUE,"Warrington";#N/A,#N/A,TRUE,"Widnes"}</definedName>
    <definedName name="iuh" localSheetId="10" hidden="1">{#N/A,#N/A,TRUE,"Cover";#N/A,#N/A,TRUE,"Conts";#N/A,#N/A,TRUE,"VOS";#N/A,#N/A,TRUE,"Warrington";#N/A,#N/A,TRUE,"Widnes"}</definedName>
    <definedName name="iuh" localSheetId="11" hidden="1">{#N/A,#N/A,TRUE,"Cover";#N/A,#N/A,TRUE,"Conts";#N/A,#N/A,TRUE,"VOS";#N/A,#N/A,TRUE,"Warrington";#N/A,#N/A,TRUE,"Widnes"}</definedName>
    <definedName name="iuh" localSheetId="15" hidden="1">{#N/A,#N/A,TRUE,"Cover";#N/A,#N/A,TRUE,"Conts";#N/A,#N/A,TRUE,"VOS";#N/A,#N/A,TRUE,"Warrington";#N/A,#N/A,TRUE,"Widnes"}</definedName>
    <definedName name="iuh" hidden="1">{#N/A,#N/A,TRUE,"Cover";#N/A,#N/A,TRUE,"Conts";#N/A,#N/A,TRUE,"VOS";#N/A,#N/A,TRUE,"Warrington";#N/A,#N/A,TRUE,"Widnes"}</definedName>
    <definedName name="iui" localSheetId="0" hidden="1">{#N/A,#N/A,TRUE,"Cover";#N/A,#N/A,TRUE,"Conts";#N/A,#N/A,TRUE,"VOS";#N/A,#N/A,TRUE,"Warrington";#N/A,#N/A,TRUE,"Widnes"}</definedName>
    <definedName name="iui" localSheetId="9" hidden="1">{#N/A,#N/A,TRUE,"Cover";#N/A,#N/A,TRUE,"Conts";#N/A,#N/A,TRUE,"VOS";#N/A,#N/A,TRUE,"Warrington";#N/A,#N/A,TRUE,"Widnes"}</definedName>
    <definedName name="iui" localSheetId="12" hidden="1">{#N/A,#N/A,TRUE,"Cover";#N/A,#N/A,TRUE,"Conts";#N/A,#N/A,TRUE,"VOS";#N/A,#N/A,TRUE,"Warrington";#N/A,#N/A,TRUE,"Widnes"}</definedName>
    <definedName name="iui" localSheetId="13" hidden="1">{#N/A,#N/A,TRUE,"Cover";#N/A,#N/A,TRUE,"Conts";#N/A,#N/A,TRUE,"VOS";#N/A,#N/A,TRUE,"Warrington";#N/A,#N/A,TRUE,"Widnes"}</definedName>
    <definedName name="iui" localSheetId="17" hidden="1">{#N/A,#N/A,TRUE,"Cover";#N/A,#N/A,TRUE,"Conts";#N/A,#N/A,TRUE,"VOS";#N/A,#N/A,TRUE,"Warrington";#N/A,#N/A,TRUE,"Widnes"}</definedName>
    <definedName name="iui" localSheetId="20" hidden="1">{#N/A,#N/A,TRUE,"Cover";#N/A,#N/A,TRUE,"Conts";#N/A,#N/A,TRUE,"VOS";#N/A,#N/A,TRUE,"Warrington";#N/A,#N/A,TRUE,"Widnes"}</definedName>
    <definedName name="iui" localSheetId="19" hidden="1">{#N/A,#N/A,TRUE,"Cover";#N/A,#N/A,TRUE,"Conts";#N/A,#N/A,TRUE,"VOS";#N/A,#N/A,TRUE,"Warrington";#N/A,#N/A,TRUE,"Widnes"}</definedName>
    <definedName name="iui" localSheetId="26" hidden="1">{#N/A,#N/A,TRUE,"Cover";#N/A,#N/A,TRUE,"Conts";#N/A,#N/A,TRUE,"VOS";#N/A,#N/A,TRUE,"Warrington";#N/A,#N/A,TRUE,"Widnes"}</definedName>
    <definedName name="iui" localSheetId="10" hidden="1">{#N/A,#N/A,TRUE,"Cover";#N/A,#N/A,TRUE,"Conts";#N/A,#N/A,TRUE,"VOS";#N/A,#N/A,TRUE,"Warrington";#N/A,#N/A,TRUE,"Widnes"}</definedName>
    <definedName name="iui" localSheetId="11" hidden="1">{#N/A,#N/A,TRUE,"Cover";#N/A,#N/A,TRUE,"Conts";#N/A,#N/A,TRUE,"VOS";#N/A,#N/A,TRUE,"Warrington";#N/A,#N/A,TRUE,"Widnes"}</definedName>
    <definedName name="iui" localSheetId="15" hidden="1">{#N/A,#N/A,TRUE,"Cover";#N/A,#N/A,TRUE,"Conts";#N/A,#N/A,TRUE,"VOS";#N/A,#N/A,TRUE,"Warrington";#N/A,#N/A,TRUE,"Widnes"}</definedName>
    <definedName name="iui" hidden="1">{#N/A,#N/A,TRUE,"Cover";#N/A,#N/A,TRUE,"Conts";#N/A,#N/A,TRUE,"VOS";#N/A,#N/A,TRUE,"Warrington";#N/A,#N/A,TRUE,"Widnes"}</definedName>
    <definedName name="iuiou" localSheetId="0" hidden="1">{#N/A,#N/A,TRUE,"Cover";#N/A,#N/A,TRUE,"Conts";#N/A,#N/A,TRUE,"VOS";#N/A,#N/A,TRUE,"Warrington";#N/A,#N/A,TRUE,"Widnes"}</definedName>
    <definedName name="iuiou" localSheetId="9" hidden="1">{#N/A,#N/A,TRUE,"Cover";#N/A,#N/A,TRUE,"Conts";#N/A,#N/A,TRUE,"VOS";#N/A,#N/A,TRUE,"Warrington";#N/A,#N/A,TRUE,"Widnes"}</definedName>
    <definedName name="iuiou" localSheetId="12" hidden="1">{#N/A,#N/A,TRUE,"Cover";#N/A,#N/A,TRUE,"Conts";#N/A,#N/A,TRUE,"VOS";#N/A,#N/A,TRUE,"Warrington";#N/A,#N/A,TRUE,"Widnes"}</definedName>
    <definedName name="iuiou" localSheetId="13" hidden="1">{#N/A,#N/A,TRUE,"Cover";#N/A,#N/A,TRUE,"Conts";#N/A,#N/A,TRUE,"VOS";#N/A,#N/A,TRUE,"Warrington";#N/A,#N/A,TRUE,"Widnes"}</definedName>
    <definedName name="iuiou" localSheetId="17" hidden="1">{#N/A,#N/A,TRUE,"Cover";#N/A,#N/A,TRUE,"Conts";#N/A,#N/A,TRUE,"VOS";#N/A,#N/A,TRUE,"Warrington";#N/A,#N/A,TRUE,"Widnes"}</definedName>
    <definedName name="iuiou" localSheetId="20" hidden="1">{#N/A,#N/A,TRUE,"Cover";#N/A,#N/A,TRUE,"Conts";#N/A,#N/A,TRUE,"VOS";#N/A,#N/A,TRUE,"Warrington";#N/A,#N/A,TRUE,"Widnes"}</definedName>
    <definedName name="iuiou" localSheetId="19" hidden="1">{#N/A,#N/A,TRUE,"Cover";#N/A,#N/A,TRUE,"Conts";#N/A,#N/A,TRUE,"VOS";#N/A,#N/A,TRUE,"Warrington";#N/A,#N/A,TRUE,"Widnes"}</definedName>
    <definedName name="iuiou" localSheetId="26" hidden="1">{#N/A,#N/A,TRUE,"Cover";#N/A,#N/A,TRUE,"Conts";#N/A,#N/A,TRUE,"VOS";#N/A,#N/A,TRUE,"Warrington";#N/A,#N/A,TRUE,"Widnes"}</definedName>
    <definedName name="iuiou" localSheetId="10" hidden="1">{#N/A,#N/A,TRUE,"Cover";#N/A,#N/A,TRUE,"Conts";#N/A,#N/A,TRUE,"VOS";#N/A,#N/A,TRUE,"Warrington";#N/A,#N/A,TRUE,"Widnes"}</definedName>
    <definedName name="iuiou" localSheetId="11" hidden="1">{#N/A,#N/A,TRUE,"Cover";#N/A,#N/A,TRUE,"Conts";#N/A,#N/A,TRUE,"VOS";#N/A,#N/A,TRUE,"Warrington";#N/A,#N/A,TRUE,"Widnes"}</definedName>
    <definedName name="iuiou" localSheetId="15" hidden="1">{#N/A,#N/A,TRUE,"Cover";#N/A,#N/A,TRUE,"Conts";#N/A,#N/A,TRUE,"VOS";#N/A,#N/A,TRUE,"Warrington";#N/A,#N/A,TRUE,"Widnes"}</definedName>
    <definedName name="iuiou" hidden="1">{#N/A,#N/A,TRUE,"Cover";#N/A,#N/A,TRUE,"Conts";#N/A,#N/A,TRUE,"VOS";#N/A,#N/A,TRUE,"Warrington";#N/A,#N/A,TRUE,"Widnes"}</definedName>
    <definedName name="iuk" localSheetId="0" hidden="1">{#N/A,#N/A,TRUE,"Cover";#N/A,#N/A,TRUE,"Conts";#N/A,#N/A,TRUE,"VOS";#N/A,#N/A,TRUE,"Warrington";#N/A,#N/A,TRUE,"Widnes"}</definedName>
    <definedName name="iuk" localSheetId="9" hidden="1">{#N/A,#N/A,TRUE,"Cover";#N/A,#N/A,TRUE,"Conts";#N/A,#N/A,TRUE,"VOS";#N/A,#N/A,TRUE,"Warrington";#N/A,#N/A,TRUE,"Widnes"}</definedName>
    <definedName name="iuk" localSheetId="12" hidden="1">{#N/A,#N/A,TRUE,"Cover";#N/A,#N/A,TRUE,"Conts";#N/A,#N/A,TRUE,"VOS";#N/A,#N/A,TRUE,"Warrington";#N/A,#N/A,TRUE,"Widnes"}</definedName>
    <definedName name="iuk" localSheetId="13" hidden="1">{#N/A,#N/A,TRUE,"Cover";#N/A,#N/A,TRUE,"Conts";#N/A,#N/A,TRUE,"VOS";#N/A,#N/A,TRUE,"Warrington";#N/A,#N/A,TRUE,"Widnes"}</definedName>
    <definedName name="iuk" localSheetId="17" hidden="1">{#N/A,#N/A,TRUE,"Cover";#N/A,#N/A,TRUE,"Conts";#N/A,#N/A,TRUE,"VOS";#N/A,#N/A,TRUE,"Warrington";#N/A,#N/A,TRUE,"Widnes"}</definedName>
    <definedName name="iuk" localSheetId="20" hidden="1">{#N/A,#N/A,TRUE,"Cover";#N/A,#N/A,TRUE,"Conts";#N/A,#N/A,TRUE,"VOS";#N/A,#N/A,TRUE,"Warrington";#N/A,#N/A,TRUE,"Widnes"}</definedName>
    <definedName name="iuk" localSheetId="19" hidden="1">{#N/A,#N/A,TRUE,"Cover";#N/A,#N/A,TRUE,"Conts";#N/A,#N/A,TRUE,"VOS";#N/A,#N/A,TRUE,"Warrington";#N/A,#N/A,TRUE,"Widnes"}</definedName>
    <definedName name="iuk" localSheetId="26" hidden="1">{#N/A,#N/A,TRUE,"Cover";#N/A,#N/A,TRUE,"Conts";#N/A,#N/A,TRUE,"VOS";#N/A,#N/A,TRUE,"Warrington";#N/A,#N/A,TRUE,"Widnes"}</definedName>
    <definedName name="iuk" localSheetId="10" hidden="1">{#N/A,#N/A,TRUE,"Cover";#N/A,#N/A,TRUE,"Conts";#N/A,#N/A,TRUE,"VOS";#N/A,#N/A,TRUE,"Warrington";#N/A,#N/A,TRUE,"Widnes"}</definedName>
    <definedName name="iuk" localSheetId="11" hidden="1">{#N/A,#N/A,TRUE,"Cover";#N/A,#N/A,TRUE,"Conts";#N/A,#N/A,TRUE,"VOS";#N/A,#N/A,TRUE,"Warrington";#N/A,#N/A,TRUE,"Widnes"}</definedName>
    <definedName name="iuk" localSheetId="15" hidden="1">{#N/A,#N/A,TRUE,"Cover";#N/A,#N/A,TRUE,"Conts";#N/A,#N/A,TRUE,"VOS";#N/A,#N/A,TRUE,"Warrington";#N/A,#N/A,TRUE,"Widnes"}</definedName>
    <definedName name="iuk" hidden="1">{#N/A,#N/A,TRUE,"Cover";#N/A,#N/A,TRUE,"Conts";#N/A,#N/A,TRUE,"VOS";#N/A,#N/A,TRUE,"Warrington";#N/A,#N/A,TRUE,"Widnes"}</definedName>
    <definedName name="iukh" localSheetId="0" hidden="1">{#N/A,#N/A,TRUE,"Cover";#N/A,#N/A,TRUE,"Conts";#N/A,#N/A,TRUE,"VOS";#N/A,#N/A,TRUE,"Warrington";#N/A,#N/A,TRUE,"Widnes"}</definedName>
    <definedName name="iukh" localSheetId="9" hidden="1">{#N/A,#N/A,TRUE,"Cover";#N/A,#N/A,TRUE,"Conts";#N/A,#N/A,TRUE,"VOS";#N/A,#N/A,TRUE,"Warrington";#N/A,#N/A,TRUE,"Widnes"}</definedName>
    <definedName name="iukh" localSheetId="12" hidden="1">{#N/A,#N/A,TRUE,"Cover";#N/A,#N/A,TRUE,"Conts";#N/A,#N/A,TRUE,"VOS";#N/A,#N/A,TRUE,"Warrington";#N/A,#N/A,TRUE,"Widnes"}</definedName>
    <definedName name="iukh" localSheetId="13" hidden="1">{#N/A,#N/A,TRUE,"Cover";#N/A,#N/A,TRUE,"Conts";#N/A,#N/A,TRUE,"VOS";#N/A,#N/A,TRUE,"Warrington";#N/A,#N/A,TRUE,"Widnes"}</definedName>
    <definedName name="iukh" localSheetId="17" hidden="1">{#N/A,#N/A,TRUE,"Cover";#N/A,#N/A,TRUE,"Conts";#N/A,#N/A,TRUE,"VOS";#N/A,#N/A,TRUE,"Warrington";#N/A,#N/A,TRUE,"Widnes"}</definedName>
    <definedName name="iukh" localSheetId="20" hidden="1">{#N/A,#N/A,TRUE,"Cover";#N/A,#N/A,TRUE,"Conts";#N/A,#N/A,TRUE,"VOS";#N/A,#N/A,TRUE,"Warrington";#N/A,#N/A,TRUE,"Widnes"}</definedName>
    <definedName name="iukh" localSheetId="19" hidden="1">{#N/A,#N/A,TRUE,"Cover";#N/A,#N/A,TRUE,"Conts";#N/A,#N/A,TRUE,"VOS";#N/A,#N/A,TRUE,"Warrington";#N/A,#N/A,TRUE,"Widnes"}</definedName>
    <definedName name="iukh" localSheetId="26" hidden="1">{#N/A,#N/A,TRUE,"Cover";#N/A,#N/A,TRUE,"Conts";#N/A,#N/A,TRUE,"VOS";#N/A,#N/A,TRUE,"Warrington";#N/A,#N/A,TRUE,"Widnes"}</definedName>
    <definedName name="iukh" localSheetId="10" hidden="1">{#N/A,#N/A,TRUE,"Cover";#N/A,#N/A,TRUE,"Conts";#N/A,#N/A,TRUE,"VOS";#N/A,#N/A,TRUE,"Warrington";#N/A,#N/A,TRUE,"Widnes"}</definedName>
    <definedName name="iukh" localSheetId="11" hidden="1">{#N/A,#N/A,TRUE,"Cover";#N/A,#N/A,TRUE,"Conts";#N/A,#N/A,TRUE,"VOS";#N/A,#N/A,TRUE,"Warrington";#N/A,#N/A,TRUE,"Widnes"}</definedName>
    <definedName name="iukh" localSheetId="15" hidden="1">{#N/A,#N/A,TRUE,"Cover";#N/A,#N/A,TRUE,"Conts";#N/A,#N/A,TRUE,"VOS";#N/A,#N/A,TRUE,"Warrington";#N/A,#N/A,TRUE,"Widnes"}</definedName>
    <definedName name="iukh" hidden="1">{#N/A,#N/A,TRUE,"Cover";#N/A,#N/A,TRUE,"Conts";#N/A,#N/A,TRUE,"VOS";#N/A,#N/A,TRUE,"Warrington";#N/A,#N/A,TRUE,"Widnes"}</definedName>
    <definedName name="iulouy" localSheetId="0" hidden="1">{#N/A,#N/A,TRUE,"Cover";#N/A,#N/A,TRUE,"Conts";#N/A,#N/A,TRUE,"VOS";#N/A,#N/A,TRUE,"Warrington";#N/A,#N/A,TRUE,"Widnes"}</definedName>
    <definedName name="iulouy" localSheetId="9" hidden="1">{#N/A,#N/A,TRUE,"Cover";#N/A,#N/A,TRUE,"Conts";#N/A,#N/A,TRUE,"VOS";#N/A,#N/A,TRUE,"Warrington";#N/A,#N/A,TRUE,"Widnes"}</definedName>
    <definedName name="iulouy" localSheetId="12" hidden="1">{#N/A,#N/A,TRUE,"Cover";#N/A,#N/A,TRUE,"Conts";#N/A,#N/A,TRUE,"VOS";#N/A,#N/A,TRUE,"Warrington";#N/A,#N/A,TRUE,"Widnes"}</definedName>
    <definedName name="iulouy" localSheetId="13" hidden="1">{#N/A,#N/A,TRUE,"Cover";#N/A,#N/A,TRUE,"Conts";#N/A,#N/A,TRUE,"VOS";#N/A,#N/A,TRUE,"Warrington";#N/A,#N/A,TRUE,"Widnes"}</definedName>
    <definedName name="iulouy" localSheetId="17" hidden="1">{#N/A,#N/A,TRUE,"Cover";#N/A,#N/A,TRUE,"Conts";#N/A,#N/A,TRUE,"VOS";#N/A,#N/A,TRUE,"Warrington";#N/A,#N/A,TRUE,"Widnes"}</definedName>
    <definedName name="iulouy" localSheetId="20" hidden="1">{#N/A,#N/A,TRUE,"Cover";#N/A,#N/A,TRUE,"Conts";#N/A,#N/A,TRUE,"VOS";#N/A,#N/A,TRUE,"Warrington";#N/A,#N/A,TRUE,"Widnes"}</definedName>
    <definedName name="iulouy" localSheetId="19" hidden="1">{#N/A,#N/A,TRUE,"Cover";#N/A,#N/A,TRUE,"Conts";#N/A,#N/A,TRUE,"VOS";#N/A,#N/A,TRUE,"Warrington";#N/A,#N/A,TRUE,"Widnes"}</definedName>
    <definedName name="iulouy" localSheetId="26" hidden="1">{#N/A,#N/A,TRUE,"Cover";#N/A,#N/A,TRUE,"Conts";#N/A,#N/A,TRUE,"VOS";#N/A,#N/A,TRUE,"Warrington";#N/A,#N/A,TRUE,"Widnes"}</definedName>
    <definedName name="iulouy" localSheetId="10" hidden="1">{#N/A,#N/A,TRUE,"Cover";#N/A,#N/A,TRUE,"Conts";#N/A,#N/A,TRUE,"VOS";#N/A,#N/A,TRUE,"Warrington";#N/A,#N/A,TRUE,"Widnes"}</definedName>
    <definedName name="iulouy" localSheetId="11" hidden="1">{#N/A,#N/A,TRUE,"Cover";#N/A,#N/A,TRUE,"Conts";#N/A,#N/A,TRUE,"VOS";#N/A,#N/A,TRUE,"Warrington";#N/A,#N/A,TRUE,"Widnes"}</definedName>
    <definedName name="iulouy" localSheetId="15" hidden="1">{#N/A,#N/A,TRUE,"Cover";#N/A,#N/A,TRUE,"Conts";#N/A,#N/A,TRUE,"VOS";#N/A,#N/A,TRUE,"Warrington";#N/A,#N/A,TRUE,"Widnes"}</definedName>
    <definedName name="iulouy" hidden="1">{#N/A,#N/A,TRUE,"Cover";#N/A,#N/A,TRUE,"Conts";#N/A,#N/A,TRUE,"VOS";#N/A,#N/A,TRUE,"Warrington";#N/A,#N/A,TRUE,"Widnes"}</definedName>
    <definedName name="jg" localSheetId="0" hidden="1">{#N/A,#N/A,TRUE,"Cover";#N/A,#N/A,TRUE,"Conts";#N/A,#N/A,TRUE,"VOS";#N/A,#N/A,TRUE,"Warrington";#N/A,#N/A,TRUE,"Widnes"}</definedName>
    <definedName name="jg" localSheetId="9" hidden="1">{#N/A,#N/A,TRUE,"Cover";#N/A,#N/A,TRUE,"Conts";#N/A,#N/A,TRUE,"VOS";#N/A,#N/A,TRUE,"Warrington";#N/A,#N/A,TRUE,"Widnes"}</definedName>
    <definedName name="jg" localSheetId="12" hidden="1">{#N/A,#N/A,TRUE,"Cover";#N/A,#N/A,TRUE,"Conts";#N/A,#N/A,TRUE,"VOS";#N/A,#N/A,TRUE,"Warrington";#N/A,#N/A,TRUE,"Widnes"}</definedName>
    <definedName name="jg" localSheetId="13" hidden="1">{#N/A,#N/A,TRUE,"Cover";#N/A,#N/A,TRUE,"Conts";#N/A,#N/A,TRUE,"VOS";#N/A,#N/A,TRUE,"Warrington";#N/A,#N/A,TRUE,"Widnes"}</definedName>
    <definedName name="jg" localSheetId="17" hidden="1">{#N/A,#N/A,TRUE,"Cover";#N/A,#N/A,TRUE,"Conts";#N/A,#N/A,TRUE,"VOS";#N/A,#N/A,TRUE,"Warrington";#N/A,#N/A,TRUE,"Widnes"}</definedName>
    <definedName name="jg" localSheetId="20" hidden="1">{#N/A,#N/A,TRUE,"Cover";#N/A,#N/A,TRUE,"Conts";#N/A,#N/A,TRUE,"VOS";#N/A,#N/A,TRUE,"Warrington";#N/A,#N/A,TRUE,"Widnes"}</definedName>
    <definedName name="jg" localSheetId="19" hidden="1">{#N/A,#N/A,TRUE,"Cover";#N/A,#N/A,TRUE,"Conts";#N/A,#N/A,TRUE,"VOS";#N/A,#N/A,TRUE,"Warrington";#N/A,#N/A,TRUE,"Widnes"}</definedName>
    <definedName name="jg" localSheetId="26" hidden="1">{#N/A,#N/A,TRUE,"Cover";#N/A,#N/A,TRUE,"Conts";#N/A,#N/A,TRUE,"VOS";#N/A,#N/A,TRUE,"Warrington";#N/A,#N/A,TRUE,"Widnes"}</definedName>
    <definedName name="jg" localSheetId="10" hidden="1">{#N/A,#N/A,TRUE,"Cover";#N/A,#N/A,TRUE,"Conts";#N/A,#N/A,TRUE,"VOS";#N/A,#N/A,TRUE,"Warrington";#N/A,#N/A,TRUE,"Widnes"}</definedName>
    <definedName name="jg" localSheetId="11" hidden="1">{#N/A,#N/A,TRUE,"Cover";#N/A,#N/A,TRUE,"Conts";#N/A,#N/A,TRUE,"VOS";#N/A,#N/A,TRUE,"Warrington";#N/A,#N/A,TRUE,"Widnes"}</definedName>
    <definedName name="jg" localSheetId="15" hidden="1">{#N/A,#N/A,TRUE,"Cover";#N/A,#N/A,TRUE,"Conts";#N/A,#N/A,TRUE,"VOS";#N/A,#N/A,TRUE,"Warrington";#N/A,#N/A,TRUE,"Widnes"}</definedName>
    <definedName name="jg" hidden="1">{#N/A,#N/A,TRUE,"Cover";#N/A,#N/A,TRUE,"Conts";#N/A,#N/A,TRUE,"VOS";#N/A,#N/A,TRUE,"Warrington";#N/A,#N/A,TRUE,"Widnes"}</definedName>
    <definedName name="jh" localSheetId="0" hidden="1">{#N/A,#N/A,TRUE,"Cover";#N/A,#N/A,TRUE,"Conts";#N/A,#N/A,TRUE,"VOS";#N/A,#N/A,TRUE,"Warrington";#N/A,#N/A,TRUE,"Widnes"}</definedName>
    <definedName name="jh" localSheetId="9" hidden="1">{#N/A,#N/A,TRUE,"Cover";#N/A,#N/A,TRUE,"Conts";#N/A,#N/A,TRUE,"VOS";#N/A,#N/A,TRUE,"Warrington";#N/A,#N/A,TRUE,"Widnes"}</definedName>
    <definedName name="jh" localSheetId="12" hidden="1">{#N/A,#N/A,TRUE,"Cover";#N/A,#N/A,TRUE,"Conts";#N/A,#N/A,TRUE,"VOS";#N/A,#N/A,TRUE,"Warrington";#N/A,#N/A,TRUE,"Widnes"}</definedName>
    <definedName name="jh" localSheetId="13" hidden="1">{#N/A,#N/A,TRUE,"Cover";#N/A,#N/A,TRUE,"Conts";#N/A,#N/A,TRUE,"VOS";#N/A,#N/A,TRUE,"Warrington";#N/A,#N/A,TRUE,"Widnes"}</definedName>
    <definedName name="jh" localSheetId="17" hidden="1">{#N/A,#N/A,TRUE,"Cover";#N/A,#N/A,TRUE,"Conts";#N/A,#N/A,TRUE,"VOS";#N/A,#N/A,TRUE,"Warrington";#N/A,#N/A,TRUE,"Widnes"}</definedName>
    <definedName name="jh" localSheetId="20" hidden="1">{#N/A,#N/A,TRUE,"Cover";#N/A,#N/A,TRUE,"Conts";#N/A,#N/A,TRUE,"VOS";#N/A,#N/A,TRUE,"Warrington";#N/A,#N/A,TRUE,"Widnes"}</definedName>
    <definedName name="jh" localSheetId="19" hidden="1">{#N/A,#N/A,TRUE,"Cover";#N/A,#N/A,TRUE,"Conts";#N/A,#N/A,TRUE,"VOS";#N/A,#N/A,TRUE,"Warrington";#N/A,#N/A,TRUE,"Widnes"}</definedName>
    <definedName name="jh" localSheetId="26" hidden="1">{#N/A,#N/A,TRUE,"Cover";#N/A,#N/A,TRUE,"Conts";#N/A,#N/A,TRUE,"VOS";#N/A,#N/A,TRUE,"Warrington";#N/A,#N/A,TRUE,"Widnes"}</definedName>
    <definedName name="jh" localSheetId="10" hidden="1">{#N/A,#N/A,TRUE,"Cover";#N/A,#N/A,TRUE,"Conts";#N/A,#N/A,TRUE,"VOS";#N/A,#N/A,TRUE,"Warrington";#N/A,#N/A,TRUE,"Widnes"}</definedName>
    <definedName name="jh" localSheetId="11" hidden="1">{#N/A,#N/A,TRUE,"Cover";#N/A,#N/A,TRUE,"Conts";#N/A,#N/A,TRUE,"VOS";#N/A,#N/A,TRUE,"Warrington";#N/A,#N/A,TRUE,"Widnes"}</definedName>
    <definedName name="jh" localSheetId="15" hidden="1">{#N/A,#N/A,TRUE,"Cover";#N/A,#N/A,TRUE,"Conts";#N/A,#N/A,TRUE,"VOS";#N/A,#N/A,TRUE,"Warrington";#N/A,#N/A,TRUE,"Widnes"}</definedName>
    <definedName name="jh" hidden="1">{#N/A,#N/A,TRUE,"Cover";#N/A,#N/A,TRUE,"Conts";#N/A,#N/A,TRUE,"VOS";#N/A,#N/A,TRUE,"Warrington";#N/A,#N/A,TRUE,"Widnes"}</definedName>
    <definedName name="jhg" localSheetId="0" hidden="1">{#N/A,#N/A,TRUE,"Cover";#N/A,#N/A,TRUE,"Conts";#N/A,#N/A,TRUE,"VOS";#N/A,#N/A,TRUE,"Warrington";#N/A,#N/A,TRUE,"Widnes"}</definedName>
    <definedName name="jhg" localSheetId="9" hidden="1">{#N/A,#N/A,TRUE,"Cover";#N/A,#N/A,TRUE,"Conts";#N/A,#N/A,TRUE,"VOS";#N/A,#N/A,TRUE,"Warrington";#N/A,#N/A,TRUE,"Widnes"}</definedName>
    <definedName name="jhg" localSheetId="12" hidden="1">{#N/A,#N/A,TRUE,"Cover";#N/A,#N/A,TRUE,"Conts";#N/A,#N/A,TRUE,"VOS";#N/A,#N/A,TRUE,"Warrington";#N/A,#N/A,TRUE,"Widnes"}</definedName>
    <definedName name="jhg" localSheetId="13" hidden="1">{#N/A,#N/A,TRUE,"Cover";#N/A,#N/A,TRUE,"Conts";#N/A,#N/A,TRUE,"VOS";#N/A,#N/A,TRUE,"Warrington";#N/A,#N/A,TRUE,"Widnes"}</definedName>
    <definedName name="jhg" localSheetId="17" hidden="1">{#N/A,#N/A,TRUE,"Cover";#N/A,#N/A,TRUE,"Conts";#N/A,#N/A,TRUE,"VOS";#N/A,#N/A,TRUE,"Warrington";#N/A,#N/A,TRUE,"Widnes"}</definedName>
    <definedName name="jhg" localSheetId="20" hidden="1">{#N/A,#N/A,TRUE,"Cover";#N/A,#N/A,TRUE,"Conts";#N/A,#N/A,TRUE,"VOS";#N/A,#N/A,TRUE,"Warrington";#N/A,#N/A,TRUE,"Widnes"}</definedName>
    <definedName name="jhg" localSheetId="19" hidden="1">{#N/A,#N/A,TRUE,"Cover";#N/A,#N/A,TRUE,"Conts";#N/A,#N/A,TRUE,"VOS";#N/A,#N/A,TRUE,"Warrington";#N/A,#N/A,TRUE,"Widnes"}</definedName>
    <definedName name="jhg" localSheetId="26" hidden="1">{#N/A,#N/A,TRUE,"Cover";#N/A,#N/A,TRUE,"Conts";#N/A,#N/A,TRUE,"VOS";#N/A,#N/A,TRUE,"Warrington";#N/A,#N/A,TRUE,"Widnes"}</definedName>
    <definedName name="jhg" localSheetId="10" hidden="1">{#N/A,#N/A,TRUE,"Cover";#N/A,#N/A,TRUE,"Conts";#N/A,#N/A,TRUE,"VOS";#N/A,#N/A,TRUE,"Warrington";#N/A,#N/A,TRUE,"Widnes"}</definedName>
    <definedName name="jhg" localSheetId="11" hidden="1">{#N/A,#N/A,TRUE,"Cover";#N/A,#N/A,TRUE,"Conts";#N/A,#N/A,TRUE,"VOS";#N/A,#N/A,TRUE,"Warrington";#N/A,#N/A,TRUE,"Widnes"}</definedName>
    <definedName name="jhg" localSheetId="15" hidden="1">{#N/A,#N/A,TRUE,"Cover";#N/A,#N/A,TRUE,"Conts";#N/A,#N/A,TRUE,"VOS";#N/A,#N/A,TRUE,"Warrington";#N/A,#N/A,TRUE,"Widnes"}</definedName>
    <definedName name="jhg" hidden="1">{#N/A,#N/A,TRUE,"Cover";#N/A,#N/A,TRUE,"Conts";#N/A,#N/A,TRUE,"VOS";#N/A,#N/A,TRUE,"Warrington";#N/A,#N/A,TRUE,"Widnes"}</definedName>
    <definedName name="jk" localSheetId="0" hidden="1">{#N/A,#N/A,TRUE,"Cover";#N/A,#N/A,TRUE,"Conts";#N/A,#N/A,TRUE,"VOS";#N/A,#N/A,TRUE,"Warrington";#N/A,#N/A,TRUE,"Widnes"}</definedName>
    <definedName name="jk" localSheetId="9" hidden="1">{#N/A,#N/A,TRUE,"Cover";#N/A,#N/A,TRUE,"Conts";#N/A,#N/A,TRUE,"VOS";#N/A,#N/A,TRUE,"Warrington";#N/A,#N/A,TRUE,"Widnes"}</definedName>
    <definedName name="jk" localSheetId="12" hidden="1">{#N/A,#N/A,TRUE,"Cover";#N/A,#N/A,TRUE,"Conts";#N/A,#N/A,TRUE,"VOS";#N/A,#N/A,TRUE,"Warrington";#N/A,#N/A,TRUE,"Widnes"}</definedName>
    <definedName name="jk" localSheetId="13" hidden="1">{#N/A,#N/A,TRUE,"Cover";#N/A,#N/A,TRUE,"Conts";#N/A,#N/A,TRUE,"VOS";#N/A,#N/A,TRUE,"Warrington";#N/A,#N/A,TRUE,"Widnes"}</definedName>
    <definedName name="jk" localSheetId="17" hidden="1">{#N/A,#N/A,TRUE,"Cover";#N/A,#N/A,TRUE,"Conts";#N/A,#N/A,TRUE,"VOS";#N/A,#N/A,TRUE,"Warrington";#N/A,#N/A,TRUE,"Widnes"}</definedName>
    <definedName name="jk" localSheetId="20" hidden="1">{#N/A,#N/A,TRUE,"Cover";#N/A,#N/A,TRUE,"Conts";#N/A,#N/A,TRUE,"VOS";#N/A,#N/A,TRUE,"Warrington";#N/A,#N/A,TRUE,"Widnes"}</definedName>
    <definedName name="jk" localSheetId="19" hidden="1">{#N/A,#N/A,TRUE,"Cover";#N/A,#N/A,TRUE,"Conts";#N/A,#N/A,TRUE,"VOS";#N/A,#N/A,TRUE,"Warrington";#N/A,#N/A,TRUE,"Widnes"}</definedName>
    <definedName name="jk" localSheetId="26" hidden="1">{#N/A,#N/A,TRUE,"Cover";#N/A,#N/A,TRUE,"Conts";#N/A,#N/A,TRUE,"VOS";#N/A,#N/A,TRUE,"Warrington";#N/A,#N/A,TRUE,"Widnes"}</definedName>
    <definedName name="jk" localSheetId="10" hidden="1">{#N/A,#N/A,TRUE,"Cover";#N/A,#N/A,TRUE,"Conts";#N/A,#N/A,TRUE,"VOS";#N/A,#N/A,TRUE,"Warrington";#N/A,#N/A,TRUE,"Widnes"}</definedName>
    <definedName name="jk" localSheetId="11" hidden="1">{#N/A,#N/A,TRUE,"Cover";#N/A,#N/A,TRUE,"Conts";#N/A,#N/A,TRUE,"VOS";#N/A,#N/A,TRUE,"Warrington";#N/A,#N/A,TRUE,"Widnes"}</definedName>
    <definedName name="jk" localSheetId="15" hidden="1">{#N/A,#N/A,TRUE,"Cover";#N/A,#N/A,TRUE,"Conts";#N/A,#N/A,TRUE,"VOS";#N/A,#N/A,TRUE,"Warrington";#N/A,#N/A,TRUE,"Widnes"}</definedName>
    <definedName name="jk" hidden="1">{#N/A,#N/A,TRUE,"Cover";#N/A,#N/A,TRUE,"Conts";#N/A,#N/A,TRUE,"VOS";#N/A,#N/A,TRUE,"Warrington";#N/A,#N/A,TRUE,"Widnes"}</definedName>
    <definedName name="jk.j.oi" localSheetId="0" hidden="1">{#N/A,#N/A,TRUE,"Cover";#N/A,#N/A,TRUE,"Conts";#N/A,#N/A,TRUE,"VOS";#N/A,#N/A,TRUE,"Warrington";#N/A,#N/A,TRUE,"Widnes"}</definedName>
    <definedName name="jk.j.oi" localSheetId="9" hidden="1">{#N/A,#N/A,TRUE,"Cover";#N/A,#N/A,TRUE,"Conts";#N/A,#N/A,TRUE,"VOS";#N/A,#N/A,TRUE,"Warrington";#N/A,#N/A,TRUE,"Widnes"}</definedName>
    <definedName name="jk.j.oi" localSheetId="12" hidden="1">{#N/A,#N/A,TRUE,"Cover";#N/A,#N/A,TRUE,"Conts";#N/A,#N/A,TRUE,"VOS";#N/A,#N/A,TRUE,"Warrington";#N/A,#N/A,TRUE,"Widnes"}</definedName>
    <definedName name="jk.j.oi" localSheetId="13" hidden="1">{#N/A,#N/A,TRUE,"Cover";#N/A,#N/A,TRUE,"Conts";#N/A,#N/A,TRUE,"VOS";#N/A,#N/A,TRUE,"Warrington";#N/A,#N/A,TRUE,"Widnes"}</definedName>
    <definedName name="jk.j.oi" localSheetId="17" hidden="1">{#N/A,#N/A,TRUE,"Cover";#N/A,#N/A,TRUE,"Conts";#N/A,#N/A,TRUE,"VOS";#N/A,#N/A,TRUE,"Warrington";#N/A,#N/A,TRUE,"Widnes"}</definedName>
    <definedName name="jk.j.oi" localSheetId="20" hidden="1">{#N/A,#N/A,TRUE,"Cover";#N/A,#N/A,TRUE,"Conts";#N/A,#N/A,TRUE,"VOS";#N/A,#N/A,TRUE,"Warrington";#N/A,#N/A,TRUE,"Widnes"}</definedName>
    <definedName name="jk.j.oi" localSheetId="19" hidden="1">{#N/A,#N/A,TRUE,"Cover";#N/A,#N/A,TRUE,"Conts";#N/A,#N/A,TRUE,"VOS";#N/A,#N/A,TRUE,"Warrington";#N/A,#N/A,TRUE,"Widnes"}</definedName>
    <definedName name="jk.j.oi" localSheetId="26" hidden="1">{#N/A,#N/A,TRUE,"Cover";#N/A,#N/A,TRUE,"Conts";#N/A,#N/A,TRUE,"VOS";#N/A,#N/A,TRUE,"Warrington";#N/A,#N/A,TRUE,"Widnes"}</definedName>
    <definedName name="jk.j.oi" localSheetId="10" hidden="1">{#N/A,#N/A,TRUE,"Cover";#N/A,#N/A,TRUE,"Conts";#N/A,#N/A,TRUE,"VOS";#N/A,#N/A,TRUE,"Warrington";#N/A,#N/A,TRUE,"Widnes"}</definedName>
    <definedName name="jk.j.oi" localSheetId="11" hidden="1">{#N/A,#N/A,TRUE,"Cover";#N/A,#N/A,TRUE,"Conts";#N/A,#N/A,TRUE,"VOS";#N/A,#N/A,TRUE,"Warrington";#N/A,#N/A,TRUE,"Widnes"}</definedName>
    <definedName name="jk.j.oi" localSheetId="15" hidden="1">{#N/A,#N/A,TRUE,"Cover";#N/A,#N/A,TRUE,"Conts";#N/A,#N/A,TRUE,"VOS";#N/A,#N/A,TRUE,"Warrington";#N/A,#N/A,TRUE,"Widnes"}</definedName>
    <definedName name="jk.j.oi" hidden="1">{#N/A,#N/A,TRUE,"Cover";#N/A,#N/A,TRUE,"Conts";#N/A,#N/A,TRUE,"VOS";#N/A,#N/A,TRUE,"Warrington";#N/A,#N/A,TRUE,"Widnes"}</definedName>
    <definedName name="JKGKJHK" localSheetId="0" hidden="1">{#N/A,#N/A,TRUE,"Cover";#N/A,#N/A,TRUE,"Conts";#N/A,#N/A,TRUE,"VOS";#N/A,#N/A,TRUE,"Warrington";#N/A,#N/A,TRUE,"Widnes"}</definedName>
    <definedName name="JKGKJHK" localSheetId="9" hidden="1">{#N/A,#N/A,TRUE,"Cover";#N/A,#N/A,TRUE,"Conts";#N/A,#N/A,TRUE,"VOS";#N/A,#N/A,TRUE,"Warrington";#N/A,#N/A,TRUE,"Widnes"}</definedName>
    <definedName name="JKGKJHK" localSheetId="12" hidden="1">{#N/A,#N/A,TRUE,"Cover";#N/A,#N/A,TRUE,"Conts";#N/A,#N/A,TRUE,"VOS";#N/A,#N/A,TRUE,"Warrington";#N/A,#N/A,TRUE,"Widnes"}</definedName>
    <definedName name="JKGKJHK" localSheetId="13" hidden="1">{#N/A,#N/A,TRUE,"Cover";#N/A,#N/A,TRUE,"Conts";#N/A,#N/A,TRUE,"VOS";#N/A,#N/A,TRUE,"Warrington";#N/A,#N/A,TRUE,"Widnes"}</definedName>
    <definedName name="JKGKJHK" localSheetId="17" hidden="1">{#N/A,#N/A,TRUE,"Cover";#N/A,#N/A,TRUE,"Conts";#N/A,#N/A,TRUE,"VOS";#N/A,#N/A,TRUE,"Warrington";#N/A,#N/A,TRUE,"Widnes"}</definedName>
    <definedName name="JKGKJHK" localSheetId="20" hidden="1">{#N/A,#N/A,TRUE,"Cover";#N/A,#N/A,TRUE,"Conts";#N/A,#N/A,TRUE,"VOS";#N/A,#N/A,TRUE,"Warrington";#N/A,#N/A,TRUE,"Widnes"}</definedName>
    <definedName name="JKGKJHK" localSheetId="19" hidden="1">{#N/A,#N/A,TRUE,"Cover";#N/A,#N/A,TRUE,"Conts";#N/A,#N/A,TRUE,"VOS";#N/A,#N/A,TRUE,"Warrington";#N/A,#N/A,TRUE,"Widnes"}</definedName>
    <definedName name="JKGKJHK" localSheetId="26" hidden="1">{#N/A,#N/A,TRUE,"Cover";#N/A,#N/A,TRUE,"Conts";#N/A,#N/A,TRUE,"VOS";#N/A,#N/A,TRUE,"Warrington";#N/A,#N/A,TRUE,"Widnes"}</definedName>
    <definedName name="JKGKJHK" localSheetId="10" hidden="1">{#N/A,#N/A,TRUE,"Cover";#N/A,#N/A,TRUE,"Conts";#N/A,#N/A,TRUE,"VOS";#N/A,#N/A,TRUE,"Warrington";#N/A,#N/A,TRUE,"Widnes"}</definedName>
    <definedName name="JKGKJHK" localSheetId="11" hidden="1">{#N/A,#N/A,TRUE,"Cover";#N/A,#N/A,TRUE,"Conts";#N/A,#N/A,TRUE,"VOS";#N/A,#N/A,TRUE,"Warrington";#N/A,#N/A,TRUE,"Widnes"}</definedName>
    <definedName name="JKGKJHK" localSheetId="15" hidden="1">{#N/A,#N/A,TRUE,"Cover";#N/A,#N/A,TRUE,"Conts";#N/A,#N/A,TRUE,"VOS";#N/A,#N/A,TRUE,"Warrington";#N/A,#N/A,TRUE,"Widnes"}</definedName>
    <definedName name="JKGKJHK" hidden="1">{#N/A,#N/A,TRUE,"Cover";#N/A,#N/A,TRUE,"Conts";#N/A,#N/A,TRUE,"VOS";#N/A,#N/A,TRUE,"Warrington";#N/A,#N/A,TRUE,"Widnes"}</definedName>
    <definedName name="jkljljkl" localSheetId="0" hidden="1">{#N/A,#N/A,TRUE,"Cover";#N/A,#N/A,TRUE,"Conts";#N/A,#N/A,TRUE,"VOS";#N/A,#N/A,TRUE,"Warrington";#N/A,#N/A,TRUE,"Widnes"}</definedName>
    <definedName name="jkljljkl" localSheetId="9" hidden="1">{#N/A,#N/A,TRUE,"Cover";#N/A,#N/A,TRUE,"Conts";#N/A,#N/A,TRUE,"VOS";#N/A,#N/A,TRUE,"Warrington";#N/A,#N/A,TRUE,"Widnes"}</definedName>
    <definedName name="jkljljkl" localSheetId="12" hidden="1">{#N/A,#N/A,TRUE,"Cover";#N/A,#N/A,TRUE,"Conts";#N/A,#N/A,TRUE,"VOS";#N/A,#N/A,TRUE,"Warrington";#N/A,#N/A,TRUE,"Widnes"}</definedName>
    <definedName name="jkljljkl" localSheetId="13" hidden="1">{#N/A,#N/A,TRUE,"Cover";#N/A,#N/A,TRUE,"Conts";#N/A,#N/A,TRUE,"VOS";#N/A,#N/A,TRUE,"Warrington";#N/A,#N/A,TRUE,"Widnes"}</definedName>
    <definedName name="jkljljkl" localSheetId="17" hidden="1">{#N/A,#N/A,TRUE,"Cover";#N/A,#N/A,TRUE,"Conts";#N/A,#N/A,TRUE,"VOS";#N/A,#N/A,TRUE,"Warrington";#N/A,#N/A,TRUE,"Widnes"}</definedName>
    <definedName name="jkljljkl" localSheetId="20" hidden="1">{#N/A,#N/A,TRUE,"Cover";#N/A,#N/A,TRUE,"Conts";#N/A,#N/A,TRUE,"VOS";#N/A,#N/A,TRUE,"Warrington";#N/A,#N/A,TRUE,"Widnes"}</definedName>
    <definedName name="jkljljkl" localSheetId="19" hidden="1">{#N/A,#N/A,TRUE,"Cover";#N/A,#N/A,TRUE,"Conts";#N/A,#N/A,TRUE,"VOS";#N/A,#N/A,TRUE,"Warrington";#N/A,#N/A,TRUE,"Widnes"}</definedName>
    <definedName name="jkljljkl" localSheetId="26" hidden="1">{#N/A,#N/A,TRUE,"Cover";#N/A,#N/A,TRUE,"Conts";#N/A,#N/A,TRUE,"VOS";#N/A,#N/A,TRUE,"Warrington";#N/A,#N/A,TRUE,"Widnes"}</definedName>
    <definedName name="jkljljkl" localSheetId="10" hidden="1">{#N/A,#N/A,TRUE,"Cover";#N/A,#N/A,TRUE,"Conts";#N/A,#N/A,TRUE,"VOS";#N/A,#N/A,TRUE,"Warrington";#N/A,#N/A,TRUE,"Widnes"}</definedName>
    <definedName name="jkljljkl" localSheetId="11" hidden="1">{#N/A,#N/A,TRUE,"Cover";#N/A,#N/A,TRUE,"Conts";#N/A,#N/A,TRUE,"VOS";#N/A,#N/A,TRUE,"Warrington";#N/A,#N/A,TRUE,"Widnes"}</definedName>
    <definedName name="jkljljkl" localSheetId="15" hidden="1">{#N/A,#N/A,TRUE,"Cover";#N/A,#N/A,TRUE,"Conts";#N/A,#N/A,TRUE,"VOS";#N/A,#N/A,TRUE,"Warrington";#N/A,#N/A,TRUE,"Widnes"}</definedName>
    <definedName name="jkljljkl" hidden="1">{#N/A,#N/A,TRUE,"Cover";#N/A,#N/A,TRUE,"Conts";#N/A,#N/A,TRUE,"VOS";#N/A,#N/A,TRUE,"Warrington";#N/A,#N/A,TRUE,"Widnes"}</definedName>
    <definedName name="jktrujij" localSheetId="0" hidden="1">{#N/A,#N/A,TRUE,"Cover";#N/A,#N/A,TRUE,"Conts";#N/A,#N/A,TRUE,"VOS";#N/A,#N/A,TRUE,"Warrington";#N/A,#N/A,TRUE,"Widnes"}</definedName>
    <definedName name="jktrujij" localSheetId="9" hidden="1">{#N/A,#N/A,TRUE,"Cover";#N/A,#N/A,TRUE,"Conts";#N/A,#N/A,TRUE,"VOS";#N/A,#N/A,TRUE,"Warrington";#N/A,#N/A,TRUE,"Widnes"}</definedName>
    <definedName name="jktrujij" localSheetId="12" hidden="1">{#N/A,#N/A,TRUE,"Cover";#N/A,#N/A,TRUE,"Conts";#N/A,#N/A,TRUE,"VOS";#N/A,#N/A,TRUE,"Warrington";#N/A,#N/A,TRUE,"Widnes"}</definedName>
    <definedName name="jktrujij" localSheetId="13" hidden="1">{#N/A,#N/A,TRUE,"Cover";#N/A,#N/A,TRUE,"Conts";#N/A,#N/A,TRUE,"VOS";#N/A,#N/A,TRUE,"Warrington";#N/A,#N/A,TRUE,"Widnes"}</definedName>
    <definedName name="jktrujij" localSheetId="17" hidden="1">{#N/A,#N/A,TRUE,"Cover";#N/A,#N/A,TRUE,"Conts";#N/A,#N/A,TRUE,"VOS";#N/A,#N/A,TRUE,"Warrington";#N/A,#N/A,TRUE,"Widnes"}</definedName>
    <definedName name="jktrujij" localSheetId="20" hidden="1">{#N/A,#N/A,TRUE,"Cover";#N/A,#N/A,TRUE,"Conts";#N/A,#N/A,TRUE,"VOS";#N/A,#N/A,TRUE,"Warrington";#N/A,#N/A,TRUE,"Widnes"}</definedName>
    <definedName name="jktrujij" localSheetId="19" hidden="1">{#N/A,#N/A,TRUE,"Cover";#N/A,#N/A,TRUE,"Conts";#N/A,#N/A,TRUE,"VOS";#N/A,#N/A,TRUE,"Warrington";#N/A,#N/A,TRUE,"Widnes"}</definedName>
    <definedName name="jktrujij" localSheetId="26" hidden="1">{#N/A,#N/A,TRUE,"Cover";#N/A,#N/A,TRUE,"Conts";#N/A,#N/A,TRUE,"VOS";#N/A,#N/A,TRUE,"Warrington";#N/A,#N/A,TRUE,"Widnes"}</definedName>
    <definedName name="jktrujij" localSheetId="10" hidden="1">{#N/A,#N/A,TRUE,"Cover";#N/A,#N/A,TRUE,"Conts";#N/A,#N/A,TRUE,"VOS";#N/A,#N/A,TRUE,"Warrington";#N/A,#N/A,TRUE,"Widnes"}</definedName>
    <definedName name="jktrujij" localSheetId="11" hidden="1">{#N/A,#N/A,TRUE,"Cover";#N/A,#N/A,TRUE,"Conts";#N/A,#N/A,TRUE,"VOS";#N/A,#N/A,TRUE,"Warrington";#N/A,#N/A,TRUE,"Widnes"}</definedName>
    <definedName name="jktrujij" localSheetId="15" hidden="1">{#N/A,#N/A,TRUE,"Cover";#N/A,#N/A,TRUE,"Conts";#N/A,#N/A,TRUE,"VOS";#N/A,#N/A,TRUE,"Warrington";#N/A,#N/A,TRUE,"Widnes"}</definedName>
    <definedName name="jktrujij" hidden="1">{#N/A,#N/A,TRUE,"Cover";#N/A,#N/A,TRUE,"Conts";#N/A,#N/A,TRUE,"VOS";#N/A,#N/A,TRUE,"Warrington";#N/A,#N/A,TRUE,"Widnes"}</definedName>
    <definedName name="jktukk" localSheetId="0" hidden="1">{#N/A,#N/A,TRUE,"Cover";#N/A,#N/A,TRUE,"Conts";#N/A,#N/A,TRUE,"VOS";#N/A,#N/A,TRUE,"Warrington";#N/A,#N/A,TRUE,"Widnes"}</definedName>
    <definedName name="jktukk" localSheetId="9" hidden="1">{#N/A,#N/A,TRUE,"Cover";#N/A,#N/A,TRUE,"Conts";#N/A,#N/A,TRUE,"VOS";#N/A,#N/A,TRUE,"Warrington";#N/A,#N/A,TRUE,"Widnes"}</definedName>
    <definedName name="jktukk" localSheetId="12" hidden="1">{#N/A,#N/A,TRUE,"Cover";#N/A,#N/A,TRUE,"Conts";#N/A,#N/A,TRUE,"VOS";#N/A,#N/A,TRUE,"Warrington";#N/A,#N/A,TRUE,"Widnes"}</definedName>
    <definedName name="jktukk" localSheetId="13" hidden="1">{#N/A,#N/A,TRUE,"Cover";#N/A,#N/A,TRUE,"Conts";#N/A,#N/A,TRUE,"VOS";#N/A,#N/A,TRUE,"Warrington";#N/A,#N/A,TRUE,"Widnes"}</definedName>
    <definedName name="jktukk" localSheetId="17" hidden="1">{#N/A,#N/A,TRUE,"Cover";#N/A,#N/A,TRUE,"Conts";#N/A,#N/A,TRUE,"VOS";#N/A,#N/A,TRUE,"Warrington";#N/A,#N/A,TRUE,"Widnes"}</definedName>
    <definedName name="jktukk" localSheetId="20" hidden="1">{#N/A,#N/A,TRUE,"Cover";#N/A,#N/A,TRUE,"Conts";#N/A,#N/A,TRUE,"VOS";#N/A,#N/A,TRUE,"Warrington";#N/A,#N/A,TRUE,"Widnes"}</definedName>
    <definedName name="jktukk" localSheetId="19" hidden="1">{#N/A,#N/A,TRUE,"Cover";#N/A,#N/A,TRUE,"Conts";#N/A,#N/A,TRUE,"VOS";#N/A,#N/A,TRUE,"Warrington";#N/A,#N/A,TRUE,"Widnes"}</definedName>
    <definedName name="jktukk" localSheetId="26" hidden="1">{#N/A,#N/A,TRUE,"Cover";#N/A,#N/A,TRUE,"Conts";#N/A,#N/A,TRUE,"VOS";#N/A,#N/A,TRUE,"Warrington";#N/A,#N/A,TRUE,"Widnes"}</definedName>
    <definedName name="jktukk" localSheetId="10" hidden="1">{#N/A,#N/A,TRUE,"Cover";#N/A,#N/A,TRUE,"Conts";#N/A,#N/A,TRUE,"VOS";#N/A,#N/A,TRUE,"Warrington";#N/A,#N/A,TRUE,"Widnes"}</definedName>
    <definedName name="jktukk" localSheetId="11" hidden="1">{#N/A,#N/A,TRUE,"Cover";#N/A,#N/A,TRUE,"Conts";#N/A,#N/A,TRUE,"VOS";#N/A,#N/A,TRUE,"Warrington";#N/A,#N/A,TRUE,"Widnes"}</definedName>
    <definedName name="jktukk" localSheetId="15" hidden="1">{#N/A,#N/A,TRUE,"Cover";#N/A,#N/A,TRUE,"Conts";#N/A,#N/A,TRUE,"VOS";#N/A,#N/A,TRUE,"Warrington";#N/A,#N/A,TRUE,"Widnes"}</definedName>
    <definedName name="jktukk" hidden="1">{#N/A,#N/A,TRUE,"Cover";#N/A,#N/A,TRUE,"Conts";#N/A,#N/A,TRUE,"VOS";#N/A,#N/A,TRUE,"Warrington";#N/A,#N/A,TRUE,"Widnes"}</definedName>
    <definedName name="jky" localSheetId="0" hidden="1">{#N/A,#N/A,TRUE,"Cover";#N/A,#N/A,TRUE,"Conts";#N/A,#N/A,TRUE,"VOS";#N/A,#N/A,TRUE,"Warrington";#N/A,#N/A,TRUE,"Widnes"}</definedName>
    <definedName name="jky" localSheetId="9" hidden="1">{#N/A,#N/A,TRUE,"Cover";#N/A,#N/A,TRUE,"Conts";#N/A,#N/A,TRUE,"VOS";#N/A,#N/A,TRUE,"Warrington";#N/A,#N/A,TRUE,"Widnes"}</definedName>
    <definedName name="jky" localSheetId="12" hidden="1">{#N/A,#N/A,TRUE,"Cover";#N/A,#N/A,TRUE,"Conts";#N/A,#N/A,TRUE,"VOS";#N/A,#N/A,TRUE,"Warrington";#N/A,#N/A,TRUE,"Widnes"}</definedName>
    <definedName name="jky" localSheetId="13" hidden="1">{#N/A,#N/A,TRUE,"Cover";#N/A,#N/A,TRUE,"Conts";#N/A,#N/A,TRUE,"VOS";#N/A,#N/A,TRUE,"Warrington";#N/A,#N/A,TRUE,"Widnes"}</definedName>
    <definedName name="jky" localSheetId="17" hidden="1">{#N/A,#N/A,TRUE,"Cover";#N/A,#N/A,TRUE,"Conts";#N/A,#N/A,TRUE,"VOS";#N/A,#N/A,TRUE,"Warrington";#N/A,#N/A,TRUE,"Widnes"}</definedName>
    <definedName name="jky" localSheetId="20" hidden="1">{#N/A,#N/A,TRUE,"Cover";#N/A,#N/A,TRUE,"Conts";#N/A,#N/A,TRUE,"VOS";#N/A,#N/A,TRUE,"Warrington";#N/A,#N/A,TRUE,"Widnes"}</definedName>
    <definedName name="jky" localSheetId="19" hidden="1">{#N/A,#N/A,TRUE,"Cover";#N/A,#N/A,TRUE,"Conts";#N/A,#N/A,TRUE,"VOS";#N/A,#N/A,TRUE,"Warrington";#N/A,#N/A,TRUE,"Widnes"}</definedName>
    <definedName name="jky" localSheetId="26" hidden="1">{#N/A,#N/A,TRUE,"Cover";#N/A,#N/A,TRUE,"Conts";#N/A,#N/A,TRUE,"VOS";#N/A,#N/A,TRUE,"Warrington";#N/A,#N/A,TRUE,"Widnes"}</definedName>
    <definedName name="jky" localSheetId="10" hidden="1">{#N/A,#N/A,TRUE,"Cover";#N/A,#N/A,TRUE,"Conts";#N/A,#N/A,TRUE,"VOS";#N/A,#N/A,TRUE,"Warrington";#N/A,#N/A,TRUE,"Widnes"}</definedName>
    <definedName name="jky" localSheetId="11" hidden="1">{#N/A,#N/A,TRUE,"Cover";#N/A,#N/A,TRUE,"Conts";#N/A,#N/A,TRUE,"VOS";#N/A,#N/A,TRUE,"Warrington";#N/A,#N/A,TRUE,"Widnes"}</definedName>
    <definedName name="jky" localSheetId="15" hidden="1">{#N/A,#N/A,TRUE,"Cover";#N/A,#N/A,TRUE,"Conts";#N/A,#N/A,TRUE,"VOS";#N/A,#N/A,TRUE,"Warrington";#N/A,#N/A,TRUE,"Widnes"}</definedName>
    <definedName name="jky" hidden="1">{#N/A,#N/A,TRUE,"Cover";#N/A,#N/A,TRUE,"Conts";#N/A,#N/A,TRUE,"VOS";#N/A,#N/A,TRUE,"Warrington";#N/A,#N/A,TRUE,"Widnes"}</definedName>
    <definedName name="jtyhjswjy" localSheetId="0" hidden="1">{#N/A,#N/A,TRUE,"Cover";#N/A,#N/A,TRUE,"Conts";#N/A,#N/A,TRUE,"VOS";#N/A,#N/A,TRUE,"Warrington";#N/A,#N/A,TRUE,"Widnes"}</definedName>
    <definedName name="jtyhjswjy" localSheetId="9" hidden="1">{#N/A,#N/A,TRUE,"Cover";#N/A,#N/A,TRUE,"Conts";#N/A,#N/A,TRUE,"VOS";#N/A,#N/A,TRUE,"Warrington";#N/A,#N/A,TRUE,"Widnes"}</definedName>
    <definedName name="jtyhjswjy" localSheetId="12" hidden="1">{#N/A,#N/A,TRUE,"Cover";#N/A,#N/A,TRUE,"Conts";#N/A,#N/A,TRUE,"VOS";#N/A,#N/A,TRUE,"Warrington";#N/A,#N/A,TRUE,"Widnes"}</definedName>
    <definedName name="jtyhjswjy" localSheetId="13" hidden="1">{#N/A,#N/A,TRUE,"Cover";#N/A,#N/A,TRUE,"Conts";#N/A,#N/A,TRUE,"VOS";#N/A,#N/A,TRUE,"Warrington";#N/A,#N/A,TRUE,"Widnes"}</definedName>
    <definedName name="jtyhjswjy" localSheetId="17" hidden="1">{#N/A,#N/A,TRUE,"Cover";#N/A,#N/A,TRUE,"Conts";#N/A,#N/A,TRUE,"VOS";#N/A,#N/A,TRUE,"Warrington";#N/A,#N/A,TRUE,"Widnes"}</definedName>
    <definedName name="jtyhjswjy" localSheetId="20" hidden="1">{#N/A,#N/A,TRUE,"Cover";#N/A,#N/A,TRUE,"Conts";#N/A,#N/A,TRUE,"VOS";#N/A,#N/A,TRUE,"Warrington";#N/A,#N/A,TRUE,"Widnes"}</definedName>
    <definedName name="jtyhjswjy" localSheetId="19" hidden="1">{#N/A,#N/A,TRUE,"Cover";#N/A,#N/A,TRUE,"Conts";#N/A,#N/A,TRUE,"VOS";#N/A,#N/A,TRUE,"Warrington";#N/A,#N/A,TRUE,"Widnes"}</definedName>
    <definedName name="jtyhjswjy" localSheetId="26" hidden="1">{#N/A,#N/A,TRUE,"Cover";#N/A,#N/A,TRUE,"Conts";#N/A,#N/A,TRUE,"VOS";#N/A,#N/A,TRUE,"Warrington";#N/A,#N/A,TRUE,"Widnes"}</definedName>
    <definedName name="jtyhjswjy" localSheetId="10" hidden="1">{#N/A,#N/A,TRUE,"Cover";#N/A,#N/A,TRUE,"Conts";#N/A,#N/A,TRUE,"VOS";#N/A,#N/A,TRUE,"Warrington";#N/A,#N/A,TRUE,"Widnes"}</definedName>
    <definedName name="jtyhjswjy" localSheetId="11" hidden="1">{#N/A,#N/A,TRUE,"Cover";#N/A,#N/A,TRUE,"Conts";#N/A,#N/A,TRUE,"VOS";#N/A,#N/A,TRUE,"Warrington";#N/A,#N/A,TRUE,"Widnes"}</definedName>
    <definedName name="jtyhjswjy" localSheetId="15" hidden="1">{#N/A,#N/A,TRUE,"Cover";#N/A,#N/A,TRUE,"Conts";#N/A,#N/A,TRUE,"VOS";#N/A,#N/A,TRUE,"Warrington";#N/A,#N/A,TRUE,"Widnes"}</definedName>
    <definedName name="jtyhjswjy" hidden="1">{#N/A,#N/A,TRUE,"Cover";#N/A,#N/A,TRUE,"Conts";#N/A,#N/A,TRUE,"VOS";#N/A,#N/A,TRUE,"Warrington";#N/A,#N/A,TRUE,"Widnes"}</definedName>
    <definedName name="k" localSheetId="0" hidden="1">{#N/A,#N/A,TRUE,"Cover";#N/A,#N/A,TRUE,"Conts";#N/A,#N/A,TRUE,"VOS";#N/A,#N/A,TRUE,"Warrington";#N/A,#N/A,TRUE,"Widnes"}</definedName>
    <definedName name="k" localSheetId="9" hidden="1">{#N/A,#N/A,TRUE,"Cover";#N/A,#N/A,TRUE,"Conts";#N/A,#N/A,TRUE,"VOS";#N/A,#N/A,TRUE,"Warrington";#N/A,#N/A,TRUE,"Widnes"}</definedName>
    <definedName name="k" localSheetId="12" hidden="1">{#N/A,#N/A,TRUE,"Cover";#N/A,#N/A,TRUE,"Conts";#N/A,#N/A,TRUE,"VOS";#N/A,#N/A,TRUE,"Warrington";#N/A,#N/A,TRUE,"Widnes"}</definedName>
    <definedName name="k" localSheetId="13" hidden="1">{#N/A,#N/A,TRUE,"Cover";#N/A,#N/A,TRUE,"Conts";#N/A,#N/A,TRUE,"VOS";#N/A,#N/A,TRUE,"Warrington";#N/A,#N/A,TRUE,"Widnes"}</definedName>
    <definedName name="k" localSheetId="17" hidden="1">{#N/A,#N/A,TRUE,"Cover";#N/A,#N/A,TRUE,"Conts";#N/A,#N/A,TRUE,"VOS";#N/A,#N/A,TRUE,"Warrington";#N/A,#N/A,TRUE,"Widnes"}</definedName>
    <definedName name="k" localSheetId="20" hidden="1">{#N/A,#N/A,TRUE,"Cover";#N/A,#N/A,TRUE,"Conts";#N/A,#N/A,TRUE,"VOS";#N/A,#N/A,TRUE,"Warrington";#N/A,#N/A,TRUE,"Widnes"}</definedName>
    <definedName name="k" localSheetId="19" hidden="1">{#N/A,#N/A,TRUE,"Cover";#N/A,#N/A,TRUE,"Conts";#N/A,#N/A,TRUE,"VOS";#N/A,#N/A,TRUE,"Warrington";#N/A,#N/A,TRUE,"Widnes"}</definedName>
    <definedName name="k" localSheetId="26" hidden="1">{#N/A,#N/A,TRUE,"Cover";#N/A,#N/A,TRUE,"Conts";#N/A,#N/A,TRUE,"VOS";#N/A,#N/A,TRUE,"Warrington";#N/A,#N/A,TRUE,"Widnes"}</definedName>
    <definedName name="k" localSheetId="10" hidden="1">{#N/A,#N/A,TRUE,"Cover";#N/A,#N/A,TRUE,"Conts";#N/A,#N/A,TRUE,"VOS";#N/A,#N/A,TRUE,"Warrington";#N/A,#N/A,TRUE,"Widnes"}</definedName>
    <definedName name="k" localSheetId="11" hidden="1">{#N/A,#N/A,TRUE,"Cover";#N/A,#N/A,TRUE,"Conts";#N/A,#N/A,TRUE,"VOS";#N/A,#N/A,TRUE,"Warrington";#N/A,#N/A,TRUE,"Widnes"}</definedName>
    <definedName name="k" localSheetId="15" hidden="1">{#N/A,#N/A,TRUE,"Cover";#N/A,#N/A,TRUE,"Conts";#N/A,#N/A,TRUE,"VOS";#N/A,#N/A,TRUE,"Warrington";#N/A,#N/A,TRUE,"Widnes"}</definedName>
    <definedName name="k" hidden="1">{#N/A,#N/A,TRUE,"Cover";#N/A,#N/A,TRUE,"Conts";#N/A,#N/A,TRUE,"VOS";#N/A,#N/A,TRUE,"Warrington";#N/A,#N/A,TRUE,"Widnes"}</definedName>
    <definedName name="K9B_1" localSheetId="12">'[31]Channel Invert'!$D$11:$E$543</definedName>
    <definedName name="K9B_1" localSheetId="13">'[31]Channel Invert'!$D$11:$E$543</definedName>
    <definedName name="K9B_1" localSheetId="19">'[31]Channel Invert'!$D$11:$E$543</definedName>
    <definedName name="K9B_1" localSheetId="10">'[31]Channel Invert'!$D$11:$E$543</definedName>
    <definedName name="K9B_1" localSheetId="11">'[31]Channel Invert'!$D$11:$E$543</definedName>
    <definedName name="K9B_1">'[32]Channel Invert'!$D$11:$E$543</definedName>
    <definedName name="K9B_2" localSheetId="12">'[31]Channel Invert'!$D$544:$E$1393</definedName>
    <definedName name="K9B_2" localSheetId="13">'[31]Channel Invert'!$D$544:$E$1393</definedName>
    <definedName name="K9B_2" localSheetId="19">'[31]Channel Invert'!$D$544:$E$1393</definedName>
    <definedName name="K9B_2" localSheetId="10">'[31]Channel Invert'!$D$544:$E$1393</definedName>
    <definedName name="K9B_2" localSheetId="11">'[31]Channel Invert'!$D$544:$E$1393</definedName>
    <definedName name="K9B_2">'[32]Channel Invert'!$D$544:$E$1393</definedName>
    <definedName name="kgjfgjgj" localSheetId="0" hidden="1">{#N/A,#N/A,TRUE,"Cover";#N/A,#N/A,TRUE,"Conts";#N/A,#N/A,TRUE,"VOS";#N/A,#N/A,TRUE,"Warrington";#N/A,#N/A,TRUE,"Widnes"}</definedName>
    <definedName name="kgjfgjgj" localSheetId="9" hidden="1">{#N/A,#N/A,TRUE,"Cover";#N/A,#N/A,TRUE,"Conts";#N/A,#N/A,TRUE,"VOS";#N/A,#N/A,TRUE,"Warrington";#N/A,#N/A,TRUE,"Widnes"}</definedName>
    <definedName name="kgjfgjgj" localSheetId="12" hidden="1">{#N/A,#N/A,TRUE,"Cover";#N/A,#N/A,TRUE,"Conts";#N/A,#N/A,TRUE,"VOS";#N/A,#N/A,TRUE,"Warrington";#N/A,#N/A,TRUE,"Widnes"}</definedName>
    <definedName name="kgjfgjgj" localSheetId="13" hidden="1">{#N/A,#N/A,TRUE,"Cover";#N/A,#N/A,TRUE,"Conts";#N/A,#N/A,TRUE,"VOS";#N/A,#N/A,TRUE,"Warrington";#N/A,#N/A,TRUE,"Widnes"}</definedName>
    <definedName name="kgjfgjgj" localSheetId="17" hidden="1">{#N/A,#N/A,TRUE,"Cover";#N/A,#N/A,TRUE,"Conts";#N/A,#N/A,TRUE,"VOS";#N/A,#N/A,TRUE,"Warrington";#N/A,#N/A,TRUE,"Widnes"}</definedName>
    <definedName name="kgjfgjgj" localSheetId="20" hidden="1">{#N/A,#N/A,TRUE,"Cover";#N/A,#N/A,TRUE,"Conts";#N/A,#N/A,TRUE,"VOS";#N/A,#N/A,TRUE,"Warrington";#N/A,#N/A,TRUE,"Widnes"}</definedName>
    <definedName name="kgjfgjgj" localSheetId="19" hidden="1">{#N/A,#N/A,TRUE,"Cover";#N/A,#N/A,TRUE,"Conts";#N/A,#N/A,TRUE,"VOS";#N/A,#N/A,TRUE,"Warrington";#N/A,#N/A,TRUE,"Widnes"}</definedName>
    <definedName name="kgjfgjgj" localSheetId="26" hidden="1">{#N/A,#N/A,TRUE,"Cover";#N/A,#N/A,TRUE,"Conts";#N/A,#N/A,TRUE,"VOS";#N/A,#N/A,TRUE,"Warrington";#N/A,#N/A,TRUE,"Widnes"}</definedName>
    <definedName name="kgjfgjgj" localSheetId="10" hidden="1">{#N/A,#N/A,TRUE,"Cover";#N/A,#N/A,TRUE,"Conts";#N/A,#N/A,TRUE,"VOS";#N/A,#N/A,TRUE,"Warrington";#N/A,#N/A,TRUE,"Widnes"}</definedName>
    <definedName name="kgjfgjgj" localSheetId="11" hidden="1">{#N/A,#N/A,TRUE,"Cover";#N/A,#N/A,TRUE,"Conts";#N/A,#N/A,TRUE,"VOS";#N/A,#N/A,TRUE,"Warrington";#N/A,#N/A,TRUE,"Widnes"}</definedName>
    <definedName name="kgjfgjgj" localSheetId="15" hidden="1">{#N/A,#N/A,TRUE,"Cover";#N/A,#N/A,TRUE,"Conts";#N/A,#N/A,TRUE,"VOS";#N/A,#N/A,TRUE,"Warrington";#N/A,#N/A,TRUE,"Widnes"}</definedName>
    <definedName name="kgjfgjgj" hidden="1">{#N/A,#N/A,TRUE,"Cover";#N/A,#N/A,TRUE,"Conts";#N/A,#N/A,TRUE,"VOS";#N/A,#N/A,TRUE,"Warrington";#N/A,#N/A,TRUE,"Widnes"}</definedName>
    <definedName name="khgfkhgf" localSheetId="0" hidden="1">{#N/A,#N/A,TRUE,"Cover";#N/A,#N/A,TRUE,"Conts";#N/A,#N/A,TRUE,"VOS";#N/A,#N/A,TRUE,"Warrington";#N/A,#N/A,TRUE,"Widnes"}</definedName>
    <definedName name="khgfkhgf" localSheetId="9" hidden="1">{#N/A,#N/A,TRUE,"Cover";#N/A,#N/A,TRUE,"Conts";#N/A,#N/A,TRUE,"VOS";#N/A,#N/A,TRUE,"Warrington";#N/A,#N/A,TRUE,"Widnes"}</definedName>
    <definedName name="khgfkhgf" localSheetId="12" hidden="1">{#N/A,#N/A,TRUE,"Cover";#N/A,#N/A,TRUE,"Conts";#N/A,#N/A,TRUE,"VOS";#N/A,#N/A,TRUE,"Warrington";#N/A,#N/A,TRUE,"Widnes"}</definedName>
    <definedName name="khgfkhgf" localSheetId="13" hidden="1">{#N/A,#N/A,TRUE,"Cover";#N/A,#N/A,TRUE,"Conts";#N/A,#N/A,TRUE,"VOS";#N/A,#N/A,TRUE,"Warrington";#N/A,#N/A,TRUE,"Widnes"}</definedName>
    <definedName name="khgfkhgf" localSheetId="17" hidden="1">{#N/A,#N/A,TRUE,"Cover";#N/A,#N/A,TRUE,"Conts";#N/A,#N/A,TRUE,"VOS";#N/A,#N/A,TRUE,"Warrington";#N/A,#N/A,TRUE,"Widnes"}</definedName>
    <definedName name="khgfkhgf" localSheetId="20" hidden="1">{#N/A,#N/A,TRUE,"Cover";#N/A,#N/A,TRUE,"Conts";#N/A,#N/A,TRUE,"VOS";#N/A,#N/A,TRUE,"Warrington";#N/A,#N/A,TRUE,"Widnes"}</definedName>
    <definedName name="khgfkhgf" localSheetId="19" hidden="1">{#N/A,#N/A,TRUE,"Cover";#N/A,#N/A,TRUE,"Conts";#N/A,#N/A,TRUE,"VOS";#N/A,#N/A,TRUE,"Warrington";#N/A,#N/A,TRUE,"Widnes"}</definedName>
    <definedName name="khgfkhgf" localSheetId="26" hidden="1">{#N/A,#N/A,TRUE,"Cover";#N/A,#N/A,TRUE,"Conts";#N/A,#N/A,TRUE,"VOS";#N/A,#N/A,TRUE,"Warrington";#N/A,#N/A,TRUE,"Widnes"}</definedName>
    <definedName name="khgfkhgf" localSheetId="10" hidden="1">{#N/A,#N/A,TRUE,"Cover";#N/A,#N/A,TRUE,"Conts";#N/A,#N/A,TRUE,"VOS";#N/A,#N/A,TRUE,"Warrington";#N/A,#N/A,TRUE,"Widnes"}</definedName>
    <definedName name="khgfkhgf" localSheetId="11" hidden="1">{#N/A,#N/A,TRUE,"Cover";#N/A,#N/A,TRUE,"Conts";#N/A,#N/A,TRUE,"VOS";#N/A,#N/A,TRUE,"Warrington";#N/A,#N/A,TRUE,"Widnes"}</definedName>
    <definedName name="khgfkhgf" localSheetId="15" hidden="1">{#N/A,#N/A,TRUE,"Cover";#N/A,#N/A,TRUE,"Conts";#N/A,#N/A,TRUE,"VOS";#N/A,#N/A,TRUE,"Warrington";#N/A,#N/A,TRUE,"Widnes"}</definedName>
    <definedName name="khgfkhgf" hidden="1">{#N/A,#N/A,TRUE,"Cover";#N/A,#N/A,TRUE,"Conts";#N/A,#N/A,TRUE,"VOS";#N/A,#N/A,TRUE,"Warrington";#N/A,#N/A,TRUE,"Widnes"}</definedName>
    <definedName name="kj" localSheetId="0" hidden="1">{#N/A,#N/A,TRUE,"Cover";#N/A,#N/A,TRUE,"Conts";#N/A,#N/A,TRUE,"VOS";#N/A,#N/A,TRUE,"Warrington";#N/A,#N/A,TRUE,"Widnes"}</definedName>
    <definedName name="kj" localSheetId="9" hidden="1">{#N/A,#N/A,TRUE,"Cover";#N/A,#N/A,TRUE,"Conts";#N/A,#N/A,TRUE,"VOS";#N/A,#N/A,TRUE,"Warrington";#N/A,#N/A,TRUE,"Widnes"}</definedName>
    <definedName name="kj" localSheetId="12" hidden="1">{#N/A,#N/A,TRUE,"Cover";#N/A,#N/A,TRUE,"Conts";#N/A,#N/A,TRUE,"VOS";#N/A,#N/A,TRUE,"Warrington";#N/A,#N/A,TRUE,"Widnes"}</definedName>
    <definedName name="kj" localSheetId="13" hidden="1">{#N/A,#N/A,TRUE,"Cover";#N/A,#N/A,TRUE,"Conts";#N/A,#N/A,TRUE,"VOS";#N/A,#N/A,TRUE,"Warrington";#N/A,#N/A,TRUE,"Widnes"}</definedName>
    <definedName name="kj" localSheetId="17" hidden="1">{#N/A,#N/A,TRUE,"Cover";#N/A,#N/A,TRUE,"Conts";#N/A,#N/A,TRUE,"VOS";#N/A,#N/A,TRUE,"Warrington";#N/A,#N/A,TRUE,"Widnes"}</definedName>
    <definedName name="kj" localSheetId="20" hidden="1">{#N/A,#N/A,TRUE,"Cover";#N/A,#N/A,TRUE,"Conts";#N/A,#N/A,TRUE,"VOS";#N/A,#N/A,TRUE,"Warrington";#N/A,#N/A,TRUE,"Widnes"}</definedName>
    <definedName name="kj" localSheetId="19" hidden="1">{#N/A,#N/A,TRUE,"Cover";#N/A,#N/A,TRUE,"Conts";#N/A,#N/A,TRUE,"VOS";#N/A,#N/A,TRUE,"Warrington";#N/A,#N/A,TRUE,"Widnes"}</definedName>
    <definedName name="kj" localSheetId="26" hidden="1">{#N/A,#N/A,TRUE,"Cover";#N/A,#N/A,TRUE,"Conts";#N/A,#N/A,TRUE,"VOS";#N/A,#N/A,TRUE,"Warrington";#N/A,#N/A,TRUE,"Widnes"}</definedName>
    <definedName name="kj" localSheetId="10" hidden="1">{#N/A,#N/A,TRUE,"Cover";#N/A,#N/A,TRUE,"Conts";#N/A,#N/A,TRUE,"VOS";#N/A,#N/A,TRUE,"Warrington";#N/A,#N/A,TRUE,"Widnes"}</definedName>
    <definedName name="kj" localSheetId="11" hidden="1">{#N/A,#N/A,TRUE,"Cover";#N/A,#N/A,TRUE,"Conts";#N/A,#N/A,TRUE,"VOS";#N/A,#N/A,TRUE,"Warrington";#N/A,#N/A,TRUE,"Widnes"}</definedName>
    <definedName name="kj" localSheetId="15" hidden="1">{#N/A,#N/A,TRUE,"Cover";#N/A,#N/A,TRUE,"Conts";#N/A,#N/A,TRUE,"VOS";#N/A,#N/A,TRUE,"Warrington";#N/A,#N/A,TRUE,"Widnes"}</definedName>
    <definedName name="kj" hidden="1">{#N/A,#N/A,TRUE,"Cover";#N/A,#N/A,TRUE,"Conts";#N/A,#N/A,TRUE,"VOS";#N/A,#N/A,TRUE,"Warrington";#N/A,#N/A,TRUE,"Widnes"}</definedName>
    <definedName name="kjhkj" localSheetId="0" hidden="1">{#N/A,#N/A,FALSE,"SumG";#N/A,#N/A,FALSE,"ElecG";#N/A,#N/A,FALSE,"MechG";#N/A,#N/A,FALSE,"GeotG";#N/A,#N/A,FALSE,"PrcsG";#N/A,#N/A,FALSE,"TunnG";#N/A,#N/A,FALSE,"CivlG";#N/A,#N/A,FALSE,"NtwkG";#N/A,#N/A,FALSE,"EstgG";#N/A,#N/A,FALSE,"PEngG"}</definedName>
    <definedName name="kjhkj" localSheetId="9" hidden="1">{#N/A,#N/A,FALSE,"SumG";#N/A,#N/A,FALSE,"ElecG";#N/A,#N/A,FALSE,"MechG";#N/A,#N/A,FALSE,"GeotG";#N/A,#N/A,FALSE,"PrcsG";#N/A,#N/A,FALSE,"TunnG";#N/A,#N/A,FALSE,"CivlG";#N/A,#N/A,FALSE,"NtwkG";#N/A,#N/A,FALSE,"EstgG";#N/A,#N/A,FALSE,"PEngG"}</definedName>
    <definedName name="kjhkj" localSheetId="12" hidden="1">{#N/A,#N/A,FALSE,"SumG";#N/A,#N/A,FALSE,"ElecG";#N/A,#N/A,FALSE,"MechG";#N/A,#N/A,FALSE,"GeotG";#N/A,#N/A,FALSE,"PrcsG";#N/A,#N/A,FALSE,"TunnG";#N/A,#N/A,FALSE,"CivlG";#N/A,#N/A,FALSE,"NtwkG";#N/A,#N/A,FALSE,"EstgG";#N/A,#N/A,FALSE,"PEngG"}</definedName>
    <definedName name="kjhkj" localSheetId="13" hidden="1">{#N/A,#N/A,FALSE,"SumG";#N/A,#N/A,FALSE,"ElecG";#N/A,#N/A,FALSE,"MechG";#N/A,#N/A,FALSE,"GeotG";#N/A,#N/A,FALSE,"PrcsG";#N/A,#N/A,FALSE,"TunnG";#N/A,#N/A,FALSE,"CivlG";#N/A,#N/A,FALSE,"NtwkG";#N/A,#N/A,FALSE,"EstgG";#N/A,#N/A,FALSE,"PEngG"}</definedName>
    <definedName name="kjhkj" localSheetId="17"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26"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localSheetId="15"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'[25]TOTAL MHRS'!$A$3:$O$68</definedName>
    <definedName name="kklmlk" localSheetId="0" hidden="1">{#N/A,#N/A,TRUE,"Cover";#N/A,#N/A,TRUE,"Conts";#N/A,#N/A,TRUE,"VOS";#N/A,#N/A,TRUE,"Warrington";#N/A,#N/A,TRUE,"Widnes"}</definedName>
    <definedName name="kklmlk" localSheetId="9" hidden="1">{#N/A,#N/A,TRUE,"Cover";#N/A,#N/A,TRUE,"Conts";#N/A,#N/A,TRUE,"VOS";#N/A,#N/A,TRUE,"Warrington";#N/A,#N/A,TRUE,"Widnes"}</definedName>
    <definedName name="kklmlk" localSheetId="12" hidden="1">{#N/A,#N/A,TRUE,"Cover";#N/A,#N/A,TRUE,"Conts";#N/A,#N/A,TRUE,"VOS";#N/A,#N/A,TRUE,"Warrington";#N/A,#N/A,TRUE,"Widnes"}</definedName>
    <definedName name="kklmlk" localSheetId="13" hidden="1">{#N/A,#N/A,TRUE,"Cover";#N/A,#N/A,TRUE,"Conts";#N/A,#N/A,TRUE,"VOS";#N/A,#N/A,TRUE,"Warrington";#N/A,#N/A,TRUE,"Widnes"}</definedName>
    <definedName name="kklmlk" localSheetId="17" hidden="1">{#N/A,#N/A,TRUE,"Cover";#N/A,#N/A,TRUE,"Conts";#N/A,#N/A,TRUE,"VOS";#N/A,#N/A,TRUE,"Warrington";#N/A,#N/A,TRUE,"Widnes"}</definedName>
    <definedName name="kklmlk" localSheetId="20" hidden="1">{#N/A,#N/A,TRUE,"Cover";#N/A,#N/A,TRUE,"Conts";#N/A,#N/A,TRUE,"VOS";#N/A,#N/A,TRUE,"Warrington";#N/A,#N/A,TRUE,"Widnes"}</definedName>
    <definedName name="kklmlk" localSheetId="19" hidden="1">{#N/A,#N/A,TRUE,"Cover";#N/A,#N/A,TRUE,"Conts";#N/A,#N/A,TRUE,"VOS";#N/A,#N/A,TRUE,"Warrington";#N/A,#N/A,TRUE,"Widnes"}</definedName>
    <definedName name="kklmlk" localSheetId="26" hidden="1">{#N/A,#N/A,TRUE,"Cover";#N/A,#N/A,TRUE,"Conts";#N/A,#N/A,TRUE,"VOS";#N/A,#N/A,TRUE,"Warrington";#N/A,#N/A,TRUE,"Widnes"}</definedName>
    <definedName name="kklmlk" localSheetId="10" hidden="1">{#N/A,#N/A,TRUE,"Cover";#N/A,#N/A,TRUE,"Conts";#N/A,#N/A,TRUE,"VOS";#N/A,#N/A,TRUE,"Warrington";#N/A,#N/A,TRUE,"Widnes"}</definedName>
    <definedName name="kklmlk" localSheetId="11" hidden="1">{#N/A,#N/A,TRUE,"Cover";#N/A,#N/A,TRUE,"Conts";#N/A,#N/A,TRUE,"VOS";#N/A,#N/A,TRUE,"Warrington";#N/A,#N/A,TRUE,"Widnes"}</definedName>
    <definedName name="kklmlk" localSheetId="15" hidden="1">{#N/A,#N/A,TRUE,"Cover";#N/A,#N/A,TRUE,"Conts";#N/A,#N/A,TRUE,"VOS";#N/A,#N/A,TRUE,"Warrington";#N/A,#N/A,TRUE,"Widnes"}</definedName>
    <definedName name="kklmlk" hidden="1">{#N/A,#N/A,TRUE,"Cover";#N/A,#N/A,TRUE,"Conts";#N/A,#N/A,TRUE,"VOS";#N/A,#N/A,TRUE,"Warrington";#N/A,#N/A,TRUE,"Widnes"}</definedName>
    <definedName name="kpi" localSheetId="9">#REF!</definedName>
    <definedName name="kpi" localSheetId="12">#REF!</definedName>
    <definedName name="kpi" localSheetId="20">#REF!</definedName>
    <definedName name="kpi" localSheetId="19">#REF!</definedName>
    <definedName name="kpi" localSheetId="10">#REF!</definedName>
    <definedName name="kpi" localSheetId="11">#REF!</definedName>
    <definedName name="kpi" localSheetId="15">#REF!</definedName>
    <definedName name="kpi" localSheetId="8">#REF!</definedName>
    <definedName name="kpi">#REF!</definedName>
    <definedName name="kryk" localSheetId="0" hidden="1">{#N/A,#N/A,TRUE,"Cover";#N/A,#N/A,TRUE,"Conts";#N/A,#N/A,TRUE,"VOS";#N/A,#N/A,TRUE,"Warrington";#N/A,#N/A,TRUE,"Widnes"}</definedName>
    <definedName name="kryk" localSheetId="9" hidden="1">{#N/A,#N/A,TRUE,"Cover";#N/A,#N/A,TRUE,"Conts";#N/A,#N/A,TRUE,"VOS";#N/A,#N/A,TRUE,"Warrington";#N/A,#N/A,TRUE,"Widnes"}</definedName>
    <definedName name="kryk" localSheetId="12" hidden="1">{#N/A,#N/A,TRUE,"Cover";#N/A,#N/A,TRUE,"Conts";#N/A,#N/A,TRUE,"VOS";#N/A,#N/A,TRUE,"Warrington";#N/A,#N/A,TRUE,"Widnes"}</definedName>
    <definedName name="kryk" localSheetId="13" hidden="1">{#N/A,#N/A,TRUE,"Cover";#N/A,#N/A,TRUE,"Conts";#N/A,#N/A,TRUE,"VOS";#N/A,#N/A,TRUE,"Warrington";#N/A,#N/A,TRUE,"Widnes"}</definedName>
    <definedName name="kryk" localSheetId="17" hidden="1">{#N/A,#N/A,TRUE,"Cover";#N/A,#N/A,TRUE,"Conts";#N/A,#N/A,TRUE,"VOS";#N/A,#N/A,TRUE,"Warrington";#N/A,#N/A,TRUE,"Widnes"}</definedName>
    <definedName name="kryk" localSheetId="20" hidden="1">{#N/A,#N/A,TRUE,"Cover";#N/A,#N/A,TRUE,"Conts";#N/A,#N/A,TRUE,"VOS";#N/A,#N/A,TRUE,"Warrington";#N/A,#N/A,TRUE,"Widnes"}</definedName>
    <definedName name="kryk" localSheetId="19" hidden="1">{#N/A,#N/A,TRUE,"Cover";#N/A,#N/A,TRUE,"Conts";#N/A,#N/A,TRUE,"VOS";#N/A,#N/A,TRUE,"Warrington";#N/A,#N/A,TRUE,"Widnes"}</definedName>
    <definedName name="kryk" localSheetId="26" hidden="1">{#N/A,#N/A,TRUE,"Cover";#N/A,#N/A,TRUE,"Conts";#N/A,#N/A,TRUE,"VOS";#N/A,#N/A,TRUE,"Warrington";#N/A,#N/A,TRUE,"Widnes"}</definedName>
    <definedName name="kryk" localSheetId="10" hidden="1">{#N/A,#N/A,TRUE,"Cover";#N/A,#N/A,TRUE,"Conts";#N/A,#N/A,TRUE,"VOS";#N/A,#N/A,TRUE,"Warrington";#N/A,#N/A,TRUE,"Widnes"}</definedName>
    <definedName name="kryk" localSheetId="11" hidden="1">{#N/A,#N/A,TRUE,"Cover";#N/A,#N/A,TRUE,"Conts";#N/A,#N/A,TRUE,"VOS";#N/A,#N/A,TRUE,"Warrington";#N/A,#N/A,TRUE,"Widnes"}</definedName>
    <definedName name="kryk" localSheetId="15" hidden="1">{#N/A,#N/A,TRUE,"Cover";#N/A,#N/A,TRUE,"Conts";#N/A,#N/A,TRUE,"VOS";#N/A,#N/A,TRUE,"Warrington";#N/A,#N/A,TRUE,"Widnes"}</definedName>
    <definedName name="kryk" hidden="1">{#N/A,#N/A,TRUE,"Cover";#N/A,#N/A,TRUE,"Conts";#N/A,#N/A,TRUE,"VOS";#N/A,#N/A,TRUE,"Warrington";#N/A,#N/A,TRUE,"Widnes"}</definedName>
    <definedName name="KYSTH" localSheetId="0" hidden="1">{#N/A,#N/A,TRUE,"Cover";#N/A,#N/A,TRUE,"Conts";#N/A,#N/A,TRUE,"VOS";#N/A,#N/A,TRUE,"Warrington";#N/A,#N/A,TRUE,"Widnes"}</definedName>
    <definedName name="KYSTH" localSheetId="9" hidden="1">{#N/A,#N/A,TRUE,"Cover";#N/A,#N/A,TRUE,"Conts";#N/A,#N/A,TRUE,"VOS";#N/A,#N/A,TRUE,"Warrington";#N/A,#N/A,TRUE,"Widnes"}</definedName>
    <definedName name="KYSTH" localSheetId="12" hidden="1">{#N/A,#N/A,TRUE,"Cover";#N/A,#N/A,TRUE,"Conts";#N/A,#N/A,TRUE,"VOS";#N/A,#N/A,TRUE,"Warrington";#N/A,#N/A,TRUE,"Widnes"}</definedName>
    <definedName name="KYSTH" localSheetId="13" hidden="1">{#N/A,#N/A,TRUE,"Cover";#N/A,#N/A,TRUE,"Conts";#N/A,#N/A,TRUE,"VOS";#N/A,#N/A,TRUE,"Warrington";#N/A,#N/A,TRUE,"Widnes"}</definedName>
    <definedName name="KYSTH" localSheetId="17" hidden="1">{#N/A,#N/A,TRUE,"Cover";#N/A,#N/A,TRUE,"Conts";#N/A,#N/A,TRUE,"VOS";#N/A,#N/A,TRUE,"Warrington";#N/A,#N/A,TRUE,"Widnes"}</definedName>
    <definedName name="KYSTH" localSheetId="20" hidden="1">{#N/A,#N/A,TRUE,"Cover";#N/A,#N/A,TRUE,"Conts";#N/A,#N/A,TRUE,"VOS";#N/A,#N/A,TRUE,"Warrington";#N/A,#N/A,TRUE,"Widnes"}</definedName>
    <definedName name="KYSTH" localSheetId="19" hidden="1">{#N/A,#N/A,TRUE,"Cover";#N/A,#N/A,TRUE,"Conts";#N/A,#N/A,TRUE,"VOS";#N/A,#N/A,TRUE,"Warrington";#N/A,#N/A,TRUE,"Widnes"}</definedName>
    <definedName name="KYSTH" localSheetId="26" hidden="1">{#N/A,#N/A,TRUE,"Cover";#N/A,#N/A,TRUE,"Conts";#N/A,#N/A,TRUE,"VOS";#N/A,#N/A,TRUE,"Warrington";#N/A,#N/A,TRUE,"Widnes"}</definedName>
    <definedName name="KYSTH" localSheetId="10" hidden="1">{#N/A,#N/A,TRUE,"Cover";#N/A,#N/A,TRUE,"Conts";#N/A,#N/A,TRUE,"VOS";#N/A,#N/A,TRUE,"Warrington";#N/A,#N/A,TRUE,"Widnes"}</definedName>
    <definedName name="KYSTH" localSheetId="11" hidden="1">{#N/A,#N/A,TRUE,"Cover";#N/A,#N/A,TRUE,"Conts";#N/A,#N/A,TRUE,"VOS";#N/A,#N/A,TRUE,"Warrington";#N/A,#N/A,TRUE,"Widnes"}</definedName>
    <definedName name="KYSTH" localSheetId="15" hidden="1">{#N/A,#N/A,TRUE,"Cover";#N/A,#N/A,TRUE,"Conts";#N/A,#N/A,TRUE,"VOS";#N/A,#N/A,TRUE,"Warrington";#N/A,#N/A,TRUE,"Widnes"}</definedName>
    <definedName name="KYSTH" hidden="1">{#N/A,#N/A,TRUE,"Cover";#N/A,#N/A,TRUE,"Conts";#N/A,#N/A,TRUE,"VOS";#N/A,#N/A,TRUE,"Warrington";#N/A,#N/A,TRUE,"Widnes"}</definedName>
    <definedName name="l" localSheetId="0" hidden="1">{#N/A,#N/A,TRUE,"Cover";#N/A,#N/A,TRUE,"Conts";#N/A,#N/A,TRUE,"VOS";#N/A,#N/A,TRUE,"Warrington";#N/A,#N/A,TRUE,"Widnes"}</definedName>
    <definedName name="l" localSheetId="9" hidden="1">{#N/A,#N/A,TRUE,"Cover";#N/A,#N/A,TRUE,"Conts";#N/A,#N/A,TRUE,"VOS";#N/A,#N/A,TRUE,"Warrington";#N/A,#N/A,TRUE,"Widnes"}</definedName>
    <definedName name="l" localSheetId="12" hidden="1">{#N/A,#N/A,TRUE,"Cover";#N/A,#N/A,TRUE,"Conts";#N/A,#N/A,TRUE,"VOS";#N/A,#N/A,TRUE,"Warrington";#N/A,#N/A,TRUE,"Widnes"}</definedName>
    <definedName name="l" localSheetId="13" hidden="1">{#N/A,#N/A,TRUE,"Cover";#N/A,#N/A,TRUE,"Conts";#N/A,#N/A,TRUE,"VOS";#N/A,#N/A,TRUE,"Warrington";#N/A,#N/A,TRUE,"Widnes"}</definedName>
    <definedName name="l" localSheetId="17" hidden="1">{#N/A,#N/A,TRUE,"Cover";#N/A,#N/A,TRUE,"Conts";#N/A,#N/A,TRUE,"VOS";#N/A,#N/A,TRUE,"Warrington";#N/A,#N/A,TRUE,"Widnes"}</definedName>
    <definedName name="l" localSheetId="20" hidden="1">{#N/A,#N/A,TRUE,"Cover";#N/A,#N/A,TRUE,"Conts";#N/A,#N/A,TRUE,"VOS";#N/A,#N/A,TRUE,"Warrington";#N/A,#N/A,TRUE,"Widnes"}</definedName>
    <definedName name="l" localSheetId="19" hidden="1">{#N/A,#N/A,TRUE,"Cover";#N/A,#N/A,TRUE,"Conts";#N/A,#N/A,TRUE,"VOS";#N/A,#N/A,TRUE,"Warrington";#N/A,#N/A,TRUE,"Widnes"}</definedName>
    <definedName name="l" localSheetId="26" hidden="1">{#N/A,#N/A,TRUE,"Cover";#N/A,#N/A,TRUE,"Conts";#N/A,#N/A,TRUE,"VOS";#N/A,#N/A,TRUE,"Warrington";#N/A,#N/A,TRUE,"Widnes"}</definedName>
    <definedName name="l" localSheetId="10" hidden="1">{#N/A,#N/A,TRUE,"Cover";#N/A,#N/A,TRUE,"Conts";#N/A,#N/A,TRUE,"VOS";#N/A,#N/A,TRUE,"Warrington";#N/A,#N/A,TRUE,"Widnes"}</definedName>
    <definedName name="l" localSheetId="11" hidden="1">{#N/A,#N/A,TRUE,"Cover";#N/A,#N/A,TRUE,"Conts";#N/A,#N/A,TRUE,"VOS";#N/A,#N/A,TRUE,"Warrington";#N/A,#N/A,TRUE,"Widnes"}</definedName>
    <definedName name="l" localSheetId="15" hidden="1">{#N/A,#N/A,TRUE,"Cover";#N/A,#N/A,TRUE,"Conts";#N/A,#N/A,TRUE,"VOS";#N/A,#N/A,TRUE,"Warrington";#N/A,#N/A,TRUE,"Widnes"}</definedName>
    <definedName name="l" hidden="1">{#N/A,#N/A,TRUE,"Cover";#N/A,#N/A,TRUE,"Conts";#N/A,#N/A,TRUE,"VOS";#N/A,#N/A,TRUE,"Warrington";#N/A,#N/A,TRUE,"Widnes"}</definedName>
    <definedName name="Lab">#N/A</definedName>
    <definedName name="LAB_PART">[33]RATES!$E$65</definedName>
    <definedName name="LAB_UPLIFT">[33]RATES!$G$65</definedName>
    <definedName name="level" localSheetId="0" hidden="1">{#N/A,#N/A,TRUE,"Cover";#N/A,#N/A,TRUE,"Conts";#N/A,#N/A,TRUE,"VOS";#N/A,#N/A,TRUE,"Warrington";#N/A,#N/A,TRUE,"Widnes"}</definedName>
    <definedName name="level" localSheetId="9" hidden="1">{#N/A,#N/A,TRUE,"Cover";#N/A,#N/A,TRUE,"Conts";#N/A,#N/A,TRUE,"VOS";#N/A,#N/A,TRUE,"Warrington";#N/A,#N/A,TRUE,"Widnes"}</definedName>
    <definedName name="level" localSheetId="12" hidden="1">{#N/A,#N/A,TRUE,"Cover";#N/A,#N/A,TRUE,"Conts";#N/A,#N/A,TRUE,"VOS";#N/A,#N/A,TRUE,"Warrington";#N/A,#N/A,TRUE,"Widnes"}</definedName>
    <definedName name="level" localSheetId="13" hidden="1">{#N/A,#N/A,TRUE,"Cover";#N/A,#N/A,TRUE,"Conts";#N/A,#N/A,TRUE,"VOS";#N/A,#N/A,TRUE,"Warrington";#N/A,#N/A,TRUE,"Widnes"}</definedName>
    <definedName name="level" localSheetId="17" hidden="1">{#N/A,#N/A,TRUE,"Cover";#N/A,#N/A,TRUE,"Conts";#N/A,#N/A,TRUE,"VOS";#N/A,#N/A,TRUE,"Warrington";#N/A,#N/A,TRUE,"Widnes"}</definedName>
    <definedName name="level" localSheetId="20" hidden="1">{#N/A,#N/A,TRUE,"Cover";#N/A,#N/A,TRUE,"Conts";#N/A,#N/A,TRUE,"VOS";#N/A,#N/A,TRUE,"Warrington";#N/A,#N/A,TRUE,"Widnes"}</definedName>
    <definedName name="level" localSheetId="19" hidden="1">{#N/A,#N/A,TRUE,"Cover";#N/A,#N/A,TRUE,"Conts";#N/A,#N/A,TRUE,"VOS";#N/A,#N/A,TRUE,"Warrington";#N/A,#N/A,TRUE,"Widnes"}</definedName>
    <definedName name="level" localSheetId="26" hidden="1">{#N/A,#N/A,TRUE,"Cover";#N/A,#N/A,TRUE,"Conts";#N/A,#N/A,TRUE,"VOS";#N/A,#N/A,TRUE,"Warrington";#N/A,#N/A,TRUE,"Widnes"}</definedName>
    <definedName name="level" localSheetId="10" hidden="1">{#N/A,#N/A,TRUE,"Cover";#N/A,#N/A,TRUE,"Conts";#N/A,#N/A,TRUE,"VOS";#N/A,#N/A,TRUE,"Warrington";#N/A,#N/A,TRUE,"Widnes"}</definedName>
    <definedName name="level" localSheetId="11" hidden="1">{#N/A,#N/A,TRUE,"Cover";#N/A,#N/A,TRUE,"Conts";#N/A,#N/A,TRUE,"VOS";#N/A,#N/A,TRUE,"Warrington";#N/A,#N/A,TRUE,"Widnes"}</definedName>
    <definedName name="level" localSheetId="15" hidden="1">{#N/A,#N/A,TRUE,"Cover";#N/A,#N/A,TRUE,"Conts";#N/A,#N/A,TRUE,"VOS";#N/A,#N/A,TRUE,"Warrington";#N/A,#N/A,TRUE,"Widnes"}</definedName>
    <definedName name="level" hidden="1">{#N/A,#N/A,TRUE,"Cover";#N/A,#N/A,TRUE,"Conts";#N/A,#N/A,TRUE,"VOS";#N/A,#N/A,TRUE,"Warrington";#N/A,#N/A,TRUE,"Widnes"}</definedName>
    <definedName name="level3" localSheetId="0" hidden="1">{#N/A,#N/A,TRUE,"Cover";#N/A,#N/A,TRUE,"Conts";#N/A,#N/A,TRUE,"VOS";#N/A,#N/A,TRUE,"Warrington";#N/A,#N/A,TRUE,"Widnes"}</definedName>
    <definedName name="level3" localSheetId="9" hidden="1">{#N/A,#N/A,TRUE,"Cover";#N/A,#N/A,TRUE,"Conts";#N/A,#N/A,TRUE,"VOS";#N/A,#N/A,TRUE,"Warrington";#N/A,#N/A,TRUE,"Widnes"}</definedName>
    <definedName name="level3" localSheetId="12" hidden="1">{#N/A,#N/A,TRUE,"Cover";#N/A,#N/A,TRUE,"Conts";#N/A,#N/A,TRUE,"VOS";#N/A,#N/A,TRUE,"Warrington";#N/A,#N/A,TRUE,"Widnes"}</definedName>
    <definedName name="level3" localSheetId="13" hidden="1">{#N/A,#N/A,TRUE,"Cover";#N/A,#N/A,TRUE,"Conts";#N/A,#N/A,TRUE,"VOS";#N/A,#N/A,TRUE,"Warrington";#N/A,#N/A,TRUE,"Widnes"}</definedName>
    <definedName name="level3" localSheetId="17" hidden="1">{#N/A,#N/A,TRUE,"Cover";#N/A,#N/A,TRUE,"Conts";#N/A,#N/A,TRUE,"VOS";#N/A,#N/A,TRUE,"Warrington";#N/A,#N/A,TRUE,"Widnes"}</definedName>
    <definedName name="level3" localSheetId="20" hidden="1">{#N/A,#N/A,TRUE,"Cover";#N/A,#N/A,TRUE,"Conts";#N/A,#N/A,TRUE,"VOS";#N/A,#N/A,TRUE,"Warrington";#N/A,#N/A,TRUE,"Widnes"}</definedName>
    <definedName name="level3" localSheetId="19" hidden="1">{#N/A,#N/A,TRUE,"Cover";#N/A,#N/A,TRUE,"Conts";#N/A,#N/A,TRUE,"VOS";#N/A,#N/A,TRUE,"Warrington";#N/A,#N/A,TRUE,"Widnes"}</definedName>
    <definedName name="level3" localSheetId="26" hidden="1">{#N/A,#N/A,TRUE,"Cover";#N/A,#N/A,TRUE,"Conts";#N/A,#N/A,TRUE,"VOS";#N/A,#N/A,TRUE,"Warrington";#N/A,#N/A,TRUE,"Widnes"}</definedName>
    <definedName name="level3" localSheetId="10" hidden="1">{#N/A,#N/A,TRUE,"Cover";#N/A,#N/A,TRUE,"Conts";#N/A,#N/A,TRUE,"VOS";#N/A,#N/A,TRUE,"Warrington";#N/A,#N/A,TRUE,"Widnes"}</definedName>
    <definedName name="level3" localSheetId="11" hidden="1">{#N/A,#N/A,TRUE,"Cover";#N/A,#N/A,TRUE,"Conts";#N/A,#N/A,TRUE,"VOS";#N/A,#N/A,TRUE,"Warrington";#N/A,#N/A,TRUE,"Widnes"}</definedName>
    <definedName name="level3" localSheetId="15" hidden="1">{#N/A,#N/A,TRUE,"Cover";#N/A,#N/A,TRUE,"Conts";#N/A,#N/A,TRUE,"VOS";#N/A,#N/A,TRUE,"Warrington";#N/A,#N/A,TRUE,"Widnes"}</definedName>
    <definedName name="level3" hidden="1">{#N/A,#N/A,TRUE,"Cover";#N/A,#N/A,TRUE,"Conts";#N/A,#N/A,TRUE,"VOS";#N/A,#N/A,TRUE,"Warrington";#N/A,#N/A,TRUE,"Widnes"}</definedName>
    <definedName name="lgoguliu" localSheetId="0" hidden="1">{#N/A,#N/A,TRUE,"Cover";#N/A,#N/A,TRUE,"Conts";#N/A,#N/A,TRUE,"VOS";#N/A,#N/A,TRUE,"Warrington";#N/A,#N/A,TRUE,"Widnes"}</definedName>
    <definedName name="lgoguliu" localSheetId="9" hidden="1">{#N/A,#N/A,TRUE,"Cover";#N/A,#N/A,TRUE,"Conts";#N/A,#N/A,TRUE,"VOS";#N/A,#N/A,TRUE,"Warrington";#N/A,#N/A,TRUE,"Widnes"}</definedName>
    <definedName name="lgoguliu" localSheetId="12" hidden="1">{#N/A,#N/A,TRUE,"Cover";#N/A,#N/A,TRUE,"Conts";#N/A,#N/A,TRUE,"VOS";#N/A,#N/A,TRUE,"Warrington";#N/A,#N/A,TRUE,"Widnes"}</definedName>
    <definedName name="lgoguliu" localSheetId="13" hidden="1">{#N/A,#N/A,TRUE,"Cover";#N/A,#N/A,TRUE,"Conts";#N/A,#N/A,TRUE,"VOS";#N/A,#N/A,TRUE,"Warrington";#N/A,#N/A,TRUE,"Widnes"}</definedName>
    <definedName name="lgoguliu" localSheetId="17" hidden="1">{#N/A,#N/A,TRUE,"Cover";#N/A,#N/A,TRUE,"Conts";#N/A,#N/A,TRUE,"VOS";#N/A,#N/A,TRUE,"Warrington";#N/A,#N/A,TRUE,"Widnes"}</definedName>
    <definedName name="lgoguliu" localSheetId="20" hidden="1">{#N/A,#N/A,TRUE,"Cover";#N/A,#N/A,TRUE,"Conts";#N/A,#N/A,TRUE,"VOS";#N/A,#N/A,TRUE,"Warrington";#N/A,#N/A,TRUE,"Widnes"}</definedName>
    <definedName name="lgoguliu" localSheetId="19" hidden="1">{#N/A,#N/A,TRUE,"Cover";#N/A,#N/A,TRUE,"Conts";#N/A,#N/A,TRUE,"VOS";#N/A,#N/A,TRUE,"Warrington";#N/A,#N/A,TRUE,"Widnes"}</definedName>
    <definedName name="lgoguliu" localSheetId="26" hidden="1">{#N/A,#N/A,TRUE,"Cover";#N/A,#N/A,TRUE,"Conts";#N/A,#N/A,TRUE,"VOS";#N/A,#N/A,TRUE,"Warrington";#N/A,#N/A,TRUE,"Widnes"}</definedName>
    <definedName name="lgoguliu" localSheetId="10" hidden="1">{#N/A,#N/A,TRUE,"Cover";#N/A,#N/A,TRUE,"Conts";#N/A,#N/A,TRUE,"VOS";#N/A,#N/A,TRUE,"Warrington";#N/A,#N/A,TRUE,"Widnes"}</definedName>
    <definedName name="lgoguliu" localSheetId="11" hidden="1">{#N/A,#N/A,TRUE,"Cover";#N/A,#N/A,TRUE,"Conts";#N/A,#N/A,TRUE,"VOS";#N/A,#N/A,TRUE,"Warrington";#N/A,#N/A,TRUE,"Widnes"}</definedName>
    <definedName name="lgoguliu" localSheetId="15" hidden="1">{#N/A,#N/A,TRUE,"Cover";#N/A,#N/A,TRUE,"Conts";#N/A,#N/A,TRUE,"VOS";#N/A,#N/A,TRUE,"Warrington";#N/A,#N/A,TRUE,"Widnes"}</definedName>
    <definedName name="lgoguliu" hidden="1">{#N/A,#N/A,TRUE,"Cover";#N/A,#N/A,TRUE,"Conts";#N/A,#N/A,TRUE,"VOS";#N/A,#N/A,TRUE,"Warrington";#N/A,#N/A,TRUE,"Widnes"}</definedName>
    <definedName name="Lib_Range" localSheetId="9">#REF!</definedName>
    <definedName name="Lib_Range" localSheetId="11">#REF!</definedName>
    <definedName name="Lib_Range" localSheetId="15">#REF!</definedName>
    <definedName name="Lib_Range">#REF!</definedName>
    <definedName name="lkjikjoi" localSheetId="0" hidden="1">{#N/A,#N/A,TRUE,"Cover";#N/A,#N/A,TRUE,"Conts";#N/A,#N/A,TRUE,"VOS";#N/A,#N/A,TRUE,"Warrington";#N/A,#N/A,TRUE,"Widnes"}</definedName>
    <definedName name="lkjikjoi" localSheetId="9" hidden="1">{#N/A,#N/A,TRUE,"Cover";#N/A,#N/A,TRUE,"Conts";#N/A,#N/A,TRUE,"VOS";#N/A,#N/A,TRUE,"Warrington";#N/A,#N/A,TRUE,"Widnes"}</definedName>
    <definedName name="lkjikjoi" localSheetId="12" hidden="1">{#N/A,#N/A,TRUE,"Cover";#N/A,#N/A,TRUE,"Conts";#N/A,#N/A,TRUE,"VOS";#N/A,#N/A,TRUE,"Warrington";#N/A,#N/A,TRUE,"Widnes"}</definedName>
    <definedName name="lkjikjoi" localSheetId="13" hidden="1">{#N/A,#N/A,TRUE,"Cover";#N/A,#N/A,TRUE,"Conts";#N/A,#N/A,TRUE,"VOS";#N/A,#N/A,TRUE,"Warrington";#N/A,#N/A,TRUE,"Widnes"}</definedName>
    <definedName name="lkjikjoi" localSheetId="17" hidden="1">{#N/A,#N/A,TRUE,"Cover";#N/A,#N/A,TRUE,"Conts";#N/A,#N/A,TRUE,"VOS";#N/A,#N/A,TRUE,"Warrington";#N/A,#N/A,TRUE,"Widnes"}</definedName>
    <definedName name="lkjikjoi" localSheetId="20" hidden="1">{#N/A,#N/A,TRUE,"Cover";#N/A,#N/A,TRUE,"Conts";#N/A,#N/A,TRUE,"VOS";#N/A,#N/A,TRUE,"Warrington";#N/A,#N/A,TRUE,"Widnes"}</definedName>
    <definedName name="lkjikjoi" localSheetId="19" hidden="1">{#N/A,#N/A,TRUE,"Cover";#N/A,#N/A,TRUE,"Conts";#N/A,#N/A,TRUE,"VOS";#N/A,#N/A,TRUE,"Warrington";#N/A,#N/A,TRUE,"Widnes"}</definedName>
    <definedName name="lkjikjoi" localSheetId="26" hidden="1">{#N/A,#N/A,TRUE,"Cover";#N/A,#N/A,TRUE,"Conts";#N/A,#N/A,TRUE,"VOS";#N/A,#N/A,TRUE,"Warrington";#N/A,#N/A,TRUE,"Widnes"}</definedName>
    <definedName name="lkjikjoi" localSheetId="10" hidden="1">{#N/A,#N/A,TRUE,"Cover";#N/A,#N/A,TRUE,"Conts";#N/A,#N/A,TRUE,"VOS";#N/A,#N/A,TRUE,"Warrington";#N/A,#N/A,TRUE,"Widnes"}</definedName>
    <definedName name="lkjikjoi" localSheetId="11" hidden="1">{#N/A,#N/A,TRUE,"Cover";#N/A,#N/A,TRUE,"Conts";#N/A,#N/A,TRUE,"VOS";#N/A,#N/A,TRUE,"Warrington";#N/A,#N/A,TRUE,"Widnes"}</definedName>
    <definedName name="lkjikjoi" localSheetId="15" hidden="1">{#N/A,#N/A,TRUE,"Cover";#N/A,#N/A,TRUE,"Conts";#N/A,#N/A,TRUE,"VOS";#N/A,#N/A,TRUE,"Warrington";#N/A,#N/A,TRUE,"Widnes"}</definedName>
    <definedName name="lkjikjoi" hidden="1">{#N/A,#N/A,TRUE,"Cover";#N/A,#N/A,TRUE,"Conts";#N/A,#N/A,TRUE,"VOS";#N/A,#N/A,TRUE,"Warrington";#N/A,#N/A,TRUE,"Widnes"}</definedName>
    <definedName name="LKL" localSheetId="0" hidden="1">{#N/A,#N/A,FALSE,"SumG";#N/A,#N/A,FALSE,"ElecG";#N/A,#N/A,FALSE,"MechG";#N/A,#N/A,FALSE,"GeotG";#N/A,#N/A,FALSE,"PrcsG";#N/A,#N/A,FALSE,"TunnG";#N/A,#N/A,FALSE,"CivlG";#N/A,#N/A,FALSE,"NtwkG";#N/A,#N/A,FALSE,"EstgG";#N/A,#N/A,FALSE,"PEngG"}</definedName>
    <definedName name="LKL" localSheetId="9" hidden="1">{#N/A,#N/A,FALSE,"SumG";#N/A,#N/A,FALSE,"ElecG";#N/A,#N/A,FALSE,"MechG";#N/A,#N/A,FALSE,"GeotG";#N/A,#N/A,FALSE,"PrcsG";#N/A,#N/A,FALSE,"TunnG";#N/A,#N/A,FALSE,"CivlG";#N/A,#N/A,FALSE,"NtwkG";#N/A,#N/A,FALSE,"EstgG";#N/A,#N/A,FALSE,"PEngG"}</definedName>
    <definedName name="LKL" localSheetId="12" hidden="1">{#N/A,#N/A,FALSE,"SumG";#N/A,#N/A,FALSE,"ElecG";#N/A,#N/A,FALSE,"MechG";#N/A,#N/A,FALSE,"GeotG";#N/A,#N/A,FALSE,"PrcsG";#N/A,#N/A,FALSE,"TunnG";#N/A,#N/A,FALSE,"CivlG";#N/A,#N/A,FALSE,"NtwkG";#N/A,#N/A,FALSE,"EstgG";#N/A,#N/A,FALSE,"PEngG"}</definedName>
    <definedName name="LKL" localSheetId="13" hidden="1">{#N/A,#N/A,FALSE,"SumG";#N/A,#N/A,FALSE,"ElecG";#N/A,#N/A,FALSE,"MechG";#N/A,#N/A,FALSE,"GeotG";#N/A,#N/A,FALSE,"PrcsG";#N/A,#N/A,FALSE,"TunnG";#N/A,#N/A,FALSE,"CivlG";#N/A,#N/A,FALSE,"NtwkG";#N/A,#N/A,FALSE,"EstgG";#N/A,#N/A,FALSE,"PEngG"}</definedName>
    <definedName name="LKL" localSheetId="17"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26"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localSheetId="15"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0">City&amp;" "&amp;State</definedName>
    <definedName name="Location" localSheetId="9">City&amp;" "&amp;State</definedName>
    <definedName name="Location" localSheetId="12">City&amp;" "&amp;State</definedName>
    <definedName name="Location" localSheetId="13">City&amp;" "&amp;State</definedName>
    <definedName name="Location" localSheetId="17">City&amp;" "&amp;State</definedName>
    <definedName name="Location" localSheetId="20">City&amp;" "&amp;State</definedName>
    <definedName name="Location" localSheetId="7">City&amp;" "&amp;State</definedName>
    <definedName name="Location" localSheetId="19">City&amp;" "&amp;State</definedName>
    <definedName name="Location" localSheetId="26">City&amp;" "&amp;State</definedName>
    <definedName name="Location" localSheetId="10">City&amp;" "&amp;State</definedName>
    <definedName name="Location" localSheetId="11">City&amp;" "&amp;State</definedName>
    <definedName name="Location" localSheetId="15">City&amp;" "&amp;State</definedName>
    <definedName name="Location" localSheetId="2">City&amp;" "&amp;State</definedName>
    <definedName name="Location">City&amp;" "&amp;State</definedName>
    <definedName name="m" localSheetId="9" hidden="1">#REF!</definedName>
    <definedName name="m" localSheetId="11" hidden="1">#REF!</definedName>
    <definedName name="m" localSheetId="15" hidden="1">#REF!</definedName>
    <definedName name="m" hidden="1">#REF!</definedName>
    <definedName name="ma" localSheetId="0" hidden="1">{#N/A,#N/A,TRUE,"Cover";#N/A,#N/A,TRUE,"Conts";#N/A,#N/A,TRUE,"VOS";#N/A,#N/A,TRUE,"Warrington";#N/A,#N/A,TRUE,"Widnes"}</definedName>
    <definedName name="ma" localSheetId="9" hidden="1">{#N/A,#N/A,TRUE,"Cover";#N/A,#N/A,TRUE,"Conts";#N/A,#N/A,TRUE,"VOS";#N/A,#N/A,TRUE,"Warrington";#N/A,#N/A,TRUE,"Widnes"}</definedName>
    <definedName name="ma" localSheetId="12" hidden="1">{#N/A,#N/A,TRUE,"Cover";#N/A,#N/A,TRUE,"Conts";#N/A,#N/A,TRUE,"VOS";#N/A,#N/A,TRUE,"Warrington";#N/A,#N/A,TRUE,"Widnes"}</definedName>
    <definedName name="ma" localSheetId="13" hidden="1">{#N/A,#N/A,TRUE,"Cover";#N/A,#N/A,TRUE,"Conts";#N/A,#N/A,TRUE,"VOS";#N/A,#N/A,TRUE,"Warrington";#N/A,#N/A,TRUE,"Widnes"}</definedName>
    <definedName name="ma" localSheetId="17" hidden="1">{#N/A,#N/A,TRUE,"Cover";#N/A,#N/A,TRUE,"Conts";#N/A,#N/A,TRUE,"VOS";#N/A,#N/A,TRUE,"Warrington";#N/A,#N/A,TRUE,"Widnes"}</definedName>
    <definedName name="ma" localSheetId="20" hidden="1">{#N/A,#N/A,TRUE,"Cover";#N/A,#N/A,TRUE,"Conts";#N/A,#N/A,TRUE,"VOS";#N/A,#N/A,TRUE,"Warrington";#N/A,#N/A,TRUE,"Widnes"}</definedName>
    <definedName name="ma" localSheetId="19" hidden="1">{#N/A,#N/A,TRUE,"Cover";#N/A,#N/A,TRUE,"Conts";#N/A,#N/A,TRUE,"VOS";#N/A,#N/A,TRUE,"Warrington";#N/A,#N/A,TRUE,"Widnes"}</definedName>
    <definedName name="ma" localSheetId="26" hidden="1">{#N/A,#N/A,TRUE,"Cover";#N/A,#N/A,TRUE,"Conts";#N/A,#N/A,TRUE,"VOS";#N/A,#N/A,TRUE,"Warrington";#N/A,#N/A,TRUE,"Widnes"}</definedName>
    <definedName name="ma" localSheetId="10" hidden="1">{#N/A,#N/A,TRUE,"Cover";#N/A,#N/A,TRUE,"Conts";#N/A,#N/A,TRUE,"VOS";#N/A,#N/A,TRUE,"Warrington";#N/A,#N/A,TRUE,"Widnes"}</definedName>
    <definedName name="ma" localSheetId="11" hidden="1">{#N/A,#N/A,TRUE,"Cover";#N/A,#N/A,TRUE,"Conts";#N/A,#N/A,TRUE,"VOS";#N/A,#N/A,TRUE,"Warrington";#N/A,#N/A,TRUE,"Widnes"}</definedName>
    <definedName name="ma" localSheetId="15" hidden="1">{#N/A,#N/A,TRUE,"Cover";#N/A,#N/A,TRUE,"Conts";#N/A,#N/A,TRUE,"VOS";#N/A,#N/A,TRUE,"Warrington";#N/A,#N/A,TRUE,"Widnes"}</definedName>
    <definedName name="ma" hidden="1">{#N/A,#N/A,TRUE,"Cover";#N/A,#N/A,TRUE,"Conts";#N/A,#N/A,TRUE,"VOS";#N/A,#N/A,TRUE,"Warrington";#N/A,#N/A,TRUE,"Widnes"}</definedName>
    <definedName name="Manhole" localSheetId="12">'[34]Manhole Sch'!$F$12:$Q$20</definedName>
    <definedName name="Manhole" localSheetId="13">'[34]Manhole Sch'!$F$12:$Q$20</definedName>
    <definedName name="Manhole" localSheetId="19">'[34]Manhole Sch'!$F$12:$Q$20</definedName>
    <definedName name="Manhole" localSheetId="10">'[34]Manhole Sch'!$F$12:$Q$20</definedName>
    <definedName name="Manhole" localSheetId="11">'[34]Manhole Sch'!$F$12:$Q$20</definedName>
    <definedName name="Manhole">'[35]Manhole Sch'!$F$12:$Q$20</definedName>
    <definedName name="MANUEL_INPUT" localSheetId="9">#REF!</definedName>
    <definedName name="MANUEL_INPUT" localSheetId="11">#REF!</definedName>
    <definedName name="MANUEL_INPUT" localSheetId="15">#REF!</definedName>
    <definedName name="MANUEL_INPUT">#REF!</definedName>
    <definedName name="masontry" localSheetId="0" hidden="1">{#N/A,#N/A,FALSE,"C3";#N/A,#N/A,FALSE,"D2-17";#N/A,#N/A,FALSE,"C2-17";#N/A,#N/A,FALSE,"C2-CIVIL";#N/A,#N/A,FALSE,"D1-C1 contract";#N/A,#N/A,FALSE,"D1-CIVIL";#N/A,#N/A,FALSE,"C1 hourly";#N/A,#N/A,FALSE,"C1 contract";#N/A,#N/A,FALSE,"D1-C1 hourly"}</definedName>
    <definedName name="masontry" localSheetId="9" hidden="1">{#N/A,#N/A,FALSE,"C3";#N/A,#N/A,FALSE,"D2-17";#N/A,#N/A,FALSE,"C2-17";#N/A,#N/A,FALSE,"C2-CIVIL";#N/A,#N/A,FALSE,"D1-C1 contract";#N/A,#N/A,FALSE,"D1-CIVIL";#N/A,#N/A,FALSE,"C1 hourly";#N/A,#N/A,FALSE,"C1 contract";#N/A,#N/A,FALSE,"D1-C1 hourly"}</definedName>
    <definedName name="masontry" localSheetId="12" hidden="1">{#N/A,#N/A,FALSE,"C3";#N/A,#N/A,FALSE,"D2-17";#N/A,#N/A,FALSE,"C2-17";#N/A,#N/A,FALSE,"C2-CIVIL";#N/A,#N/A,FALSE,"D1-C1 contract";#N/A,#N/A,FALSE,"D1-CIVIL";#N/A,#N/A,FALSE,"C1 hourly";#N/A,#N/A,FALSE,"C1 contract";#N/A,#N/A,FALSE,"D1-C1 hourly"}</definedName>
    <definedName name="masontry" localSheetId="13" hidden="1">{#N/A,#N/A,FALSE,"C3";#N/A,#N/A,FALSE,"D2-17";#N/A,#N/A,FALSE,"C2-17";#N/A,#N/A,FALSE,"C2-CIVIL";#N/A,#N/A,FALSE,"D1-C1 contract";#N/A,#N/A,FALSE,"D1-CIVIL";#N/A,#N/A,FALSE,"C1 hourly";#N/A,#N/A,FALSE,"C1 contract";#N/A,#N/A,FALSE,"D1-C1 hourly"}</definedName>
    <definedName name="masontry" localSheetId="17" hidden="1">{#N/A,#N/A,FALSE,"C3";#N/A,#N/A,FALSE,"D2-17";#N/A,#N/A,FALSE,"C2-17";#N/A,#N/A,FALSE,"C2-CIVIL";#N/A,#N/A,FALSE,"D1-C1 contract";#N/A,#N/A,FALSE,"D1-CIVIL";#N/A,#N/A,FALSE,"C1 hourly";#N/A,#N/A,FALSE,"C1 contract";#N/A,#N/A,FALSE,"D1-C1 hourly"}</definedName>
    <definedName name="masontry" localSheetId="20"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26"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localSheetId="15"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0">City&amp;" "&amp;State</definedName>
    <definedName name="Material" localSheetId="9">City&amp;" "&amp;State</definedName>
    <definedName name="Material" localSheetId="12">City&amp;" "&amp;State</definedName>
    <definedName name="Material" localSheetId="13">City&amp;" "&amp;State</definedName>
    <definedName name="Material" localSheetId="17">City&amp;" "&amp;State</definedName>
    <definedName name="Material" localSheetId="20">City&amp;" "&amp;State</definedName>
    <definedName name="Material" localSheetId="7">City&amp;" "&amp;State</definedName>
    <definedName name="Material" localSheetId="19">City&amp;" "&amp;State</definedName>
    <definedName name="Material" localSheetId="26">City&amp;" "&amp;State</definedName>
    <definedName name="Material" localSheetId="10">City&amp;" "&amp;State</definedName>
    <definedName name="Material" localSheetId="11">City&amp;" "&amp;State</definedName>
    <definedName name="Material" localSheetId="15">City&amp;" "&amp;State</definedName>
    <definedName name="Material" localSheetId="2">City&amp;" "&amp;State</definedName>
    <definedName name="Material">City&amp;" "&amp;State</definedName>
    <definedName name="MATL_PART">[33]RATES!$E$67</definedName>
    <definedName name="MEP" localSheetId="0" hidden="1">{#N/A,#N/A,TRUE,"Front";#N/A,#N/A,TRUE,"Simple Letter";#N/A,#N/A,TRUE,"Inside";#N/A,#N/A,TRUE,"Contents";#N/A,#N/A,TRUE,"Basis";#N/A,#N/A,TRUE,"Inclusions";#N/A,#N/A,TRUE,"Exclusions";#N/A,#N/A,TRUE,"Areas";#N/A,#N/A,TRUE,"Summary";#N/A,#N/A,TRUE,"Detail"}</definedName>
    <definedName name="MEP" localSheetId="9" hidden="1">{#N/A,#N/A,TRUE,"Front";#N/A,#N/A,TRUE,"Simple Letter";#N/A,#N/A,TRUE,"Inside";#N/A,#N/A,TRUE,"Contents";#N/A,#N/A,TRUE,"Basis";#N/A,#N/A,TRUE,"Inclusions";#N/A,#N/A,TRUE,"Exclusions";#N/A,#N/A,TRUE,"Areas";#N/A,#N/A,TRUE,"Summary";#N/A,#N/A,TRUE,"Detail"}</definedName>
    <definedName name="MEP" localSheetId="12" hidden="1">{#N/A,#N/A,TRUE,"Front";#N/A,#N/A,TRUE,"Simple Letter";#N/A,#N/A,TRUE,"Inside";#N/A,#N/A,TRUE,"Contents";#N/A,#N/A,TRUE,"Basis";#N/A,#N/A,TRUE,"Inclusions";#N/A,#N/A,TRUE,"Exclusions";#N/A,#N/A,TRUE,"Areas";#N/A,#N/A,TRUE,"Summary";#N/A,#N/A,TRUE,"Detail"}</definedName>
    <definedName name="MEP" localSheetId="13" hidden="1">{#N/A,#N/A,TRUE,"Front";#N/A,#N/A,TRUE,"Simple Letter";#N/A,#N/A,TRUE,"Inside";#N/A,#N/A,TRUE,"Contents";#N/A,#N/A,TRUE,"Basis";#N/A,#N/A,TRUE,"Inclusions";#N/A,#N/A,TRUE,"Exclusions";#N/A,#N/A,TRUE,"Areas";#N/A,#N/A,TRUE,"Summary";#N/A,#N/A,TRUE,"Detail"}</definedName>
    <definedName name="MEP" localSheetId="17" hidden="1">{#N/A,#N/A,TRUE,"Front";#N/A,#N/A,TRUE,"Simple Letter";#N/A,#N/A,TRUE,"Inside";#N/A,#N/A,TRUE,"Contents";#N/A,#N/A,TRUE,"Basis";#N/A,#N/A,TRUE,"Inclusions";#N/A,#N/A,TRUE,"Exclusions";#N/A,#N/A,TRUE,"Areas";#N/A,#N/A,TRUE,"Summary";#N/A,#N/A,TRUE,"Detail"}</definedName>
    <definedName name="MEP" localSheetId="20"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26"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localSheetId="15"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0" hidden="1">{#N/A,#N/A,FALSE,"C3";#N/A,#N/A,FALSE,"D2-17";#N/A,#N/A,FALSE,"C2-17";#N/A,#N/A,FALSE,"C2-CIVIL";#N/A,#N/A,FALSE,"D1-C1 contract";#N/A,#N/A,FALSE,"D1-CIVIL";#N/A,#N/A,FALSE,"C1 hourly";#N/A,#N/A,FALSE,"C1 contract";#N/A,#N/A,FALSE,"D1-C1 hourly"}</definedName>
    <definedName name="METEO" localSheetId="9" hidden="1">{#N/A,#N/A,FALSE,"C3";#N/A,#N/A,FALSE,"D2-17";#N/A,#N/A,FALSE,"C2-17";#N/A,#N/A,FALSE,"C2-CIVIL";#N/A,#N/A,FALSE,"D1-C1 contract";#N/A,#N/A,FALSE,"D1-CIVIL";#N/A,#N/A,FALSE,"C1 hourly";#N/A,#N/A,FALSE,"C1 contract";#N/A,#N/A,FALSE,"D1-C1 hourly"}</definedName>
    <definedName name="METEO" localSheetId="12" hidden="1">{#N/A,#N/A,FALSE,"C3";#N/A,#N/A,FALSE,"D2-17";#N/A,#N/A,FALSE,"C2-17";#N/A,#N/A,FALSE,"C2-CIVIL";#N/A,#N/A,FALSE,"D1-C1 contract";#N/A,#N/A,FALSE,"D1-CIVIL";#N/A,#N/A,FALSE,"C1 hourly";#N/A,#N/A,FALSE,"C1 contract";#N/A,#N/A,FALSE,"D1-C1 hourly"}</definedName>
    <definedName name="METEO" localSheetId="13" hidden="1">{#N/A,#N/A,FALSE,"C3";#N/A,#N/A,FALSE,"D2-17";#N/A,#N/A,FALSE,"C2-17";#N/A,#N/A,FALSE,"C2-CIVIL";#N/A,#N/A,FALSE,"D1-C1 contract";#N/A,#N/A,FALSE,"D1-CIVIL";#N/A,#N/A,FALSE,"C1 hourly";#N/A,#N/A,FALSE,"C1 contract";#N/A,#N/A,FALSE,"D1-C1 hourly"}</definedName>
    <definedName name="METEO" localSheetId="17" hidden="1">{#N/A,#N/A,FALSE,"C3";#N/A,#N/A,FALSE,"D2-17";#N/A,#N/A,FALSE,"C2-17";#N/A,#N/A,FALSE,"C2-CIVIL";#N/A,#N/A,FALSE,"D1-C1 contract";#N/A,#N/A,FALSE,"D1-CIVIL";#N/A,#N/A,FALSE,"C1 hourly";#N/A,#N/A,FALSE,"C1 contract";#N/A,#N/A,FALSE,"D1-C1 hourly"}</definedName>
    <definedName name="METEO" localSheetId="20"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26"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localSheetId="15"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9">'[16]Build-up'!#REF!</definedName>
    <definedName name="MINOR__BUILDING__WORKS">'[16]Build-up'!#REF!</definedName>
    <definedName name="mortor">#N/A</definedName>
    <definedName name="MS_DW_1">'[36]D Wall ~ Moorgate Shaft'!$O$6</definedName>
    <definedName name="MS_DW_10">'[36]D Wall ~ Moorgate Shaft'!$O$190</definedName>
    <definedName name="MS_DW_13">'[36]D Wall ~ Moorgate Shaft'!$O$229</definedName>
    <definedName name="MS_DW_14">'[36]D Wall ~ Moorgate Shaft'!$O$246</definedName>
    <definedName name="MS_DW_15">'[36]D Wall ~ Moorgate Shaft'!$O$281</definedName>
    <definedName name="MS_DW_16">'[36]D Wall ~ Moorgate Shaft'!$O$288</definedName>
    <definedName name="MS_DW_2">'[36]D Wall ~ Moorgate Shaft'!$O$24</definedName>
    <definedName name="MS_DW_3">'[36]D Wall ~ Moorgate Shaft'!$O$59</definedName>
    <definedName name="MS_DW_4">'[36]D Wall ~ Moorgate Shaft'!$O$102</definedName>
    <definedName name="MS_DW_5">'[36]D Wall ~ Moorgate Shaft'!$O$110</definedName>
    <definedName name="MS_DW_6">'[36]D Wall ~ Moorgate Shaft'!$O$126</definedName>
    <definedName name="MS_DW_7">'[36]D Wall ~ Moorgate Shaft'!$O$146</definedName>
    <definedName name="MS_DW_8">'[36]D Wall ~ Moorgate Shaft'!$O$161</definedName>
    <definedName name="MS_DW_9">'[36]D Wall ~ Moorgate Shaft'!$O$177</definedName>
    <definedName name="nddddddddf" localSheetId="0" hidden="1">{#N/A,#N/A,TRUE,"Cover";#N/A,#N/A,TRUE,"Conts";#N/A,#N/A,TRUE,"VOS";#N/A,#N/A,TRUE,"Warrington";#N/A,#N/A,TRUE,"Widnes"}</definedName>
    <definedName name="nddddddddf" localSheetId="9" hidden="1">{#N/A,#N/A,TRUE,"Cover";#N/A,#N/A,TRUE,"Conts";#N/A,#N/A,TRUE,"VOS";#N/A,#N/A,TRUE,"Warrington";#N/A,#N/A,TRUE,"Widnes"}</definedName>
    <definedName name="nddddddddf" localSheetId="12" hidden="1">{#N/A,#N/A,TRUE,"Cover";#N/A,#N/A,TRUE,"Conts";#N/A,#N/A,TRUE,"VOS";#N/A,#N/A,TRUE,"Warrington";#N/A,#N/A,TRUE,"Widnes"}</definedName>
    <definedName name="nddddddddf" localSheetId="13" hidden="1">{#N/A,#N/A,TRUE,"Cover";#N/A,#N/A,TRUE,"Conts";#N/A,#N/A,TRUE,"VOS";#N/A,#N/A,TRUE,"Warrington";#N/A,#N/A,TRUE,"Widnes"}</definedName>
    <definedName name="nddddddddf" localSheetId="17" hidden="1">{#N/A,#N/A,TRUE,"Cover";#N/A,#N/A,TRUE,"Conts";#N/A,#N/A,TRUE,"VOS";#N/A,#N/A,TRUE,"Warrington";#N/A,#N/A,TRUE,"Widnes"}</definedName>
    <definedName name="nddddddddf" localSheetId="20" hidden="1">{#N/A,#N/A,TRUE,"Cover";#N/A,#N/A,TRUE,"Conts";#N/A,#N/A,TRUE,"VOS";#N/A,#N/A,TRUE,"Warrington";#N/A,#N/A,TRUE,"Widnes"}</definedName>
    <definedName name="nddddddddf" localSheetId="19" hidden="1">{#N/A,#N/A,TRUE,"Cover";#N/A,#N/A,TRUE,"Conts";#N/A,#N/A,TRUE,"VOS";#N/A,#N/A,TRUE,"Warrington";#N/A,#N/A,TRUE,"Widnes"}</definedName>
    <definedName name="nddddddddf" localSheetId="26" hidden="1">{#N/A,#N/A,TRUE,"Cover";#N/A,#N/A,TRUE,"Conts";#N/A,#N/A,TRUE,"VOS";#N/A,#N/A,TRUE,"Warrington";#N/A,#N/A,TRUE,"Widnes"}</definedName>
    <definedName name="nddddddddf" localSheetId="10" hidden="1">{#N/A,#N/A,TRUE,"Cover";#N/A,#N/A,TRUE,"Conts";#N/A,#N/A,TRUE,"VOS";#N/A,#N/A,TRUE,"Warrington";#N/A,#N/A,TRUE,"Widnes"}</definedName>
    <definedName name="nddddddddf" localSheetId="11" hidden="1">{#N/A,#N/A,TRUE,"Cover";#N/A,#N/A,TRUE,"Conts";#N/A,#N/A,TRUE,"VOS";#N/A,#N/A,TRUE,"Warrington";#N/A,#N/A,TRUE,"Widnes"}</definedName>
    <definedName name="nddddddddf" localSheetId="15" hidden="1">{#N/A,#N/A,TRUE,"Cover";#N/A,#N/A,TRUE,"Conts";#N/A,#N/A,TRUE,"VOS";#N/A,#N/A,TRUE,"Warrington";#N/A,#N/A,TRUE,"Widnes"}</definedName>
    <definedName name="nddddddddf" hidden="1">{#N/A,#N/A,TRUE,"Cover";#N/A,#N/A,TRUE,"Conts";#N/A,#N/A,TRUE,"VOS";#N/A,#N/A,TRUE,"Warrington";#N/A,#N/A,TRUE,"Widnes"}</definedName>
    <definedName name="nnn" localSheetId="0" hidden="1">{#N/A,#N/A,FALSE,"SumD";#N/A,#N/A,FALSE,"ElecD";#N/A,#N/A,FALSE,"MechD";#N/A,#N/A,FALSE,"GeotD";#N/A,#N/A,FALSE,"PrcsD";#N/A,#N/A,FALSE,"TunnD";#N/A,#N/A,FALSE,"CivlD";#N/A,#N/A,FALSE,"NtwkD";#N/A,#N/A,FALSE,"EstgD";#N/A,#N/A,FALSE,"PEngD"}</definedName>
    <definedName name="nnn" localSheetId="9" hidden="1">{#N/A,#N/A,FALSE,"SumD";#N/A,#N/A,FALSE,"ElecD";#N/A,#N/A,FALSE,"MechD";#N/A,#N/A,FALSE,"GeotD";#N/A,#N/A,FALSE,"PrcsD";#N/A,#N/A,FALSE,"TunnD";#N/A,#N/A,FALSE,"CivlD";#N/A,#N/A,FALSE,"NtwkD";#N/A,#N/A,FALSE,"EstgD";#N/A,#N/A,FALSE,"PEngD"}</definedName>
    <definedName name="nnn" localSheetId="12" hidden="1">{#N/A,#N/A,FALSE,"SumD";#N/A,#N/A,FALSE,"ElecD";#N/A,#N/A,FALSE,"MechD";#N/A,#N/A,FALSE,"GeotD";#N/A,#N/A,FALSE,"PrcsD";#N/A,#N/A,FALSE,"TunnD";#N/A,#N/A,FALSE,"CivlD";#N/A,#N/A,FALSE,"NtwkD";#N/A,#N/A,FALSE,"EstgD";#N/A,#N/A,FALSE,"PEngD"}</definedName>
    <definedName name="nnn" localSheetId="13" hidden="1">{#N/A,#N/A,FALSE,"SumD";#N/A,#N/A,FALSE,"ElecD";#N/A,#N/A,FALSE,"MechD";#N/A,#N/A,FALSE,"GeotD";#N/A,#N/A,FALSE,"PrcsD";#N/A,#N/A,FALSE,"TunnD";#N/A,#N/A,FALSE,"CivlD";#N/A,#N/A,FALSE,"NtwkD";#N/A,#N/A,FALSE,"EstgD";#N/A,#N/A,FALSE,"PEngD"}</definedName>
    <definedName name="nnn" localSheetId="17"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26"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localSheetId="15"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0" hidden="1">{#N/A,#N/A,TRUE,"Cover";#N/A,#N/A,TRUE,"Conts";#N/A,#N/A,TRUE,"VOS";#N/A,#N/A,TRUE,"Warrington";#N/A,#N/A,TRUE,"Widnes"}</definedName>
    <definedName name="no.1" localSheetId="9" hidden="1">{#N/A,#N/A,TRUE,"Cover";#N/A,#N/A,TRUE,"Conts";#N/A,#N/A,TRUE,"VOS";#N/A,#N/A,TRUE,"Warrington";#N/A,#N/A,TRUE,"Widnes"}</definedName>
    <definedName name="no.1" localSheetId="12" hidden="1">{#N/A,#N/A,TRUE,"Cover";#N/A,#N/A,TRUE,"Conts";#N/A,#N/A,TRUE,"VOS";#N/A,#N/A,TRUE,"Warrington";#N/A,#N/A,TRUE,"Widnes"}</definedName>
    <definedName name="no.1" localSheetId="13" hidden="1">{#N/A,#N/A,TRUE,"Cover";#N/A,#N/A,TRUE,"Conts";#N/A,#N/A,TRUE,"VOS";#N/A,#N/A,TRUE,"Warrington";#N/A,#N/A,TRUE,"Widnes"}</definedName>
    <definedName name="no.1" localSheetId="17" hidden="1">{#N/A,#N/A,TRUE,"Cover";#N/A,#N/A,TRUE,"Conts";#N/A,#N/A,TRUE,"VOS";#N/A,#N/A,TRUE,"Warrington";#N/A,#N/A,TRUE,"Widnes"}</definedName>
    <definedName name="no.1" localSheetId="20" hidden="1">{#N/A,#N/A,TRUE,"Cover";#N/A,#N/A,TRUE,"Conts";#N/A,#N/A,TRUE,"VOS";#N/A,#N/A,TRUE,"Warrington";#N/A,#N/A,TRUE,"Widnes"}</definedName>
    <definedName name="no.1" localSheetId="19" hidden="1">{#N/A,#N/A,TRUE,"Cover";#N/A,#N/A,TRUE,"Conts";#N/A,#N/A,TRUE,"VOS";#N/A,#N/A,TRUE,"Warrington";#N/A,#N/A,TRUE,"Widnes"}</definedName>
    <definedName name="no.1" localSheetId="26" hidden="1">{#N/A,#N/A,TRUE,"Cover";#N/A,#N/A,TRUE,"Conts";#N/A,#N/A,TRUE,"VOS";#N/A,#N/A,TRUE,"Warrington";#N/A,#N/A,TRUE,"Widnes"}</definedName>
    <definedName name="no.1" localSheetId="10" hidden="1">{#N/A,#N/A,TRUE,"Cover";#N/A,#N/A,TRUE,"Conts";#N/A,#N/A,TRUE,"VOS";#N/A,#N/A,TRUE,"Warrington";#N/A,#N/A,TRUE,"Widnes"}</definedName>
    <definedName name="no.1" localSheetId="11" hidden="1">{#N/A,#N/A,TRUE,"Cover";#N/A,#N/A,TRUE,"Conts";#N/A,#N/A,TRUE,"VOS";#N/A,#N/A,TRUE,"Warrington";#N/A,#N/A,TRUE,"Widnes"}</definedName>
    <definedName name="no.1" localSheetId="15" hidden="1">{#N/A,#N/A,TRUE,"Cover";#N/A,#N/A,TRUE,"Conts";#N/A,#N/A,TRUE,"VOS";#N/A,#N/A,TRUE,"Warrington";#N/A,#N/A,TRUE,"Widnes"}</definedName>
    <definedName name="no.1" hidden="1">{#N/A,#N/A,TRUE,"Cover";#N/A,#N/A,TRUE,"Conts";#N/A,#N/A,TRUE,"VOS";#N/A,#N/A,TRUE,"Warrington";#N/A,#N/A,TRUE,"Widnes"}</definedName>
    <definedName name="o9u0piupi" localSheetId="0" hidden="1">{#N/A,#N/A,TRUE,"Cover";#N/A,#N/A,TRUE,"Conts";#N/A,#N/A,TRUE,"VOS";#N/A,#N/A,TRUE,"Warrington";#N/A,#N/A,TRUE,"Widnes"}</definedName>
    <definedName name="o9u0piupi" localSheetId="9" hidden="1">{#N/A,#N/A,TRUE,"Cover";#N/A,#N/A,TRUE,"Conts";#N/A,#N/A,TRUE,"VOS";#N/A,#N/A,TRUE,"Warrington";#N/A,#N/A,TRUE,"Widnes"}</definedName>
    <definedName name="o9u0piupi" localSheetId="12" hidden="1">{#N/A,#N/A,TRUE,"Cover";#N/A,#N/A,TRUE,"Conts";#N/A,#N/A,TRUE,"VOS";#N/A,#N/A,TRUE,"Warrington";#N/A,#N/A,TRUE,"Widnes"}</definedName>
    <definedName name="o9u0piupi" localSheetId="13" hidden="1">{#N/A,#N/A,TRUE,"Cover";#N/A,#N/A,TRUE,"Conts";#N/A,#N/A,TRUE,"VOS";#N/A,#N/A,TRUE,"Warrington";#N/A,#N/A,TRUE,"Widnes"}</definedName>
    <definedName name="o9u0piupi" localSheetId="17" hidden="1">{#N/A,#N/A,TRUE,"Cover";#N/A,#N/A,TRUE,"Conts";#N/A,#N/A,TRUE,"VOS";#N/A,#N/A,TRUE,"Warrington";#N/A,#N/A,TRUE,"Widnes"}</definedName>
    <definedName name="o9u0piupi" localSheetId="20" hidden="1">{#N/A,#N/A,TRUE,"Cover";#N/A,#N/A,TRUE,"Conts";#N/A,#N/A,TRUE,"VOS";#N/A,#N/A,TRUE,"Warrington";#N/A,#N/A,TRUE,"Widnes"}</definedName>
    <definedName name="o9u0piupi" localSheetId="19" hidden="1">{#N/A,#N/A,TRUE,"Cover";#N/A,#N/A,TRUE,"Conts";#N/A,#N/A,TRUE,"VOS";#N/A,#N/A,TRUE,"Warrington";#N/A,#N/A,TRUE,"Widnes"}</definedName>
    <definedName name="o9u0piupi" localSheetId="26" hidden="1">{#N/A,#N/A,TRUE,"Cover";#N/A,#N/A,TRUE,"Conts";#N/A,#N/A,TRUE,"VOS";#N/A,#N/A,TRUE,"Warrington";#N/A,#N/A,TRUE,"Widnes"}</definedName>
    <definedName name="o9u0piupi" localSheetId="10" hidden="1">{#N/A,#N/A,TRUE,"Cover";#N/A,#N/A,TRUE,"Conts";#N/A,#N/A,TRUE,"VOS";#N/A,#N/A,TRUE,"Warrington";#N/A,#N/A,TRUE,"Widnes"}</definedName>
    <definedName name="o9u0piupi" localSheetId="11" hidden="1">{#N/A,#N/A,TRUE,"Cover";#N/A,#N/A,TRUE,"Conts";#N/A,#N/A,TRUE,"VOS";#N/A,#N/A,TRUE,"Warrington";#N/A,#N/A,TRUE,"Widnes"}</definedName>
    <definedName name="o9u0piupi" localSheetId="15" hidden="1">{#N/A,#N/A,TRUE,"Cover";#N/A,#N/A,TRUE,"Conts";#N/A,#N/A,TRUE,"VOS";#N/A,#N/A,TRUE,"Warrington";#N/A,#N/A,TRUE,"Widnes"}</definedName>
    <definedName name="o9u0piupi" hidden="1">{#N/A,#N/A,TRUE,"Cover";#N/A,#N/A,TRUE,"Conts";#N/A,#N/A,TRUE,"VOS";#N/A,#N/A,TRUE,"Warrington";#N/A,#N/A,TRUE,"Widnes"}</definedName>
    <definedName name="oi" localSheetId="0" hidden="1">{#N/A,#N/A,TRUE,"Cover";#N/A,#N/A,TRUE,"Conts";#N/A,#N/A,TRUE,"VOS";#N/A,#N/A,TRUE,"Warrington";#N/A,#N/A,TRUE,"Widnes"}</definedName>
    <definedName name="oi" localSheetId="9" hidden="1">{#N/A,#N/A,TRUE,"Cover";#N/A,#N/A,TRUE,"Conts";#N/A,#N/A,TRUE,"VOS";#N/A,#N/A,TRUE,"Warrington";#N/A,#N/A,TRUE,"Widnes"}</definedName>
    <definedName name="oi" localSheetId="12" hidden="1">{#N/A,#N/A,TRUE,"Cover";#N/A,#N/A,TRUE,"Conts";#N/A,#N/A,TRUE,"VOS";#N/A,#N/A,TRUE,"Warrington";#N/A,#N/A,TRUE,"Widnes"}</definedName>
    <definedName name="oi" localSheetId="13" hidden="1">{#N/A,#N/A,TRUE,"Cover";#N/A,#N/A,TRUE,"Conts";#N/A,#N/A,TRUE,"VOS";#N/A,#N/A,TRUE,"Warrington";#N/A,#N/A,TRUE,"Widnes"}</definedName>
    <definedName name="oi" localSheetId="17" hidden="1">{#N/A,#N/A,TRUE,"Cover";#N/A,#N/A,TRUE,"Conts";#N/A,#N/A,TRUE,"VOS";#N/A,#N/A,TRUE,"Warrington";#N/A,#N/A,TRUE,"Widnes"}</definedName>
    <definedName name="oi" localSheetId="20" hidden="1">{#N/A,#N/A,TRUE,"Cover";#N/A,#N/A,TRUE,"Conts";#N/A,#N/A,TRUE,"VOS";#N/A,#N/A,TRUE,"Warrington";#N/A,#N/A,TRUE,"Widnes"}</definedName>
    <definedName name="oi" localSheetId="19" hidden="1">{#N/A,#N/A,TRUE,"Cover";#N/A,#N/A,TRUE,"Conts";#N/A,#N/A,TRUE,"VOS";#N/A,#N/A,TRUE,"Warrington";#N/A,#N/A,TRUE,"Widnes"}</definedName>
    <definedName name="oi" localSheetId="26" hidden="1">{#N/A,#N/A,TRUE,"Cover";#N/A,#N/A,TRUE,"Conts";#N/A,#N/A,TRUE,"VOS";#N/A,#N/A,TRUE,"Warrington";#N/A,#N/A,TRUE,"Widnes"}</definedName>
    <definedName name="oi" localSheetId="10" hidden="1">{#N/A,#N/A,TRUE,"Cover";#N/A,#N/A,TRUE,"Conts";#N/A,#N/A,TRUE,"VOS";#N/A,#N/A,TRUE,"Warrington";#N/A,#N/A,TRUE,"Widnes"}</definedName>
    <definedName name="oi" localSheetId="11" hidden="1">{#N/A,#N/A,TRUE,"Cover";#N/A,#N/A,TRUE,"Conts";#N/A,#N/A,TRUE,"VOS";#N/A,#N/A,TRUE,"Warrington";#N/A,#N/A,TRUE,"Widnes"}</definedName>
    <definedName name="oi" localSheetId="15" hidden="1">{#N/A,#N/A,TRUE,"Cover";#N/A,#N/A,TRUE,"Conts";#N/A,#N/A,TRUE,"VOS";#N/A,#N/A,TRUE,"Warrington";#N/A,#N/A,TRUE,"Widnes"}</definedName>
    <definedName name="oi" hidden="1">{#N/A,#N/A,TRUE,"Cover";#N/A,#N/A,TRUE,"Conts";#N/A,#N/A,TRUE,"VOS";#N/A,#N/A,TRUE,"Warrington";#N/A,#N/A,TRUE,"Widnes"}</definedName>
    <definedName name="opogd" localSheetId="0" hidden="1">{#N/A,#N/A,TRUE,"Cover";#N/A,#N/A,TRUE,"Conts";#N/A,#N/A,TRUE,"VOS";#N/A,#N/A,TRUE,"Warrington";#N/A,#N/A,TRUE,"Widnes"}</definedName>
    <definedName name="opogd" localSheetId="9" hidden="1">{#N/A,#N/A,TRUE,"Cover";#N/A,#N/A,TRUE,"Conts";#N/A,#N/A,TRUE,"VOS";#N/A,#N/A,TRUE,"Warrington";#N/A,#N/A,TRUE,"Widnes"}</definedName>
    <definedName name="opogd" localSheetId="12" hidden="1">{#N/A,#N/A,TRUE,"Cover";#N/A,#N/A,TRUE,"Conts";#N/A,#N/A,TRUE,"VOS";#N/A,#N/A,TRUE,"Warrington";#N/A,#N/A,TRUE,"Widnes"}</definedName>
    <definedName name="opogd" localSheetId="13" hidden="1">{#N/A,#N/A,TRUE,"Cover";#N/A,#N/A,TRUE,"Conts";#N/A,#N/A,TRUE,"VOS";#N/A,#N/A,TRUE,"Warrington";#N/A,#N/A,TRUE,"Widnes"}</definedName>
    <definedName name="opogd" localSheetId="17" hidden="1">{#N/A,#N/A,TRUE,"Cover";#N/A,#N/A,TRUE,"Conts";#N/A,#N/A,TRUE,"VOS";#N/A,#N/A,TRUE,"Warrington";#N/A,#N/A,TRUE,"Widnes"}</definedName>
    <definedName name="opogd" localSheetId="20" hidden="1">{#N/A,#N/A,TRUE,"Cover";#N/A,#N/A,TRUE,"Conts";#N/A,#N/A,TRUE,"VOS";#N/A,#N/A,TRUE,"Warrington";#N/A,#N/A,TRUE,"Widnes"}</definedName>
    <definedName name="opogd" localSheetId="19" hidden="1">{#N/A,#N/A,TRUE,"Cover";#N/A,#N/A,TRUE,"Conts";#N/A,#N/A,TRUE,"VOS";#N/A,#N/A,TRUE,"Warrington";#N/A,#N/A,TRUE,"Widnes"}</definedName>
    <definedName name="opogd" localSheetId="26" hidden="1">{#N/A,#N/A,TRUE,"Cover";#N/A,#N/A,TRUE,"Conts";#N/A,#N/A,TRUE,"VOS";#N/A,#N/A,TRUE,"Warrington";#N/A,#N/A,TRUE,"Widnes"}</definedName>
    <definedName name="opogd" localSheetId="10" hidden="1">{#N/A,#N/A,TRUE,"Cover";#N/A,#N/A,TRUE,"Conts";#N/A,#N/A,TRUE,"VOS";#N/A,#N/A,TRUE,"Warrington";#N/A,#N/A,TRUE,"Widnes"}</definedName>
    <definedName name="opogd" localSheetId="11" hidden="1">{#N/A,#N/A,TRUE,"Cover";#N/A,#N/A,TRUE,"Conts";#N/A,#N/A,TRUE,"VOS";#N/A,#N/A,TRUE,"Warrington";#N/A,#N/A,TRUE,"Widnes"}</definedName>
    <definedName name="opogd" localSheetId="15" hidden="1">{#N/A,#N/A,TRUE,"Cover";#N/A,#N/A,TRUE,"Conts";#N/A,#N/A,TRUE,"VOS";#N/A,#N/A,TRUE,"Warrington";#N/A,#N/A,TRUE,"Widnes"}</definedName>
    <definedName name="opogd" hidden="1">{#N/A,#N/A,TRUE,"Cover";#N/A,#N/A,TRUE,"Conts";#N/A,#N/A,TRUE,"VOS";#N/A,#N/A,TRUE,"Warrington";#N/A,#N/A,TRUE,"Widnes"}</definedName>
    <definedName name="ORBC" localSheetId="9">#REF!</definedName>
    <definedName name="ORBC" localSheetId="11">#REF!</definedName>
    <definedName name="ORBC" localSheetId="15">#REF!</definedName>
    <definedName name="ORBC">#REF!</definedName>
    <definedName name="ORBQ" localSheetId="9">#REF!</definedName>
    <definedName name="ORBQ" localSheetId="11">#REF!</definedName>
    <definedName name="ORBQ" localSheetId="15">#REF!</definedName>
    <definedName name="ORBQ">#REF!</definedName>
    <definedName name="osdnvkls" hidden="1">'[37]Labor abs-NMR'!$I$1:$I$7</definedName>
    <definedName name="p" localSheetId="9" hidden="1">#REF!</definedName>
    <definedName name="p" localSheetId="11" hidden="1">#REF!</definedName>
    <definedName name="p" localSheetId="15" hidden="1">#REF!</definedName>
    <definedName name="p" hidden="1">#REF!</definedName>
    <definedName name="P1R" localSheetId="9">'[22]Fill this out first...'!#REF!</definedName>
    <definedName name="P1R" localSheetId="11">'[22]Fill this out first...'!#REF!</definedName>
    <definedName name="P1R">'[22]Fill this out first...'!#REF!</definedName>
    <definedName name="P2R" localSheetId="9">'[22]Fill this out first...'!#REF!</definedName>
    <definedName name="P2R">'[22]Fill this out first...'!#REF!</definedName>
    <definedName name="P3R" localSheetId="9">'[22]Fill this out first...'!#REF!</definedName>
    <definedName name="P3R">'[22]Fill this out first...'!#REF!</definedName>
    <definedName name="P4R" localSheetId="9">'[22]Fill this out first...'!#REF!</definedName>
    <definedName name="P4R">'[22]Fill this out first...'!#REF!</definedName>
    <definedName name="P5R" localSheetId="9">'[22]Fill this out first...'!#REF!</definedName>
    <definedName name="P5R">'[22]Fill this out first...'!#REF!</definedName>
    <definedName name="p7y" localSheetId="0" hidden="1">{#N/A,#N/A,TRUE,"Cover";#N/A,#N/A,TRUE,"Conts";#N/A,#N/A,TRUE,"VOS";#N/A,#N/A,TRUE,"Warrington";#N/A,#N/A,TRUE,"Widnes"}</definedName>
    <definedName name="p7y" localSheetId="9" hidden="1">{#N/A,#N/A,TRUE,"Cover";#N/A,#N/A,TRUE,"Conts";#N/A,#N/A,TRUE,"VOS";#N/A,#N/A,TRUE,"Warrington";#N/A,#N/A,TRUE,"Widnes"}</definedName>
    <definedName name="p7y" localSheetId="12" hidden="1">{#N/A,#N/A,TRUE,"Cover";#N/A,#N/A,TRUE,"Conts";#N/A,#N/A,TRUE,"VOS";#N/A,#N/A,TRUE,"Warrington";#N/A,#N/A,TRUE,"Widnes"}</definedName>
    <definedName name="p7y" localSheetId="13" hidden="1">{#N/A,#N/A,TRUE,"Cover";#N/A,#N/A,TRUE,"Conts";#N/A,#N/A,TRUE,"VOS";#N/A,#N/A,TRUE,"Warrington";#N/A,#N/A,TRUE,"Widnes"}</definedName>
    <definedName name="p7y" localSheetId="17" hidden="1">{#N/A,#N/A,TRUE,"Cover";#N/A,#N/A,TRUE,"Conts";#N/A,#N/A,TRUE,"VOS";#N/A,#N/A,TRUE,"Warrington";#N/A,#N/A,TRUE,"Widnes"}</definedName>
    <definedName name="p7y" localSheetId="20" hidden="1">{#N/A,#N/A,TRUE,"Cover";#N/A,#N/A,TRUE,"Conts";#N/A,#N/A,TRUE,"VOS";#N/A,#N/A,TRUE,"Warrington";#N/A,#N/A,TRUE,"Widnes"}</definedName>
    <definedName name="p7y" localSheetId="19" hidden="1">{#N/A,#N/A,TRUE,"Cover";#N/A,#N/A,TRUE,"Conts";#N/A,#N/A,TRUE,"VOS";#N/A,#N/A,TRUE,"Warrington";#N/A,#N/A,TRUE,"Widnes"}</definedName>
    <definedName name="p7y" localSheetId="26" hidden="1">{#N/A,#N/A,TRUE,"Cover";#N/A,#N/A,TRUE,"Conts";#N/A,#N/A,TRUE,"VOS";#N/A,#N/A,TRUE,"Warrington";#N/A,#N/A,TRUE,"Widnes"}</definedName>
    <definedName name="p7y" localSheetId="10" hidden="1">{#N/A,#N/A,TRUE,"Cover";#N/A,#N/A,TRUE,"Conts";#N/A,#N/A,TRUE,"VOS";#N/A,#N/A,TRUE,"Warrington";#N/A,#N/A,TRUE,"Widnes"}</definedName>
    <definedName name="p7y" localSheetId="11" hidden="1">{#N/A,#N/A,TRUE,"Cover";#N/A,#N/A,TRUE,"Conts";#N/A,#N/A,TRUE,"VOS";#N/A,#N/A,TRUE,"Warrington";#N/A,#N/A,TRUE,"Widnes"}</definedName>
    <definedName name="p7y" localSheetId="15" hidden="1">{#N/A,#N/A,TRUE,"Cover";#N/A,#N/A,TRUE,"Conts";#N/A,#N/A,TRUE,"VOS";#N/A,#N/A,TRUE,"Warrington";#N/A,#N/A,TRUE,"Widnes"}</definedName>
    <definedName name="p7y" hidden="1">{#N/A,#N/A,TRUE,"Cover";#N/A,#N/A,TRUE,"Conts";#N/A,#N/A,TRUE,"VOS";#N/A,#N/A,TRUE,"Warrington";#N/A,#N/A,TRUE,"Widnes"}</definedName>
    <definedName name="pafegseg" localSheetId="0" hidden="1">{#N/A,#N/A,TRUE,"Cover";#N/A,#N/A,TRUE,"Conts";#N/A,#N/A,TRUE,"VOS";#N/A,#N/A,TRUE,"Warrington";#N/A,#N/A,TRUE,"Widnes"}</definedName>
    <definedName name="pafegseg" localSheetId="9" hidden="1">{#N/A,#N/A,TRUE,"Cover";#N/A,#N/A,TRUE,"Conts";#N/A,#N/A,TRUE,"VOS";#N/A,#N/A,TRUE,"Warrington";#N/A,#N/A,TRUE,"Widnes"}</definedName>
    <definedName name="pafegseg" localSheetId="12" hidden="1">{#N/A,#N/A,TRUE,"Cover";#N/A,#N/A,TRUE,"Conts";#N/A,#N/A,TRUE,"VOS";#N/A,#N/A,TRUE,"Warrington";#N/A,#N/A,TRUE,"Widnes"}</definedName>
    <definedName name="pafegseg" localSheetId="13" hidden="1">{#N/A,#N/A,TRUE,"Cover";#N/A,#N/A,TRUE,"Conts";#N/A,#N/A,TRUE,"VOS";#N/A,#N/A,TRUE,"Warrington";#N/A,#N/A,TRUE,"Widnes"}</definedName>
    <definedName name="pafegseg" localSheetId="17" hidden="1">{#N/A,#N/A,TRUE,"Cover";#N/A,#N/A,TRUE,"Conts";#N/A,#N/A,TRUE,"VOS";#N/A,#N/A,TRUE,"Warrington";#N/A,#N/A,TRUE,"Widnes"}</definedName>
    <definedName name="pafegseg" localSheetId="20" hidden="1">{#N/A,#N/A,TRUE,"Cover";#N/A,#N/A,TRUE,"Conts";#N/A,#N/A,TRUE,"VOS";#N/A,#N/A,TRUE,"Warrington";#N/A,#N/A,TRUE,"Widnes"}</definedName>
    <definedName name="pafegseg" localSheetId="19" hidden="1">{#N/A,#N/A,TRUE,"Cover";#N/A,#N/A,TRUE,"Conts";#N/A,#N/A,TRUE,"VOS";#N/A,#N/A,TRUE,"Warrington";#N/A,#N/A,TRUE,"Widnes"}</definedName>
    <definedName name="pafegseg" localSheetId="26" hidden="1">{#N/A,#N/A,TRUE,"Cover";#N/A,#N/A,TRUE,"Conts";#N/A,#N/A,TRUE,"VOS";#N/A,#N/A,TRUE,"Warrington";#N/A,#N/A,TRUE,"Widnes"}</definedName>
    <definedName name="pafegseg" localSheetId="10" hidden="1">{#N/A,#N/A,TRUE,"Cover";#N/A,#N/A,TRUE,"Conts";#N/A,#N/A,TRUE,"VOS";#N/A,#N/A,TRUE,"Warrington";#N/A,#N/A,TRUE,"Widnes"}</definedName>
    <definedName name="pafegseg" localSheetId="11" hidden="1">{#N/A,#N/A,TRUE,"Cover";#N/A,#N/A,TRUE,"Conts";#N/A,#N/A,TRUE,"VOS";#N/A,#N/A,TRUE,"Warrington";#N/A,#N/A,TRUE,"Widnes"}</definedName>
    <definedName name="pafegseg" localSheetId="15" hidden="1">{#N/A,#N/A,TRUE,"Cover";#N/A,#N/A,TRUE,"Conts";#N/A,#N/A,TRUE,"VOS";#N/A,#N/A,TRUE,"Warrington";#N/A,#N/A,TRUE,"Widnes"}</definedName>
    <definedName name="pafegseg" hidden="1">{#N/A,#N/A,TRUE,"Cover";#N/A,#N/A,TRUE,"Conts";#N/A,#N/A,TRUE,"VOS";#N/A,#N/A,TRUE,"Warrington";#N/A,#N/A,TRUE,"Widnes"}</definedName>
    <definedName name="PAN_TILES" localSheetId="9">#REF!</definedName>
    <definedName name="PAN_TILES" localSheetId="11">#REF!</definedName>
    <definedName name="PAN_TILES" localSheetId="15">#REF!</definedName>
    <definedName name="PAN_TILES">#REF!</definedName>
    <definedName name="Pavement_Type">[17]Road_Schedule!$Q$4:$X$6</definedName>
    <definedName name="PCA" localSheetId="0" hidden="1">{#N/A,#N/A,FALSE,"C3";#N/A,#N/A,FALSE,"D2-17";#N/A,#N/A,FALSE,"C2-17";#N/A,#N/A,FALSE,"C2-CIVIL";#N/A,#N/A,FALSE,"D1-C1 contract";#N/A,#N/A,FALSE,"D1-CIVIL";#N/A,#N/A,FALSE,"C1 hourly";#N/A,#N/A,FALSE,"C1 contract";#N/A,#N/A,FALSE,"D1-C1 hourly"}</definedName>
    <definedName name="PCA" localSheetId="9" hidden="1">{#N/A,#N/A,FALSE,"C3";#N/A,#N/A,FALSE,"D2-17";#N/A,#N/A,FALSE,"C2-17";#N/A,#N/A,FALSE,"C2-CIVIL";#N/A,#N/A,FALSE,"D1-C1 contract";#N/A,#N/A,FALSE,"D1-CIVIL";#N/A,#N/A,FALSE,"C1 hourly";#N/A,#N/A,FALSE,"C1 contract";#N/A,#N/A,FALSE,"D1-C1 hourly"}</definedName>
    <definedName name="PCA" localSheetId="12" hidden="1">{#N/A,#N/A,FALSE,"C3";#N/A,#N/A,FALSE,"D2-17";#N/A,#N/A,FALSE,"C2-17";#N/A,#N/A,FALSE,"C2-CIVIL";#N/A,#N/A,FALSE,"D1-C1 contract";#N/A,#N/A,FALSE,"D1-CIVIL";#N/A,#N/A,FALSE,"C1 hourly";#N/A,#N/A,FALSE,"C1 contract";#N/A,#N/A,FALSE,"D1-C1 hourly"}</definedName>
    <definedName name="PCA" localSheetId="13" hidden="1">{#N/A,#N/A,FALSE,"C3";#N/A,#N/A,FALSE,"D2-17";#N/A,#N/A,FALSE,"C2-17";#N/A,#N/A,FALSE,"C2-CIVIL";#N/A,#N/A,FALSE,"D1-C1 contract";#N/A,#N/A,FALSE,"D1-CIVIL";#N/A,#N/A,FALSE,"C1 hourly";#N/A,#N/A,FALSE,"C1 contract";#N/A,#N/A,FALSE,"D1-C1 hourly"}</definedName>
    <definedName name="PCA" localSheetId="17" hidden="1">{#N/A,#N/A,FALSE,"C3";#N/A,#N/A,FALSE,"D2-17";#N/A,#N/A,FALSE,"C2-17";#N/A,#N/A,FALSE,"C2-CIVIL";#N/A,#N/A,FALSE,"D1-C1 contract";#N/A,#N/A,FALSE,"D1-CIVIL";#N/A,#N/A,FALSE,"C1 hourly";#N/A,#N/A,FALSE,"C1 contract";#N/A,#N/A,FALSE,"D1-C1 hourly"}</definedName>
    <definedName name="PCA" localSheetId="20"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26"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localSheetId="15"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0" hidden="1">{#N/A,#N/A,FALSE,"intag";#N/A,#N/A,FALSE,"budg";#N/A,#N/A,FALSE,"samtl"}</definedName>
    <definedName name="perbolag" localSheetId="9" hidden="1">{#N/A,#N/A,FALSE,"intag";#N/A,#N/A,FALSE,"budg";#N/A,#N/A,FALSE,"samtl"}</definedName>
    <definedName name="perbolag" localSheetId="12" hidden="1">{#N/A,#N/A,FALSE,"intag";#N/A,#N/A,FALSE,"budg";#N/A,#N/A,FALSE,"samtl"}</definedName>
    <definedName name="perbolag" localSheetId="13" hidden="1">{#N/A,#N/A,FALSE,"intag";#N/A,#N/A,FALSE,"budg";#N/A,#N/A,FALSE,"samtl"}</definedName>
    <definedName name="perbolag" localSheetId="17" hidden="1">{#N/A,#N/A,FALSE,"intag";#N/A,#N/A,FALSE,"budg";#N/A,#N/A,FALSE,"samtl"}</definedName>
    <definedName name="perbolag" localSheetId="20" hidden="1">{#N/A,#N/A,FALSE,"intag";#N/A,#N/A,FALSE,"budg";#N/A,#N/A,FALSE,"samtl"}</definedName>
    <definedName name="perbolag" localSheetId="19" hidden="1">{#N/A,#N/A,FALSE,"intag";#N/A,#N/A,FALSE,"budg";#N/A,#N/A,FALSE,"samtl"}</definedName>
    <definedName name="perbolag" localSheetId="26" hidden="1">{#N/A,#N/A,FALSE,"intag";#N/A,#N/A,FALSE,"budg";#N/A,#N/A,FALSE,"samtl"}</definedName>
    <definedName name="perbolag" localSheetId="10" hidden="1">{#N/A,#N/A,FALSE,"intag";#N/A,#N/A,FALSE,"budg";#N/A,#N/A,FALSE,"samtl"}</definedName>
    <definedName name="perbolag" localSheetId="11" hidden="1">{#N/A,#N/A,FALSE,"intag";#N/A,#N/A,FALSE,"budg";#N/A,#N/A,FALSE,"samtl"}</definedName>
    <definedName name="perbolag" localSheetId="15" hidden="1">{#N/A,#N/A,FALSE,"intag";#N/A,#N/A,FALSE,"budg";#N/A,#N/A,FALSE,"samtl"}</definedName>
    <definedName name="perbolag" hidden="1">{#N/A,#N/A,FALSE,"intag";#N/A,#N/A,FALSE,"budg";#N/A,#N/A,FALSE,"samtl"}</definedName>
    <definedName name="perbolagneu" localSheetId="0" hidden="1">{#N/A,#N/A,FALSE,"intag";#N/A,#N/A,FALSE,"budg";#N/A,#N/A,FALSE,"samtl"}</definedName>
    <definedName name="perbolagneu" localSheetId="9" hidden="1">{#N/A,#N/A,FALSE,"intag";#N/A,#N/A,FALSE,"budg";#N/A,#N/A,FALSE,"samtl"}</definedName>
    <definedName name="perbolagneu" localSheetId="12" hidden="1">{#N/A,#N/A,FALSE,"intag";#N/A,#N/A,FALSE,"budg";#N/A,#N/A,FALSE,"samtl"}</definedName>
    <definedName name="perbolagneu" localSheetId="13" hidden="1">{#N/A,#N/A,FALSE,"intag";#N/A,#N/A,FALSE,"budg";#N/A,#N/A,FALSE,"samtl"}</definedName>
    <definedName name="perbolagneu" localSheetId="17" hidden="1">{#N/A,#N/A,FALSE,"intag";#N/A,#N/A,FALSE,"budg";#N/A,#N/A,FALSE,"samtl"}</definedName>
    <definedName name="perbolagneu" localSheetId="20" hidden="1">{#N/A,#N/A,FALSE,"intag";#N/A,#N/A,FALSE,"budg";#N/A,#N/A,FALSE,"samtl"}</definedName>
    <definedName name="perbolagneu" localSheetId="19" hidden="1">{#N/A,#N/A,FALSE,"intag";#N/A,#N/A,FALSE,"budg";#N/A,#N/A,FALSE,"samtl"}</definedName>
    <definedName name="perbolagneu" localSheetId="26" hidden="1">{#N/A,#N/A,FALSE,"intag";#N/A,#N/A,FALSE,"budg";#N/A,#N/A,FALSE,"samtl"}</definedName>
    <definedName name="perbolagneu" localSheetId="10" hidden="1">{#N/A,#N/A,FALSE,"intag";#N/A,#N/A,FALSE,"budg";#N/A,#N/A,FALSE,"samtl"}</definedName>
    <definedName name="perbolagneu" localSheetId="11" hidden="1">{#N/A,#N/A,FALSE,"intag";#N/A,#N/A,FALSE,"budg";#N/A,#N/A,FALSE,"samtl"}</definedName>
    <definedName name="perbolagneu" localSheetId="15" hidden="1">{#N/A,#N/A,FALSE,"intag";#N/A,#N/A,FALSE,"budg";#N/A,#N/A,FALSE,"samtl"}</definedName>
    <definedName name="perbolagneu" hidden="1">{#N/A,#N/A,FALSE,"intag";#N/A,#N/A,FALSE,"budg";#N/A,#N/A,FALSE,"samtl"}</definedName>
    <definedName name="PhaseCode">'[22]Fill this out first...'!$D$17</definedName>
    <definedName name="PILE_1_MOOR">'[36]Moorgate Piling'!$O$5</definedName>
    <definedName name="PILE_10_Moor">'[36]Moorgate Piling'!$O$236</definedName>
    <definedName name="PILE_11_Moor">'[36]Moorgate Piling'!$O$250</definedName>
    <definedName name="PILE_12_Moor">'[36]Moorgate Piling'!$O$264</definedName>
    <definedName name="PILE_2_LUL">'[36]Moorgate Piling'!$O$85</definedName>
    <definedName name="PILE_2_Moor">'[36]Moorgate Piling'!$O$45</definedName>
    <definedName name="PILE_2a_LUL">'[36]Moorgate Piling'!$O$125</definedName>
    <definedName name="PILE_3_Moor">'[36]Moorgate Piling'!$O$170</definedName>
    <definedName name="PILE_4_Moor">'[36]Moorgate Piling'!$O$192</definedName>
    <definedName name="PILE_5_Moor">'[36]Moorgate Piling'!$O$201</definedName>
    <definedName name="PILE_6_Moor">'[36]Moorgate Piling'!$O$208</definedName>
    <definedName name="PILE_7_Moor">'[36]Moorgate Piling'!$O$215</definedName>
    <definedName name="PILE_8_Moor">'[36]Moorgate Piling'!$O$222</definedName>
    <definedName name="PILE_9_Moor">'[36]Moorgate Piling'!$O$229</definedName>
    <definedName name="PipeClass">'[17]CESMM3 class'!$B$7:$C$14</definedName>
    <definedName name="PipeSize" localSheetId="12">'[38]Pipe Schedule'!$C$7:$W$15</definedName>
    <definedName name="PipeSize" localSheetId="13">'[38]Pipe Schedule'!$C$7:$W$15</definedName>
    <definedName name="PipeSize" localSheetId="19">'[38]Pipe Schedule'!$C$7:$W$15</definedName>
    <definedName name="PipeSize" localSheetId="10">'[38]Pipe Schedule'!$C$7:$W$15</definedName>
    <definedName name="PipeSize" localSheetId="11">'[38]Pipe Schedule'!$C$7:$W$15</definedName>
    <definedName name="PipeSize">'[39]Pipe Schedule'!$C$7:$W$15</definedName>
    <definedName name="PipeSizeFRP" localSheetId="12">'[38]Pipe Schedule'!$B$44:$Q$88</definedName>
    <definedName name="PipeSizeFRP" localSheetId="13">'[38]Pipe Schedule'!$B$44:$Q$88</definedName>
    <definedName name="PipeSizeFRP" localSheetId="19">'[38]Pipe Schedule'!$B$44:$Q$88</definedName>
    <definedName name="PipeSizeFRP" localSheetId="10">'[38]Pipe Schedule'!$B$44:$Q$88</definedName>
    <definedName name="PipeSizeFRP" localSheetId="11">'[38]Pipe Schedule'!$B$44:$Q$88</definedName>
    <definedName name="PipeSizeFRP">'[39]Pipe Schedule'!$B$44:$Q$88</definedName>
    <definedName name="Pkg_col" localSheetId="9">#REF!</definedName>
    <definedName name="Pkg_col" localSheetId="11">#REF!</definedName>
    <definedName name="Pkg_col" localSheetId="15">#REF!</definedName>
    <definedName name="Pkg_col">#REF!</definedName>
    <definedName name="pkml" localSheetId="0" hidden="1">{#N/A,#N/A,TRUE,"Cover";#N/A,#N/A,TRUE,"Conts";#N/A,#N/A,TRUE,"VOS";#N/A,#N/A,TRUE,"Warrington";#N/A,#N/A,TRUE,"Widnes"}</definedName>
    <definedName name="pkml" localSheetId="9" hidden="1">{#N/A,#N/A,TRUE,"Cover";#N/A,#N/A,TRUE,"Conts";#N/A,#N/A,TRUE,"VOS";#N/A,#N/A,TRUE,"Warrington";#N/A,#N/A,TRUE,"Widnes"}</definedName>
    <definedName name="pkml" localSheetId="12" hidden="1">{#N/A,#N/A,TRUE,"Cover";#N/A,#N/A,TRUE,"Conts";#N/A,#N/A,TRUE,"VOS";#N/A,#N/A,TRUE,"Warrington";#N/A,#N/A,TRUE,"Widnes"}</definedName>
    <definedName name="pkml" localSheetId="13" hidden="1">{#N/A,#N/A,TRUE,"Cover";#N/A,#N/A,TRUE,"Conts";#N/A,#N/A,TRUE,"VOS";#N/A,#N/A,TRUE,"Warrington";#N/A,#N/A,TRUE,"Widnes"}</definedName>
    <definedName name="pkml" localSheetId="17" hidden="1">{#N/A,#N/A,TRUE,"Cover";#N/A,#N/A,TRUE,"Conts";#N/A,#N/A,TRUE,"VOS";#N/A,#N/A,TRUE,"Warrington";#N/A,#N/A,TRUE,"Widnes"}</definedName>
    <definedName name="pkml" localSheetId="20" hidden="1">{#N/A,#N/A,TRUE,"Cover";#N/A,#N/A,TRUE,"Conts";#N/A,#N/A,TRUE,"VOS";#N/A,#N/A,TRUE,"Warrington";#N/A,#N/A,TRUE,"Widnes"}</definedName>
    <definedName name="pkml" localSheetId="19" hidden="1">{#N/A,#N/A,TRUE,"Cover";#N/A,#N/A,TRUE,"Conts";#N/A,#N/A,TRUE,"VOS";#N/A,#N/A,TRUE,"Warrington";#N/A,#N/A,TRUE,"Widnes"}</definedName>
    <definedName name="pkml" localSheetId="26" hidden="1">{#N/A,#N/A,TRUE,"Cover";#N/A,#N/A,TRUE,"Conts";#N/A,#N/A,TRUE,"VOS";#N/A,#N/A,TRUE,"Warrington";#N/A,#N/A,TRUE,"Widnes"}</definedName>
    <definedName name="pkml" localSheetId="10" hidden="1">{#N/A,#N/A,TRUE,"Cover";#N/A,#N/A,TRUE,"Conts";#N/A,#N/A,TRUE,"VOS";#N/A,#N/A,TRUE,"Warrington";#N/A,#N/A,TRUE,"Widnes"}</definedName>
    <definedName name="pkml" localSheetId="11" hidden="1">{#N/A,#N/A,TRUE,"Cover";#N/A,#N/A,TRUE,"Conts";#N/A,#N/A,TRUE,"VOS";#N/A,#N/A,TRUE,"Warrington";#N/A,#N/A,TRUE,"Widnes"}</definedName>
    <definedName name="pkml" localSheetId="15" hidden="1">{#N/A,#N/A,TRUE,"Cover";#N/A,#N/A,TRUE,"Conts";#N/A,#N/A,TRUE,"VOS";#N/A,#N/A,TRUE,"Warrington";#N/A,#N/A,TRUE,"Widnes"}</definedName>
    <definedName name="pkml" hidden="1">{#N/A,#N/A,TRUE,"Cover";#N/A,#N/A,TRUE,"Conts";#N/A,#N/A,TRUE,"VOS";#N/A,#N/A,TRUE,"Warrington";#N/A,#N/A,TRUE,"Widnes"}</definedName>
    <definedName name="PLANT_PART">[33]RATES!$E$66</definedName>
    <definedName name="PLANT_UPLIFT">[33]RATES!$G$66</definedName>
    <definedName name="PLAT" localSheetId="0" hidden="1">{#N/A,#N/A,TRUE,"Cover";#N/A,#N/A,TRUE,"Conts";#N/A,#N/A,TRUE,"VOS";#N/A,#N/A,TRUE,"Warrington";#N/A,#N/A,TRUE,"Widnes"}</definedName>
    <definedName name="PLAT" localSheetId="9" hidden="1">{#N/A,#N/A,TRUE,"Cover";#N/A,#N/A,TRUE,"Conts";#N/A,#N/A,TRUE,"VOS";#N/A,#N/A,TRUE,"Warrington";#N/A,#N/A,TRUE,"Widnes"}</definedName>
    <definedName name="PLAT" localSheetId="12" hidden="1">{#N/A,#N/A,TRUE,"Cover";#N/A,#N/A,TRUE,"Conts";#N/A,#N/A,TRUE,"VOS";#N/A,#N/A,TRUE,"Warrington";#N/A,#N/A,TRUE,"Widnes"}</definedName>
    <definedName name="PLAT" localSheetId="13" hidden="1">{#N/A,#N/A,TRUE,"Cover";#N/A,#N/A,TRUE,"Conts";#N/A,#N/A,TRUE,"VOS";#N/A,#N/A,TRUE,"Warrington";#N/A,#N/A,TRUE,"Widnes"}</definedName>
    <definedName name="PLAT" localSheetId="17" hidden="1">{#N/A,#N/A,TRUE,"Cover";#N/A,#N/A,TRUE,"Conts";#N/A,#N/A,TRUE,"VOS";#N/A,#N/A,TRUE,"Warrington";#N/A,#N/A,TRUE,"Widnes"}</definedName>
    <definedName name="PLAT" localSheetId="20" hidden="1">{#N/A,#N/A,TRUE,"Cover";#N/A,#N/A,TRUE,"Conts";#N/A,#N/A,TRUE,"VOS";#N/A,#N/A,TRUE,"Warrington";#N/A,#N/A,TRUE,"Widnes"}</definedName>
    <definedName name="PLAT" localSheetId="19" hidden="1">{#N/A,#N/A,TRUE,"Cover";#N/A,#N/A,TRUE,"Conts";#N/A,#N/A,TRUE,"VOS";#N/A,#N/A,TRUE,"Warrington";#N/A,#N/A,TRUE,"Widnes"}</definedName>
    <definedName name="PLAT" localSheetId="26" hidden="1">{#N/A,#N/A,TRUE,"Cover";#N/A,#N/A,TRUE,"Conts";#N/A,#N/A,TRUE,"VOS";#N/A,#N/A,TRUE,"Warrington";#N/A,#N/A,TRUE,"Widnes"}</definedName>
    <definedName name="PLAT" localSheetId="10" hidden="1">{#N/A,#N/A,TRUE,"Cover";#N/A,#N/A,TRUE,"Conts";#N/A,#N/A,TRUE,"VOS";#N/A,#N/A,TRUE,"Warrington";#N/A,#N/A,TRUE,"Widnes"}</definedName>
    <definedName name="PLAT" localSheetId="11" hidden="1">{#N/A,#N/A,TRUE,"Cover";#N/A,#N/A,TRUE,"Conts";#N/A,#N/A,TRUE,"VOS";#N/A,#N/A,TRUE,"Warrington";#N/A,#N/A,TRUE,"Widnes"}</definedName>
    <definedName name="PLAT" localSheetId="15" hidden="1">{#N/A,#N/A,TRUE,"Cover";#N/A,#N/A,TRUE,"Conts";#N/A,#N/A,TRUE,"VOS";#N/A,#N/A,TRUE,"Warrington";#N/A,#N/A,TRUE,"Widnes"}</definedName>
    <definedName name="PLAT" hidden="1">{#N/A,#N/A,TRUE,"Cover";#N/A,#N/A,TRUE,"Conts";#N/A,#N/A,TRUE,"VOS";#N/A,#N/A,TRUE,"Warrington";#N/A,#N/A,TRUE,"Widnes"}</definedName>
    <definedName name="PLATFORM" localSheetId="0" hidden="1">{#N/A,#N/A,TRUE,"Cover";#N/A,#N/A,TRUE,"Conts";#N/A,#N/A,TRUE,"VOS";#N/A,#N/A,TRUE,"Warrington";#N/A,#N/A,TRUE,"Widnes"}</definedName>
    <definedName name="PLATFORM" localSheetId="9" hidden="1">{#N/A,#N/A,TRUE,"Cover";#N/A,#N/A,TRUE,"Conts";#N/A,#N/A,TRUE,"VOS";#N/A,#N/A,TRUE,"Warrington";#N/A,#N/A,TRUE,"Widnes"}</definedName>
    <definedName name="PLATFORM" localSheetId="12" hidden="1">{#N/A,#N/A,TRUE,"Cover";#N/A,#N/A,TRUE,"Conts";#N/A,#N/A,TRUE,"VOS";#N/A,#N/A,TRUE,"Warrington";#N/A,#N/A,TRUE,"Widnes"}</definedName>
    <definedName name="PLATFORM" localSheetId="13" hidden="1">{#N/A,#N/A,TRUE,"Cover";#N/A,#N/A,TRUE,"Conts";#N/A,#N/A,TRUE,"VOS";#N/A,#N/A,TRUE,"Warrington";#N/A,#N/A,TRUE,"Widnes"}</definedName>
    <definedName name="PLATFORM" localSheetId="17" hidden="1">{#N/A,#N/A,TRUE,"Cover";#N/A,#N/A,TRUE,"Conts";#N/A,#N/A,TRUE,"VOS";#N/A,#N/A,TRUE,"Warrington";#N/A,#N/A,TRUE,"Widnes"}</definedName>
    <definedName name="PLATFORM" localSheetId="20" hidden="1">{#N/A,#N/A,TRUE,"Cover";#N/A,#N/A,TRUE,"Conts";#N/A,#N/A,TRUE,"VOS";#N/A,#N/A,TRUE,"Warrington";#N/A,#N/A,TRUE,"Widnes"}</definedName>
    <definedName name="PLATFORM" localSheetId="19" hidden="1">{#N/A,#N/A,TRUE,"Cover";#N/A,#N/A,TRUE,"Conts";#N/A,#N/A,TRUE,"VOS";#N/A,#N/A,TRUE,"Warrington";#N/A,#N/A,TRUE,"Widnes"}</definedName>
    <definedName name="PLATFORM" localSheetId="26" hidden="1">{#N/A,#N/A,TRUE,"Cover";#N/A,#N/A,TRUE,"Conts";#N/A,#N/A,TRUE,"VOS";#N/A,#N/A,TRUE,"Warrington";#N/A,#N/A,TRUE,"Widnes"}</definedName>
    <definedName name="PLATFORM" localSheetId="10" hidden="1">{#N/A,#N/A,TRUE,"Cover";#N/A,#N/A,TRUE,"Conts";#N/A,#N/A,TRUE,"VOS";#N/A,#N/A,TRUE,"Warrington";#N/A,#N/A,TRUE,"Widnes"}</definedName>
    <definedName name="PLATFORM" localSheetId="11" hidden="1">{#N/A,#N/A,TRUE,"Cover";#N/A,#N/A,TRUE,"Conts";#N/A,#N/A,TRUE,"VOS";#N/A,#N/A,TRUE,"Warrington";#N/A,#N/A,TRUE,"Widnes"}</definedName>
    <definedName name="PLATFORM" localSheetId="15" hidden="1">{#N/A,#N/A,TRUE,"Cover";#N/A,#N/A,TRUE,"Conts";#N/A,#N/A,TRUE,"VOS";#N/A,#N/A,TRUE,"Warrington";#N/A,#N/A,TRUE,"Widnes"}</definedName>
    <definedName name="PLATFORM" hidden="1">{#N/A,#N/A,TRUE,"Cover";#N/A,#N/A,TRUE,"Conts";#N/A,#N/A,TRUE,"VOS";#N/A,#N/A,TRUE,"Warrington";#N/A,#N/A,TRUE,"Widnes"}</definedName>
    <definedName name="pmlr27">[40]Rates!$M$252</definedName>
    <definedName name="pmlr28">[40]Rates!$M$257</definedName>
    <definedName name="pmlr29">[40]Rates!$M$262</definedName>
    <definedName name="pmlr63">[40]Rates!$M$770</definedName>
    <definedName name="point1" localSheetId="9">#REF!</definedName>
    <definedName name="point1" localSheetId="11">#REF!</definedName>
    <definedName name="point1" localSheetId="15">#REF!</definedName>
    <definedName name="point1">#REF!</definedName>
    <definedName name="pojboijioljn" localSheetId="0" hidden="1">{#N/A,#N/A,TRUE,"Cover";#N/A,#N/A,TRUE,"Conts";#N/A,#N/A,TRUE,"VOS";#N/A,#N/A,TRUE,"Warrington";#N/A,#N/A,TRUE,"Widnes"}</definedName>
    <definedName name="pojboijioljn" localSheetId="9" hidden="1">{#N/A,#N/A,TRUE,"Cover";#N/A,#N/A,TRUE,"Conts";#N/A,#N/A,TRUE,"VOS";#N/A,#N/A,TRUE,"Warrington";#N/A,#N/A,TRUE,"Widnes"}</definedName>
    <definedName name="pojboijioljn" localSheetId="12" hidden="1">{#N/A,#N/A,TRUE,"Cover";#N/A,#N/A,TRUE,"Conts";#N/A,#N/A,TRUE,"VOS";#N/A,#N/A,TRUE,"Warrington";#N/A,#N/A,TRUE,"Widnes"}</definedName>
    <definedName name="pojboijioljn" localSheetId="13" hidden="1">{#N/A,#N/A,TRUE,"Cover";#N/A,#N/A,TRUE,"Conts";#N/A,#N/A,TRUE,"VOS";#N/A,#N/A,TRUE,"Warrington";#N/A,#N/A,TRUE,"Widnes"}</definedName>
    <definedName name="pojboijioljn" localSheetId="17" hidden="1">{#N/A,#N/A,TRUE,"Cover";#N/A,#N/A,TRUE,"Conts";#N/A,#N/A,TRUE,"VOS";#N/A,#N/A,TRUE,"Warrington";#N/A,#N/A,TRUE,"Widnes"}</definedName>
    <definedName name="pojboijioljn" localSheetId="20" hidden="1">{#N/A,#N/A,TRUE,"Cover";#N/A,#N/A,TRUE,"Conts";#N/A,#N/A,TRUE,"VOS";#N/A,#N/A,TRUE,"Warrington";#N/A,#N/A,TRUE,"Widnes"}</definedName>
    <definedName name="pojboijioljn" localSheetId="19" hidden="1">{#N/A,#N/A,TRUE,"Cover";#N/A,#N/A,TRUE,"Conts";#N/A,#N/A,TRUE,"VOS";#N/A,#N/A,TRUE,"Warrington";#N/A,#N/A,TRUE,"Widnes"}</definedName>
    <definedName name="pojboijioljn" localSheetId="26" hidden="1">{#N/A,#N/A,TRUE,"Cover";#N/A,#N/A,TRUE,"Conts";#N/A,#N/A,TRUE,"VOS";#N/A,#N/A,TRUE,"Warrington";#N/A,#N/A,TRUE,"Widnes"}</definedName>
    <definedName name="pojboijioljn" localSheetId="10" hidden="1">{#N/A,#N/A,TRUE,"Cover";#N/A,#N/A,TRUE,"Conts";#N/A,#N/A,TRUE,"VOS";#N/A,#N/A,TRUE,"Warrington";#N/A,#N/A,TRUE,"Widnes"}</definedName>
    <definedName name="pojboijioljn" localSheetId="11" hidden="1">{#N/A,#N/A,TRUE,"Cover";#N/A,#N/A,TRUE,"Conts";#N/A,#N/A,TRUE,"VOS";#N/A,#N/A,TRUE,"Warrington";#N/A,#N/A,TRUE,"Widnes"}</definedName>
    <definedName name="pojboijioljn" localSheetId="15" hidden="1">{#N/A,#N/A,TRUE,"Cover";#N/A,#N/A,TRUE,"Conts";#N/A,#N/A,TRUE,"VOS";#N/A,#N/A,TRUE,"Warrington";#N/A,#N/A,TRUE,"Widnes"}</definedName>
    <definedName name="pojboijioljn" hidden="1">{#N/A,#N/A,TRUE,"Cover";#N/A,#N/A,TRUE,"Conts";#N/A,#N/A,TRUE,"VOS";#N/A,#N/A,TRUE,"Warrington";#N/A,#N/A,TRUE,"Widnes"}</definedName>
    <definedName name="Pos_Neg_Obs" localSheetId="9">#REF!</definedName>
    <definedName name="Pos_Neg_Obs" localSheetId="12">#REF!</definedName>
    <definedName name="Pos_Neg_Obs" localSheetId="20">#REF!</definedName>
    <definedName name="Pos_Neg_Obs" localSheetId="11">#REF!</definedName>
    <definedName name="Pos_Neg_Obs" localSheetId="15">#REF!</definedName>
    <definedName name="Pos_Neg_Obs" localSheetId="8">#REF!</definedName>
    <definedName name="Pos_Neg_Obs">#REF!</definedName>
    <definedName name="ppok" localSheetId="0" hidden="1">{#N/A,#N/A,TRUE,"Cover";#N/A,#N/A,TRUE,"Conts";#N/A,#N/A,TRUE,"VOS";#N/A,#N/A,TRUE,"Warrington";#N/A,#N/A,TRUE,"Widnes"}</definedName>
    <definedName name="ppok" localSheetId="9" hidden="1">{#N/A,#N/A,TRUE,"Cover";#N/A,#N/A,TRUE,"Conts";#N/A,#N/A,TRUE,"VOS";#N/A,#N/A,TRUE,"Warrington";#N/A,#N/A,TRUE,"Widnes"}</definedName>
    <definedName name="ppok" localSheetId="12" hidden="1">{#N/A,#N/A,TRUE,"Cover";#N/A,#N/A,TRUE,"Conts";#N/A,#N/A,TRUE,"VOS";#N/A,#N/A,TRUE,"Warrington";#N/A,#N/A,TRUE,"Widnes"}</definedName>
    <definedName name="ppok" localSheetId="13" hidden="1">{#N/A,#N/A,TRUE,"Cover";#N/A,#N/A,TRUE,"Conts";#N/A,#N/A,TRUE,"VOS";#N/A,#N/A,TRUE,"Warrington";#N/A,#N/A,TRUE,"Widnes"}</definedName>
    <definedName name="ppok" localSheetId="17" hidden="1">{#N/A,#N/A,TRUE,"Cover";#N/A,#N/A,TRUE,"Conts";#N/A,#N/A,TRUE,"VOS";#N/A,#N/A,TRUE,"Warrington";#N/A,#N/A,TRUE,"Widnes"}</definedName>
    <definedName name="ppok" localSheetId="20" hidden="1">{#N/A,#N/A,TRUE,"Cover";#N/A,#N/A,TRUE,"Conts";#N/A,#N/A,TRUE,"VOS";#N/A,#N/A,TRUE,"Warrington";#N/A,#N/A,TRUE,"Widnes"}</definedName>
    <definedName name="ppok" localSheetId="19" hidden="1">{#N/A,#N/A,TRUE,"Cover";#N/A,#N/A,TRUE,"Conts";#N/A,#N/A,TRUE,"VOS";#N/A,#N/A,TRUE,"Warrington";#N/A,#N/A,TRUE,"Widnes"}</definedName>
    <definedName name="ppok" localSheetId="26" hidden="1">{#N/A,#N/A,TRUE,"Cover";#N/A,#N/A,TRUE,"Conts";#N/A,#N/A,TRUE,"VOS";#N/A,#N/A,TRUE,"Warrington";#N/A,#N/A,TRUE,"Widnes"}</definedName>
    <definedName name="ppok" localSheetId="10" hidden="1">{#N/A,#N/A,TRUE,"Cover";#N/A,#N/A,TRUE,"Conts";#N/A,#N/A,TRUE,"VOS";#N/A,#N/A,TRUE,"Warrington";#N/A,#N/A,TRUE,"Widnes"}</definedName>
    <definedName name="ppok" localSheetId="11" hidden="1">{#N/A,#N/A,TRUE,"Cover";#N/A,#N/A,TRUE,"Conts";#N/A,#N/A,TRUE,"VOS";#N/A,#N/A,TRUE,"Warrington";#N/A,#N/A,TRUE,"Widnes"}</definedName>
    <definedName name="ppok" localSheetId="15" hidden="1">{#N/A,#N/A,TRUE,"Cover";#N/A,#N/A,TRUE,"Conts";#N/A,#N/A,TRUE,"VOS";#N/A,#N/A,TRUE,"Warrington";#N/A,#N/A,TRUE,"Widnes"}</definedName>
    <definedName name="ppok" hidden="1">{#N/A,#N/A,TRUE,"Cover";#N/A,#N/A,TRUE,"Conts";#N/A,#N/A,TRUE,"VOS";#N/A,#N/A,TRUE,"Warrington";#N/A,#N/A,TRUE,"Widnes"}</definedName>
    <definedName name="PrevYears" localSheetId="9">'[22]Fill this out first...'!#REF!</definedName>
    <definedName name="PrevYears">'[22]Fill this out first...'!#REF!</definedName>
    <definedName name="_xlnm.Print_Area" localSheetId="9">'FIR Summary'!$A$1:$K$82</definedName>
    <definedName name="_xlnm.Print_Area" localSheetId="12">HSE!$B$1:$AH$29</definedName>
    <definedName name="_xlnm.Print_Area" localSheetId="13">'HSE-Stat'!$A$1:$O$53</definedName>
    <definedName name="_xlnm.Print_Area" localSheetId="17">'Invoice Log'!$B$1:$AE$59</definedName>
    <definedName name="_xlnm.Print_Area" localSheetId="20">#REF!</definedName>
    <definedName name="_xlnm.Print_Area" localSheetId="21">Manpower!$B$1:$X$20</definedName>
    <definedName name="_xlnm.Print_Area" localSheetId="19">Procurement!$B$1:$S$2</definedName>
    <definedName name="_xlnm.Print_Area" localSheetId="10">Quality!$A$1:$AD$53</definedName>
    <definedName name="_xlnm.Print_Area" localSheetId="11">#REF!</definedName>
    <definedName name="_xlnm.Print_Area" localSheetId="15">#REF!</definedName>
    <definedName name="_xlnm.Print_Area" localSheetId="8">#REF!</definedName>
    <definedName name="_xlnm.Print_Area" localSheetId="2">'Weekly Progress Report'!$A$1:$AH$122</definedName>
    <definedName name="_xlnm.Print_Area">#REF!</definedName>
    <definedName name="PRINT_AREA_MI" localSheetId="9">#REF!</definedName>
    <definedName name="PRINT_AREA_MI" localSheetId="12">#REF!</definedName>
    <definedName name="PRINT_AREA_MI" localSheetId="20">#REF!</definedName>
    <definedName name="PRINT_AREA_MI" localSheetId="19">#REF!</definedName>
    <definedName name="PRINT_AREA_MI" localSheetId="10">#REF!</definedName>
    <definedName name="PRINT_AREA_MI" localSheetId="11">#REF!</definedName>
    <definedName name="PRINT_AREA_MI" localSheetId="15">#REF!</definedName>
    <definedName name="PRINT_AREA_MI" localSheetId="8">#REF!</definedName>
    <definedName name="PRINT_AREA_MI">#REF!</definedName>
    <definedName name="Print_Range" localSheetId="9">#REF!</definedName>
    <definedName name="Print_Range" localSheetId="15">#REF!</definedName>
    <definedName name="Print_Range">#REF!</definedName>
    <definedName name="_xlnm.Print_Titles" localSheetId="9">'FIR Summary'!$6:$6</definedName>
    <definedName name="_xlnm.Print_Titles" localSheetId="20">Issues!$2:$6</definedName>
    <definedName name="_xlnm.Print_Titles" localSheetId="19">Procurement!$1:$2</definedName>
    <definedName name="_xlnm.Print_Titles" localSheetId="11">#REF!</definedName>
    <definedName name="_xlnm.Print_Titles" localSheetId="15">'Risk Register'!$2:$6</definedName>
    <definedName name="_xlnm.Print_Titles">#REF!</definedName>
    <definedName name="Print_Titles_MI" localSheetId="9">#REF!</definedName>
    <definedName name="Print_Titles_MI" localSheetId="11">#REF!</definedName>
    <definedName name="Print_Titles_MI" localSheetId="15">#REF!</definedName>
    <definedName name="Print_Titles_MI">#REF!</definedName>
    <definedName name="ProjectLocation">'[22]Fill this out first...'!$D$10</definedName>
    <definedName name="ProjectNumber">'[22]Fill this out first...'!$D$16</definedName>
    <definedName name="ProjectSubtitle">'[22]Fill this out first...'!$D$9</definedName>
    <definedName name="ProjectTitle">'[22]Fill this out first...'!$D$8</definedName>
    <definedName name="pswyry" localSheetId="0" hidden="1">{#N/A,#N/A,TRUE,"Cover";#N/A,#N/A,TRUE,"Conts";#N/A,#N/A,TRUE,"VOS";#N/A,#N/A,TRUE,"Warrington";#N/A,#N/A,TRUE,"Widnes"}</definedName>
    <definedName name="pswyry" localSheetId="9" hidden="1">{#N/A,#N/A,TRUE,"Cover";#N/A,#N/A,TRUE,"Conts";#N/A,#N/A,TRUE,"VOS";#N/A,#N/A,TRUE,"Warrington";#N/A,#N/A,TRUE,"Widnes"}</definedName>
    <definedName name="pswyry" localSheetId="12" hidden="1">{#N/A,#N/A,TRUE,"Cover";#N/A,#N/A,TRUE,"Conts";#N/A,#N/A,TRUE,"VOS";#N/A,#N/A,TRUE,"Warrington";#N/A,#N/A,TRUE,"Widnes"}</definedName>
    <definedName name="pswyry" localSheetId="13" hidden="1">{#N/A,#N/A,TRUE,"Cover";#N/A,#N/A,TRUE,"Conts";#N/A,#N/A,TRUE,"VOS";#N/A,#N/A,TRUE,"Warrington";#N/A,#N/A,TRUE,"Widnes"}</definedName>
    <definedName name="pswyry" localSheetId="17" hidden="1">{#N/A,#N/A,TRUE,"Cover";#N/A,#N/A,TRUE,"Conts";#N/A,#N/A,TRUE,"VOS";#N/A,#N/A,TRUE,"Warrington";#N/A,#N/A,TRUE,"Widnes"}</definedName>
    <definedName name="pswyry" localSheetId="20" hidden="1">{#N/A,#N/A,TRUE,"Cover";#N/A,#N/A,TRUE,"Conts";#N/A,#N/A,TRUE,"VOS";#N/A,#N/A,TRUE,"Warrington";#N/A,#N/A,TRUE,"Widnes"}</definedName>
    <definedName name="pswyry" localSheetId="19" hidden="1">{#N/A,#N/A,TRUE,"Cover";#N/A,#N/A,TRUE,"Conts";#N/A,#N/A,TRUE,"VOS";#N/A,#N/A,TRUE,"Warrington";#N/A,#N/A,TRUE,"Widnes"}</definedName>
    <definedName name="pswyry" localSheetId="26" hidden="1">{#N/A,#N/A,TRUE,"Cover";#N/A,#N/A,TRUE,"Conts";#N/A,#N/A,TRUE,"VOS";#N/A,#N/A,TRUE,"Warrington";#N/A,#N/A,TRUE,"Widnes"}</definedName>
    <definedName name="pswyry" localSheetId="10" hidden="1">{#N/A,#N/A,TRUE,"Cover";#N/A,#N/A,TRUE,"Conts";#N/A,#N/A,TRUE,"VOS";#N/A,#N/A,TRUE,"Warrington";#N/A,#N/A,TRUE,"Widnes"}</definedName>
    <definedName name="pswyry" localSheetId="11" hidden="1">{#N/A,#N/A,TRUE,"Cover";#N/A,#N/A,TRUE,"Conts";#N/A,#N/A,TRUE,"VOS";#N/A,#N/A,TRUE,"Warrington";#N/A,#N/A,TRUE,"Widnes"}</definedName>
    <definedName name="pswyry" localSheetId="15" hidden="1">{#N/A,#N/A,TRUE,"Cover";#N/A,#N/A,TRUE,"Conts";#N/A,#N/A,TRUE,"VOS";#N/A,#N/A,TRUE,"Warrington";#N/A,#N/A,TRUE,"Widnes"}</definedName>
    <definedName name="pswyry" hidden="1">{#N/A,#N/A,TRUE,"Cover";#N/A,#N/A,TRUE,"Conts";#N/A,#N/A,TRUE,"VOS";#N/A,#N/A,TRUE,"Warrington";#N/A,#N/A,TRUE,"Widnes"}</definedName>
    <definedName name="puy" localSheetId="0" hidden="1">{#N/A,#N/A,TRUE,"Cover";#N/A,#N/A,TRUE,"Conts";#N/A,#N/A,TRUE,"VOS";#N/A,#N/A,TRUE,"Warrington";#N/A,#N/A,TRUE,"Widnes"}</definedName>
    <definedName name="puy" localSheetId="9" hidden="1">{#N/A,#N/A,TRUE,"Cover";#N/A,#N/A,TRUE,"Conts";#N/A,#N/A,TRUE,"VOS";#N/A,#N/A,TRUE,"Warrington";#N/A,#N/A,TRUE,"Widnes"}</definedName>
    <definedName name="puy" localSheetId="12" hidden="1">{#N/A,#N/A,TRUE,"Cover";#N/A,#N/A,TRUE,"Conts";#N/A,#N/A,TRUE,"VOS";#N/A,#N/A,TRUE,"Warrington";#N/A,#N/A,TRUE,"Widnes"}</definedName>
    <definedName name="puy" localSheetId="13" hidden="1">{#N/A,#N/A,TRUE,"Cover";#N/A,#N/A,TRUE,"Conts";#N/A,#N/A,TRUE,"VOS";#N/A,#N/A,TRUE,"Warrington";#N/A,#N/A,TRUE,"Widnes"}</definedName>
    <definedName name="puy" localSheetId="17" hidden="1">{#N/A,#N/A,TRUE,"Cover";#N/A,#N/A,TRUE,"Conts";#N/A,#N/A,TRUE,"VOS";#N/A,#N/A,TRUE,"Warrington";#N/A,#N/A,TRUE,"Widnes"}</definedName>
    <definedName name="puy" localSheetId="20" hidden="1">{#N/A,#N/A,TRUE,"Cover";#N/A,#N/A,TRUE,"Conts";#N/A,#N/A,TRUE,"VOS";#N/A,#N/A,TRUE,"Warrington";#N/A,#N/A,TRUE,"Widnes"}</definedName>
    <definedName name="puy" localSheetId="19" hidden="1">{#N/A,#N/A,TRUE,"Cover";#N/A,#N/A,TRUE,"Conts";#N/A,#N/A,TRUE,"VOS";#N/A,#N/A,TRUE,"Warrington";#N/A,#N/A,TRUE,"Widnes"}</definedName>
    <definedName name="puy" localSheetId="26" hidden="1">{#N/A,#N/A,TRUE,"Cover";#N/A,#N/A,TRUE,"Conts";#N/A,#N/A,TRUE,"VOS";#N/A,#N/A,TRUE,"Warrington";#N/A,#N/A,TRUE,"Widnes"}</definedName>
    <definedName name="puy" localSheetId="10" hidden="1">{#N/A,#N/A,TRUE,"Cover";#N/A,#N/A,TRUE,"Conts";#N/A,#N/A,TRUE,"VOS";#N/A,#N/A,TRUE,"Warrington";#N/A,#N/A,TRUE,"Widnes"}</definedName>
    <definedName name="puy" localSheetId="11" hidden="1">{#N/A,#N/A,TRUE,"Cover";#N/A,#N/A,TRUE,"Conts";#N/A,#N/A,TRUE,"VOS";#N/A,#N/A,TRUE,"Warrington";#N/A,#N/A,TRUE,"Widnes"}</definedName>
    <definedName name="puy" localSheetId="15" hidden="1">{#N/A,#N/A,TRUE,"Cover";#N/A,#N/A,TRUE,"Conts";#N/A,#N/A,TRUE,"VOS";#N/A,#N/A,TRUE,"Warrington";#N/A,#N/A,TRUE,"Widnes"}</definedName>
    <definedName name="puy" hidden="1">{#N/A,#N/A,TRUE,"Cover";#N/A,#N/A,TRUE,"Conts";#N/A,#N/A,TRUE,"VOS";#N/A,#N/A,TRUE,"Warrington";#N/A,#N/A,TRUE,"Widnes"}</definedName>
    <definedName name="q3tqtq" localSheetId="0" hidden="1">{#N/A,#N/A,TRUE,"Cover";#N/A,#N/A,TRUE,"Conts";#N/A,#N/A,TRUE,"VOS";#N/A,#N/A,TRUE,"Warrington";#N/A,#N/A,TRUE,"Widnes"}</definedName>
    <definedName name="q3tqtq" localSheetId="9" hidden="1">{#N/A,#N/A,TRUE,"Cover";#N/A,#N/A,TRUE,"Conts";#N/A,#N/A,TRUE,"VOS";#N/A,#N/A,TRUE,"Warrington";#N/A,#N/A,TRUE,"Widnes"}</definedName>
    <definedName name="q3tqtq" localSheetId="12" hidden="1">{#N/A,#N/A,TRUE,"Cover";#N/A,#N/A,TRUE,"Conts";#N/A,#N/A,TRUE,"VOS";#N/A,#N/A,TRUE,"Warrington";#N/A,#N/A,TRUE,"Widnes"}</definedName>
    <definedName name="q3tqtq" localSheetId="13" hidden="1">{#N/A,#N/A,TRUE,"Cover";#N/A,#N/A,TRUE,"Conts";#N/A,#N/A,TRUE,"VOS";#N/A,#N/A,TRUE,"Warrington";#N/A,#N/A,TRUE,"Widnes"}</definedName>
    <definedName name="q3tqtq" localSheetId="17" hidden="1">{#N/A,#N/A,TRUE,"Cover";#N/A,#N/A,TRUE,"Conts";#N/A,#N/A,TRUE,"VOS";#N/A,#N/A,TRUE,"Warrington";#N/A,#N/A,TRUE,"Widnes"}</definedName>
    <definedName name="q3tqtq" localSheetId="20" hidden="1">{#N/A,#N/A,TRUE,"Cover";#N/A,#N/A,TRUE,"Conts";#N/A,#N/A,TRUE,"VOS";#N/A,#N/A,TRUE,"Warrington";#N/A,#N/A,TRUE,"Widnes"}</definedName>
    <definedName name="q3tqtq" localSheetId="19" hidden="1">{#N/A,#N/A,TRUE,"Cover";#N/A,#N/A,TRUE,"Conts";#N/A,#N/A,TRUE,"VOS";#N/A,#N/A,TRUE,"Warrington";#N/A,#N/A,TRUE,"Widnes"}</definedName>
    <definedName name="q3tqtq" localSheetId="26" hidden="1">{#N/A,#N/A,TRUE,"Cover";#N/A,#N/A,TRUE,"Conts";#N/A,#N/A,TRUE,"VOS";#N/A,#N/A,TRUE,"Warrington";#N/A,#N/A,TRUE,"Widnes"}</definedName>
    <definedName name="q3tqtq" localSheetId="10" hidden="1">{#N/A,#N/A,TRUE,"Cover";#N/A,#N/A,TRUE,"Conts";#N/A,#N/A,TRUE,"VOS";#N/A,#N/A,TRUE,"Warrington";#N/A,#N/A,TRUE,"Widnes"}</definedName>
    <definedName name="q3tqtq" localSheetId="11" hidden="1">{#N/A,#N/A,TRUE,"Cover";#N/A,#N/A,TRUE,"Conts";#N/A,#N/A,TRUE,"VOS";#N/A,#N/A,TRUE,"Warrington";#N/A,#N/A,TRUE,"Widnes"}</definedName>
    <definedName name="q3tqtq" localSheetId="15" hidden="1">{#N/A,#N/A,TRUE,"Cover";#N/A,#N/A,TRUE,"Conts";#N/A,#N/A,TRUE,"VOS";#N/A,#N/A,TRUE,"Warrington";#N/A,#N/A,TRUE,"Widnes"}</definedName>
    <definedName name="q3tqtq" hidden="1">{#N/A,#N/A,TRUE,"Cover";#N/A,#N/A,TRUE,"Conts";#N/A,#N/A,TRUE,"VOS";#N/A,#N/A,TRUE,"Warrington";#N/A,#N/A,TRUE,"Widnes"}</definedName>
    <definedName name="q5ttyr" localSheetId="0" hidden="1">{#N/A,#N/A,TRUE,"Cover";#N/A,#N/A,TRUE,"Conts";#N/A,#N/A,TRUE,"VOS";#N/A,#N/A,TRUE,"Warrington";#N/A,#N/A,TRUE,"Widnes"}</definedName>
    <definedName name="q5ttyr" localSheetId="9" hidden="1">{#N/A,#N/A,TRUE,"Cover";#N/A,#N/A,TRUE,"Conts";#N/A,#N/A,TRUE,"VOS";#N/A,#N/A,TRUE,"Warrington";#N/A,#N/A,TRUE,"Widnes"}</definedName>
    <definedName name="q5ttyr" localSheetId="12" hidden="1">{#N/A,#N/A,TRUE,"Cover";#N/A,#N/A,TRUE,"Conts";#N/A,#N/A,TRUE,"VOS";#N/A,#N/A,TRUE,"Warrington";#N/A,#N/A,TRUE,"Widnes"}</definedName>
    <definedName name="q5ttyr" localSheetId="13" hidden="1">{#N/A,#N/A,TRUE,"Cover";#N/A,#N/A,TRUE,"Conts";#N/A,#N/A,TRUE,"VOS";#N/A,#N/A,TRUE,"Warrington";#N/A,#N/A,TRUE,"Widnes"}</definedName>
    <definedName name="q5ttyr" localSheetId="17" hidden="1">{#N/A,#N/A,TRUE,"Cover";#N/A,#N/A,TRUE,"Conts";#N/A,#N/A,TRUE,"VOS";#N/A,#N/A,TRUE,"Warrington";#N/A,#N/A,TRUE,"Widnes"}</definedName>
    <definedName name="q5ttyr" localSheetId="20" hidden="1">{#N/A,#N/A,TRUE,"Cover";#N/A,#N/A,TRUE,"Conts";#N/A,#N/A,TRUE,"VOS";#N/A,#N/A,TRUE,"Warrington";#N/A,#N/A,TRUE,"Widnes"}</definedName>
    <definedName name="q5ttyr" localSheetId="19" hidden="1">{#N/A,#N/A,TRUE,"Cover";#N/A,#N/A,TRUE,"Conts";#N/A,#N/A,TRUE,"VOS";#N/A,#N/A,TRUE,"Warrington";#N/A,#N/A,TRUE,"Widnes"}</definedName>
    <definedName name="q5ttyr" localSheetId="26" hidden="1">{#N/A,#N/A,TRUE,"Cover";#N/A,#N/A,TRUE,"Conts";#N/A,#N/A,TRUE,"VOS";#N/A,#N/A,TRUE,"Warrington";#N/A,#N/A,TRUE,"Widnes"}</definedName>
    <definedName name="q5ttyr" localSheetId="10" hidden="1">{#N/A,#N/A,TRUE,"Cover";#N/A,#N/A,TRUE,"Conts";#N/A,#N/A,TRUE,"VOS";#N/A,#N/A,TRUE,"Warrington";#N/A,#N/A,TRUE,"Widnes"}</definedName>
    <definedName name="q5ttyr" localSheetId="11" hidden="1">{#N/A,#N/A,TRUE,"Cover";#N/A,#N/A,TRUE,"Conts";#N/A,#N/A,TRUE,"VOS";#N/A,#N/A,TRUE,"Warrington";#N/A,#N/A,TRUE,"Widnes"}</definedName>
    <definedName name="q5ttyr" localSheetId="15" hidden="1">{#N/A,#N/A,TRUE,"Cover";#N/A,#N/A,TRUE,"Conts";#N/A,#N/A,TRUE,"VOS";#N/A,#N/A,TRUE,"Warrington";#N/A,#N/A,TRUE,"Widnes"}</definedName>
    <definedName name="q5ttyr" hidden="1">{#N/A,#N/A,TRUE,"Cover";#N/A,#N/A,TRUE,"Conts";#N/A,#N/A,TRUE,"VOS";#N/A,#N/A,TRUE,"Warrington";#N/A,#N/A,TRUE,"Widnes"}</definedName>
    <definedName name="qq">'[25]REG-BASIS'!$C$3:$S$150</definedName>
    <definedName name="qqq" localSheetId="0" hidden="1">{#N/A,#N/A,TRUE,"Cover";#N/A,#N/A,TRUE,"Conts";#N/A,#N/A,TRUE,"VOS";#N/A,#N/A,TRUE,"Warrington";#N/A,#N/A,TRUE,"Widnes"}</definedName>
    <definedName name="qqq" localSheetId="9" hidden="1">{#N/A,#N/A,TRUE,"Cover";#N/A,#N/A,TRUE,"Conts";#N/A,#N/A,TRUE,"VOS";#N/A,#N/A,TRUE,"Warrington";#N/A,#N/A,TRUE,"Widnes"}</definedName>
    <definedName name="qqq" localSheetId="12" hidden="1">{#N/A,#N/A,TRUE,"Cover";#N/A,#N/A,TRUE,"Conts";#N/A,#N/A,TRUE,"VOS";#N/A,#N/A,TRUE,"Warrington";#N/A,#N/A,TRUE,"Widnes"}</definedName>
    <definedName name="qqq" localSheetId="13" hidden="1">{#N/A,#N/A,TRUE,"Cover";#N/A,#N/A,TRUE,"Conts";#N/A,#N/A,TRUE,"VOS";#N/A,#N/A,TRUE,"Warrington";#N/A,#N/A,TRUE,"Widnes"}</definedName>
    <definedName name="qqq" localSheetId="17" hidden="1">{#N/A,#N/A,TRUE,"Cover";#N/A,#N/A,TRUE,"Conts";#N/A,#N/A,TRUE,"VOS";#N/A,#N/A,TRUE,"Warrington";#N/A,#N/A,TRUE,"Widnes"}</definedName>
    <definedName name="qqq" localSheetId="20" hidden="1">{#N/A,#N/A,TRUE,"Cover";#N/A,#N/A,TRUE,"Conts";#N/A,#N/A,TRUE,"VOS";#N/A,#N/A,TRUE,"Warrington";#N/A,#N/A,TRUE,"Widnes"}</definedName>
    <definedName name="qqq" localSheetId="19" hidden="1">{#N/A,#N/A,TRUE,"Cover";#N/A,#N/A,TRUE,"Conts";#N/A,#N/A,TRUE,"VOS";#N/A,#N/A,TRUE,"Warrington";#N/A,#N/A,TRUE,"Widnes"}</definedName>
    <definedName name="qqq" localSheetId="26" hidden="1">{#N/A,#N/A,TRUE,"Cover";#N/A,#N/A,TRUE,"Conts";#N/A,#N/A,TRUE,"VOS";#N/A,#N/A,TRUE,"Warrington";#N/A,#N/A,TRUE,"Widnes"}</definedName>
    <definedName name="qqq" localSheetId="10" hidden="1">{#N/A,#N/A,TRUE,"Cover";#N/A,#N/A,TRUE,"Conts";#N/A,#N/A,TRUE,"VOS";#N/A,#N/A,TRUE,"Warrington";#N/A,#N/A,TRUE,"Widnes"}</definedName>
    <definedName name="qqq" localSheetId="11" hidden="1">{#N/A,#N/A,TRUE,"Cover";#N/A,#N/A,TRUE,"Conts";#N/A,#N/A,TRUE,"VOS";#N/A,#N/A,TRUE,"Warrington";#N/A,#N/A,TRUE,"Widnes"}</definedName>
    <definedName name="qqq" localSheetId="15" hidden="1">{#N/A,#N/A,TRUE,"Cover";#N/A,#N/A,TRUE,"Conts";#N/A,#N/A,TRUE,"VOS";#N/A,#N/A,TRUE,"Warrington";#N/A,#N/A,TRUE,"Widnes"}</definedName>
    <definedName name="qqq" hidden="1">{#N/A,#N/A,TRUE,"Cover";#N/A,#N/A,TRUE,"Conts";#N/A,#N/A,TRUE,"VOS";#N/A,#N/A,TRUE,"Warrington";#N/A,#N/A,TRUE,"Widnes"}</definedName>
    <definedName name="qrt" localSheetId="0" hidden="1">{#N/A,#N/A,TRUE,"Cover";#N/A,#N/A,TRUE,"Conts";#N/A,#N/A,TRUE,"VOS";#N/A,#N/A,TRUE,"Warrington";#N/A,#N/A,TRUE,"Widnes"}</definedName>
    <definedName name="qrt" localSheetId="9" hidden="1">{#N/A,#N/A,TRUE,"Cover";#N/A,#N/A,TRUE,"Conts";#N/A,#N/A,TRUE,"VOS";#N/A,#N/A,TRUE,"Warrington";#N/A,#N/A,TRUE,"Widnes"}</definedName>
    <definedName name="qrt" localSheetId="12" hidden="1">{#N/A,#N/A,TRUE,"Cover";#N/A,#N/A,TRUE,"Conts";#N/A,#N/A,TRUE,"VOS";#N/A,#N/A,TRUE,"Warrington";#N/A,#N/A,TRUE,"Widnes"}</definedName>
    <definedName name="qrt" localSheetId="13" hidden="1">{#N/A,#N/A,TRUE,"Cover";#N/A,#N/A,TRUE,"Conts";#N/A,#N/A,TRUE,"VOS";#N/A,#N/A,TRUE,"Warrington";#N/A,#N/A,TRUE,"Widnes"}</definedName>
    <definedName name="qrt" localSheetId="17" hidden="1">{#N/A,#N/A,TRUE,"Cover";#N/A,#N/A,TRUE,"Conts";#N/A,#N/A,TRUE,"VOS";#N/A,#N/A,TRUE,"Warrington";#N/A,#N/A,TRUE,"Widnes"}</definedName>
    <definedName name="qrt" localSheetId="20" hidden="1">{#N/A,#N/A,TRUE,"Cover";#N/A,#N/A,TRUE,"Conts";#N/A,#N/A,TRUE,"VOS";#N/A,#N/A,TRUE,"Warrington";#N/A,#N/A,TRUE,"Widnes"}</definedName>
    <definedName name="qrt" localSheetId="19" hidden="1">{#N/A,#N/A,TRUE,"Cover";#N/A,#N/A,TRUE,"Conts";#N/A,#N/A,TRUE,"VOS";#N/A,#N/A,TRUE,"Warrington";#N/A,#N/A,TRUE,"Widnes"}</definedName>
    <definedName name="qrt" localSheetId="26" hidden="1">{#N/A,#N/A,TRUE,"Cover";#N/A,#N/A,TRUE,"Conts";#N/A,#N/A,TRUE,"VOS";#N/A,#N/A,TRUE,"Warrington";#N/A,#N/A,TRUE,"Widnes"}</definedName>
    <definedName name="qrt" localSheetId="10" hidden="1">{#N/A,#N/A,TRUE,"Cover";#N/A,#N/A,TRUE,"Conts";#N/A,#N/A,TRUE,"VOS";#N/A,#N/A,TRUE,"Warrington";#N/A,#N/A,TRUE,"Widnes"}</definedName>
    <definedName name="qrt" localSheetId="11" hidden="1">{#N/A,#N/A,TRUE,"Cover";#N/A,#N/A,TRUE,"Conts";#N/A,#N/A,TRUE,"VOS";#N/A,#N/A,TRUE,"Warrington";#N/A,#N/A,TRUE,"Widnes"}</definedName>
    <definedName name="qrt" localSheetId="15" hidden="1">{#N/A,#N/A,TRUE,"Cover";#N/A,#N/A,TRUE,"Conts";#N/A,#N/A,TRUE,"VOS";#N/A,#N/A,TRUE,"Warrington";#N/A,#N/A,TRUE,"Widnes"}</definedName>
    <definedName name="qrt" hidden="1">{#N/A,#N/A,TRUE,"Cover";#N/A,#N/A,TRUE,"Conts";#N/A,#N/A,TRUE,"VOS";#N/A,#N/A,TRUE,"Warrington";#N/A,#N/A,TRUE,"Widnes"}</definedName>
    <definedName name="qttyry" localSheetId="0" hidden="1">{#N/A,#N/A,TRUE,"Cover";#N/A,#N/A,TRUE,"Conts";#N/A,#N/A,TRUE,"VOS";#N/A,#N/A,TRUE,"Warrington";#N/A,#N/A,TRUE,"Widnes"}</definedName>
    <definedName name="qttyry" localSheetId="9" hidden="1">{#N/A,#N/A,TRUE,"Cover";#N/A,#N/A,TRUE,"Conts";#N/A,#N/A,TRUE,"VOS";#N/A,#N/A,TRUE,"Warrington";#N/A,#N/A,TRUE,"Widnes"}</definedName>
    <definedName name="qttyry" localSheetId="12" hidden="1">{#N/A,#N/A,TRUE,"Cover";#N/A,#N/A,TRUE,"Conts";#N/A,#N/A,TRUE,"VOS";#N/A,#N/A,TRUE,"Warrington";#N/A,#N/A,TRUE,"Widnes"}</definedName>
    <definedName name="qttyry" localSheetId="13" hidden="1">{#N/A,#N/A,TRUE,"Cover";#N/A,#N/A,TRUE,"Conts";#N/A,#N/A,TRUE,"VOS";#N/A,#N/A,TRUE,"Warrington";#N/A,#N/A,TRUE,"Widnes"}</definedName>
    <definedName name="qttyry" localSheetId="17" hidden="1">{#N/A,#N/A,TRUE,"Cover";#N/A,#N/A,TRUE,"Conts";#N/A,#N/A,TRUE,"VOS";#N/A,#N/A,TRUE,"Warrington";#N/A,#N/A,TRUE,"Widnes"}</definedName>
    <definedName name="qttyry" localSheetId="20" hidden="1">{#N/A,#N/A,TRUE,"Cover";#N/A,#N/A,TRUE,"Conts";#N/A,#N/A,TRUE,"VOS";#N/A,#N/A,TRUE,"Warrington";#N/A,#N/A,TRUE,"Widnes"}</definedName>
    <definedName name="qttyry" localSheetId="19" hidden="1">{#N/A,#N/A,TRUE,"Cover";#N/A,#N/A,TRUE,"Conts";#N/A,#N/A,TRUE,"VOS";#N/A,#N/A,TRUE,"Warrington";#N/A,#N/A,TRUE,"Widnes"}</definedName>
    <definedName name="qttyry" localSheetId="26" hidden="1">{#N/A,#N/A,TRUE,"Cover";#N/A,#N/A,TRUE,"Conts";#N/A,#N/A,TRUE,"VOS";#N/A,#N/A,TRUE,"Warrington";#N/A,#N/A,TRUE,"Widnes"}</definedName>
    <definedName name="qttyry" localSheetId="10" hidden="1">{#N/A,#N/A,TRUE,"Cover";#N/A,#N/A,TRUE,"Conts";#N/A,#N/A,TRUE,"VOS";#N/A,#N/A,TRUE,"Warrington";#N/A,#N/A,TRUE,"Widnes"}</definedName>
    <definedName name="qttyry" localSheetId="11" hidden="1">{#N/A,#N/A,TRUE,"Cover";#N/A,#N/A,TRUE,"Conts";#N/A,#N/A,TRUE,"VOS";#N/A,#N/A,TRUE,"Warrington";#N/A,#N/A,TRUE,"Widnes"}</definedName>
    <definedName name="qttyry" localSheetId="15" hidden="1">{#N/A,#N/A,TRUE,"Cover";#N/A,#N/A,TRUE,"Conts";#N/A,#N/A,TRUE,"VOS";#N/A,#N/A,TRUE,"Warrington";#N/A,#N/A,TRUE,"Widnes"}</definedName>
    <definedName name="qttyry" hidden="1">{#N/A,#N/A,TRUE,"Cover";#N/A,#N/A,TRUE,"Conts";#N/A,#N/A,TRUE,"VOS";#N/A,#N/A,TRUE,"Warrington";#N/A,#N/A,TRUE,"Widnes"}</definedName>
    <definedName name="qtyhytrh" localSheetId="0" hidden="1">{#N/A,#N/A,TRUE,"Cover";#N/A,#N/A,TRUE,"Conts";#N/A,#N/A,TRUE,"VOS";#N/A,#N/A,TRUE,"Warrington";#N/A,#N/A,TRUE,"Widnes"}</definedName>
    <definedName name="qtyhytrh" localSheetId="9" hidden="1">{#N/A,#N/A,TRUE,"Cover";#N/A,#N/A,TRUE,"Conts";#N/A,#N/A,TRUE,"VOS";#N/A,#N/A,TRUE,"Warrington";#N/A,#N/A,TRUE,"Widnes"}</definedName>
    <definedName name="qtyhytrh" localSheetId="12" hidden="1">{#N/A,#N/A,TRUE,"Cover";#N/A,#N/A,TRUE,"Conts";#N/A,#N/A,TRUE,"VOS";#N/A,#N/A,TRUE,"Warrington";#N/A,#N/A,TRUE,"Widnes"}</definedName>
    <definedName name="qtyhytrh" localSheetId="13" hidden="1">{#N/A,#N/A,TRUE,"Cover";#N/A,#N/A,TRUE,"Conts";#N/A,#N/A,TRUE,"VOS";#N/A,#N/A,TRUE,"Warrington";#N/A,#N/A,TRUE,"Widnes"}</definedName>
    <definedName name="qtyhytrh" localSheetId="17" hidden="1">{#N/A,#N/A,TRUE,"Cover";#N/A,#N/A,TRUE,"Conts";#N/A,#N/A,TRUE,"VOS";#N/A,#N/A,TRUE,"Warrington";#N/A,#N/A,TRUE,"Widnes"}</definedName>
    <definedName name="qtyhytrh" localSheetId="20" hidden="1">{#N/A,#N/A,TRUE,"Cover";#N/A,#N/A,TRUE,"Conts";#N/A,#N/A,TRUE,"VOS";#N/A,#N/A,TRUE,"Warrington";#N/A,#N/A,TRUE,"Widnes"}</definedName>
    <definedName name="qtyhytrh" localSheetId="19" hidden="1">{#N/A,#N/A,TRUE,"Cover";#N/A,#N/A,TRUE,"Conts";#N/A,#N/A,TRUE,"VOS";#N/A,#N/A,TRUE,"Warrington";#N/A,#N/A,TRUE,"Widnes"}</definedName>
    <definedName name="qtyhytrh" localSheetId="26" hidden="1">{#N/A,#N/A,TRUE,"Cover";#N/A,#N/A,TRUE,"Conts";#N/A,#N/A,TRUE,"VOS";#N/A,#N/A,TRUE,"Warrington";#N/A,#N/A,TRUE,"Widnes"}</definedName>
    <definedName name="qtyhytrh" localSheetId="10" hidden="1">{#N/A,#N/A,TRUE,"Cover";#N/A,#N/A,TRUE,"Conts";#N/A,#N/A,TRUE,"VOS";#N/A,#N/A,TRUE,"Warrington";#N/A,#N/A,TRUE,"Widnes"}</definedName>
    <definedName name="qtyhytrh" localSheetId="11" hidden="1">{#N/A,#N/A,TRUE,"Cover";#N/A,#N/A,TRUE,"Conts";#N/A,#N/A,TRUE,"VOS";#N/A,#N/A,TRUE,"Warrington";#N/A,#N/A,TRUE,"Widnes"}</definedName>
    <definedName name="qtyhytrh" localSheetId="15" hidden="1">{#N/A,#N/A,TRUE,"Cover";#N/A,#N/A,TRUE,"Conts";#N/A,#N/A,TRUE,"VOS";#N/A,#N/A,TRUE,"Warrington";#N/A,#N/A,TRUE,"Widnes"}</definedName>
    <definedName name="qtyhytrh" hidden="1">{#N/A,#N/A,TRUE,"Cover";#N/A,#N/A,TRUE,"Conts";#N/A,#N/A,TRUE,"VOS";#N/A,#N/A,TRUE,"Warrington";#N/A,#N/A,TRUE,"Widnes"}</definedName>
    <definedName name="qtyu" localSheetId="0" hidden="1">{#N/A,#N/A,TRUE,"Cover";#N/A,#N/A,TRUE,"Conts";#N/A,#N/A,TRUE,"VOS";#N/A,#N/A,TRUE,"Warrington";#N/A,#N/A,TRUE,"Widnes"}</definedName>
    <definedName name="qtyu" localSheetId="9" hidden="1">{#N/A,#N/A,TRUE,"Cover";#N/A,#N/A,TRUE,"Conts";#N/A,#N/A,TRUE,"VOS";#N/A,#N/A,TRUE,"Warrington";#N/A,#N/A,TRUE,"Widnes"}</definedName>
    <definedName name="qtyu" localSheetId="12" hidden="1">{#N/A,#N/A,TRUE,"Cover";#N/A,#N/A,TRUE,"Conts";#N/A,#N/A,TRUE,"VOS";#N/A,#N/A,TRUE,"Warrington";#N/A,#N/A,TRUE,"Widnes"}</definedName>
    <definedName name="qtyu" localSheetId="13" hidden="1">{#N/A,#N/A,TRUE,"Cover";#N/A,#N/A,TRUE,"Conts";#N/A,#N/A,TRUE,"VOS";#N/A,#N/A,TRUE,"Warrington";#N/A,#N/A,TRUE,"Widnes"}</definedName>
    <definedName name="qtyu" localSheetId="17" hidden="1">{#N/A,#N/A,TRUE,"Cover";#N/A,#N/A,TRUE,"Conts";#N/A,#N/A,TRUE,"VOS";#N/A,#N/A,TRUE,"Warrington";#N/A,#N/A,TRUE,"Widnes"}</definedName>
    <definedName name="qtyu" localSheetId="20" hidden="1">{#N/A,#N/A,TRUE,"Cover";#N/A,#N/A,TRUE,"Conts";#N/A,#N/A,TRUE,"VOS";#N/A,#N/A,TRUE,"Warrington";#N/A,#N/A,TRUE,"Widnes"}</definedName>
    <definedName name="qtyu" localSheetId="19" hidden="1">{#N/A,#N/A,TRUE,"Cover";#N/A,#N/A,TRUE,"Conts";#N/A,#N/A,TRUE,"VOS";#N/A,#N/A,TRUE,"Warrington";#N/A,#N/A,TRUE,"Widnes"}</definedName>
    <definedName name="qtyu" localSheetId="26" hidden="1">{#N/A,#N/A,TRUE,"Cover";#N/A,#N/A,TRUE,"Conts";#N/A,#N/A,TRUE,"VOS";#N/A,#N/A,TRUE,"Warrington";#N/A,#N/A,TRUE,"Widnes"}</definedName>
    <definedName name="qtyu" localSheetId="10" hidden="1">{#N/A,#N/A,TRUE,"Cover";#N/A,#N/A,TRUE,"Conts";#N/A,#N/A,TRUE,"VOS";#N/A,#N/A,TRUE,"Warrington";#N/A,#N/A,TRUE,"Widnes"}</definedName>
    <definedName name="qtyu" localSheetId="11" hidden="1">{#N/A,#N/A,TRUE,"Cover";#N/A,#N/A,TRUE,"Conts";#N/A,#N/A,TRUE,"VOS";#N/A,#N/A,TRUE,"Warrington";#N/A,#N/A,TRUE,"Widnes"}</definedName>
    <definedName name="qtyu" localSheetId="15" hidden="1">{#N/A,#N/A,TRUE,"Cover";#N/A,#N/A,TRUE,"Conts";#N/A,#N/A,TRUE,"VOS";#N/A,#N/A,TRUE,"Warrington";#N/A,#N/A,TRUE,"Widnes"}</definedName>
    <definedName name="qtyu" hidden="1">{#N/A,#N/A,TRUE,"Cover";#N/A,#N/A,TRUE,"Conts";#N/A,#N/A,TRUE,"VOS";#N/A,#N/A,TRUE,"Warrington";#N/A,#N/A,TRUE,"Widnes"}</definedName>
    <definedName name="qtyyut" localSheetId="0" hidden="1">{#N/A,#N/A,TRUE,"Cover";#N/A,#N/A,TRUE,"Conts";#N/A,#N/A,TRUE,"VOS";#N/A,#N/A,TRUE,"Warrington";#N/A,#N/A,TRUE,"Widnes"}</definedName>
    <definedName name="qtyyut" localSheetId="9" hidden="1">{#N/A,#N/A,TRUE,"Cover";#N/A,#N/A,TRUE,"Conts";#N/A,#N/A,TRUE,"VOS";#N/A,#N/A,TRUE,"Warrington";#N/A,#N/A,TRUE,"Widnes"}</definedName>
    <definedName name="qtyyut" localSheetId="12" hidden="1">{#N/A,#N/A,TRUE,"Cover";#N/A,#N/A,TRUE,"Conts";#N/A,#N/A,TRUE,"VOS";#N/A,#N/A,TRUE,"Warrington";#N/A,#N/A,TRUE,"Widnes"}</definedName>
    <definedName name="qtyyut" localSheetId="13" hidden="1">{#N/A,#N/A,TRUE,"Cover";#N/A,#N/A,TRUE,"Conts";#N/A,#N/A,TRUE,"VOS";#N/A,#N/A,TRUE,"Warrington";#N/A,#N/A,TRUE,"Widnes"}</definedName>
    <definedName name="qtyyut" localSheetId="17" hidden="1">{#N/A,#N/A,TRUE,"Cover";#N/A,#N/A,TRUE,"Conts";#N/A,#N/A,TRUE,"VOS";#N/A,#N/A,TRUE,"Warrington";#N/A,#N/A,TRUE,"Widnes"}</definedName>
    <definedName name="qtyyut" localSheetId="20" hidden="1">{#N/A,#N/A,TRUE,"Cover";#N/A,#N/A,TRUE,"Conts";#N/A,#N/A,TRUE,"VOS";#N/A,#N/A,TRUE,"Warrington";#N/A,#N/A,TRUE,"Widnes"}</definedName>
    <definedName name="qtyyut" localSheetId="19" hidden="1">{#N/A,#N/A,TRUE,"Cover";#N/A,#N/A,TRUE,"Conts";#N/A,#N/A,TRUE,"VOS";#N/A,#N/A,TRUE,"Warrington";#N/A,#N/A,TRUE,"Widnes"}</definedName>
    <definedName name="qtyyut" localSheetId="26" hidden="1">{#N/A,#N/A,TRUE,"Cover";#N/A,#N/A,TRUE,"Conts";#N/A,#N/A,TRUE,"VOS";#N/A,#N/A,TRUE,"Warrington";#N/A,#N/A,TRUE,"Widnes"}</definedName>
    <definedName name="qtyyut" localSheetId="10" hidden="1">{#N/A,#N/A,TRUE,"Cover";#N/A,#N/A,TRUE,"Conts";#N/A,#N/A,TRUE,"VOS";#N/A,#N/A,TRUE,"Warrington";#N/A,#N/A,TRUE,"Widnes"}</definedName>
    <definedName name="qtyyut" localSheetId="11" hidden="1">{#N/A,#N/A,TRUE,"Cover";#N/A,#N/A,TRUE,"Conts";#N/A,#N/A,TRUE,"VOS";#N/A,#N/A,TRUE,"Warrington";#N/A,#N/A,TRUE,"Widnes"}</definedName>
    <definedName name="qtyyut" localSheetId="15" hidden="1">{#N/A,#N/A,TRUE,"Cover";#N/A,#N/A,TRUE,"Conts";#N/A,#N/A,TRUE,"VOS";#N/A,#N/A,TRUE,"Warrington";#N/A,#N/A,TRUE,"Widnes"}</definedName>
    <definedName name="qtyyut" hidden="1">{#N/A,#N/A,TRUE,"Cover";#N/A,#N/A,TRUE,"Conts";#N/A,#N/A,TRUE,"VOS";#N/A,#N/A,TRUE,"Warrington";#N/A,#N/A,TRUE,"Widnes"}</definedName>
    <definedName name="qtyyyhh" localSheetId="0" hidden="1">{#N/A,#N/A,TRUE,"Cover";#N/A,#N/A,TRUE,"Conts";#N/A,#N/A,TRUE,"VOS";#N/A,#N/A,TRUE,"Warrington";#N/A,#N/A,TRUE,"Widnes"}</definedName>
    <definedName name="qtyyyhh" localSheetId="9" hidden="1">{#N/A,#N/A,TRUE,"Cover";#N/A,#N/A,TRUE,"Conts";#N/A,#N/A,TRUE,"VOS";#N/A,#N/A,TRUE,"Warrington";#N/A,#N/A,TRUE,"Widnes"}</definedName>
    <definedName name="qtyyyhh" localSheetId="12" hidden="1">{#N/A,#N/A,TRUE,"Cover";#N/A,#N/A,TRUE,"Conts";#N/A,#N/A,TRUE,"VOS";#N/A,#N/A,TRUE,"Warrington";#N/A,#N/A,TRUE,"Widnes"}</definedName>
    <definedName name="qtyyyhh" localSheetId="13" hidden="1">{#N/A,#N/A,TRUE,"Cover";#N/A,#N/A,TRUE,"Conts";#N/A,#N/A,TRUE,"VOS";#N/A,#N/A,TRUE,"Warrington";#N/A,#N/A,TRUE,"Widnes"}</definedName>
    <definedName name="qtyyyhh" localSheetId="17" hidden="1">{#N/A,#N/A,TRUE,"Cover";#N/A,#N/A,TRUE,"Conts";#N/A,#N/A,TRUE,"VOS";#N/A,#N/A,TRUE,"Warrington";#N/A,#N/A,TRUE,"Widnes"}</definedName>
    <definedName name="qtyyyhh" localSheetId="20" hidden="1">{#N/A,#N/A,TRUE,"Cover";#N/A,#N/A,TRUE,"Conts";#N/A,#N/A,TRUE,"VOS";#N/A,#N/A,TRUE,"Warrington";#N/A,#N/A,TRUE,"Widnes"}</definedName>
    <definedName name="qtyyyhh" localSheetId="19" hidden="1">{#N/A,#N/A,TRUE,"Cover";#N/A,#N/A,TRUE,"Conts";#N/A,#N/A,TRUE,"VOS";#N/A,#N/A,TRUE,"Warrington";#N/A,#N/A,TRUE,"Widnes"}</definedName>
    <definedName name="qtyyyhh" localSheetId="26" hidden="1">{#N/A,#N/A,TRUE,"Cover";#N/A,#N/A,TRUE,"Conts";#N/A,#N/A,TRUE,"VOS";#N/A,#N/A,TRUE,"Warrington";#N/A,#N/A,TRUE,"Widnes"}</definedName>
    <definedName name="qtyyyhh" localSheetId="10" hidden="1">{#N/A,#N/A,TRUE,"Cover";#N/A,#N/A,TRUE,"Conts";#N/A,#N/A,TRUE,"VOS";#N/A,#N/A,TRUE,"Warrington";#N/A,#N/A,TRUE,"Widnes"}</definedName>
    <definedName name="qtyyyhh" localSheetId="11" hidden="1">{#N/A,#N/A,TRUE,"Cover";#N/A,#N/A,TRUE,"Conts";#N/A,#N/A,TRUE,"VOS";#N/A,#N/A,TRUE,"Warrington";#N/A,#N/A,TRUE,"Widnes"}</definedName>
    <definedName name="qtyyyhh" localSheetId="15" hidden="1">{#N/A,#N/A,TRUE,"Cover";#N/A,#N/A,TRUE,"Conts";#N/A,#N/A,TRUE,"VOS";#N/A,#N/A,TRUE,"Warrington";#N/A,#N/A,TRUE,"Widnes"}</definedName>
    <definedName name="qtyyyhh" hidden="1">{#N/A,#N/A,TRUE,"Cover";#N/A,#N/A,TRUE,"Conts";#N/A,#N/A,TRUE,"VOS";#N/A,#N/A,TRUE,"Warrington";#N/A,#N/A,TRUE,"Widnes"}</definedName>
    <definedName name="ra">#N/A</definedName>
    <definedName name="rasgg" localSheetId="0" hidden="1">{#N/A,#N/A,TRUE,"Cover";#N/A,#N/A,TRUE,"Conts";#N/A,#N/A,TRUE,"VOS";#N/A,#N/A,TRUE,"Warrington";#N/A,#N/A,TRUE,"Widnes"}</definedName>
    <definedName name="rasgg" localSheetId="9" hidden="1">{#N/A,#N/A,TRUE,"Cover";#N/A,#N/A,TRUE,"Conts";#N/A,#N/A,TRUE,"VOS";#N/A,#N/A,TRUE,"Warrington";#N/A,#N/A,TRUE,"Widnes"}</definedName>
    <definedName name="rasgg" localSheetId="12" hidden="1">{#N/A,#N/A,TRUE,"Cover";#N/A,#N/A,TRUE,"Conts";#N/A,#N/A,TRUE,"VOS";#N/A,#N/A,TRUE,"Warrington";#N/A,#N/A,TRUE,"Widnes"}</definedName>
    <definedName name="rasgg" localSheetId="13" hidden="1">{#N/A,#N/A,TRUE,"Cover";#N/A,#N/A,TRUE,"Conts";#N/A,#N/A,TRUE,"VOS";#N/A,#N/A,TRUE,"Warrington";#N/A,#N/A,TRUE,"Widnes"}</definedName>
    <definedName name="rasgg" localSheetId="17" hidden="1">{#N/A,#N/A,TRUE,"Cover";#N/A,#N/A,TRUE,"Conts";#N/A,#N/A,TRUE,"VOS";#N/A,#N/A,TRUE,"Warrington";#N/A,#N/A,TRUE,"Widnes"}</definedName>
    <definedName name="rasgg" localSheetId="20" hidden="1">{#N/A,#N/A,TRUE,"Cover";#N/A,#N/A,TRUE,"Conts";#N/A,#N/A,TRUE,"VOS";#N/A,#N/A,TRUE,"Warrington";#N/A,#N/A,TRUE,"Widnes"}</definedName>
    <definedName name="rasgg" localSheetId="19" hidden="1">{#N/A,#N/A,TRUE,"Cover";#N/A,#N/A,TRUE,"Conts";#N/A,#N/A,TRUE,"VOS";#N/A,#N/A,TRUE,"Warrington";#N/A,#N/A,TRUE,"Widnes"}</definedName>
    <definedName name="rasgg" localSheetId="26" hidden="1">{#N/A,#N/A,TRUE,"Cover";#N/A,#N/A,TRUE,"Conts";#N/A,#N/A,TRUE,"VOS";#N/A,#N/A,TRUE,"Warrington";#N/A,#N/A,TRUE,"Widnes"}</definedName>
    <definedName name="rasgg" localSheetId="10" hidden="1">{#N/A,#N/A,TRUE,"Cover";#N/A,#N/A,TRUE,"Conts";#N/A,#N/A,TRUE,"VOS";#N/A,#N/A,TRUE,"Warrington";#N/A,#N/A,TRUE,"Widnes"}</definedName>
    <definedName name="rasgg" localSheetId="11" hidden="1">{#N/A,#N/A,TRUE,"Cover";#N/A,#N/A,TRUE,"Conts";#N/A,#N/A,TRUE,"VOS";#N/A,#N/A,TRUE,"Warrington";#N/A,#N/A,TRUE,"Widnes"}</definedName>
    <definedName name="rasgg" localSheetId="15" hidden="1">{#N/A,#N/A,TRUE,"Cover";#N/A,#N/A,TRUE,"Conts";#N/A,#N/A,TRUE,"VOS";#N/A,#N/A,TRUE,"Warrington";#N/A,#N/A,TRUE,"Widnes"}</definedName>
    <definedName name="rasgg" hidden="1">{#N/A,#N/A,TRUE,"Cover";#N/A,#N/A,TRUE,"Conts";#N/A,#N/A,TRUE,"VOS";#N/A,#N/A,TRUE,"Warrington";#N/A,#N/A,TRUE,"Widnes"}</definedName>
    <definedName name="Rate">#N/A</definedName>
    <definedName name="RcpPipes" localSheetId="12">'[38]Pipe Schedule'!$C$5:$Z$19</definedName>
    <definedName name="RcpPipes" localSheetId="13">'[38]Pipe Schedule'!$C$5:$Z$19</definedName>
    <definedName name="RcpPipes" localSheetId="19">'[38]Pipe Schedule'!$C$5:$Z$19</definedName>
    <definedName name="RcpPipes" localSheetId="10">'[38]Pipe Schedule'!$C$5:$Z$19</definedName>
    <definedName name="RcpPipes" localSheetId="11">'[38]Pipe Schedule'!$C$5:$Z$19</definedName>
    <definedName name="RcpPipes">'[39]Pipe Schedule'!$C$5:$Z$19</definedName>
    <definedName name="RcpPipes2" localSheetId="12">'[38]Pipe Schedule'!$C$21:$Y$37</definedName>
    <definedName name="RcpPipes2" localSheetId="13">'[38]Pipe Schedule'!$C$21:$Y$37</definedName>
    <definedName name="RcpPipes2" localSheetId="19">'[38]Pipe Schedule'!$C$21:$Y$37</definedName>
    <definedName name="RcpPipes2" localSheetId="10">'[38]Pipe Schedule'!$C$21:$Y$37</definedName>
    <definedName name="RcpPipes2" localSheetId="11">'[38]Pipe Schedule'!$C$21:$Y$37</definedName>
    <definedName name="RcpPipes2">'[39]Pipe Schedule'!$C$21:$Y$37</definedName>
    <definedName name="RD" localSheetId="9">#REF!</definedName>
    <definedName name="RD" localSheetId="11">#REF!</definedName>
    <definedName name="RD" localSheetId="15">#REF!</definedName>
    <definedName name="RD">#REF!</definedName>
    <definedName name="rdegsegrg" localSheetId="0" hidden="1">{#N/A,#N/A,TRUE,"Cover";#N/A,#N/A,TRUE,"Conts";#N/A,#N/A,TRUE,"VOS";#N/A,#N/A,TRUE,"Warrington";#N/A,#N/A,TRUE,"Widnes"}</definedName>
    <definedName name="rdegsegrg" localSheetId="9" hidden="1">{#N/A,#N/A,TRUE,"Cover";#N/A,#N/A,TRUE,"Conts";#N/A,#N/A,TRUE,"VOS";#N/A,#N/A,TRUE,"Warrington";#N/A,#N/A,TRUE,"Widnes"}</definedName>
    <definedName name="rdegsegrg" localSheetId="12" hidden="1">{#N/A,#N/A,TRUE,"Cover";#N/A,#N/A,TRUE,"Conts";#N/A,#N/A,TRUE,"VOS";#N/A,#N/A,TRUE,"Warrington";#N/A,#N/A,TRUE,"Widnes"}</definedName>
    <definedName name="rdegsegrg" localSheetId="13" hidden="1">{#N/A,#N/A,TRUE,"Cover";#N/A,#N/A,TRUE,"Conts";#N/A,#N/A,TRUE,"VOS";#N/A,#N/A,TRUE,"Warrington";#N/A,#N/A,TRUE,"Widnes"}</definedName>
    <definedName name="rdegsegrg" localSheetId="17" hidden="1">{#N/A,#N/A,TRUE,"Cover";#N/A,#N/A,TRUE,"Conts";#N/A,#N/A,TRUE,"VOS";#N/A,#N/A,TRUE,"Warrington";#N/A,#N/A,TRUE,"Widnes"}</definedName>
    <definedName name="rdegsegrg" localSheetId="20" hidden="1">{#N/A,#N/A,TRUE,"Cover";#N/A,#N/A,TRUE,"Conts";#N/A,#N/A,TRUE,"VOS";#N/A,#N/A,TRUE,"Warrington";#N/A,#N/A,TRUE,"Widnes"}</definedName>
    <definedName name="rdegsegrg" localSheetId="19" hidden="1">{#N/A,#N/A,TRUE,"Cover";#N/A,#N/A,TRUE,"Conts";#N/A,#N/A,TRUE,"VOS";#N/A,#N/A,TRUE,"Warrington";#N/A,#N/A,TRUE,"Widnes"}</definedName>
    <definedName name="rdegsegrg" localSheetId="26" hidden="1">{#N/A,#N/A,TRUE,"Cover";#N/A,#N/A,TRUE,"Conts";#N/A,#N/A,TRUE,"VOS";#N/A,#N/A,TRUE,"Warrington";#N/A,#N/A,TRUE,"Widnes"}</definedName>
    <definedName name="rdegsegrg" localSheetId="10" hidden="1">{#N/A,#N/A,TRUE,"Cover";#N/A,#N/A,TRUE,"Conts";#N/A,#N/A,TRUE,"VOS";#N/A,#N/A,TRUE,"Warrington";#N/A,#N/A,TRUE,"Widnes"}</definedName>
    <definedName name="rdegsegrg" localSheetId="11" hidden="1">{#N/A,#N/A,TRUE,"Cover";#N/A,#N/A,TRUE,"Conts";#N/A,#N/A,TRUE,"VOS";#N/A,#N/A,TRUE,"Warrington";#N/A,#N/A,TRUE,"Widnes"}</definedName>
    <definedName name="rdegsegrg" localSheetId="15"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9">#REF!</definedName>
    <definedName name="_xlnm.Recorder" localSheetId="11">#REF!</definedName>
    <definedName name="_xlnm.Recorder" localSheetId="15">#REF!</definedName>
    <definedName name="_xlnm.Recorder">#REF!</definedName>
    <definedName name="Reinforcement" localSheetId="12">'[14]RCBC Reinforcement'!$G$5:$S$77</definedName>
    <definedName name="Reinforcement" localSheetId="13">'[14]RCBC Reinforcement'!$G$5:$S$77</definedName>
    <definedName name="Reinforcement" localSheetId="19">'[14]RCBC Reinforcement'!$G$5:$S$77</definedName>
    <definedName name="Reinforcement" localSheetId="10">'[14]RCBC Reinforcement'!$G$5:$S$77</definedName>
    <definedName name="Reinforcement" localSheetId="11">'[14]RCBC Reinforcement'!$G$5:$S$77</definedName>
    <definedName name="Reinforcement">'[15]RCBC Reinforcement'!$G$5:$S$77</definedName>
    <definedName name="REMOVE">#N/A</definedName>
    <definedName name="rer" localSheetId="0" hidden="1">{#N/A,#N/A,TRUE,"Cover";#N/A,#N/A,TRUE,"Conts";#N/A,#N/A,TRUE,"VOS";#N/A,#N/A,TRUE,"Warrington";#N/A,#N/A,TRUE,"Widnes"}</definedName>
    <definedName name="rer" localSheetId="9" hidden="1">{#N/A,#N/A,TRUE,"Cover";#N/A,#N/A,TRUE,"Conts";#N/A,#N/A,TRUE,"VOS";#N/A,#N/A,TRUE,"Warrington";#N/A,#N/A,TRUE,"Widnes"}</definedName>
    <definedName name="rer" localSheetId="12" hidden="1">{#N/A,#N/A,TRUE,"Cover";#N/A,#N/A,TRUE,"Conts";#N/A,#N/A,TRUE,"VOS";#N/A,#N/A,TRUE,"Warrington";#N/A,#N/A,TRUE,"Widnes"}</definedName>
    <definedName name="rer" localSheetId="13" hidden="1">{#N/A,#N/A,TRUE,"Cover";#N/A,#N/A,TRUE,"Conts";#N/A,#N/A,TRUE,"VOS";#N/A,#N/A,TRUE,"Warrington";#N/A,#N/A,TRUE,"Widnes"}</definedName>
    <definedName name="rer" localSheetId="17" hidden="1">{#N/A,#N/A,TRUE,"Cover";#N/A,#N/A,TRUE,"Conts";#N/A,#N/A,TRUE,"VOS";#N/A,#N/A,TRUE,"Warrington";#N/A,#N/A,TRUE,"Widnes"}</definedName>
    <definedName name="rer" localSheetId="20" hidden="1">{#N/A,#N/A,TRUE,"Cover";#N/A,#N/A,TRUE,"Conts";#N/A,#N/A,TRUE,"VOS";#N/A,#N/A,TRUE,"Warrington";#N/A,#N/A,TRUE,"Widnes"}</definedName>
    <definedName name="rer" localSheetId="19" hidden="1">{#N/A,#N/A,TRUE,"Cover";#N/A,#N/A,TRUE,"Conts";#N/A,#N/A,TRUE,"VOS";#N/A,#N/A,TRUE,"Warrington";#N/A,#N/A,TRUE,"Widnes"}</definedName>
    <definedName name="rer" localSheetId="26" hidden="1">{#N/A,#N/A,TRUE,"Cover";#N/A,#N/A,TRUE,"Conts";#N/A,#N/A,TRUE,"VOS";#N/A,#N/A,TRUE,"Warrington";#N/A,#N/A,TRUE,"Widnes"}</definedName>
    <definedName name="rer" localSheetId="10" hidden="1">{#N/A,#N/A,TRUE,"Cover";#N/A,#N/A,TRUE,"Conts";#N/A,#N/A,TRUE,"VOS";#N/A,#N/A,TRUE,"Warrington";#N/A,#N/A,TRUE,"Widnes"}</definedName>
    <definedName name="rer" localSheetId="11" hidden="1">{#N/A,#N/A,TRUE,"Cover";#N/A,#N/A,TRUE,"Conts";#N/A,#N/A,TRUE,"VOS";#N/A,#N/A,TRUE,"Warrington";#N/A,#N/A,TRUE,"Widnes"}</definedName>
    <definedName name="rer" localSheetId="15" hidden="1">{#N/A,#N/A,TRUE,"Cover";#N/A,#N/A,TRUE,"Conts";#N/A,#N/A,TRUE,"VOS";#N/A,#N/A,TRUE,"Warrington";#N/A,#N/A,TRUE,"Widnes"}</definedName>
    <definedName name="rer" hidden="1">{#N/A,#N/A,TRUE,"Cover";#N/A,#N/A,TRUE,"Conts";#N/A,#N/A,TRUE,"VOS";#N/A,#N/A,TRUE,"Warrington";#N/A,#N/A,TRUE,"Widnes"}</definedName>
    <definedName name="RES" localSheetId="9">[9]WorkBreakDown!#REF!</definedName>
    <definedName name="RES" localSheetId="12">[10]WorkBreakDown!#REF!</definedName>
    <definedName name="RES" localSheetId="13">[10]WorkBreakDown!#REF!</definedName>
    <definedName name="RES" localSheetId="19">[10]WorkBreakDown!#REF!</definedName>
    <definedName name="RES" localSheetId="10">[10]WorkBreakDown!#REF!</definedName>
    <definedName name="RES" localSheetId="11">[10]WorkBreakDown!#REF!</definedName>
    <definedName name="RES">[9]WorkBreakDown!#REF!</definedName>
    <definedName name="rghhythy" localSheetId="0" hidden="1">{#N/A,#N/A,TRUE,"Cover";#N/A,#N/A,TRUE,"Conts";#N/A,#N/A,TRUE,"VOS";#N/A,#N/A,TRUE,"Warrington";#N/A,#N/A,TRUE,"Widnes"}</definedName>
    <definedName name="rghhythy" localSheetId="9" hidden="1">{#N/A,#N/A,TRUE,"Cover";#N/A,#N/A,TRUE,"Conts";#N/A,#N/A,TRUE,"VOS";#N/A,#N/A,TRUE,"Warrington";#N/A,#N/A,TRUE,"Widnes"}</definedName>
    <definedName name="rghhythy" localSheetId="12" hidden="1">{#N/A,#N/A,TRUE,"Cover";#N/A,#N/A,TRUE,"Conts";#N/A,#N/A,TRUE,"VOS";#N/A,#N/A,TRUE,"Warrington";#N/A,#N/A,TRUE,"Widnes"}</definedName>
    <definedName name="rghhythy" localSheetId="13" hidden="1">{#N/A,#N/A,TRUE,"Cover";#N/A,#N/A,TRUE,"Conts";#N/A,#N/A,TRUE,"VOS";#N/A,#N/A,TRUE,"Warrington";#N/A,#N/A,TRUE,"Widnes"}</definedName>
    <definedName name="rghhythy" localSheetId="17" hidden="1">{#N/A,#N/A,TRUE,"Cover";#N/A,#N/A,TRUE,"Conts";#N/A,#N/A,TRUE,"VOS";#N/A,#N/A,TRUE,"Warrington";#N/A,#N/A,TRUE,"Widnes"}</definedName>
    <definedName name="rghhythy" localSheetId="20" hidden="1">{#N/A,#N/A,TRUE,"Cover";#N/A,#N/A,TRUE,"Conts";#N/A,#N/A,TRUE,"VOS";#N/A,#N/A,TRUE,"Warrington";#N/A,#N/A,TRUE,"Widnes"}</definedName>
    <definedName name="rghhythy" localSheetId="19" hidden="1">{#N/A,#N/A,TRUE,"Cover";#N/A,#N/A,TRUE,"Conts";#N/A,#N/A,TRUE,"VOS";#N/A,#N/A,TRUE,"Warrington";#N/A,#N/A,TRUE,"Widnes"}</definedName>
    <definedName name="rghhythy" localSheetId="26" hidden="1">{#N/A,#N/A,TRUE,"Cover";#N/A,#N/A,TRUE,"Conts";#N/A,#N/A,TRUE,"VOS";#N/A,#N/A,TRUE,"Warrington";#N/A,#N/A,TRUE,"Widnes"}</definedName>
    <definedName name="rghhythy" localSheetId="10" hidden="1">{#N/A,#N/A,TRUE,"Cover";#N/A,#N/A,TRUE,"Conts";#N/A,#N/A,TRUE,"VOS";#N/A,#N/A,TRUE,"Warrington";#N/A,#N/A,TRUE,"Widnes"}</definedName>
    <definedName name="rghhythy" localSheetId="11" hidden="1">{#N/A,#N/A,TRUE,"Cover";#N/A,#N/A,TRUE,"Conts";#N/A,#N/A,TRUE,"VOS";#N/A,#N/A,TRUE,"Warrington";#N/A,#N/A,TRUE,"Widnes"}</definedName>
    <definedName name="rghhythy" localSheetId="15" hidden="1">{#N/A,#N/A,TRUE,"Cover";#N/A,#N/A,TRUE,"Conts";#N/A,#N/A,TRUE,"VOS";#N/A,#N/A,TRUE,"Warrington";#N/A,#N/A,TRUE,"Widnes"}</definedName>
    <definedName name="rghhythy" hidden="1">{#N/A,#N/A,TRUE,"Cover";#N/A,#N/A,TRUE,"Conts";#N/A,#N/A,TRUE,"VOS";#N/A,#N/A,TRUE,"Warrington";#N/A,#N/A,TRUE,"Widnes"}</definedName>
    <definedName name="rhyuyi" localSheetId="0" hidden="1">{#N/A,#N/A,TRUE,"Cover";#N/A,#N/A,TRUE,"Conts";#N/A,#N/A,TRUE,"VOS";#N/A,#N/A,TRUE,"Warrington";#N/A,#N/A,TRUE,"Widnes"}</definedName>
    <definedName name="rhyuyi" localSheetId="9" hidden="1">{#N/A,#N/A,TRUE,"Cover";#N/A,#N/A,TRUE,"Conts";#N/A,#N/A,TRUE,"VOS";#N/A,#N/A,TRUE,"Warrington";#N/A,#N/A,TRUE,"Widnes"}</definedName>
    <definedName name="rhyuyi" localSheetId="12" hidden="1">{#N/A,#N/A,TRUE,"Cover";#N/A,#N/A,TRUE,"Conts";#N/A,#N/A,TRUE,"VOS";#N/A,#N/A,TRUE,"Warrington";#N/A,#N/A,TRUE,"Widnes"}</definedName>
    <definedName name="rhyuyi" localSheetId="13" hidden="1">{#N/A,#N/A,TRUE,"Cover";#N/A,#N/A,TRUE,"Conts";#N/A,#N/A,TRUE,"VOS";#N/A,#N/A,TRUE,"Warrington";#N/A,#N/A,TRUE,"Widnes"}</definedName>
    <definedName name="rhyuyi" localSheetId="17" hidden="1">{#N/A,#N/A,TRUE,"Cover";#N/A,#N/A,TRUE,"Conts";#N/A,#N/A,TRUE,"VOS";#N/A,#N/A,TRUE,"Warrington";#N/A,#N/A,TRUE,"Widnes"}</definedName>
    <definedName name="rhyuyi" localSheetId="20" hidden="1">{#N/A,#N/A,TRUE,"Cover";#N/A,#N/A,TRUE,"Conts";#N/A,#N/A,TRUE,"VOS";#N/A,#N/A,TRUE,"Warrington";#N/A,#N/A,TRUE,"Widnes"}</definedName>
    <definedName name="rhyuyi" localSheetId="19" hidden="1">{#N/A,#N/A,TRUE,"Cover";#N/A,#N/A,TRUE,"Conts";#N/A,#N/A,TRUE,"VOS";#N/A,#N/A,TRUE,"Warrington";#N/A,#N/A,TRUE,"Widnes"}</definedName>
    <definedName name="rhyuyi" localSheetId="26" hidden="1">{#N/A,#N/A,TRUE,"Cover";#N/A,#N/A,TRUE,"Conts";#N/A,#N/A,TRUE,"VOS";#N/A,#N/A,TRUE,"Warrington";#N/A,#N/A,TRUE,"Widnes"}</definedName>
    <definedName name="rhyuyi" localSheetId="10" hidden="1">{#N/A,#N/A,TRUE,"Cover";#N/A,#N/A,TRUE,"Conts";#N/A,#N/A,TRUE,"VOS";#N/A,#N/A,TRUE,"Warrington";#N/A,#N/A,TRUE,"Widnes"}</definedName>
    <definedName name="rhyuyi" localSheetId="11" hidden="1">{#N/A,#N/A,TRUE,"Cover";#N/A,#N/A,TRUE,"Conts";#N/A,#N/A,TRUE,"VOS";#N/A,#N/A,TRUE,"Warrington";#N/A,#N/A,TRUE,"Widnes"}</definedName>
    <definedName name="rhyuyi" localSheetId="15" hidden="1">{#N/A,#N/A,TRUE,"Cover";#N/A,#N/A,TRUE,"Conts";#N/A,#N/A,TRUE,"VOS";#N/A,#N/A,TRUE,"Warrington";#N/A,#N/A,TRUE,"Widnes"}</definedName>
    <definedName name="rhyuyi" hidden="1">{#N/A,#N/A,TRUE,"Cover";#N/A,#N/A,TRUE,"Conts";#N/A,#N/A,TRUE,"VOS";#N/A,#N/A,TRUE,"Warrington";#N/A,#N/A,TRUE,"Widnes"}</definedName>
    <definedName name="RID" localSheetId="9">[9]WorkBreakDown!#REF!</definedName>
    <definedName name="RID" localSheetId="12">[10]WorkBreakDown!#REF!</definedName>
    <definedName name="RID" localSheetId="13">[10]WorkBreakDown!#REF!</definedName>
    <definedName name="RID" localSheetId="19">[10]WorkBreakDown!#REF!</definedName>
    <definedName name="RID" localSheetId="10">[10]WorkBreakDown!#REF!</definedName>
    <definedName name="RID" localSheetId="11">[10]WorkBreakDown!#REF!</definedName>
    <definedName name="RID">[9]WorkBreakDown!#REF!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[17]Road_Schedule!$C$4:$L$59</definedName>
    <definedName name="rolly" localSheetId="9">#REF!</definedName>
    <definedName name="rolly" localSheetId="11">#REF!</definedName>
    <definedName name="rolly" localSheetId="15">#REF!</definedName>
    <definedName name="rolly">#REF!</definedName>
    <definedName name="ROOF" localSheetId="9">'[16]Build-up'!#REF!</definedName>
    <definedName name="ROOF" localSheetId="11">'[16]Build-up'!#REF!</definedName>
    <definedName name="ROOF">'[16]Build-up'!#REF!</definedName>
    <definedName name="RR" localSheetId="0" hidden="1">{#N/A,#N/A,FALSE,"C3";#N/A,#N/A,FALSE,"D2-17";#N/A,#N/A,FALSE,"C2-17";#N/A,#N/A,FALSE,"C2-CIVIL";#N/A,#N/A,FALSE,"D1-C1 contract";#N/A,#N/A,FALSE,"D1-CIVIL";#N/A,#N/A,FALSE,"C1 hourly";#N/A,#N/A,FALSE,"C1 contract";#N/A,#N/A,FALSE,"D1-C1 hourly"}</definedName>
    <definedName name="RR" localSheetId="9" hidden="1">{#N/A,#N/A,FALSE,"C3";#N/A,#N/A,FALSE,"D2-17";#N/A,#N/A,FALSE,"C2-17";#N/A,#N/A,FALSE,"C2-CIVIL";#N/A,#N/A,FALSE,"D1-C1 contract";#N/A,#N/A,FALSE,"D1-CIVIL";#N/A,#N/A,FALSE,"C1 hourly";#N/A,#N/A,FALSE,"C1 contract";#N/A,#N/A,FALSE,"D1-C1 hourly"}</definedName>
    <definedName name="RR" localSheetId="12" hidden="1">{#N/A,#N/A,FALSE,"C3";#N/A,#N/A,FALSE,"D2-17";#N/A,#N/A,FALSE,"C2-17";#N/A,#N/A,FALSE,"C2-CIVIL";#N/A,#N/A,FALSE,"D1-C1 contract";#N/A,#N/A,FALSE,"D1-CIVIL";#N/A,#N/A,FALSE,"C1 hourly";#N/A,#N/A,FALSE,"C1 contract";#N/A,#N/A,FALSE,"D1-C1 hourly"}</definedName>
    <definedName name="RR" localSheetId="13" hidden="1">{#N/A,#N/A,FALSE,"C3";#N/A,#N/A,FALSE,"D2-17";#N/A,#N/A,FALSE,"C2-17";#N/A,#N/A,FALSE,"C2-CIVIL";#N/A,#N/A,FALSE,"D1-C1 contract";#N/A,#N/A,FALSE,"D1-CIVIL";#N/A,#N/A,FALSE,"C1 hourly";#N/A,#N/A,FALSE,"C1 contract";#N/A,#N/A,FALSE,"D1-C1 hourly"}</definedName>
    <definedName name="RR" localSheetId="17" hidden="1">{#N/A,#N/A,FALSE,"C3";#N/A,#N/A,FALSE,"D2-17";#N/A,#N/A,FALSE,"C2-17";#N/A,#N/A,FALSE,"C2-CIVIL";#N/A,#N/A,FALSE,"D1-C1 contract";#N/A,#N/A,FALSE,"D1-CIVIL";#N/A,#N/A,FALSE,"C1 hourly";#N/A,#N/A,FALSE,"C1 contract";#N/A,#N/A,FALSE,"D1-C1 hourly"}</definedName>
    <definedName name="RR" localSheetId="20"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26"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localSheetId="15"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0" hidden="1">{#N/A,#N/A,TRUE,"Cover";#N/A,#N/A,TRUE,"Conts";#N/A,#N/A,TRUE,"VOS";#N/A,#N/A,TRUE,"Warrington";#N/A,#N/A,TRUE,"Widnes"}</definedName>
    <definedName name="rrr" localSheetId="9" hidden="1">{#N/A,#N/A,TRUE,"Cover";#N/A,#N/A,TRUE,"Conts";#N/A,#N/A,TRUE,"VOS";#N/A,#N/A,TRUE,"Warrington";#N/A,#N/A,TRUE,"Widnes"}</definedName>
    <definedName name="rrr" localSheetId="12" hidden="1">{#N/A,#N/A,TRUE,"Cover";#N/A,#N/A,TRUE,"Conts";#N/A,#N/A,TRUE,"VOS";#N/A,#N/A,TRUE,"Warrington";#N/A,#N/A,TRUE,"Widnes"}</definedName>
    <definedName name="rrr" localSheetId="13" hidden="1">{#N/A,#N/A,TRUE,"Cover";#N/A,#N/A,TRUE,"Conts";#N/A,#N/A,TRUE,"VOS";#N/A,#N/A,TRUE,"Warrington";#N/A,#N/A,TRUE,"Widnes"}</definedName>
    <definedName name="rrr" localSheetId="17" hidden="1">{#N/A,#N/A,TRUE,"Cover";#N/A,#N/A,TRUE,"Conts";#N/A,#N/A,TRUE,"VOS";#N/A,#N/A,TRUE,"Warrington";#N/A,#N/A,TRUE,"Widnes"}</definedName>
    <definedName name="rrr" localSheetId="20" hidden="1">{#N/A,#N/A,TRUE,"Cover";#N/A,#N/A,TRUE,"Conts";#N/A,#N/A,TRUE,"VOS";#N/A,#N/A,TRUE,"Warrington";#N/A,#N/A,TRUE,"Widnes"}</definedName>
    <definedName name="rrr" localSheetId="19" hidden="1">{#N/A,#N/A,TRUE,"Cover";#N/A,#N/A,TRUE,"Conts";#N/A,#N/A,TRUE,"VOS";#N/A,#N/A,TRUE,"Warrington";#N/A,#N/A,TRUE,"Widnes"}</definedName>
    <definedName name="rrr" localSheetId="26" hidden="1">{#N/A,#N/A,TRUE,"Cover";#N/A,#N/A,TRUE,"Conts";#N/A,#N/A,TRUE,"VOS";#N/A,#N/A,TRUE,"Warrington";#N/A,#N/A,TRUE,"Widnes"}</definedName>
    <definedName name="rrr" localSheetId="10" hidden="1">{#N/A,#N/A,TRUE,"Cover";#N/A,#N/A,TRUE,"Conts";#N/A,#N/A,TRUE,"VOS";#N/A,#N/A,TRUE,"Warrington";#N/A,#N/A,TRUE,"Widnes"}</definedName>
    <definedName name="rrr" localSheetId="11" hidden="1">{#N/A,#N/A,TRUE,"Cover";#N/A,#N/A,TRUE,"Conts";#N/A,#N/A,TRUE,"VOS";#N/A,#N/A,TRUE,"Warrington";#N/A,#N/A,TRUE,"Widnes"}</definedName>
    <definedName name="rrr" localSheetId="15" hidden="1">{#N/A,#N/A,TRUE,"Cover";#N/A,#N/A,TRUE,"Conts";#N/A,#N/A,TRUE,"VOS";#N/A,#N/A,TRUE,"Warrington";#N/A,#N/A,TRUE,"Widnes"}</definedName>
    <definedName name="rrr" hidden="1">{#N/A,#N/A,TRUE,"Cover";#N/A,#N/A,TRUE,"Conts";#N/A,#N/A,TRUE,"VOS";#N/A,#N/A,TRUE,"Warrington";#N/A,#N/A,TRUE,"Widnes"}</definedName>
    <definedName name="rrrr" localSheetId="0" hidden="1">{#N/A,#N/A,TRUE,"Cover";#N/A,#N/A,TRUE,"Conts";#N/A,#N/A,TRUE,"VOS";#N/A,#N/A,TRUE,"Warrington";#N/A,#N/A,TRUE,"Widnes"}</definedName>
    <definedName name="rrrr" localSheetId="9" hidden="1">{#N/A,#N/A,TRUE,"Cover";#N/A,#N/A,TRUE,"Conts";#N/A,#N/A,TRUE,"VOS";#N/A,#N/A,TRUE,"Warrington";#N/A,#N/A,TRUE,"Widnes"}</definedName>
    <definedName name="rrrr" localSheetId="12" hidden="1">{#N/A,#N/A,TRUE,"Cover";#N/A,#N/A,TRUE,"Conts";#N/A,#N/A,TRUE,"VOS";#N/A,#N/A,TRUE,"Warrington";#N/A,#N/A,TRUE,"Widnes"}</definedName>
    <definedName name="rrrr" localSheetId="13" hidden="1">{#N/A,#N/A,TRUE,"Cover";#N/A,#N/A,TRUE,"Conts";#N/A,#N/A,TRUE,"VOS";#N/A,#N/A,TRUE,"Warrington";#N/A,#N/A,TRUE,"Widnes"}</definedName>
    <definedName name="rrrr" localSheetId="17" hidden="1">{#N/A,#N/A,TRUE,"Cover";#N/A,#N/A,TRUE,"Conts";#N/A,#N/A,TRUE,"VOS";#N/A,#N/A,TRUE,"Warrington";#N/A,#N/A,TRUE,"Widnes"}</definedName>
    <definedName name="rrrr" localSheetId="20" hidden="1">{#N/A,#N/A,TRUE,"Cover";#N/A,#N/A,TRUE,"Conts";#N/A,#N/A,TRUE,"VOS";#N/A,#N/A,TRUE,"Warrington";#N/A,#N/A,TRUE,"Widnes"}</definedName>
    <definedName name="rrrr" localSheetId="19" hidden="1">{#N/A,#N/A,TRUE,"Cover";#N/A,#N/A,TRUE,"Conts";#N/A,#N/A,TRUE,"VOS";#N/A,#N/A,TRUE,"Warrington";#N/A,#N/A,TRUE,"Widnes"}</definedName>
    <definedName name="rrrr" localSheetId="26" hidden="1">{#N/A,#N/A,TRUE,"Cover";#N/A,#N/A,TRUE,"Conts";#N/A,#N/A,TRUE,"VOS";#N/A,#N/A,TRUE,"Warrington";#N/A,#N/A,TRUE,"Widnes"}</definedName>
    <definedName name="rrrr" localSheetId="10" hidden="1">{#N/A,#N/A,TRUE,"Cover";#N/A,#N/A,TRUE,"Conts";#N/A,#N/A,TRUE,"VOS";#N/A,#N/A,TRUE,"Warrington";#N/A,#N/A,TRUE,"Widnes"}</definedName>
    <definedName name="rrrr" localSheetId="11" hidden="1">{#N/A,#N/A,TRUE,"Cover";#N/A,#N/A,TRUE,"Conts";#N/A,#N/A,TRUE,"VOS";#N/A,#N/A,TRUE,"Warrington";#N/A,#N/A,TRUE,"Widnes"}</definedName>
    <definedName name="rrrr" localSheetId="15" hidden="1">{#N/A,#N/A,TRUE,"Cover";#N/A,#N/A,TRUE,"Conts";#N/A,#N/A,TRUE,"VOS";#N/A,#N/A,TRUE,"Warrington";#N/A,#N/A,TRUE,"Widnes"}</definedName>
    <definedName name="rrrr" hidden="1">{#N/A,#N/A,TRUE,"Cover";#N/A,#N/A,TRUE,"Conts";#N/A,#N/A,TRUE,"VOS";#N/A,#N/A,TRUE,"Warrington";#N/A,#N/A,TRUE,"Widnes"}</definedName>
    <definedName name="rrrrr" localSheetId="0" hidden="1">{#N/A,#N/A,TRUE,"Cover";#N/A,#N/A,TRUE,"Conts";#N/A,#N/A,TRUE,"VOS";#N/A,#N/A,TRUE,"Warrington";#N/A,#N/A,TRUE,"Widnes"}</definedName>
    <definedName name="rrrrr" localSheetId="9" hidden="1">{#N/A,#N/A,TRUE,"Cover";#N/A,#N/A,TRUE,"Conts";#N/A,#N/A,TRUE,"VOS";#N/A,#N/A,TRUE,"Warrington";#N/A,#N/A,TRUE,"Widnes"}</definedName>
    <definedName name="rrrrr" localSheetId="12" hidden="1">{#N/A,#N/A,TRUE,"Cover";#N/A,#N/A,TRUE,"Conts";#N/A,#N/A,TRUE,"VOS";#N/A,#N/A,TRUE,"Warrington";#N/A,#N/A,TRUE,"Widnes"}</definedName>
    <definedName name="rrrrr" localSheetId="13" hidden="1">{#N/A,#N/A,TRUE,"Cover";#N/A,#N/A,TRUE,"Conts";#N/A,#N/A,TRUE,"VOS";#N/A,#N/A,TRUE,"Warrington";#N/A,#N/A,TRUE,"Widnes"}</definedName>
    <definedName name="rrrrr" localSheetId="17" hidden="1">{#N/A,#N/A,TRUE,"Cover";#N/A,#N/A,TRUE,"Conts";#N/A,#N/A,TRUE,"VOS";#N/A,#N/A,TRUE,"Warrington";#N/A,#N/A,TRUE,"Widnes"}</definedName>
    <definedName name="rrrrr" localSheetId="20" hidden="1">{#N/A,#N/A,TRUE,"Cover";#N/A,#N/A,TRUE,"Conts";#N/A,#N/A,TRUE,"VOS";#N/A,#N/A,TRUE,"Warrington";#N/A,#N/A,TRUE,"Widnes"}</definedName>
    <definedName name="rrrrr" localSheetId="19" hidden="1">{#N/A,#N/A,TRUE,"Cover";#N/A,#N/A,TRUE,"Conts";#N/A,#N/A,TRUE,"VOS";#N/A,#N/A,TRUE,"Warrington";#N/A,#N/A,TRUE,"Widnes"}</definedName>
    <definedName name="rrrrr" localSheetId="26" hidden="1">{#N/A,#N/A,TRUE,"Cover";#N/A,#N/A,TRUE,"Conts";#N/A,#N/A,TRUE,"VOS";#N/A,#N/A,TRUE,"Warrington";#N/A,#N/A,TRUE,"Widnes"}</definedName>
    <definedName name="rrrrr" localSheetId="10" hidden="1">{#N/A,#N/A,TRUE,"Cover";#N/A,#N/A,TRUE,"Conts";#N/A,#N/A,TRUE,"VOS";#N/A,#N/A,TRUE,"Warrington";#N/A,#N/A,TRUE,"Widnes"}</definedName>
    <definedName name="rrrrr" localSheetId="11" hidden="1">{#N/A,#N/A,TRUE,"Cover";#N/A,#N/A,TRUE,"Conts";#N/A,#N/A,TRUE,"VOS";#N/A,#N/A,TRUE,"Warrington";#N/A,#N/A,TRUE,"Widnes"}</definedName>
    <definedName name="rrrrr" localSheetId="15" hidden="1">{#N/A,#N/A,TRUE,"Cover";#N/A,#N/A,TRUE,"Conts";#N/A,#N/A,TRUE,"VOS";#N/A,#N/A,TRUE,"Warrington";#N/A,#N/A,TRUE,"Widnes"}</definedName>
    <definedName name="rrrrr" hidden="1">{#N/A,#N/A,TRUE,"Cover";#N/A,#N/A,TRUE,"Conts";#N/A,#N/A,TRUE,"VOS";#N/A,#N/A,TRUE,"Warrington";#N/A,#N/A,TRUE,"Widnes"}</definedName>
    <definedName name="rrrrrrr" localSheetId="0" hidden="1">{#N/A,#N/A,TRUE,"Cover";#N/A,#N/A,TRUE,"Conts";#N/A,#N/A,TRUE,"VOS";#N/A,#N/A,TRUE,"Warrington";#N/A,#N/A,TRUE,"Widnes"}</definedName>
    <definedName name="rrrrrrr" localSheetId="9" hidden="1">{#N/A,#N/A,TRUE,"Cover";#N/A,#N/A,TRUE,"Conts";#N/A,#N/A,TRUE,"VOS";#N/A,#N/A,TRUE,"Warrington";#N/A,#N/A,TRUE,"Widnes"}</definedName>
    <definedName name="rrrrrrr" localSheetId="12" hidden="1">{#N/A,#N/A,TRUE,"Cover";#N/A,#N/A,TRUE,"Conts";#N/A,#N/A,TRUE,"VOS";#N/A,#N/A,TRUE,"Warrington";#N/A,#N/A,TRUE,"Widnes"}</definedName>
    <definedName name="rrrrrrr" localSheetId="13" hidden="1">{#N/A,#N/A,TRUE,"Cover";#N/A,#N/A,TRUE,"Conts";#N/A,#N/A,TRUE,"VOS";#N/A,#N/A,TRUE,"Warrington";#N/A,#N/A,TRUE,"Widnes"}</definedName>
    <definedName name="rrrrrrr" localSheetId="17" hidden="1">{#N/A,#N/A,TRUE,"Cover";#N/A,#N/A,TRUE,"Conts";#N/A,#N/A,TRUE,"VOS";#N/A,#N/A,TRUE,"Warrington";#N/A,#N/A,TRUE,"Widnes"}</definedName>
    <definedName name="rrrrrrr" localSheetId="20" hidden="1">{#N/A,#N/A,TRUE,"Cover";#N/A,#N/A,TRUE,"Conts";#N/A,#N/A,TRUE,"VOS";#N/A,#N/A,TRUE,"Warrington";#N/A,#N/A,TRUE,"Widnes"}</definedName>
    <definedName name="rrrrrrr" localSheetId="19" hidden="1">{#N/A,#N/A,TRUE,"Cover";#N/A,#N/A,TRUE,"Conts";#N/A,#N/A,TRUE,"VOS";#N/A,#N/A,TRUE,"Warrington";#N/A,#N/A,TRUE,"Widnes"}</definedName>
    <definedName name="rrrrrrr" localSheetId="26" hidden="1">{#N/A,#N/A,TRUE,"Cover";#N/A,#N/A,TRUE,"Conts";#N/A,#N/A,TRUE,"VOS";#N/A,#N/A,TRUE,"Warrington";#N/A,#N/A,TRUE,"Widnes"}</definedName>
    <definedName name="rrrrrrr" localSheetId="10" hidden="1">{#N/A,#N/A,TRUE,"Cover";#N/A,#N/A,TRUE,"Conts";#N/A,#N/A,TRUE,"VOS";#N/A,#N/A,TRUE,"Warrington";#N/A,#N/A,TRUE,"Widnes"}</definedName>
    <definedName name="rrrrrrr" localSheetId="11" hidden="1">{#N/A,#N/A,TRUE,"Cover";#N/A,#N/A,TRUE,"Conts";#N/A,#N/A,TRUE,"VOS";#N/A,#N/A,TRUE,"Warrington";#N/A,#N/A,TRUE,"Widnes"}</definedName>
    <definedName name="rrrrrrr" localSheetId="15" hidden="1">{#N/A,#N/A,TRUE,"Cover";#N/A,#N/A,TRUE,"Conts";#N/A,#N/A,TRUE,"VOS";#N/A,#N/A,TRUE,"Warrington";#N/A,#N/A,TRUE,"Widnes"}</definedName>
    <definedName name="rrrrrrr" hidden="1">{#N/A,#N/A,TRUE,"Cover";#N/A,#N/A,TRUE,"Conts";#N/A,#N/A,TRUE,"VOS";#N/A,#N/A,TRUE,"Warrington";#N/A,#N/A,TRUE,"Widnes"}</definedName>
    <definedName name="rrrrrrrrrr" localSheetId="0" hidden="1">{#N/A,#N/A,TRUE,"Cover";#N/A,#N/A,TRUE,"Conts";#N/A,#N/A,TRUE,"VOS";#N/A,#N/A,TRUE,"Warrington";#N/A,#N/A,TRUE,"Widnes"}</definedName>
    <definedName name="rrrrrrrrrr" localSheetId="9" hidden="1">{#N/A,#N/A,TRUE,"Cover";#N/A,#N/A,TRUE,"Conts";#N/A,#N/A,TRUE,"VOS";#N/A,#N/A,TRUE,"Warrington";#N/A,#N/A,TRUE,"Widnes"}</definedName>
    <definedName name="rrrrrrrrrr" localSheetId="12" hidden="1">{#N/A,#N/A,TRUE,"Cover";#N/A,#N/A,TRUE,"Conts";#N/A,#N/A,TRUE,"VOS";#N/A,#N/A,TRUE,"Warrington";#N/A,#N/A,TRUE,"Widnes"}</definedName>
    <definedName name="rrrrrrrrrr" localSheetId="13" hidden="1">{#N/A,#N/A,TRUE,"Cover";#N/A,#N/A,TRUE,"Conts";#N/A,#N/A,TRUE,"VOS";#N/A,#N/A,TRUE,"Warrington";#N/A,#N/A,TRUE,"Widnes"}</definedName>
    <definedName name="rrrrrrrrrr" localSheetId="17" hidden="1">{#N/A,#N/A,TRUE,"Cover";#N/A,#N/A,TRUE,"Conts";#N/A,#N/A,TRUE,"VOS";#N/A,#N/A,TRUE,"Warrington";#N/A,#N/A,TRUE,"Widnes"}</definedName>
    <definedName name="rrrrrrrrrr" localSheetId="20" hidden="1">{#N/A,#N/A,TRUE,"Cover";#N/A,#N/A,TRUE,"Conts";#N/A,#N/A,TRUE,"VOS";#N/A,#N/A,TRUE,"Warrington";#N/A,#N/A,TRUE,"Widnes"}</definedName>
    <definedName name="rrrrrrrrrr" localSheetId="19" hidden="1">{#N/A,#N/A,TRUE,"Cover";#N/A,#N/A,TRUE,"Conts";#N/A,#N/A,TRUE,"VOS";#N/A,#N/A,TRUE,"Warrington";#N/A,#N/A,TRUE,"Widnes"}</definedName>
    <definedName name="rrrrrrrrrr" localSheetId="26" hidden="1">{#N/A,#N/A,TRUE,"Cover";#N/A,#N/A,TRUE,"Conts";#N/A,#N/A,TRUE,"VOS";#N/A,#N/A,TRUE,"Warrington";#N/A,#N/A,TRUE,"Widnes"}</definedName>
    <definedName name="rrrrrrrrrr" localSheetId="10" hidden="1">{#N/A,#N/A,TRUE,"Cover";#N/A,#N/A,TRUE,"Conts";#N/A,#N/A,TRUE,"VOS";#N/A,#N/A,TRUE,"Warrington";#N/A,#N/A,TRUE,"Widnes"}</definedName>
    <definedName name="rrrrrrrrrr" localSheetId="11" hidden="1">{#N/A,#N/A,TRUE,"Cover";#N/A,#N/A,TRUE,"Conts";#N/A,#N/A,TRUE,"VOS";#N/A,#N/A,TRUE,"Warrington";#N/A,#N/A,TRUE,"Widnes"}</definedName>
    <definedName name="rrrrrrrrrr" localSheetId="15" hidden="1">{#N/A,#N/A,TRUE,"Cover";#N/A,#N/A,TRUE,"Conts";#N/A,#N/A,TRUE,"VOS";#N/A,#N/A,TRUE,"Warrington";#N/A,#N/A,TRUE,"Widnes"}</definedName>
    <definedName name="rrrrrrrrrr" hidden="1">{#N/A,#N/A,TRUE,"Cover";#N/A,#N/A,TRUE,"Conts";#N/A,#N/A,TRUE,"VOS";#N/A,#N/A,TRUE,"Warrington";#N/A,#N/A,TRUE,"Widnes"}</definedName>
    <definedName name="rrttt" localSheetId="0" hidden="1">{#N/A,#N/A,TRUE,"Cover";#N/A,#N/A,TRUE,"Conts";#N/A,#N/A,TRUE,"VOS";#N/A,#N/A,TRUE,"Warrington";#N/A,#N/A,TRUE,"Widnes"}</definedName>
    <definedName name="rrttt" localSheetId="9" hidden="1">{#N/A,#N/A,TRUE,"Cover";#N/A,#N/A,TRUE,"Conts";#N/A,#N/A,TRUE,"VOS";#N/A,#N/A,TRUE,"Warrington";#N/A,#N/A,TRUE,"Widnes"}</definedName>
    <definedName name="rrttt" localSheetId="12" hidden="1">{#N/A,#N/A,TRUE,"Cover";#N/A,#N/A,TRUE,"Conts";#N/A,#N/A,TRUE,"VOS";#N/A,#N/A,TRUE,"Warrington";#N/A,#N/A,TRUE,"Widnes"}</definedName>
    <definedName name="rrttt" localSheetId="13" hidden="1">{#N/A,#N/A,TRUE,"Cover";#N/A,#N/A,TRUE,"Conts";#N/A,#N/A,TRUE,"VOS";#N/A,#N/A,TRUE,"Warrington";#N/A,#N/A,TRUE,"Widnes"}</definedName>
    <definedName name="rrttt" localSheetId="17" hidden="1">{#N/A,#N/A,TRUE,"Cover";#N/A,#N/A,TRUE,"Conts";#N/A,#N/A,TRUE,"VOS";#N/A,#N/A,TRUE,"Warrington";#N/A,#N/A,TRUE,"Widnes"}</definedName>
    <definedName name="rrttt" localSheetId="20" hidden="1">{#N/A,#N/A,TRUE,"Cover";#N/A,#N/A,TRUE,"Conts";#N/A,#N/A,TRUE,"VOS";#N/A,#N/A,TRUE,"Warrington";#N/A,#N/A,TRUE,"Widnes"}</definedName>
    <definedName name="rrttt" localSheetId="19" hidden="1">{#N/A,#N/A,TRUE,"Cover";#N/A,#N/A,TRUE,"Conts";#N/A,#N/A,TRUE,"VOS";#N/A,#N/A,TRUE,"Warrington";#N/A,#N/A,TRUE,"Widnes"}</definedName>
    <definedName name="rrttt" localSheetId="26" hidden="1">{#N/A,#N/A,TRUE,"Cover";#N/A,#N/A,TRUE,"Conts";#N/A,#N/A,TRUE,"VOS";#N/A,#N/A,TRUE,"Warrington";#N/A,#N/A,TRUE,"Widnes"}</definedName>
    <definedName name="rrttt" localSheetId="10" hidden="1">{#N/A,#N/A,TRUE,"Cover";#N/A,#N/A,TRUE,"Conts";#N/A,#N/A,TRUE,"VOS";#N/A,#N/A,TRUE,"Warrington";#N/A,#N/A,TRUE,"Widnes"}</definedName>
    <definedName name="rrttt" localSheetId="11" hidden="1">{#N/A,#N/A,TRUE,"Cover";#N/A,#N/A,TRUE,"Conts";#N/A,#N/A,TRUE,"VOS";#N/A,#N/A,TRUE,"Warrington";#N/A,#N/A,TRUE,"Widnes"}</definedName>
    <definedName name="rrttt" localSheetId="15" hidden="1">{#N/A,#N/A,TRUE,"Cover";#N/A,#N/A,TRUE,"Conts";#N/A,#N/A,TRUE,"VOS";#N/A,#N/A,TRUE,"Warrington";#N/A,#N/A,TRUE,"Widnes"}</definedName>
    <definedName name="rrttt" hidden="1">{#N/A,#N/A,TRUE,"Cover";#N/A,#N/A,TRUE,"Conts";#N/A,#N/A,TRUE,"VOS";#N/A,#N/A,TRUE,"Warrington";#N/A,#N/A,TRUE,"Widnes"}</definedName>
    <definedName name="rt" localSheetId="0" hidden="1">{#N/A,#N/A,TRUE,"Cover";#N/A,#N/A,TRUE,"Conts";#N/A,#N/A,TRUE,"VOS";#N/A,#N/A,TRUE,"Warrington";#N/A,#N/A,TRUE,"Widnes"}</definedName>
    <definedName name="rt" localSheetId="9" hidden="1">{#N/A,#N/A,TRUE,"Cover";#N/A,#N/A,TRUE,"Conts";#N/A,#N/A,TRUE,"VOS";#N/A,#N/A,TRUE,"Warrington";#N/A,#N/A,TRUE,"Widnes"}</definedName>
    <definedName name="rt" localSheetId="12" hidden="1">{#N/A,#N/A,TRUE,"Cover";#N/A,#N/A,TRUE,"Conts";#N/A,#N/A,TRUE,"VOS";#N/A,#N/A,TRUE,"Warrington";#N/A,#N/A,TRUE,"Widnes"}</definedName>
    <definedName name="rt" localSheetId="13" hidden="1">{#N/A,#N/A,TRUE,"Cover";#N/A,#N/A,TRUE,"Conts";#N/A,#N/A,TRUE,"VOS";#N/A,#N/A,TRUE,"Warrington";#N/A,#N/A,TRUE,"Widnes"}</definedName>
    <definedName name="rt" localSheetId="17" hidden="1">{#N/A,#N/A,TRUE,"Cover";#N/A,#N/A,TRUE,"Conts";#N/A,#N/A,TRUE,"VOS";#N/A,#N/A,TRUE,"Warrington";#N/A,#N/A,TRUE,"Widnes"}</definedName>
    <definedName name="rt" localSheetId="20" hidden="1">{#N/A,#N/A,TRUE,"Cover";#N/A,#N/A,TRUE,"Conts";#N/A,#N/A,TRUE,"VOS";#N/A,#N/A,TRUE,"Warrington";#N/A,#N/A,TRUE,"Widnes"}</definedName>
    <definedName name="rt" localSheetId="19" hidden="1">{#N/A,#N/A,TRUE,"Cover";#N/A,#N/A,TRUE,"Conts";#N/A,#N/A,TRUE,"VOS";#N/A,#N/A,TRUE,"Warrington";#N/A,#N/A,TRUE,"Widnes"}</definedName>
    <definedName name="rt" localSheetId="26" hidden="1">{#N/A,#N/A,TRUE,"Cover";#N/A,#N/A,TRUE,"Conts";#N/A,#N/A,TRUE,"VOS";#N/A,#N/A,TRUE,"Warrington";#N/A,#N/A,TRUE,"Widnes"}</definedName>
    <definedName name="rt" localSheetId="10" hidden="1">{#N/A,#N/A,TRUE,"Cover";#N/A,#N/A,TRUE,"Conts";#N/A,#N/A,TRUE,"VOS";#N/A,#N/A,TRUE,"Warrington";#N/A,#N/A,TRUE,"Widnes"}</definedName>
    <definedName name="rt" localSheetId="11" hidden="1">{#N/A,#N/A,TRUE,"Cover";#N/A,#N/A,TRUE,"Conts";#N/A,#N/A,TRUE,"VOS";#N/A,#N/A,TRUE,"Warrington";#N/A,#N/A,TRUE,"Widnes"}</definedName>
    <definedName name="rt" localSheetId="15" hidden="1">{#N/A,#N/A,TRUE,"Cover";#N/A,#N/A,TRUE,"Conts";#N/A,#N/A,TRUE,"VOS";#N/A,#N/A,TRUE,"Warrington";#N/A,#N/A,TRUE,"Widnes"}</definedName>
    <definedName name="rt" hidden="1">{#N/A,#N/A,TRUE,"Cover";#N/A,#N/A,TRUE,"Conts";#N/A,#N/A,TRUE,"VOS";#N/A,#N/A,TRUE,"Warrington";#N/A,#N/A,TRUE,"Widnes"}</definedName>
    <definedName name="rthsrhs" localSheetId="0" hidden="1">{#N/A,#N/A,TRUE,"Cover";#N/A,#N/A,TRUE,"Conts";#N/A,#N/A,TRUE,"VOS";#N/A,#N/A,TRUE,"Warrington";#N/A,#N/A,TRUE,"Widnes"}</definedName>
    <definedName name="rthsrhs" localSheetId="9" hidden="1">{#N/A,#N/A,TRUE,"Cover";#N/A,#N/A,TRUE,"Conts";#N/A,#N/A,TRUE,"VOS";#N/A,#N/A,TRUE,"Warrington";#N/A,#N/A,TRUE,"Widnes"}</definedName>
    <definedName name="rthsrhs" localSheetId="12" hidden="1">{#N/A,#N/A,TRUE,"Cover";#N/A,#N/A,TRUE,"Conts";#N/A,#N/A,TRUE,"VOS";#N/A,#N/A,TRUE,"Warrington";#N/A,#N/A,TRUE,"Widnes"}</definedName>
    <definedName name="rthsrhs" localSheetId="13" hidden="1">{#N/A,#N/A,TRUE,"Cover";#N/A,#N/A,TRUE,"Conts";#N/A,#N/A,TRUE,"VOS";#N/A,#N/A,TRUE,"Warrington";#N/A,#N/A,TRUE,"Widnes"}</definedName>
    <definedName name="rthsrhs" localSheetId="17" hidden="1">{#N/A,#N/A,TRUE,"Cover";#N/A,#N/A,TRUE,"Conts";#N/A,#N/A,TRUE,"VOS";#N/A,#N/A,TRUE,"Warrington";#N/A,#N/A,TRUE,"Widnes"}</definedName>
    <definedName name="rthsrhs" localSheetId="20" hidden="1">{#N/A,#N/A,TRUE,"Cover";#N/A,#N/A,TRUE,"Conts";#N/A,#N/A,TRUE,"VOS";#N/A,#N/A,TRUE,"Warrington";#N/A,#N/A,TRUE,"Widnes"}</definedName>
    <definedName name="rthsrhs" localSheetId="19" hidden="1">{#N/A,#N/A,TRUE,"Cover";#N/A,#N/A,TRUE,"Conts";#N/A,#N/A,TRUE,"VOS";#N/A,#N/A,TRUE,"Warrington";#N/A,#N/A,TRUE,"Widnes"}</definedName>
    <definedName name="rthsrhs" localSheetId="26" hidden="1">{#N/A,#N/A,TRUE,"Cover";#N/A,#N/A,TRUE,"Conts";#N/A,#N/A,TRUE,"VOS";#N/A,#N/A,TRUE,"Warrington";#N/A,#N/A,TRUE,"Widnes"}</definedName>
    <definedName name="rthsrhs" localSheetId="10" hidden="1">{#N/A,#N/A,TRUE,"Cover";#N/A,#N/A,TRUE,"Conts";#N/A,#N/A,TRUE,"VOS";#N/A,#N/A,TRUE,"Warrington";#N/A,#N/A,TRUE,"Widnes"}</definedName>
    <definedName name="rthsrhs" localSheetId="11" hidden="1">{#N/A,#N/A,TRUE,"Cover";#N/A,#N/A,TRUE,"Conts";#N/A,#N/A,TRUE,"VOS";#N/A,#N/A,TRUE,"Warrington";#N/A,#N/A,TRUE,"Widnes"}</definedName>
    <definedName name="rthsrhs" localSheetId="15" hidden="1">{#N/A,#N/A,TRUE,"Cover";#N/A,#N/A,TRUE,"Conts";#N/A,#N/A,TRUE,"VOS";#N/A,#N/A,TRUE,"Warrington";#N/A,#N/A,TRUE,"Widnes"}</definedName>
    <definedName name="rthsrhs" hidden="1">{#N/A,#N/A,TRUE,"Cover";#N/A,#N/A,TRUE,"Conts";#N/A,#N/A,TRUE,"VOS";#N/A,#N/A,TRUE,"Warrington";#N/A,#N/A,TRUE,"Widnes"}</definedName>
    <definedName name="RTRGJHJ" localSheetId="0" hidden="1">{#N/A,#N/A,TRUE,"Cover";#N/A,#N/A,TRUE,"Conts";#N/A,#N/A,TRUE,"VOS";#N/A,#N/A,TRUE,"Warrington";#N/A,#N/A,TRUE,"Widnes"}</definedName>
    <definedName name="RTRGJHJ" localSheetId="9" hidden="1">{#N/A,#N/A,TRUE,"Cover";#N/A,#N/A,TRUE,"Conts";#N/A,#N/A,TRUE,"VOS";#N/A,#N/A,TRUE,"Warrington";#N/A,#N/A,TRUE,"Widnes"}</definedName>
    <definedName name="RTRGJHJ" localSheetId="12" hidden="1">{#N/A,#N/A,TRUE,"Cover";#N/A,#N/A,TRUE,"Conts";#N/A,#N/A,TRUE,"VOS";#N/A,#N/A,TRUE,"Warrington";#N/A,#N/A,TRUE,"Widnes"}</definedName>
    <definedName name="RTRGJHJ" localSheetId="13" hidden="1">{#N/A,#N/A,TRUE,"Cover";#N/A,#N/A,TRUE,"Conts";#N/A,#N/A,TRUE,"VOS";#N/A,#N/A,TRUE,"Warrington";#N/A,#N/A,TRUE,"Widnes"}</definedName>
    <definedName name="RTRGJHJ" localSheetId="17" hidden="1">{#N/A,#N/A,TRUE,"Cover";#N/A,#N/A,TRUE,"Conts";#N/A,#N/A,TRUE,"VOS";#N/A,#N/A,TRUE,"Warrington";#N/A,#N/A,TRUE,"Widnes"}</definedName>
    <definedName name="RTRGJHJ" localSheetId="20" hidden="1">{#N/A,#N/A,TRUE,"Cover";#N/A,#N/A,TRUE,"Conts";#N/A,#N/A,TRUE,"VOS";#N/A,#N/A,TRUE,"Warrington";#N/A,#N/A,TRUE,"Widnes"}</definedName>
    <definedName name="RTRGJHJ" localSheetId="19" hidden="1">{#N/A,#N/A,TRUE,"Cover";#N/A,#N/A,TRUE,"Conts";#N/A,#N/A,TRUE,"VOS";#N/A,#N/A,TRUE,"Warrington";#N/A,#N/A,TRUE,"Widnes"}</definedName>
    <definedName name="RTRGJHJ" localSheetId="26" hidden="1">{#N/A,#N/A,TRUE,"Cover";#N/A,#N/A,TRUE,"Conts";#N/A,#N/A,TRUE,"VOS";#N/A,#N/A,TRUE,"Warrington";#N/A,#N/A,TRUE,"Widnes"}</definedName>
    <definedName name="RTRGJHJ" localSheetId="10" hidden="1">{#N/A,#N/A,TRUE,"Cover";#N/A,#N/A,TRUE,"Conts";#N/A,#N/A,TRUE,"VOS";#N/A,#N/A,TRUE,"Warrington";#N/A,#N/A,TRUE,"Widnes"}</definedName>
    <definedName name="RTRGJHJ" localSheetId="11" hidden="1">{#N/A,#N/A,TRUE,"Cover";#N/A,#N/A,TRUE,"Conts";#N/A,#N/A,TRUE,"VOS";#N/A,#N/A,TRUE,"Warrington";#N/A,#N/A,TRUE,"Widnes"}</definedName>
    <definedName name="RTRGJHJ" localSheetId="15" hidden="1">{#N/A,#N/A,TRUE,"Cover";#N/A,#N/A,TRUE,"Conts";#N/A,#N/A,TRUE,"VOS";#N/A,#N/A,TRUE,"Warrington";#N/A,#N/A,TRUE,"Widnes"}</definedName>
    <definedName name="RTRGJHJ" hidden="1">{#N/A,#N/A,TRUE,"Cover";#N/A,#N/A,TRUE,"Conts";#N/A,#N/A,TRUE,"VOS";#N/A,#N/A,TRUE,"Warrington";#N/A,#N/A,TRUE,"Widnes"}</definedName>
    <definedName name="rtryj" localSheetId="0" hidden="1">{#N/A,#N/A,TRUE,"Cover";#N/A,#N/A,TRUE,"Conts";#N/A,#N/A,TRUE,"VOS";#N/A,#N/A,TRUE,"Warrington";#N/A,#N/A,TRUE,"Widnes"}</definedName>
    <definedName name="rtryj" localSheetId="9" hidden="1">{#N/A,#N/A,TRUE,"Cover";#N/A,#N/A,TRUE,"Conts";#N/A,#N/A,TRUE,"VOS";#N/A,#N/A,TRUE,"Warrington";#N/A,#N/A,TRUE,"Widnes"}</definedName>
    <definedName name="rtryj" localSheetId="12" hidden="1">{#N/A,#N/A,TRUE,"Cover";#N/A,#N/A,TRUE,"Conts";#N/A,#N/A,TRUE,"VOS";#N/A,#N/A,TRUE,"Warrington";#N/A,#N/A,TRUE,"Widnes"}</definedName>
    <definedName name="rtryj" localSheetId="13" hidden="1">{#N/A,#N/A,TRUE,"Cover";#N/A,#N/A,TRUE,"Conts";#N/A,#N/A,TRUE,"VOS";#N/A,#N/A,TRUE,"Warrington";#N/A,#N/A,TRUE,"Widnes"}</definedName>
    <definedName name="rtryj" localSheetId="17" hidden="1">{#N/A,#N/A,TRUE,"Cover";#N/A,#N/A,TRUE,"Conts";#N/A,#N/A,TRUE,"VOS";#N/A,#N/A,TRUE,"Warrington";#N/A,#N/A,TRUE,"Widnes"}</definedName>
    <definedName name="rtryj" localSheetId="20" hidden="1">{#N/A,#N/A,TRUE,"Cover";#N/A,#N/A,TRUE,"Conts";#N/A,#N/A,TRUE,"VOS";#N/A,#N/A,TRUE,"Warrington";#N/A,#N/A,TRUE,"Widnes"}</definedName>
    <definedName name="rtryj" localSheetId="19" hidden="1">{#N/A,#N/A,TRUE,"Cover";#N/A,#N/A,TRUE,"Conts";#N/A,#N/A,TRUE,"VOS";#N/A,#N/A,TRUE,"Warrington";#N/A,#N/A,TRUE,"Widnes"}</definedName>
    <definedName name="rtryj" localSheetId="26" hidden="1">{#N/A,#N/A,TRUE,"Cover";#N/A,#N/A,TRUE,"Conts";#N/A,#N/A,TRUE,"VOS";#N/A,#N/A,TRUE,"Warrington";#N/A,#N/A,TRUE,"Widnes"}</definedName>
    <definedName name="rtryj" localSheetId="10" hidden="1">{#N/A,#N/A,TRUE,"Cover";#N/A,#N/A,TRUE,"Conts";#N/A,#N/A,TRUE,"VOS";#N/A,#N/A,TRUE,"Warrington";#N/A,#N/A,TRUE,"Widnes"}</definedName>
    <definedName name="rtryj" localSheetId="11" hidden="1">{#N/A,#N/A,TRUE,"Cover";#N/A,#N/A,TRUE,"Conts";#N/A,#N/A,TRUE,"VOS";#N/A,#N/A,TRUE,"Warrington";#N/A,#N/A,TRUE,"Widnes"}</definedName>
    <definedName name="rtryj" localSheetId="15" hidden="1">{#N/A,#N/A,TRUE,"Cover";#N/A,#N/A,TRUE,"Conts";#N/A,#N/A,TRUE,"VOS";#N/A,#N/A,TRUE,"Warrington";#N/A,#N/A,TRUE,"Widnes"}</definedName>
    <definedName name="rtryj" hidden="1">{#N/A,#N/A,TRUE,"Cover";#N/A,#N/A,TRUE,"Conts";#N/A,#N/A,TRUE,"VOS";#N/A,#N/A,TRUE,"Warrington";#N/A,#N/A,TRUE,"Widnes"}</definedName>
    <definedName name="rturudu" localSheetId="0" hidden="1">{#N/A,#N/A,TRUE,"Cover";#N/A,#N/A,TRUE,"Conts";#N/A,#N/A,TRUE,"VOS";#N/A,#N/A,TRUE,"Warrington";#N/A,#N/A,TRUE,"Widnes"}</definedName>
    <definedName name="rturudu" localSheetId="9" hidden="1">{#N/A,#N/A,TRUE,"Cover";#N/A,#N/A,TRUE,"Conts";#N/A,#N/A,TRUE,"VOS";#N/A,#N/A,TRUE,"Warrington";#N/A,#N/A,TRUE,"Widnes"}</definedName>
    <definedName name="rturudu" localSheetId="12" hidden="1">{#N/A,#N/A,TRUE,"Cover";#N/A,#N/A,TRUE,"Conts";#N/A,#N/A,TRUE,"VOS";#N/A,#N/A,TRUE,"Warrington";#N/A,#N/A,TRUE,"Widnes"}</definedName>
    <definedName name="rturudu" localSheetId="13" hidden="1">{#N/A,#N/A,TRUE,"Cover";#N/A,#N/A,TRUE,"Conts";#N/A,#N/A,TRUE,"VOS";#N/A,#N/A,TRUE,"Warrington";#N/A,#N/A,TRUE,"Widnes"}</definedName>
    <definedName name="rturudu" localSheetId="17" hidden="1">{#N/A,#N/A,TRUE,"Cover";#N/A,#N/A,TRUE,"Conts";#N/A,#N/A,TRUE,"VOS";#N/A,#N/A,TRUE,"Warrington";#N/A,#N/A,TRUE,"Widnes"}</definedName>
    <definedName name="rturudu" localSheetId="20" hidden="1">{#N/A,#N/A,TRUE,"Cover";#N/A,#N/A,TRUE,"Conts";#N/A,#N/A,TRUE,"VOS";#N/A,#N/A,TRUE,"Warrington";#N/A,#N/A,TRUE,"Widnes"}</definedName>
    <definedName name="rturudu" localSheetId="19" hidden="1">{#N/A,#N/A,TRUE,"Cover";#N/A,#N/A,TRUE,"Conts";#N/A,#N/A,TRUE,"VOS";#N/A,#N/A,TRUE,"Warrington";#N/A,#N/A,TRUE,"Widnes"}</definedName>
    <definedName name="rturudu" localSheetId="26" hidden="1">{#N/A,#N/A,TRUE,"Cover";#N/A,#N/A,TRUE,"Conts";#N/A,#N/A,TRUE,"VOS";#N/A,#N/A,TRUE,"Warrington";#N/A,#N/A,TRUE,"Widnes"}</definedName>
    <definedName name="rturudu" localSheetId="10" hidden="1">{#N/A,#N/A,TRUE,"Cover";#N/A,#N/A,TRUE,"Conts";#N/A,#N/A,TRUE,"VOS";#N/A,#N/A,TRUE,"Warrington";#N/A,#N/A,TRUE,"Widnes"}</definedName>
    <definedName name="rturudu" localSheetId="11" hidden="1">{#N/A,#N/A,TRUE,"Cover";#N/A,#N/A,TRUE,"Conts";#N/A,#N/A,TRUE,"VOS";#N/A,#N/A,TRUE,"Warrington";#N/A,#N/A,TRUE,"Widnes"}</definedName>
    <definedName name="rturudu" localSheetId="15" hidden="1">{#N/A,#N/A,TRUE,"Cover";#N/A,#N/A,TRUE,"Conts";#N/A,#N/A,TRUE,"VOS";#N/A,#N/A,TRUE,"Warrington";#N/A,#N/A,TRUE,"Widnes"}</definedName>
    <definedName name="rturudu" hidden="1">{#N/A,#N/A,TRUE,"Cover";#N/A,#N/A,TRUE,"Conts";#N/A,#N/A,TRUE,"VOS";#N/A,#N/A,TRUE,"Warrington";#N/A,#N/A,TRUE,"Widnes"}</definedName>
    <definedName name="rtysh" localSheetId="0" hidden="1">{#N/A,#N/A,TRUE,"Cover";#N/A,#N/A,TRUE,"Conts";#N/A,#N/A,TRUE,"VOS";#N/A,#N/A,TRUE,"Warrington";#N/A,#N/A,TRUE,"Widnes"}</definedName>
    <definedName name="rtysh" localSheetId="9" hidden="1">{#N/A,#N/A,TRUE,"Cover";#N/A,#N/A,TRUE,"Conts";#N/A,#N/A,TRUE,"VOS";#N/A,#N/A,TRUE,"Warrington";#N/A,#N/A,TRUE,"Widnes"}</definedName>
    <definedName name="rtysh" localSheetId="12" hidden="1">{#N/A,#N/A,TRUE,"Cover";#N/A,#N/A,TRUE,"Conts";#N/A,#N/A,TRUE,"VOS";#N/A,#N/A,TRUE,"Warrington";#N/A,#N/A,TRUE,"Widnes"}</definedName>
    <definedName name="rtysh" localSheetId="13" hidden="1">{#N/A,#N/A,TRUE,"Cover";#N/A,#N/A,TRUE,"Conts";#N/A,#N/A,TRUE,"VOS";#N/A,#N/A,TRUE,"Warrington";#N/A,#N/A,TRUE,"Widnes"}</definedName>
    <definedName name="rtysh" localSheetId="17" hidden="1">{#N/A,#N/A,TRUE,"Cover";#N/A,#N/A,TRUE,"Conts";#N/A,#N/A,TRUE,"VOS";#N/A,#N/A,TRUE,"Warrington";#N/A,#N/A,TRUE,"Widnes"}</definedName>
    <definedName name="rtysh" localSheetId="20" hidden="1">{#N/A,#N/A,TRUE,"Cover";#N/A,#N/A,TRUE,"Conts";#N/A,#N/A,TRUE,"VOS";#N/A,#N/A,TRUE,"Warrington";#N/A,#N/A,TRUE,"Widnes"}</definedName>
    <definedName name="rtysh" localSheetId="19" hidden="1">{#N/A,#N/A,TRUE,"Cover";#N/A,#N/A,TRUE,"Conts";#N/A,#N/A,TRUE,"VOS";#N/A,#N/A,TRUE,"Warrington";#N/A,#N/A,TRUE,"Widnes"}</definedName>
    <definedName name="rtysh" localSheetId="26" hidden="1">{#N/A,#N/A,TRUE,"Cover";#N/A,#N/A,TRUE,"Conts";#N/A,#N/A,TRUE,"VOS";#N/A,#N/A,TRUE,"Warrington";#N/A,#N/A,TRUE,"Widnes"}</definedName>
    <definedName name="rtysh" localSheetId="10" hidden="1">{#N/A,#N/A,TRUE,"Cover";#N/A,#N/A,TRUE,"Conts";#N/A,#N/A,TRUE,"VOS";#N/A,#N/A,TRUE,"Warrington";#N/A,#N/A,TRUE,"Widnes"}</definedName>
    <definedName name="rtysh" localSheetId="11" hidden="1">{#N/A,#N/A,TRUE,"Cover";#N/A,#N/A,TRUE,"Conts";#N/A,#N/A,TRUE,"VOS";#N/A,#N/A,TRUE,"Warrington";#N/A,#N/A,TRUE,"Widnes"}</definedName>
    <definedName name="rtysh" localSheetId="15" hidden="1">{#N/A,#N/A,TRUE,"Cover";#N/A,#N/A,TRUE,"Conts";#N/A,#N/A,TRUE,"VOS";#N/A,#N/A,TRUE,"Warrington";#N/A,#N/A,TRUE,"Widnes"}</definedName>
    <definedName name="rtysh" hidden="1">{#N/A,#N/A,TRUE,"Cover";#N/A,#N/A,TRUE,"Conts";#N/A,#N/A,TRUE,"VOS";#N/A,#N/A,TRUE,"Warrington";#N/A,#N/A,TRUE,"Widnes"}</definedName>
    <definedName name="RUT" localSheetId="9">[9]WorkBreakDown!#REF!</definedName>
    <definedName name="RUT" localSheetId="12">[10]WorkBreakDown!#REF!</definedName>
    <definedName name="RUT" localSheetId="13">[10]WorkBreakDown!#REF!</definedName>
    <definedName name="RUT" localSheetId="19">[10]WorkBreakDown!#REF!</definedName>
    <definedName name="RUT" localSheetId="10">[10]WorkBreakDown!#REF!</definedName>
    <definedName name="RUT" localSheetId="11">[10]WorkBreakDown!#REF!</definedName>
    <definedName name="RUT">[9]WorkBreakDown!#REF!</definedName>
    <definedName name="rwt" localSheetId="0" hidden="1">{#N/A,#N/A,TRUE,"Cover";#N/A,#N/A,TRUE,"Conts";#N/A,#N/A,TRUE,"VOS";#N/A,#N/A,TRUE,"Warrington";#N/A,#N/A,TRUE,"Widnes"}</definedName>
    <definedName name="rwt" localSheetId="9" hidden="1">{#N/A,#N/A,TRUE,"Cover";#N/A,#N/A,TRUE,"Conts";#N/A,#N/A,TRUE,"VOS";#N/A,#N/A,TRUE,"Warrington";#N/A,#N/A,TRUE,"Widnes"}</definedName>
    <definedName name="rwt" localSheetId="12" hidden="1">{#N/A,#N/A,TRUE,"Cover";#N/A,#N/A,TRUE,"Conts";#N/A,#N/A,TRUE,"VOS";#N/A,#N/A,TRUE,"Warrington";#N/A,#N/A,TRUE,"Widnes"}</definedName>
    <definedName name="rwt" localSheetId="13" hidden="1">{#N/A,#N/A,TRUE,"Cover";#N/A,#N/A,TRUE,"Conts";#N/A,#N/A,TRUE,"VOS";#N/A,#N/A,TRUE,"Warrington";#N/A,#N/A,TRUE,"Widnes"}</definedName>
    <definedName name="rwt" localSheetId="17" hidden="1">{#N/A,#N/A,TRUE,"Cover";#N/A,#N/A,TRUE,"Conts";#N/A,#N/A,TRUE,"VOS";#N/A,#N/A,TRUE,"Warrington";#N/A,#N/A,TRUE,"Widnes"}</definedName>
    <definedName name="rwt" localSheetId="20" hidden="1">{#N/A,#N/A,TRUE,"Cover";#N/A,#N/A,TRUE,"Conts";#N/A,#N/A,TRUE,"VOS";#N/A,#N/A,TRUE,"Warrington";#N/A,#N/A,TRUE,"Widnes"}</definedName>
    <definedName name="rwt" localSheetId="19" hidden="1">{#N/A,#N/A,TRUE,"Cover";#N/A,#N/A,TRUE,"Conts";#N/A,#N/A,TRUE,"VOS";#N/A,#N/A,TRUE,"Warrington";#N/A,#N/A,TRUE,"Widnes"}</definedName>
    <definedName name="rwt" localSheetId="26" hidden="1">{#N/A,#N/A,TRUE,"Cover";#N/A,#N/A,TRUE,"Conts";#N/A,#N/A,TRUE,"VOS";#N/A,#N/A,TRUE,"Warrington";#N/A,#N/A,TRUE,"Widnes"}</definedName>
    <definedName name="rwt" localSheetId="10" hidden="1">{#N/A,#N/A,TRUE,"Cover";#N/A,#N/A,TRUE,"Conts";#N/A,#N/A,TRUE,"VOS";#N/A,#N/A,TRUE,"Warrington";#N/A,#N/A,TRUE,"Widnes"}</definedName>
    <definedName name="rwt" localSheetId="11" hidden="1">{#N/A,#N/A,TRUE,"Cover";#N/A,#N/A,TRUE,"Conts";#N/A,#N/A,TRUE,"VOS";#N/A,#N/A,TRUE,"Warrington";#N/A,#N/A,TRUE,"Widnes"}</definedName>
    <definedName name="rwt" localSheetId="15" hidden="1">{#N/A,#N/A,TRUE,"Cover";#N/A,#N/A,TRUE,"Conts";#N/A,#N/A,TRUE,"VOS";#N/A,#N/A,TRUE,"Warrington";#N/A,#N/A,TRUE,"Widnes"}</definedName>
    <definedName name="rwt" hidden="1">{#N/A,#N/A,TRUE,"Cover";#N/A,#N/A,TRUE,"Conts";#N/A,#N/A,TRUE,"VOS";#N/A,#N/A,TRUE,"Warrington";#N/A,#N/A,TRUE,"Widnes"}</definedName>
    <definedName name="ryeru" localSheetId="0" hidden="1">{#N/A,#N/A,TRUE,"Cover";#N/A,#N/A,TRUE,"Conts";#N/A,#N/A,TRUE,"VOS";#N/A,#N/A,TRUE,"Warrington";#N/A,#N/A,TRUE,"Widnes"}</definedName>
    <definedName name="ryeru" localSheetId="9" hidden="1">{#N/A,#N/A,TRUE,"Cover";#N/A,#N/A,TRUE,"Conts";#N/A,#N/A,TRUE,"VOS";#N/A,#N/A,TRUE,"Warrington";#N/A,#N/A,TRUE,"Widnes"}</definedName>
    <definedName name="ryeru" localSheetId="12" hidden="1">{#N/A,#N/A,TRUE,"Cover";#N/A,#N/A,TRUE,"Conts";#N/A,#N/A,TRUE,"VOS";#N/A,#N/A,TRUE,"Warrington";#N/A,#N/A,TRUE,"Widnes"}</definedName>
    <definedName name="ryeru" localSheetId="13" hidden="1">{#N/A,#N/A,TRUE,"Cover";#N/A,#N/A,TRUE,"Conts";#N/A,#N/A,TRUE,"VOS";#N/A,#N/A,TRUE,"Warrington";#N/A,#N/A,TRUE,"Widnes"}</definedName>
    <definedName name="ryeru" localSheetId="17" hidden="1">{#N/A,#N/A,TRUE,"Cover";#N/A,#N/A,TRUE,"Conts";#N/A,#N/A,TRUE,"VOS";#N/A,#N/A,TRUE,"Warrington";#N/A,#N/A,TRUE,"Widnes"}</definedName>
    <definedName name="ryeru" localSheetId="20" hidden="1">{#N/A,#N/A,TRUE,"Cover";#N/A,#N/A,TRUE,"Conts";#N/A,#N/A,TRUE,"VOS";#N/A,#N/A,TRUE,"Warrington";#N/A,#N/A,TRUE,"Widnes"}</definedName>
    <definedName name="ryeru" localSheetId="19" hidden="1">{#N/A,#N/A,TRUE,"Cover";#N/A,#N/A,TRUE,"Conts";#N/A,#N/A,TRUE,"VOS";#N/A,#N/A,TRUE,"Warrington";#N/A,#N/A,TRUE,"Widnes"}</definedName>
    <definedName name="ryeru" localSheetId="26" hidden="1">{#N/A,#N/A,TRUE,"Cover";#N/A,#N/A,TRUE,"Conts";#N/A,#N/A,TRUE,"VOS";#N/A,#N/A,TRUE,"Warrington";#N/A,#N/A,TRUE,"Widnes"}</definedName>
    <definedName name="ryeru" localSheetId="10" hidden="1">{#N/A,#N/A,TRUE,"Cover";#N/A,#N/A,TRUE,"Conts";#N/A,#N/A,TRUE,"VOS";#N/A,#N/A,TRUE,"Warrington";#N/A,#N/A,TRUE,"Widnes"}</definedName>
    <definedName name="ryeru" localSheetId="11" hidden="1">{#N/A,#N/A,TRUE,"Cover";#N/A,#N/A,TRUE,"Conts";#N/A,#N/A,TRUE,"VOS";#N/A,#N/A,TRUE,"Warrington";#N/A,#N/A,TRUE,"Widnes"}</definedName>
    <definedName name="ryeru" localSheetId="15" hidden="1">{#N/A,#N/A,TRUE,"Cover";#N/A,#N/A,TRUE,"Conts";#N/A,#N/A,TRUE,"VOS";#N/A,#N/A,TRUE,"Warrington";#N/A,#N/A,TRUE,"Widnes"}</definedName>
    <definedName name="ryeru" hidden="1">{#N/A,#N/A,TRUE,"Cover";#N/A,#N/A,TRUE,"Conts";#N/A,#N/A,TRUE,"VOS";#N/A,#N/A,TRUE,"Warrington";#N/A,#N/A,TRUE,"Widnes"}</definedName>
    <definedName name="rysrtryftry" localSheetId="0" hidden="1">{#N/A,#N/A,TRUE,"Cover";#N/A,#N/A,TRUE,"Conts";#N/A,#N/A,TRUE,"VOS";#N/A,#N/A,TRUE,"Warrington";#N/A,#N/A,TRUE,"Widnes"}</definedName>
    <definedName name="rysrtryftry" localSheetId="9" hidden="1">{#N/A,#N/A,TRUE,"Cover";#N/A,#N/A,TRUE,"Conts";#N/A,#N/A,TRUE,"VOS";#N/A,#N/A,TRUE,"Warrington";#N/A,#N/A,TRUE,"Widnes"}</definedName>
    <definedName name="rysrtryftry" localSheetId="12" hidden="1">{#N/A,#N/A,TRUE,"Cover";#N/A,#N/A,TRUE,"Conts";#N/A,#N/A,TRUE,"VOS";#N/A,#N/A,TRUE,"Warrington";#N/A,#N/A,TRUE,"Widnes"}</definedName>
    <definedName name="rysrtryftry" localSheetId="13" hidden="1">{#N/A,#N/A,TRUE,"Cover";#N/A,#N/A,TRUE,"Conts";#N/A,#N/A,TRUE,"VOS";#N/A,#N/A,TRUE,"Warrington";#N/A,#N/A,TRUE,"Widnes"}</definedName>
    <definedName name="rysrtryftry" localSheetId="17" hidden="1">{#N/A,#N/A,TRUE,"Cover";#N/A,#N/A,TRUE,"Conts";#N/A,#N/A,TRUE,"VOS";#N/A,#N/A,TRUE,"Warrington";#N/A,#N/A,TRUE,"Widnes"}</definedName>
    <definedName name="rysrtryftry" localSheetId="20" hidden="1">{#N/A,#N/A,TRUE,"Cover";#N/A,#N/A,TRUE,"Conts";#N/A,#N/A,TRUE,"VOS";#N/A,#N/A,TRUE,"Warrington";#N/A,#N/A,TRUE,"Widnes"}</definedName>
    <definedName name="rysrtryftry" localSheetId="19" hidden="1">{#N/A,#N/A,TRUE,"Cover";#N/A,#N/A,TRUE,"Conts";#N/A,#N/A,TRUE,"VOS";#N/A,#N/A,TRUE,"Warrington";#N/A,#N/A,TRUE,"Widnes"}</definedName>
    <definedName name="rysrtryftry" localSheetId="26" hidden="1">{#N/A,#N/A,TRUE,"Cover";#N/A,#N/A,TRUE,"Conts";#N/A,#N/A,TRUE,"VOS";#N/A,#N/A,TRUE,"Warrington";#N/A,#N/A,TRUE,"Widnes"}</definedName>
    <definedName name="rysrtryftry" localSheetId="10" hidden="1">{#N/A,#N/A,TRUE,"Cover";#N/A,#N/A,TRUE,"Conts";#N/A,#N/A,TRUE,"VOS";#N/A,#N/A,TRUE,"Warrington";#N/A,#N/A,TRUE,"Widnes"}</definedName>
    <definedName name="rysrtryftry" localSheetId="11" hidden="1">{#N/A,#N/A,TRUE,"Cover";#N/A,#N/A,TRUE,"Conts";#N/A,#N/A,TRUE,"VOS";#N/A,#N/A,TRUE,"Warrington";#N/A,#N/A,TRUE,"Widnes"}</definedName>
    <definedName name="rysrtryftry" localSheetId="15"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0" hidden="1">{#N/A,#N/A,FALSE,"Summary";#N/A,#N/A,FALSE,"3TJ";#N/A,#N/A,FALSE,"3TN";#N/A,#N/A,FALSE,"3TP";#N/A,#N/A,FALSE,"3SJ";#N/A,#N/A,FALSE,"3CJ";#N/A,#N/A,FALSE,"3CN";#N/A,#N/A,FALSE,"3CP";#N/A,#N/A,FALSE,"3A"}</definedName>
    <definedName name="scarce" localSheetId="9" hidden="1">{#N/A,#N/A,FALSE,"Summary";#N/A,#N/A,FALSE,"3TJ";#N/A,#N/A,FALSE,"3TN";#N/A,#N/A,FALSE,"3TP";#N/A,#N/A,FALSE,"3SJ";#N/A,#N/A,FALSE,"3CJ";#N/A,#N/A,FALSE,"3CN";#N/A,#N/A,FALSE,"3CP";#N/A,#N/A,FALSE,"3A"}</definedName>
    <definedName name="scarce" localSheetId="12" hidden="1">{#N/A,#N/A,FALSE,"Summary";#N/A,#N/A,FALSE,"3TJ";#N/A,#N/A,FALSE,"3TN";#N/A,#N/A,FALSE,"3TP";#N/A,#N/A,FALSE,"3SJ";#N/A,#N/A,FALSE,"3CJ";#N/A,#N/A,FALSE,"3CN";#N/A,#N/A,FALSE,"3CP";#N/A,#N/A,FALSE,"3A"}</definedName>
    <definedName name="scarce" localSheetId="13" hidden="1">{#N/A,#N/A,FALSE,"Summary";#N/A,#N/A,FALSE,"3TJ";#N/A,#N/A,FALSE,"3TN";#N/A,#N/A,FALSE,"3TP";#N/A,#N/A,FALSE,"3SJ";#N/A,#N/A,FALSE,"3CJ";#N/A,#N/A,FALSE,"3CN";#N/A,#N/A,FALSE,"3CP";#N/A,#N/A,FALSE,"3A"}</definedName>
    <definedName name="scarce" localSheetId="17" hidden="1">{#N/A,#N/A,FALSE,"Summary";#N/A,#N/A,FALSE,"3TJ";#N/A,#N/A,FALSE,"3TN";#N/A,#N/A,FALSE,"3TP";#N/A,#N/A,FALSE,"3SJ";#N/A,#N/A,FALSE,"3CJ";#N/A,#N/A,FALSE,"3CN";#N/A,#N/A,FALSE,"3CP";#N/A,#N/A,FALSE,"3A"}</definedName>
    <definedName name="scarce" localSheetId="20"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26"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localSheetId="15"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0" hidden="1">{#N/A,#N/A,TRUE,"Cover";#N/A,#N/A,TRUE,"Conts";#N/A,#N/A,TRUE,"VOS";#N/A,#N/A,TRUE,"Warrington";#N/A,#N/A,TRUE,"Widnes"}</definedName>
    <definedName name="sdefegdeg" localSheetId="9" hidden="1">{#N/A,#N/A,TRUE,"Cover";#N/A,#N/A,TRUE,"Conts";#N/A,#N/A,TRUE,"VOS";#N/A,#N/A,TRUE,"Warrington";#N/A,#N/A,TRUE,"Widnes"}</definedName>
    <definedName name="sdefegdeg" localSheetId="12" hidden="1">{#N/A,#N/A,TRUE,"Cover";#N/A,#N/A,TRUE,"Conts";#N/A,#N/A,TRUE,"VOS";#N/A,#N/A,TRUE,"Warrington";#N/A,#N/A,TRUE,"Widnes"}</definedName>
    <definedName name="sdefegdeg" localSheetId="13" hidden="1">{#N/A,#N/A,TRUE,"Cover";#N/A,#N/A,TRUE,"Conts";#N/A,#N/A,TRUE,"VOS";#N/A,#N/A,TRUE,"Warrington";#N/A,#N/A,TRUE,"Widnes"}</definedName>
    <definedName name="sdefegdeg" localSheetId="17" hidden="1">{#N/A,#N/A,TRUE,"Cover";#N/A,#N/A,TRUE,"Conts";#N/A,#N/A,TRUE,"VOS";#N/A,#N/A,TRUE,"Warrington";#N/A,#N/A,TRUE,"Widnes"}</definedName>
    <definedName name="sdefegdeg" localSheetId="20" hidden="1">{#N/A,#N/A,TRUE,"Cover";#N/A,#N/A,TRUE,"Conts";#N/A,#N/A,TRUE,"VOS";#N/A,#N/A,TRUE,"Warrington";#N/A,#N/A,TRUE,"Widnes"}</definedName>
    <definedName name="sdefegdeg" localSheetId="19" hidden="1">{#N/A,#N/A,TRUE,"Cover";#N/A,#N/A,TRUE,"Conts";#N/A,#N/A,TRUE,"VOS";#N/A,#N/A,TRUE,"Warrington";#N/A,#N/A,TRUE,"Widnes"}</definedName>
    <definedName name="sdefegdeg" localSheetId="26" hidden="1">{#N/A,#N/A,TRUE,"Cover";#N/A,#N/A,TRUE,"Conts";#N/A,#N/A,TRUE,"VOS";#N/A,#N/A,TRUE,"Warrington";#N/A,#N/A,TRUE,"Widnes"}</definedName>
    <definedName name="sdefegdeg" localSheetId="10" hidden="1">{#N/A,#N/A,TRUE,"Cover";#N/A,#N/A,TRUE,"Conts";#N/A,#N/A,TRUE,"VOS";#N/A,#N/A,TRUE,"Warrington";#N/A,#N/A,TRUE,"Widnes"}</definedName>
    <definedName name="sdefegdeg" localSheetId="11" hidden="1">{#N/A,#N/A,TRUE,"Cover";#N/A,#N/A,TRUE,"Conts";#N/A,#N/A,TRUE,"VOS";#N/A,#N/A,TRUE,"Warrington";#N/A,#N/A,TRUE,"Widnes"}</definedName>
    <definedName name="sdefegdeg" localSheetId="15" hidden="1">{#N/A,#N/A,TRUE,"Cover";#N/A,#N/A,TRUE,"Conts";#N/A,#N/A,TRUE,"VOS";#N/A,#N/A,TRUE,"Warrington";#N/A,#N/A,TRUE,"Widnes"}</definedName>
    <definedName name="sdefegdeg" hidden="1">{#N/A,#N/A,TRUE,"Cover";#N/A,#N/A,TRUE,"Conts";#N/A,#N/A,TRUE,"VOS";#N/A,#N/A,TRUE,"Warrington";#N/A,#N/A,TRUE,"Widnes"}</definedName>
    <definedName name="sdf" localSheetId="0" hidden="1">{#N/A,#N/A,TRUE,"Cover";#N/A,#N/A,TRUE,"Conts";#N/A,#N/A,TRUE,"VOS";#N/A,#N/A,TRUE,"Warrington";#N/A,#N/A,TRUE,"Widnes"}</definedName>
    <definedName name="sdf" localSheetId="9" hidden="1">{#N/A,#N/A,TRUE,"Cover";#N/A,#N/A,TRUE,"Conts";#N/A,#N/A,TRUE,"VOS";#N/A,#N/A,TRUE,"Warrington";#N/A,#N/A,TRUE,"Widnes"}</definedName>
    <definedName name="sdf" localSheetId="12" hidden="1">{#N/A,#N/A,TRUE,"Cover";#N/A,#N/A,TRUE,"Conts";#N/A,#N/A,TRUE,"VOS";#N/A,#N/A,TRUE,"Warrington";#N/A,#N/A,TRUE,"Widnes"}</definedName>
    <definedName name="sdf" localSheetId="13" hidden="1">{#N/A,#N/A,TRUE,"Cover";#N/A,#N/A,TRUE,"Conts";#N/A,#N/A,TRUE,"VOS";#N/A,#N/A,TRUE,"Warrington";#N/A,#N/A,TRUE,"Widnes"}</definedName>
    <definedName name="sdf" localSheetId="17" hidden="1">{#N/A,#N/A,TRUE,"Cover";#N/A,#N/A,TRUE,"Conts";#N/A,#N/A,TRUE,"VOS";#N/A,#N/A,TRUE,"Warrington";#N/A,#N/A,TRUE,"Widnes"}</definedName>
    <definedName name="sdf" localSheetId="20" hidden="1">{#N/A,#N/A,TRUE,"Cover";#N/A,#N/A,TRUE,"Conts";#N/A,#N/A,TRUE,"VOS";#N/A,#N/A,TRUE,"Warrington";#N/A,#N/A,TRUE,"Widnes"}</definedName>
    <definedName name="sdf" localSheetId="19" hidden="1">{#N/A,#N/A,TRUE,"Cover";#N/A,#N/A,TRUE,"Conts";#N/A,#N/A,TRUE,"VOS";#N/A,#N/A,TRUE,"Warrington";#N/A,#N/A,TRUE,"Widnes"}</definedName>
    <definedName name="sdf" localSheetId="26" hidden="1">{#N/A,#N/A,TRUE,"Cover";#N/A,#N/A,TRUE,"Conts";#N/A,#N/A,TRUE,"VOS";#N/A,#N/A,TRUE,"Warrington";#N/A,#N/A,TRUE,"Widnes"}</definedName>
    <definedName name="sdf" localSheetId="10" hidden="1">{#N/A,#N/A,TRUE,"Cover";#N/A,#N/A,TRUE,"Conts";#N/A,#N/A,TRUE,"VOS";#N/A,#N/A,TRUE,"Warrington";#N/A,#N/A,TRUE,"Widnes"}</definedName>
    <definedName name="sdf" localSheetId="11" hidden="1">{#N/A,#N/A,TRUE,"Cover";#N/A,#N/A,TRUE,"Conts";#N/A,#N/A,TRUE,"VOS";#N/A,#N/A,TRUE,"Warrington";#N/A,#N/A,TRUE,"Widnes"}</definedName>
    <definedName name="sdf" localSheetId="15" hidden="1">{#N/A,#N/A,TRUE,"Cover";#N/A,#N/A,TRUE,"Conts";#N/A,#N/A,TRUE,"VOS";#N/A,#N/A,TRUE,"Warrington";#N/A,#N/A,TRUE,"Widnes"}</definedName>
    <definedName name="sdf" hidden="1">{#N/A,#N/A,TRUE,"Cover";#N/A,#N/A,TRUE,"Conts";#N/A,#N/A,TRUE,"VOS";#N/A,#N/A,TRUE,"Warrington";#N/A,#N/A,TRUE,"Widnes"}</definedName>
    <definedName name="sdhydfyftuu" localSheetId="0" hidden="1">{#N/A,#N/A,TRUE,"Cover";#N/A,#N/A,TRUE,"Conts";#N/A,#N/A,TRUE,"VOS";#N/A,#N/A,TRUE,"Warrington";#N/A,#N/A,TRUE,"Widnes"}</definedName>
    <definedName name="sdhydfyftuu" localSheetId="9" hidden="1">{#N/A,#N/A,TRUE,"Cover";#N/A,#N/A,TRUE,"Conts";#N/A,#N/A,TRUE,"VOS";#N/A,#N/A,TRUE,"Warrington";#N/A,#N/A,TRUE,"Widnes"}</definedName>
    <definedName name="sdhydfyftuu" localSheetId="12" hidden="1">{#N/A,#N/A,TRUE,"Cover";#N/A,#N/A,TRUE,"Conts";#N/A,#N/A,TRUE,"VOS";#N/A,#N/A,TRUE,"Warrington";#N/A,#N/A,TRUE,"Widnes"}</definedName>
    <definedName name="sdhydfyftuu" localSheetId="13" hidden="1">{#N/A,#N/A,TRUE,"Cover";#N/A,#N/A,TRUE,"Conts";#N/A,#N/A,TRUE,"VOS";#N/A,#N/A,TRUE,"Warrington";#N/A,#N/A,TRUE,"Widnes"}</definedName>
    <definedName name="sdhydfyftuu" localSheetId="17" hidden="1">{#N/A,#N/A,TRUE,"Cover";#N/A,#N/A,TRUE,"Conts";#N/A,#N/A,TRUE,"VOS";#N/A,#N/A,TRUE,"Warrington";#N/A,#N/A,TRUE,"Widnes"}</definedName>
    <definedName name="sdhydfyftuu" localSheetId="20" hidden="1">{#N/A,#N/A,TRUE,"Cover";#N/A,#N/A,TRUE,"Conts";#N/A,#N/A,TRUE,"VOS";#N/A,#N/A,TRUE,"Warrington";#N/A,#N/A,TRUE,"Widnes"}</definedName>
    <definedName name="sdhydfyftuu" localSheetId="19" hidden="1">{#N/A,#N/A,TRUE,"Cover";#N/A,#N/A,TRUE,"Conts";#N/A,#N/A,TRUE,"VOS";#N/A,#N/A,TRUE,"Warrington";#N/A,#N/A,TRUE,"Widnes"}</definedName>
    <definedName name="sdhydfyftuu" localSheetId="26" hidden="1">{#N/A,#N/A,TRUE,"Cover";#N/A,#N/A,TRUE,"Conts";#N/A,#N/A,TRUE,"VOS";#N/A,#N/A,TRUE,"Warrington";#N/A,#N/A,TRUE,"Widnes"}</definedName>
    <definedName name="sdhydfyftuu" localSheetId="10" hidden="1">{#N/A,#N/A,TRUE,"Cover";#N/A,#N/A,TRUE,"Conts";#N/A,#N/A,TRUE,"VOS";#N/A,#N/A,TRUE,"Warrington";#N/A,#N/A,TRUE,"Widnes"}</definedName>
    <definedName name="sdhydfyftuu" localSheetId="11" hidden="1">{#N/A,#N/A,TRUE,"Cover";#N/A,#N/A,TRUE,"Conts";#N/A,#N/A,TRUE,"VOS";#N/A,#N/A,TRUE,"Warrington";#N/A,#N/A,TRUE,"Widnes"}</definedName>
    <definedName name="sdhydfyftuu" localSheetId="15" hidden="1">{#N/A,#N/A,TRUE,"Cover";#N/A,#N/A,TRUE,"Conts";#N/A,#N/A,TRUE,"VOS";#N/A,#N/A,TRUE,"Warrington";#N/A,#N/A,TRUE,"Widnes"}</definedName>
    <definedName name="sdhydfyftuu" hidden="1">{#N/A,#N/A,TRUE,"Cover";#N/A,#N/A,TRUE,"Conts";#N/A,#N/A,TRUE,"VOS";#N/A,#N/A,TRUE,"Warrington";#N/A,#N/A,TRUE,"Widnes"}</definedName>
    <definedName name="Selling_Price">'[41]5'!$AN$1</definedName>
    <definedName name="Services2" localSheetId="0" hidden="1">{#N/A,#N/A,FALSE,"Pricing";#N/A,#N/A,FALSE,"Summary";#N/A,#N/A,FALSE,"CompProd";#N/A,#N/A,FALSE,"CompJobhrs";#N/A,#N/A,FALSE,"Escalation";#N/A,#N/A,FALSE,"Contingency";#N/A,#N/A,FALSE,"GM";#N/A,#N/A,FALSE,"CompWage";#N/A,#N/A,FALSE,"costSum"}</definedName>
    <definedName name="Services2" localSheetId="9" hidden="1">{#N/A,#N/A,FALSE,"Pricing";#N/A,#N/A,FALSE,"Summary";#N/A,#N/A,FALSE,"CompProd";#N/A,#N/A,FALSE,"CompJobhrs";#N/A,#N/A,FALSE,"Escalation";#N/A,#N/A,FALSE,"Contingency";#N/A,#N/A,FALSE,"GM";#N/A,#N/A,FALSE,"CompWage";#N/A,#N/A,FALSE,"costSum"}</definedName>
    <definedName name="Services2" localSheetId="12" hidden="1">{#N/A,#N/A,FALSE,"Pricing";#N/A,#N/A,FALSE,"Summary";#N/A,#N/A,FALSE,"CompProd";#N/A,#N/A,FALSE,"CompJobhrs";#N/A,#N/A,FALSE,"Escalation";#N/A,#N/A,FALSE,"Contingency";#N/A,#N/A,FALSE,"GM";#N/A,#N/A,FALSE,"CompWage";#N/A,#N/A,FALSE,"costSum"}</definedName>
    <definedName name="Services2" localSheetId="13" hidden="1">{#N/A,#N/A,FALSE,"Pricing";#N/A,#N/A,FALSE,"Summary";#N/A,#N/A,FALSE,"CompProd";#N/A,#N/A,FALSE,"CompJobhrs";#N/A,#N/A,FALSE,"Escalation";#N/A,#N/A,FALSE,"Contingency";#N/A,#N/A,FALSE,"GM";#N/A,#N/A,FALSE,"CompWage";#N/A,#N/A,FALSE,"costSum"}</definedName>
    <definedName name="Services2" localSheetId="17"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26"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localSheetId="15"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0" hidden="1">{#N/A,#N/A,TRUE,"Cover";#N/A,#N/A,TRUE,"Conts";#N/A,#N/A,TRUE,"VOS";#N/A,#N/A,TRUE,"Warrington";#N/A,#N/A,TRUE,"Widnes"}</definedName>
    <definedName name="setdydy" localSheetId="9" hidden="1">{#N/A,#N/A,TRUE,"Cover";#N/A,#N/A,TRUE,"Conts";#N/A,#N/A,TRUE,"VOS";#N/A,#N/A,TRUE,"Warrington";#N/A,#N/A,TRUE,"Widnes"}</definedName>
    <definedName name="setdydy" localSheetId="12" hidden="1">{#N/A,#N/A,TRUE,"Cover";#N/A,#N/A,TRUE,"Conts";#N/A,#N/A,TRUE,"VOS";#N/A,#N/A,TRUE,"Warrington";#N/A,#N/A,TRUE,"Widnes"}</definedName>
    <definedName name="setdydy" localSheetId="13" hidden="1">{#N/A,#N/A,TRUE,"Cover";#N/A,#N/A,TRUE,"Conts";#N/A,#N/A,TRUE,"VOS";#N/A,#N/A,TRUE,"Warrington";#N/A,#N/A,TRUE,"Widnes"}</definedName>
    <definedName name="setdydy" localSheetId="17" hidden="1">{#N/A,#N/A,TRUE,"Cover";#N/A,#N/A,TRUE,"Conts";#N/A,#N/A,TRUE,"VOS";#N/A,#N/A,TRUE,"Warrington";#N/A,#N/A,TRUE,"Widnes"}</definedName>
    <definedName name="setdydy" localSheetId="20" hidden="1">{#N/A,#N/A,TRUE,"Cover";#N/A,#N/A,TRUE,"Conts";#N/A,#N/A,TRUE,"VOS";#N/A,#N/A,TRUE,"Warrington";#N/A,#N/A,TRUE,"Widnes"}</definedName>
    <definedName name="setdydy" localSheetId="19" hidden="1">{#N/A,#N/A,TRUE,"Cover";#N/A,#N/A,TRUE,"Conts";#N/A,#N/A,TRUE,"VOS";#N/A,#N/A,TRUE,"Warrington";#N/A,#N/A,TRUE,"Widnes"}</definedName>
    <definedName name="setdydy" localSheetId="26" hidden="1">{#N/A,#N/A,TRUE,"Cover";#N/A,#N/A,TRUE,"Conts";#N/A,#N/A,TRUE,"VOS";#N/A,#N/A,TRUE,"Warrington";#N/A,#N/A,TRUE,"Widnes"}</definedName>
    <definedName name="setdydy" localSheetId="10" hidden="1">{#N/A,#N/A,TRUE,"Cover";#N/A,#N/A,TRUE,"Conts";#N/A,#N/A,TRUE,"VOS";#N/A,#N/A,TRUE,"Warrington";#N/A,#N/A,TRUE,"Widnes"}</definedName>
    <definedName name="setdydy" localSheetId="11" hidden="1">{#N/A,#N/A,TRUE,"Cover";#N/A,#N/A,TRUE,"Conts";#N/A,#N/A,TRUE,"VOS";#N/A,#N/A,TRUE,"Warrington";#N/A,#N/A,TRUE,"Widnes"}</definedName>
    <definedName name="setdydy" localSheetId="15" hidden="1">{#N/A,#N/A,TRUE,"Cover";#N/A,#N/A,TRUE,"Conts";#N/A,#N/A,TRUE,"VOS";#N/A,#N/A,TRUE,"Warrington";#N/A,#N/A,TRUE,"Widnes"}</definedName>
    <definedName name="setdydy" hidden="1">{#N/A,#N/A,TRUE,"Cover";#N/A,#N/A,TRUE,"Conts";#N/A,#N/A,TRUE,"VOS";#N/A,#N/A,TRUE,"Warrington";#N/A,#N/A,TRUE,"Widnes"}</definedName>
    <definedName name="Sewer" localSheetId="9">'FIR Summary'!#REF!</definedName>
    <definedName name="Sewer" localSheetId="11">#REF!</definedName>
    <definedName name="Sewer" localSheetId="15">#REF!</definedName>
    <definedName name="Sewer">#REF!</definedName>
    <definedName name="sffff" localSheetId="0" hidden="1">{#N/A,#N/A,FALSE,"SumD";#N/A,#N/A,FALSE,"ElecD";#N/A,#N/A,FALSE,"MechD";#N/A,#N/A,FALSE,"GeotD";#N/A,#N/A,FALSE,"PrcsD";#N/A,#N/A,FALSE,"TunnD";#N/A,#N/A,FALSE,"CivlD";#N/A,#N/A,FALSE,"NtwkD";#N/A,#N/A,FALSE,"EstgD";#N/A,#N/A,FALSE,"PEngD"}</definedName>
    <definedName name="sffff" localSheetId="9" hidden="1">{#N/A,#N/A,FALSE,"SumD";#N/A,#N/A,FALSE,"ElecD";#N/A,#N/A,FALSE,"MechD";#N/A,#N/A,FALSE,"GeotD";#N/A,#N/A,FALSE,"PrcsD";#N/A,#N/A,FALSE,"TunnD";#N/A,#N/A,FALSE,"CivlD";#N/A,#N/A,FALSE,"NtwkD";#N/A,#N/A,FALSE,"EstgD";#N/A,#N/A,FALSE,"PEngD"}</definedName>
    <definedName name="sffff" localSheetId="12" hidden="1">{#N/A,#N/A,FALSE,"SumD";#N/A,#N/A,FALSE,"ElecD";#N/A,#N/A,FALSE,"MechD";#N/A,#N/A,FALSE,"GeotD";#N/A,#N/A,FALSE,"PrcsD";#N/A,#N/A,FALSE,"TunnD";#N/A,#N/A,FALSE,"CivlD";#N/A,#N/A,FALSE,"NtwkD";#N/A,#N/A,FALSE,"EstgD";#N/A,#N/A,FALSE,"PEngD"}</definedName>
    <definedName name="sffff" localSheetId="13" hidden="1">{#N/A,#N/A,FALSE,"SumD";#N/A,#N/A,FALSE,"ElecD";#N/A,#N/A,FALSE,"MechD";#N/A,#N/A,FALSE,"GeotD";#N/A,#N/A,FALSE,"PrcsD";#N/A,#N/A,FALSE,"TunnD";#N/A,#N/A,FALSE,"CivlD";#N/A,#N/A,FALSE,"NtwkD";#N/A,#N/A,FALSE,"EstgD";#N/A,#N/A,FALSE,"PEngD"}</definedName>
    <definedName name="sffff" localSheetId="17"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26"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localSheetId="15"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0" hidden="1">{#N/A,#N/A,TRUE,"Cover";#N/A,#N/A,TRUE,"Conts";#N/A,#N/A,TRUE,"VOS";#N/A,#N/A,TRUE,"Warrington";#N/A,#N/A,TRUE,"Widnes"}</definedName>
    <definedName name="sfhdfj" localSheetId="9" hidden="1">{#N/A,#N/A,TRUE,"Cover";#N/A,#N/A,TRUE,"Conts";#N/A,#N/A,TRUE,"VOS";#N/A,#N/A,TRUE,"Warrington";#N/A,#N/A,TRUE,"Widnes"}</definedName>
    <definedName name="sfhdfj" localSheetId="12" hidden="1">{#N/A,#N/A,TRUE,"Cover";#N/A,#N/A,TRUE,"Conts";#N/A,#N/A,TRUE,"VOS";#N/A,#N/A,TRUE,"Warrington";#N/A,#N/A,TRUE,"Widnes"}</definedName>
    <definedName name="sfhdfj" localSheetId="13" hidden="1">{#N/A,#N/A,TRUE,"Cover";#N/A,#N/A,TRUE,"Conts";#N/A,#N/A,TRUE,"VOS";#N/A,#N/A,TRUE,"Warrington";#N/A,#N/A,TRUE,"Widnes"}</definedName>
    <definedName name="sfhdfj" localSheetId="17" hidden="1">{#N/A,#N/A,TRUE,"Cover";#N/A,#N/A,TRUE,"Conts";#N/A,#N/A,TRUE,"VOS";#N/A,#N/A,TRUE,"Warrington";#N/A,#N/A,TRUE,"Widnes"}</definedName>
    <definedName name="sfhdfj" localSheetId="20" hidden="1">{#N/A,#N/A,TRUE,"Cover";#N/A,#N/A,TRUE,"Conts";#N/A,#N/A,TRUE,"VOS";#N/A,#N/A,TRUE,"Warrington";#N/A,#N/A,TRUE,"Widnes"}</definedName>
    <definedName name="sfhdfj" localSheetId="19" hidden="1">{#N/A,#N/A,TRUE,"Cover";#N/A,#N/A,TRUE,"Conts";#N/A,#N/A,TRUE,"VOS";#N/A,#N/A,TRUE,"Warrington";#N/A,#N/A,TRUE,"Widnes"}</definedName>
    <definedName name="sfhdfj" localSheetId="26" hidden="1">{#N/A,#N/A,TRUE,"Cover";#N/A,#N/A,TRUE,"Conts";#N/A,#N/A,TRUE,"VOS";#N/A,#N/A,TRUE,"Warrington";#N/A,#N/A,TRUE,"Widnes"}</definedName>
    <definedName name="sfhdfj" localSheetId="10" hidden="1">{#N/A,#N/A,TRUE,"Cover";#N/A,#N/A,TRUE,"Conts";#N/A,#N/A,TRUE,"VOS";#N/A,#N/A,TRUE,"Warrington";#N/A,#N/A,TRUE,"Widnes"}</definedName>
    <definedName name="sfhdfj" localSheetId="11" hidden="1">{#N/A,#N/A,TRUE,"Cover";#N/A,#N/A,TRUE,"Conts";#N/A,#N/A,TRUE,"VOS";#N/A,#N/A,TRUE,"Warrington";#N/A,#N/A,TRUE,"Widnes"}</definedName>
    <definedName name="sfhdfj" localSheetId="15" hidden="1">{#N/A,#N/A,TRUE,"Cover";#N/A,#N/A,TRUE,"Conts";#N/A,#N/A,TRUE,"VOS";#N/A,#N/A,TRUE,"Warrington";#N/A,#N/A,TRUE,"Widnes"}</definedName>
    <definedName name="sfhdfj" hidden="1">{#N/A,#N/A,TRUE,"Cover";#N/A,#N/A,TRUE,"Conts";#N/A,#N/A,TRUE,"VOS";#N/A,#N/A,TRUE,"Warrington";#N/A,#N/A,TRUE,"Widnes"}</definedName>
    <definedName name="sgsegegrt" localSheetId="0" hidden="1">{#N/A,#N/A,TRUE,"Cover";#N/A,#N/A,TRUE,"Conts";#N/A,#N/A,TRUE,"VOS";#N/A,#N/A,TRUE,"Warrington";#N/A,#N/A,TRUE,"Widnes"}</definedName>
    <definedName name="sgsegegrt" localSheetId="9" hidden="1">{#N/A,#N/A,TRUE,"Cover";#N/A,#N/A,TRUE,"Conts";#N/A,#N/A,TRUE,"VOS";#N/A,#N/A,TRUE,"Warrington";#N/A,#N/A,TRUE,"Widnes"}</definedName>
    <definedName name="sgsegegrt" localSheetId="12" hidden="1">{#N/A,#N/A,TRUE,"Cover";#N/A,#N/A,TRUE,"Conts";#N/A,#N/A,TRUE,"VOS";#N/A,#N/A,TRUE,"Warrington";#N/A,#N/A,TRUE,"Widnes"}</definedName>
    <definedName name="sgsegegrt" localSheetId="13" hidden="1">{#N/A,#N/A,TRUE,"Cover";#N/A,#N/A,TRUE,"Conts";#N/A,#N/A,TRUE,"VOS";#N/A,#N/A,TRUE,"Warrington";#N/A,#N/A,TRUE,"Widnes"}</definedName>
    <definedName name="sgsegegrt" localSheetId="17" hidden="1">{#N/A,#N/A,TRUE,"Cover";#N/A,#N/A,TRUE,"Conts";#N/A,#N/A,TRUE,"VOS";#N/A,#N/A,TRUE,"Warrington";#N/A,#N/A,TRUE,"Widnes"}</definedName>
    <definedName name="sgsegegrt" localSheetId="20" hidden="1">{#N/A,#N/A,TRUE,"Cover";#N/A,#N/A,TRUE,"Conts";#N/A,#N/A,TRUE,"VOS";#N/A,#N/A,TRUE,"Warrington";#N/A,#N/A,TRUE,"Widnes"}</definedName>
    <definedName name="sgsegegrt" localSheetId="19" hidden="1">{#N/A,#N/A,TRUE,"Cover";#N/A,#N/A,TRUE,"Conts";#N/A,#N/A,TRUE,"VOS";#N/A,#N/A,TRUE,"Warrington";#N/A,#N/A,TRUE,"Widnes"}</definedName>
    <definedName name="sgsegegrt" localSheetId="26" hidden="1">{#N/A,#N/A,TRUE,"Cover";#N/A,#N/A,TRUE,"Conts";#N/A,#N/A,TRUE,"VOS";#N/A,#N/A,TRUE,"Warrington";#N/A,#N/A,TRUE,"Widnes"}</definedName>
    <definedName name="sgsegegrt" localSheetId="10" hidden="1">{#N/A,#N/A,TRUE,"Cover";#N/A,#N/A,TRUE,"Conts";#N/A,#N/A,TRUE,"VOS";#N/A,#N/A,TRUE,"Warrington";#N/A,#N/A,TRUE,"Widnes"}</definedName>
    <definedName name="sgsegegrt" localSheetId="11" hidden="1">{#N/A,#N/A,TRUE,"Cover";#N/A,#N/A,TRUE,"Conts";#N/A,#N/A,TRUE,"VOS";#N/A,#N/A,TRUE,"Warrington";#N/A,#N/A,TRUE,"Widnes"}</definedName>
    <definedName name="sgsegegrt" localSheetId="15" hidden="1">{#N/A,#N/A,TRUE,"Cover";#N/A,#N/A,TRUE,"Conts";#N/A,#N/A,TRUE,"VOS";#N/A,#N/A,TRUE,"Warrington";#N/A,#N/A,TRUE,"Widnes"}</definedName>
    <definedName name="sgsegegrt" hidden="1">{#N/A,#N/A,TRUE,"Cover";#N/A,#N/A,TRUE,"Conts";#N/A,#N/A,TRUE,"VOS";#N/A,#N/A,TRUE,"Warrington";#N/A,#N/A,TRUE,"Widnes"}</definedName>
    <definedName name="sgsghju" localSheetId="0" hidden="1">{#N/A,#N/A,TRUE,"Cover";#N/A,#N/A,TRUE,"Conts";#N/A,#N/A,TRUE,"VOS";#N/A,#N/A,TRUE,"Warrington";#N/A,#N/A,TRUE,"Widnes"}</definedName>
    <definedName name="sgsghju" localSheetId="9" hidden="1">{#N/A,#N/A,TRUE,"Cover";#N/A,#N/A,TRUE,"Conts";#N/A,#N/A,TRUE,"VOS";#N/A,#N/A,TRUE,"Warrington";#N/A,#N/A,TRUE,"Widnes"}</definedName>
    <definedName name="sgsghju" localSheetId="12" hidden="1">{#N/A,#N/A,TRUE,"Cover";#N/A,#N/A,TRUE,"Conts";#N/A,#N/A,TRUE,"VOS";#N/A,#N/A,TRUE,"Warrington";#N/A,#N/A,TRUE,"Widnes"}</definedName>
    <definedName name="sgsghju" localSheetId="13" hidden="1">{#N/A,#N/A,TRUE,"Cover";#N/A,#N/A,TRUE,"Conts";#N/A,#N/A,TRUE,"VOS";#N/A,#N/A,TRUE,"Warrington";#N/A,#N/A,TRUE,"Widnes"}</definedName>
    <definedName name="sgsghju" localSheetId="17" hidden="1">{#N/A,#N/A,TRUE,"Cover";#N/A,#N/A,TRUE,"Conts";#N/A,#N/A,TRUE,"VOS";#N/A,#N/A,TRUE,"Warrington";#N/A,#N/A,TRUE,"Widnes"}</definedName>
    <definedName name="sgsghju" localSheetId="20" hidden="1">{#N/A,#N/A,TRUE,"Cover";#N/A,#N/A,TRUE,"Conts";#N/A,#N/A,TRUE,"VOS";#N/A,#N/A,TRUE,"Warrington";#N/A,#N/A,TRUE,"Widnes"}</definedName>
    <definedName name="sgsghju" localSheetId="19" hidden="1">{#N/A,#N/A,TRUE,"Cover";#N/A,#N/A,TRUE,"Conts";#N/A,#N/A,TRUE,"VOS";#N/A,#N/A,TRUE,"Warrington";#N/A,#N/A,TRUE,"Widnes"}</definedName>
    <definedName name="sgsghju" localSheetId="26" hidden="1">{#N/A,#N/A,TRUE,"Cover";#N/A,#N/A,TRUE,"Conts";#N/A,#N/A,TRUE,"VOS";#N/A,#N/A,TRUE,"Warrington";#N/A,#N/A,TRUE,"Widnes"}</definedName>
    <definedName name="sgsghju" localSheetId="10" hidden="1">{#N/A,#N/A,TRUE,"Cover";#N/A,#N/A,TRUE,"Conts";#N/A,#N/A,TRUE,"VOS";#N/A,#N/A,TRUE,"Warrington";#N/A,#N/A,TRUE,"Widnes"}</definedName>
    <definedName name="sgsghju" localSheetId="11" hidden="1">{#N/A,#N/A,TRUE,"Cover";#N/A,#N/A,TRUE,"Conts";#N/A,#N/A,TRUE,"VOS";#N/A,#N/A,TRUE,"Warrington";#N/A,#N/A,TRUE,"Widnes"}</definedName>
    <definedName name="sgsghju" localSheetId="15" hidden="1">{#N/A,#N/A,TRUE,"Cover";#N/A,#N/A,TRUE,"Conts";#N/A,#N/A,TRUE,"VOS";#N/A,#N/A,TRUE,"Warrington";#N/A,#N/A,TRUE,"Widnes"}</definedName>
    <definedName name="sgsghju" hidden="1">{#N/A,#N/A,TRUE,"Cover";#N/A,#N/A,TRUE,"Conts";#N/A,#N/A,TRUE,"VOS";#N/A,#N/A,TRUE,"Warrington";#N/A,#N/A,TRUE,"Widnes"}</definedName>
    <definedName name="sgsgr" localSheetId="0" hidden="1">{#N/A,#N/A,TRUE,"Cover";#N/A,#N/A,TRUE,"Conts";#N/A,#N/A,TRUE,"VOS";#N/A,#N/A,TRUE,"Warrington";#N/A,#N/A,TRUE,"Widnes"}</definedName>
    <definedName name="sgsgr" localSheetId="9" hidden="1">{#N/A,#N/A,TRUE,"Cover";#N/A,#N/A,TRUE,"Conts";#N/A,#N/A,TRUE,"VOS";#N/A,#N/A,TRUE,"Warrington";#N/A,#N/A,TRUE,"Widnes"}</definedName>
    <definedName name="sgsgr" localSheetId="12" hidden="1">{#N/A,#N/A,TRUE,"Cover";#N/A,#N/A,TRUE,"Conts";#N/A,#N/A,TRUE,"VOS";#N/A,#N/A,TRUE,"Warrington";#N/A,#N/A,TRUE,"Widnes"}</definedName>
    <definedName name="sgsgr" localSheetId="13" hidden="1">{#N/A,#N/A,TRUE,"Cover";#N/A,#N/A,TRUE,"Conts";#N/A,#N/A,TRUE,"VOS";#N/A,#N/A,TRUE,"Warrington";#N/A,#N/A,TRUE,"Widnes"}</definedName>
    <definedName name="sgsgr" localSheetId="17" hidden="1">{#N/A,#N/A,TRUE,"Cover";#N/A,#N/A,TRUE,"Conts";#N/A,#N/A,TRUE,"VOS";#N/A,#N/A,TRUE,"Warrington";#N/A,#N/A,TRUE,"Widnes"}</definedName>
    <definedName name="sgsgr" localSheetId="20" hidden="1">{#N/A,#N/A,TRUE,"Cover";#N/A,#N/A,TRUE,"Conts";#N/A,#N/A,TRUE,"VOS";#N/A,#N/A,TRUE,"Warrington";#N/A,#N/A,TRUE,"Widnes"}</definedName>
    <definedName name="sgsgr" localSheetId="19" hidden="1">{#N/A,#N/A,TRUE,"Cover";#N/A,#N/A,TRUE,"Conts";#N/A,#N/A,TRUE,"VOS";#N/A,#N/A,TRUE,"Warrington";#N/A,#N/A,TRUE,"Widnes"}</definedName>
    <definedName name="sgsgr" localSheetId="26" hidden="1">{#N/A,#N/A,TRUE,"Cover";#N/A,#N/A,TRUE,"Conts";#N/A,#N/A,TRUE,"VOS";#N/A,#N/A,TRUE,"Warrington";#N/A,#N/A,TRUE,"Widnes"}</definedName>
    <definedName name="sgsgr" localSheetId="10" hidden="1">{#N/A,#N/A,TRUE,"Cover";#N/A,#N/A,TRUE,"Conts";#N/A,#N/A,TRUE,"VOS";#N/A,#N/A,TRUE,"Warrington";#N/A,#N/A,TRUE,"Widnes"}</definedName>
    <definedName name="sgsgr" localSheetId="11" hidden="1">{#N/A,#N/A,TRUE,"Cover";#N/A,#N/A,TRUE,"Conts";#N/A,#N/A,TRUE,"VOS";#N/A,#N/A,TRUE,"Warrington";#N/A,#N/A,TRUE,"Widnes"}</definedName>
    <definedName name="sgsgr" localSheetId="15" hidden="1">{#N/A,#N/A,TRUE,"Cover";#N/A,#N/A,TRUE,"Conts";#N/A,#N/A,TRUE,"VOS";#N/A,#N/A,TRUE,"Warrington";#N/A,#N/A,TRUE,"Widnes"}</definedName>
    <definedName name="sgsgr" hidden="1">{#N/A,#N/A,TRUE,"Cover";#N/A,#N/A,TRUE,"Conts";#N/A,#N/A,TRUE,"VOS";#N/A,#N/A,TRUE,"Warrington";#N/A,#N/A,TRUE,"Widnes"}</definedName>
    <definedName name="sheet" localSheetId="0" hidden="1">{#N/A,#N/A,TRUE,"Cover";#N/A,#N/A,TRUE,"Conts";#N/A,#N/A,TRUE,"VOS";#N/A,#N/A,TRUE,"Warrington";#N/A,#N/A,TRUE,"Widnes"}</definedName>
    <definedName name="sheet" localSheetId="9" hidden="1">{#N/A,#N/A,TRUE,"Cover";#N/A,#N/A,TRUE,"Conts";#N/A,#N/A,TRUE,"VOS";#N/A,#N/A,TRUE,"Warrington";#N/A,#N/A,TRUE,"Widnes"}</definedName>
    <definedName name="sheet" localSheetId="12" hidden="1">{#N/A,#N/A,TRUE,"Cover";#N/A,#N/A,TRUE,"Conts";#N/A,#N/A,TRUE,"VOS";#N/A,#N/A,TRUE,"Warrington";#N/A,#N/A,TRUE,"Widnes"}</definedName>
    <definedName name="sheet" localSheetId="13" hidden="1">{#N/A,#N/A,TRUE,"Cover";#N/A,#N/A,TRUE,"Conts";#N/A,#N/A,TRUE,"VOS";#N/A,#N/A,TRUE,"Warrington";#N/A,#N/A,TRUE,"Widnes"}</definedName>
    <definedName name="sheet" localSheetId="17" hidden="1">{#N/A,#N/A,TRUE,"Cover";#N/A,#N/A,TRUE,"Conts";#N/A,#N/A,TRUE,"VOS";#N/A,#N/A,TRUE,"Warrington";#N/A,#N/A,TRUE,"Widnes"}</definedName>
    <definedName name="sheet" localSheetId="20" hidden="1">{#N/A,#N/A,TRUE,"Cover";#N/A,#N/A,TRUE,"Conts";#N/A,#N/A,TRUE,"VOS";#N/A,#N/A,TRUE,"Warrington";#N/A,#N/A,TRUE,"Widnes"}</definedName>
    <definedName name="sheet" localSheetId="19" hidden="1">{#N/A,#N/A,TRUE,"Cover";#N/A,#N/A,TRUE,"Conts";#N/A,#N/A,TRUE,"VOS";#N/A,#N/A,TRUE,"Warrington";#N/A,#N/A,TRUE,"Widnes"}</definedName>
    <definedName name="sheet" localSheetId="26" hidden="1">{#N/A,#N/A,TRUE,"Cover";#N/A,#N/A,TRUE,"Conts";#N/A,#N/A,TRUE,"VOS";#N/A,#N/A,TRUE,"Warrington";#N/A,#N/A,TRUE,"Widnes"}</definedName>
    <definedName name="sheet" localSheetId="10" hidden="1">{#N/A,#N/A,TRUE,"Cover";#N/A,#N/A,TRUE,"Conts";#N/A,#N/A,TRUE,"VOS";#N/A,#N/A,TRUE,"Warrington";#N/A,#N/A,TRUE,"Widnes"}</definedName>
    <definedName name="sheet" localSheetId="11" hidden="1">{#N/A,#N/A,TRUE,"Cover";#N/A,#N/A,TRUE,"Conts";#N/A,#N/A,TRUE,"VOS";#N/A,#N/A,TRUE,"Warrington";#N/A,#N/A,TRUE,"Widnes"}</definedName>
    <definedName name="sheet" localSheetId="15" hidden="1">{#N/A,#N/A,TRUE,"Cover";#N/A,#N/A,TRUE,"Conts";#N/A,#N/A,TRUE,"VOS";#N/A,#N/A,TRUE,"Warrington";#N/A,#N/A,TRUE,"Widnes"}</definedName>
    <definedName name="sheet" hidden="1">{#N/A,#N/A,TRUE,"Cover";#N/A,#N/A,TRUE,"Conts";#N/A,#N/A,TRUE,"VOS";#N/A,#N/A,TRUE,"Warrington";#N/A,#N/A,TRUE,"Widnes"}</definedName>
    <definedName name="shshgtr" localSheetId="0" hidden="1">{#N/A,#N/A,TRUE,"Cover";#N/A,#N/A,TRUE,"Conts";#N/A,#N/A,TRUE,"VOS";#N/A,#N/A,TRUE,"Warrington";#N/A,#N/A,TRUE,"Widnes"}</definedName>
    <definedName name="shshgtr" localSheetId="9" hidden="1">{#N/A,#N/A,TRUE,"Cover";#N/A,#N/A,TRUE,"Conts";#N/A,#N/A,TRUE,"VOS";#N/A,#N/A,TRUE,"Warrington";#N/A,#N/A,TRUE,"Widnes"}</definedName>
    <definedName name="shshgtr" localSheetId="12" hidden="1">{#N/A,#N/A,TRUE,"Cover";#N/A,#N/A,TRUE,"Conts";#N/A,#N/A,TRUE,"VOS";#N/A,#N/A,TRUE,"Warrington";#N/A,#N/A,TRUE,"Widnes"}</definedName>
    <definedName name="shshgtr" localSheetId="13" hidden="1">{#N/A,#N/A,TRUE,"Cover";#N/A,#N/A,TRUE,"Conts";#N/A,#N/A,TRUE,"VOS";#N/A,#N/A,TRUE,"Warrington";#N/A,#N/A,TRUE,"Widnes"}</definedName>
    <definedName name="shshgtr" localSheetId="17" hidden="1">{#N/A,#N/A,TRUE,"Cover";#N/A,#N/A,TRUE,"Conts";#N/A,#N/A,TRUE,"VOS";#N/A,#N/A,TRUE,"Warrington";#N/A,#N/A,TRUE,"Widnes"}</definedName>
    <definedName name="shshgtr" localSheetId="20" hidden="1">{#N/A,#N/A,TRUE,"Cover";#N/A,#N/A,TRUE,"Conts";#N/A,#N/A,TRUE,"VOS";#N/A,#N/A,TRUE,"Warrington";#N/A,#N/A,TRUE,"Widnes"}</definedName>
    <definedName name="shshgtr" localSheetId="19" hidden="1">{#N/A,#N/A,TRUE,"Cover";#N/A,#N/A,TRUE,"Conts";#N/A,#N/A,TRUE,"VOS";#N/A,#N/A,TRUE,"Warrington";#N/A,#N/A,TRUE,"Widnes"}</definedName>
    <definedName name="shshgtr" localSheetId="26" hidden="1">{#N/A,#N/A,TRUE,"Cover";#N/A,#N/A,TRUE,"Conts";#N/A,#N/A,TRUE,"VOS";#N/A,#N/A,TRUE,"Warrington";#N/A,#N/A,TRUE,"Widnes"}</definedName>
    <definedName name="shshgtr" localSheetId="10" hidden="1">{#N/A,#N/A,TRUE,"Cover";#N/A,#N/A,TRUE,"Conts";#N/A,#N/A,TRUE,"VOS";#N/A,#N/A,TRUE,"Warrington";#N/A,#N/A,TRUE,"Widnes"}</definedName>
    <definedName name="shshgtr" localSheetId="11" hidden="1">{#N/A,#N/A,TRUE,"Cover";#N/A,#N/A,TRUE,"Conts";#N/A,#N/A,TRUE,"VOS";#N/A,#N/A,TRUE,"Warrington";#N/A,#N/A,TRUE,"Widnes"}</definedName>
    <definedName name="shshgtr" localSheetId="15" hidden="1">{#N/A,#N/A,TRUE,"Cover";#N/A,#N/A,TRUE,"Conts";#N/A,#N/A,TRUE,"VOS";#N/A,#N/A,TRUE,"Warrington";#N/A,#N/A,TRUE,"Widnes"}</definedName>
    <definedName name="shshgtr" hidden="1">{#N/A,#N/A,TRUE,"Cover";#N/A,#N/A,TRUE,"Conts";#N/A,#N/A,TRUE,"VOS";#N/A,#N/A,TRUE,"Warrington";#N/A,#N/A,TRUE,"Widnes"}</definedName>
    <definedName name="SITE__WORKS" localSheetId="9">'[16]Build-up'!#REF!</definedName>
    <definedName name="SITE__WORKS">'[16]Build-up'!#REF!</definedName>
    <definedName name="SOP">[17]data_sop!$E$9:$AJ$1574</definedName>
    <definedName name="specific">[13]Lookups!$A$2:$A$28</definedName>
    <definedName name="Specific_Category" localSheetId="9">#REF!</definedName>
    <definedName name="Specific_Category" localSheetId="12">#REF!</definedName>
    <definedName name="Specific_Category" localSheetId="20">#REF!</definedName>
    <definedName name="Specific_Category" localSheetId="10">#REF!</definedName>
    <definedName name="Specific_Category" localSheetId="11">#REF!</definedName>
    <definedName name="Specific_Category" localSheetId="15">#REF!</definedName>
    <definedName name="Specific_Category" localSheetId="8">#REF!</definedName>
    <definedName name="Specific_Category">#REF!</definedName>
    <definedName name="srhrh" localSheetId="0" hidden="1">{#N/A,#N/A,TRUE,"Cover";#N/A,#N/A,TRUE,"Conts";#N/A,#N/A,TRUE,"VOS";#N/A,#N/A,TRUE,"Warrington";#N/A,#N/A,TRUE,"Widnes"}</definedName>
    <definedName name="srhrh" localSheetId="9" hidden="1">{#N/A,#N/A,TRUE,"Cover";#N/A,#N/A,TRUE,"Conts";#N/A,#N/A,TRUE,"VOS";#N/A,#N/A,TRUE,"Warrington";#N/A,#N/A,TRUE,"Widnes"}</definedName>
    <definedName name="srhrh" localSheetId="12" hidden="1">{#N/A,#N/A,TRUE,"Cover";#N/A,#N/A,TRUE,"Conts";#N/A,#N/A,TRUE,"VOS";#N/A,#N/A,TRUE,"Warrington";#N/A,#N/A,TRUE,"Widnes"}</definedName>
    <definedName name="srhrh" localSheetId="13" hidden="1">{#N/A,#N/A,TRUE,"Cover";#N/A,#N/A,TRUE,"Conts";#N/A,#N/A,TRUE,"VOS";#N/A,#N/A,TRUE,"Warrington";#N/A,#N/A,TRUE,"Widnes"}</definedName>
    <definedName name="srhrh" localSheetId="17" hidden="1">{#N/A,#N/A,TRUE,"Cover";#N/A,#N/A,TRUE,"Conts";#N/A,#N/A,TRUE,"VOS";#N/A,#N/A,TRUE,"Warrington";#N/A,#N/A,TRUE,"Widnes"}</definedName>
    <definedName name="srhrh" localSheetId="20" hidden="1">{#N/A,#N/A,TRUE,"Cover";#N/A,#N/A,TRUE,"Conts";#N/A,#N/A,TRUE,"VOS";#N/A,#N/A,TRUE,"Warrington";#N/A,#N/A,TRUE,"Widnes"}</definedName>
    <definedName name="srhrh" localSheetId="19" hidden="1">{#N/A,#N/A,TRUE,"Cover";#N/A,#N/A,TRUE,"Conts";#N/A,#N/A,TRUE,"VOS";#N/A,#N/A,TRUE,"Warrington";#N/A,#N/A,TRUE,"Widnes"}</definedName>
    <definedName name="srhrh" localSheetId="26" hidden="1">{#N/A,#N/A,TRUE,"Cover";#N/A,#N/A,TRUE,"Conts";#N/A,#N/A,TRUE,"VOS";#N/A,#N/A,TRUE,"Warrington";#N/A,#N/A,TRUE,"Widnes"}</definedName>
    <definedName name="srhrh" localSheetId="10" hidden="1">{#N/A,#N/A,TRUE,"Cover";#N/A,#N/A,TRUE,"Conts";#N/A,#N/A,TRUE,"VOS";#N/A,#N/A,TRUE,"Warrington";#N/A,#N/A,TRUE,"Widnes"}</definedName>
    <definedName name="srhrh" localSheetId="11" hidden="1">{#N/A,#N/A,TRUE,"Cover";#N/A,#N/A,TRUE,"Conts";#N/A,#N/A,TRUE,"VOS";#N/A,#N/A,TRUE,"Warrington";#N/A,#N/A,TRUE,"Widnes"}</definedName>
    <definedName name="srhrh" localSheetId="15" hidden="1">{#N/A,#N/A,TRUE,"Cover";#N/A,#N/A,TRUE,"Conts";#N/A,#N/A,TRUE,"VOS";#N/A,#N/A,TRUE,"Warrington";#N/A,#N/A,TRUE,"Widnes"}</definedName>
    <definedName name="srhrh" hidden="1">{#N/A,#N/A,TRUE,"Cover";#N/A,#N/A,TRUE,"Conts";#N/A,#N/A,TRUE,"VOS";#N/A,#N/A,TRUE,"Warrington";#N/A,#N/A,TRUE,"Widnes"}</definedName>
    <definedName name="srsetrthgfh" localSheetId="0" hidden="1">{#N/A,#N/A,TRUE,"Cover";#N/A,#N/A,TRUE,"Conts";#N/A,#N/A,TRUE,"VOS";#N/A,#N/A,TRUE,"Warrington";#N/A,#N/A,TRUE,"Widnes"}</definedName>
    <definedName name="srsetrthgfh" localSheetId="9" hidden="1">{#N/A,#N/A,TRUE,"Cover";#N/A,#N/A,TRUE,"Conts";#N/A,#N/A,TRUE,"VOS";#N/A,#N/A,TRUE,"Warrington";#N/A,#N/A,TRUE,"Widnes"}</definedName>
    <definedName name="srsetrthgfh" localSheetId="12" hidden="1">{#N/A,#N/A,TRUE,"Cover";#N/A,#N/A,TRUE,"Conts";#N/A,#N/A,TRUE,"VOS";#N/A,#N/A,TRUE,"Warrington";#N/A,#N/A,TRUE,"Widnes"}</definedName>
    <definedName name="srsetrthgfh" localSheetId="13" hidden="1">{#N/A,#N/A,TRUE,"Cover";#N/A,#N/A,TRUE,"Conts";#N/A,#N/A,TRUE,"VOS";#N/A,#N/A,TRUE,"Warrington";#N/A,#N/A,TRUE,"Widnes"}</definedName>
    <definedName name="srsetrthgfh" localSheetId="17" hidden="1">{#N/A,#N/A,TRUE,"Cover";#N/A,#N/A,TRUE,"Conts";#N/A,#N/A,TRUE,"VOS";#N/A,#N/A,TRUE,"Warrington";#N/A,#N/A,TRUE,"Widnes"}</definedName>
    <definedName name="srsetrthgfh" localSheetId="20" hidden="1">{#N/A,#N/A,TRUE,"Cover";#N/A,#N/A,TRUE,"Conts";#N/A,#N/A,TRUE,"VOS";#N/A,#N/A,TRUE,"Warrington";#N/A,#N/A,TRUE,"Widnes"}</definedName>
    <definedName name="srsetrthgfh" localSheetId="19" hidden="1">{#N/A,#N/A,TRUE,"Cover";#N/A,#N/A,TRUE,"Conts";#N/A,#N/A,TRUE,"VOS";#N/A,#N/A,TRUE,"Warrington";#N/A,#N/A,TRUE,"Widnes"}</definedName>
    <definedName name="srsetrthgfh" localSheetId="26" hidden="1">{#N/A,#N/A,TRUE,"Cover";#N/A,#N/A,TRUE,"Conts";#N/A,#N/A,TRUE,"VOS";#N/A,#N/A,TRUE,"Warrington";#N/A,#N/A,TRUE,"Widnes"}</definedName>
    <definedName name="srsetrthgfh" localSheetId="10" hidden="1">{#N/A,#N/A,TRUE,"Cover";#N/A,#N/A,TRUE,"Conts";#N/A,#N/A,TRUE,"VOS";#N/A,#N/A,TRUE,"Warrington";#N/A,#N/A,TRUE,"Widnes"}</definedName>
    <definedName name="srsetrthgfh" localSheetId="11" hidden="1">{#N/A,#N/A,TRUE,"Cover";#N/A,#N/A,TRUE,"Conts";#N/A,#N/A,TRUE,"VOS";#N/A,#N/A,TRUE,"Warrington";#N/A,#N/A,TRUE,"Widnes"}</definedName>
    <definedName name="srsetrthgfh" localSheetId="15" hidden="1">{#N/A,#N/A,TRUE,"Cover";#N/A,#N/A,TRUE,"Conts";#N/A,#N/A,TRUE,"VOS";#N/A,#N/A,TRUE,"Warrington";#N/A,#N/A,TRUE,"Widnes"}</definedName>
    <definedName name="srsetrthgfh" hidden="1">{#N/A,#N/A,TRUE,"Cover";#N/A,#N/A,TRUE,"Conts";#N/A,#N/A,TRUE,"VOS";#N/A,#N/A,TRUE,"Warrington";#N/A,#N/A,TRUE,"Widnes"}</definedName>
    <definedName name="srsretr" localSheetId="0" hidden="1">{#N/A,#N/A,TRUE,"Cover";#N/A,#N/A,TRUE,"Conts";#N/A,#N/A,TRUE,"VOS";#N/A,#N/A,TRUE,"Warrington";#N/A,#N/A,TRUE,"Widnes"}</definedName>
    <definedName name="srsretr" localSheetId="9" hidden="1">{#N/A,#N/A,TRUE,"Cover";#N/A,#N/A,TRUE,"Conts";#N/A,#N/A,TRUE,"VOS";#N/A,#N/A,TRUE,"Warrington";#N/A,#N/A,TRUE,"Widnes"}</definedName>
    <definedName name="srsretr" localSheetId="12" hidden="1">{#N/A,#N/A,TRUE,"Cover";#N/A,#N/A,TRUE,"Conts";#N/A,#N/A,TRUE,"VOS";#N/A,#N/A,TRUE,"Warrington";#N/A,#N/A,TRUE,"Widnes"}</definedName>
    <definedName name="srsretr" localSheetId="13" hidden="1">{#N/A,#N/A,TRUE,"Cover";#N/A,#N/A,TRUE,"Conts";#N/A,#N/A,TRUE,"VOS";#N/A,#N/A,TRUE,"Warrington";#N/A,#N/A,TRUE,"Widnes"}</definedName>
    <definedName name="srsretr" localSheetId="17" hidden="1">{#N/A,#N/A,TRUE,"Cover";#N/A,#N/A,TRUE,"Conts";#N/A,#N/A,TRUE,"VOS";#N/A,#N/A,TRUE,"Warrington";#N/A,#N/A,TRUE,"Widnes"}</definedName>
    <definedName name="srsretr" localSheetId="20" hidden="1">{#N/A,#N/A,TRUE,"Cover";#N/A,#N/A,TRUE,"Conts";#N/A,#N/A,TRUE,"VOS";#N/A,#N/A,TRUE,"Warrington";#N/A,#N/A,TRUE,"Widnes"}</definedName>
    <definedName name="srsretr" localSheetId="19" hidden="1">{#N/A,#N/A,TRUE,"Cover";#N/A,#N/A,TRUE,"Conts";#N/A,#N/A,TRUE,"VOS";#N/A,#N/A,TRUE,"Warrington";#N/A,#N/A,TRUE,"Widnes"}</definedName>
    <definedName name="srsretr" localSheetId="26" hidden="1">{#N/A,#N/A,TRUE,"Cover";#N/A,#N/A,TRUE,"Conts";#N/A,#N/A,TRUE,"VOS";#N/A,#N/A,TRUE,"Warrington";#N/A,#N/A,TRUE,"Widnes"}</definedName>
    <definedName name="srsretr" localSheetId="10" hidden="1">{#N/A,#N/A,TRUE,"Cover";#N/A,#N/A,TRUE,"Conts";#N/A,#N/A,TRUE,"VOS";#N/A,#N/A,TRUE,"Warrington";#N/A,#N/A,TRUE,"Widnes"}</definedName>
    <definedName name="srsretr" localSheetId="11" hidden="1">{#N/A,#N/A,TRUE,"Cover";#N/A,#N/A,TRUE,"Conts";#N/A,#N/A,TRUE,"VOS";#N/A,#N/A,TRUE,"Warrington";#N/A,#N/A,TRUE,"Widnes"}</definedName>
    <definedName name="srsretr" localSheetId="15" hidden="1">{#N/A,#N/A,TRUE,"Cover";#N/A,#N/A,TRUE,"Conts";#N/A,#N/A,TRUE,"VOS";#N/A,#N/A,TRUE,"Warrington";#N/A,#N/A,TRUE,"Widnes"}</definedName>
    <definedName name="srsretr" hidden="1">{#N/A,#N/A,TRUE,"Cover";#N/A,#N/A,TRUE,"Conts";#N/A,#N/A,TRUE,"VOS";#N/A,#N/A,TRUE,"Warrington";#N/A,#N/A,TRUE,"Widnes"}</definedName>
    <definedName name="sryeysr" localSheetId="0" hidden="1">{#N/A,#N/A,TRUE,"Cover";#N/A,#N/A,TRUE,"Conts";#N/A,#N/A,TRUE,"VOS";#N/A,#N/A,TRUE,"Warrington";#N/A,#N/A,TRUE,"Widnes"}</definedName>
    <definedName name="sryeysr" localSheetId="9" hidden="1">{#N/A,#N/A,TRUE,"Cover";#N/A,#N/A,TRUE,"Conts";#N/A,#N/A,TRUE,"VOS";#N/A,#N/A,TRUE,"Warrington";#N/A,#N/A,TRUE,"Widnes"}</definedName>
    <definedName name="sryeysr" localSheetId="12" hidden="1">{#N/A,#N/A,TRUE,"Cover";#N/A,#N/A,TRUE,"Conts";#N/A,#N/A,TRUE,"VOS";#N/A,#N/A,TRUE,"Warrington";#N/A,#N/A,TRUE,"Widnes"}</definedName>
    <definedName name="sryeysr" localSheetId="13" hidden="1">{#N/A,#N/A,TRUE,"Cover";#N/A,#N/A,TRUE,"Conts";#N/A,#N/A,TRUE,"VOS";#N/A,#N/A,TRUE,"Warrington";#N/A,#N/A,TRUE,"Widnes"}</definedName>
    <definedName name="sryeysr" localSheetId="17" hidden="1">{#N/A,#N/A,TRUE,"Cover";#N/A,#N/A,TRUE,"Conts";#N/A,#N/A,TRUE,"VOS";#N/A,#N/A,TRUE,"Warrington";#N/A,#N/A,TRUE,"Widnes"}</definedName>
    <definedName name="sryeysr" localSheetId="20" hidden="1">{#N/A,#N/A,TRUE,"Cover";#N/A,#N/A,TRUE,"Conts";#N/A,#N/A,TRUE,"VOS";#N/A,#N/A,TRUE,"Warrington";#N/A,#N/A,TRUE,"Widnes"}</definedName>
    <definedName name="sryeysr" localSheetId="19" hidden="1">{#N/A,#N/A,TRUE,"Cover";#N/A,#N/A,TRUE,"Conts";#N/A,#N/A,TRUE,"VOS";#N/A,#N/A,TRUE,"Warrington";#N/A,#N/A,TRUE,"Widnes"}</definedName>
    <definedName name="sryeysr" localSheetId="26" hidden="1">{#N/A,#N/A,TRUE,"Cover";#N/A,#N/A,TRUE,"Conts";#N/A,#N/A,TRUE,"VOS";#N/A,#N/A,TRUE,"Warrington";#N/A,#N/A,TRUE,"Widnes"}</definedName>
    <definedName name="sryeysr" localSheetId="10" hidden="1">{#N/A,#N/A,TRUE,"Cover";#N/A,#N/A,TRUE,"Conts";#N/A,#N/A,TRUE,"VOS";#N/A,#N/A,TRUE,"Warrington";#N/A,#N/A,TRUE,"Widnes"}</definedName>
    <definedName name="sryeysr" localSheetId="11" hidden="1">{#N/A,#N/A,TRUE,"Cover";#N/A,#N/A,TRUE,"Conts";#N/A,#N/A,TRUE,"VOS";#N/A,#N/A,TRUE,"Warrington";#N/A,#N/A,TRUE,"Widnes"}</definedName>
    <definedName name="sryeysr" localSheetId="15" hidden="1">{#N/A,#N/A,TRUE,"Cover";#N/A,#N/A,TRUE,"Conts";#N/A,#N/A,TRUE,"VOS";#N/A,#N/A,TRUE,"Warrington";#N/A,#N/A,TRUE,"Widnes"}</definedName>
    <definedName name="sryeysr" hidden="1">{#N/A,#N/A,TRUE,"Cover";#N/A,#N/A,TRUE,"Conts";#N/A,#N/A,TRUE,"VOS";#N/A,#N/A,TRUE,"Warrington";#N/A,#N/A,TRUE,"Widnes"}</definedName>
    <definedName name="ssshhh" localSheetId="0" hidden="1">{#N/A,#N/A,FALSE,"SumG";#N/A,#N/A,FALSE,"ElecG";#N/A,#N/A,FALSE,"MechG";#N/A,#N/A,FALSE,"GeotG";#N/A,#N/A,FALSE,"PrcsG";#N/A,#N/A,FALSE,"TunnG";#N/A,#N/A,FALSE,"CivlG";#N/A,#N/A,FALSE,"NtwkG";#N/A,#N/A,FALSE,"EstgG";#N/A,#N/A,FALSE,"PEngG"}</definedName>
    <definedName name="ssshhh" localSheetId="9" hidden="1">{#N/A,#N/A,FALSE,"SumG";#N/A,#N/A,FALSE,"ElecG";#N/A,#N/A,FALSE,"MechG";#N/A,#N/A,FALSE,"GeotG";#N/A,#N/A,FALSE,"PrcsG";#N/A,#N/A,FALSE,"TunnG";#N/A,#N/A,FALSE,"CivlG";#N/A,#N/A,FALSE,"NtwkG";#N/A,#N/A,FALSE,"EstgG";#N/A,#N/A,FALSE,"PEngG"}</definedName>
    <definedName name="ssshhh" localSheetId="12" hidden="1">{#N/A,#N/A,FALSE,"SumG";#N/A,#N/A,FALSE,"ElecG";#N/A,#N/A,FALSE,"MechG";#N/A,#N/A,FALSE,"GeotG";#N/A,#N/A,FALSE,"PrcsG";#N/A,#N/A,FALSE,"TunnG";#N/A,#N/A,FALSE,"CivlG";#N/A,#N/A,FALSE,"NtwkG";#N/A,#N/A,FALSE,"EstgG";#N/A,#N/A,FALSE,"PEngG"}</definedName>
    <definedName name="ssshhh" localSheetId="13" hidden="1">{#N/A,#N/A,FALSE,"SumG";#N/A,#N/A,FALSE,"ElecG";#N/A,#N/A,FALSE,"MechG";#N/A,#N/A,FALSE,"GeotG";#N/A,#N/A,FALSE,"PrcsG";#N/A,#N/A,FALSE,"TunnG";#N/A,#N/A,FALSE,"CivlG";#N/A,#N/A,FALSE,"NtwkG";#N/A,#N/A,FALSE,"EstgG";#N/A,#N/A,FALSE,"PEngG"}</definedName>
    <definedName name="ssshhh" localSheetId="17"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26"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localSheetId="15"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'[22]Fill this out first...'!$D$12</definedName>
    <definedName name="STAIRS" localSheetId="9">'[16]Build-up'!#REF!</definedName>
    <definedName name="STAIRS" localSheetId="11">'[16]Build-up'!#REF!</definedName>
    <definedName name="STAIRS">'[16]Build-up'!#REF!</definedName>
    <definedName name="start" localSheetId="9">#REF!</definedName>
    <definedName name="start" localSheetId="11">#REF!</definedName>
    <definedName name="start" localSheetId="15">#REF!</definedName>
    <definedName name="start">#REF!</definedName>
    <definedName name="Status">[13]Lookups!$C$2:$C$3</definedName>
    <definedName name="steps" localSheetId="0" hidden="1">{#N/A,#N/A,FALSE,"C3";#N/A,#N/A,FALSE,"D2-17";#N/A,#N/A,FALSE,"C2-17";#N/A,#N/A,FALSE,"C2-CIVIL";#N/A,#N/A,FALSE,"D1-C1 contract";#N/A,#N/A,FALSE,"D1-CIVIL";#N/A,#N/A,FALSE,"C1 hourly";#N/A,#N/A,FALSE,"C1 contract";#N/A,#N/A,FALSE,"D1-C1 hourly"}</definedName>
    <definedName name="steps" localSheetId="9" hidden="1">{#N/A,#N/A,FALSE,"C3";#N/A,#N/A,FALSE,"D2-17";#N/A,#N/A,FALSE,"C2-17";#N/A,#N/A,FALSE,"C2-CIVIL";#N/A,#N/A,FALSE,"D1-C1 contract";#N/A,#N/A,FALSE,"D1-CIVIL";#N/A,#N/A,FALSE,"C1 hourly";#N/A,#N/A,FALSE,"C1 contract";#N/A,#N/A,FALSE,"D1-C1 hourly"}</definedName>
    <definedName name="steps" localSheetId="12" hidden="1">{#N/A,#N/A,FALSE,"C3";#N/A,#N/A,FALSE,"D2-17";#N/A,#N/A,FALSE,"C2-17";#N/A,#N/A,FALSE,"C2-CIVIL";#N/A,#N/A,FALSE,"D1-C1 contract";#N/A,#N/A,FALSE,"D1-CIVIL";#N/A,#N/A,FALSE,"C1 hourly";#N/A,#N/A,FALSE,"C1 contract";#N/A,#N/A,FALSE,"D1-C1 hourly"}</definedName>
    <definedName name="steps" localSheetId="13" hidden="1">{#N/A,#N/A,FALSE,"C3";#N/A,#N/A,FALSE,"D2-17";#N/A,#N/A,FALSE,"C2-17";#N/A,#N/A,FALSE,"C2-CIVIL";#N/A,#N/A,FALSE,"D1-C1 contract";#N/A,#N/A,FALSE,"D1-CIVIL";#N/A,#N/A,FALSE,"C1 hourly";#N/A,#N/A,FALSE,"C1 contract";#N/A,#N/A,FALSE,"D1-C1 hourly"}</definedName>
    <definedName name="steps" localSheetId="17" hidden="1">{#N/A,#N/A,FALSE,"C3";#N/A,#N/A,FALSE,"D2-17";#N/A,#N/A,FALSE,"C2-17";#N/A,#N/A,FALSE,"C2-CIVIL";#N/A,#N/A,FALSE,"D1-C1 contract";#N/A,#N/A,FALSE,"D1-CIVIL";#N/A,#N/A,FALSE,"C1 hourly";#N/A,#N/A,FALSE,"C1 contract";#N/A,#N/A,FALSE,"D1-C1 hourly"}</definedName>
    <definedName name="steps" localSheetId="20"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26"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localSheetId="15"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9">'FIR Summary'!#REF!</definedName>
    <definedName name="Storm" localSheetId="11">#REF!</definedName>
    <definedName name="Storm" localSheetId="15">#REF!</definedName>
    <definedName name="Storm">#REF!</definedName>
    <definedName name="stormwater_pipe_network">'[17]Stormwater Pipe Network'!$D$13:$F$1575</definedName>
    <definedName name="stryt5u8h87" localSheetId="0" hidden="1">{#N/A,#N/A,TRUE,"Cover";#N/A,#N/A,TRUE,"Conts";#N/A,#N/A,TRUE,"VOS";#N/A,#N/A,TRUE,"Warrington";#N/A,#N/A,TRUE,"Widnes"}</definedName>
    <definedName name="stryt5u8h87" localSheetId="9" hidden="1">{#N/A,#N/A,TRUE,"Cover";#N/A,#N/A,TRUE,"Conts";#N/A,#N/A,TRUE,"VOS";#N/A,#N/A,TRUE,"Warrington";#N/A,#N/A,TRUE,"Widnes"}</definedName>
    <definedName name="stryt5u8h87" localSheetId="12" hidden="1">{#N/A,#N/A,TRUE,"Cover";#N/A,#N/A,TRUE,"Conts";#N/A,#N/A,TRUE,"VOS";#N/A,#N/A,TRUE,"Warrington";#N/A,#N/A,TRUE,"Widnes"}</definedName>
    <definedName name="stryt5u8h87" localSheetId="13" hidden="1">{#N/A,#N/A,TRUE,"Cover";#N/A,#N/A,TRUE,"Conts";#N/A,#N/A,TRUE,"VOS";#N/A,#N/A,TRUE,"Warrington";#N/A,#N/A,TRUE,"Widnes"}</definedName>
    <definedName name="stryt5u8h87" localSheetId="17" hidden="1">{#N/A,#N/A,TRUE,"Cover";#N/A,#N/A,TRUE,"Conts";#N/A,#N/A,TRUE,"VOS";#N/A,#N/A,TRUE,"Warrington";#N/A,#N/A,TRUE,"Widnes"}</definedName>
    <definedName name="stryt5u8h87" localSheetId="20" hidden="1">{#N/A,#N/A,TRUE,"Cover";#N/A,#N/A,TRUE,"Conts";#N/A,#N/A,TRUE,"VOS";#N/A,#N/A,TRUE,"Warrington";#N/A,#N/A,TRUE,"Widnes"}</definedName>
    <definedName name="stryt5u8h87" localSheetId="19" hidden="1">{#N/A,#N/A,TRUE,"Cover";#N/A,#N/A,TRUE,"Conts";#N/A,#N/A,TRUE,"VOS";#N/A,#N/A,TRUE,"Warrington";#N/A,#N/A,TRUE,"Widnes"}</definedName>
    <definedName name="stryt5u8h87" localSheetId="26" hidden="1">{#N/A,#N/A,TRUE,"Cover";#N/A,#N/A,TRUE,"Conts";#N/A,#N/A,TRUE,"VOS";#N/A,#N/A,TRUE,"Warrington";#N/A,#N/A,TRUE,"Widnes"}</definedName>
    <definedName name="stryt5u8h87" localSheetId="10" hidden="1">{#N/A,#N/A,TRUE,"Cover";#N/A,#N/A,TRUE,"Conts";#N/A,#N/A,TRUE,"VOS";#N/A,#N/A,TRUE,"Warrington";#N/A,#N/A,TRUE,"Widnes"}</definedName>
    <definedName name="stryt5u8h87" localSheetId="11" hidden="1">{#N/A,#N/A,TRUE,"Cover";#N/A,#N/A,TRUE,"Conts";#N/A,#N/A,TRUE,"VOS";#N/A,#N/A,TRUE,"Warrington";#N/A,#N/A,TRUE,"Widnes"}</definedName>
    <definedName name="stryt5u8h87" localSheetId="15" hidden="1">{#N/A,#N/A,TRUE,"Cover";#N/A,#N/A,TRUE,"Conts";#N/A,#N/A,TRUE,"VOS";#N/A,#N/A,TRUE,"Warrington";#N/A,#N/A,TRUE,"Widnes"}</definedName>
    <definedName name="stryt5u8h87" hidden="1">{#N/A,#N/A,TRUE,"Cover";#N/A,#N/A,TRUE,"Conts";#N/A,#N/A,TRUE,"VOS";#N/A,#N/A,TRUE,"Warrington";#N/A,#N/A,TRUE,"Widnes"}</definedName>
    <definedName name="Su">'[42]Prev'' Summary'!$M$52</definedName>
    <definedName name="SUBSTRUCTIRE" localSheetId="9">'[16]Build-up'!#REF!</definedName>
    <definedName name="SUBSTRUCTIRE" localSheetId="11">'[16]Build-up'!#REF!</definedName>
    <definedName name="SUBSTRUCTIRE">'[16]Build-up'!#REF!</definedName>
    <definedName name="sum6b" localSheetId="9">#REF!</definedName>
    <definedName name="sum6b" localSheetId="11">#REF!</definedName>
    <definedName name="sum6b" localSheetId="15">#REF!</definedName>
    <definedName name="sum6b">#REF!</definedName>
    <definedName name="sum6C" localSheetId="9">#REF!</definedName>
    <definedName name="sum6C" localSheetId="11">#REF!</definedName>
    <definedName name="sum6C" localSheetId="15">#REF!</definedName>
    <definedName name="sum6C">#REF!</definedName>
    <definedName name="summary" localSheetId="9">#REF!</definedName>
    <definedName name="summary" localSheetId="11">#REF!</definedName>
    <definedName name="summary" localSheetId="15">#REF!</definedName>
    <definedName name="summary">#REF!</definedName>
    <definedName name="swsdfa" localSheetId="0" hidden="1">{#N/A,#N/A,TRUE,"Cover";#N/A,#N/A,TRUE,"Conts";#N/A,#N/A,TRUE,"VOS";#N/A,#N/A,TRUE,"Warrington";#N/A,#N/A,TRUE,"Widnes"}</definedName>
    <definedName name="swsdfa" localSheetId="9" hidden="1">{#N/A,#N/A,TRUE,"Cover";#N/A,#N/A,TRUE,"Conts";#N/A,#N/A,TRUE,"VOS";#N/A,#N/A,TRUE,"Warrington";#N/A,#N/A,TRUE,"Widnes"}</definedName>
    <definedName name="swsdfa" localSheetId="12" hidden="1">{#N/A,#N/A,TRUE,"Cover";#N/A,#N/A,TRUE,"Conts";#N/A,#N/A,TRUE,"VOS";#N/A,#N/A,TRUE,"Warrington";#N/A,#N/A,TRUE,"Widnes"}</definedName>
    <definedName name="swsdfa" localSheetId="13" hidden="1">{#N/A,#N/A,TRUE,"Cover";#N/A,#N/A,TRUE,"Conts";#N/A,#N/A,TRUE,"VOS";#N/A,#N/A,TRUE,"Warrington";#N/A,#N/A,TRUE,"Widnes"}</definedName>
    <definedName name="swsdfa" localSheetId="17" hidden="1">{#N/A,#N/A,TRUE,"Cover";#N/A,#N/A,TRUE,"Conts";#N/A,#N/A,TRUE,"VOS";#N/A,#N/A,TRUE,"Warrington";#N/A,#N/A,TRUE,"Widnes"}</definedName>
    <definedName name="swsdfa" localSheetId="20" hidden="1">{#N/A,#N/A,TRUE,"Cover";#N/A,#N/A,TRUE,"Conts";#N/A,#N/A,TRUE,"VOS";#N/A,#N/A,TRUE,"Warrington";#N/A,#N/A,TRUE,"Widnes"}</definedName>
    <definedName name="swsdfa" localSheetId="19" hidden="1">{#N/A,#N/A,TRUE,"Cover";#N/A,#N/A,TRUE,"Conts";#N/A,#N/A,TRUE,"VOS";#N/A,#N/A,TRUE,"Warrington";#N/A,#N/A,TRUE,"Widnes"}</definedName>
    <definedName name="swsdfa" localSheetId="26" hidden="1">{#N/A,#N/A,TRUE,"Cover";#N/A,#N/A,TRUE,"Conts";#N/A,#N/A,TRUE,"VOS";#N/A,#N/A,TRUE,"Warrington";#N/A,#N/A,TRUE,"Widnes"}</definedName>
    <definedName name="swsdfa" localSheetId="10" hidden="1">{#N/A,#N/A,TRUE,"Cover";#N/A,#N/A,TRUE,"Conts";#N/A,#N/A,TRUE,"VOS";#N/A,#N/A,TRUE,"Warrington";#N/A,#N/A,TRUE,"Widnes"}</definedName>
    <definedName name="swsdfa" localSheetId="11" hidden="1">{#N/A,#N/A,TRUE,"Cover";#N/A,#N/A,TRUE,"Conts";#N/A,#N/A,TRUE,"VOS";#N/A,#N/A,TRUE,"Warrington";#N/A,#N/A,TRUE,"Widnes"}</definedName>
    <definedName name="swsdfa" localSheetId="15" hidden="1">{#N/A,#N/A,TRUE,"Cover";#N/A,#N/A,TRUE,"Conts";#N/A,#N/A,TRUE,"VOS";#N/A,#N/A,TRUE,"Warrington";#N/A,#N/A,TRUE,"Widnes"}</definedName>
    <definedName name="swsdfa" hidden="1">{#N/A,#N/A,TRUE,"Cover";#N/A,#N/A,TRUE,"Conts";#N/A,#N/A,TRUE,"VOS";#N/A,#N/A,TRUE,"Warrington";#N/A,#N/A,TRUE,"Widnes"}</definedName>
    <definedName name="syu" localSheetId="0" hidden="1">{#N/A,#N/A,TRUE,"Cover";#N/A,#N/A,TRUE,"Conts";#N/A,#N/A,TRUE,"VOS";#N/A,#N/A,TRUE,"Warrington";#N/A,#N/A,TRUE,"Widnes"}</definedName>
    <definedName name="syu" localSheetId="9" hidden="1">{#N/A,#N/A,TRUE,"Cover";#N/A,#N/A,TRUE,"Conts";#N/A,#N/A,TRUE,"VOS";#N/A,#N/A,TRUE,"Warrington";#N/A,#N/A,TRUE,"Widnes"}</definedName>
    <definedName name="syu" localSheetId="12" hidden="1">{#N/A,#N/A,TRUE,"Cover";#N/A,#N/A,TRUE,"Conts";#N/A,#N/A,TRUE,"VOS";#N/A,#N/A,TRUE,"Warrington";#N/A,#N/A,TRUE,"Widnes"}</definedName>
    <definedName name="syu" localSheetId="13" hidden="1">{#N/A,#N/A,TRUE,"Cover";#N/A,#N/A,TRUE,"Conts";#N/A,#N/A,TRUE,"VOS";#N/A,#N/A,TRUE,"Warrington";#N/A,#N/A,TRUE,"Widnes"}</definedName>
    <definedName name="syu" localSheetId="17" hidden="1">{#N/A,#N/A,TRUE,"Cover";#N/A,#N/A,TRUE,"Conts";#N/A,#N/A,TRUE,"VOS";#N/A,#N/A,TRUE,"Warrington";#N/A,#N/A,TRUE,"Widnes"}</definedName>
    <definedName name="syu" localSheetId="20" hidden="1">{#N/A,#N/A,TRUE,"Cover";#N/A,#N/A,TRUE,"Conts";#N/A,#N/A,TRUE,"VOS";#N/A,#N/A,TRUE,"Warrington";#N/A,#N/A,TRUE,"Widnes"}</definedName>
    <definedName name="syu" localSheetId="19" hidden="1">{#N/A,#N/A,TRUE,"Cover";#N/A,#N/A,TRUE,"Conts";#N/A,#N/A,TRUE,"VOS";#N/A,#N/A,TRUE,"Warrington";#N/A,#N/A,TRUE,"Widnes"}</definedName>
    <definedName name="syu" localSheetId="26" hidden="1">{#N/A,#N/A,TRUE,"Cover";#N/A,#N/A,TRUE,"Conts";#N/A,#N/A,TRUE,"VOS";#N/A,#N/A,TRUE,"Warrington";#N/A,#N/A,TRUE,"Widnes"}</definedName>
    <definedName name="syu" localSheetId="10" hidden="1">{#N/A,#N/A,TRUE,"Cover";#N/A,#N/A,TRUE,"Conts";#N/A,#N/A,TRUE,"VOS";#N/A,#N/A,TRUE,"Warrington";#N/A,#N/A,TRUE,"Widnes"}</definedName>
    <definedName name="syu" localSheetId="11" hidden="1">{#N/A,#N/A,TRUE,"Cover";#N/A,#N/A,TRUE,"Conts";#N/A,#N/A,TRUE,"VOS";#N/A,#N/A,TRUE,"Warrington";#N/A,#N/A,TRUE,"Widnes"}</definedName>
    <definedName name="syu" localSheetId="15" hidden="1">{#N/A,#N/A,TRUE,"Cover";#N/A,#N/A,TRUE,"Conts";#N/A,#N/A,TRUE,"VOS";#N/A,#N/A,TRUE,"Warrington";#N/A,#N/A,TRUE,"Widnes"}</definedName>
    <definedName name="syu" hidden="1">{#N/A,#N/A,TRUE,"Cover";#N/A,#N/A,TRUE,"Conts";#N/A,#N/A,TRUE,"VOS";#N/A,#N/A,TRUE,"Warrington";#N/A,#N/A,TRUE,"Widnes"}</definedName>
    <definedName name="test" localSheetId="0" hidden="1">{#N/A,#N/A,FALSE,"Pricing";#N/A,#N/A,FALSE,"Summary";#N/A,#N/A,FALSE,"CompProd";#N/A,#N/A,FALSE,"CompJobhrs";#N/A,#N/A,FALSE,"Escalation";#N/A,#N/A,FALSE,"Contingency";#N/A,#N/A,FALSE,"GM";#N/A,#N/A,FALSE,"CompWage";#N/A,#N/A,FALSE,"costSum"}</definedName>
    <definedName name="test" localSheetId="9" hidden="1">{#N/A,#N/A,FALSE,"Pricing";#N/A,#N/A,FALSE,"Summary";#N/A,#N/A,FALSE,"CompProd";#N/A,#N/A,FALSE,"CompJobhrs";#N/A,#N/A,FALSE,"Escalation";#N/A,#N/A,FALSE,"Contingency";#N/A,#N/A,FALSE,"GM";#N/A,#N/A,FALSE,"CompWage";#N/A,#N/A,FALSE,"costSum"}</definedName>
    <definedName name="test" localSheetId="12" hidden="1">{#N/A,#N/A,FALSE,"Pricing";#N/A,#N/A,FALSE,"Summary";#N/A,#N/A,FALSE,"CompProd";#N/A,#N/A,FALSE,"CompJobhrs";#N/A,#N/A,FALSE,"Escalation";#N/A,#N/A,FALSE,"Contingency";#N/A,#N/A,FALSE,"GM";#N/A,#N/A,FALSE,"CompWage";#N/A,#N/A,FALSE,"costSum"}</definedName>
    <definedName name="test" localSheetId="13" hidden="1">{#N/A,#N/A,FALSE,"Pricing";#N/A,#N/A,FALSE,"Summary";#N/A,#N/A,FALSE,"CompProd";#N/A,#N/A,FALSE,"CompJobhrs";#N/A,#N/A,FALSE,"Escalation";#N/A,#N/A,FALSE,"Contingency";#N/A,#N/A,FALSE,"GM";#N/A,#N/A,FALSE,"CompWage";#N/A,#N/A,FALSE,"costSum"}</definedName>
    <definedName name="test" localSheetId="17" hidden="1">{#N/A,#N/A,FALSE,"Pricing";#N/A,#N/A,FALSE,"Summary";#N/A,#N/A,FALSE,"CompProd";#N/A,#N/A,FALSE,"CompJobhrs";#N/A,#N/A,FALSE,"Escalation";#N/A,#N/A,FALSE,"Contingency";#N/A,#N/A,FALSE,"GM";#N/A,#N/A,FALSE,"CompWage";#N/A,#N/A,FALSE,"costSum"}</definedName>
    <definedName name="test" localSheetId="20"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26"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localSheetId="15"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0" hidden="1">{#N/A,#N/A,TRUE,"Cover";#N/A,#N/A,TRUE,"Conts";#N/A,#N/A,TRUE,"VOS";#N/A,#N/A,TRUE,"Warrington";#N/A,#N/A,TRUE,"Widnes"}</definedName>
    <definedName name="thwghrt" localSheetId="9" hidden="1">{#N/A,#N/A,TRUE,"Cover";#N/A,#N/A,TRUE,"Conts";#N/A,#N/A,TRUE,"VOS";#N/A,#N/A,TRUE,"Warrington";#N/A,#N/A,TRUE,"Widnes"}</definedName>
    <definedName name="thwghrt" localSheetId="12" hidden="1">{#N/A,#N/A,TRUE,"Cover";#N/A,#N/A,TRUE,"Conts";#N/A,#N/A,TRUE,"VOS";#N/A,#N/A,TRUE,"Warrington";#N/A,#N/A,TRUE,"Widnes"}</definedName>
    <definedName name="thwghrt" localSheetId="13" hidden="1">{#N/A,#N/A,TRUE,"Cover";#N/A,#N/A,TRUE,"Conts";#N/A,#N/A,TRUE,"VOS";#N/A,#N/A,TRUE,"Warrington";#N/A,#N/A,TRUE,"Widnes"}</definedName>
    <definedName name="thwghrt" localSheetId="17" hidden="1">{#N/A,#N/A,TRUE,"Cover";#N/A,#N/A,TRUE,"Conts";#N/A,#N/A,TRUE,"VOS";#N/A,#N/A,TRUE,"Warrington";#N/A,#N/A,TRUE,"Widnes"}</definedName>
    <definedName name="thwghrt" localSheetId="20" hidden="1">{#N/A,#N/A,TRUE,"Cover";#N/A,#N/A,TRUE,"Conts";#N/A,#N/A,TRUE,"VOS";#N/A,#N/A,TRUE,"Warrington";#N/A,#N/A,TRUE,"Widnes"}</definedName>
    <definedName name="thwghrt" localSheetId="19" hidden="1">{#N/A,#N/A,TRUE,"Cover";#N/A,#N/A,TRUE,"Conts";#N/A,#N/A,TRUE,"VOS";#N/A,#N/A,TRUE,"Warrington";#N/A,#N/A,TRUE,"Widnes"}</definedName>
    <definedName name="thwghrt" localSheetId="26" hidden="1">{#N/A,#N/A,TRUE,"Cover";#N/A,#N/A,TRUE,"Conts";#N/A,#N/A,TRUE,"VOS";#N/A,#N/A,TRUE,"Warrington";#N/A,#N/A,TRUE,"Widnes"}</definedName>
    <definedName name="thwghrt" localSheetId="10" hidden="1">{#N/A,#N/A,TRUE,"Cover";#N/A,#N/A,TRUE,"Conts";#N/A,#N/A,TRUE,"VOS";#N/A,#N/A,TRUE,"Warrington";#N/A,#N/A,TRUE,"Widnes"}</definedName>
    <definedName name="thwghrt" localSheetId="11" hidden="1">{#N/A,#N/A,TRUE,"Cover";#N/A,#N/A,TRUE,"Conts";#N/A,#N/A,TRUE,"VOS";#N/A,#N/A,TRUE,"Warrington";#N/A,#N/A,TRUE,"Widnes"}</definedName>
    <definedName name="thwghrt" localSheetId="15" hidden="1">{#N/A,#N/A,TRUE,"Cover";#N/A,#N/A,TRUE,"Conts";#N/A,#N/A,TRUE,"VOS";#N/A,#N/A,TRUE,"Warrington";#N/A,#N/A,TRUE,"Widnes"}</definedName>
    <definedName name="thwghrt" hidden="1">{#N/A,#N/A,TRUE,"Cover";#N/A,#N/A,TRUE,"Conts";#N/A,#N/A,TRUE,"VOS";#N/A,#N/A,TRUE,"Warrington";#N/A,#N/A,TRUE,"Widnes"}</definedName>
    <definedName name="TITLE" localSheetId="9">[9]WorkBreakDown!#REF!</definedName>
    <definedName name="TITLE" localSheetId="12">[10]WorkBreakDown!#REF!</definedName>
    <definedName name="TITLE" localSheetId="13">[10]WorkBreakDown!#REF!</definedName>
    <definedName name="TITLE" localSheetId="19">[10]WorkBreakDown!#REF!</definedName>
    <definedName name="TITLE" localSheetId="10">[10]WorkBreakDown!#REF!</definedName>
    <definedName name="TITLE" localSheetId="11">[10]WorkBreakDown!#REF!</definedName>
    <definedName name="TITLE">[9]WorkBreakDown!#REF!</definedName>
    <definedName name="Total" localSheetId="9">'FIR Summary'!$H$82</definedName>
    <definedName name="Total" localSheetId="11">#REF!</definedName>
    <definedName name="Total" localSheetId="15">#REF!</definedName>
    <definedName name="Total">#REF!</definedName>
    <definedName name="total_net_rent_for_cashflow" localSheetId="12">'[11]Net rent analysis'!$J$190:$X$191</definedName>
    <definedName name="total_net_rent_for_cashflow" localSheetId="13">'[11]Net rent analysis'!$J$190:$X$191</definedName>
    <definedName name="total_net_rent_for_cashflow" localSheetId="19">'[11]Net rent analysis'!$J$190:$X$191</definedName>
    <definedName name="total_net_rent_for_cashflow" localSheetId="10">'[11]Net rent analysis'!$J$190:$X$191</definedName>
    <definedName name="total_net_rent_for_cashflow" localSheetId="11">'[11]Net rent analysis'!$J$190:$X$191</definedName>
    <definedName name="total_net_rent_for_cashflow">'[12]Net rent analysis'!$J$190:$X$191</definedName>
    <definedName name="TP">'[25]TENDER PROG.'!$A$1:$P$17</definedName>
    <definedName name="trbnuomi" localSheetId="0" hidden="1">{#N/A,#N/A,TRUE,"Cover";#N/A,#N/A,TRUE,"Conts";#N/A,#N/A,TRUE,"VOS";#N/A,#N/A,TRUE,"Warrington";#N/A,#N/A,TRUE,"Widnes"}</definedName>
    <definedName name="trbnuomi" localSheetId="9" hidden="1">{#N/A,#N/A,TRUE,"Cover";#N/A,#N/A,TRUE,"Conts";#N/A,#N/A,TRUE,"VOS";#N/A,#N/A,TRUE,"Warrington";#N/A,#N/A,TRUE,"Widnes"}</definedName>
    <definedName name="trbnuomi" localSheetId="12" hidden="1">{#N/A,#N/A,TRUE,"Cover";#N/A,#N/A,TRUE,"Conts";#N/A,#N/A,TRUE,"VOS";#N/A,#N/A,TRUE,"Warrington";#N/A,#N/A,TRUE,"Widnes"}</definedName>
    <definedName name="trbnuomi" localSheetId="13" hidden="1">{#N/A,#N/A,TRUE,"Cover";#N/A,#N/A,TRUE,"Conts";#N/A,#N/A,TRUE,"VOS";#N/A,#N/A,TRUE,"Warrington";#N/A,#N/A,TRUE,"Widnes"}</definedName>
    <definedName name="trbnuomi" localSheetId="17" hidden="1">{#N/A,#N/A,TRUE,"Cover";#N/A,#N/A,TRUE,"Conts";#N/A,#N/A,TRUE,"VOS";#N/A,#N/A,TRUE,"Warrington";#N/A,#N/A,TRUE,"Widnes"}</definedName>
    <definedName name="trbnuomi" localSheetId="20" hidden="1">{#N/A,#N/A,TRUE,"Cover";#N/A,#N/A,TRUE,"Conts";#N/A,#N/A,TRUE,"VOS";#N/A,#N/A,TRUE,"Warrington";#N/A,#N/A,TRUE,"Widnes"}</definedName>
    <definedName name="trbnuomi" localSheetId="19" hidden="1">{#N/A,#N/A,TRUE,"Cover";#N/A,#N/A,TRUE,"Conts";#N/A,#N/A,TRUE,"VOS";#N/A,#N/A,TRUE,"Warrington";#N/A,#N/A,TRUE,"Widnes"}</definedName>
    <definedName name="trbnuomi" localSheetId="26" hidden="1">{#N/A,#N/A,TRUE,"Cover";#N/A,#N/A,TRUE,"Conts";#N/A,#N/A,TRUE,"VOS";#N/A,#N/A,TRUE,"Warrington";#N/A,#N/A,TRUE,"Widnes"}</definedName>
    <definedName name="trbnuomi" localSheetId="10" hidden="1">{#N/A,#N/A,TRUE,"Cover";#N/A,#N/A,TRUE,"Conts";#N/A,#N/A,TRUE,"VOS";#N/A,#N/A,TRUE,"Warrington";#N/A,#N/A,TRUE,"Widnes"}</definedName>
    <definedName name="trbnuomi" localSheetId="11" hidden="1">{#N/A,#N/A,TRUE,"Cover";#N/A,#N/A,TRUE,"Conts";#N/A,#N/A,TRUE,"VOS";#N/A,#N/A,TRUE,"Warrington";#N/A,#N/A,TRUE,"Widnes"}</definedName>
    <definedName name="trbnuomi" localSheetId="15" hidden="1">{#N/A,#N/A,TRUE,"Cover";#N/A,#N/A,TRUE,"Conts";#N/A,#N/A,TRUE,"VOS";#N/A,#N/A,TRUE,"Warrington";#N/A,#N/A,TRUE,"Widnes"}</definedName>
    <definedName name="trbnuomi" hidden="1">{#N/A,#N/A,TRUE,"Cover";#N/A,#N/A,TRUE,"Conts";#N/A,#N/A,TRUE,"VOS";#N/A,#N/A,TRUE,"Warrington";#N/A,#N/A,TRUE,"Widnes"}</definedName>
    <definedName name="trgr" localSheetId="0" hidden="1">{#N/A,#N/A,TRUE,"Cover";#N/A,#N/A,TRUE,"Conts";#N/A,#N/A,TRUE,"VOS";#N/A,#N/A,TRUE,"Warrington";#N/A,#N/A,TRUE,"Widnes"}</definedName>
    <definedName name="trgr" localSheetId="9" hidden="1">{#N/A,#N/A,TRUE,"Cover";#N/A,#N/A,TRUE,"Conts";#N/A,#N/A,TRUE,"VOS";#N/A,#N/A,TRUE,"Warrington";#N/A,#N/A,TRUE,"Widnes"}</definedName>
    <definedName name="trgr" localSheetId="12" hidden="1">{#N/A,#N/A,TRUE,"Cover";#N/A,#N/A,TRUE,"Conts";#N/A,#N/A,TRUE,"VOS";#N/A,#N/A,TRUE,"Warrington";#N/A,#N/A,TRUE,"Widnes"}</definedName>
    <definedName name="trgr" localSheetId="13" hidden="1">{#N/A,#N/A,TRUE,"Cover";#N/A,#N/A,TRUE,"Conts";#N/A,#N/A,TRUE,"VOS";#N/A,#N/A,TRUE,"Warrington";#N/A,#N/A,TRUE,"Widnes"}</definedName>
    <definedName name="trgr" localSheetId="17" hidden="1">{#N/A,#N/A,TRUE,"Cover";#N/A,#N/A,TRUE,"Conts";#N/A,#N/A,TRUE,"VOS";#N/A,#N/A,TRUE,"Warrington";#N/A,#N/A,TRUE,"Widnes"}</definedName>
    <definedName name="trgr" localSheetId="20" hidden="1">{#N/A,#N/A,TRUE,"Cover";#N/A,#N/A,TRUE,"Conts";#N/A,#N/A,TRUE,"VOS";#N/A,#N/A,TRUE,"Warrington";#N/A,#N/A,TRUE,"Widnes"}</definedName>
    <definedName name="trgr" localSheetId="19" hidden="1">{#N/A,#N/A,TRUE,"Cover";#N/A,#N/A,TRUE,"Conts";#N/A,#N/A,TRUE,"VOS";#N/A,#N/A,TRUE,"Warrington";#N/A,#N/A,TRUE,"Widnes"}</definedName>
    <definedName name="trgr" localSheetId="26" hidden="1">{#N/A,#N/A,TRUE,"Cover";#N/A,#N/A,TRUE,"Conts";#N/A,#N/A,TRUE,"VOS";#N/A,#N/A,TRUE,"Warrington";#N/A,#N/A,TRUE,"Widnes"}</definedName>
    <definedName name="trgr" localSheetId="10" hidden="1">{#N/A,#N/A,TRUE,"Cover";#N/A,#N/A,TRUE,"Conts";#N/A,#N/A,TRUE,"VOS";#N/A,#N/A,TRUE,"Warrington";#N/A,#N/A,TRUE,"Widnes"}</definedName>
    <definedName name="trgr" localSheetId="11" hidden="1">{#N/A,#N/A,TRUE,"Cover";#N/A,#N/A,TRUE,"Conts";#N/A,#N/A,TRUE,"VOS";#N/A,#N/A,TRUE,"Warrington";#N/A,#N/A,TRUE,"Widnes"}</definedName>
    <definedName name="trgr" localSheetId="15" hidden="1">{#N/A,#N/A,TRUE,"Cover";#N/A,#N/A,TRUE,"Conts";#N/A,#N/A,TRUE,"VOS";#N/A,#N/A,TRUE,"Warrington";#N/A,#N/A,TRUE,"Widnes"}</definedName>
    <definedName name="trgr" hidden="1">{#N/A,#N/A,TRUE,"Cover";#N/A,#N/A,TRUE,"Conts";#N/A,#N/A,TRUE,"VOS";#N/A,#N/A,TRUE,"Warrington";#N/A,#N/A,TRUE,"Widnes"}</definedName>
    <definedName name="trhe" localSheetId="0" hidden="1">{#N/A,#N/A,TRUE,"Cover";#N/A,#N/A,TRUE,"Conts";#N/A,#N/A,TRUE,"VOS";#N/A,#N/A,TRUE,"Warrington";#N/A,#N/A,TRUE,"Widnes"}</definedName>
    <definedName name="trhe" localSheetId="9" hidden="1">{#N/A,#N/A,TRUE,"Cover";#N/A,#N/A,TRUE,"Conts";#N/A,#N/A,TRUE,"VOS";#N/A,#N/A,TRUE,"Warrington";#N/A,#N/A,TRUE,"Widnes"}</definedName>
    <definedName name="trhe" localSheetId="12" hidden="1">{#N/A,#N/A,TRUE,"Cover";#N/A,#N/A,TRUE,"Conts";#N/A,#N/A,TRUE,"VOS";#N/A,#N/A,TRUE,"Warrington";#N/A,#N/A,TRUE,"Widnes"}</definedName>
    <definedName name="trhe" localSheetId="13" hidden="1">{#N/A,#N/A,TRUE,"Cover";#N/A,#N/A,TRUE,"Conts";#N/A,#N/A,TRUE,"VOS";#N/A,#N/A,TRUE,"Warrington";#N/A,#N/A,TRUE,"Widnes"}</definedName>
    <definedName name="trhe" localSheetId="17" hidden="1">{#N/A,#N/A,TRUE,"Cover";#N/A,#N/A,TRUE,"Conts";#N/A,#N/A,TRUE,"VOS";#N/A,#N/A,TRUE,"Warrington";#N/A,#N/A,TRUE,"Widnes"}</definedName>
    <definedName name="trhe" localSheetId="20" hidden="1">{#N/A,#N/A,TRUE,"Cover";#N/A,#N/A,TRUE,"Conts";#N/A,#N/A,TRUE,"VOS";#N/A,#N/A,TRUE,"Warrington";#N/A,#N/A,TRUE,"Widnes"}</definedName>
    <definedName name="trhe" localSheetId="19" hidden="1">{#N/A,#N/A,TRUE,"Cover";#N/A,#N/A,TRUE,"Conts";#N/A,#N/A,TRUE,"VOS";#N/A,#N/A,TRUE,"Warrington";#N/A,#N/A,TRUE,"Widnes"}</definedName>
    <definedName name="trhe" localSheetId="26" hidden="1">{#N/A,#N/A,TRUE,"Cover";#N/A,#N/A,TRUE,"Conts";#N/A,#N/A,TRUE,"VOS";#N/A,#N/A,TRUE,"Warrington";#N/A,#N/A,TRUE,"Widnes"}</definedName>
    <definedName name="trhe" localSheetId="10" hidden="1">{#N/A,#N/A,TRUE,"Cover";#N/A,#N/A,TRUE,"Conts";#N/A,#N/A,TRUE,"VOS";#N/A,#N/A,TRUE,"Warrington";#N/A,#N/A,TRUE,"Widnes"}</definedName>
    <definedName name="trhe" localSheetId="11" hidden="1">{#N/A,#N/A,TRUE,"Cover";#N/A,#N/A,TRUE,"Conts";#N/A,#N/A,TRUE,"VOS";#N/A,#N/A,TRUE,"Warrington";#N/A,#N/A,TRUE,"Widnes"}</definedName>
    <definedName name="trhe" localSheetId="15" hidden="1">{#N/A,#N/A,TRUE,"Cover";#N/A,#N/A,TRUE,"Conts";#N/A,#N/A,TRUE,"VOS";#N/A,#N/A,TRUE,"Warrington";#N/A,#N/A,TRUE,"Widnes"}</definedName>
    <definedName name="trhe" hidden="1">{#N/A,#N/A,TRUE,"Cover";#N/A,#N/A,TRUE,"Conts";#N/A,#N/A,TRUE,"VOS";#N/A,#N/A,TRUE,"Warrington";#N/A,#N/A,TRUE,"Widnes"}</definedName>
    <definedName name="trhsh" localSheetId="0" hidden="1">{#N/A,#N/A,TRUE,"Cover";#N/A,#N/A,TRUE,"Conts";#N/A,#N/A,TRUE,"VOS";#N/A,#N/A,TRUE,"Warrington";#N/A,#N/A,TRUE,"Widnes"}</definedName>
    <definedName name="trhsh" localSheetId="9" hidden="1">{#N/A,#N/A,TRUE,"Cover";#N/A,#N/A,TRUE,"Conts";#N/A,#N/A,TRUE,"VOS";#N/A,#N/A,TRUE,"Warrington";#N/A,#N/A,TRUE,"Widnes"}</definedName>
    <definedName name="trhsh" localSheetId="12" hidden="1">{#N/A,#N/A,TRUE,"Cover";#N/A,#N/A,TRUE,"Conts";#N/A,#N/A,TRUE,"VOS";#N/A,#N/A,TRUE,"Warrington";#N/A,#N/A,TRUE,"Widnes"}</definedName>
    <definedName name="trhsh" localSheetId="13" hidden="1">{#N/A,#N/A,TRUE,"Cover";#N/A,#N/A,TRUE,"Conts";#N/A,#N/A,TRUE,"VOS";#N/A,#N/A,TRUE,"Warrington";#N/A,#N/A,TRUE,"Widnes"}</definedName>
    <definedName name="trhsh" localSheetId="17" hidden="1">{#N/A,#N/A,TRUE,"Cover";#N/A,#N/A,TRUE,"Conts";#N/A,#N/A,TRUE,"VOS";#N/A,#N/A,TRUE,"Warrington";#N/A,#N/A,TRUE,"Widnes"}</definedName>
    <definedName name="trhsh" localSheetId="20" hidden="1">{#N/A,#N/A,TRUE,"Cover";#N/A,#N/A,TRUE,"Conts";#N/A,#N/A,TRUE,"VOS";#N/A,#N/A,TRUE,"Warrington";#N/A,#N/A,TRUE,"Widnes"}</definedName>
    <definedName name="trhsh" localSheetId="19" hidden="1">{#N/A,#N/A,TRUE,"Cover";#N/A,#N/A,TRUE,"Conts";#N/A,#N/A,TRUE,"VOS";#N/A,#N/A,TRUE,"Warrington";#N/A,#N/A,TRUE,"Widnes"}</definedName>
    <definedName name="trhsh" localSheetId="26" hidden="1">{#N/A,#N/A,TRUE,"Cover";#N/A,#N/A,TRUE,"Conts";#N/A,#N/A,TRUE,"VOS";#N/A,#N/A,TRUE,"Warrington";#N/A,#N/A,TRUE,"Widnes"}</definedName>
    <definedName name="trhsh" localSheetId="10" hidden="1">{#N/A,#N/A,TRUE,"Cover";#N/A,#N/A,TRUE,"Conts";#N/A,#N/A,TRUE,"VOS";#N/A,#N/A,TRUE,"Warrington";#N/A,#N/A,TRUE,"Widnes"}</definedName>
    <definedName name="trhsh" localSheetId="11" hidden="1">{#N/A,#N/A,TRUE,"Cover";#N/A,#N/A,TRUE,"Conts";#N/A,#N/A,TRUE,"VOS";#N/A,#N/A,TRUE,"Warrington";#N/A,#N/A,TRUE,"Widnes"}</definedName>
    <definedName name="trhsh" localSheetId="15" hidden="1">{#N/A,#N/A,TRUE,"Cover";#N/A,#N/A,TRUE,"Conts";#N/A,#N/A,TRUE,"VOS";#N/A,#N/A,TRUE,"Warrington";#N/A,#N/A,TRUE,"Widnes"}</definedName>
    <definedName name="trhsh" hidden="1">{#N/A,#N/A,TRUE,"Cover";#N/A,#N/A,TRUE,"Conts";#N/A,#N/A,TRUE,"VOS";#N/A,#N/A,TRUE,"Warrington";#N/A,#N/A,TRUE,"Widnes"}</definedName>
    <definedName name="trhsw" localSheetId="0" hidden="1">{#N/A,#N/A,TRUE,"Cover";#N/A,#N/A,TRUE,"Conts";#N/A,#N/A,TRUE,"VOS";#N/A,#N/A,TRUE,"Warrington";#N/A,#N/A,TRUE,"Widnes"}</definedName>
    <definedName name="trhsw" localSheetId="9" hidden="1">{#N/A,#N/A,TRUE,"Cover";#N/A,#N/A,TRUE,"Conts";#N/A,#N/A,TRUE,"VOS";#N/A,#N/A,TRUE,"Warrington";#N/A,#N/A,TRUE,"Widnes"}</definedName>
    <definedName name="trhsw" localSheetId="12" hidden="1">{#N/A,#N/A,TRUE,"Cover";#N/A,#N/A,TRUE,"Conts";#N/A,#N/A,TRUE,"VOS";#N/A,#N/A,TRUE,"Warrington";#N/A,#N/A,TRUE,"Widnes"}</definedName>
    <definedName name="trhsw" localSheetId="13" hidden="1">{#N/A,#N/A,TRUE,"Cover";#N/A,#N/A,TRUE,"Conts";#N/A,#N/A,TRUE,"VOS";#N/A,#N/A,TRUE,"Warrington";#N/A,#N/A,TRUE,"Widnes"}</definedName>
    <definedName name="trhsw" localSheetId="17" hidden="1">{#N/A,#N/A,TRUE,"Cover";#N/A,#N/A,TRUE,"Conts";#N/A,#N/A,TRUE,"VOS";#N/A,#N/A,TRUE,"Warrington";#N/A,#N/A,TRUE,"Widnes"}</definedName>
    <definedName name="trhsw" localSheetId="20" hidden="1">{#N/A,#N/A,TRUE,"Cover";#N/A,#N/A,TRUE,"Conts";#N/A,#N/A,TRUE,"VOS";#N/A,#N/A,TRUE,"Warrington";#N/A,#N/A,TRUE,"Widnes"}</definedName>
    <definedName name="trhsw" localSheetId="19" hidden="1">{#N/A,#N/A,TRUE,"Cover";#N/A,#N/A,TRUE,"Conts";#N/A,#N/A,TRUE,"VOS";#N/A,#N/A,TRUE,"Warrington";#N/A,#N/A,TRUE,"Widnes"}</definedName>
    <definedName name="trhsw" localSheetId="26" hidden="1">{#N/A,#N/A,TRUE,"Cover";#N/A,#N/A,TRUE,"Conts";#N/A,#N/A,TRUE,"VOS";#N/A,#N/A,TRUE,"Warrington";#N/A,#N/A,TRUE,"Widnes"}</definedName>
    <definedName name="trhsw" localSheetId="10" hidden="1">{#N/A,#N/A,TRUE,"Cover";#N/A,#N/A,TRUE,"Conts";#N/A,#N/A,TRUE,"VOS";#N/A,#N/A,TRUE,"Warrington";#N/A,#N/A,TRUE,"Widnes"}</definedName>
    <definedName name="trhsw" localSheetId="11" hidden="1">{#N/A,#N/A,TRUE,"Cover";#N/A,#N/A,TRUE,"Conts";#N/A,#N/A,TRUE,"VOS";#N/A,#N/A,TRUE,"Warrington";#N/A,#N/A,TRUE,"Widnes"}</definedName>
    <definedName name="trhsw" localSheetId="15" hidden="1">{#N/A,#N/A,TRUE,"Cover";#N/A,#N/A,TRUE,"Conts";#N/A,#N/A,TRUE,"VOS";#N/A,#N/A,TRUE,"Warrington";#N/A,#N/A,TRUE,"Widnes"}</definedName>
    <definedName name="trhsw" hidden="1">{#N/A,#N/A,TRUE,"Cover";#N/A,#N/A,TRUE,"Conts";#N/A,#N/A,TRUE,"VOS";#N/A,#N/A,TRUE,"Warrington";#N/A,#N/A,TRUE,"Widnes"}</definedName>
    <definedName name="TT">[25]PROC.PROG!$A$1:$R$33</definedName>
    <definedName name="ttl" localSheetId="12">'[43]EV-Chart Data'!$B$1</definedName>
    <definedName name="ttl" localSheetId="13">'[43]EV-Chart Data'!$B$1</definedName>
    <definedName name="ttl" localSheetId="19">'[43]EV-Chart Data'!$B$1</definedName>
    <definedName name="ttl" localSheetId="10">'[43]EV-Chart Data'!$B$1</definedName>
    <definedName name="ttl" localSheetId="11">'[43]EV-Chart Data'!$B$1</definedName>
    <definedName name="ttl">'[44]EV-Chart Data'!$B$1</definedName>
    <definedName name="tui" localSheetId="0" hidden="1">{#N/A,#N/A,TRUE,"Cover";#N/A,#N/A,TRUE,"Conts";#N/A,#N/A,TRUE,"VOS";#N/A,#N/A,TRUE,"Warrington";#N/A,#N/A,TRUE,"Widnes"}</definedName>
    <definedName name="tui" localSheetId="9" hidden="1">{#N/A,#N/A,TRUE,"Cover";#N/A,#N/A,TRUE,"Conts";#N/A,#N/A,TRUE,"VOS";#N/A,#N/A,TRUE,"Warrington";#N/A,#N/A,TRUE,"Widnes"}</definedName>
    <definedName name="tui" localSheetId="12" hidden="1">{#N/A,#N/A,TRUE,"Cover";#N/A,#N/A,TRUE,"Conts";#N/A,#N/A,TRUE,"VOS";#N/A,#N/A,TRUE,"Warrington";#N/A,#N/A,TRUE,"Widnes"}</definedName>
    <definedName name="tui" localSheetId="13" hidden="1">{#N/A,#N/A,TRUE,"Cover";#N/A,#N/A,TRUE,"Conts";#N/A,#N/A,TRUE,"VOS";#N/A,#N/A,TRUE,"Warrington";#N/A,#N/A,TRUE,"Widnes"}</definedName>
    <definedName name="tui" localSheetId="17" hidden="1">{#N/A,#N/A,TRUE,"Cover";#N/A,#N/A,TRUE,"Conts";#N/A,#N/A,TRUE,"VOS";#N/A,#N/A,TRUE,"Warrington";#N/A,#N/A,TRUE,"Widnes"}</definedName>
    <definedName name="tui" localSheetId="20" hidden="1">{#N/A,#N/A,TRUE,"Cover";#N/A,#N/A,TRUE,"Conts";#N/A,#N/A,TRUE,"VOS";#N/A,#N/A,TRUE,"Warrington";#N/A,#N/A,TRUE,"Widnes"}</definedName>
    <definedName name="tui" localSheetId="19" hidden="1">{#N/A,#N/A,TRUE,"Cover";#N/A,#N/A,TRUE,"Conts";#N/A,#N/A,TRUE,"VOS";#N/A,#N/A,TRUE,"Warrington";#N/A,#N/A,TRUE,"Widnes"}</definedName>
    <definedName name="tui" localSheetId="26" hidden="1">{#N/A,#N/A,TRUE,"Cover";#N/A,#N/A,TRUE,"Conts";#N/A,#N/A,TRUE,"VOS";#N/A,#N/A,TRUE,"Warrington";#N/A,#N/A,TRUE,"Widnes"}</definedName>
    <definedName name="tui" localSheetId="10" hidden="1">{#N/A,#N/A,TRUE,"Cover";#N/A,#N/A,TRUE,"Conts";#N/A,#N/A,TRUE,"VOS";#N/A,#N/A,TRUE,"Warrington";#N/A,#N/A,TRUE,"Widnes"}</definedName>
    <definedName name="tui" localSheetId="11" hidden="1">{#N/A,#N/A,TRUE,"Cover";#N/A,#N/A,TRUE,"Conts";#N/A,#N/A,TRUE,"VOS";#N/A,#N/A,TRUE,"Warrington";#N/A,#N/A,TRUE,"Widnes"}</definedName>
    <definedName name="tui" localSheetId="15" hidden="1">{#N/A,#N/A,TRUE,"Cover";#N/A,#N/A,TRUE,"Conts";#N/A,#N/A,TRUE,"VOS";#N/A,#N/A,TRUE,"Warrington";#N/A,#N/A,TRUE,"Widnes"}</definedName>
    <definedName name="tui" hidden="1">{#N/A,#N/A,TRUE,"Cover";#N/A,#N/A,TRUE,"Conts";#N/A,#N/A,TRUE,"VOS";#N/A,#N/A,TRUE,"Warrington";#N/A,#N/A,TRUE,"Widnes"}</definedName>
    <definedName name="tuite" localSheetId="0" hidden="1">{#N/A,#N/A,TRUE,"Cover";#N/A,#N/A,TRUE,"Conts";#N/A,#N/A,TRUE,"VOS";#N/A,#N/A,TRUE,"Warrington";#N/A,#N/A,TRUE,"Widnes"}</definedName>
    <definedName name="tuite" localSheetId="9" hidden="1">{#N/A,#N/A,TRUE,"Cover";#N/A,#N/A,TRUE,"Conts";#N/A,#N/A,TRUE,"VOS";#N/A,#N/A,TRUE,"Warrington";#N/A,#N/A,TRUE,"Widnes"}</definedName>
    <definedName name="tuite" localSheetId="12" hidden="1">{#N/A,#N/A,TRUE,"Cover";#N/A,#N/A,TRUE,"Conts";#N/A,#N/A,TRUE,"VOS";#N/A,#N/A,TRUE,"Warrington";#N/A,#N/A,TRUE,"Widnes"}</definedName>
    <definedName name="tuite" localSheetId="13" hidden="1">{#N/A,#N/A,TRUE,"Cover";#N/A,#N/A,TRUE,"Conts";#N/A,#N/A,TRUE,"VOS";#N/A,#N/A,TRUE,"Warrington";#N/A,#N/A,TRUE,"Widnes"}</definedName>
    <definedName name="tuite" localSheetId="17" hidden="1">{#N/A,#N/A,TRUE,"Cover";#N/A,#N/A,TRUE,"Conts";#N/A,#N/A,TRUE,"VOS";#N/A,#N/A,TRUE,"Warrington";#N/A,#N/A,TRUE,"Widnes"}</definedName>
    <definedName name="tuite" localSheetId="20" hidden="1">{#N/A,#N/A,TRUE,"Cover";#N/A,#N/A,TRUE,"Conts";#N/A,#N/A,TRUE,"VOS";#N/A,#N/A,TRUE,"Warrington";#N/A,#N/A,TRUE,"Widnes"}</definedName>
    <definedName name="tuite" localSheetId="19" hidden="1">{#N/A,#N/A,TRUE,"Cover";#N/A,#N/A,TRUE,"Conts";#N/A,#N/A,TRUE,"VOS";#N/A,#N/A,TRUE,"Warrington";#N/A,#N/A,TRUE,"Widnes"}</definedName>
    <definedName name="tuite" localSheetId="26" hidden="1">{#N/A,#N/A,TRUE,"Cover";#N/A,#N/A,TRUE,"Conts";#N/A,#N/A,TRUE,"VOS";#N/A,#N/A,TRUE,"Warrington";#N/A,#N/A,TRUE,"Widnes"}</definedName>
    <definedName name="tuite" localSheetId="10" hidden="1">{#N/A,#N/A,TRUE,"Cover";#N/A,#N/A,TRUE,"Conts";#N/A,#N/A,TRUE,"VOS";#N/A,#N/A,TRUE,"Warrington";#N/A,#N/A,TRUE,"Widnes"}</definedName>
    <definedName name="tuite" localSheetId="11" hidden="1">{#N/A,#N/A,TRUE,"Cover";#N/A,#N/A,TRUE,"Conts";#N/A,#N/A,TRUE,"VOS";#N/A,#N/A,TRUE,"Warrington";#N/A,#N/A,TRUE,"Widnes"}</definedName>
    <definedName name="tuite" localSheetId="15" hidden="1">{#N/A,#N/A,TRUE,"Cover";#N/A,#N/A,TRUE,"Conts";#N/A,#N/A,TRUE,"VOS";#N/A,#N/A,TRUE,"Warrington";#N/A,#N/A,TRUE,"Widnes"}</definedName>
    <definedName name="tuite" hidden="1">{#N/A,#N/A,TRUE,"Cover";#N/A,#N/A,TRUE,"Conts";#N/A,#N/A,TRUE,"VOS";#N/A,#N/A,TRUE,"Warrington";#N/A,#N/A,TRUE,"Widnes"}</definedName>
    <definedName name="tvtyiuoujl" localSheetId="0" hidden="1">{#N/A,#N/A,TRUE,"Cover";#N/A,#N/A,TRUE,"Conts";#N/A,#N/A,TRUE,"VOS";#N/A,#N/A,TRUE,"Warrington";#N/A,#N/A,TRUE,"Widnes"}</definedName>
    <definedName name="tvtyiuoujl" localSheetId="9" hidden="1">{#N/A,#N/A,TRUE,"Cover";#N/A,#N/A,TRUE,"Conts";#N/A,#N/A,TRUE,"VOS";#N/A,#N/A,TRUE,"Warrington";#N/A,#N/A,TRUE,"Widnes"}</definedName>
    <definedName name="tvtyiuoujl" localSheetId="12" hidden="1">{#N/A,#N/A,TRUE,"Cover";#N/A,#N/A,TRUE,"Conts";#N/A,#N/A,TRUE,"VOS";#N/A,#N/A,TRUE,"Warrington";#N/A,#N/A,TRUE,"Widnes"}</definedName>
    <definedName name="tvtyiuoujl" localSheetId="13" hidden="1">{#N/A,#N/A,TRUE,"Cover";#N/A,#N/A,TRUE,"Conts";#N/A,#N/A,TRUE,"VOS";#N/A,#N/A,TRUE,"Warrington";#N/A,#N/A,TRUE,"Widnes"}</definedName>
    <definedName name="tvtyiuoujl" localSheetId="17" hidden="1">{#N/A,#N/A,TRUE,"Cover";#N/A,#N/A,TRUE,"Conts";#N/A,#N/A,TRUE,"VOS";#N/A,#N/A,TRUE,"Warrington";#N/A,#N/A,TRUE,"Widnes"}</definedName>
    <definedName name="tvtyiuoujl" localSheetId="20" hidden="1">{#N/A,#N/A,TRUE,"Cover";#N/A,#N/A,TRUE,"Conts";#N/A,#N/A,TRUE,"VOS";#N/A,#N/A,TRUE,"Warrington";#N/A,#N/A,TRUE,"Widnes"}</definedName>
    <definedName name="tvtyiuoujl" localSheetId="19" hidden="1">{#N/A,#N/A,TRUE,"Cover";#N/A,#N/A,TRUE,"Conts";#N/A,#N/A,TRUE,"VOS";#N/A,#N/A,TRUE,"Warrington";#N/A,#N/A,TRUE,"Widnes"}</definedName>
    <definedName name="tvtyiuoujl" localSheetId="26" hidden="1">{#N/A,#N/A,TRUE,"Cover";#N/A,#N/A,TRUE,"Conts";#N/A,#N/A,TRUE,"VOS";#N/A,#N/A,TRUE,"Warrington";#N/A,#N/A,TRUE,"Widnes"}</definedName>
    <definedName name="tvtyiuoujl" localSheetId="10" hidden="1">{#N/A,#N/A,TRUE,"Cover";#N/A,#N/A,TRUE,"Conts";#N/A,#N/A,TRUE,"VOS";#N/A,#N/A,TRUE,"Warrington";#N/A,#N/A,TRUE,"Widnes"}</definedName>
    <definedName name="tvtyiuoujl" localSheetId="11" hidden="1">{#N/A,#N/A,TRUE,"Cover";#N/A,#N/A,TRUE,"Conts";#N/A,#N/A,TRUE,"VOS";#N/A,#N/A,TRUE,"Warrington";#N/A,#N/A,TRUE,"Widnes"}</definedName>
    <definedName name="tvtyiuoujl" localSheetId="15" hidden="1">{#N/A,#N/A,TRUE,"Cover";#N/A,#N/A,TRUE,"Conts";#N/A,#N/A,TRUE,"VOS";#N/A,#N/A,TRUE,"Warrington";#N/A,#N/A,TRUE,"Widnes"}</definedName>
    <definedName name="tvtyiuoujl" hidden="1">{#N/A,#N/A,TRUE,"Cover";#N/A,#N/A,TRUE,"Conts";#N/A,#N/A,TRUE,"VOS";#N/A,#N/A,TRUE,"Warrington";#N/A,#N/A,TRUE,"Widnes"}</definedName>
    <definedName name="ty" localSheetId="0" hidden="1">{#N/A,#N/A,TRUE,"Cover";#N/A,#N/A,TRUE,"Conts";#N/A,#N/A,TRUE,"VOS";#N/A,#N/A,TRUE,"Warrington";#N/A,#N/A,TRUE,"Widnes"}</definedName>
    <definedName name="ty" localSheetId="9" hidden="1">{#N/A,#N/A,TRUE,"Cover";#N/A,#N/A,TRUE,"Conts";#N/A,#N/A,TRUE,"VOS";#N/A,#N/A,TRUE,"Warrington";#N/A,#N/A,TRUE,"Widnes"}</definedName>
    <definedName name="ty" localSheetId="12" hidden="1">{#N/A,#N/A,TRUE,"Cover";#N/A,#N/A,TRUE,"Conts";#N/A,#N/A,TRUE,"VOS";#N/A,#N/A,TRUE,"Warrington";#N/A,#N/A,TRUE,"Widnes"}</definedName>
    <definedName name="ty" localSheetId="13" hidden="1">{#N/A,#N/A,TRUE,"Cover";#N/A,#N/A,TRUE,"Conts";#N/A,#N/A,TRUE,"VOS";#N/A,#N/A,TRUE,"Warrington";#N/A,#N/A,TRUE,"Widnes"}</definedName>
    <definedName name="ty" localSheetId="17" hidden="1">{#N/A,#N/A,TRUE,"Cover";#N/A,#N/A,TRUE,"Conts";#N/A,#N/A,TRUE,"VOS";#N/A,#N/A,TRUE,"Warrington";#N/A,#N/A,TRUE,"Widnes"}</definedName>
    <definedName name="ty" localSheetId="20" hidden="1">{#N/A,#N/A,TRUE,"Cover";#N/A,#N/A,TRUE,"Conts";#N/A,#N/A,TRUE,"VOS";#N/A,#N/A,TRUE,"Warrington";#N/A,#N/A,TRUE,"Widnes"}</definedName>
    <definedName name="ty" localSheetId="19" hidden="1">{#N/A,#N/A,TRUE,"Cover";#N/A,#N/A,TRUE,"Conts";#N/A,#N/A,TRUE,"VOS";#N/A,#N/A,TRUE,"Warrington";#N/A,#N/A,TRUE,"Widnes"}</definedName>
    <definedName name="ty" localSheetId="26" hidden="1">{#N/A,#N/A,TRUE,"Cover";#N/A,#N/A,TRUE,"Conts";#N/A,#N/A,TRUE,"VOS";#N/A,#N/A,TRUE,"Warrington";#N/A,#N/A,TRUE,"Widnes"}</definedName>
    <definedName name="ty" localSheetId="10" hidden="1">{#N/A,#N/A,TRUE,"Cover";#N/A,#N/A,TRUE,"Conts";#N/A,#N/A,TRUE,"VOS";#N/A,#N/A,TRUE,"Warrington";#N/A,#N/A,TRUE,"Widnes"}</definedName>
    <definedName name="ty" localSheetId="11" hidden="1">{#N/A,#N/A,TRUE,"Cover";#N/A,#N/A,TRUE,"Conts";#N/A,#N/A,TRUE,"VOS";#N/A,#N/A,TRUE,"Warrington";#N/A,#N/A,TRUE,"Widnes"}</definedName>
    <definedName name="ty" localSheetId="15" hidden="1">{#N/A,#N/A,TRUE,"Cover";#N/A,#N/A,TRUE,"Conts";#N/A,#N/A,TRUE,"VOS";#N/A,#N/A,TRUE,"Warrington";#N/A,#N/A,TRUE,"Widnes"}</definedName>
    <definedName name="ty" hidden="1">{#N/A,#N/A,TRUE,"Cover";#N/A,#N/A,TRUE,"Conts";#N/A,#N/A,TRUE,"VOS";#N/A,#N/A,TRUE,"Warrington";#N/A,#N/A,TRUE,"Widnes"}</definedName>
    <definedName name="type">'[22]Fill this out first...'!$D$13</definedName>
    <definedName name="Type_of_Incident" localSheetId="9">[13]Lookups!#REF!</definedName>
    <definedName name="Type_of_Incident" localSheetId="12">[13]Lookups!#REF!</definedName>
    <definedName name="Type_of_Incident" localSheetId="20">[13]Lookups!#REF!</definedName>
    <definedName name="Type_of_Incident" localSheetId="11">[13]Lookups!#REF!</definedName>
    <definedName name="Type_of_Incident" localSheetId="8">[13]Lookups!#REF!</definedName>
    <definedName name="Type_of_Incident">[13]Lookups!#REF!</definedName>
    <definedName name="Type_of_Inspection" localSheetId="9">#REF!</definedName>
    <definedName name="Type_of_Inspection" localSheetId="12">#REF!</definedName>
    <definedName name="Type_of_Inspection" localSheetId="20">#REF!</definedName>
    <definedName name="Type_of_Inspection" localSheetId="11">#REF!</definedName>
    <definedName name="Type_of_Inspection" localSheetId="15">#REF!</definedName>
    <definedName name="Type_of_Inspection" localSheetId="8">#REF!</definedName>
    <definedName name="Type_of_Inspection">#REF!</definedName>
    <definedName name="TypeOfFinish" localSheetId="12">'[38]CESMM3 class'!$B$19:$B$20</definedName>
    <definedName name="TypeOfFinish" localSheetId="13">'[38]CESMM3 class'!$B$19:$B$20</definedName>
    <definedName name="TypeOfFinish" localSheetId="19">'[38]CESMM3 class'!$B$19:$B$20</definedName>
    <definedName name="TypeOfFinish" localSheetId="10">'[38]CESMM3 class'!$B$19:$B$20</definedName>
    <definedName name="TypeOfFinish" localSheetId="11">'[38]CESMM3 class'!$B$19:$B$20</definedName>
    <definedName name="TypeOfFinish">'[39]CESMM3 class'!$B$19:$B$20</definedName>
    <definedName name="TypeOfPipes">'[17]CESMM3 class'!$B$7:$B$14</definedName>
    <definedName name="tyutri" localSheetId="0" hidden="1">{#N/A,#N/A,TRUE,"Cover";#N/A,#N/A,TRUE,"Conts";#N/A,#N/A,TRUE,"VOS";#N/A,#N/A,TRUE,"Warrington";#N/A,#N/A,TRUE,"Widnes"}</definedName>
    <definedName name="tyutri" localSheetId="9" hidden="1">{#N/A,#N/A,TRUE,"Cover";#N/A,#N/A,TRUE,"Conts";#N/A,#N/A,TRUE,"VOS";#N/A,#N/A,TRUE,"Warrington";#N/A,#N/A,TRUE,"Widnes"}</definedName>
    <definedName name="tyutri" localSheetId="12" hidden="1">{#N/A,#N/A,TRUE,"Cover";#N/A,#N/A,TRUE,"Conts";#N/A,#N/A,TRUE,"VOS";#N/A,#N/A,TRUE,"Warrington";#N/A,#N/A,TRUE,"Widnes"}</definedName>
    <definedName name="tyutri" localSheetId="13" hidden="1">{#N/A,#N/A,TRUE,"Cover";#N/A,#N/A,TRUE,"Conts";#N/A,#N/A,TRUE,"VOS";#N/A,#N/A,TRUE,"Warrington";#N/A,#N/A,TRUE,"Widnes"}</definedName>
    <definedName name="tyutri" localSheetId="17" hidden="1">{#N/A,#N/A,TRUE,"Cover";#N/A,#N/A,TRUE,"Conts";#N/A,#N/A,TRUE,"VOS";#N/A,#N/A,TRUE,"Warrington";#N/A,#N/A,TRUE,"Widnes"}</definedName>
    <definedName name="tyutri" localSheetId="20" hidden="1">{#N/A,#N/A,TRUE,"Cover";#N/A,#N/A,TRUE,"Conts";#N/A,#N/A,TRUE,"VOS";#N/A,#N/A,TRUE,"Warrington";#N/A,#N/A,TRUE,"Widnes"}</definedName>
    <definedName name="tyutri" localSheetId="19" hidden="1">{#N/A,#N/A,TRUE,"Cover";#N/A,#N/A,TRUE,"Conts";#N/A,#N/A,TRUE,"VOS";#N/A,#N/A,TRUE,"Warrington";#N/A,#N/A,TRUE,"Widnes"}</definedName>
    <definedName name="tyutri" localSheetId="26" hidden="1">{#N/A,#N/A,TRUE,"Cover";#N/A,#N/A,TRUE,"Conts";#N/A,#N/A,TRUE,"VOS";#N/A,#N/A,TRUE,"Warrington";#N/A,#N/A,TRUE,"Widnes"}</definedName>
    <definedName name="tyutri" localSheetId="10" hidden="1">{#N/A,#N/A,TRUE,"Cover";#N/A,#N/A,TRUE,"Conts";#N/A,#N/A,TRUE,"VOS";#N/A,#N/A,TRUE,"Warrington";#N/A,#N/A,TRUE,"Widnes"}</definedName>
    <definedName name="tyutri" localSheetId="11" hidden="1">{#N/A,#N/A,TRUE,"Cover";#N/A,#N/A,TRUE,"Conts";#N/A,#N/A,TRUE,"VOS";#N/A,#N/A,TRUE,"Warrington";#N/A,#N/A,TRUE,"Widnes"}</definedName>
    <definedName name="tyutri" localSheetId="15" hidden="1">{#N/A,#N/A,TRUE,"Cover";#N/A,#N/A,TRUE,"Conts";#N/A,#N/A,TRUE,"VOS";#N/A,#N/A,TRUE,"Warrington";#N/A,#N/A,TRUE,"Widnes"}</definedName>
    <definedName name="tyutri" hidden="1">{#N/A,#N/A,TRUE,"Cover";#N/A,#N/A,TRUE,"Conts";#N/A,#N/A,TRUE,"VOS";#N/A,#N/A,TRUE,"Warrington";#N/A,#N/A,TRUE,"Widnes"}</definedName>
    <definedName name="u" localSheetId="0" hidden="1">{#N/A,#N/A,TRUE,"Cover";#N/A,#N/A,TRUE,"Conts";#N/A,#N/A,TRUE,"VOS";#N/A,#N/A,TRUE,"Warrington";#N/A,#N/A,TRUE,"Widnes"}</definedName>
    <definedName name="u" localSheetId="9" hidden="1">{#N/A,#N/A,TRUE,"Cover";#N/A,#N/A,TRUE,"Conts";#N/A,#N/A,TRUE,"VOS";#N/A,#N/A,TRUE,"Warrington";#N/A,#N/A,TRUE,"Widnes"}</definedName>
    <definedName name="u" localSheetId="12" hidden="1">{#N/A,#N/A,TRUE,"Cover";#N/A,#N/A,TRUE,"Conts";#N/A,#N/A,TRUE,"VOS";#N/A,#N/A,TRUE,"Warrington";#N/A,#N/A,TRUE,"Widnes"}</definedName>
    <definedName name="u" localSheetId="13" hidden="1">{#N/A,#N/A,TRUE,"Cover";#N/A,#N/A,TRUE,"Conts";#N/A,#N/A,TRUE,"VOS";#N/A,#N/A,TRUE,"Warrington";#N/A,#N/A,TRUE,"Widnes"}</definedName>
    <definedName name="u" localSheetId="17" hidden="1">{#N/A,#N/A,TRUE,"Cover";#N/A,#N/A,TRUE,"Conts";#N/A,#N/A,TRUE,"VOS";#N/A,#N/A,TRUE,"Warrington";#N/A,#N/A,TRUE,"Widnes"}</definedName>
    <definedName name="u" localSheetId="20" hidden="1">{#N/A,#N/A,TRUE,"Cover";#N/A,#N/A,TRUE,"Conts";#N/A,#N/A,TRUE,"VOS";#N/A,#N/A,TRUE,"Warrington";#N/A,#N/A,TRUE,"Widnes"}</definedName>
    <definedName name="u" localSheetId="19" hidden="1">{#N/A,#N/A,TRUE,"Cover";#N/A,#N/A,TRUE,"Conts";#N/A,#N/A,TRUE,"VOS";#N/A,#N/A,TRUE,"Warrington";#N/A,#N/A,TRUE,"Widnes"}</definedName>
    <definedName name="u" localSheetId="26" hidden="1">{#N/A,#N/A,TRUE,"Cover";#N/A,#N/A,TRUE,"Conts";#N/A,#N/A,TRUE,"VOS";#N/A,#N/A,TRUE,"Warrington";#N/A,#N/A,TRUE,"Widnes"}</definedName>
    <definedName name="u" localSheetId="10" hidden="1">{#N/A,#N/A,TRUE,"Cover";#N/A,#N/A,TRUE,"Conts";#N/A,#N/A,TRUE,"VOS";#N/A,#N/A,TRUE,"Warrington";#N/A,#N/A,TRUE,"Widnes"}</definedName>
    <definedName name="u" localSheetId="11" hidden="1">{#N/A,#N/A,TRUE,"Cover";#N/A,#N/A,TRUE,"Conts";#N/A,#N/A,TRUE,"VOS";#N/A,#N/A,TRUE,"Warrington";#N/A,#N/A,TRUE,"Widnes"}</definedName>
    <definedName name="u" localSheetId="15" hidden="1">{#N/A,#N/A,TRUE,"Cover";#N/A,#N/A,TRUE,"Conts";#N/A,#N/A,TRUE,"VOS";#N/A,#N/A,TRUE,"Warrington";#N/A,#N/A,TRUE,"Widnes"}</definedName>
    <definedName name="u" hidden="1">{#N/A,#N/A,TRUE,"Cover";#N/A,#N/A,TRUE,"Conts";#N/A,#N/A,TRUE,"VOS";#N/A,#N/A,TRUE,"Warrington";#N/A,#N/A,TRUE,"Widnes"}</definedName>
    <definedName name="uhhtrytrs" localSheetId="0" hidden="1">{#N/A,#N/A,TRUE,"Cover";#N/A,#N/A,TRUE,"Conts";#N/A,#N/A,TRUE,"VOS";#N/A,#N/A,TRUE,"Warrington";#N/A,#N/A,TRUE,"Widnes"}</definedName>
    <definedName name="uhhtrytrs" localSheetId="9" hidden="1">{#N/A,#N/A,TRUE,"Cover";#N/A,#N/A,TRUE,"Conts";#N/A,#N/A,TRUE,"VOS";#N/A,#N/A,TRUE,"Warrington";#N/A,#N/A,TRUE,"Widnes"}</definedName>
    <definedName name="uhhtrytrs" localSheetId="12" hidden="1">{#N/A,#N/A,TRUE,"Cover";#N/A,#N/A,TRUE,"Conts";#N/A,#N/A,TRUE,"VOS";#N/A,#N/A,TRUE,"Warrington";#N/A,#N/A,TRUE,"Widnes"}</definedName>
    <definedName name="uhhtrytrs" localSheetId="13" hidden="1">{#N/A,#N/A,TRUE,"Cover";#N/A,#N/A,TRUE,"Conts";#N/A,#N/A,TRUE,"VOS";#N/A,#N/A,TRUE,"Warrington";#N/A,#N/A,TRUE,"Widnes"}</definedName>
    <definedName name="uhhtrytrs" localSheetId="17" hidden="1">{#N/A,#N/A,TRUE,"Cover";#N/A,#N/A,TRUE,"Conts";#N/A,#N/A,TRUE,"VOS";#N/A,#N/A,TRUE,"Warrington";#N/A,#N/A,TRUE,"Widnes"}</definedName>
    <definedName name="uhhtrytrs" localSheetId="20" hidden="1">{#N/A,#N/A,TRUE,"Cover";#N/A,#N/A,TRUE,"Conts";#N/A,#N/A,TRUE,"VOS";#N/A,#N/A,TRUE,"Warrington";#N/A,#N/A,TRUE,"Widnes"}</definedName>
    <definedName name="uhhtrytrs" localSheetId="19" hidden="1">{#N/A,#N/A,TRUE,"Cover";#N/A,#N/A,TRUE,"Conts";#N/A,#N/A,TRUE,"VOS";#N/A,#N/A,TRUE,"Warrington";#N/A,#N/A,TRUE,"Widnes"}</definedName>
    <definedName name="uhhtrytrs" localSheetId="26" hidden="1">{#N/A,#N/A,TRUE,"Cover";#N/A,#N/A,TRUE,"Conts";#N/A,#N/A,TRUE,"VOS";#N/A,#N/A,TRUE,"Warrington";#N/A,#N/A,TRUE,"Widnes"}</definedName>
    <definedName name="uhhtrytrs" localSheetId="10" hidden="1">{#N/A,#N/A,TRUE,"Cover";#N/A,#N/A,TRUE,"Conts";#N/A,#N/A,TRUE,"VOS";#N/A,#N/A,TRUE,"Warrington";#N/A,#N/A,TRUE,"Widnes"}</definedName>
    <definedName name="uhhtrytrs" localSheetId="11" hidden="1">{#N/A,#N/A,TRUE,"Cover";#N/A,#N/A,TRUE,"Conts";#N/A,#N/A,TRUE,"VOS";#N/A,#N/A,TRUE,"Warrington";#N/A,#N/A,TRUE,"Widnes"}</definedName>
    <definedName name="uhhtrytrs" localSheetId="15" hidden="1">{#N/A,#N/A,TRUE,"Cover";#N/A,#N/A,TRUE,"Conts";#N/A,#N/A,TRUE,"VOS";#N/A,#N/A,TRUE,"Warrington";#N/A,#N/A,TRUE,"Widnes"}</definedName>
    <definedName name="uhhtrytrs" hidden="1">{#N/A,#N/A,TRUE,"Cover";#N/A,#N/A,TRUE,"Conts";#N/A,#N/A,TRUE,"VOS";#N/A,#N/A,TRUE,"Warrington";#N/A,#N/A,TRUE,"Widnes"}</definedName>
    <definedName name="ui" localSheetId="0" hidden="1">{#N/A,#N/A,TRUE,"Cover";#N/A,#N/A,TRUE,"Conts";#N/A,#N/A,TRUE,"VOS";#N/A,#N/A,TRUE,"Warrington";#N/A,#N/A,TRUE,"Widnes"}</definedName>
    <definedName name="ui" localSheetId="9" hidden="1">{#N/A,#N/A,TRUE,"Cover";#N/A,#N/A,TRUE,"Conts";#N/A,#N/A,TRUE,"VOS";#N/A,#N/A,TRUE,"Warrington";#N/A,#N/A,TRUE,"Widnes"}</definedName>
    <definedName name="ui" localSheetId="12" hidden="1">{#N/A,#N/A,TRUE,"Cover";#N/A,#N/A,TRUE,"Conts";#N/A,#N/A,TRUE,"VOS";#N/A,#N/A,TRUE,"Warrington";#N/A,#N/A,TRUE,"Widnes"}</definedName>
    <definedName name="ui" localSheetId="13" hidden="1">{#N/A,#N/A,TRUE,"Cover";#N/A,#N/A,TRUE,"Conts";#N/A,#N/A,TRUE,"VOS";#N/A,#N/A,TRUE,"Warrington";#N/A,#N/A,TRUE,"Widnes"}</definedName>
    <definedName name="ui" localSheetId="17" hidden="1">{#N/A,#N/A,TRUE,"Cover";#N/A,#N/A,TRUE,"Conts";#N/A,#N/A,TRUE,"VOS";#N/A,#N/A,TRUE,"Warrington";#N/A,#N/A,TRUE,"Widnes"}</definedName>
    <definedName name="ui" localSheetId="20" hidden="1">{#N/A,#N/A,TRUE,"Cover";#N/A,#N/A,TRUE,"Conts";#N/A,#N/A,TRUE,"VOS";#N/A,#N/A,TRUE,"Warrington";#N/A,#N/A,TRUE,"Widnes"}</definedName>
    <definedName name="ui" localSheetId="19" hidden="1">{#N/A,#N/A,TRUE,"Cover";#N/A,#N/A,TRUE,"Conts";#N/A,#N/A,TRUE,"VOS";#N/A,#N/A,TRUE,"Warrington";#N/A,#N/A,TRUE,"Widnes"}</definedName>
    <definedName name="ui" localSheetId="26" hidden="1">{#N/A,#N/A,TRUE,"Cover";#N/A,#N/A,TRUE,"Conts";#N/A,#N/A,TRUE,"VOS";#N/A,#N/A,TRUE,"Warrington";#N/A,#N/A,TRUE,"Widnes"}</definedName>
    <definedName name="ui" localSheetId="10" hidden="1">{#N/A,#N/A,TRUE,"Cover";#N/A,#N/A,TRUE,"Conts";#N/A,#N/A,TRUE,"VOS";#N/A,#N/A,TRUE,"Warrington";#N/A,#N/A,TRUE,"Widnes"}</definedName>
    <definedName name="ui" localSheetId="11" hidden="1">{#N/A,#N/A,TRUE,"Cover";#N/A,#N/A,TRUE,"Conts";#N/A,#N/A,TRUE,"VOS";#N/A,#N/A,TRUE,"Warrington";#N/A,#N/A,TRUE,"Widnes"}</definedName>
    <definedName name="ui" localSheetId="15" hidden="1">{#N/A,#N/A,TRUE,"Cover";#N/A,#N/A,TRUE,"Conts";#N/A,#N/A,TRUE,"VOS";#N/A,#N/A,TRUE,"Warrington";#N/A,#N/A,TRUE,"Widnes"}</definedName>
    <definedName name="ui" hidden="1">{#N/A,#N/A,TRUE,"Cover";#N/A,#N/A,TRUE,"Conts";#N/A,#N/A,TRUE,"VOS";#N/A,#N/A,TRUE,"Warrington";#N/A,#N/A,TRUE,"Widnes"}</definedName>
    <definedName name="uih" localSheetId="0" hidden="1">{#N/A,#N/A,TRUE,"Cover";#N/A,#N/A,TRUE,"Conts";#N/A,#N/A,TRUE,"VOS";#N/A,#N/A,TRUE,"Warrington";#N/A,#N/A,TRUE,"Widnes"}</definedName>
    <definedName name="uih" localSheetId="9" hidden="1">{#N/A,#N/A,TRUE,"Cover";#N/A,#N/A,TRUE,"Conts";#N/A,#N/A,TRUE,"VOS";#N/A,#N/A,TRUE,"Warrington";#N/A,#N/A,TRUE,"Widnes"}</definedName>
    <definedName name="uih" localSheetId="12" hidden="1">{#N/A,#N/A,TRUE,"Cover";#N/A,#N/A,TRUE,"Conts";#N/A,#N/A,TRUE,"VOS";#N/A,#N/A,TRUE,"Warrington";#N/A,#N/A,TRUE,"Widnes"}</definedName>
    <definedName name="uih" localSheetId="13" hidden="1">{#N/A,#N/A,TRUE,"Cover";#N/A,#N/A,TRUE,"Conts";#N/A,#N/A,TRUE,"VOS";#N/A,#N/A,TRUE,"Warrington";#N/A,#N/A,TRUE,"Widnes"}</definedName>
    <definedName name="uih" localSheetId="17" hidden="1">{#N/A,#N/A,TRUE,"Cover";#N/A,#N/A,TRUE,"Conts";#N/A,#N/A,TRUE,"VOS";#N/A,#N/A,TRUE,"Warrington";#N/A,#N/A,TRUE,"Widnes"}</definedName>
    <definedName name="uih" localSheetId="20" hidden="1">{#N/A,#N/A,TRUE,"Cover";#N/A,#N/A,TRUE,"Conts";#N/A,#N/A,TRUE,"VOS";#N/A,#N/A,TRUE,"Warrington";#N/A,#N/A,TRUE,"Widnes"}</definedName>
    <definedName name="uih" localSheetId="19" hidden="1">{#N/A,#N/A,TRUE,"Cover";#N/A,#N/A,TRUE,"Conts";#N/A,#N/A,TRUE,"VOS";#N/A,#N/A,TRUE,"Warrington";#N/A,#N/A,TRUE,"Widnes"}</definedName>
    <definedName name="uih" localSheetId="26" hidden="1">{#N/A,#N/A,TRUE,"Cover";#N/A,#N/A,TRUE,"Conts";#N/A,#N/A,TRUE,"VOS";#N/A,#N/A,TRUE,"Warrington";#N/A,#N/A,TRUE,"Widnes"}</definedName>
    <definedName name="uih" localSheetId="10" hidden="1">{#N/A,#N/A,TRUE,"Cover";#N/A,#N/A,TRUE,"Conts";#N/A,#N/A,TRUE,"VOS";#N/A,#N/A,TRUE,"Warrington";#N/A,#N/A,TRUE,"Widnes"}</definedName>
    <definedName name="uih" localSheetId="11" hidden="1">{#N/A,#N/A,TRUE,"Cover";#N/A,#N/A,TRUE,"Conts";#N/A,#N/A,TRUE,"VOS";#N/A,#N/A,TRUE,"Warrington";#N/A,#N/A,TRUE,"Widnes"}</definedName>
    <definedName name="uih" localSheetId="15" hidden="1">{#N/A,#N/A,TRUE,"Cover";#N/A,#N/A,TRUE,"Conts";#N/A,#N/A,TRUE,"VOS";#N/A,#N/A,TRUE,"Warrington";#N/A,#N/A,TRUE,"Widnes"}</definedName>
    <definedName name="uih" hidden="1">{#N/A,#N/A,TRUE,"Cover";#N/A,#N/A,TRUE,"Conts";#N/A,#N/A,TRUE,"VOS";#N/A,#N/A,TRUE,"Warrington";#N/A,#N/A,TRUE,"Widnes"}</definedName>
    <definedName name="uit" localSheetId="0" hidden="1">{#N/A,#N/A,TRUE,"Cover";#N/A,#N/A,TRUE,"Conts";#N/A,#N/A,TRUE,"VOS";#N/A,#N/A,TRUE,"Warrington";#N/A,#N/A,TRUE,"Widnes"}</definedName>
    <definedName name="uit" localSheetId="9" hidden="1">{#N/A,#N/A,TRUE,"Cover";#N/A,#N/A,TRUE,"Conts";#N/A,#N/A,TRUE,"VOS";#N/A,#N/A,TRUE,"Warrington";#N/A,#N/A,TRUE,"Widnes"}</definedName>
    <definedName name="uit" localSheetId="12" hidden="1">{#N/A,#N/A,TRUE,"Cover";#N/A,#N/A,TRUE,"Conts";#N/A,#N/A,TRUE,"VOS";#N/A,#N/A,TRUE,"Warrington";#N/A,#N/A,TRUE,"Widnes"}</definedName>
    <definedName name="uit" localSheetId="13" hidden="1">{#N/A,#N/A,TRUE,"Cover";#N/A,#N/A,TRUE,"Conts";#N/A,#N/A,TRUE,"VOS";#N/A,#N/A,TRUE,"Warrington";#N/A,#N/A,TRUE,"Widnes"}</definedName>
    <definedName name="uit" localSheetId="17" hidden="1">{#N/A,#N/A,TRUE,"Cover";#N/A,#N/A,TRUE,"Conts";#N/A,#N/A,TRUE,"VOS";#N/A,#N/A,TRUE,"Warrington";#N/A,#N/A,TRUE,"Widnes"}</definedName>
    <definedName name="uit" localSheetId="20" hidden="1">{#N/A,#N/A,TRUE,"Cover";#N/A,#N/A,TRUE,"Conts";#N/A,#N/A,TRUE,"VOS";#N/A,#N/A,TRUE,"Warrington";#N/A,#N/A,TRUE,"Widnes"}</definedName>
    <definedName name="uit" localSheetId="19" hidden="1">{#N/A,#N/A,TRUE,"Cover";#N/A,#N/A,TRUE,"Conts";#N/A,#N/A,TRUE,"VOS";#N/A,#N/A,TRUE,"Warrington";#N/A,#N/A,TRUE,"Widnes"}</definedName>
    <definedName name="uit" localSheetId="26" hidden="1">{#N/A,#N/A,TRUE,"Cover";#N/A,#N/A,TRUE,"Conts";#N/A,#N/A,TRUE,"VOS";#N/A,#N/A,TRUE,"Warrington";#N/A,#N/A,TRUE,"Widnes"}</definedName>
    <definedName name="uit" localSheetId="10" hidden="1">{#N/A,#N/A,TRUE,"Cover";#N/A,#N/A,TRUE,"Conts";#N/A,#N/A,TRUE,"VOS";#N/A,#N/A,TRUE,"Warrington";#N/A,#N/A,TRUE,"Widnes"}</definedName>
    <definedName name="uit" localSheetId="11" hidden="1">{#N/A,#N/A,TRUE,"Cover";#N/A,#N/A,TRUE,"Conts";#N/A,#N/A,TRUE,"VOS";#N/A,#N/A,TRUE,"Warrington";#N/A,#N/A,TRUE,"Widnes"}</definedName>
    <definedName name="uit" localSheetId="15" hidden="1">{#N/A,#N/A,TRUE,"Cover";#N/A,#N/A,TRUE,"Conts";#N/A,#N/A,TRUE,"VOS";#N/A,#N/A,TRUE,"Warrington";#N/A,#N/A,TRUE,"Widnes"}</definedName>
    <definedName name="uit" hidden="1">{#N/A,#N/A,TRUE,"Cover";#N/A,#N/A,TRUE,"Conts";#N/A,#N/A,TRUE,"VOS";#N/A,#N/A,TRUE,"Warrington";#N/A,#N/A,TRUE,"Widnes"}</definedName>
    <definedName name="uiuif" localSheetId="0" hidden="1">{#N/A,#N/A,TRUE,"Cover";#N/A,#N/A,TRUE,"Conts";#N/A,#N/A,TRUE,"VOS";#N/A,#N/A,TRUE,"Warrington";#N/A,#N/A,TRUE,"Widnes"}</definedName>
    <definedName name="uiuif" localSheetId="9" hidden="1">{#N/A,#N/A,TRUE,"Cover";#N/A,#N/A,TRUE,"Conts";#N/A,#N/A,TRUE,"VOS";#N/A,#N/A,TRUE,"Warrington";#N/A,#N/A,TRUE,"Widnes"}</definedName>
    <definedName name="uiuif" localSheetId="12" hidden="1">{#N/A,#N/A,TRUE,"Cover";#N/A,#N/A,TRUE,"Conts";#N/A,#N/A,TRUE,"VOS";#N/A,#N/A,TRUE,"Warrington";#N/A,#N/A,TRUE,"Widnes"}</definedName>
    <definedName name="uiuif" localSheetId="13" hidden="1">{#N/A,#N/A,TRUE,"Cover";#N/A,#N/A,TRUE,"Conts";#N/A,#N/A,TRUE,"VOS";#N/A,#N/A,TRUE,"Warrington";#N/A,#N/A,TRUE,"Widnes"}</definedName>
    <definedName name="uiuif" localSheetId="17" hidden="1">{#N/A,#N/A,TRUE,"Cover";#N/A,#N/A,TRUE,"Conts";#N/A,#N/A,TRUE,"VOS";#N/A,#N/A,TRUE,"Warrington";#N/A,#N/A,TRUE,"Widnes"}</definedName>
    <definedName name="uiuif" localSheetId="20" hidden="1">{#N/A,#N/A,TRUE,"Cover";#N/A,#N/A,TRUE,"Conts";#N/A,#N/A,TRUE,"VOS";#N/A,#N/A,TRUE,"Warrington";#N/A,#N/A,TRUE,"Widnes"}</definedName>
    <definedName name="uiuif" localSheetId="19" hidden="1">{#N/A,#N/A,TRUE,"Cover";#N/A,#N/A,TRUE,"Conts";#N/A,#N/A,TRUE,"VOS";#N/A,#N/A,TRUE,"Warrington";#N/A,#N/A,TRUE,"Widnes"}</definedName>
    <definedName name="uiuif" localSheetId="26" hidden="1">{#N/A,#N/A,TRUE,"Cover";#N/A,#N/A,TRUE,"Conts";#N/A,#N/A,TRUE,"VOS";#N/A,#N/A,TRUE,"Warrington";#N/A,#N/A,TRUE,"Widnes"}</definedName>
    <definedName name="uiuif" localSheetId="10" hidden="1">{#N/A,#N/A,TRUE,"Cover";#N/A,#N/A,TRUE,"Conts";#N/A,#N/A,TRUE,"VOS";#N/A,#N/A,TRUE,"Warrington";#N/A,#N/A,TRUE,"Widnes"}</definedName>
    <definedName name="uiuif" localSheetId="11" hidden="1">{#N/A,#N/A,TRUE,"Cover";#N/A,#N/A,TRUE,"Conts";#N/A,#N/A,TRUE,"VOS";#N/A,#N/A,TRUE,"Warrington";#N/A,#N/A,TRUE,"Widnes"}</definedName>
    <definedName name="uiuif" localSheetId="15" hidden="1">{#N/A,#N/A,TRUE,"Cover";#N/A,#N/A,TRUE,"Conts";#N/A,#N/A,TRUE,"VOS";#N/A,#N/A,TRUE,"Warrington";#N/A,#N/A,TRUE,"Widnes"}</definedName>
    <definedName name="uiuif" hidden="1">{#N/A,#N/A,TRUE,"Cover";#N/A,#N/A,TRUE,"Conts";#N/A,#N/A,TRUE,"VOS";#N/A,#N/A,TRUE,"Warrington";#N/A,#N/A,TRUE,"Widnes"}</definedName>
    <definedName name="uiy" localSheetId="0" hidden="1">{#N/A,#N/A,TRUE,"Cover";#N/A,#N/A,TRUE,"Conts";#N/A,#N/A,TRUE,"VOS";#N/A,#N/A,TRUE,"Warrington";#N/A,#N/A,TRUE,"Widnes"}</definedName>
    <definedName name="uiy" localSheetId="9" hidden="1">{#N/A,#N/A,TRUE,"Cover";#N/A,#N/A,TRUE,"Conts";#N/A,#N/A,TRUE,"VOS";#N/A,#N/A,TRUE,"Warrington";#N/A,#N/A,TRUE,"Widnes"}</definedName>
    <definedName name="uiy" localSheetId="12" hidden="1">{#N/A,#N/A,TRUE,"Cover";#N/A,#N/A,TRUE,"Conts";#N/A,#N/A,TRUE,"VOS";#N/A,#N/A,TRUE,"Warrington";#N/A,#N/A,TRUE,"Widnes"}</definedName>
    <definedName name="uiy" localSheetId="13" hidden="1">{#N/A,#N/A,TRUE,"Cover";#N/A,#N/A,TRUE,"Conts";#N/A,#N/A,TRUE,"VOS";#N/A,#N/A,TRUE,"Warrington";#N/A,#N/A,TRUE,"Widnes"}</definedName>
    <definedName name="uiy" localSheetId="17" hidden="1">{#N/A,#N/A,TRUE,"Cover";#N/A,#N/A,TRUE,"Conts";#N/A,#N/A,TRUE,"VOS";#N/A,#N/A,TRUE,"Warrington";#N/A,#N/A,TRUE,"Widnes"}</definedName>
    <definedName name="uiy" localSheetId="20" hidden="1">{#N/A,#N/A,TRUE,"Cover";#N/A,#N/A,TRUE,"Conts";#N/A,#N/A,TRUE,"VOS";#N/A,#N/A,TRUE,"Warrington";#N/A,#N/A,TRUE,"Widnes"}</definedName>
    <definedName name="uiy" localSheetId="19" hidden="1">{#N/A,#N/A,TRUE,"Cover";#N/A,#N/A,TRUE,"Conts";#N/A,#N/A,TRUE,"VOS";#N/A,#N/A,TRUE,"Warrington";#N/A,#N/A,TRUE,"Widnes"}</definedName>
    <definedName name="uiy" localSheetId="26" hidden="1">{#N/A,#N/A,TRUE,"Cover";#N/A,#N/A,TRUE,"Conts";#N/A,#N/A,TRUE,"VOS";#N/A,#N/A,TRUE,"Warrington";#N/A,#N/A,TRUE,"Widnes"}</definedName>
    <definedName name="uiy" localSheetId="10" hidden="1">{#N/A,#N/A,TRUE,"Cover";#N/A,#N/A,TRUE,"Conts";#N/A,#N/A,TRUE,"VOS";#N/A,#N/A,TRUE,"Warrington";#N/A,#N/A,TRUE,"Widnes"}</definedName>
    <definedName name="uiy" localSheetId="11" hidden="1">{#N/A,#N/A,TRUE,"Cover";#N/A,#N/A,TRUE,"Conts";#N/A,#N/A,TRUE,"VOS";#N/A,#N/A,TRUE,"Warrington";#N/A,#N/A,TRUE,"Widnes"}</definedName>
    <definedName name="uiy" localSheetId="15" hidden="1">{#N/A,#N/A,TRUE,"Cover";#N/A,#N/A,TRUE,"Conts";#N/A,#N/A,TRUE,"VOS";#N/A,#N/A,TRUE,"Warrington";#N/A,#N/A,TRUE,"Widnes"}</definedName>
    <definedName name="uiy" hidden="1">{#N/A,#N/A,TRUE,"Cover";#N/A,#N/A,TRUE,"Conts";#N/A,#N/A,TRUE,"VOS";#N/A,#N/A,TRUE,"Warrington";#N/A,#N/A,TRUE,"Widnes"}</definedName>
    <definedName name="uiyuitii" localSheetId="0" hidden="1">{#N/A,#N/A,TRUE,"Cover";#N/A,#N/A,TRUE,"Conts";#N/A,#N/A,TRUE,"VOS";#N/A,#N/A,TRUE,"Warrington";#N/A,#N/A,TRUE,"Widnes"}</definedName>
    <definedName name="uiyuitii" localSheetId="9" hidden="1">{#N/A,#N/A,TRUE,"Cover";#N/A,#N/A,TRUE,"Conts";#N/A,#N/A,TRUE,"VOS";#N/A,#N/A,TRUE,"Warrington";#N/A,#N/A,TRUE,"Widnes"}</definedName>
    <definedName name="uiyuitii" localSheetId="12" hidden="1">{#N/A,#N/A,TRUE,"Cover";#N/A,#N/A,TRUE,"Conts";#N/A,#N/A,TRUE,"VOS";#N/A,#N/A,TRUE,"Warrington";#N/A,#N/A,TRUE,"Widnes"}</definedName>
    <definedName name="uiyuitii" localSheetId="13" hidden="1">{#N/A,#N/A,TRUE,"Cover";#N/A,#N/A,TRUE,"Conts";#N/A,#N/A,TRUE,"VOS";#N/A,#N/A,TRUE,"Warrington";#N/A,#N/A,TRUE,"Widnes"}</definedName>
    <definedName name="uiyuitii" localSheetId="17" hidden="1">{#N/A,#N/A,TRUE,"Cover";#N/A,#N/A,TRUE,"Conts";#N/A,#N/A,TRUE,"VOS";#N/A,#N/A,TRUE,"Warrington";#N/A,#N/A,TRUE,"Widnes"}</definedName>
    <definedName name="uiyuitii" localSheetId="20" hidden="1">{#N/A,#N/A,TRUE,"Cover";#N/A,#N/A,TRUE,"Conts";#N/A,#N/A,TRUE,"VOS";#N/A,#N/A,TRUE,"Warrington";#N/A,#N/A,TRUE,"Widnes"}</definedName>
    <definedName name="uiyuitii" localSheetId="19" hidden="1">{#N/A,#N/A,TRUE,"Cover";#N/A,#N/A,TRUE,"Conts";#N/A,#N/A,TRUE,"VOS";#N/A,#N/A,TRUE,"Warrington";#N/A,#N/A,TRUE,"Widnes"}</definedName>
    <definedName name="uiyuitii" localSheetId="26" hidden="1">{#N/A,#N/A,TRUE,"Cover";#N/A,#N/A,TRUE,"Conts";#N/A,#N/A,TRUE,"VOS";#N/A,#N/A,TRUE,"Warrington";#N/A,#N/A,TRUE,"Widnes"}</definedName>
    <definedName name="uiyuitii" localSheetId="10" hidden="1">{#N/A,#N/A,TRUE,"Cover";#N/A,#N/A,TRUE,"Conts";#N/A,#N/A,TRUE,"VOS";#N/A,#N/A,TRUE,"Warrington";#N/A,#N/A,TRUE,"Widnes"}</definedName>
    <definedName name="uiyuitii" localSheetId="11" hidden="1">{#N/A,#N/A,TRUE,"Cover";#N/A,#N/A,TRUE,"Conts";#N/A,#N/A,TRUE,"VOS";#N/A,#N/A,TRUE,"Warrington";#N/A,#N/A,TRUE,"Widnes"}</definedName>
    <definedName name="uiyuitii" localSheetId="15" hidden="1">{#N/A,#N/A,TRUE,"Cover";#N/A,#N/A,TRUE,"Conts";#N/A,#N/A,TRUE,"VOS";#N/A,#N/A,TRUE,"Warrington";#N/A,#N/A,TRUE,"Widnes"}</definedName>
    <definedName name="uiyuitii" hidden="1">{#N/A,#N/A,TRUE,"Cover";#N/A,#N/A,TRUE,"Conts";#N/A,#N/A,TRUE,"VOS";#N/A,#N/A,TRUE,"Warrington";#N/A,#N/A,TRUE,"Widnes"}</definedName>
    <definedName name="uj" localSheetId="0" hidden="1">{#N/A,#N/A,FALSE,"SumG";#N/A,#N/A,FALSE,"ElecG";#N/A,#N/A,FALSE,"MechG";#N/A,#N/A,FALSE,"GeotG";#N/A,#N/A,FALSE,"PrcsG";#N/A,#N/A,FALSE,"TunnG";#N/A,#N/A,FALSE,"CivlG";#N/A,#N/A,FALSE,"NtwkG";#N/A,#N/A,FALSE,"EstgG";#N/A,#N/A,FALSE,"PEngG"}</definedName>
    <definedName name="uj" localSheetId="9" hidden="1">{#N/A,#N/A,FALSE,"SumG";#N/A,#N/A,FALSE,"ElecG";#N/A,#N/A,FALSE,"MechG";#N/A,#N/A,FALSE,"GeotG";#N/A,#N/A,FALSE,"PrcsG";#N/A,#N/A,FALSE,"TunnG";#N/A,#N/A,FALSE,"CivlG";#N/A,#N/A,FALSE,"NtwkG";#N/A,#N/A,FALSE,"EstgG";#N/A,#N/A,FALSE,"PEngG"}</definedName>
    <definedName name="uj" localSheetId="12" hidden="1">{#N/A,#N/A,FALSE,"SumG";#N/A,#N/A,FALSE,"ElecG";#N/A,#N/A,FALSE,"MechG";#N/A,#N/A,FALSE,"GeotG";#N/A,#N/A,FALSE,"PrcsG";#N/A,#N/A,FALSE,"TunnG";#N/A,#N/A,FALSE,"CivlG";#N/A,#N/A,FALSE,"NtwkG";#N/A,#N/A,FALSE,"EstgG";#N/A,#N/A,FALSE,"PEngG"}</definedName>
    <definedName name="uj" localSheetId="13" hidden="1">{#N/A,#N/A,FALSE,"SumG";#N/A,#N/A,FALSE,"ElecG";#N/A,#N/A,FALSE,"MechG";#N/A,#N/A,FALSE,"GeotG";#N/A,#N/A,FALSE,"PrcsG";#N/A,#N/A,FALSE,"TunnG";#N/A,#N/A,FALSE,"CivlG";#N/A,#N/A,FALSE,"NtwkG";#N/A,#N/A,FALSE,"EstgG";#N/A,#N/A,FALSE,"PEngG"}</definedName>
    <definedName name="uj" localSheetId="17" hidden="1">{#N/A,#N/A,FALSE,"SumG";#N/A,#N/A,FALSE,"ElecG";#N/A,#N/A,FALSE,"MechG";#N/A,#N/A,FALSE,"GeotG";#N/A,#N/A,FALSE,"PrcsG";#N/A,#N/A,FALSE,"TunnG";#N/A,#N/A,FALSE,"CivlG";#N/A,#N/A,FALSE,"NtwkG";#N/A,#N/A,FALSE,"EstgG";#N/A,#N/A,FALSE,"PEngG"}</definedName>
    <definedName name="uj" localSheetId="20"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26"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localSheetId="15"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0" hidden="1">{#N/A,#N/A,TRUE,"Cover";#N/A,#N/A,TRUE,"Conts";#N/A,#N/A,TRUE,"VOS";#N/A,#N/A,TRUE,"Warrington";#N/A,#N/A,TRUE,"Widnes"}</definedName>
    <definedName name="ulppuipui" localSheetId="9" hidden="1">{#N/A,#N/A,TRUE,"Cover";#N/A,#N/A,TRUE,"Conts";#N/A,#N/A,TRUE,"VOS";#N/A,#N/A,TRUE,"Warrington";#N/A,#N/A,TRUE,"Widnes"}</definedName>
    <definedName name="ulppuipui" localSheetId="12" hidden="1">{#N/A,#N/A,TRUE,"Cover";#N/A,#N/A,TRUE,"Conts";#N/A,#N/A,TRUE,"VOS";#N/A,#N/A,TRUE,"Warrington";#N/A,#N/A,TRUE,"Widnes"}</definedName>
    <definedName name="ulppuipui" localSheetId="13" hidden="1">{#N/A,#N/A,TRUE,"Cover";#N/A,#N/A,TRUE,"Conts";#N/A,#N/A,TRUE,"VOS";#N/A,#N/A,TRUE,"Warrington";#N/A,#N/A,TRUE,"Widnes"}</definedName>
    <definedName name="ulppuipui" localSheetId="17" hidden="1">{#N/A,#N/A,TRUE,"Cover";#N/A,#N/A,TRUE,"Conts";#N/A,#N/A,TRUE,"VOS";#N/A,#N/A,TRUE,"Warrington";#N/A,#N/A,TRUE,"Widnes"}</definedName>
    <definedName name="ulppuipui" localSheetId="20" hidden="1">{#N/A,#N/A,TRUE,"Cover";#N/A,#N/A,TRUE,"Conts";#N/A,#N/A,TRUE,"VOS";#N/A,#N/A,TRUE,"Warrington";#N/A,#N/A,TRUE,"Widnes"}</definedName>
    <definedName name="ulppuipui" localSheetId="19" hidden="1">{#N/A,#N/A,TRUE,"Cover";#N/A,#N/A,TRUE,"Conts";#N/A,#N/A,TRUE,"VOS";#N/A,#N/A,TRUE,"Warrington";#N/A,#N/A,TRUE,"Widnes"}</definedName>
    <definedName name="ulppuipui" localSheetId="26" hidden="1">{#N/A,#N/A,TRUE,"Cover";#N/A,#N/A,TRUE,"Conts";#N/A,#N/A,TRUE,"VOS";#N/A,#N/A,TRUE,"Warrington";#N/A,#N/A,TRUE,"Widnes"}</definedName>
    <definedName name="ulppuipui" localSheetId="10" hidden="1">{#N/A,#N/A,TRUE,"Cover";#N/A,#N/A,TRUE,"Conts";#N/A,#N/A,TRUE,"VOS";#N/A,#N/A,TRUE,"Warrington";#N/A,#N/A,TRUE,"Widnes"}</definedName>
    <definedName name="ulppuipui" localSheetId="11" hidden="1">{#N/A,#N/A,TRUE,"Cover";#N/A,#N/A,TRUE,"Conts";#N/A,#N/A,TRUE,"VOS";#N/A,#N/A,TRUE,"Warrington";#N/A,#N/A,TRUE,"Widnes"}</definedName>
    <definedName name="ulppuipui" localSheetId="15" hidden="1">{#N/A,#N/A,TRUE,"Cover";#N/A,#N/A,TRUE,"Conts";#N/A,#N/A,TRUE,"VOS";#N/A,#N/A,TRUE,"Warrington";#N/A,#N/A,TRUE,"Widnes"}</definedName>
    <definedName name="ulppuipui" hidden="1">{#N/A,#N/A,TRUE,"Cover";#N/A,#N/A,TRUE,"Conts";#N/A,#N/A,TRUE,"VOS";#N/A,#N/A,TRUE,"Warrington";#N/A,#N/A,TRUE,"Widnes"}</definedName>
    <definedName name="undo" localSheetId="0" hidden="1">{#N/A,#N/A,TRUE,"Cover";#N/A,#N/A,TRUE,"Conts";#N/A,#N/A,TRUE,"VOS";#N/A,#N/A,TRUE,"Warrington";#N/A,#N/A,TRUE,"Widnes"}</definedName>
    <definedName name="undo" localSheetId="9" hidden="1">{#N/A,#N/A,TRUE,"Cover";#N/A,#N/A,TRUE,"Conts";#N/A,#N/A,TRUE,"VOS";#N/A,#N/A,TRUE,"Warrington";#N/A,#N/A,TRUE,"Widnes"}</definedName>
    <definedName name="undo" localSheetId="12" hidden="1">{#N/A,#N/A,TRUE,"Cover";#N/A,#N/A,TRUE,"Conts";#N/A,#N/A,TRUE,"VOS";#N/A,#N/A,TRUE,"Warrington";#N/A,#N/A,TRUE,"Widnes"}</definedName>
    <definedName name="undo" localSheetId="13" hidden="1">{#N/A,#N/A,TRUE,"Cover";#N/A,#N/A,TRUE,"Conts";#N/A,#N/A,TRUE,"VOS";#N/A,#N/A,TRUE,"Warrington";#N/A,#N/A,TRUE,"Widnes"}</definedName>
    <definedName name="undo" localSheetId="17" hidden="1">{#N/A,#N/A,TRUE,"Cover";#N/A,#N/A,TRUE,"Conts";#N/A,#N/A,TRUE,"VOS";#N/A,#N/A,TRUE,"Warrington";#N/A,#N/A,TRUE,"Widnes"}</definedName>
    <definedName name="undo" localSheetId="20" hidden="1">{#N/A,#N/A,TRUE,"Cover";#N/A,#N/A,TRUE,"Conts";#N/A,#N/A,TRUE,"VOS";#N/A,#N/A,TRUE,"Warrington";#N/A,#N/A,TRUE,"Widnes"}</definedName>
    <definedName name="undo" localSheetId="19" hidden="1">{#N/A,#N/A,TRUE,"Cover";#N/A,#N/A,TRUE,"Conts";#N/A,#N/A,TRUE,"VOS";#N/A,#N/A,TRUE,"Warrington";#N/A,#N/A,TRUE,"Widnes"}</definedName>
    <definedName name="undo" localSheetId="26" hidden="1">{#N/A,#N/A,TRUE,"Cover";#N/A,#N/A,TRUE,"Conts";#N/A,#N/A,TRUE,"VOS";#N/A,#N/A,TRUE,"Warrington";#N/A,#N/A,TRUE,"Widnes"}</definedName>
    <definedName name="undo" localSheetId="10" hidden="1">{#N/A,#N/A,TRUE,"Cover";#N/A,#N/A,TRUE,"Conts";#N/A,#N/A,TRUE,"VOS";#N/A,#N/A,TRUE,"Warrington";#N/A,#N/A,TRUE,"Widnes"}</definedName>
    <definedName name="undo" localSheetId="11" hidden="1">{#N/A,#N/A,TRUE,"Cover";#N/A,#N/A,TRUE,"Conts";#N/A,#N/A,TRUE,"VOS";#N/A,#N/A,TRUE,"Warrington";#N/A,#N/A,TRUE,"Widnes"}</definedName>
    <definedName name="undo" localSheetId="15" hidden="1">{#N/A,#N/A,TRUE,"Cover";#N/A,#N/A,TRUE,"Conts";#N/A,#N/A,TRUE,"VOS";#N/A,#N/A,TRUE,"Warrington";#N/A,#N/A,TRUE,"Widnes"}</definedName>
    <definedName name="undo" hidden="1">{#N/A,#N/A,TRUE,"Cover";#N/A,#N/A,TRUE,"Conts";#N/A,#N/A,TRUE,"VOS";#N/A,#N/A,TRUE,"Warrington";#N/A,#N/A,TRUE,"Widnes"}</definedName>
    <definedName name="uolougouio" localSheetId="0" hidden="1">{#N/A,#N/A,TRUE,"Cover";#N/A,#N/A,TRUE,"Conts";#N/A,#N/A,TRUE,"VOS";#N/A,#N/A,TRUE,"Warrington";#N/A,#N/A,TRUE,"Widnes"}</definedName>
    <definedName name="uolougouio" localSheetId="9" hidden="1">{#N/A,#N/A,TRUE,"Cover";#N/A,#N/A,TRUE,"Conts";#N/A,#N/A,TRUE,"VOS";#N/A,#N/A,TRUE,"Warrington";#N/A,#N/A,TRUE,"Widnes"}</definedName>
    <definedName name="uolougouio" localSheetId="12" hidden="1">{#N/A,#N/A,TRUE,"Cover";#N/A,#N/A,TRUE,"Conts";#N/A,#N/A,TRUE,"VOS";#N/A,#N/A,TRUE,"Warrington";#N/A,#N/A,TRUE,"Widnes"}</definedName>
    <definedName name="uolougouio" localSheetId="13" hidden="1">{#N/A,#N/A,TRUE,"Cover";#N/A,#N/A,TRUE,"Conts";#N/A,#N/A,TRUE,"VOS";#N/A,#N/A,TRUE,"Warrington";#N/A,#N/A,TRUE,"Widnes"}</definedName>
    <definedName name="uolougouio" localSheetId="17" hidden="1">{#N/A,#N/A,TRUE,"Cover";#N/A,#N/A,TRUE,"Conts";#N/A,#N/A,TRUE,"VOS";#N/A,#N/A,TRUE,"Warrington";#N/A,#N/A,TRUE,"Widnes"}</definedName>
    <definedName name="uolougouio" localSheetId="20" hidden="1">{#N/A,#N/A,TRUE,"Cover";#N/A,#N/A,TRUE,"Conts";#N/A,#N/A,TRUE,"VOS";#N/A,#N/A,TRUE,"Warrington";#N/A,#N/A,TRUE,"Widnes"}</definedName>
    <definedName name="uolougouio" localSheetId="19" hidden="1">{#N/A,#N/A,TRUE,"Cover";#N/A,#N/A,TRUE,"Conts";#N/A,#N/A,TRUE,"VOS";#N/A,#N/A,TRUE,"Warrington";#N/A,#N/A,TRUE,"Widnes"}</definedName>
    <definedName name="uolougouio" localSheetId="26" hidden="1">{#N/A,#N/A,TRUE,"Cover";#N/A,#N/A,TRUE,"Conts";#N/A,#N/A,TRUE,"VOS";#N/A,#N/A,TRUE,"Warrington";#N/A,#N/A,TRUE,"Widnes"}</definedName>
    <definedName name="uolougouio" localSheetId="10" hidden="1">{#N/A,#N/A,TRUE,"Cover";#N/A,#N/A,TRUE,"Conts";#N/A,#N/A,TRUE,"VOS";#N/A,#N/A,TRUE,"Warrington";#N/A,#N/A,TRUE,"Widnes"}</definedName>
    <definedName name="uolougouio" localSheetId="11" hidden="1">{#N/A,#N/A,TRUE,"Cover";#N/A,#N/A,TRUE,"Conts";#N/A,#N/A,TRUE,"VOS";#N/A,#N/A,TRUE,"Warrington";#N/A,#N/A,TRUE,"Widnes"}</definedName>
    <definedName name="uolougouio" localSheetId="15" hidden="1">{#N/A,#N/A,TRUE,"Cover";#N/A,#N/A,TRUE,"Conts";#N/A,#N/A,TRUE,"VOS";#N/A,#N/A,TRUE,"Warrington";#N/A,#N/A,TRUE,"Widnes"}</definedName>
    <definedName name="uolougouio" hidden="1">{#N/A,#N/A,TRUE,"Cover";#N/A,#N/A,TRUE,"Conts";#N/A,#N/A,TRUE,"VOS";#N/A,#N/A,TRUE,"Warrington";#N/A,#N/A,TRUE,"Widnes"}</definedName>
    <definedName name="UPT" localSheetId="9">[9]WorkBreakDown!#REF!</definedName>
    <definedName name="UPT" localSheetId="12">[10]WorkBreakDown!#REF!</definedName>
    <definedName name="UPT" localSheetId="13">[10]WorkBreakDown!#REF!</definedName>
    <definedName name="UPT" localSheetId="19">[10]WorkBreakDown!#REF!</definedName>
    <definedName name="UPT" localSheetId="10">[10]WorkBreakDown!#REF!</definedName>
    <definedName name="UPT" localSheetId="11">[10]WorkBreakDown!#REF!</definedName>
    <definedName name="UPT">[9]WorkBreakDown!#REF!</definedName>
    <definedName name="uy" localSheetId="0" hidden="1">{#N/A,#N/A,TRUE,"Cover";#N/A,#N/A,TRUE,"Conts";#N/A,#N/A,TRUE,"VOS";#N/A,#N/A,TRUE,"Warrington";#N/A,#N/A,TRUE,"Widnes"}</definedName>
    <definedName name="uy" localSheetId="9" hidden="1">{#N/A,#N/A,TRUE,"Cover";#N/A,#N/A,TRUE,"Conts";#N/A,#N/A,TRUE,"VOS";#N/A,#N/A,TRUE,"Warrington";#N/A,#N/A,TRUE,"Widnes"}</definedName>
    <definedName name="uy" localSheetId="12" hidden="1">{#N/A,#N/A,TRUE,"Cover";#N/A,#N/A,TRUE,"Conts";#N/A,#N/A,TRUE,"VOS";#N/A,#N/A,TRUE,"Warrington";#N/A,#N/A,TRUE,"Widnes"}</definedName>
    <definedName name="uy" localSheetId="13" hidden="1">{#N/A,#N/A,TRUE,"Cover";#N/A,#N/A,TRUE,"Conts";#N/A,#N/A,TRUE,"VOS";#N/A,#N/A,TRUE,"Warrington";#N/A,#N/A,TRUE,"Widnes"}</definedName>
    <definedName name="uy" localSheetId="17" hidden="1">{#N/A,#N/A,TRUE,"Cover";#N/A,#N/A,TRUE,"Conts";#N/A,#N/A,TRUE,"VOS";#N/A,#N/A,TRUE,"Warrington";#N/A,#N/A,TRUE,"Widnes"}</definedName>
    <definedName name="uy" localSheetId="20" hidden="1">{#N/A,#N/A,TRUE,"Cover";#N/A,#N/A,TRUE,"Conts";#N/A,#N/A,TRUE,"VOS";#N/A,#N/A,TRUE,"Warrington";#N/A,#N/A,TRUE,"Widnes"}</definedName>
    <definedName name="uy" localSheetId="19" hidden="1">{#N/A,#N/A,TRUE,"Cover";#N/A,#N/A,TRUE,"Conts";#N/A,#N/A,TRUE,"VOS";#N/A,#N/A,TRUE,"Warrington";#N/A,#N/A,TRUE,"Widnes"}</definedName>
    <definedName name="uy" localSheetId="26" hidden="1">{#N/A,#N/A,TRUE,"Cover";#N/A,#N/A,TRUE,"Conts";#N/A,#N/A,TRUE,"VOS";#N/A,#N/A,TRUE,"Warrington";#N/A,#N/A,TRUE,"Widnes"}</definedName>
    <definedName name="uy" localSheetId="10" hidden="1">{#N/A,#N/A,TRUE,"Cover";#N/A,#N/A,TRUE,"Conts";#N/A,#N/A,TRUE,"VOS";#N/A,#N/A,TRUE,"Warrington";#N/A,#N/A,TRUE,"Widnes"}</definedName>
    <definedName name="uy" localSheetId="11" hidden="1">{#N/A,#N/A,TRUE,"Cover";#N/A,#N/A,TRUE,"Conts";#N/A,#N/A,TRUE,"VOS";#N/A,#N/A,TRUE,"Warrington";#N/A,#N/A,TRUE,"Widnes"}</definedName>
    <definedName name="uy" localSheetId="15" hidden="1">{#N/A,#N/A,TRUE,"Cover";#N/A,#N/A,TRUE,"Conts";#N/A,#N/A,TRUE,"VOS";#N/A,#N/A,TRUE,"Warrington";#N/A,#N/A,TRUE,"Widnes"}</definedName>
    <definedName name="uy" hidden="1">{#N/A,#N/A,TRUE,"Cover";#N/A,#N/A,TRUE,"Conts";#N/A,#N/A,TRUE,"VOS";#N/A,#N/A,TRUE,"Warrington";#N/A,#N/A,TRUE,"Widnes"}</definedName>
    <definedName name="v" localSheetId="0" hidden="1">{#N/A,#N/A,TRUE,"Cover";#N/A,#N/A,TRUE,"Conts";#N/A,#N/A,TRUE,"VOS";#N/A,#N/A,TRUE,"Warrington";#N/A,#N/A,TRUE,"Widnes"}</definedName>
    <definedName name="v" localSheetId="9" hidden="1">{#N/A,#N/A,TRUE,"Cover";#N/A,#N/A,TRUE,"Conts";#N/A,#N/A,TRUE,"VOS";#N/A,#N/A,TRUE,"Warrington";#N/A,#N/A,TRUE,"Widnes"}</definedName>
    <definedName name="v" localSheetId="12" hidden="1">{#N/A,#N/A,TRUE,"Cover";#N/A,#N/A,TRUE,"Conts";#N/A,#N/A,TRUE,"VOS";#N/A,#N/A,TRUE,"Warrington";#N/A,#N/A,TRUE,"Widnes"}</definedName>
    <definedName name="v" localSheetId="13" hidden="1">{#N/A,#N/A,TRUE,"Cover";#N/A,#N/A,TRUE,"Conts";#N/A,#N/A,TRUE,"VOS";#N/A,#N/A,TRUE,"Warrington";#N/A,#N/A,TRUE,"Widnes"}</definedName>
    <definedName name="v" localSheetId="17" hidden="1">{#N/A,#N/A,TRUE,"Cover";#N/A,#N/A,TRUE,"Conts";#N/A,#N/A,TRUE,"VOS";#N/A,#N/A,TRUE,"Warrington";#N/A,#N/A,TRUE,"Widnes"}</definedName>
    <definedName name="v" localSheetId="20" hidden="1">{#N/A,#N/A,TRUE,"Cover";#N/A,#N/A,TRUE,"Conts";#N/A,#N/A,TRUE,"VOS";#N/A,#N/A,TRUE,"Warrington";#N/A,#N/A,TRUE,"Widnes"}</definedName>
    <definedName name="v" localSheetId="19" hidden="1">{#N/A,#N/A,TRUE,"Cover";#N/A,#N/A,TRUE,"Conts";#N/A,#N/A,TRUE,"VOS";#N/A,#N/A,TRUE,"Warrington";#N/A,#N/A,TRUE,"Widnes"}</definedName>
    <definedName name="v" localSheetId="26" hidden="1">{#N/A,#N/A,TRUE,"Cover";#N/A,#N/A,TRUE,"Conts";#N/A,#N/A,TRUE,"VOS";#N/A,#N/A,TRUE,"Warrington";#N/A,#N/A,TRUE,"Widnes"}</definedName>
    <definedName name="v" localSheetId="10" hidden="1">{#N/A,#N/A,TRUE,"Cover";#N/A,#N/A,TRUE,"Conts";#N/A,#N/A,TRUE,"VOS";#N/A,#N/A,TRUE,"Warrington";#N/A,#N/A,TRUE,"Widnes"}</definedName>
    <definedName name="v" localSheetId="11" hidden="1">{#N/A,#N/A,TRUE,"Cover";#N/A,#N/A,TRUE,"Conts";#N/A,#N/A,TRUE,"VOS";#N/A,#N/A,TRUE,"Warrington";#N/A,#N/A,TRUE,"Widnes"}</definedName>
    <definedName name="v" localSheetId="15" hidden="1">{#N/A,#N/A,TRUE,"Cover";#N/A,#N/A,TRUE,"Conts";#N/A,#N/A,TRUE,"VOS";#N/A,#N/A,TRUE,"Warrington";#N/A,#N/A,TRUE,"Widnes"}</definedName>
    <definedName name="v" hidden="1">{#N/A,#N/A,TRUE,"Cover";#N/A,#N/A,TRUE,"Conts";#N/A,#N/A,TRUE,"VOS";#N/A,#N/A,TRUE,"Warrington";#N/A,#N/A,TRUE,"Widnes"}</definedName>
    <definedName name="Value_Col" localSheetId="9">#REF!</definedName>
    <definedName name="Value_Col" localSheetId="11">#REF!</definedName>
    <definedName name="Value_Col" localSheetId="15">#REF!</definedName>
    <definedName name="Value_Col">#REF!</definedName>
    <definedName name="Variation" localSheetId="0" hidden="1">{#N/A,#N/A,FALSE,"SumD";#N/A,#N/A,FALSE,"ElecD";#N/A,#N/A,FALSE,"MechD";#N/A,#N/A,FALSE,"GeotD";#N/A,#N/A,FALSE,"PrcsD";#N/A,#N/A,FALSE,"TunnD";#N/A,#N/A,FALSE,"CivlD";#N/A,#N/A,FALSE,"NtwkD";#N/A,#N/A,FALSE,"EstgD";#N/A,#N/A,FALSE,"PEngD"}</definedName>
    <definedName name="Variation" localSheetId="9" hidden="1">{#N/A,#N/A,FALSE,"SumD";#N/A,#N/A,FALSE,"ElecD";#N/A,#N/A,FALSE,"MechD";#N/A,#N/A,FALSE,"GeotD";#N/A,#N/A,FALSE,"PrcsD";#N/A,#N/A,FALSE,"TunnD";#N/A,#N/A,FALSE,"CivlD";#N/A,#N/A,FALSE,"NtwkD";#N/A,#N/A,FALSE,"EstgD";#N/A,#N/A,FALSE,"PEngD"}</definedName>
    <definedName name="Variation" localSheetId="12" hidden="1">{#N/A,#N/A,FALSE,"SumD";#N/A,#N/A,FALSE,"ElecD";#N/A,#N/A,FALSE,"MechD";#N/A,#N/A,FALSE,"GeotD";#N/A,#N/A,FALSE,"PrcsD";#N/A,#N/A,FALSE,"TunnD";#N/A,#N/A,FALSE,"CivlD";#N/A,#N/A,FALSE,"NtwkD";#N/A,#N/A,FALSE,"EstgD";#N/A,#N/A,FALSE,"PEngD"}</definedName>
    <definedName name="Variation" localSheetId="13" hidden="1">{#N/A,#N/A,FALSE,"SumD";#N/A,#N/A,FALSE,"ElecD";#N/A,#N/A,FALSE,"MechD";#N/A,#N/A,FALSE,"GeotD";#N/A,#N/A,FALSE,"PrcsD";#N/A,#N/A,FALSE,"TunnD";#N/A,#N/A,FALSE,"CivlD";#N/A,#N/A,FALSE,"NtwkD";#N/A,#N/A,FALSE,"EstgD";#N/A,#N/A,FALSE,"PEngD"}</definedName>
    <definedName name="Variation" localSheetId="17" hidden="1">{#N/A,#N/A,FALSE,"SumD";#N/A,#N/A,FALSE,"ElecD";#N/A,#N/A,FALSE,"MechD";#N/A,#N/A,FALSE,"GeotD";#N/A,#N/A,FALSE,"PrcsD";#N/A,#N/A,FALSE,"TunnD";#N/A,#N/A,FALSE,"CivlD";#N/A,#N/A,FALSE,"NtwkD";#N/A,#N/A,FALSE,"EstgD";#N/A,#N/A,FALSE,"PEngD"}</definedName>
    <definedName name="Variation" localSheetId="20"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26"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localSheetId="15"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0" hidden="1">{#N/A,#N/A,TRUE,"Cover";#N/A,#N/A,TRUE,"Conts";#N/A,#N/A,TRUE,"VOS";#N/A,#N/A,TRUE,"Warrington";#N/A,#N/A,TRUE,"Widnes"}</definedName>
    <definedName name="VENT" localSheetId="9" hidden="1">{#N/A,#N/A,TRUE,"Cover";#N/A,#N/A,TRUE,"Conts";#N/A,#N/A,TRUE,"VOS";#N/A,#N/A,TRUE,"Warrington";#N/A,#N/A,TRUE,"Widnes"}</definedName>
    <definedName name="VENT" localSheetId="12" hidden="1">{#N/A,#N/A,TRUE,"Cover";#N/A,#N/A,TRUE,"Conts";#N/A,#N/A,TRUE,"VOS";#N/A,#N/A,TRUE,"Warrington";#N/A,#N/A,TRUE,"Widnes"}</definedName>
    <definedName name="VENT" localSheetId="13" hidden="1">{#N/A,#N/A,TRUE,"Cover";#N/A,#N/A,TRUE,"Conts";#N/A,#N/A,TRUE,"VOS";#N/A,#N/A,TRUE,"Warrington";#N/A,#N/A,TRUE,"Widnes"}</definedName>
    <definedName name="VENT" localSheetId="17" hidden="1">{#N/A,#N/A,TRUE,"Cover";#N/A,#N/A,TRUE,"Conts";#N/A,#N/A,TRUE,"VOS";#N/A,#N/A,TRUE,"Warrington";#N/A,#N/A,TRUE,"Widnes"}</definedName>
    <definedName name="VENT" localSheetId="20" hidden="1">{#N/A,#N/A,TRUE,"Cover";#N/A,#N/A,TRUE,"Conts";#N/A,#N/A,TRUE,"VOS";#N/A,#N/A,TRUE,"Warrington";#N/A,#N/A,TRUE,"Widnes"}</definedName>
    <definedName name="VENT" localSheetId="19" hidden="1">{#N/A,#N/A,TRUE,"Cover";#N/A,#N/A,TRUE,"Conts";#N/A,#N/A,TRUE,"VOS";#N/A,#N/A,TRUE,"Warrington";#N/A,#N/A,TRUE,"Widnes"}</definedName>
    <definedName name="VENT" localSheetId="26" hidden="1">{#N/A,#N/A,TRUE,"Cover";#N/A,#N/A,TRUE,"Conts";#N/A,#N/A,TRUE,"VOS";#N/A,#N/A,TRUE,"Warrington";#N/A,#N/A,TRUE,"Widnes"}</definedName>
    <definedName name="VENT" localSheetId="10" hidden="1">{#N/A,#N/A,TRUE,"Cover";#N/A,#N/A,TRUE,"Conts";#N/A,#N/A,TRUE,"VOS";#N/A,#N/A,TRUE,"Warrington";#N/A,#N/A,TRUE,"Widnes"}</definedName>
    <definedName name="VENT" localSheetId="11" hidden="1">{#N/A,#N/A,TRUE,"Cover";#N/A,#N/A,TRUE,"Conts";#N/A,#N/A,TRUE,"VOS";#N/A,#N/A,TRUE,"Warrington";#N/A,#N/A,TRUE,"Widnes"}</definedName>
    <definedName name="VENT" localSheetId="15" hidden="1">{#N/A,#N/A,TRUE,"Cover";#N/A,#N/A,TRUE,"Conts";#N/A,#N/A,TRUE,"VOS";#N/A,#N/A,TRUE,"Warrington";#N/A,#N/A,TRUE,"Widnes"}</definedName>
    <definedName name="VENT" hidden="1">{#N/A,#N/A,TRUE,"Cover";#N/A,#N/A,TRUE,"Conts";#N/A,#N/A,TRUE,"VOS";#N/A,#N/A,TRUE,"Warrington";#N/A,#N/A,TRUE,"Widnes"}</definedName>
    <definedName name="vj" localSheetId="0" hidden="1">{#N/A,#N/A,TRUE,"Cover";#N/A,#N/A,TRUE,"Conts";#N/A,#N/A,TRUE,"VOS";#N/A,#N/A,TRUE,"Warrington";#N/A,#N/A,TRUE,"Widnes"}</definedName>
    <definedName name="vj" localSheetId="9" hidden="1">{#N/A,#N/A,TRUE,"Cover";#N/A,#N/A,TRUE,"Conts";#N/A,#N/A,TRUE,"VOS";#N/A,#N/A,TRUE,"Warrington";#N/A,#N/A,TRUE,"Widnes"}</definedName>
    <definedName name="vj" localSheetId="12" hidden="1">{#N/A,#N/A,TRUE,"Cover";#N/A,#N/A,TRUE,"Conts";#N/A,#N/A,TRUE,"VOS";#N/A,#N/A,TRUE,"Warrington";#N/A,#N/A,TRUE,"Widnes"}</definedName>
    <definedName name="vj" localSheetId="13" hidden="1">{#N/A,#N/A,TRUE,"Cover";#N/A,#N/A,TRUE,"Conts";#N/A,#N/A,TRUE,"VOS";#N/A,#N/A,TRUE,"Warrington";#N/A,#N/A,TRUE,"Widnes"}</definedName>
    <definedName name="vj" localSheetId="17" hidden="1">{#N/A,#N/A,TRUE,"Cover";#N/A,#N/A,TRUE,"Conts";#N/A,#N/A,TRUE,"VOS";#N/A,#N/A,TRUE,"Warrington";#N/A,#N/A,TRUE,"Widnes"}</definedName>
    <definedName name="vj" localSheetId="20" hidden="1">{#N/A,#N/A,TRUE,"Cover";#N/A,#N/A,TRUE,"Conts";#N/A,#N/A,TRUE,"VOS";#N/A,#N/A,TRUE,"Warrington";#N/A,#N/A,TRUE,"Widnes"}</definedName>
    <definedName name="vj" localSheetId="19" hidden="1">{#N/A,#N/A,TRUE,"Cover";#N/A,#N/A,TRUE,"Conts";#N/A,#N/A,TRUE,"VOS";#N/A,#N/A,TRUE,"Warrington";#N/A,#N/A,TRUE,"Widnes"}</definedName>
    <definedName name="vj" localSheetId="26" hidden="1">{#N/A,#N/A,TRUE,"Cover";#N/A,#N/A,TRUE,"Conts";#N/A,#N/A,TRUE,"VOS";#N/A,#N/A,TRUE,"Warrington";#N/A,#N/A,TRUE,"Widnes"}</definedName>
    <definedName name="vj" localSheetId="10" hidden="1">{#N/A,#N/A,TRUE,"Cover";#N/A,#N/A,TRUE,"Conts";#N/A,#N/A,TRUE,"VOS";#N/A,#N/A,TRUE,"Warrington";#N/A,#N/A,TRUE,"Widnes"}</definedName>
    <definedName name="vj" localSheetId="11" hidden="1">{#N/A,#N/A,TRUE,"Cover";#N/A,#N/A,TRUE,"Conts";#N/A,#N/A,TRUE,"VOS";#N/A,#N/A,TRUE,"Warrington";#N/A,#N/A,TRUE,"Widnes"}</definedName>
    <definedName name="vj" localSheetId="15" hidden="1">{#N/A,#N/A,TRUE,"Cover";#N/A,#N/A,TRUE,"Conts";#N/A,#N/A,TRUE,"VOS";#N/A,#N/A,TRUE,"Warrington";#N/A,#N/A,TRUE,"Widnes"}</definedName>
    <definedName name="vj" hidden="1">{#N/A,#N/A,TRUE,"Cover";#N/A,#N/A,TRUE,"Conts";#N/A,#N/A,TRUE,"VOS";#N/A,#N/A,TRUE,"Warrington";#N/A,#N/A,TRUE,"Widnes"}</definedName>
    <definedName name="VO" localSheetId="9">'FIR Summary'!#REF!</definedName>
    <definedName name="VO" localSheetId="11">#REF!</definedName>
    <definedName name="VO" localSheetId="15">#REF!</definedName>
    <definedName name="VO">#REF!</definedName>
    <definedName name="W" localSheetId="9">#REF!</definedName>
    <definedName name="W" localSheetId="11">#REF!</definedName>
    <definedName name="W" localSheetId="15">#REF!</definedName>
    <definedName name="W">#REF!</definedName>
    <definedName name="w26te" localSheetId="0" hidden="1">{#N/A,#N/A,TRUE,"Cover";#N/A,#N/A,TRUE,"Conts";#N/A,#N/A,TRUE,"VOS";#N/A,#N/A,TRUE,"Warrington";#N/A,#N/A,TRUE,"Widnes"}</definedName>
    <definedName name="w26te" localSheetId="9" hidden="1">{#N/A,#N/A,TRUE,"Cover";#N/A,#N/A,TRUE,"Conts";#N/A,#N/A,TRUE,"VOS";#N/A,#N/A,TRUE,"Warrington";#N/A,#N/A,TRUE,"Widnes"}</definedName>
    <definedName name="w26te" localSheetId="12" hidden="1">{#N/A,#N/A,TRUE,"Cover";#N/A,#N/A,TRUE,"Conts";#N/A,#N/A,TRUE,"VOS";#N/A,#N/A,TRUE,"Warrington";#N/A,#N/A,TRUE,"Widnes"}</definedName>
    <definedName name="w26te" localSheetId="13" hidden="1">{#N/A,#N/A,TRUE,"Cover";#N/A,#N/A,TRUE,"Conts";#N/A,#N/A,TRUE,"VOS";#N/A,#N/A,TRUE,"Warrington";#N/A,#N/A,TRUE,"Widnes"}</definedName>
    <definedName name="w26te" localSheetId="17" hidden="1">{#N/A,#N/A,TRUE,"Cover";#N/A,#N/A,TRUE,"Conts";#N/A,#N/A,TRUE,"VOS";#N/A,#N/A,TRUE,"Warrington";#N/A,#N/A,TRUE,"Widnes"}</definedName>
    <definedName name="w26te" localSheetId="20" hidden="1">{#N/A,#N/A,TRUE,"Cover";#N/A,#N/A,TRUE,"Conts";#N/A,#N/A,TRUE,"VOS";#N/A,#N/A,TRUE,"Warrington";#N/A,#N/A,TRUE,"Widnes"}</definedName>
    <definedName name="w26te" localSheetId="19" hidden="1">{#N/A,#N/A,TRUE,"Cover";#N/A,#N/A,TRUE,"Conts";#N/A,#N/A,TRUE,"VOS";#N/A,#N/A,TRUE,"Warrington";#N/A,#N/A,TRUE,"Widnes"}</definedName>
    <definedName name="w26te" localSheetId="26" hidden="1">{#N/A,#N/A,TRUE,"Cover";#N/A,#N/A,TRUE,"Conts";#N/A,#N/A,TRUE,"VOS";#N/A,#N/A,TRUE,"Warrington";#N/A,#N/A,TRUE,"Widnes"}</definedName>
    <definedName name="w26te" localSheetId="10" hidden="1">{#N/A,#N/A,TRUE,"Cover";#N/A,#N/A,TRUE,"Conts";#N/A,#N/A,TRUE,"VOS";#N/A,#N/A,TRUE,"Warrington";#N/A,#N/A,TRUE,"Widnes"}</definedName>
    <definedName name="w26te" localSheetId="11" hidden="1">{#N/A,#N/A,TRUE,"Cover";#N/A,#N/A,TRUE,"Conts";#N/A,#N/A,TRUE,"VOS";#N/A,#N/A,TRUE,"Warrington";#N/A,#N/A,TRUE,"Widnes"}</definedName>
    <definedName name="w26te" localSheetId="15" hidden="1">{#N/A,#N/A,TRUE,"Cover";#N/A,#N/A,TRUE,"Conts";#N/A,#N/A,TRUE,"VOS";#N/A,#N/A,TRUE,"Warrington";#N/A,#N/A,TRUE,"Widnes"}</definedName>
    <definedName name="w26te" hidden="1">{#N/A,#N/A,TRUE,"Cover";#N/A,#N/A,TRUE,"Conts";#N/A,#N/A,TRUE,"VOS";#N/A,#N/A,TRUE,"Warrington";#N/A,#N/A,TRUE,"Widnes"}</definedName>
    <definedName name="w6y" localSheetId="0" hidden="1">{#N/A,#N/A,TRUE,"Cover";#N/A,#N/A,TRUE,"Conts";#N/A,#N/A,TRUE,"VOS";#N/A,#N/A,TRUE,"Warrington";#N/A,#N/A,TRUE,"Widnes"}</definedName>
    <definedName name="w6y" localSheetId="9" hidden="1">{#N/A,#N/A,TRUE,"Cover";#N/A,#N/A,TRUE,"Conts";#N/A,#N/A,TRUE,"VOS";#N/A,#N/A,TRUE,"Warrington";#N/A,#N/A,TRUE,"Widnes"}</definedName>
    <definedName name="w6y" localSheetId="12" hidden="1">{#N/A,#N/A,TRUE,"Cover";#N/A,#N/A,TRUE,"Conts";#N/A,#N/A,TRUE,"VOS";#N/A,#N/A,TRUE,"Warrington";#N/A,#N/A,TRUE,"Widnes"}</definedName>
    <definedName name="w6y" localSheetId="13" hidden="1">{#N/A,#N/A,TRUE,"Cover";#N/A,#N/A,TRUE,"Conts";#N/A,#N/A,TRUE,"VOS";#N/A,#N/A,TRUE,"Warrington";#N/A,#N/A,TRUE,"Widnes"}</definedName>
    <definedName name="w6y" localSheetId="17" hidden="1">{#N/A,#N/A,TRUE,"Cover";#N/A,#N/A,TRUE,"Conts";#N/A,#N/A,TRUE,"VOS";#N/A,#N/A,TRUE,"Warrington";#N/A,#N/A,TRUE,"Widnes"}</definedName>
    <definedName name="w6y" localSheetId="20" hidden="1">{#N/A,#N/A,TRUE,"Cover";#N/A,#N/A,TRUE,"Conts";#N/A,#N/A,TRUE,"VOS";#N/A,#N/A,TRUE,"Warrington";#N/A,#N/A,TRUE,"Widnes"}</definedName>
    <definedName name="w6y" localSheetId="19" hidden="1">{#N/A,#N/A,TRUE,"Cover";#N/A,#N/A,TRUE,"Conts";#N/A,#N/A,TRUE,"VOS";#N/A,#N/A,TRUE,"Warrington";#N/A,#N/A,TRUE,"Widnes"}</definedName>
    <definedName name="w6y" localSheetId="26" hidden="1">{#N/A,#N/A,TRUE,"Cover";#N/A,#N/A,TRUE,"Conts";#N/A,#N/A,TRUE,"VOS";#N/A,#N/A,TRUE,"Warrington";#N/A,#N/A,TRUE,"Widnes"}</definedName>
    <definedName name="w6y" localSheetId="10" hidden="1">{#N/A,#N/A,TRUE,"Cover";#N/A,#N/A,TRUE,"Conts";#N/A,#N/A,TRUE,"VOS";#N/A,#N/A,TRUE,"Warrington";#N/A,#N/A,TRUE,"Widnes"}</definedName>
    <definedName name="w6y" localSheetId="11" hidden="1">{#N/A,#N/A,TRUE,"Cover";#N/A,#N/A,TRUE,"Conts";#N/A,#N/A,TRUE,"VOS";#N/A,#N/A,TRUE,"Warrington";#N/A,#N/A,TRUE,"Widnes"}</definedName>
    <definedName name="w6y" localSheetId="15" hidden="1">{#N/A,#N/A,TRUE,"Cover";#N/A,#N/A,TRUE,"Conts";#N/A,#N/A,TRUE,"VOS";#N/A,#N/A,TRUE,"Warrington";#N/A,#N/A,TRUE,"Widnes"}</definedName>
    <definedName name="w6y" hidden="1">{#N/A,#N/A,TRUE,"Cover";#N/A,#N/A,TRUE,"Conts";#N/A,#N/A,TRUE,"VOS";#N/A,#N/A,TRUE,"Warrington";#N/A,#N/A,TRUE,"Widnes"}</definedName>
    <definedName name="waff" localSheetId="0" hidden="1">{#N/A,#N/A,TRUE,"Cover";#N/A,#N/A,TRUE,"Conts";#N/A,#N/A,TRUE,"VOS";#N/A,#N/A,TRUE,"Warrington";#N/A,#N/A,TRUE,"Widnes"}</definedName>
    <definedName name="waff" localSheetId="9" hidden="1">{#N/A,#N/A,TRUE,"Cover";#N/A,#N/A,TRUE,"Conts";#N/A,#N/A,TRUE,"VOS";#N/A,#N/A,TRUE,"Warrington";#N/A,#N/A,TRUE,"Widnes"}</definedName>
    <definedName name="waff" localSheetId="12" hidden="1">{#N/A,#N/A,TRUE,"Cover";#N/A,#N/A,TRUE,"Conts";#N/A,#N/A,TRUE,"VOS";#N/A,#N/A,TRUE,"Warrington";#N/A,#N/A,TRUE,"Widnes"}</definedName>
    <definedName name="waff" localSheetId="13" hidden="1">{#N/A,#N/A,TRUE,"Cover";#N/A,#N/A,TRUE,"Conts";#N/A,#N/A,TRUE,"VOS";#N/A,#N/A,TRUE,"Warrington";#N/A,#N/A,TRUE,"Widnes"}</definedName>
    <definedName name="waff" localSheetId="17" hidden="1">{#N/A,#N/A,TRUE,"Cover";#N/A,#N/A,TRUE,"Conts";#N/A,#N/A,TRUE,"VOS";#N/A,#N/A,TRUE,"Warrington";#N/A,#N/A,TRUE,"Widnes"}</definedName>
    <definedName name="waff" localSheetId="20" hidden="1">{#N/A,#N/A,TRUE,"Cover";#N/A,#N/A,TRUE,"Conts";#N/A,#N/A,TRUE,"VOS";#N/A,#N/A,TRUE,"Warrington";#N/A,#N/A,TRUE,"Widnes"}</definedName>
    <definedName name="waff" localSheetId="19" hidden="1">{#N/A,#N/A,TRUE,"Cover";#N/A,#N/A,TRUE,"Conts";#N/A,#N/A,TRUE,"VOS";#N/A,#N/A,TRUE,"Warrington";#N/A,#N/A,TRUE,"Widnes"}</definedName>
    <definedName name="waff" localSheetId="26" hidden="1">{#N/A,#N/A,TRUE,"Cover";#N/A,#N/A,TRUE,"Conts";#N/A,#N/A,TRUE,"VOS";#N/A,#N/A,TRUE,"Warrington";#N/A,#N/A,TRUE,"Widnes"}</definedName>
    <definedName name="waff" localSheetId="10" hidden="1">{#N/A,#N/A,TRUE,"Cover";#N/A,#N/A,TRUE,"Conts";#N/A,#N/A,TRUE,"VOS";#N/A,#N/A,TRUE,"Warrington";#N/A,#N/A,TRUE,"Widnes"}</definedName>
    <definedName name="waff" localSheetId="11" hidden="1">{#N/A,#N/A,TRUE,"Cover";#N/A,#N/A,TRUE,"Conts";#N/A,#N/A,TRUE,"VOS";#N/A,#N/A,TRUE,"Warrington";#N/A,#N/A,TRUE,"Widnes"}</definedName>
    <definedName name="waff" localSheetId="15" hidden="1">{#N/A,#N/A,TRUE,"Cover";#N/A,#N/A,TRUE,"Conts";#N/A,#N/A,TRUE,"VOS";#N/A,#N/A,TRUE,"Warrington";#N/A,#N/A,TRUE,"Widnes"}</definedName>
    <definedName name="waff" hidden="1">{#N/A,#N/A,TRUE,"Cover";#N/A,#N/A,TRUE,"Conts";#N/A,#N/A,TRUE,"VOS";#N/A,#N/A,TRUE,"Warrington";#N/A,#N/A,TRUE,"Widnes"}</definedName>
    <definedName name="WALL__FINISHES" localSheetId="9">'[16]Build-up'!#REF!</definedName>
    <definedName name="WALL__FINISHES">'[16]Build-up'!#REF!</definedName>
    <definedName name="warergtrjyiu" localSheetId="0" hidden="1">{#N/A,#N/A,TRUE,"Cover";#N/A,#N/A,TRUE,"Conts";#N/A,#N/A,TRUE,"VOS";#N/A,#N/A,TRUE,"Warrington";#N/A,#N/A,TRUE,"Widnes"}</definedName>
    <definedName name="warergtrjyiu" localSheetId="9" hidden="1">{#N/A,#N/A,TRUE,"Cover";#N/A,#N/A,TRUE,"Conts";#N/A,#N/A,TRUE,"VOS";#N/A,#N/A,TRUE,"Warrington";#N/A,#N/A,TRUE,"Widnes"}</definedName>
    <definedName name="warergtrjyiu" localSheetId="12" hidden="1">{#N/A,#N/A,TRUE,"Cover";#N/A,#N/A,TRUE,"Conts";#N/A,#N/A,TRUE,"VOS";#N/A,#N/A,TRUE,"Warrington";#N/A,#N/A,TRUE,"Widnes"}</definedName>
    <definedName name="warergtrjyiu" localSheetId="13" hidden="1">{#N/A,#N/A,TRUE,"Cover";#N/A,#N/A,TRUE,"Conts";#N/A,#N/A,TRUE,"VOS";#N/A,#N/A,TRUE,"Warrington";#N/A,#N/A,TRUE,"Widnes"}</definedName>
    <definedName name="warergtrjyiu" localSheetId="17" hidden="1">{#N/A,#N/A,TRUE,"Cover";#N/A,#N/A,TRUE,"Conts";#N/A,#N/A,TRUE,"VOS";#N/A,#N/A,TRUE,"Warrington";#N/A,#N/A,TRUE,"Widnes"}</definedName>
    <definedName name="warergtrjyiu" localSheetId="20" hidden="1">{#N/A,#N/A,TRUE,"Cover";#N/A,#N/A,TRUE,"Conts";#N/A,#N/A,TRUE,"VOS";#N/A,#N/A,TRUE,"Warrington";#N/A,#N/A,TRUE,"Widnes"}</definedName>
    <definedName name="warergtrjyiu" localSheetId="19" hidden="1">{#N/A,#N/A,TRUE,"Cover";#N/A,#N/A,TRUE,"Conts";#N/A,#N/A,TRUE,"VOS";#N/A,#N/A,TRUE,"Warrington";#N/A,#N/A,TRUE,"Widnes"}</definedName>
    <definedName name="warergtrjyiu" localSheetId="26" hidden="1">{#N/A,#N/A,TRUE,"Cover";#N/A,#N/A,TRUE,"Conts";#N/A,#N/A,TRUE,"VOS";#N/A,#N/A,TRUE,"Warrington";#N/A,#N/A,TRUE,"Widnes"}</definedName>
    <definedName name="warergtrjyiu" localSheetId="10" hidden="1">{#N/A,#N/A,TRUE,"Cover";#N/A,#N/A,TRUE,"Conts";#N/A,#N/A,TRUE,"VOS";#N/A,#N/A,TRUE,"Warrington";#N/A,#N/A,TRUE,"Widnes"}</definedName>
    <definedName name="warergtrjyiu" localSheetId="11" hidden="1">{#N/A,#N/A,TRUE,"Cover";#N/A,#N/A,TRUE,"Conts";#N/A,#N/A,TRUE,"VOS";#N/A,#N/A,TRUE,"Warrington";#N/A,#N/A,TRUE,"Widnes"}</definedName>
    <definedName name="warergtrjyiu" localSheetId="15" hidden="1">{#N/A,#N/A,TRUE,"Cover";#N/A,#N/A,TRUE,"Conts";#N/A,#N/A,TRUE,"VOS";#N/A,#N/A,TRUE,"Warrington";#N/A,#N/A,TRUE,"Widnes"}</definedName>
    <definedName name="warergtrjyiu" hidden="1">{#N/A,#N/A,TRUE,"Cover";#N/A,#N/A,TRUE,"Conts";#N/A,#N/A,TRUE,"VOS";#N/A,#N/A,TRUE,"Warrington";#N/A,#N/A,TRUE,"Widnes"}</definedName>
    <definedName name="Water_Level">'[17]Trench data'!$H$7:$H$8</definedName>
    <definedName name="wawst" localSheetId="0" hidden="1">{#N/A,#N/A,TRUE,"Cover";#N/A,#N/A,TRUE,"Conts";#N/A,#N/A,TRUE,"VOS";#N/A,#N/A,TRUE,"Warrington";#N/A,#N/A,TRUE,"Widnes"}</definedName>
    <definedName name="wawst" localSheetId="9" hidden="1">{#N/A,#N/A,TRUE,"Cover";#N/A,#N/A,TRUE,"Conts";#N/A,#N/A,TRUE,"VOS";#N/A,#N/A,TRUE,"Warrington";#N/A,#N/A,TRUE,"Widnes"}</definedName>
    <definedName name="wawst" localSheetId="12" hidden="1">{#N/A,#N/A,TRUE,"Cover";#N/A,#N/A,TRUE,"Conts";#N/A,#N/A,TRUE,"VOS";#N/A,#N/A,TRUE,"Warrington";#N/A,#N/A,TRUE,"Widnes"}</definedName>
    <definedName name="wawst" localSheetId="13" hidden="1">{#N/A,#N/A,TRUE,"Cover";#N/A,#N/A,TRUE,"Conts";#N/A,#N/A,TRUE,"VOS";#N/A,#N/A,TRUE,"Warrington";#N/A,#N/A,TRUE,"Widnes"}</definedName>
    <definedName name="wawst" localSheetId="17" hidden="1">{#N/A,#N/A,TRUE,"Cover";#N/A,#N/A,TRUE,"Conts";#N/A,#N/A,TRUE,"VOS";#N/A,#N/A,TRUE,"Warrington";#N/A,#N/A,TRUE,"Widnes"}</definedName>
    <definedName name="wawst" localSheetId="20" hidden="1">{#N/A,#N/A,TRUE,"Cover";#N/A,#N/A,TRUE,"Conts";#N/A,#N/A,TRUE,"VOS";#N/A,#N/A,TRUE,"Warrington";#N/A,#N/A,TRUE,"Widnes"}</definedName>
    <definedName name="wawst" localSheetId="19" hidden="1">{#N/A,#N/A,TRUE,"Cover";#N/A,#N/A,TRUE,"Conts";#N/A,#N/A,TRUE,"VOS";#N/A,#N/A,TRUE,"Warrington";#N/A,#N/A,TRUE,"Widnes"}</definedName>
    <definedName name="wawst" localSheetId="26" hidden="1">{#N/A,#N/A,TRUE,"Cover";#N/A,#N/A,TRUE,"Conts";#N/A,#N/A,TRUE,"VOS";#N/A,#N/A,TRUE,"Warrington";#N/A,#N/A,TRUE,"Widnes"}</definedName>
    <definedName name="wawst" localSheetId="10" hidden="1">{#N/A,#N/A,TRUE,"Cover";#N/A,#N/A,TRUE,"Conts";#N/A,#N/A,TRUE,"VOS";#N/A,#N/A,TRUE,"Warrington";#N/A,#N/A,TRUE,"Widnes"}</definedName>
    <definedName name="wawst" localSheetId="11" hidden="1">{#N/A,#N/A,TRUE,"Cover";#N/A,#N/A,TRUE,"Conts";#N/A,#N/A,TRUE,"VOS";#N/A,#N/A,TRUE,"Warrington";#N/A,#N/A,TRUE,"Widnes"}</definedName>
    <definedName name="wawst" localSheetId="15" hidden="1">{#N/A,#N/A,TRUE,"Cover";#N/A,#N/A,TRUE,"Conts";#N/A,#N/A,TRUE,"VOS";#N/A,#N/A,TRUE,"Warrington";#N/A,#N/A,TRUE,"Widnes"}</definedName>
    <definedName name="wawst" hidden="1">{#N/A,#N/A,TRUE,"Cover";#N/A,#N/A,TRUE,"Conts";#N/A,#N/A,TRUE,"VOS";#N/A,#N/A,TRUE,"Warrington";#N/A,#N/A,TRUE,"Widnes"}</definedName>
    <definedName name="wegywegt" localSheetId="0" hidden="1">{#N/A,#N/A,TRUE,"Cover";#N/A,#N/A,TRUE,"Conts";#N/A,#N/A,TRUE,"VOS";#N/A,#N/A,TRUE,"Warrington";#N/A,#N/A,TRUE,"Widnes"}</definedName>
    <definedName name="wegywegt" localSheetId="9" hidden="1">{#N/A,#N/A,TRUE,"Cover";#N/A,#N/A,TRUE,"Conts";#N/A,#N/A,TRUE,"VOS";#N/A,#N/A,TRUE,"Warrington";#N/A,#N/A,TRUE,"Widnes"}</definedName>
    <definedName name="wegywegt" localSheetId="12" hidden="1">{#N/A,#N/A,TRUE,"Cover";#N/A,#N/A,TRUE,"Conts";#N/A,#N/A,TRUE,"VOS";#N/A,#N/A,TRUE,"Warrington";#N/A,#N/A,TRUE,"Widnes"}</definedName>
    <definedName name="wegywegt" localSheetId="13" hidden="1">{#N/A,#N/A,TRUE,"Cover";#N/A,#N/A,TRUE,"Conts";#N/A,#N/A,TRUE,"VOS";#N/A,#N/A,TRUE,"Warrington";#N/A,#N/A,TRUE,"Widnes"}</definedName>
    <definedName name="wegywegt" localSheetId="17" hidden="1">{#N/A,#N/A,TRUE,"Cover";#N/A,#N/A,TRUE,"Conts";#N/A,#N/A,TRUE,"VOS";#N/A,#N/A,TRUE,"Warrington";#N/A,#N/A,TRUE,"Widnes"}</definedName>
    <definedName name="wegywegt" localSheetId="20" hidden="1">{#N/A,#N/A,TRUE,"Cover";#N/A,#N/A,TRUE,"Conts";#N/A,#N/A,TRUE,"VOS";#N/A,#N/A,TRUE,"Warrington";#N/A,#N/A,TRUE,"Widnes"}</definedName>
    <definedName name="wegywegt" localSheetId="19" hidden="1">{#N/A,#N/A,TRUE,"Cover";#N/A,#N/A,TRUE,"Conts";#N/A,#N/A,TRUE,"VOS";#N/A,#N/A,TRUE,"Warrington";#N/A,#N/A,TRUE,"Widnes"}</definedName>
    <definedName name="wegywegt" localSheetId="26" hidden="1">{#N/A,#N/A,TRUE,"Cover";#N/A,#N/A,TRUE,"Conts";#N/A,#N/A,TRUE,"VOS";#N/A,#N/A,TRUE,"Warrington";#N/A,#N/A,TRUE,"Widnes"}</definedName>
    <definedName name="wegywegt" localSheetId="10" hidden="1">{#N/A,#N/A,TRUE,"Cover";#N/A,#N/A,TRUE,"Conts";#N/A,#N/A,TRUE,"VOS";#N/A,#N/A,TRUE,"Warrington";#N/A,#N/A,TRUE,"Widnes"}</definedName>
    <definedName name="wegywegt" localSheetId="11" hidden="1">{#N/A,#N/A,TRUE,"Cover";#N/A,#N/A,TRUE,"Conts";#N/A,#N/A,TRUE,"VOS";#N/A,#N/A,TRUE,"Warrington";#N/A,#N/A,TRUE,"Widnes"}</definedName>
    <definedName name="wegywegt" localSheetId="15" hidden="1">{#N/A,#N/A,TRUE,"Cover";#N/A,#N/A,TRUE,"Conts";#N/A,#N/A,TRUE,"VOS";#N/A,#N/A,TRUE,"Warrington";#N/A,#N/A,TRUE,"Widnes"}</definedName>
    <definedName name="wegywegt" hidden="1">{#N/A,#N/A,TRUE,"Cover";#N/A,#N/A,TRUE,"Conts";#N/A,#N/A,TRUE,"VOS";#N/A,#N/A,TRUE,"Warrington";#N/A,#N/A,TRUE,"Widnes"}</definedName>
    <definedName name="weq" localSheetId="0" hidden="1">{#N/A,#N/A,FALSE,"SumD";#N/A,#N/A,FALSE,"ElecD";#N/A,#N/A,FALSE,"MechD";#N/A,#N/A,FALSE,"GeotD";#N/A,#N/A,FALSE,"PrcsD";#N/A,#N/A,FALSE,"TunnD";#N/A,#N/A,FALSE,"CivlD";#N/A,#N/A,FALSE,"NtwkD";#N/A,#N/A,FALSE,"EstgD";#N/A,#N/A,FALSE,"PEngD"}</definedName>
    <definedName name="weq" localSheetId="9" hidden="1">{#N/A,#N/A,FALSE,"SumD";#N/A,#N/A,FALSE,"ElecD";#N/A,#N/A,FALSE,"MechD";#N/A,#N/A,FALSE,"GeotD";#N/A,#N/A,FALSE,"PrcsD";#N/A,#N/A,FALSE,"TunnD";#N/A,#N/A,FALSE,"CivlD";#N/A,#N/A,FALSE,"NtwkD";#N/A,#N/A,FALSE,"EstgD";#N/A,#N/A,FALSE,"PEngD"}</definedName>
    <definedName name="weq" localSheetId="12" hidden="1">{#N/A,#N/A,FALSE,"SumD";#N/A,#N/A,FALSE,"ElecD";#N/A,#N/A,FALSE,"MechD";#N/A,#N/A,FALSE,"GeotD";#N/A,#N/A,FALSE,"PrcsD";#N/A,#N/A,FALSE,"TunnD";#N/A,#N/A,FALSE,"CivlD";#N/A,#N/A,FALSE,"NtwkD";#N/A,#N/A,FALSE,"EstgD";#N/A,#N/A,FALSE,"PEngD"}</definedName>
    <definedName name="weq" localSheetId="13" hidden="1">{#N/A,#N/A,FALSE,"SumD";#N/A,#N/A,FALSE,"ElecD";#N/A,#N/A,FALSE,"MechD";#N/A,#N/A,FALSE,"GeotD";#N/A,#N/A,FALSE,"PrcsD";#N/A,#N/A,FALSE,"TunnD";#N/A,#N/A,FALSE,"CivlD";#N/A,#N/A,FALSE,"NtwkD";#N/A,#N/A,FALSE,"EstgD";#N/A,#N/A,FALSE,"PEngD"}</definedName>
    <definedName name="weq" localSheetId="17"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26"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localSheetId="15"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0" hidden="1">{#N/A,#N/A,TRUE,"Cover";#N/A,#N/A,TRUE,"Conts";#N/A,#N/A,TRUE,"VOS";#N/A,#N/A,TRUE,"Warrington";#N/A,#N/A,TRUE,"Widnes"}</definedName>
    <definedName name="wert" localSheetId="9" hidden="1">{#N/A,#N/A,TRUE,"Cover";#N/A,#N/A,TRUE,"Conts";#N/A,#N/A,TRUE,"VOS";#N/A,#N/A,TRUE,"Warrington";#N/A,#N/A,TRUE,"Widnes"}</definedName>
    <definedName name="wert" localSheetId="12" hidden="1">{#N/A,#N/A,TRUE,"Cover";#N/A,#N/A,TRUE,"Conts";#N/A,#N/A,TRUE,"VOS";#N/A,#N/A,TRUE,"Warrington";#N/A,#N/A,TRUE,"Widnes"}</definedName>
    <definedName name="wert" localSheetId="13" hidden="1">{#N/A,#N/A,TRUE,"Cover";#N/A,#N/A,TRUE,"Conts";#N/A,#N/A,TRUE,"VOS";#N/A,#N/A,TRUE,"Warrington";#N/A,#N/A,TRUE,"Widnes"}</definedName>
    <definedName name="wert" localSheetId="17" hidden="1">{#N/A,#N/A,TRUE,"Cover";#N/A,#N/A,TRUE,"Conts";#N/A,#N/A,TRUE,"VOS";#N/A,#N/A,TRUE,"Warrington";#N/A,#N/A,TRUE,"Widnes"}</definedName>
    <definedName name="wert" localSheetId="20" hidden="1">{#N/A,#N/A,TRUE,"Cover";#N/A,#N/A,TRUE,"Conts";#N/A,#N/A,TRUE,"VOS";#N/A,#N/A,TRUE,"Warrington";#N/A,#N/A,TRUE,"Widnes"}</definedName>
    <definedName name="wert" localSheetId="19" hidden="1">{#N/A,#N/A,TRUE,"Cover";#N/A,#N/A,TRUE,"Conts";#N/A,#N/A,TRUE,"VOS";#N/A,#N/A,TRUE,"Warrington";#N/A,#N/A,TRUE,"Widnes"}</definedName>
    <definedName name="wert" localSheetId="26" hidden="1">{#N/A,#N/A,TRUE,"Cover";#N/A,#N/A,TRUE,"Conts";#N/A,#N/A,TRUE,"VOS";#N/A,#N/A,TRUE,"Warrington";#N/A,#N/A,TRUE,"Widnes"}</definedName>
    <definedName name="wert" localSheetId="10" hidden="1">{#N/A,#N/A,TRUE,"Cover";#N/A,#N/A,TRUE,"Conts";#N/A,#N/A,TRUE,"VOS";#N/A,#N/A,TRUE,"Warrington";#N/A,#N/A,TRUE,"Widnes"}</definedName>
    <definedName name="wert" localSheetId="11" hidden="1">{#N/A,#N/A,TRUE,"Cover";#N/A,#N/A,TRUE,"Conts";#N/A,#N/A,TRUE,"VOS";#N/A,#N/A,TRUE,"Warrington";#N/A,#N/A,TRUE,"Widnes"}</definedName>
    <definedName name="wert" localSheetId="15" hidden="1">{#N/A,#N/A,TRUE,"Cover";#N/A,#N/A,TRUE,"Conts";#N/A,#N/A,TRUE,"VOS";#N/A,#N/A,TRUE,"Warrington";#N/A,#N/A,TRUE,"Widnes"}</definedName>
    <definedName name="wert" hidden="1">{#N/A,#N/A,TRUE,"Cover";#N/A,#N/A,TRUE,"Conts";#N/A,#N/A,TRUE,"VOS";#N/A,#N/A,TRUE,"Warrington";#N/A,#N/A,TRUE,"Widnes"}</definedName>
    <definedName name="wetjy" localSheetId="0" hidden="1">{#N/A,#N/A,TRUE,"Cover";#N/A,#N/A,TRUE,"Conts";#N/A,#N/A,TRUE,"VOS";#N/A,#N/A,TRUE,"Warrington";#N/A,#N/A,TRUE,"Widnes"}</definedName>
    <definedName name="wetjy" localSheetId="9" hidden="1">{#N/A,#N/A,TRUE,"Cover";#N/A,#N/A,TRUE,"Conts";#N/A,#N/A,TRUE,"VOS";#N/A,#N/A,TRUE,"Warrington";#N/A,#N/A,TRUE,"Widnes"}</definedName>
    <definedName name="wetjy" localSheetId="12" hidden="1">{#N/A,#N/A,TRUE,"Cover";#N/A,#N/A,TRUE,"Conts";#N/A,#N/A,TRUE,"VOS";#N/A,#N/A,TRUE,"Warrington";#N/A,#N/A,TRUE,"Widnes"}</definedName>
    <definedName name="wetjy" localSheetId="13" hidden="1">{#N/A,#N/A,TRUE,"Cover";#N/A,#N/A,TRUE,"Conts";#N/A,#N/A,TRUE,"VOS";#N/A,#N/A,TRUE,"Warrington";#N/A,#N/A,TRUE,"Widnes"}</definedName>
    <definedName name="wetjy" localSheetId="17" hidden="1">{#N/A,#N/A,TRUE,"Cover";#N/A,#N/A,TRUE,"Conts";#N/A,#N/A,TRUE,"VOS";#N/A,#N/A,TRUE,"Warrington";#N/A,#N/A,TRUE,"Widnes"}</definedName>
    <definedName name="wetjy" localSheetId="20" hidden="1">{#N/A,#N/A,TRUE,"Cover";#N/A,#N/A,TRUE,"Conts";#N/A,#N/A,TRUE,"VOS";#N/A,#N/A,TRUE,"Warrington";#N/A,#N/A,TRUE,"Widnes"}</definedName>
    <definedName name="wetjy" localSheetId="19" hidden="1">{#N/A,#N/A,TRUE,"Cover";#N/A,#N/A,TRUE,"Conts";#N/A,#N/A,TRUE,"VOS";#N/A,#N/A,TRUE,"Warrington";#N/A,#N/A,TRUE,"Widnes"}</definedName>
    <definedName name="wetjy" localSheetId="26" hidden="1">{#N/A,#N/A,TRUE,"Cover";#N/A,#N/A,TRUE,"Conts";#N/A,#N/A,TRUE,"VOS";#N/A,#N/A,TRUE,"Warrington";#N/A,#N/A,TRUE,"Widnes"}</definedName>
    <definedName name="wetjy" localSheetId="10" hidden="1">{#N/A,#N/A,TRUE,"Cover";#N/A,#N/A,TRUE,"Conts";#N/A,#N/A,TRUE,"VOS";#N/A,#N/A,TRUE,"Warrington";#N/A,#N/A,TRUE,"Widnes"}</definedName>
    <definedName name="wetjy" localSheetId="11" hidden="1">{#N/A,#N/A,TRUE,"Cover";#N/A,#N/A,TRUE,"Conts";#N/A,#N/A,TRUE,"VOS";#N/A,#N/A,TRUE,"Warrington";#N/A,#N/A,TRUE,"Widnes"}</definedName>
    <definedName name="wetjy" localSheetId="15" hidden="1">{#N/A,#N/A,TRUE,"Cover";#N/A,#N/A,TRUE,"Conts";#N/A,#N/A,TRUE,"VOS";#N/A,#N/A,TRUE,"Warrington";#N/A,#N/A,TRUE,"Widnes"}</definedName>
    <definedName name="wetjy" hidden="1">{#N/A,#N/A,TRUE,"Cover";#N/A,#N/A,TRUE,"Conts";#N/A,#N/A,TRUE,"VOS";#N/A,#N/A,TRUE,"Warrington";#N/A,#N/A,TRUE,"Widnes"}</definedName>
    <definedName name="wetyrutu" localSheetId="0" hidden="1">{#N/A,#N/A,TRUE,"Cover";#N/A,#N/A,TRUE,"Conts";#N/A,#N/A,TRUE,"VOS";#N/A,#N/A,TRUE,"Warrington";#N/A,#N/A,TRUE,"Widnes"}</definedName>
    <definedName name="wetyrutu" localSheetId="9" hidden="1">{#N/A,#N/A,TRUE,"Cover";#N/A,#N/A,TRUE,"Conts";#N/A,#N/A,TRUE,"VOS";#N/A,#N/A,TRUE,"Warrington";#N/A,#N/A,TRUE,"Widnes"}</definedName>
    <definedName name="wetyrutu" localSheetId="12" hidden="1">{#N/A,#N/A,TRUE,"Cover";#N/A,#N/A,TRUE,"Conts";#N/A,#N/A,TRUE,"VOS";#N/A,#N/A,TRUE,"Warrington";#N/A,#N/A,TRUE,"Widnes"}</definedName>
    <definedName name="wetyrutu" localSheetId="13" hidden="1">{#N/A,#N/A,TRUE,"Cover";#N/A,#N/A,TRUE,"Conts";#N/A,#N/A,TRUE,"VOS";#N/A,#N/A,TRUE,"Warrington";#N/A,#N/A,TRUE,"Widnes"}</definedName>
    <definedName name="wetyrutu" localSheetId="17" hidden="1">{#N/A,#N/A,TRUE,"Cover";#N/A,#N/A,TRUE,"Conts";#N/A,#N/A,TRUE,"VOS";#N/A,#N/A,TRUE,"Warrington";#N/A,#N/A,TRUE,"Widnes"}</definedName>
    <definedName name="wetyrutu" localSheetId="20" hidden="1">{#N/A,#N/A,TRUE,"Cover";#N/A,#N/A,TRUE,"Conts";#N/A,#N/A,TRUE,"VOS";#N/A,#N/A,TRUE,"Warrington";#N/A,#N/A,TRUE,"Widnes"}</definedName>
    <definedName name="wetyrutu" localSheetId="19" hidden="1">{#N/A,#N/A,TRUE,"Cover";#N/A,#N/A,TRUE,"Conts";#N/A,#N/A,TRUE,"VOS";#N/A,#N/A,TRUE,"Warrington";#N/A,#N/A,TRUE,"Widnes"}</definedName>
    <definedName name="wetyrutu" localSheetId="26" hidden="1">{#N/A,#N/A,TRUE,"Cover";#N/A,#N/A,TRUE,"Conts";#N/A,#N/A,TRUE,"VOS";#N/A,#N/A,TRUE,"Warrington";#N/A,#N/A,TRUE,"Widnes"}</definedName>
    <definedName name="wetyrutu" localSheetId="10" hidden="1">{#N/A,#N/A,TRUE,"Cover";#N/A,#N/A,TRUE,"Conts";#N/A,#N/A,TRUE,"VOS";#N/A,#N/A,TRUE,"Warrington";#N/A,#N/A,TRUE,"Widnes"}</definedName>
    <definedName name="wetyrutu" localSheetId="11" hidden="1">{#N/A,#N/A,TRUE,"Cover";#N/A,#N/A,TRUE,"Conts";#N/A,#N/A,TRUE,"VOS";#N/A,#N/A,TRUE,"Warrington";#N/A,#N/A,TRUE,"Widnes"}</definedName>
    <definedName name="wetyrutu" localSheetId="15" hidden="1">{#N/A,#N/A,TRUE,"Cover";#N/A,#N/A,TRUE,"Conts";#N/A,#N/A,TRUE,"VOS";#N/A,#N/A,TRUE,"Warrington";#N/A,#N/A,TRUE,"Widnes"}</definedName>
    <definedName name="wetyrutu" hidden="1">{#N/A,#N/A,TRUE,"Cover";#N/A,#N/A,TRUE,"Conts";#N/A,#N/A,TRUE,"VOS";#N/A,#N/A,TRUE,"Warrington";#N/A,#N/A,TRUE,"Widnes"}</definedName>
    <definedName name="WINDOWS__AND__EXTERNAL__DOORS" localSheetId="9">'[16]Build-up'!#REF!</definedName>
    <definedName name="WINDOWS__AND__EXTERNAL__DOORS">'[16]Build-up'!#REF!</definedName>
    <definedName name="wqer" localSheetId="0" hidden="1">{#N/A,#N/A,TRUE,"Cover";#N/A,#N/A,TRUE,"Conts";#N/A,#N/A,TRUE,"VOS";#N/A,#N/A,TRUE,"Warrington";#N/A,#N/A,TRUE,"Widnes"}</definedName>
    <definedName name="wqer" localSheetId="9" hidden="1">{#N/A,#N/A,TRUE,"Cover";#N/A,#N/A,TRUE,"Conts";#N/A,#N/A,TRUE,"VOS";#N/A,#N/A,TRUE,"Warrington";#N/A,#N/A,TRUE,"Widnes"}</definedName>
    <definedName name="wqer" localSheetId="12" hidden="1">{#N/A,#N/A,TRUE,"Cover";#N/A,#N/A,TRUE,"Conts";#N/A,#N/A,TRUE,"VOS";#N/A,#N/A,TRUE,"Warrington";#N/A,#N/A,TRUE,"Widnes"}</definedName>
    <definedName name="wqer" localSheetId="13" hidden="1">{#N/A,#N/A,TRUE,"Cover";#N/A,#N/A,TRUE,"Conts";#N/A,#N/A,TRUE,"VOS";#N/A,#N/A,TRUE,"Warrington";#N/A,#N/A,TRUE,"Widnes"}</definedName>
    <definedName name="wqer" localSheetId="17" hidden="1">{#N/A,#N/A,TRUE,"Cover";#N/A,#N/A,TRUE,"Conts";#N/A,#N/A,TRUE,"VOS";#N/A,#N/A,TRUE,"Warrington";#N/A,#N/A,TRUE,"Widnes"}</definedName>
    <definedName name="wqer" localSheetId="20" hidden="1">{#N/A,#N/A,TRUE,"Cover";#N/A,#N/A,TRUE,"Conts";#N/A,#N/A,TRUE,"VOS";#N/A,#N/A,TRUE,"Warrington";#N/A,#N/A,TRUE,"Widnes"}</definedName>
    <definedName name="wqer" localSheetId="19" hidden="1">{#N/A,#N/A,TRUE,"Cover";#N/A,#N/A,TRUE,"Conts";#N/A,#N/A,TRUE,"VOS";#N/A,#N/A,TRUE,"Warrington";#N/A,#N/A,TRUE,"Widnes"}</definedName>
    <definedName name="wqer" localSheetId="26" hidden="1">{#N/A,#N/A,TRUE,"Cover";#N/A,#N/A,TRUE,"Conts";#N/A,#N/A,TRUE,"VOS";#N/A,#N/A,TRUE,"Warrington";#N/A,#N/A,TRUE,"Widnes"}</definedName>
    <definedName name="wqer" localSheetId="10" hidden="1">{#N/A,#N/A,TRUE,"Cover";#N/A,#N/A,TRUE,"Conts";#N/A,#N/A,TRUE,"VOS";#N/A,#N/A,TRUE,"Warrington";#N/A,#N/A,TRUE,"Widnes"}</definedName>
    <definedName name="wqer" localSheetId="11" hidden="1">{#N/A,#N/A,TRUE,"Cover";#N/A,#N/A,TRUE,"Conts";#N/A,#N/A,TRUE,"VOS";#N/A,#N/A,TRUE,"Warrington";#N/A,#N/A,TRUE,"Widnes"}</definedName>
    <definedName name="wqer" localSheetId="15" hidden="1">{#N/A,#N/A,TRUE,"Cover";#N/A,#N/A,TRUE,"Conts";#N/A,#N/A,TRUE,"VOS";#N/A,#N/A,TRUE,"Warrington";#N/A,#N/A,TRUE,"Widnes"}</definedName>
    <definedName name="wqer" hidden="1">{#N/A,#N/A,TRUE,"Cover";#N/A,#N/A,TRUE,"Conts";#N/A,#N/A,TRUE,"VOS";#N/A,#N/A,TRUE,"Warrington";#N/A,#N/A,TRUE,"Widnes"}</definedName>
    <definedName name="wrn.all." localSheetId="0" hidden="1">{#N/A,#N/A,FALSE,"Pricing";#N/A,#N/A,FALSE,"Summary";#N/A,#N/A,FALSE,"CompProd";#N/A,#N/A,FALSE,"CompJobhrs";#N/A,#N/A,FALSE,"Escalation";#N/A,#N/A,FALSE,"Contingency";#N/A,#N/A,FALSE,"GM";#N/A,#N/A,FALSE,"CompWage";#N/A,#N/A,FALSE,"costSum"}</definedName>
    <definedName name="wrn.all." localSheetId="9" hidden="1">{#N/A,#N/A,FALSE,"Pricing";#N/A,#N/A,FALSE,"Summary";#N/A,#N/A,FALSE,"CompProd";#N/A,#N/A,FALSE,"CompJobhrs";#N/A,#N/A,FALSE,"Escalation";#N/A,#N/A,FALSE,"Contingency";#N/A,#N/A,FALSE,"GM";#N/A,#N/A,FALSE,"CompWage";#N/A,#N/A,FALSE,"costSum"}</definedName>
    <definedName name="wrn.all." localSheetId="12" hidden="1">{#N/A,#N/A,FALSE,"Pricing";#N/A,#N/A,FALSE,"Summary";#N/A,#N/A,FALSE,"CompProd";#N/A,#N/A,FALSE,"CompJobhrs";#N/A,#N/A,FALSE,"Escalation";#N/A,#N/A,FALSE,"Contingency";#N/A,#N/A,FALSE,"GM";#N/A,#N/A,FALSE,"CompWage";#N/A,#N/A,FALSE,"costSum"}</definedName>
    <definedName name="wrn.all." localSheetId="13" hidden="1">{#N/A,#N/A,FALSE,"Pricing";#N/A,#N/A,FALSE,"Summary";#N/A,#N/A,FALSE,"CompProd";#N/A,#N/A,FALSE,"CompJobhrs";#N/A,#N/A,FALSE,"Escalation";#N/A,#N/A,FALSE,"Contingency";#N/A,#N/A,FALSE,"GM";#N/A,#N/A,FALSE,"CompWage";#N/A,#N/A,FALSE,"costSum"}</definedName>
    <definedName name="wrn.all." localSheetId="17"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26"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localSheetId="15"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0" hidden="1">{#N/A,#N/A,FALSE,"Primary";#N/A,#N/A,FALSE,"Secondary";#N/A,#N/A,FALSE,"Latent";#N/A,#N/A,FALSE,"Demand Inputs";#N/A,#N/A,FALSE,"Supply Addn";#N/A,#N/A,FALSE,"Mkt Pen"}</definedName>
    <definedName name="wrn.All._.Inputs." localSheetId="9" hidden="1">{#N/A,#N/A,FALSE,"Primary";#N/A,#N/A,FALSE,"Secondary";#N/A,#N/A,FALSE,"Latent";#N/A,#N/A,FALSE,"Demand Inputs";#N/A,#N/A,FALSE,"Supply Addn";#N/A,#N/A,FALSE,"Mkt Pen"}</definedName>
    <definedName name="wrn.All._.Inputs." localSheetId="12" hidden="1">{#N/A,#N/A,FALSE,"Primary";#N/A,#N/A,FALSE,"Secondary";#N/A,#N/A,FALSE,"Latent";#N/A,#N/A,FALSE,"Demand Inputs";#N/A,#N/A,FALSE,"Supply Addn";#N/A,#N/A,FALSE,"Mkt Pen"}</definedName>
    <definedName name="wrn.All._.Inputs." localSheetId="13" hidden="1">{#N/A,#N/A,FALSE,"Primary";#N/A,#N/A,FALSE,"Secondary";#N/A,#N/A,FALSE,"Latent";#N/A,#N/A,FALSE,"Demand Inputs";#N/A,#N/A,FALSE,"Supply Addn";#N/A,#N/A,FALSE,"Mkt Pen"}</definedName>
    <definedName name="wrn.All._.Inputs." localSheetId="17" hidden="1">{#N/A,#N/A,FALSE,"Primary";#N/A,#N/A,FALSE,"Secondary";#N/A,#N/A,FALSE,"Latent";#N/A,#N/A,FALSE,"Demand Inputs";#N/A,#N/A,FALSE,"Supply Addn";#N/A,#N/A,FALSE,"Mkt Pen"}</definedName>
    <definedName name="wrn.All._.Inputs." localSheetId="20"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26"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localSheetId="15"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0" hidden="1">{#N/A,#N/A,FALSE,"Summary";#N/A,#N/A,FALSE,"3TJ";#N/A,#N/A,FALSE,"3TN";#N/A,#N/A,FALSE,"3TP";#N/A,#N/A,FALSE,"3SJ";#N/A,#N/A,FALSE,"3CJ";#N/A,#N/A,FALSE,"3CN";#N/A,#N/A,FALSE,"3CP";#N/A,#N/A,FALSE,"3A"}</definedName>
    <definedName name="wrn.all._.lines." localSheetId="9" hidden="1">{#N/A,#N/A,FALSE,"Summary";#N/A,#N/A,FALSE,"3TJ";#N/A,#N/A,FALSE,"3TN";#N/A,#N/A,FALSE,"3TP";#N/A,#N/A,FALSE,"3SJ";#N/A,#N/A,FALSE,"3CJ";#N/A,#N/A,FALSE,"3CN";#N/A,#N/A,FALSE,"3CP";#N/A,#N/A,FALSE,"3A"}</definedName>
    <definedName name="wrn.all._.lines." localSheetId="12" hidden="1">{#N/A,#N/A,FALSE,"Summary";#N/A,#N/A,FALSE,"3TJ";#N/A,#N/A,FALSE,"3TN";#N/A,#N/A,FALSE,"3TP";#N/A,#N/A,FALSE,"3SJ";#N/A,#N/A,FALSE,"3CJ";#N/A,#N/A,FALSE,"3CN";#N/A,#N/A,FALSE,"3CP";#N/A,#N/A,FALSE,"3A"}</definedName>
    <definedName name="wrn.all._.lines." localSheetId="13" hidden="1">{#N/A,#N/A,FALSE,"Summary";#N/A,#N/A,FALSE,"3TJ";#N/A,#N/A,FALSE,"3TN";#N/A,#N/A,FALSE,"3TP";#N/A,#N/A,FALSE,"3SJ";#N/A,#N/A,FALSE,"3CJ";#N/A,#N/A,FALSE,"3CN";#N/A,#N/A,FALSE,"3CP";#N/A,#N/A,FALSE,"3A"}</definedName>
    <definedName name="wrn.all._.lines." localSheetId="17" hidden="1">{#N/A,#N/A,FALSE,"Summary";#N/A,#N/A,FALSE,"3TJ";#N/A,#N/A,FALSE,"3TN";#N/A,#N/A,FALSE,"3TP";#N/A,#N/A,FALSE,"3SJ";#N/A,#N/A,FALSE,"3CJ";#N/A,#N/A,FALSE,"3CN";#N/A,#N/A,FALSE,"3CP";#N/A,#N/A,FALSE,"3A"}</definedName>
    <definedName name="wrn.all._.lines." localSheetId="20"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26"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localSheetId="15"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0" hidden="1">{"Base Year Demand",#N/A,FALSE,"Demand-Base Year"}</definedName>
    <definedName name="wrn.BaseYearDemand." localSheetId="9" hidden="1">{"Base Year Demand",#N/A,FALSE,"Demand-Base Year"}</definedName>
    <definedName name="wrn.BaseYearDemand." localSheetId="12" hidden="1">{"Base Year Demand",#N/A,FALSE,"Demand-Base Year"}</definedName>
    <definedName name="wrn.BaseYearDemand." localSheetId="13" hidden="1">{"Base Year Demand",#N/A,FALSE,"Demand-Base Year"}</definedName>
    <definedName name="wrn.BaseYearDemand." localSheetId="17" hidden="1">{"Base Year Demand",#N/A,FALSE,"Demand-Base Year"}</definedName>
    <definedName name="wrn.BaseYearDemand." localSheetId="20" hidden="1">{"Base Year Demand",#N/A,FALSE,"Demand-Base Year"}</definedName>
    <definedName name="wrn.BaseYearDemand." localSheetId="19" hidden="1">{"Base Year Demand",#N/A,FALSE,"Demand-Base Year"}</definedName>
    <definedName name="wrn.BaseYearDemand." localSheetId="26" hidden="1">{"Base Year Demand",#N/A,FALSE,"Demand-Base Year"}</definedName>
    <definedName name="wrn.BaseYearDemand." localSheetId="10" hidden="1">{"Base Year Demand",#N/A,FALSE,"Demand-Base Year"}</definedName>
    <definedName name="wrn.BaseYearDemand." localSheetId="11" hidden="1">{"Base Year Demand",#N/A,FALSE,"Demand-Base Year"}</definedName>
    <definedName name="wrn.BaseYearDemand." localSheetId="15" hidden="1">{"Base Year Demand",#N/A,FALSE,"Demand-Base Year"}</definedName>
    <definedName name="wrn.BaseYearDemand." hidden="1">{"Base Year Demand",#N/A,FALSE,"Demand-Base Year"}</definedName>
    <definedName name="wrn.Both._.Outputs." localSheetId="0" hidden="1">{"LTV Output",#N/A,FALSE,"Output";"DCR Output",#N/A,FALSE,"Output"}</definedName>
    <definedName name="wrn.Both._.Outputs." localSheetId="9" hidden="1">{"LTV Output",#N/A,FALSE,"Output";"DCR Output",#N/A,FALSE,"Output"}</definedName>
    <definedName name="wrn.Both._.Outputs." localSheetId="12" hidden="1">{"LTV Output",#N/A,FALSE,"Output";"DCR Output",#N/A,FALSE,"Output"}</definedName>
    <definedName name="wrn.Both._.Outputs." localSheetId="13" hidden="1">{"LTV Output",#N/A,FALSE,"Output";"DCR Output",#N/A,FALSE,"Output"}</definedName>
    <definedName name="wrn.Both._.Outputs." localSheetId="17" hidden="1">{"LTV Output",#N/A,FALSE,"Output";"DCR Output",#N/A,FALSE,"Output"}</definedName>
    <definedName name="wrn.Both._.Outputs." localSheetId="20" hidden="1">{"LTV Output",#N/A,FALSE,"Output";"DCR Output",#N/A,FALSE,"Output"}</definedName>
    <definedName name="wrn.Both._.Outputs." localSheetId="19" hidden="1">{"LTV Output",#N/A,FALSE,"Output";"DCR Output",#N/A,FALSE,"Output"}</definedName>
    <definedName name="wrn.Both._.Outputs." localSheetId="26" hidden="1">{"LTV Output",#N/A,FALSE,"Output";"DCR Output",#N/A,FALSE,"Output"}</definedName>
    <definedName name="wrn.Both._.Outputs." localSheetId="10" hidden="1">{"LTV Output",#N/A,FALSE,"Output";"DCR Output",#N/A,FALSE,"Output"}</definedName>
    <definedName name="wrn.Both._.Outputs." localSheetId="11" hidden="1">{"LTV Output",#N/A,FALSE,"Output";"DCR Output",#N/A,FALSE,"Output"}</definedName>
    <definedName name="wrn.Both._.Outputs." localSheetId="15" hidden="1">{"LTV Output",#N/A,FALSE,"Output";"DCR Output",#N/A,FALSE,"Output"}</definedName>
    <definedName name="wrn.Both._.Outputs." hidden="1">{"LTV Output",#N/A,FALSE,"Output";"DCR Output",#N/A,FALSE,"Output"}</definedName>
    <definedName name="wrn.COST_SHEETS." localSheetId="0" hidden="1">{#N/A,#N/A,FALSE,"WBS 1.06";#N/A,#N/A,FALSE,"WBS 1.14";#N/A,#N/A,FALSE,"WBS 1.17";#N/A,#N/A,FALSE,"WBS 1.18"}</definedName>
    <definedName name="wrn.COST_SHEETS." localSheetId="9" hidden="1">{#N/A,#N/A,FALSE,"WBS 1.06";#N/A,#N/A,FALSE,"WBS 1.14";#N/A,#N/A,FALSE,"WBS 1.17";#N/A,#N/A,FALSE,"WBS 1.18"}</definedName>
    <definedName name="wrn.COST_SHEETS." localSheetId="12" hidden="1">{#N/A,#N/A,FALSE,"WBS 1.06";#N/A,#N/A,FALSE,"WBS 1.14";#N/A,#N/A,FALSE,"WBS 1.17";#N/A,#N/A,FALSE,"WBS 1.18"}</definedName>
    <definedName name="wrn.COST_SHEETS." localSheetId="13" hidden="1">{#N/A,#N/A,FALSE,"WBS 1.06";#N/A,#N/A,FALSE,"WBS 1.14";#N/A,#N/A,FALSE,"WBS 1.17";#N/A,#N/A,FALSE,"WBS 1.18"}</definedName>
    <definedName name="wrn.COST_SHEETS." localSheetId="17" hidden="1">{#N/A,#N/A,FALSE,"WBS 1.06";#N/A,#N/A,FALSE,"WBS 1.14";#N/A,#N/A,FALSE,"WBS 1.17";#N/A,#N/A,FALSE,"WBS 1.18"}</definedName>
    <definedName name="wrn.COST_SHEETS." localSheetId="20" hidden="1">{#N/A,#N/A,FALSE,"WBS 1.06";#N/A,#N/A,FALSE,"WBS 1.14";#N/A,#N/A,FALSE,"WBS 1.17";#N/A,#N/A,FALSE,"WBS 1.18"}</definedName>
    <definedName name="wrn.COST_SHEETS." localSheetId="19" hidden="1">{#N/A,#N/A,FALSE,"WBS 1.06";#N/A,#N/A,FALSE,"WBS 1.14";#N/A,#N/A,FALSE,"WBS 1.17";#N/A,#N/A,FALSE,"WBS 1.18"}</definedName>
    <definedName name="wrn.COST_SHEETS." localSheetId="26" hidden="1">{#N/A,#N/A,FALSE,"WBS 1.06";#N/A,#N/A,FALSE,"WBS 1.14";#N/A,#N/A,FALSE,"WBS 1.17";#N/A,#N/A,FALSE,"WBS 1.18"}</definedName>
    <definedName name="wrn.COST_SHEETS." localSheetId="10" hidden="1">{#N/A,#N/A,FALSE,"WBS 1.06";#N/A,#N/A,FALSE,"WBS 1.14";#N/A,#N/A,FALSE,"WBS 1.17";#N/A,#N/A,FALSE,"WBS 1.18"}</definedName>
    <definedName name="wrn.COST_SHEETS." localSheetId="11" hidden="1">{#N/A,#N/A,FALSE,"WBS 1.06";#N/A,#N/A,FALSE,"WBS 1.14";#N/A,#N/A,FALSE,"WBS 1.17";#N/A,#N/A,FALSE,"WBS 1.18"}</definedName>
    <definedName name="wrn.COST_SHEETS." localSheetId="15" hidden="1">{#N/A,#N/A,FALSE,"WBS 1.06";#N/A,#N/A,FALSE,"WBS 1.14";#N/A,#N/A,FALSE,"WBS 1.17";#N/A,#N/A,FALSE,"WBS 1.18"}</definedName>
    <definedName name="wrn.COST_SHEETS." hidden="1">{#N/A,#N/A,FALSE,"WBS 1.06";#N/A,#N/A,FALSE,"WBS 1.14";#N/A,#N/A,FALSE,"WBS 1.17";#N/A,#N/A,FALSE,"WBS 1.18"}</definedName>
    <definedName name="wrn.DCR._.Output." localSheetId="0" hidden="1">{"DCR Output",#N/A,FALSE,"Output"}</definedName>
    <definedName name="wrn.DCR._.Output." localSheetId="9" hidden="1">{"DCR Output",#N/A,FALSE,"Output"}</definedName>
    <definedName name="wrn.DCR._.Output." localSheetId="12" hidden="1">{"DCR Output",#N/A,FALSE,"Output"}</definedName>
    <definedName name="wrn.DCR._.Output." localSheetId="13" hidden="1">{"DCR Output",#N/A,FALSE,"Output"}</definedName>
    <definedName name="wrn.DCR._.Output." localSheetId="17" hidden="1">{"DCR Output",#N/A,FALSE,"Output"}</definedName>
    <definedName name="wrn.DCR._.Output." localSheetId="20" hidden="1">{"DCR Output",#N/A,FALSE,"Output"}</definedName>
    <definedName name="wrn.DCR._.Output." localSheetId="19" hidden="1">{"DCR Output",#N/A,FALSE,"Output"}</definedName>
    <definedName name="wrn.DCR._.Output." localSheetId="26" hidden="1">{"DCR Output",#N/A,FALSE,"Output"}</definedName>
    <definedName name="wrn.DCR._.Output." localSheetId="10" hidden="1">{"DCR Output",#N/A,FALSE,"Output"}</definedName>
    <definedName name="wrn.DCR._.Output." localSheetId="11" hidden="1">{"DCR Output",#N/A,FALSE,"Output"}</definedName>
    <definedName name="wrn.DCR._.Output." localSheetId="15" hidden="1">{"DCR Output",#N/A,FALSE,"Output"}</definedName>
    <definedName name="wrn.DCR._.Output." hidden="1">{"DCR Output",#N/A,FALSE,"Output"}</definedName>
    <definedName name="wrn.Demand._.Calcs." localSheetId="0" hidden="1">{#N/A,#N/A,FALSE,"Demand Calcs"}</definedName>
    <definedName name="wrn.Demand._.Calcs." localSheetId="9" hidden="1">{#N/A,#N/A,FALSE,"Demand Calcs"}</definedName>
    <definedName name="wrn.Demand._.Calcs." localSheetId="12" hidden="1">{#N/A,#N/A,FALSE,"Demand Calcs"}</definedName>
    <definedName name="wrn.Demand._.Calcs." localSheetId="13" hidden="1">{#N/A,#N/A,FALSE,"Demand Calcs"}</definedName>
    <definedName name="wrn.Demand._.Calcs." localSheetId="17" hidden="1">{#N/A,#N/A,FALSE,"Demand Calcs"}</definedName>
    <definedName name="wrn.Demand._.Calcs." localSheetId="20" hidden="1">{#N/A,#N/A,FALSE,"Demand Calcs"}</definedName>
    <definedName name="wrn.Demand._.Calcs." localSheetId="19" hidden="1">{#N/A,#N/A,FALSE,"Demand Calcs"}</definedName>
    <definedName name="wrn.Demand._.Calcs." localSheetId="26" hidden="1">{#N/A,#N/A,FALSE,"Demand Calcs"}</definedName>
    <definedName name="wrn.Demand._.Calcs." localSheetId="10" hidden="1">{#N/A,#N/A,FALSE,"Demand Calcs"}</definedName>
    <definedName name="wrn.Demand._.Calcs." localSheetId="11" hidden="1">{#N/A,#N/A,FALSE,"Demand Calcs"}</definedName>
    <definedName name="wrn.Demand._.Calcs." localSheetId="15" hidden="1">{#N/A,#N/A,FALSE,"Demand Calcs"}</definedName>
    <definedName name="wrn.Demand._.Calcs." hidden="1">{#N/A,#N/A,FALSE,"Demand Calcs"}</definedName>
    <definedName name="wrn.Demand._.Inputs." localSheetId="0" hidden="1">{#N/A,#N/A,FALSE,"Demand Inputs"}</definedName>
    <definedName name="wrn.Demand._.Inputs." localSheetId="9" hidden="1">{#N/A,#N/A,FALSE,"Demand Inputs"}</definedName>
    <definedName name="wrn.Demand._.Inputs." localSheetId="12" hidden="1">{#N/A,#N/A,FALSE,"Demand Inputs"}</definedName>
    <definedName name="wrn.Demand._.Inputs." localSheetId="13" hidden="1">{#N/A,#N/A,FALSE,"Demand Inputs"}</definedName>
    <definedName name="wrn.Demand._.Inputs." localSheetId="17" hidden="1">{#N/A,#N/A,FALSE,"Demand Inputs"}</definedName>
    <definedName name="wrn.Demand._.Inputs." localSheetId="20" hidden="1">{#N/A,#N/A,FALSE,"Demand Inputs"}</definedName>
    <definedName name="wrn.Demand._.Inputs." localSheetId="19" hidden="1">{#N/A,#N/A,FALSE,"Demand Inputs"}</definedName>
    <definedName name="wrn.Demand._.Inputs." localSheetId="26" hidden="1">{#N/A,#N/A,FALSE,"Demand Inputs"}</definedName>
    <definedName name="wrn.Demand._.Inputs." localSheetId="10" hidden="1">{#N/A,#N/A,FALSE,"Demand Inputs"}</definedName>
    <definedName name="wrn.Demand._.Inputs." localSheetId="11" hidden="1">{#N/A,#N/A,FALSE,"Demand Inputs"}</definedName>
    <definedName name="wrn.Demand._.Inputs." localSheetId="15" hidden="1">{#N/A,#N/A,FALSE,"Demand Inputs"}</definedName>
    <definedName name="wrn.Demand._.Inputs." hidden="1">{#N/A,#N/A,FALSE,"Demand Inputs"}</definedName>
    <definedName name="wrn.Fair._.Share._.Calcs." localSheetId="0" hidden="1">{#N/A,#N/A,FALSE,"Fair Share"}</definedName>
    <definedName name="wrn.Fair._.Share._.Calcs." localSheetId="9" hidden="1">{#N/A,#N/A,FALSE,"Fair Share"}</definedName>
    <definedName name="wrn.Fair._.Share._.Calcs." localSheetId="12" hidden="1">{#N/A,#N/A,FALSE,"Fair Share"}</definedName>
    <definedName name="wrn.Fair._.Share._.Calcs." localSheetId="13" hidden="1">{#N/A,#N/A,FALSE,"Fair Share"}</definedName>
    <definedName name="wrn.Fair._.Share._.Calcs." localSheetId="17" hidden="1">{#N/A,#N/A,FALSE,"Fair Share"}</definedName>
    <definedName name="wrn.Fair._.Share._.Calcs." localSheetId="20" hidden="1">{#N/A,#N/A,FALSE,"Fair Share"}</definedName>
    <definedName name="wrn.Fair._.Share._.Calcs." localSheetId="19" hidden="1">{#N/A,#N/A,FALSE,"Fair Share"}</definedName>
    <definedName name="wrn.Fair._.Share._.Calcs." localSheetId="26" hidden="1">{#N/A,#N/A,FALSE,"Fair Share"}</definedName>
    <definedName name="wrn.Fair._.Share._.Calcs." localSheetId="10" hidden="1">{#N/A,#N/A,FALSE,"Fair Share"}</definedName>
    <definedName name="wrn.Fair._.Share._.Calcs." localSheetId="11" hidden="1">{#N/A,#N/A,FALSE,"Fair Share"}</definedName>
    <definedName name="wrn.Fair._.Share._.Calcs." localSheetId="15" hidden="1">{#N/A,#N/A,FALSE,"Fair Share"}</definedName>
    <definedName name="wrn.Fair._.Share._.Calcs." hidden="1">{#N/A,#N/A,FALSE,"Fair Share"}</definedName>
    <definedName name="wrn.Final._.Output." localSheetId="0" hidden="1">{#N/A,#N/A,FALSE,"Final Output"}</definedName>
    <definedName name="wrn.Final._.Output." localSheetId="9" hidden="1">{#N/A,#N/A,FALSE,"Final Output"}</definedName>
    <definedName name="wrn.Final._.Output." localSheetId="12" hidden="1">{#N/A,#N/A,FALSE,"Final Output"}</definedName>
    <definedName name="wrn.Final._.Output." localSheetId="13" hidden="1">{#N/A,#N/A,FALSE,"Final Output"}</definedName>
    <definedName name="wrn.Final._.Output." localSheetId="17" hidden="1">{#N/A,#N/A,FALSE,"Final Output"}</definedName>
    <definedName name="wrn.Final._.Output." localSheetId="20" hidden="1">{#N/A,#N/A,FALSE,"Final Output"}</definedName>
    <definedName name="wrn.Final._.Output." localSheetId="19" hidden="1">{#N/A,#N/A,FALSE,"Final Output"}</definedName>
    <definedName name="wrn.Final._.Output." localSheetId="26" hidden="1">{#N/A,#N/A,FALSE,"Final Output"}</definedName>
    <definedName name="wrn.Final._.Output." localSheetId="10" hidden="1">{#N/A,#N/A,FALSE,"Final Output"}</definedName>
    <definedName name="wrn.Final._.Output." localSheetId="11" hidden="1">{#N/A,#N/A,FALSE,"Final Output"}</definedName>
    <definedName name="wrn.Final._.Output." localSheetId="15" hidden="1">{#N/A,#N/A,FALSE,"Final Output"}</definedName>
    <definedName name="wrn.Final._.Output." hidden="1">{#N/A,#N/A,FALSE,"Final Output"}</definedName>
    <definedName name="wrn.Full._.Report." localSheetId="0" hidden="1">{#N/A,#N/A,TRUE,"Front";#N/A,#N/A,TRUE,"Simple Letter";#N/A,#N/A,TRUE,"Inside";#N/A,#N/A,TRUE,"Contents";#N/A,#N/A,TRUE,"Basis";#N/A,#N/A,TRUE,"Inclusions";#N/A,#N/A,TRUE,"Exclusions";#N/A,#N/A,TRUE,"Areas";#N/A,#N/A,TRUE,"Summary";#N/A,#N/A,TRUE,"Detail"}</definedName>
    <definedName name="wrn.Full._.Report." localSheetId="9" hidden="1">{#N/A,#N/A,TRUE,"Front";#N/A,#N/A,TRUE,"Simple Letter";#N/A,#N/A,TRUE,"Inside";#N/A,#N/A,TRUE,"Contents";#N/A,#N/A,TRUE,"Basis";#N/A,#N/A,TRUE,"Inclusions";#N/A,#N/A,TRUE,"Exclusions";#N/A,#N/A,TRUE,"Areas";#N/A,#N/A,TRUE,"Summary";#N/A,#N/A,TRUE,"Detail"}</definedName>
    <definedName name="wrn.Full._.Report." localSheetId="12" hidden="1">{#N/A,#N/A,TRUE,"Front";#N/A,#N/A,TRUE,"Simple Letter";#N/A,#N/A,TRUE,"Inside";#N/A,#N/A,TRUE,"Contents";#N/A,#N/A,TRUE,"Basis";#N/A,#N/A,TRUE,"Inclusions";#N/A,#N/A,TRUE,"Exclusions";#N/A,#N/A,TRUE,"Areas";#N/A,#N/A,TRUE,"Summary";#N/A,#N/A,TRUE,"Detail"}</definedName>
    <definedName name="wrn.Full._.Report." localSheetId="13" hidden="1">{#N/A,#N/A,TRUE,"Front";#N/A,#N/A,TRUE,"Simple Letter";#N/A,#N/A,TRUE,"Inside";#N/A,#N/A,TRUE,"Contents";#N/A,#N/A,TRUE,"Basis";#N/A,#N/A,TRUE,"Inclusions";#N/A,#N/A,TRUE,"Exclusions";#N/A,#N/A,TRUE,"Areas";#N/A,#N/A,TRUE,"Summary";#N/A,#N/A,TRUE,"Detail"}</definedName>
    <definedName name="wrn.Full._.Report." localSheetId="17" hidden="1">{#N/A,#N/A,TRUE,"Front";#N/A,#N/A,TRUE,"Simple Letter";#N/A,#N/A,TRUE,"Inside";#N/A,#N/A,TRUE,"Contents";#N/A,#N/A,TRUE,"Basis";#N/A,#N/A,TRUE,"Inclusions";#N/A,#N/A,TRUE,"Exclusions";#N/A,#N/A,TRUE,"Areas";#N/A,#N/A,TRUE,"Summary";#N/A,#N/A,TRUE,"Detail"}</definedName>
    <definedName name="wrn.Full._.Report." localSheetId="20"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26"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localSheetId="15"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0" hidden="1">{#N/A,#N/A,FALSE,"Input"}</definedName>
    <definedName name="wrn.Inputs." localSheetId="9" hidden="1">{#N/A,#N/A,FALSE,"Input"}</definedName>
    <definedName name="wrn.Inputs." localSheetId="12" hidden="1">{#N/A,#N/A,FALSE,"Input"}</definedName>
    <definedName name="wrn.Inputs." localSheetId="13" hidden="1">{#N/A,#N/A,FALSE,"Input"}</definedName>
    <definedName name="wrn.Inputs." localSheetId="17" hidden="1">{#N/A,#N/A,FALSE,"Input"}</definedName>
    <definedName name="wrn.Inputs." localSheetId="20" hidden="1">{#N/A,#N/A,FALSE,"Input"}</definedName>
    <definedName name="wrn.Inputs." localSheetId="19" hidden="1">{#N/A,#N/A,FALSE,"Input"}</definedName>
    <definedName name="wrn.Inputs." localSheetId="26" hidden="1">{#N/A,#N/A,FALSE,"Input"}</definedName>
    <definedName name="wrn.Inputs." localSheetId="10" hidden="1">{#N/A,#N/A,FALSE,"Input"}</definedName>
    <definedName name="wrn.Inputs." localSheetId="11" hidden="1">{#N/A,#N/A,FALSE,"Input"}</definedName>
    <definedName name="wrn.Inputs." localSheetId="15" hidden="1">{#N/A,#N/A,FALSE,"Input"}</definedName>
    <definedName name="wrn.Inputs." hidden="1">{#N/A,#N/A,FALSE,"Input"}</definedName>
    <definedName name="wrn.Latent._.Demand._.Inputs." localSheetId="0" hidden="1">{#N/A,#N/A,FALSE,"Latent"}</definedName>
    <definedName name="wrn.Latent._.Demand._.Inputs." localSheetId="9" hidden="1">{#N/A,#N/A,FALSE,"Latent"}</definedName>
    <definedName name="wrn.Latent._.Demand._.Inputs." localSheetId="12" hidden="1">{#N/A,#N/A,FALSE,"Latent"}</definedName>
    <definedName name="wrn.Latent._.Demand._.Inputs." localSheetId="13" hidden="1">{#N/A,#N/A,FALSE,"Latent"}</definedName>
    <definedName name="wrn.Latent._.Demand._.Inputs." localSheetId="17" hidden="1">{#N/A,#N/A,FALSE,"Latent"}</definedName>
    <definedName name="wrn.Latent._.Demand._.Inputs." localSheetId="20" hidden="1">{#N/A,#N/A,FALSE,"Latent"}</definedName>
    <definedName name="wrn.Latent._.Demand._.Inputs." localSheetId="19" hidden="1">{#N/A,#N/A,FALSE,"Latent"}</definedName>
    <definedName name="wrn.Latent._.Demand._.Inputs." localSheetId="26" hidden="1">{#N/A,#N/A,FALSE,"Latent"}</definedName>
    <definedName name="wrn.Latent._.Demand._.Inputs." localSheetId="10" hidden="1">{#N/A,#N/A,FALSE,"Latent"}</definedName>
    <definedName name="wrn.Latent._.Demand._.Inputs." localSheetId="11" hidden="1">{#N/A,#N/A,FALSE,"Latent"}</definedName>
    <definedName name="wrn.Latent._.Demand._.Inputs." localSheetId="15" hidden="1">{#N/A,#N/A,FALSE,"Latent"}</definedName>
    <definedName name="wrn.Latent._.Demand._.Inputs." hidden="1">{#N/A,#N/A,FALSE,"Latent"}</definedName>
    <definedName name="wrn.LTV._.Output." localSheetId="0" hidden="1">{"LTV Output",#N/A,FALSE,"Output"}</definedName>
    <definedName name="wrn.LTV._.Output." localSheetId="9" hidden="1">{"LTV Output",#N/A,FALSE,"Output"}</definedName>
    <definedName name="wrn.LTV._.Output." localSheetId="12" hidden="1">{"LTV Output",#N/A,FALSE,"Output"}</definedName>
    <definedName name="wrn.LTV._.Output." localSheetId="13" hidden="1">{"LTV Output",#N/A,FALSE,"Output"}</definedName>
    <definedName name="wrn.LTV._.Output." localSheetId="17" hidden="1">{"LTV Output",#N/A,FALSE,"Output"}</definedName>
    <definedName name="wrn.LTV._.Output." localSheetId="20" hidden="1">{"LTV Output",#N/A,FALSE,"Output"}</definedName>
    <definedName name="wrn.LTV._.Output." localSheetId="19" hidden="1">{"LTV Output",#N/A,FALSE,"Output"}</definedName>
    <definedName name="wrn.LTV._.Output." localSheetId="26" hidden="1">{"LTV Output",#N/A,FALSE,"Output"}</definedName>
    <definedName name="wrn.LTV._.Output." localSheetId="10" hidden="1">{"LTV Output",#N/A,FALSE,"Output"}</definedName>
    <definedName name="wrn.LTV._.Output." localSheetId="11" hidden="1">{"LTV Output",#N/A,FALSE,"Output"}</definedName>
    <definedName name="wrn.LTV._.Output." localSheetId="15" hidden="1">{"LTV Output",#N/A,FALSE,"Output"}</definedName>
    <definedName name="wrn.LTV._.Output." hidden="1">{"LTV Output",#N/A,FALSE,"Output"}</definedName>
    <definedName name="wrn.Occupancy._.Calcs." localSheetId="0" hidden="1">{#N/A,#N/A,FALSE,"Occ. Calcs"}</definedName>
    <definedName name="wrn.Occupancy._.Calcs." localSheetId="9" hidden="1">{#N/A,#N/A,FALSE,"Occ. Calcs"}</definedName>
    <definedName name="wrn.Occupancy._.Calcs." localSheetId="12" hidden="1">{#N/A,#N/A,FALSE,"Occ. Calcs"}</definedName>
    <definedName name="wrn.Occupancy._.Calcs." localSheetId="13" hidden="1">{#N/A,#N/A,FALSE,"Occ. Calcs"}</definedName>
    <definedName name="wrn.Occupancy._.Calcs." localSheetId="17" hidden="1">{#N/A,#N/A,FALSE,"Occ. Calcs"}</definedName>
    <definedName name="wrn.Occupancy._.Calcs." localSheetId="20" hidden="1">{#N/A,#N/A,FALSE,"Occ. Calcs"}</definedName>
    <definedName name="wrn.Occupancy._.Calcs." localSheetId="19" hidden="1">{#N/A,#N/A,FALSE,"Occ. Calcs"}</definedName>
    <definedName name="wrn.Occupancy._.Calcs." localSheetId="26" hidden="1">{#N/A,#N/A,FALSE,"Occ. Calcs"}</definedName>
    <definedName name="wrn.Occupancy._.Calcs." localSheetId="10" hidden="1">{#N/A,#N/A,FALSE,"Occ. Calcs"}</definedName>
    <definedName name="wrn.Occupancy._.Calcs." localSheetId="11" hidden="1">{#N/A,#N/A,FALSE,"Occ. Calcs"}</definedName>
    <definedName name="wrn.Occupancy._.Calcs." localSheetId="15" hidden="1">{#N/A,#N/A,FALSE,"Occ. Calcs"}</definedName>
    <definedName name="wrn.Occupancy._.Calcs." hidden="1">{#N/A,#N/A,FALSE,"Occ. Calcs"}</definedName>
    <definedName name="wrn.Penetration." localSheetId="0" hidden="1">{#N/A,#N/A,FALSE,"Mkt Pen"}</definedName>
    <definedName name="wrn.Penetration." localSheetId="9" hidden="1">{#N/A,#N/A,FALSE,"Mkt Pen"}</definedName>
    <definedName name="wrn.Penetration." localSheetId="12" hidden="1">{#N/A,#N/A,FALSE,"Mkt Pen"}</definedName>
    <definedName name="wrn.Penetration." localSheetId="13" hidden="1">{#N/A,#N/A,FALSE,"Mkt Pen"}</definedName>
    <definedName name="wrn.Penetration." localSheetId="17" hidden="1">{#N/A,#N/A,FALSE,"Mkt Pen"}</definedName>
    <definedName name="wrn.Penetration." localSheetId="20" hidden="1">{#N/A,#N/A,FALSE,"Mkt Pen"}</definedName>
    <definedName name="wrn.Penetration." localSheetId="19" hidden="1">{#N/A,#N/A,FALSE,"Mkt Pen"}</definedName>
    <definedName name="wrn.Penetration." localSheetId="26" hidden="1">{#N/A,#N/A,FALSE,"Mkt Pen"}</definedName>
    <definedName name="wrn.Penetration." localSheetId="10" hidden="1">{#N/A,#N/A,FALSE,"Mkt Pen"}</definedName>
    <definedName name="wrn.Penetration." localSheetId="11" hidden="1">{#N/A,#N/A,FALSE,"Mkt Pen"}</definedName>
    <definedName name="wrn.Penetration." localSheetId="15" hidden="1">{#N/A,#N/A,FALSE,"Mkt Pen"}</definedName>
    <definedName name="wrn.Penetration." hidden="1">{#N/A,#N/A,FALSE,"Mkt Pen"}</definedName>
    <definedName name="wrn.pr3sty." localSheetId="0" hidden="1">{#N/A,#N/A,FALSE,"intag";#N/A,#N/A,FALSE,"budg";#N/A,#N/A,FALSE,"samtl"}</definedName>
    <definedName name="wrn.pr3sty." localSheetId="9" hidden="1">{#N/A,#N/A,FALSE,"intag";#N/A,#N/A,FALSE,"budg";#N/A,#N/A,FALSE,"samtl"}</definedName>
    <definedName name="wrn.pr3sty." localSheetId="12" hidden="1">{#N/A,#N/A,FALSE,"intag";#N/A,#N/A,FALSE,"budg";#N/A,#N/A,FALSE,"samtl"}</definedName>
    <definedName name="wrn.pr3sty." localSheetId="13" hidden="1">{#N/A,#N/A,FALSE,"intag";#N/A,#N/A,FALSE,"budg";#N/A,#N/A,FALSE,"samtl"}</definedName>
    <definedName name="wrn.pr3sty." localSheetId="17" hidden="1">{#N/A,#N/A,FALSE,"intag";#N/A,#N/A,FALSE,"budg";#N/A,#N/A,FALSE,"samtl"}</definedName>
    <definedName name="wrn.pr3sty." localSheetId="20" hidden="1">{#N/A,#N/A,FALSE,"intag";#N/A,#N/A,FALSE,"budg";#N/A,#N/A,FALSE,"samtl"}</definedName>
    <definedName name="wrn.pr3sty." localSheetId="19" hidden="1">{#N/A,#N/A,FALSE,"intag";#N/A,#N/A,FALSE,"budg";#N/A,#N/A,FALSE,"samtl"}</definedName>
    <definedName name="wrn.pr3sty." localSheetId="26" hidden="1">{#N/A,#N/A,FALSE,"intag";#N/A,#N/A,FALSE,"budg";#N/A,#N/A,FALSE,"samtl"}</definedName>
    <definedName name="wrn.pr3sty." localSheetId="10" hidden="1">{#N/A,#N/A,FALSE,"intag";#N/A,#N/A,FALSE,"budg";#N/A,#N/A,FALSE,"samtl"}</definedName>
    <definedName name="wrn.pr3sty." localSheetId="11" hidden="1">{#N/A,#N/A,FALSE,"intag";#N/A,#N/A,FALSE,"budg";#N/A,#N/A,FALSE,"samtl"}</definedName>
    <definedName name="wrn.pr3sty." localSheetId="15" hidden="1">{#N/A,#N/A,FALSE,"intag";#N/A,#N/A,FALSE,"budg";#N/A,#N/A,FALSE,"samtl"}</definedName>
    <definedName name="wrn.pr3sty." hidden="1">{#N/A,#N/A,FALSE,"intag";#N/A,#N/A,FALSE,"budg";#N/A,#N/A,FALSE,"samtl"}</definedName>
    <definedName name="wrn.pr3sty.neu" localSheetId="0" hidden="1">{#N/A,#N/A,FALSE,"intag";#N/A,#N/A,FALSE,"budg";#N/A,#N/A,FALSE,"samtl"}</definedName>
    <definedName name="wrn.pr3sty.neu" localSheetId="9" hidden="1">{#N/A,#N/A,FALSE,"intag";#N/A,#N/A,FALSE,"budg";#N/A,#N/A,FALSE,"samtl"}</definedName>
    <definedName name="wrn.pr3sty.neu" localSheetId="12" hidden="1">{#N/A,#N/A,FALSE,"intag";#N/A,#N/A,FALSE,"budg";#N/A,#N/A,FALSE,"samtl"}</definedName>
    <definedName name="wrn.pr3sty.neu" localSheetId="13" hidden="1">{#N/A,#N/A,FALSE,"intag";#N/A,#N/A,FALSE,"budg";#N/A,#N/A,FALSE,"samtl"}</definedName>
    <definedName name="wrn.pr3sty.neu" localSheetId="17" hidden="1">{#N/A,#N/A,FALSE,"intag";#N/A,#N/A,FALSE,"budg";#N/A,#N/A,FALSE,"samtl"}</definedName>
    <definedName name="wrn.pr3sty.neu" localSheetId="20" hidden="1">{#N/A,#N/A,FALSE,"intag";#N/A,#N/A,FALSE,"budg";#N/A,#N/A,FALSE,"samtl"}</definedName>
    <definedName name="wrn.pr3sty.neu" localSheetId="19" hidden="1">{#N/A,#N/A,FALSE,"intag";#N/A,#N/A,FALSE,"budg";#N/A,#N/A,FALSE,"samtl"}</definedName>
    <definedName name="wrn.pr3sty.neu" localSheetId="26" hidden="1">{#N/A,#N/A,FALSE,"intag";#N/A,#N/A,FALSE,"budg";#N/A,#N/A,FALSE,"samtl"}</definedName>
    <definedName name="wrn.pr3sty.neu" localSheetId="10" hidden="1">{#N/A,#N/A,FALSE,"intag";#N/A,#N/A,FALSE,"budg";#N/A,#N/A,FALSE,"samtl"}</definedName>
    <definedName name="wrn.pr3sty.neu" localSheetId="11" hidden="1">{#N/A,#N/A,FALSE,"intag";#N/A,#N/A,FALSE,"budg";#N/A,#N/A,FALSE,"samtl"}</definedName>
    <definedName name="wrn.pr3sty.neu" localSheetId="15" hidden="1">{#N/A,#N/A,FALSE,"intag";#N/A,#N/A,FALSE,"budg";#N/A,#N/A,FALSE,"samtl"}</definedName>
    <definedName name="wrn.pr3sty.neu" hidden="1">{#N/A,#N/A,FALSE,"intag";#N/A,#N/A,FALSE,"budg";#N/A,#N/A,FALSE,"samtl"}</definedName>
    <definedName name="wrn.Primary._.Competition." localSheetId="0" hidden="1">{#N/A,#N/A,FALSE,"Primary"}</definedName>
    <definedName name="wrn.Primary._.Competition." localSheetId="9" hidden="1">{#N/A,#N/A,FALSE,"Primary"}</definedName>
    <definedName name="wrn.Primary._.Competition." localSheetId="12" hidden="1">{#N/A,#N/A,FALSE,"Primary"}</definedName>
    <definedName name="wrn.Primary._.Competition." localSheetId="13" hidden="1">{#N/A,#N/A,FALSE,"Primary"}</definedName>
    <definedName name="wrn.Primary._.Competition." localSheetId="17" hidden="1">{#N/A,#N/A,FALSE,"Primary"}</definedName>
    <definedName name="wrn.Primary._.Competition." localSheetId="20" hidden="1">{#N/A,#N/A,FALSE,"Primary"}</definedName>
    <definedName name="wrn.Primary._.Competition." localSheetId="19" hidden="1">{#N/A,#N/A,FALSE,"Primary"}</definedName>
    <definedName name="wrn.Primary._.Competition." localSheetId="26" hidden="1">{#N/A,#N/A,FALSE,"Primary"}</definedName>
    <definedName name="wrn.Primary._.Competition." localSheetId="10" hidden="1">{#N/A,#N/A,FALSE,"Primary"}</definedName>
    <definedName name="wrn.Primary._.Competition." localSheetId="11" hidden="1">{#N/A,#N/A,FALSE,"Primary"}</definedName>
    <definedName name="wrn.Primary._.Competition." localSheetId="15" hidden="1">{#N/A,#N/A,FALSE,"Primary"}</definedName>
    <definedName name="wrn.Primary._.Competition." hidden="1">{#N/A,#N/A,FALSE,"Primary"}</definedName>
    <definedName name="wrn.PrintallD." localSheetId="0" hidden="1">{#N/A,#N/A,FALSE,"SumD";#N/A,#N/A,FALSE,"ElecD";#N/A,#N/A,FALSE,"MechD";#N/A,#N/A,FALSE,"GeotD";#N/A,#N/A,FALSE,"PrcsD";#N/A,#N/A,FALSE,"TunnD";#N/A,#N/A,FALSE,"CivlD";#N/A,#N/A,FALSE,"NtwkD";#N/A,#N/A,FALSE,"EstgD";#N/A,#N/A,FALSE,"PEngD"}</definedName>
    <definedName name="wrn.PrintallD." localSheetId="9" hidden="1">{#N/A,#N/A,FALSE,"SumD";#N/A,#N/A,FALSE,"ElecD";#N/A,#N/A,FALSE,"MechD";#N/A,#N/A,FALSE,"GeotD";#N/A,#N/A,FALSE,"PrcsD";#N/A,#N/A,FALSE,"TunnD";#N/A,#N/A,FALSE,"CivlD";#N/A,#N/A,FALSE,"NtwkD";#N/A,#N/A,FALSE,"EstgD";#N/A,#N/A,FALSE,"PEngD"}</definedName>
    <definedName name="wrn.PrintallD." localSheetId="12" hidden="1">{#N/A,#N/A,FALSE,"SumD";#N/A,#N/A,FALSE,"ElecD";#N/A,#N/A,FALSE,"MechD";#N/A,#N/A,FALSE,"GeotD";#N/A,#N/A,FALSE,"PrcsD";#N/A,#N/A,FALSE,"TunnD";#N/A,#N/A,FALSE,"CivlD";#N/A,#N/A,FALSE,"NtwkD";#N/A,#N/A,FALSE,"EstgD";#N/A,#N/A,FALSE,"PEngD"}</definedName>
    <definedName name="wrn.PrintallD." localSheetId="13" hidden="1">{#N/A,#N/A,FALSE,"SumD";#N/A,#N/A,FALSE,"ElecD";#N/A,#N/A,FALSE,"MechD";#N/A,#N/A,FALSE,"GeotD";#N/A,#N/A,FALSE,"PrcsD";#N/A,#N/A,FALSE,"TunnD";#N/A,#N/A,FALSE,"CivlD";#N/A,#N/A,FALSE,"NtwkD";#N/A,#N/A,FALSE,"EstgD";#N/A,#N/A,FALSE,"PEngD"}</definedName>
    <definedName name="wrn.PrintallD." localSheetId="17"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26"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localSheetId="15"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0" hidden="1">{#N/A,#N/A,FALSE,"SumG";#N/A,#N/A,FALSE,"ElecG";#N/A,#N/A,FALSE,"MechG";#N/A,#N/A,FALSE,"GeotG";#N/A,#N/A,FALSE,"PrcsG";#N/A,#N/A,FALSE,"TunnG";#N/A,#N/A,FALSE,"CivlG";#N/A,#N/A,FALSE,"NtwkG";#N/A,#N/A,FALSE,"EstgG";#N/A,#N/A,FALSE,"PEngG"}</definedName>
    <definedName name="wrn.PrintallG." localSheetId="9" hidden="1">{#N/A,#N/A,FALSE,"SumG";#N/A,#N/A,FALSE,"ElecG";#N/A,#N/A,FALSE,"MechG";#N/A,#N/A,FALSE,"GeotG";#N/A,#N/A,FALSE,"PrcsG";#N/A,#N/A,FALSE,"TunnG";#N/A,#N/A,FALSE,"CivlG";#N/A,#N/A,FALSE,"NtwkG";#N/A,#N/A,FALSE,"EstgG";#N/A,#N/A,FALSE,"PEngG"}</definedName>
    <definedName name="wrn.PrintallG." localSheetId="12" hidden="1">{#N/A,#N/A,FALSE,"SumG";#N/A,#N/A,FALSE,"ElecG";#N/A,#N/A,FALSE,"MechG";#N/A,#N/A,FALSE,"GeotG";#N/A,#N/A,FALSE,"PrcsG";#N/A,#N/A,FALSE,"TunnG";#N/A,#N/A,FALSE,"CivlG";#N/A,#N/A,FALSE,"NtwkG";#N/A,#N/A,FALSE,"EstgG";#N/A,#N/A,FALSE,"PEngG"}</definedName>
    <definedName name="wrn.PrintallG." localSheetId="13" hidden="1">{#N/A,#N/A,FALSE,"SumG";#N/A,#N/A,FALSE,"ElecG";#N/A,#N/A,FALSE,"MechG";#N/A,#N/A,FALSE,"GeotG";#N/A,#N/A,FALSE,"PrcsG";#N/A,#N/A,FALSE,"TunnG";#N/A,#N/A,FALSE,"CivlG";#N/A,#N/A,FALSE,"NtwkG";#N/A,#N/A,FALSE,"EstgG";#N/A,#N/A,FALSE,"PEngG"}</definedName>
    <definedName name="wrn.PrintallG." localSheetId="17"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26"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localSheetId="15"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0" hidden="1">{#N/A,#N/A,FALSE,"Secondary"}</definedName>
    <definedName name="wrn.Secondary._.Competition." localSheetId="9" hidden="1">{#N/A,#N/A,FALSE,"Secondary"}</definedName>
    <definedName name="wrn.Secondary._.Competition." localSheetId="12" hidden="1">{#N/A,#N/A,FALSE,"Secondary"}</definedName>
    <definedName name="wrn.Secondary._.Competition." localSheetId="13" hidden="1">{#N/A,#N/A,FALSE,"Secondary"}</definedName>
    <definedName name="wrn.Secondary._.Competition." localSheetId="17" hidden="1">{#N/A,#N/A,FALSE,"Secondary"}</definedName>
    <definedName name="wrn.Secondary._.Competition." localSheetId="20" hidden="1">{#N/A,#N/A,FALSE,"Secondary"}</definedName>
    <definedName name="wrn.Secondary._.Competition." localSheetId="19" hidden="1">{#N/A,#N/A,FALSE,"Secondary"}</definedName>
    <definedName name="wrn.Secondary._.Competition." localSheetId="26" hidden="1">{#N/A,#N/A,FALSE,"Secondary"}</definedName>
    <definedName name="wrn.Secondary._.Competition." localSheetId="10" hidden="1">{#N/A,#N/A,FALSE,"Secondary"}</definedName>
    <definedName name="wrn.Secondary._.Competition." localSheetId="11" hidden="1">{#N/A,#N/A,FALSE,"Secondary"}</definedName>
    <definedName name="wrn.Secondary._.Competition." localSheetId="15" hidden="1">{#N/A,#N/A,FALSE,"Secondary"}</definedName>
    <definedName name="wrn.Secondary._.Competition." hidden="1">{#N/A,#N/A,FALSE,"Secondary"}</definedName>
    <definedName name="wrn.STAMPA._.TUTTO." localSheetId="0" hidden="1">{#N/A,#N/A,FALSE,"C3";#N/A,#N/A,FALSE,"D2-17";#N/A,#N/A,FALSE,"C2-17";#N/A,#N/A,FALSE,"C2-CIVIL";#N/A,#N/A,FALSE,"D1-C1 contract";#N/A,#N/A,FALSE,"D1-CIVIL";#N/A,#N/A,FALSE,"C1 hourly";#N/A,#N/A,FALSE,"C1 contract";#N/A,#N/A,FALSE,"D1-C1 hourly"}</definedName>
    <definedName name="wrn.STAMPA._.TUTTO." localSheetId="9" hidden="1">{#N/A,#N/A,FALSE,"C3";#N/A,#N/A,FALSE,"D2-17";#N/A,#N/A,FALSE,"C2-17";#N/A,#N/A,FALSE,"C2-CIVIL";#N/A,#N/A,FALSE,"D1-C1 contract";#N/A,#N/A,FALSE,"D1-CIVIL";#N/A,#N/A,FALSE,"C1 hourly";#N/A,#N/A,FALSE,"C1 contract";#N/A,#N/A,FALSE,"D1-C1 hourly"}</definedName>
    <definedName name="wrn.STAMPA._.TUTTO." localSheetId="12" hidden="1">{#N/A,#N/A,FALSE,"C3";#N/A,#N/A,FALSE,"D2-17";#N/A,#N/A,FALSE,"C2-17";#N/A,#N/A,FALSE,"C2-CIVIL";#N/A,#N/A,FALSE,"D1-C1 contract";#N/A,#N/A,FALSE,"D1-CIVIL";#N/A,#N/A,FALSE,"C1 hourly";#N/A,#N/A,FALSE,"C1 contract";#N/A,#N/A,FALSE,"D1-C1 hourly"}</definedName>
    <definedName name="wrn.STAMPA._.TUTTO." localSheetId="13" hidden="1">{#N/A,#N/A,FALSE,"C3";#N/A,#N/A,FALSE,"D2-17";#N/A,#N/A,FALSE,"C2-17";#N/A,#N/A,FALSE,"C2-CIVIL";#N/A,#N/A,FALSE,"D1-C1 contract";#N/A,#N/A,FALSE,"D1-CIVIL";#N/A,#N/A,FALSE,"C1 hourly";#N/A,#N/A,FALSE,"C1 contract";#N/A,#N/A,FALSE,"D1-C1 hourly"}</definedName>
    <definedName name="wrn.STAMPA._.TUTTO." localSheetId="17" hidden="1">{#N/A,#N/A,FALSE,"C3";#N/A,#N/A,FALSE,"D2-17";#N/A,#N/A,FALSE,"C2-17";#N/A,#N/A,FALSE,"C2-CIVIL";#N/A,#N/A,FALSE,"D1-C1 contract";#N/A,#N/A,FALSE,"D1-CIVIL";#N/A,#N/A,FALSE,"C1 hourly";#N/A,#N/A,FALSE,"C1 contract";#N/A,#N/A,FALSE,"D1-C1 hourly"}</definedName>
    <definedName name="wrn.STAMPA._.TUTTO." localSheetId="20"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26"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localSheetId="15"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0" hidden="1">{#N/A,#N/A,TRUE,"arnitower";#N/A,#N/A,TRUE,"arnigarage "}</definedName>
    <definedName name="wrn.struckgi." localSheetId="9" hidden="1">{#N/A,#N/A,TRUE,"arnitower";#N/A,#N/A,TRUE,"arnigarage "}</definedName>
    <definedName name="wrn.struckgi." localSheetId="12" hidden="1">{#N/A,#N/A,TRUE,"arnitower";#N/A,#N/A,TRUE,"arnigarage "}</definedName>
    <definedName name="wrn.struckgi." localSheetId="13" hidden="1">{#N/A,#N/A,TRUE,"arnitower";#N/A,#N/A,TRUE,"arnigarage "}</definedName>
    <definedName name="wrn.struckgi." localSheetId="17" hidden="1">{#N/A,#N/A,TRUE,"arnitower";#N/A,#N/A,TRUE,"arnigarage "}</definedName>
    <definedName name="wrn.struckgi." localSheetId="20" hidden="1">{#N/A,#N/A,TRUE,"arnitower";#N/A,#N/A,TRUE,"arnigarage "}</definedName>
    <definedName name="wrn.struckgi." localSheetId="19" hidden="1">{#N/A,#N/A,TRUE,"arnitower";#N/A,#N/A,TRUE,"arnigarage "}</definedName>
    <definedName name="wrn.struckgi." localSheetId="26" hidden="1">{#N/A,#N/A,TRUE,"arnitower";#N/A,#N/A,TRUE,"arnigarage "}</definedName>
    <definedName name="wrn.struckgi." localSheetId="10" hidden="1">{#N/A,#N/A,TRUE,"arnitower";#N/A,#N/A,TRUE,"arnigarage "}</definedName>
    <definedName name="wrn.struckgi." localSheetId="11" hidden="1">{#N/A,#N/A,TRUE,"arnitower";#N/A,#N/A,TRUE,"arnigarage "}</definedName>
    <definedName name="wrn.struckgi." localSheetId="15" hidden="1">{#N/A,#N/A,TRUE,"arnitower";#N/A,#N/A,TRUE,"arnigarage "}</definedName>
    <definedName name="wrn.struckgi." hidden="1">{#N/A,#N/A,TRUE,"arnitower";#N/A,#N/A,TRUE,"arnigarage "}</definedName>
    <definedName name="wrn.Supply._.Additions." localSheetId="0" hidden="1">{#N/A,#N/A,FALSE,"Supply Addn"}</definedName>
    <definedName name="wrn.Supply._.Additions." localSheetId="9" hidden="1">{#N/A,#N/A,FALSE,"Supply Addn"}</definedName>
    <definedName name="wrn.Supply._.Additions." localSheetId="12" hidden="1">{#N/A,#N/A,FALSE,"Supply Addn"}</definedName>
    <definedName name="wrn.Supply._.Additions." localSheetId="13" hidden="1">{#N/A,#N/A,FALSE,"Supply Addn"}</definedName>
    <definedName name="wrn.Supply._.Additions." localSheetId="17" hidden="1">{#N/A,#N/A,FALSE,"Supply Addn"}</definedName>
    <definedName name="wrn.Supply._.Additions." localSheetId="20" hidden="1">{#N/A,#N/A,FALSE,"Supply Addn"}</definedName>
    <definedName name="wrn.Supply._.Additions." localSheetId="19" hidden="1">{#N/A,#N/A,FALSE,"Supply Addn"}</definedName>
    <definedName name="wrn.Supply._.Additions." localSheetId="26" hidden="1">{#N/A,#N/A,FALSE,"Supply Addn"}</definedName>
    <definedName name="wrn.Supply._.Additions." localSheetId="10" hidden="1">{#N/A,#N/A,FALSE,"Supply Addn"}</definedName>
    <definedName name="wrn.Supply._.Additions." localSheetId="11" hidden="1">{#N/A,#N/A,FALSE,"Supply Addn"}</definedName>
    <definedName name="wrn.Supply._.Additions." localSheetId="15" hidden="1">{#N/A,#N/A,FALSE,"Supply Addn"}</definedName>
    <definedName name="wrn.Supply._.Additions." hidden="1">{#N/A,#N/A,FALSE,"Supply Addn"}</definedName>
    <definedName name="wrn.Warrington._.Widnes._.QS._.Costs." localSheetId="0" hidden="1">{#N/A,#N/A,TRUE,"Cover";#N/A,#N/A,TRUE,"Conts";#N/A,#N/A,TRUE,"VOS";#N/A,#N/A,TRUE,"Warrington";#N/A,#N/A,TRUE,"Widnes"}</definedName>
    <definedName name="wrn.Warrington._.Widnes._.QS._.Costs." localSheetId="9" hidden="1">{#N/A,#N/A,TRUE,"Cover";#N/A,#N/A,TRUE,"Conts";#N/A,#N/A,TRUE,"VOS";#N/A,#N/A,TRUE,"Warrington";#N/A,#N/A,TRUE,"Widnes"}</definedName>
    <definedName name="wrn.Warrington._.Widnes._.QS._.Costs." localSheetId="12" hidden="1">{#N/A,#N/A,TRUE,"Cover";#N/A,#N/A,TRUE,"Conts";#N/A,#N/A,TRUE,"VOS";#N/A,#N/A,TRUE,"Warrington";#N/A,#N/A,TRUE,"Widnes"}</definedName>
    <definedName name="wrn.Warrington._.Widnes._.QS._.Costs." localSheetId="13" hidden="1">{#N/A,#N/A,TRUE,"Cover";#N/A,#N/A,TRUE,"Conts";#N/A,#N/A,TRUE,"VOS";#N/A,#N/A,TRUE,"Warrington";#N/A,#N/A,TRUE,"Widnes"}</definedName>
    <definedName name="wrn.Warrington._.Widnes._.QS._.Costs." localSheetId="17" hidden="1">{#N/A,#N/A,TRUE,"Cover";#N/A,#N/A,TRUE,"Conts";#N/A,#N/A,TRUE,"VOS";#N/A,#N/A,TRUE,"Warrington";#N/A,#N/A,TRUE,"Widnes"}</definedName>
    <definedName name="wrn.Warrington._.Widnes._.QS._.Costs." localSheetId="20"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26"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15" hidden="1">{#N/A,#N/A,TRUE,"Cover";#N/A,#N/A,TRUE,"Conts";#N/A,#N/A,TRUE,"VOS";#N/A,#N/A,TRUE,"Warrington";#N/A,#N/A,TRUE,"Widnes"}</definedName>
    <definedName name="wrn.Warrington._.Widnes._.QS._.Costs." hidden="1">{#N/A,#N/A,TRUE,"Cover";#N/A,#N/A,TRUE,"Conts";#N/A,#N/A,TRUE,"VOS";#N/A,#N/A,TRUE,"Warrington";#N/A,#N/A,TRUE,"Widnes"}</definedName>
    <definedName name="wrrwerwrew" localSheetId="0" hidden="1">{#N/A,#N/A,TRUE,"Cover";#N/A,#N/A,TRUE,"Conts";#N/A,#N/A,TRUE,"VOS";#N/A,#N/A,TRUE,"Warrington";#N/A,#N/A,TRUE,"Widnes"}</definedName>
    <definedName name="wrrwerwrew" localSheetId="9" hidden="1">{#N/A,#N/A,TRUE,"Cover";#N/A,#N/A,TRUE,"Conts";#N/A,#N/A,TRUE,"VOS";#N/A,#N/A,TRUE,"Warrington";#N/A,#N/A,TRUE,"Widnes"}</definedName>
    <definedName name="wrrwerwrew" localSheetId="12" hidden="1">{#N/A,#N/A,TRUE,"Cover";#N/A,#N/A,TRUE,"Conts";#N/A,#N/A,TRUE,"VOS";#N/A,#N/A,TRUE,"Warrington";#N/A,#N/A,TRUE,"Widnes"}</definedName>
    <definedName name="wrrwerwrew" localSheetId="13" hidden="1">{#N/A,#N/A,TRUE,"Cover";#N/A,#N/A,TRUE,"Conts";#N/A,#N/A,TRUE,"VOS";#N/A,#N/A,TRUE,"Warrington";#N/A,#N/A,TRUE,"Widnes"}</definedName>
    <definedName name="wrrwerwrew" localSheetId="17" hidden="1">{#N/A,#N/A,TRUE,"Cover";#N/A,#N/A,TRUE,"Conts";#N/A,#N/A,TRUE,"VOS";#N/A,#N/A,TRUE,"Warrington";#N/A,#N/A,TRUE,"Widnes"}</definedName>
    <definedName name="wrrwerwrew" localSheetId="20" hidden="1">{#N/A,#N/A,TRUE,"Cover";#N/A,#N/A,TRUE,"Conts";#N/A,#N/A,TRUE,"VOS";#N/A,#N/A,TRUE,"Warrington";#N/A,#N/A,TRUE,"Widnes"}</definedName>
    <definedName name="wrrwerwrew" localSheetId="19" hidden="1">{#N/A,#N/A,TRUE,"Cover";#N/A,#N/A,TRUE,"Conts";#N/A,#N/A,TRUE,"VOS";#N/A,#N/A,TRUE,"Warrington";#N/A,#N/A,TRUE,"Widnes"}</definedName>
    <definedName name="wrrwerwrew" localSheetId="26" hidden="1">{#N/A,#N/A,TRUE,"Cover";#N/A,#N/A,TRUE,"Conts";#N/A,#N/A,TRUE,"VOS";#N/A,#N/A,TRUE,"Warrington";#N/A,#N/A,TRUE,"Widnes"}</definedName>
    <definedName name="wrrwerwrew" localSheetId="10" hidden="1">{#N/A,#N/A,TRUE,"Cover";#N/A,#N/A,TRUE,"Conts";#N/A,#N/A,TRUE,"VOS";#N/A,#N/A,TRUE,"Warrington";#N/A,#N/A,TRUE,"Widnes"}</definedName>
    <definedName name="wrrwerwrew" localSheetId="11" hidden="1">{#N/A,#N/A,TRUE,"Cover";#N/A,#N/A,TRUE,"Conts";#N/A,#N/A,TRUE,"VOS";#N/A,#N/A,TRUE,"Warrington";#N/A,#N/A,TRUE,"Widnes"}</definedName>
    <definedName name="wrrwerwrew" localSheetId="15" hidden="1">{#N/A,#N/A,TRUE,"Cover";#N/A,#N/A,TRUE,"Conts";#N/A,#N/A,TRUE,"VOS";#N/A,#N/A,TRUE,"Warrington";#N/A,#N/A,TRUE,"Widnes"}</definedName>
    <definedName name="wrrwerwrew" hidden="1">{#N/A,#N/A,TRUE,"Cover";#N/A,#N/A,TRUE,"Conts";#N/A,#N/A,TRUE,"VOS";#N/A,#N/A,TRUE,"Warrington";#N/A,#N/A,TRUE,"Widnes"}</definedName>
    <definedName name="wryuwyrututwys" localSheetId="0" hidden="1">{#N/A,#N/A,TRUE,"Cover";#N/A,#N/A,TRUE,"Conts";#N/A,#N/A,TRUE,"VOS";#N/A,#N/A,TRUE,"Warrington";#N/A,#N/A,TRUE,"Widnes"}</definedName>
    <definedName name="wryuwyrututwys" localSheetId="9" hidden="1">{#N/A,#N/A,TRUE,"Cover";#N/A,#N/A,TRUE,"Conts";#N/A,#N/A,TRUE,"VOS";#N/A,#N/A,TRUE,"Warrington";#N/A,#N/A,TRUE,"Widnes"}</definedName>
    <definedName name="wryuwyrututwys" localSheetId="12" hidden="1">{#N/A,#N/A,TRUE,"Cover";#N/A,#N/A,TRUE,"Conts";#N/A,#N/A,TRUE,"VOS";#N/A,#N/A,TRUE,"Warrington";#N/A,#N/A,TRUE,"Widnes"}</definedName>
    <definedName name="wryuwyrututwys" localSheetId="13" hidden="1">{#N/A,#N/A,TRUE,"Cover";#N/A,#N/A,TRUE,"Conts";#N/A,#N/A,TRUE,"VOS";#N/A,#N/A,TRUE,"Warrington";#N/A,#N/A,TRUE,"Widnes"}</definedName>
    <definedName name="wryuwyrututwys" localSheetId="17" hidden="1">{#N/A,#N/A,TRUE,"Cover";#N/A,#N/A,TRUE,"Conts";#N/A,#N/A,TRUE,"VOS";#N/A,#N/A,TRUE,"Warrington";#N/A,#N/A,TRUE,"Widnes"}</definedName>
    <definedName name="wryuwyrututwys" localSheetId="20" hidden="1">{#N/A,#N/A,TRUE,"Cover";#N/A,#N/A,TRUE,"Conts";#N/A,#N/A,TRUE,"VOS";#N/A,#N/A,TRUE,"Warrington";#N/A,#N/A,TRUE,"Widnes"}</definedName>
    <definedName name="wryuwyrututwys" localSheetId="19" hidden="1">{#N/A,#N/A,TRUE,"Cover";#N/A,#N/A,TRUE,"Conts";#N/A,#N/A,TRUE,"VOS";#N/A,#N/A,TRUE,"Warrington";#N/A,#N/A,TRUE,"Widnes"}</definedName>
    <definedName name="wryuwyrututwys" localSheetId="26" hidden="1">{#N/A,#N/A,TRUE,"Cover";#N/A,#N/A,TRUE,"Conts";#N/A,#N/A,TRUE,"VOS";#N/A,#N/A,TRUE,"Warrington";#N/A,#N/A,TRUE,"Widnes"}</definedName>
    <definedName name="wryuwyrututwys" localSheetId="10" hidden="1">{#N/A,#N/A,TRUE,"Cover";#N/A,#N/A,TRUE,"Conts";#N/A,#N/A,TRUE,"VOS";#N/A,#N/A,TRUE,"Warrington";#N/A,#N/A,TRUE,"Widnes"}</definedName>
    <definedName name="wryuwyrututwys" localSheetId="11" hidden="1">{#N/A,#N/A,TRUE,"Cover";#N/A,#N/A,TRUE,"Conts";#N/A,#N/A,TRUE,"VOS";#N/A,#N/A,TRUE,"Warrington";#N/A,#N/A,TRUE,"Widnes"}</definedName>
    <definedName name="wryuwyrututwys" localSheetId="15" hidden="1">{#N/A,#N/A,TRUE,"Cover";#N/A,#N/A,TRUE,"Conts";#N/A,#N/A,TRUE,"VOS";#N/A,#N/A,TRUE,"Warrington";#N/A,#N/A,TRUE,"Widnes"}</definedName>
    <definedName name="wryuwyrututwys" hidden="1">{#N/A,#N/A,TRUE,"Cover";#N/A,#N/A,TRUE,"Conts";#N/A,#N/A,TRUE,"VOS";#N/A,#N/A,TRUE,"Warrington";#N/A,#N/A,TRUE,"Widnes"}</definedName>
    <definedName name="WT" localSheetId="0" hidden="1">{#N/A,#N/A,TRUE,"Cover";#N/A,#N/A,TRUE,"Conts";#N/A,#N/A,TRUE,"VOS";#N/A,#N/A,TRUE,"Warrington";#N/A,#N/A,TRUE,"Widnes"}</definedName>
    <definedName name="WT" localSheetId="9" hidden="1">{#N/A,#N/A,TRUE,"Cover";#N/A,#N/A,TRUE,"Conts";#N/A,#N/A,TRUE,"VOS";#N/A,#N/A,TRUE,"Warrington";#N/A,#N/A,TRUE,"Widnes"}</definedName>
    <definedName name="WT" localSheetId="12" hidden="1">{#N/A,#N/A,TRUE,"Cover";#N/A,#N/A,TRUE,"Conts";#N/A,#N/A,TRUE,"VOS";#N/A,#N/A,TRUE,"Warrington";#N/A,#N/A,TRUE,"Widnes"}</definedName>
    <definedName name="WT" localSheetId="13" hidden="1">{#N/A,#N/A,TRUE,"Cover";#N/A,#N/A,TRUE,"Conts";#N/A,#N/A,TRUE,"VOS";#N/A,#N/A,TRUE,"Warrington";#N/A,#N/A,TRUE,"Widnes"}</definedName>
    <definedName name="WT" localSheetId="17" hidden="1">{#N/A,#N/A,TRUE,"Cover";#N/A,#N/A,TRUE,"Conts";#N/A,#N/A,TRUE,"VOS";#N/A,#N/A,TRUE,"Warrington";#N/A,#N/A,TRUE,"Widnes"}</definedName>
    <definedName name="WT" localSheetId="20" hidden="1">{#N/A,#N/A,TRUE,"Cover";#N/A,#N/A,TRUE,"Conts";#N/A,#N/A,TRUE,"VOS";#N/A,#N/A,TRUE,"Warrington";#N/A,#N/A,TRUE,"Widnes"}</definedName>
    <definedName name="WT" localSheetId="19" hidden="1">{#N/A,#N/A,TRUE,"Cover";#N/A,#N/A,TRUE,"Conts";#N/A,#N/A,TRUE,"VOS";#N/A,#N/A,TRUE,"Warrington";#N/A,#N/A,TRUE,"Widnes"}</definedName>
    <definedName name="WT" localSheetId="26" hidden="1">{#N/A,#N/A,TRUE,"Cover";#N/A,#N/A,TRUE,"Conts";#N/A,#N/A,TRUE,"VOS";#N/A,#N/A,TRUE,"Warrington";#N/A,#N/A,TRUE,"Widnes"}</definedName>
    <definedName name="WT" localSheetId="10" hidden="1">{#N/A,#N/A,TRUE,"Cover";#N/A,#N/A,TRUE,"Conts";#N/A,#N/A,TRUE,"VOS";#N/A,#N/A,TRUE,"Warrington";#N/A,#N/A,TRUE,"Widnes"}</definedName>
    <definedName name="WT" localSheetId="11" hidden="1">{#N/A,#N/A,TRUE,"Cover";#N/A,#N/A,TRUE,"Conts";#N/A,#N/A,TRUE,"VOS";#N/A,#N/A,TRUE,"Warrington";#N/A,#N/A,TRUE,"Widnes"}</definedName>
    <definedName name="WT" localSheetId="15" hidden="1">{#N/A,#N/A,TRUE,"Cover";#N/A,#N/A,TRUE,"Conts";#N/A,#N/A,TRUE,"VOS";#N/A,#N/A,TRUE,"Warrington";#N/A,#N/A,TRUE,"Widnes"}</definedName>
    <definedName name="WT" hidden="1">{#N/A,#N/A,TRUE,"Cover";#N/A,#N/A,TRUE,"Conts";#N/A,#N/A,TRUE,"VOS";#N/A,#N/A,TRUE,"Warrington";#N/A,#N/A,TRUE,"Widnes"}</definedName>
    <definedName name="wtey" localSheetId="0" hidden="1">{#N/A,#N/A,TRUE,"Cover";#N/A,#N/A,TRUE,"Conts";#N/A,#N/A,TRUE,"VOS";#N/A,#N/A,TRUE,"Warrington";#N/A,#N/A,TRUE,"Widnes"}</definedName>
    <definedName name="wtey" localSheetId="9" hidden="1">{#N/A,#N/A,TRUE,"Cover";#N/A,#N/A,TRUE,"Conts";#N/A,#N/A,TRUE,"VOS";#N/A,#N/A,TRUE,"Warrington";#N/A,#N/A,TRUE,"Widnes"}</definedName>
    <definedName name="wtey" localSheetId="12" hidden="1">{#N/A,#N/A,TRUE,"Cover";#N/A,#N/A,TRUE,"Conts";#N/A,#N/A,TRUE,"VOS";#N/A,#N/A,TRUE,"Warrington";#N/A,#N/A,TRUE,"Widnes"}</definedName>
    <definedName name="wtey" localSheetId="13" hidden="1">{#N/A,#N/A,TRUE,"Cover";#N/A,#N/A,TRUE,"Conts";#N/A,#N/A,TRUE,"VOS";#N/A,#N/A,TRUE,"Warrington";#N/A,#N/A,TRUE,"Widnes"}</definedName>
    <definedName name="wtey" localSheetId="17" hidden="1">{#N/A,#N/A,TRUE,"Cover";#N/A,#N/A,TRUE,"Conts";#N/A,#N/A,TRUE,"VOS";#N/A,#N/A,TRUE,"Warrington";#N/A,#N/A,TRUE,"Widnes"}</definedName>
    <definedName name="wtey" localSheetId="20" hidden="1">{#N/A,#N/A,TRUE,"Cover";#N/A,#N/A,TRUE,"Conts";#N/A,#N/A,TRUE,"VOS";#N/A,#N/A,TRUE,"Warrington";#N/A,#N/A,TRUE,"Widnes"}</definedName>
    <definedName name="wtey" localSheetId="19" hidden="1">{#N/A,#N/A,TRUE,"Cover";#N/A,#N/A,TRUE,"Conts";#N/A,#N/A,TRUE,"VOS";#N/A,#N/A,TRUE,"Warrington";#N/A,#N/A,TRUE,"Widnes"}</definedName>
    <definedName name="wtey" localSheetId="26" hidden="1">{#N/A,#N/A,TRUE,"Cover";#N/A,#N/A,TRUE,"Conts";#N/A,#N/A,TRUE,"VOS";#N/A,#N/A,TRUE,"Warrington";#N/A,#N/A,TRUE,"Widnes"}</definedName>
    <definedName name="wtey" localSheetId="10" hidden="1">{#N/A,#N/A,TRUE,"Cover";#N/A,#N/A,TRUE,"Conts";#N/A,#N/A,TRUE,"VOS";#N/A,#N/A,TRUE,"Warrington";#N/A,#N/A,TRUE,"Widnes"}</definedName>
    <definedName name="wtey" localSheetId="11" hidden="1">{#N/A,#N/A,TRUE,"Cover";#N/A,#N/A,TRUE,"Conts";#N/A,#N/A,TRUE,"VOS";#N/A,#N/A,TRUE,"Warrington";#N/A,#N/A,TRUE,"Widnes"}</definedName>
    <definedName name="wtey" localSheetId="15" hidden="1">{#N/A,#N/A,TRUE,"Cover";#N/A,#N/A,TRUE,"Conts";#N/A,#N/A,TRUE,"VOS";#N/A,#N/A,TRUE,"Warrington";#N/A,#N/A,TRUE,"Widnes"}</definedName>
    <definedName name="wtey" hidden="1">{#N/A,#N/A,TRUE,"Cover";#N/A,#N/A,TRUE,"Conts";#N/A,#N/A,TRUE,"VOS";#N/A,#N/A,TRUE,"Warrington";#N/A,#N/A,TRUE,"Widnes"}</definedName>
    <definedName name="wtrwt" localSheetId="0" hidden="1">{#N/A,#N/A,TRUE,"Cover";#N/A,#N/A,TRUE,"Conts";#N/A,#N/A,TRUE,"VOS";#N/A,#N/A,TRUE,"Warrington";#N/A,#N/A,TRUE,"Widnes"}</definedName>
    <definedName name="wtrwt" localSheetId="9" hidden="1">{#N/A,#N/A,TRUE,"Cover";#N/A,#N/A,TRUE,"Conts";#N/A,#N/A,TRUE,"VOS";#N/A,#N/A,TRUE,"Warrington";#N/A,#N/A,TRUE,"Widnes"}</definedName>
    <definedName name="wtrwt" localSheetId="12" hidden="1">{#N/A,#N/A,TRUE,"Cover";#N/A,#N/A,TRUE,"Conts";#N/A,#N/A,TRUE,"VOS";#N/A,#N/A,TRUE,"Warrington";#N/A,#N/A,TRUE,"Widnes"}</definedName>
    <definedName name="wtrwt" localSheetId="13" hidden="1">{#N/A,#N/A,TRUE,"Cover";#N/A,#N/A,TRUE,"Conts";#N/A,#N/A,TRUE,"VOS";#N/A,#N/A,TRUE,"Warrington";#N/A,#N/A,TRUE,"Widnes"}</definedName>
    <definedName name="wtrwt" localSheetId="17" hidden="1">{#N/A,#N/A,TRUE,"Cover";#N/A,#N/A,TRUE,"Conts";#N/A,#N/A,TRUE,"VOS";#N/A,#N/A,TRUE,"Warrington";#N/A,#N/A,TRUE,"Widnes"}</definedName>
    <definedName name="wtrwt" localSheetId="20" hidden="1">{#N/A,#N/A,TRUE,"Cover";#N/A,#N/A,TRUE,"Conts";#N/A,#N/A,TRUE,"VOS";#N/A,#N/A,TRUE,"Warrington";#N/A,#N/A,TRUE,"Widnes"}</definedName>
    <definedName name="wtrwt" localSheetId="19" hidden="1">{#N/A,#N/A,TRUE,"Cover";#N/A,#N/A,TRUE,"Conts";#N/A,#N/A,TRUE,"VOS";#N/A,#N/A,TRUE,"Warrington";#N/A,#N/A,TRUE,"Widnes"}</definedName>
    <definedName name="wtrwt" localSheetId="26" hidden="1">{#N/A,#N/A,TRUE,"Cover";#N/A,#N/A,TRUE,"Conts";#N/A,#N/A,TRUE,"VOS";#N/A,#N/A,TRUE,"Warrington";#N/A,#N/A,TRUE,"Widnes"}</definedName>
    <definedName name="wtrwt" localSheetId="10" hidden="1">{#N/A,#N/A,TRUE,"Cover";#N/A,#N/A,TRUE,"Conts";#N/A,#N/A,TRUE,"VOS";#N/A,#N/A,TRUE,"Warrington";#N/A,#N/A,TRUE,"Widnes"}</definedName>
    <definedName name="wtrwt" localSheetId="11" hidden="1">{#N/A,#N/A,TRUE,"Cover";#N/A,#N/A,TRUE,"Conts";#N/A,#N/A,TRUE,"VOS";#N/A,#N/A,TRUE,"Warrington";#N/A,#N/A,TRUE,"Widnes"}</definedName>
    <definedName name="wtrwt" localSheetId="15" hidden="1">{#N/A,#N/A,TRUE,"Cover";#N/A,#N/A,TRUE,"Conts";#N/A,#N/A,TRUE,"VOS";#N/A,#N/A,TRUE,"Warrington";#N/A,#N/A,TRUE,"Widnes"}</definedName>
    <definedName name="wtrwt" hidden="1">{#N/A,#N/A,TRUE,"Cover";#N/A,#N/A,TRUE,"Conts";#N/A,#N/A,TRUE,"VOS";#N/A,#N/A,TRUE,"Warrington";#N/A,#N/A,TRUE,"Widnes"}</definedName>
    <definedName name="wtrywryt" localSheetId="0" hidden="1">{#N/A,#N/A,TRUE,"Cover";#N/A,#N/A,TRUE,"Conts";#N/A,#N/A,TRUE,"VOS";#N/A,#N/A,TRUE,"Warrington";#N/A,#N/A,TRUE,"Widnes"}</definedName>
    <definedName name="wtrywryt" localSheetId="9" hidden="1">{#N/A,#N/A,TRUE,"Cover";#N/A,#N/A,TRUE,"Conts";#N/A,#N/A,TRUE,"VOS";#N/A,#N/A,TRUE,"Warrington";#N/A,#N/A,TRUE,"Widnes"}</definedName>
    <definedName name="wtrywryt" localSheetId="12" hidden="1">{#N/A,#N/A,TRUE,"Cover";#N/A,#N/A,TRUE,"Conts";#N/A,#N/A,TRUE,"VOS";#N/A,#N/A,TRUE,"Warrington";#N/A,#N/A,TRUE,"Widnes"}</definedName>
    <definedName name="wtrywryt" localSheetId="13" hidden="1">{#N/A,#N/A,TRUE,"Cover";#N/A,#N/A,TRUE,"Conts";#N/A,#N/A,TRUE,"VOS";#N/A,#N/A,TRUE,"Warrington";#N/A,#N/A,TRUE,"Widnes"}</definedName>
    <definedName name="wtrywryt" localSheetId="17" hidden="1">{#N/A,#N/A,TRUE,"Cover";#N/A,#N/A,TRUE,"Conts";#N/A,#N/A,TRUE,"VOS";#N/A,#N/A,TRUE,"Warrington";#N/A,#N/A,TRUE,"Widnes"}</definedName>
    <definedName name="wtrywryt" localSheetId="20" hidden="1">{#N/A,#N/A,TRUE,"Cover";#N/A,#N/A,TRUE,"Conts";#N/A,#N/A,TRUE,"VOS";#N/A,#N/A,TRUE,"Warrington";#N/A,#N/A,TRUE,"Widnes"}</definedName>
    <definedName name="wtrywryt" localSheetId="19" hidden="1">{#N/A,#N/A,TRUE,"Cover";#N/A,#N/A,TRUE,"Conts";#N/A,#N/A,TRUE,"VOS";#N/A,#N/A,TRUE,"Warrington";#N/A,#N/A,TRUE,"Widnes"}</definedName>
    <definedName name="wtrywryt" localSheetId="26" hidden="1">{#N/A,#N/A,TRUE,"Cover";#N/A,#N/A,TRUE,"Conts";#N/A,#N/A,TRUE,"VOS";#N/A,#N/A,TRUE,"Warrington";#N/A,#N/A,TRUE,"Widnes"}</definedName>
    <definedName name="wtrywryt" localSheetId="10" hidden="1">{#N/A,#N/A,TRUE,"Cover";#N/A,#N/A,TRUE,"Conts";#N/A,#N/A,TRUE,"VOS";#N/A,#N/A,TRUE,"Warrington";#N/A,#N/A,TRUE,"Widnes"}</definedName>
    <definedName name="wtrywryt" localSheetId="11" hidden="1">{#N/A,#N/A,TRUE,"Cover";#N/A,#N/A,TRUE,"Conts";#N/A,#N/A,TRUE,"VOS";#N/A,#N/A,TRUE,"Warrington";#N/A,#N/A,TRUE,"Widnes"}</definedName>
    <definedName name="wtrywryt" localSheetId="15" hidden="1">{#N/A,#N/A,TRUE,"Cover";#N/A,#N/A,TRUE,"Conts";#N/A,#N/A,TRUE,"VOS";#N/A,#N/A,TRUE,"Warrington";#N/A,#N/A,TRUE,"Widnes"}</definedName>
    <definedName name="wtrywryt" hidden="1">{#N/A,#N/A,TRUE,"Cover";#N/A,#N/A,TRUE,"Conts";#N/A,#N/A,TRUE,"VOS";#N/A,#N/A,TRUE,"Warrington";#N/A,#N/A,TRUE,"Widnes"}</definedName>
    <definedName name="wtwt" localSheetId="0" hidden="1">{#N/A,#N/A,TRUE,"Cover";#N/A,#N/A,TRUE,"Conts";#N/A,#N/A,TRUE,"VOS";#N/A,#N/A,TRUE,"Warrington";#N/A,#N/A,TRUE,"Widnes"}</definedName>
    <definedName name="wtwt" localSheetId="9" hidden="1">{#N/A,#N/A,TRUE,"Cover";#N/A,#N/A,TRUE,"Conts";#N/A,#N/A,TRUE,"VOS";#N/A,#N/A,TRUE,"Warrington";#N/A,#N/A,TRUE,"Widnes"}</definedName>
    <definedName name="wtwt" localSheetId="12" hidden="1">{#N/A,#N/A,TRUE,"Cover";#N/A,#N/A,TRUE,"Conts";#N/A,#N/A,TRUE,"VOS";#N/A,#N/A,TRUE,"Warrington";#N/A,#N/A,TRUE,"Widnes"}</definedName>
    <definedName name="wtwt" localSheetId="13" hidden="1">{#N/A,#N/A,TRUE,"Cover";#N/A,#N/A,TRUE,"Conts";#N/A,#N/A,TRUE,"VOS";#N/A,#N/A,TRUE,"Warrington";#N/A,#N/A,TRUE,"Widnes"}</definedName>
    <definedName name="wtwt" localSheetId="17" hidden="1">{#N/A,#N/A,TRUE,"Cover";#N/A,#N/A,TRUE,"Conts";#N/A,#N/A,TRUE,"VOS";#N/A,#N/A,TRUE,"Warrington";#N/A,#N/A,TRUE,"Widnes"}</definedName>
    <definedName name="wtwt" localSheetId="20" hidden="1">{#N/A,#N/A,TRUE,"Cover";#N/A,#N/A,TRUE,"Conts";#N/A,#N/A,TRUE,"VOS";#N/A,#N/A,TRUE,"Warrington";#N/A,#N/A,TRUE,"Widnes"}</definedName>
    <definedName name="wtwt" localSheetId="19" hidden="1">{#N/A,#N/A,TRUE,"Cover";#N/A,#N/A,TRUE,"Conts";#N/A,#N/A,TRUE,"VOS";#N/A,#N/A,TRUE,"Warrington";#N/A,#N/A,TRUE,"Widnes"}</definedName>
    <definedName name="wtwt" localSheetId="26" hidden="1">{#N/A,#N/A,TRUE,"Cover";#N/A,#N/A,TRUE,"Conts";#N/A,#N/A,TRUE,"VOS";#N/A,#N/A,TRUE,"Warrington";#N/A,#N/A,TRUE,"Widnes"}</definedName>
    <definedName name="wtwt" localSheetId="10" hidden="1">{#N/A,#N/A,TRUE,"Cover";#N/A,#N/A,TRUE,"Conts";#N/A,#N/A,TRUE,"VOS";#N/A,#N/A,TRUE,"Warrington";#N/A,#N/A,TRUE,"Widnes"}</definedName>
    <definedName name="wtwt" localSheetId="11" hidden="1">{#N/A,#N/A,TRUE,"Cover";#N/A,#N/A,TRUE,"Conts";#N/A,#N/A,TRUE,"VOS";#N/A,#N/A,TRUE,"Warrington";#N/A,#N/A,TRUE,"Widnes"}</definedName>
    <definedName name="wtwt" localSheetId="15" hidden="1">{#N/A,#N/A,TRUE,"Cover";#N/A,#N/A,TRUE,"Conts";#N/A,#N/A,TRUE,"VOS";#N/A,#N/A,TRUE,"Warrington";#N/A,#N/A,TRUE,"Widnes"}</definedName>
    <definedName name="wtwt" hidden="1">{#N/A,#N/A,TRUE,"Cover";#N/A,#N/A,TRUE,"Conts";#N/A,#N/A,TRUE,"VOS";#N/A,#N/A,TRUE,"Warrington";#N/A,#N/A,TRUE,"Widnes"}</definedName>
    <definedName name="wtwy" localSheetId="0" hidden="1">{#N/A,#N/A,TRUE,"Cover";#N/A,#N/A,TRUE,"Conts";#N/A,#N/A,TRUE,"VOS";#N/A,#N/A,TRUE,"Warrington";#N/A,#N/A,TRUE,"Widnes"}</definedName>
    <definedName name="wtwy" localSheetId="9" hidden="1">{#N/A,#N/A,TRUE,"Cover";#N/A,#N/A,TRUE,"Conts";#N/A,#N/A,TRUE,"VOS";#N/A,#N/A,TRUE,"Warrington";#N/A,#N/A,TRUE,"Widnes"}</definedName>
    <definedName name="wtwy" localSheetId="12" hidden="1">{#N/A,#N/A,TRUE,"Cover";#N/A,#N/A,TRUE,"Conts";#N/A,#N/A,TRUE,"VOS";#N/A,#N/A,TRUE,"Warrington";#N/A,#N/A,TRUE,"Widnes"}</definedName>
    <definedName name="wtwy" localSheetId="13" hidden="1">{#N/A,#N/A,TRUE,"Cover";#N/A,#N/A,TRUE,"Conts";#N/A,#N/A,TRUE,"VOS";#N/A,#N/A,TRUE,"Warrington";#N/A,#N/A,TRUE,"Widnes"}</definedName>
    <definedName name="wtwy" localSheetId="17" hidden="1">{#N/A,#N/A,TRUE,"Cover";#N/A,#N/A,TRUE,"Conts";#N/A,#N/A,TRUE,"VOS";#N/A,#N/A,TRUE,"Warrington";#N/A,#N/A,TRUE,"Widnes"}</definedName>
    <definedName name="wtwy" localSheetId="20" hidden="1">{#N/A,#N/A,TRUE,"Cover";#N/A,#N/A,TRUE,"Conts";#N/A,#N/A,TRUE,"VOS";#N/A,#N/A,TRUE,"Warrington";#N/A,#N/A,TRUE,"Widnes"}</definedName>
    <definedName name="wtwy" localSheetId="19" hidden="1">{#N/A,#N/A,TRUE,"Cover";#N/A,#N/A,TRUE,"Conts";#N/A,#N/A,TRUE,"VOS";#N/A,#N/A,TRUE,"Warrington";#N/A,#N/A,TRUE,"Widnes"}</definedName>
    <definedName name="wtwy" localSheetId="26" hidden="1">{#N/A,#N/A,TRUE,"Cover";#N/A,#N/A,TRUE,"Conts";#N/A,#N/A,TRUE,"VOS";#N/A,#N/A,TRUE,"Warrington";#N/A,#N/A,TRUE,"Widnes"}</definedName>
    <definedName name="wtwy" localSheetId="10" hidden="1">{#N/A,#N/A,TRUE,"Cover";#N/A,#N/A,TRUE,"Conts";#N/A,#N/A,TRUE,"VOS";#N/A,#N/A,TRUE,"Warrington";#N/A,#N/A,TRUE,"Widnes"}</definedName>
    <definedName name="wtwy" localSheetId="11" hidden="1">{#N/A,#N/A,TRUE,"Cover";#N/A,#N/A,TRUE,"Conts";#N/A,#N/A,TRUE,"VOS";#N/A,#N/A,TRUE,"Warrington";#N/A,#N/A,TRUE,"Widnes"}</definedName>
    <definedName name="wtwy" localSheetId="15" hidden="1">{#N/A,#N/A,TRUE,"Cover";#N/A,#N/A,TRUE,"Conts";#N/A,#N/A,TRUE,"VOS";#N/A,#N/A,TRUE,"Warrington";#N/A,#N/A,TRUE,"Widnes"}</definedName>
    <definedName name="wtwy" hidden="1">{#N/A,#N/A,TRUE,"Cover";#N/A,#N/A,TRUE,"Conts";#N/A,#N/A,TRUE,"VOS";#N/A,#N/A,TRUE,"Warrington";#N/A,#N/A,TRUE,"Widnes"}</definedName>
    <definedName name="www" localSheetId="0" hidden="1">{#N/A,#N/A,TRUE,"Cover";#N/A,#N/A,TRUE,"Conts";#N/A,#N/A,TRUE,"VOS";#N/A,#N/A,TRUE,"Warrington";#N/A,#N/A,TRUE,"Widnes"}</definedName>
    <definedName name="www" localSheetId="9" hidden="1">{#N/A,#N/A,TRUE,"Cover";#N/A,#N/A,TRUE,"Conts";#N/A,#N/A,TRUE,"VOS";#N/A,#N/A,TRUE,"Warrington";#N/A,#N/A,TRUE,"Widnes"}</definedName>
    <definedName name="www" localSheetId="12" hidden="1">{#N/A,#N/A,TRUE,"Cover";#N/A,#N/A,TRUE,"Conts";#N/A,#N/A,TRUE,"VOS";#N/A,#N/A,TRUE,"Warrington";#N/A,#N/A,TRUE,"Widnes"}</definedName>
    <definedName name="www" localSheetId="13" hidden="1">{#N/A,#N/A,TRUE,"Cover";#N/A,#N/A,TRUE,"Conts";#N/A,#N/A,TRUE,"VOS";#N/A,#N/A,TRUE,"Warrington";#N/A,#N/A,TRUE,"Widnes"}</definedName>
    <definedName name="www" localSheetId="17" hidden="1">{#N/A,#N/A,TRUE,"Cover";#N/A,#N/A,TRUE,"Conts";#N/A,#N/A,TRUE,"VOS";#N/A,#N/A,TRUE,"Warrington";#N/A,#N/A,TRUE,"Widnes"}</definedName>
    <definedName name="www" localSheetId="20" hidden="1">{#N/A,#N/A,TRUE,"Cover";#N/A,#N/A,TRUE,"Conts";#N/A,#N/A,TRUE,"VOS";#N/A,#N/A,TRUE,"Warrington";#N/A,#N/A,TRUE,"Widnes"}</definedName>
    <definedName name="www" localSheetId="19" hidden="1">{#N/A,#N/A,TRUE,"Cover";#N/A,#N/A,TRUE,"Conts";#N/A,#N/A,TRUE,"VOS";#N/A,#N/A,TRUE,"Warrington";#N/A,#N/A,TRUE,"Widnes"}</definedName>
    <definedName name="www" localSheetId="26" hidden="1">{#N/A,#N/A,TRUE,"Cover";#N/A,#N/A,TRUE,"Conts";#N/A,#N/A,TRUE,"VOS";#N/A,#N/A,TRUE,"Warrington";#N/A,#N/A,TRUE,"Widnes"}</definedName>
    <definedName name="www" localSheetId="10" hidden="1">{#N/A,#N/A,TRUE,"Cover";#N/A,#N/A,TRUE,"Conts";#N/A,#N/A,TRUE,"VOS";#N/A,#N/A,TRUE,"Warrington";#N/A,#N/A,TRUE,"Widnes"}</definedName>
    <definedName name="www" localSheetId="11" hidden="1">{#N/A,#N/A,TRUE,"Cover";#N/A,#N/A,TRUE,"Conts";#N/A,#N/A,TRUE,"VOS";#N/A,#N/A,TRUE,"Warrington";#N/A,#N/A,TRUE,"Widnes"}</definedName>
    <definedName name="www" localSheetId="15" hidden="1">{#N/A,#N/A,TRUE,"Cover";#N/A,#N/A,TRUE,"Conts";#N/A,#N/A,TRUE,"VOS";#N/A,#N/A,TRUE,"Warrington";#N/A,#N/A,TRUE,"Widnes"}</definedName>
    <definedName name="www" hidden="1">{#N/A,#N/A,TRUE,"Cover";#N/A,#N/A,TRUE,"Conts";#N/A,#N/A,TRUE,"VOS";#N/A,#N/A,TRUE,"Warrington";#N/A,#N/A,TRUE,"Widnes"}</definedName>
    <definedName name="wwwww" localSheetId="0" hidden="1">{#N/A,#N/A,TRUE,"Cover";#N/A,#N/A,TRUE,"Conts";#N/A,#N/A,TRUE,"VOS";#N/A,#N/A,TRUE,"Warrington";#N/A,#N/A,TRUE,"Widnes"}</definedName>
    <definedName name="wwwww" localSheetId="9" hidden="1">{#N/A,#N/A,TRUE,"Cover";#N/A,#N/A,TRUE,"Conts";#N/A,#N/A,TRUE,"VOS";#N/A,#N/A,TRUE,"Warrington";#N/A,#N/A,TRUE,"Widnes"}</definedName>
    <definedName name="wwwww" localSheetId="12" hidden="1">{#N/A,#N/A,TRUE,"Cover";#N/A,#N/A,TRUE,"Conts";#N/A,#N/A,TRUE,"VOS";#N/A,#N/A,TRUE,"Warrington";#N/A,#N/A,TRUE,"Widnes"}</definedName>
    <definedName name="wwwww" localSheetId="13" hidden="1">{#N/A,#N/A,TRUE,"Cover";#N/A,#N/A,TRUE,"Conts";#N/A,#N/A,TRUE,"VOS";#N/A,#N/A,TRUE,"Warrington";#N/A,#N/A,TRUE,"Widnes"}</definedName>
    <definedName name="wwwww" localSheetId="17" hidden="1">{#N/A,#N/A,TRUE,"Cover";#N/A,#N/A,TRUE,"Conts";#N/A,#N/A,TRUE,"VOS";#N/A,#N/A,TRUE,"Warrington";#N/A,#N/A,TRUE,"Widnes"}</definedName>
    <definedName name="wwwww" localSheetId="20" hidden="1">{#N/A,#N/A,TRUE,"Cover";#N/A,#N/A,TRUE,"Conts";#N/A,#N/A,TRUE,"VOS";#N/A,#N/A,TRUE,"Warrington";#N/A,#N/A,TRUE,"Widnes"}</definedName>
    <definedName name="wwwww" localSheetId="19" hidden="1">{#N/A,#N/A,TRUE,"Cover";#N/A,#N/A,TRUE,"Conts";#N/A,#N/A,TRUE,"VOS";#N/A,#N/A,TRUE,"Warrington";#N/A,#N/A,TRUE,"Widnes"}</definedName>
    <definedName name="wwwww" localSheetId="26" hidden="1">{#N/A,#N/A,TRUE,"Cover";#N/A,#N/A,TRUE,"Conts";#N/A,#N/A,TRUE,"VOS";#N/A,#N/A,TRUE,"Warrington";#N/A,#N/A,TRUE,"Widnes"}</definedName>
    <definedName name="wwwww" localSheetId="10" hidden="1">{#N/A,#N/A,TRUE,"Cover";#N/A,#N/A,TRUE,"Conts";#N/A,#N/A,TRUE,"VOS";#N/A,#N/A,TRUE,"Warrington";#N/A,#N/A,TRUE,"Widnes"}</definedName>
    <definedName name="wwwww" localSheetId="11" hidden="1">{#N/A,#N/A,TRUE,"Cover";#N/A,#N/A,TRUE,"Conts";#N/A,#N/A,TRUE,"VOS";#N/A,#N/A,TRUE,"Warrington";#N/A,#N/A,TRUE,"Widnes"}</definedName>
    <definedName name="wwwww" localSheetId="15" hidden="1">{#N/A,#N/A,TRUE,"Cover";#N/A,#N/A,TRUE,"Conts";#N/A,#N/A,TRUE,"VOS";#N/A,#N/A,TRUE,"Warrington";#N/A,#N/A,TRUE,"Widnes"}</definedName>
    <definedName name="wwwww" hidden="1">{#N/A,#N/A,TRUE,"Cover";#N/A,#N/A,TRUE,"Conts";#N/A,#N/A,TRUE,"VOS";#N/A,#N/A,TRUE,"Warrington";#N/A,#N/A,TRUE,"Widnes"}</definedName>
    <definedName name="wwwwwwwww" localSheetId="9" hidden="1">#REF!</definedName>
    <definedName name="wwwwwwwww" localSheetId="11" hidden="1">#REF!</definedName>
    <definedName name="wwwwwwwww" localSheetId="15" hidden="1">#REF!</definedName>
    <definedName name="wwwwwwwww" hidden="1">#REF!</definedName>
    <definedName name="wy7u7y" localSheetId="0" hidden="1">{#N/A,#N/A,TRUE,"Cover";#N/A,#N/A,TRUE,"Conts";#N/A,#N/A,TRUE,"VOS";#N/A,#N/A,TRUE,"Warrington";#N/A,#N/A,TRUE,"Widnes"}</definedName>
    <definedName name="wy7u7y" localSheetId="9" hidden="1">{#N/A,#N/A,TRUE,"Cover";#N/A,#N/A,TRUE,"Conts";#N/A,#N/A,TRUE,"VOS";#N/A,#N/A,TRUE,"Warrington";#N/A,#N/A,TRUE,"Widnes"}</definedName>
    <definedName name="wy7u7y" localSheetId="12" hidden="1">{#N/A,#N/A,TRUE,"Cover";#N/A,#N/A,TRUE,"Conts";#N/A,#N/A,TRUE,"VOS";#N/A,#N/A,TRUE,"Warrington";#N/A,#N/A,TRUE,"Widnes"}</definedName>
    <definedName name="wy7u7y" localSheetId="13" hidden="1">{#N/A,#N/A,TRUE,"Cover";#N/A,#N/A,TRUE,"Conts";#N/A,#N/A,TRUE,"VOS";#N/A,#N/A,TRUE,"Warrington";#N/A,#N/A,TRUE,"Widnes"}</definedName>
    <definedName name="wy7u7y" localSheetId="17" hidden="1">{#N/A,#N/A,TRUE,"Cover";#N/A,#N/A,TRUE,"Conts";#N/A,#N/A,TRUE,"VOS";#N/A,#N/A,TRUE,"Warrington";#N/A,#N/A,TRUE,"Widnes"}</definedName>
    <definedName name="wy7u7y" localSheetId="20" hidden="1">{#N/A,#N/A,TRUE,"Cover";#N/A,#N/A,TRUE,"Conts";#N/A,#N/A,TRUE,"VOS";#N/A,#N/A,TRUE,"Warrington";#N/A,#N/A,TRUE,"Widnes"}</definedName>
    <definedName name="wy7u7y" localSheetId="19" hidden="1">{#N/A,#N/A,TRUE,"Cover";#N/A,#N/A,TRUE,"Conts";#N/A,#N/A,TRUE,"VOS";#N/A,#N/A,TRUE,"Warrington";#N/A,#N/A,TRUE,"Widnes"}</definedName>
    <definedName name="wy7u7y" localSheetId="26" hidden="1">{#N/A,#N/A,TRUE,"Cover";#N/A,#N/A,TRUE,"Conts";#N/A,#N/A,TRUE,"VOS";#N/A,#N/A,TRUE,"Warrington";#N/A,#N/A,TRUE,"Widnes"}</definedName>
    <definedName name="wy7u7y" localSheetId="10" hidden="1">{#N/A,#N/A,TRUE,"Cover";#N/A,#N/A,TRUE,"Conts";#N/A,#N/A,TRUE,"VOS";#N/A,#N/A,TRUE,"Warrington";#N/A,#N/A,TRUE,"Widnes"}</definedName>
    <definedName name="wy7u7y" localSheetId="11" hidden="1">{#N/A,#N/A,TRUE,"Cover";#N/A,#N/A,TRUE,"Conts";#N/A,#N/A,TRUE,"VOS";#N/A,#N/A,TRUE,"Warrington";#N/A,#N/A,TRUE,"Widnes"}</definedName>
    <definedName name="wy7u7y" localSheetId="15" hidden="1">{#N/A,#N/A,TRUE,"Cover";#N/A,#N/A,TRUE,"Conts";#N/A,#N/A,TRUE,"VOS";#N/A,#N/A,TRUE,"Warrington";#N/A,#N/A,TRUE,"Widnes"}</definedName>
    <definedName name="wy7u7y" hidden="1">{#N/A,#N/A,TRUE,"Cover";#N/A,#N/A,TRUE,"Conts";#N/A,#N/A,TRUE,"VOS";#N/A,#N/A,TRUE,"Warrington";#N/A,#N/A,TRUE,"Widnes"}</definedName>
    <definedName name="XWALL_XWALL">'[45]#REF'!$AM$191</definedName>
    <definedName name="yes" localSheetId="0" hidden="1">{#N/A,#N/A,TRUE,"Front";#N/A,#N/A,TRUE,"Simple Letter";#N/A,#N/A,TRUE,"Inside";#N/A,#N/A,TRUE,"Contents";#N/A,#N/A,TRUE,"Basis";#N/A,#N/A,TRUE,"Inclusions";#N/A,#N/A,TRUE,"Exclusions";#N/A,#N/A,TRUE,"Areas";#N/A,#N/A,TRUE,"Summary";#N/A,#N/A,TRUE,"Detail"}</definedName>
    <definedName name="yes" localSheetId="9" hidden="1">{#N/A,#N/A,TRUE,"Front";#N/A,#N/A,TRUE,"Simple Letter";#N/A,#N/A,TRUE,"Inside";#N/A,#N/A,TRUE,"Contents";#N/A,#N/A,TRUE,"Basis";#N/A,#N/A,TRUE,"Inclusions";#N/A,#N/A,TRUE,"Exclusions";#N/A,#N/A,TRUE,"Areas";#N/A,#N/A,TRUE,"Summary";#N/A,#N/A,TRUE,"Detail"}</definedName>
    <definedName name="yes" localSheetId="12" hidden="1">{#N/A,#N/A,TRUE,"Front";#N/A,#N/A,TRUE,"Simple Letter";#N/A,#N/A,TRUE,"Inside";#N/A,#N/A,TRUE,"Contents";#N/A,#N/A,TRUE,"Basis";#N/A,#N/A,TRUE,"Inclusions";#N/A,#N/A,TRUE,"Exclusions";#N/A,#N/A,TRUE,"Areas";#N/A,#N/A,TRUE,"Summary";#N/A,#N/A,TRUE,"Detail"}</definedName>
    <definedName name="yes" localSheetId="13" hidden="1">{#N/A,#N/A,TRUE,"Front";#N/A,#N/A,TRUE,"Simple Letter";#N/A,#N/A,TRUE,"Inside";#N/A,#N/A,TRUE,"Contents";#N/A,#N/A,TRUE,"Basis";#N/A,#N/A,TRUE,"Inclusions";#N/A,#N/A,TRUE,"Exclusions";#N/A,#N/A,TRUE,"Areas";#N/A,#N/A,TRUE,"Summary";#N/A,#N/A,TRUE,"Detail"}</definedName>
    <definedName name="yes" localSheetId="17" hidden="1">{#N/A,#N/A,TRUE,"Front";#N/A,#N/A,TRUE,"Simple Letter";#N/A,#N/A,TRUE,"Inside";#N/A,#N/A,TRUE,"Contents";#N/A,#N/A,TRUE,"Basis";#N/A,#N/A,TRUE,"Inclusions";#N/A,#N/A,TRUE,"Exclusions";#N/A,#N/A,TRUE,"Areas";#N/A,#N/A,TRUE,"Summary";#N/A,#N/A,TRUE,"Detail"}</definedName>
    <definedName name="yes" localSheetId="20"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26"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localSheetId="15"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0" hidden="1">{#N/A,#N/A,TRUE,"Cover";#N/A,#N/A,TRUE,"Conts";#N/A,#N/A,TRUE,"VOS";#N/A,#N/A,TRUE,"Warrington";#N/A,#N/A,TRUE,"Widnes"}</definedName>
    <definedName name="yhrsh" localSheetId="9" hidden="1">{#N/A,#N/A,TRUE,"Cover";#N/A,#N/A,TRUE,"Conts";#N/A,#N/A,TRUE,"VOS";#N/A,#N/A,TRUE,"Warrington";#N/A,#N/A,TRUE,"Widnes"}</definedName>
    <definedName name="yhrsh" localSheetId="12" hidden="1">{#N/A,#N/A,TRUE,"Cover";#N/A,#N/A,TRUE,"Conts";#N/A,#N/A,TRUE,"VOS";#N/A,#N/A,TRUE,"Warrington";#N/A,#N/A,TRUE,"Widnes"}</definedName>
    <definedName name="yhrsh" localSheetId="13" hidden="1">{#N/A,#N/A,TRUE,"Cover";#N/A,#N/A,TRUE,"Conts";#N/A,#N/A,TRUE,"VOS";#N/A,#N/A,TRUE,"Warrington";#N/A,#N/A,TRUE,"Widnes"}</definedName>
    <definedName name="yhrsh" localSheetId="17" hidden="1">{#N/A,#N/A,TRUE,"Cover";#N/A,#N/A,TRUE,"Conts";#N/A,#N/A,TRUE,"VOS";#N/A,#N/A,TRUE,"Warrington";#N/A,#N/A,TRUE,"Widnes"}</definedName>
    <definedName name="yhrsh" localSheetId="20" hidden="1">{#N/A,#N/A,TRUE,"Cover";#N/A,#N/A,TRUE,"Conts";#N/A,#N/A,TRUE,"VOS";#N/A,#N/A,TRUE,"Warrington";#N/A,#N/A,TRUE,"Widnes"}</definedName>
    <definedName name="yhrsh" localSheetId="19" hidden="1">{#N/A,#N/A,TRUE,"Cover";#N/A,#N/A,TRUE,"Conts";#N/A,#N/A,TRUE,"VOS";#N/A,#N/A,TRUE,"Warrington";#N/A,#N/A,TRUE,"Widnes"}</definedName>
    <definedName name="yhrsh" localSheetId="26" hidden="1">{#N/A,#N/A,TRUE,"Cover";#N/A,#N/A,TRUE,"Conts";#N/A,#N/A,TRUE,"VOS";#N/A,#N/A,TRUE,"Warrington";#N/A,#N/A,TRUE,"Widnes"}</definedName>
    <definedName name="yhrsh" localSheetId="10" hidden="1">{#N/A,#N/A,TRUE,"Cover";#N/A,#N/A,TRUE,"Conts";#N/A,#N/A,TRUE,"VOS";#N/A,#N/A,TRUE,"Warrington";#N/A,#N/A,TRUE,"Widnes"}</definedName>
    <definedName name="yhrsh" localSheetId="11" hidden="1">{#N/A,#N/A,TRUE,"Cover";#N/A,#N/A,TRUE,"Conts";#N/A,#N/A,TRUE,"VOS";#N/A,#N/A,TRUE,"Warrington";#N/A,#N/A,TRUE,"Widnes"}</definedName>
    <definedName name="yhrsh" localSheetId="15" hidden="1">{#N/A,#N/A,TRUE,"Cover";#N/A,#N/A,TRUE,"Conts";#N/A,#N/A,TRUE,"VOS";#N/A,#N/A,TRUE,"Warrington";#N/A,#N/A,TRUE,"Widnes"}</definedName>
    <definedName name="yhrsh" hidden="1">{#N/A,#N/A,TRUE,"Cover";#N/A,#N/A,TRUE,"Conts";#N/A,#N/A,TRUE,"VOS";#N/A,#N/A,TRUE,"Warrington";#N/A,#N/A,TRUE,"Widnes"}</definedName>
    <definedName name="ykhljkdggzsf" localSheetId="0" hidden="1">{#N/A,#N/A,TRUE,"Cover";#N/A,#N/A,TRUE,"Conts";#N/A,#N/A,TRUE,"VOS";#N/A,#N/A,TRUE,"Warrington";#N/A,#N/A,TRUE,"Widnes"}</definedName>
    <definedName name="ykhljkdggzsf" localSheetId="9" hidden="1">{#N/A,#N/A,TRUE,"Cover";#N/A,#N/A,TRUE,"Conts";#N/A,#N/A,TRUE,"VOS";#N/A,#N/A,TRUE,"Warrington";#N/A,#N/A,TRUE,"Widnes"}</definedName>
    <definedName name="ykhljkdggzsf" localSheetId="12" hidden="1">{#N/A,#N/A,TRUE,"Cover";#N/A,#N/A,TRUE,"Conts";#N/A,#N/A,TRUE,"VOS";#N/A,#N/A,TRUE,"Warrington";#N/A,#N/A,TRUE,"Widnes"}</definedName>
    <definedName name="ykhljkdggzsf" localSheetId="13" hidden="1">{#N/A,#N/A,TRUE,"Cover";#N/A,#N/A,TRUE,"Conts";#N/A,#N/A,TRUE,"VOS";#N/A,#N/A,TRUE,"Warrington";#N/A,#N/A,TRUE,"Widnes"}</definedName>
    <definedName name="ykhljkdggzsf" localSheetId="17" hidden="1">{#N/A,#N/A,TRUE,"Cover";#N/A,#N/A,TRUE,"Conts";#N/A,#N/A,TRUE,"VOS";#N/A,#N/A,TRUE,"Warrington";#N/A,#N/A,TRUE,"Widnes"}</definedName>
    <definedName name="ykhljkdggzsf" localSheetId="20" hidden="1">{#N/A,#N/A,TRUE,"Cover";#N/A,#N/A,TRUE,"Conts";#N/A,#N/A,TRUE,"VOS";#N/A,#N/A,TRUE,"Warrington";#N/A,#N/A,TRUE,"Widnes"}</definedName>
    <definedName name="ykhljkdggzsf" localSheetId="19" hidden="1">{#N/A,#N/A,TRUE,"Cover";#N/A,#N/A,TRUE,"Conts";#N/A,#N/A,TRUE,"VOS";#N/A,#N/A,TRUE,"Warrington";#N/A,#N/A,TRUE,"Widnes"}</definedName>
    <definedName name="ykhljkdggzsf" localSheetId="26" hidden="1">{#N/A,#N/A,TRUE,"Cover";#N/A,#N/A,TRUE,"Conts";#N/A,#N/A,TRUE,"VOS";#N/A,#N/A,TRUE,"Warrington";#N/A,#N/A,TRUE,"Widnes"}</definedName>
    <definedName name="ykhljkdggzsf" localSheetId="10" hidden="1">{#N/A,#N/A,TRUE,"Cover";#N/A,#N/A,TRUE,"Conts";#N/A,#N/A,TRUE,"VOS";#N/A,#N/A,TRUE,"Warrington";#N/A,#N/A,TRUE,"Widnes"}</definedName>
    <definedName name="ykhljkdggzsf" localSheetId="11" hidden="1">{#N/A,#N/A,TRUE,"Cover";#N/A,#N/A,TRUE,"Conts";#N/A,#N/A,TRUE,"VOS";#N/A,#N/A,TRUE,"Warrington";#N/A,#N/A,TRUE,"Widnes"}</definedName>
    <definedName name="ykhljkdggzsf" localSheetId="15" hidden="1">{#N/A,#N/A,TRUE,"Cover";#N/A,#N/A,TRUE,"Conts";#N/A,#N/A,TRUE,"VOS";#N/A,#N/A,TRUE,"Warrington";#N/A,#N/A,TRUE,"Widnes"}</definedName>
    <definedName name="ykhljkdggzsf" hidden="1">{#N/A,#N/A,TRUE,"Cover";#N/A,#N/A,TRUE,"Conts";#N/A,#N/A,TRUE,"VOS";#N/A,#N/A,TRUE,"Warrington";#N/A,#N/A,TRUE,"Widnes"}</definedName>
    <definedName name="ykkllylulf" localSheetId="0" hidden="1">{#N/A,#N/A,TRUE,"Cover";#N/A,#N/A,TRUE,"Conts";#N/A,#N/A,TRUE,"VOS";#N/A,#N/A,TRUE,"Warrington";#N/A,#N/A,TRUE,"Widnes"}</definedName>
    <definedName name="ykkllylulf" localSheetId="9" hidden="1">{#N/A,#N/A,TRUE,"Cover";#N/A,#N/A,TRUE,"Conts";#N/A,#N/A,TRUE,"VOS";#N/A,#N/A,TRUE,"Warrington";#N/A,#N/A,TRUE,"Widnes"}</definedName>
    <definedName name="ykkllylulf" localSheetId="12" hidden="1">{#N/A,#N/A,TRUE,"Cover";#N/A,#N/A,TRUE,"Conts";#N/A,#N/A,TRUE,"VOS";#N/A,#N/A,TRUE,"Warrington";#N/A,#N/A,TRUE,"Widnes"}</definedName>
    <definedName name="ykkllylulf" localSheetId="13" hidden="1">{#N/A,#N/A,TRUE,"Cover";#N/A,#N/A,TRUE,"Conts";#N/A,#N/A,TRUE,"VOS";#N/A,#N/A,TRUE,"Warrington";#N/A,#N/A,TRUE,"Widnes"}</definedName>
    <definedName name="ykkllylulf" localSheetId="17" hidden="1">{#N/A,#N/A,TRUE,"Cover";#N/A,#N/A,TRUE,"Conts";#N/A,#N/A,TRUE,"VOS";#N/A,#N/A,TRUE,"Warrington";#N/A,#N/A,TRUE,"Widnes"}</definedName>
    <definedName name="ykkllylulf" localSheetId="20" hidden="1">{#N/A,#N/A,TRUE,"Cover";#N/A,#N/A,TRUE,"Conts";#N/A,#N/A,TRUE,"VOS";#N/A,#N/A,TRUE,"Warrington";#N/A,#N/A,TRUE,"Widnes"}</definedName>
    <definedName name="ykkllylulf" localSheetId="19" hidden="1">{#N/A,#N/A,TRUE,"Cover";#N/A,#N/A,TRUE,"Conts";#N/A,#N/A,TRUE,"VOS";#N/A,#N/A,TRUE,"Warrington";#N/A,#N/A,TRUE,"Widnes"}</definedName>
    <definedName name="ykkllylulf" localSheetId="26" hidden="1">{#N/A,#N/A,TRUE,"Cover";#N/A,#N/A,TRUE,"Conts";#N/A,#N/A,TRUE,"VOS";#N/A,#N/A,TRUE,"Warrington";#N/A,#N/A,TRUE,"Widnes"}</definedName>
    <definedName name="ykkllylulf" localSheetId="10" hidden="1">{#N/A,#N/A,TRUE,"Cover";#N/A,#N/A,TRUE,"Conts";#N/A,#N/A,TRUE,"VOS";#N/A,#N/A,TRUE,"Warrington";#N/A,#N/A,TRUE,"Widnes"}</definedName>
    <definedName name="ykkllylulf" localSheetId="11" hidden="1">{#N/A,#N/A,TRUE,"Cover";#N/A,#N/A,TRUE,"Conts";#N/A,#N/A,TRUE,"VOS";#N/A,#N/A,TRUE,"Warrington";#N/A,#N/A,TRUE,"Widnes"}</definedName>
    <definedName name="ykkllylulf" localSheetId="15" hidden="1">{#N/A,#N/A,TRUE,"Cover";#N/A,#N/A,TRUE,"Conts";#N/A,#N/A,TRUE,"VOS";#N/A,#N/A,TRUE,"Warrington";#N/A,#N/A,TRUE,"Widnes"}</definedName>
    <definedName name="ykkllylulf" hidden="1">{#N/A,#N/A,TRUE,"Cover";#N/A,#N/A,TRUE,"Conts";#N/A,#N/A,TRUE,"VOS";#N/A,#N/A,TRUE,"Warrington";#N/A,#N/A,TRUE,"Widnes"}</definedName>
    <definedName name="yrtyet" localSheetId="0" hidden="1">{#N/A,#N/A,TRUE,"Cover";#N/A,#N/A,TRUE,"Conts";#N/A,#N/A,TRUE,"VOS";#N/A,#N/A,TRUE,"Warrington";#N/A,#N/A,TRUE,"Widnes"}</definedName>
    <definedName name="yrtyet" localSheetId="9" hidden="1">{#N/A,#N/A,TRUE,"Cover";#N/A,#N/A,TRUE,"Conts";#N/A,#N/A,TRUE,"VOS";#N/A,#N/A,TRUE,"Warrington";#N/A,#N/A,TRUE,"Widnes"}</definedName>
    <definedName name="yrtyet" localSheetId="12" hidden="1">{#N/A,#N/A,TRUE,"Cover";#N/A,#N/A,TRUE,"Conts";#N/A,#N/A,TRUE,"VOS";#N/A,#N/A,TRUE,"Warrington";#N/A,#N/A,TRUE,"Widnes"}</definedName>
    <definedName name="yrtyet" localSheetId="13" hidden="1">{#N/A,#N/A,TRUE,"Cover";#N/A,#N/A,TRUE,"Conts";#N/A,#N/A,TRUE,"VOS";#N/A,#N/A,TRUE,"Warrington";#N/A,#N/A,TRUE,"Widnes"}</definedName>
    <definedName name="yrtyet" localSheetId="17" hidden="1">{#N/A,#N/A,TRUE,"Cover";#N/A,#N/A,TRUE,"Conts";#N/A,#N/A,TRUE,"VOS";#N/A,#N/A,TRUE,"Warrington";#N/A,#N/A,TRUE,"Widnes"}</definedName>
    <definedName name="yrtyet" localSheetId="20" hidden="1">{#N/A,#N/A,TRUE,"Cover";#N/A,#N/A,TRUE,"Conts";#N/A,#N/A,TRUE,"VOS";#N/A,#N/A,TRUE,"Warrington";#N/A,#N/A,TRUE,"Widnes"}</definedName>
    <definedName name="yrtyet" localSheetId="19" hidden="1">{#N/A,#N/A,TRUE,"Cover";#N/A,#N/A,TRUE,"Conts";#N/A,#N/A,TRUE,"VOS";#N/A,#N/A,TRUE,"Warrington";#N/A,#N/A,TRUE,"Widnes"}</definedName>
    <definedName name="yrtyet" localSheetId="26" hidden="1">{#N/A,#N/A,TRUE,"Cover";#N/A,#N/A,TRUE,"Conts";#N/A,#N/A,TRUE,"VOS";#N/A,#N/A,TRUE,"Warrington";#N/A,#N/A,TRUE,"Widnes"}</definedName>
    <definedName name="yrtyet" localSheetId="10" hidden="1">{#N/A,#N/A,TRUE,"Cover";#N/A,#N/A,TRUE,"Conts";#N/A,#N/A,TRUE,"VOS";#N/A,#N/A,TRUE,"Warrington";#N/A,#N/A,TRUE,"Widnes"}</definedName>
    <definedName name="yrtyet" localSheetId="11" hidden="1">{#N/A,#N/A,TRUE,"Cover";#N/A,#N/A,TRUE,"Conts";#N/A,#N/A,TRUE,"VOS";#N/A,#N/A,TRUE,"Warrington";#N/A,#N/A,TRUE,"Widnes"}</definedName>
    <definedName name="yrtyet" localSheetId="15" hidden="1">{#N/A,#N/A,TRUE,"Cover";#N/A,#N/A,TRUE,"Conts";#N/A,#N/A,TRUE,"VOS";#N/A,#N/A,TRUE,"Warrington";#N/A,#N/A,TRUE,"Widnes"}</definedName>
    <definedName name="yrtyet" hidden="1">{#N/A,#N/A,TRUE,"Cover";#N/A,#N/A,TRUE,"Conts";#N/A,#N/A,TRUE,"VOS";#N/A,#N/A,TRUE,"Warrington";#N/A,#N/A,TRUE,"Widnes"}</definedName>
    <definedName name="yry" localSheetId="0" hidden="1">{#N/A,#N/A,TRUE,"Cover";#N/A,#N/A,TRUE,"Conts";#N/A,#N/A,TRUE,"VOS";#N/A,#N/A,TRUE,"Warrington";#N/A,#N/A,TRUE,"Widnes"}</definedName>
    <definedName name="yry" localSheetId="9" hidden="1">{#N/A,#N/A,TRUE,"Cover";#N/A,#N/A,TRUE,"Conts";#N/A,#N/A,TRUE,"VOS";#N/A,#N/A,TRUE,"Warrington";#N/A,#N/A,TRUE,"Widnes"}</definedName>
    <definedName name="yry" localSheetId="12" hidden="1">{#N/A,#N/A,TRUE,"Cover";#N/A,#N/A,TRUE,"Conts";#N/A,#N/A,TRUE,"VOS";#N/A,#N/A,TRUE,"Warrington";#N/A,#N/A,TRUE,"Widnes"}</definedName>
    <definedName name="yry" localSheetId="13" hidden="1">{#N/A,#N/A,TRUE,"Cover";#N/A,#N/A,TRUE,"Conts";#N/A,#N/A,TRUE,"VOS";#N/A,#N/A,TRUE,"Warrington";#N/A,#N/A,TRUE,"Widnes"}</definedName>
    <definedName name="yry" localSheetId="17" hidden="1">{#N/A,#N/A,TRUE,"Cover";#N/A,#N/A,TRUE,"Conts";#N/A,#N/A,TRUE,"VOS";#N/A,#N/A,TRUE,"Warrington";#N/A,#N/A,TRUE,"Widnes"}</definedName>
    <definedName name="yry" localSheetId="20" hidden="1">{#N/A,#N/A,TRUE,"Cover";#N/A,#N/A,TRUE,"Conts";#N/A,#N/A,TRUE,"VOS";#N/A,#N/A,TRUE,"Warrington";#N/A,#N/A,TRUE,"Widnes"}</definedName>
    <definedName name="yry" localSheetId="19" hidden="1">{#N/A,#N/A,TRUE,"Cover";#N/A,#N/A,TRUE,"Conts";#N/A,#N/A,TRUE,"VOS";#N/A,#N/A,TRUE,"Warrington";#N/A,#N/A,TRUE,"Widnes"}</definedName>
    <definedName name="yry" localSheetId="26" hidden="1">{#N/A,#N/A,TRUE,"Cover";#N/A,#N/A,TRUE,"Conts";#N/A,#N/A,TRUE,"VOS";#N/A,#N/A,TRUE,"Warrington";#N/A,#N/A,TRUE,"Widnes"}</definedName>
    <definedName name="yry" localSheetId="10" hidden="1">{#N/A,#N/A,TRUE,"Cover";#N/A,#N/A,TRUE,"Conts";#N/A,#N/A,TRUE,"VOS";#N/A,#N/A,TRUE,"Warrington";#N/A,#N/A,TRUE,"Widnes"}</definedName>
    <definedName name="yry" localSheetId="11" hidden="1">{#N/A,#N/A,TRUE,"Cover";#N/A,#N/A,TRUE,"Conts";#N/A,#N/A,TRUE,"VOS";#N/A,#N/A,TRUE,"Warrington";#N/A,#N/A,TRUE,"Widnes"}</definedName>
    <definedName name="yry" localSheetId="15" hidden="1">{#N/A,#N/A,TRUE,"Cover";#N/A,#N/A,TRUE,"Conts";#N/A,#N/A,TRUE,"VOS";#N/A,#N/A,TRUE,"Warrington";#N/A,#N/A,TRUE,"Widnes"}</definedName>
    <definedName name="yry" hidden="1">{#N/A,#N/A,TRUE,"Cover";#N/A,#N/A,TRUE,"Conts";#N/A,#N/A,TRUE,"VOS";#N/A,#N/A,TRUE,"Warrington";#N/A,#N/A,TRUE,"Widnes"}</definedName>
    <definedName name="yt" localSheetId="0" hidden="1">{#N/A,#N/A,TRUE,"Cover";#N/A,#N/A,TRUE,"Conts";#N/A,#N/A,TRUE,"VOS";#N/A,#N/A,TRUE,"Warrington";#N/A,#N/A,TRUE,"Widnes"}</definedName>
    <definedName name="yt" localSheetId="9" hidden="1">{#N/A,#N/A,TRUE,"Cover";#N/A,#N/A,TRUE,"Conts";#N/A,#N/A,TRUE,"VOS";#N/A,#N/A,TRUE,"Warrington";#N/A,#N/A,TRUE,"Widnes"}</definedName>
    <definedName name="yt" localSheetId="12" hidden="1">{#N/A,#N/A,TRUE,"Cover";#N/A,#N/A,TRUE,"Conts";#N/A,#N/A,TRUE,"VOS";#N/A,#N/A,TRUE,"Warrington";#N/A,#N/A,TRUE,"Widnes"}</definedName>
    <definedName name="yt" localSheetId="13" hidden="1">{#N/A,#N/A,TRUE,"Cover";#N/A,#N/A,TRUE,"Conts";#N/A,#N/A,TRUE,"VOS";#N/A,#N/A,TRUE,"Warrington";#N/A,#N/A,TRUE,"Widnes"}</definedName>
    <definedName name="yt" localSheetId="17" hidden="1">{#N/A,#N/A,TRUE,"Cover";#N/A,#N/A,TRUE,"Conts";#N/A,#N/A,TRUE,"VOS";#N/A,#N/A,TRUE,"Warrington";#N/A,#N/A,TRUE,"Widnes"}</definedName>
    <definedName name="yt" localSheetId="20" hidden="1">{#N/A,#N/A,TRUE,"Cover";#N/A,#N/A,TRUE,"Conts";#N/A,#N/A,TRUE,"VOS";#N/A,#N/A,TRUE,"Warrington";#N/A,#N/A,TRUE,"Widnes"}</definedName>
    <definedName name="yt" localSheetId="19" hidden="1">{#N/A,#N/A,TRUE,"Cover";#N/A,#N/A,TRUE,"Conts";#N/A,#N/A,TRUE,"VOS";#N/A,#N/A,TRUE,"Warrington";#N/A,#N/A,TRUE,"Widnes"}</definedName>
    <definedName name="yt" localSheetId="26" hidden="1">{#N/A,#N/A,TRUE,"Cover";#N/A,#N/A,TRUE,"Conts";#N/A,#N/A,TRUE,"VOS";#N/A,#N/A,TRUE,"Warrington";#N/A,#N/A,TRUE,"Widnes"}</definedName>
    <definedName name="yt" localSheetId="10" hidden="1">{#N/A,#N/A,TRUE,"Cover";#N/A,#N/A,TRUE,"Conts";#N/A,#N/A,TRUE,"VOS";#N/A,#N/A,TRUE,"Warrington";#N/A,#N/A,TRUE,"Widnes"}</definedName>
    <definedName name="yt" localSheetId="11" hidden="1">{#N/A,#N/A,TRUE,"Cover";#N/A,#N/A,TRUE,"Conts";#N/A,#N/A,TRUE,"VOS";#N/A,#N/A,TRUE,"Warrington";#N/A,#N/A,TRUE,"Widnes"}</definedName>
    <definedName name="yt" localSheetId="15" hidden="1">{#N/A,#N/A,TRUE,"Cover";#N/A,#N/A,TRUE,"Conts";#N/A,#N/A,TRUE,"VOS";#N/A,#N/A,TRUE,"Warrington";#N/A,#N/A,TRUE,"Widnes"}</definedName>
    <definedName name="yt" hidden="1">{#N/A,#N/A,TRUE,"Cover";#N/A,#N/A,TRUE,"Conts";#N/A,#N/A,TRUE,"VOS";#N/A,#N/A,TRUE,"Warrington";#N/A,#N/A,TRUE,"Widnes"}</definedName>
    <definedName name="ytjtyjre" localSheetId="0" hidden="1">{#N/A,#N/A,TRUE,"Cover";#N/A,#N/A,TRUE,"Conts";#N/A,#N/A,TRUE,"VOS";#N/A,#N/A,TRUE,"Warrington";#N/A,#N/A,TRUE,"Widnes"}</definedName>
    <definedName name="ytjtyjre" localSheetId="9" hidden="1">{#N/A,#N/A,TRUE,"Cover";#N/A,#N/A,TRUE,"Conts";#N/A,#N/A,TRUE,"VOS";#N/A,#N/A,TRUE,"Warrington";#N/A,#N/A,TRUE,"Widnes"}</definedName>
    <definedName name="ytjtyjre" localSheetId="12" hidden="1">{#N/A,#N/A,TRUE,"Cover";#N/A,#N/A,TRUE,"Conts";#N/A,#N/A,TRUE,"VOS";#N/A,#N/A,TRUE,"Warrington";#N/A,#N/A,TRUE,"Widnes"}</definedName>
    <definedName name="ytjtyjre" localSheetId="13" hidden="1">{#N/A,#N/A,TRUE,"Cover";#N/A,#N/A,TRUE,"Conts";#N/A,#N/A,TRUE,"VOS";#N/A,#N/A,TRUE,"Warrington";#N/A,#N/A,TRUE,"Widnes"}</definedName>
    <definedName name="ytjtyjre" localSheetId="17" hidden="1">{#N/A,#N/A,TRUE,"Cover";#N/A,#N/A,TRUE,"Conts";#N/A,#N/A,TRUE,"VOS";#N/A,#N/A,TRUE,"Warrington";#N/A,#N/A,TRUE,"Widnes"}</definedName>
    <definedName name="ytjtyjre" localSheetId="20" hidden="1">{#N/A,#N/A,TRUE,"Cover";#N/A,#N/A,TRUE,"Conts";#N/A,#N/A,TRUE,"VOS";#N/A,#N/A,TRUE,"Warrington";#N/A,#N/A,TRUE,"Widnes"}</definedName>
    <definedName name="ytjtyjre" localSheetId="19" hidden="1">{#N/A,#N/A,TRUE,"Cover";#N/A,#N/A,TRUE,"Conts";#N/A,#N/A,TRUE,"VOS";#N/A,#N/A,TRUE,"Warrington";#N/A,#N/A,TRUE,"Widnes"}</definedName>
    <definedName name="ytjtyjre" localSheetId="26" hidden="1">{#N/A,#N/A,TRUE,"Cover";#N/A,#N/A,TRUE,"Conts";#N/A,#N/A,TRUE,"VOS";#N/A,#N/A,TRUE,"Warrington";#N/A,#N/A,TRUE,"Widnes"}</definedName>
    <definedName name="ytjtyjre" localSheetId="10" hidden="1">{#N/A,#N/A,TRUE,"Cover";#N/A,#N/A,TRUE,"Conts";#N/A,#N/A,TRUE,"VOS";#N/A,#N/A,TRUE,"Warrington";#N/A,#N/A,TRUE,"Widnes"}</definedName>
    <definedName name="ytjtyjre" localSheetId="11" hidden="1">{#N/A,#N/A,TRUE,"Cover";#N/A,#N/A,TRUE,"Conts";#N/A,#N/A,TRUE,"VOS";#N/A,#N/A,TRUE,"Warrington";#N/A,#N/A,TRUE,"Widnes"}</definedName>
    <definedName name="ytjtyjre" localSheetId="15" hidden="1">{#N/A,#N/A,TRUE,"Cover";#N/A,#N/A,TRUE,"Conts";#N/A,#N/A,TRUE,"VOS";#N/A,#N/A,TRUE,"Warrington";#N/A,#N/A,TRUE,"Widnes"}</definedName>
    <definedName name="ytjtyjre" hidden="1">{#N/A,#N/A,TRUE,"Cover";#N/A,#N/A,TRUE,"Conts";#N/A,#N/A,TRUE,"VOS";#N/A,#N/A,TRUE,"Warrington";#N/A,#N/A,TRUE,"Widnes"}</definedName>
    <definedName name="ytuloioio" localSheetId="0" hidden="1">{#N/A,#N/A,TRUE,"Cover";#N/A,#N/A,TRUE,"Conts";#N/A,#N/A,TRUE,"VOS";#N/A,#N/A,TRUE,"Warrington";#N/A,#N/A,TRUE,"Widnes"}</definedName>
    <definedName name="ytuloioio" localSheetId="9" hidden="1">{#N/A,#N/A,TRUE,"Cover";#N/A,#N/A,TRUE,"Conts";#N/A,#N/A,TRUE,"VOS";#N/A,#N/A,TRUE,"Warrington";#N/A,#N/A,TRUE,"Widnes"}</definedName>
    <definedName name="ytuloioio" localSheetId="12" hidden="1">{#N/A,#N/A,TRUE,"Cover";#N/A,#N/A,TRUE,"Conts";#N/A,#N/A,TRUE,"VOS";#N/A,#N/A,TRUE,"Warrington";#N/A,#N/A,TRUE,"Widnes"}</definedName>
    <definedName name="ytuloioio" localSheetId="13" hidden="1">{#N/A,#N/A,TRUE,"Cover";#N/A,#N/A,TRUE,"Conts";#N/A,#N/A,TRUE,"VOS";#N/A,#N/A,TRUE,"Warrington";#N/A,#N/A,TRUE,"Widnes"}</definedName>
    <definedName name="ytuloioio" localSheetId="17" hidden="1">{#N/A,#N/A,TRUE,"Cover";#N/A,#N/A,TRUE,"Conts";#N/A,#N/A,TRUE,"VOS";#N/A,#N/A,TRUE,"Warrington";#N/A,#N/A,TRUE,"Widnes"}</definedName>
    <definedName name="ytuloioio" localSheetId="20" hidden="1">{#N/A,#N/A,TRUE,"Cover";#N/A,#N/A,TRUE,"Conts";#N/A,#N/A,TRUE,"VOS";#N/A,#N/A,TRUE,"Warrington";#N/A,#N/A,TRUE,"Widnes"}</definedName>
    <definedName name="ytuloioio" localSheetId="19" hidden="1">{#N/A,#N/A,TRUE,"Cover";#N/A,#N/A,TRUE,"Conts";#N/A,#N/A,TRUE,"VOS";#N/A,#N/A,TRUE,"Warrington";#N/A,#N/A,TRUE,"Widnes"}</definedName>
    <definedName name="ytuloioio" localSheetId="26" hidden="1">{#N/A,#N/A,TRUE,"Cover";#N/A,#N/A,TRUE,"Conts";#N/A,#N/A,TRUE,"VOS";#N/A,#N/A,TRUE,"Warrington";#N/A,#N/A,TRUE,"Widnes"}</definedName>
    <definedName name="ytuloioio" localSheetId="10" hidden="1">{#N/A,#N/A,TRUE,"Cover";#N/A,#N/A,TRUE,"Conts";#N/A,#N/A,TRUE,"VOS";#N/A,#N/A,TRUE,"Warrington";#N/A,#N/A,TRUE,"Widnes"}</definedName>
    <definedName name="ytuloioio" localSheetId="11" hidden="1">{#N/A,#N/A,TRUE,"Cover";#N/A,#N/A,TRUE,"Conts";#N/A,#N/A,TRUE,"VOS";#N/A,#N/A,TRUE,"Warrington";#N/A,#N/A,TRUE,"Widnes"}</definedName>
    <definedName name="ytuloioio" localSheetId="15" hidden="1">{#N/A,#N/A,TRUE,"Cover";#N/A,#N/A,TRUE,"Conts";#N/A,#N/A,TRUE,"VOS";#N/A,#N/A,TRUE,"Warrington";#N/A,#N/A,TRUE,"Widnes"}</definedName>
    <definedName name="ytuloioio" hidden="1">{#N/A,#N/A,TRUE,"Cover";#N/A,#N/A,TRUE,"Conts";#N/A,#N/A,TRUE,"VOS";#N/A,#N/A,TRUE,"Warrington";#N/A,#N/A,TRUE,"Widnes"}</definedName>
    <definedName name="yuti7i78o" localSheetId="0" hidden="1">{#N/A,#N/A,TRUE,"Cover";#N/A,#N/A,TRUE,"Conts";#N/A,#N/A,TRUE,"VOS";#N/A,#N/A,TRUE,"Warrington";#N/A,#N/A,TRUE,"Widnes"}</definedName>
    <definedName name="yuti7i78o" localSheetId="9" hidden="1">{#N/A,#N/A,TRUE,"Cover";#N/A,#N/A,TRUE,"Conts";#N/A,#N/A,TRUE,"VOS";#N/A,#N/A,TRUE,"Warrington";#N/A,#N/A,TRUE,"Widnes"}</definedName>
    <definedName name="yuti7i78o" localSheetId="12" hidden="1">{#N/A,#N/A,TRUE,"Cover";#N/A,#N/A,TRUE,"Conts";#N/A,#N/A,TRUE,"VOS";#N/A,#N/A,TRUE,"Warrington";#N/A,#N/A,TRUE,"Widnes"}</definedName>
    <definedName name="yuti7i78o" localSheetId="13" hidden="1">{#N/A,#N/A,TRUE,"Cover";#N/A,#N/A,TRUE,"Conts";#N/A,#N/A,TRUE,"VOS";#N/A,#N/A,TRUE,"Warrington";#N/A,#N/A,TRUE,"Widnes"}</definedName>
    <definedName name="yuti7i78o" localSheetId="17" hidden="1">{#N/A,#N/A,TRUE,"Cover";#N/A,#N/A,TRUE,"Conts";#N/A,#N/A,TRUE,"VOS";#N/A,#N/A,TRUE,"Warrington";#N/A,#N/A,TRUE,"Widnes"}</definedName>
    <definedName name="yuti7i78o" localSheetId="20" hidden="1">{#N/A,#N/A,TRUE,"Cover";#N/A,#N/A,TRUE,"Conts";#N/A,#N/A,TRUE,"VOS";#N/A,#N/A,TRUE,"Warrington";#N/A,#N/A,TRUE,"Widnes"}</definedName>
    <definedName name="yuti7i78o" localSheetId="19" hidden="1">{#N/A,#N/A,TRUE,"Cover";#N/A,#N/A,TRUE,"Conts";#N/A,#N/A,TRUE,"VOS";#N/A,#N/A,TRUE,"Warrington";#N/A,#N/A,TRUE,"Widnes"}</definedName>
    <definedName name="yuti7i78o" localSheetId="26" hidden="1">{#N/A,#N/A,TRUE,"Cover";#N/A,#N/A,TRUE,"Conts";#N/A,#N/A,TRUE,"VOS";#N/A,#N/A,TRUE,"Warrington";#N/A,#N/A,TRUE,"Widnes"}</definedName>
    <definedName name="yuti7i78o" localSheetId="10" hidden="1">{#N/A,#N/A,TRUE,"Cover";#N/A,#N/A,TRUE,"Conts";#N/A,#N/A,TRUE,"VOS";#N/A,#N/A,TRUE,"Warrington";#N/A,#N/A,TRUE,"Widnes"}</definedName>
    <definedName name="yuti7i78o" localSheetId="11" hidden="1">{#N/A,#N/A,TRUE,"Cover";#N/A,#N/A,TRUE,"Conts";#N/A,#N/A,TRUE,"VOS";#N/A,#N/A,TRUE,"Warrington";#N/A,#N/A,TRUE,"Widnes"}</definedName>
    <definedName name="yuti7i78o" localSheetId="15" hidden="1">{#N/A,#N/A,TRUE,"Cover";#N/A,#N/A,TRUE,"Conts";#N/A,#N/A,TRUE,"VOS";#N/A,#N/A,TRUE,"Warrington";#N/A,#N/A,TRUE,"Widnes"}</definedName>
    <definedName name="yuti7i78o" hidden="1">{#N/A,#N/A,TRUE,"Cover";#N/A,#N/A,TRUE,"Conts";#N/A,#N/A,TRUE,"VOS";#N/A,#N/A,TRUE,"Warrington";#N/A,#N/A,TRUE,"Widnes"}</definedName>
    <definedName name="yyy" localSheetId="0" hidden="1">{#N/A,#N/A,TRUE,"Cover";#N/A,#N/A,TRUE,"Conts";#N/A,#N/A,TRUE,"VOS";#N/A,#N/A,TRUE,"Warrington";#N/A,#N/A,TRUE,"Widnes"}</definedName>
    <definedName name="yyy" localSheetId="9" hidden="1">{#N/A,#N/A,TRUE,"Cover";#N/A,#N/A,TRUE,"Conts";#N/A,#N/A,TRUE,"VOS";#N/A,#N/A,TRUE,"Warrington";#N/A,#N/A,TRUE,"Widnes"}</definedName>
    <definedName name="yyy" localSheetId="12" hidden="1">{#N/A,#N/A,TRUE,"Cover";#N/A,#N/A,TRUE,"Conts";#N/A,#N/A,TRUE,"VOS";#N/A,#N/A,TRUE,"Warrington";#N/A,#N/A,TRUE,"Widnes"}</definedName>
    <definedName name="yyy" localSheetId="13" hidden="1">{#N/A,#N/A,TRUE,"Cover";#N/A,#N/A,TRUE,"Conts";#N/A,#N/A,TRUE,"VOS";#N/A,#N/A,TRUE,"Warrington";#N/A,#N/A,TRUE,"Widnes"}</definedName>
    <definedName name="yyy" localSheetId="17" hidden="1">{#N/A,#N/A,TRUE,"Cover";#N/A,#N/A,TRUE,"Conts";#N/A,#N/A,TRUE,"VOS";#N/A,#N/A,TRUE,"Warrington";#N/A,#N/A,TRUE,"Widnes"}</definedName>
    <definedName name="yyy" localSheetId="20" hidden="1">{#N/A,#N/A,TRUE,"Cover";#N/A,#N/A,TRUE,"Conts";#N/A,#N/A,TRUE,"VOS";#N/A,#N/A,TRUE,"Warrington";#N/A,#N/A,TRUE,"Widnes"}</definedName>
    <definedName name="yyy" localSheetId="19" hidden="1">{#N/A,#N/A,TRUE,"Cover";#N/A,#N/A,TRUE,"Conts";#N/A,#N/A,TRUE,"VOS";#N/A,#N/A,TRUE,"Warrington";#N/A,#N/A,TRUE,"Widnes"}</definedName>
    <definedName name="yyy" localSheetId="26" hidden="1">{#N/A,#N/A,TRUE,"Cover";#N/A,#N/A,TRUE,"Conts";#N/A,#N/A,TRUE,"VOS";#N/A,#N/A,TRUE,"Warrington";#N/A,#N/A,TRUE,"Widnes"}</definedName>
    <definedName name="yyy" localSheetId="10" hidden="1">{#N/A,#N/A,TRUE,"Cover";#N/A,#N/A,TRUE,"Conts";#N/A,#N/A,TRUE,"VOS";#N/A,#N/A,TRUE,"Warrington";#N/A,#N/A,TRUE,"Widnes"}</definedName>
    <definedName name="yyy" localSheetId="11" hidden="1">{#N/A,#N/A,TRUE,"Cover";#N/A,#N/A,TRUE,"Conts";#N/A,#N/A,TRUE,"VOS";#N/A,#N/A,TRUE,"Warrington";#N/A,#N/A,TRUE,"Widnes"}</definedName>
    <definedName name="yyy" localSheetId="15" hidden="1">{#N/A,#N/A,TRUE,"Cover";#N/A,#N/A,TRUE,"Conts";#N/A,#N/A,TRUE,"VOS";#N/A,#N/A,TRUE,"Warrington";#N/A,#N/A,TRUE,"Widnes"}</definedName>
    <definedName name="yyy" hidden="1">{#N/A,#N/A,TRUE,"Cover";#N/A,#N/A,TRUE,"Conts";#N/A,#N/A,TRUE,"VOS";#N/A,#N/A,TRUE,"Warrington";#N/A,#N/A,TRUE,"Widnes"}</definedName>
    <definedName name="Z_05F2E401_3021_4F36_91F4_04441D22F9E8_.wvu.Cols" localSheetId="19" hidden="1">Procurement!$V:$V</definedName>
    <definedName name="Z_05F2E401_3021_4F36_91F4_04441D22F9E8_.wvu.FilterData" localSheetId="19" hidden="1">Procurement!#REF!</definedName>
    <definedName name="Z_05F2E401_3021_4F36_91F4_04441D22F9E8_.wvu.PrintArea" localSheetId="19" hidden="1">Procurement!$B$1:$S$2</definedName>
    <definedName name="Z_05F2E401_3021_4F36_91F4_04441D22F9E8_.wvu.PrintTitles" localSheetId="19" hidden="1">Procurement!$1:$2</definedName>
    <definedName name="Z_05F2E401_3021_4F36_91F4_04441D22F9E8_.wvu.Rows" localSheetId="19" hidden="1">Procurement!#REF!</definedName>
    <definedName name="Z_0C509CAE_4B28_497F_9463_E056D87AE422_.wvu.Rows" localSheetId="9" hidden="1">[23]Micro!#REF!</definedName>
    <definedName name="Z_0C509CAE_4B28_497F_9463_E056D87AE422_.wvu.Rows" localSheetId="11" hidden="1">[23]Micro!#REF!</definedName>
    <definedName name="Z_0C509CAE_4B28_497F_9463_E056D87AE422_.wvu.Rows" hidden="1">[23]Micro!#REF!</definedName>
    <definedName name="Z_0E5612F1_1C5C_4147_BE42_908BDE0B1405_.wvu.FilterData" localSheetId="9" hidden="1">#REF!</definedName>
    <definedName name="Z_0E5612F1_1C5C_4147_BE42_908BDE0B1405_.wvu.FilterData" localSheetId="11" hidden="1">#REF!</definedName>
    <definedName name="Z_0E5612F1_1C5C_4147_BE42_908BDE0B1405_.wvu.FilterData" localSheetId="15" hidden="1">#REF!</definedName>
    <definedName name="Z_0E5612F1_1C5C_4147_BE42_908BDE0B1405_.wvu.FilterData" hidden="1">#REF!</definedName>
    <definedName name="Z_0E5612F1_1C5C_4147_BE42_908BDE0B1405_.wvu.PrintTitles" localSheetId="9" hidden="1">#REF!</definedName>
    <definedName name="Z_0E5612F1_1C5C_4147_BE42_908BDE0B1405_.wvu.PrintTitles" localSheetId="11" hidden="1">#REF!</definedName>
    <definedName name="Z_0E5612F1_1C5C_4147_BE42_908BDE0B1405_.wvu.PrintTitles" localSheetId="15" hidden="1">#REF!</definedName>
    <definedName name="Z_0E5612F1_1C5C_4147_BE42_908BDE0B1405_.wvu.PrintTitles" hidden="1">#REF!</definedName>
    <definedName name="Z_3C0F5388_DC28_472E_BC6D_536F33E8BD1A_.wvu.Cols" localSheetId="19" hidden="1">Procurement!#REF!,Procurement!#REF!,Procurement!#REF!,Procurement!#REF!,Procurement!#REF!</definedName>
    <definedName name="Z_3C0F5388_DC28_472E_BC6D_536F33E8BD1A_.wvu.FilterData" localSheetId="19" hidden="1">Procurement!#REF!</definedName>
    <definedName name="Z_3C0F5388_DC28_472E_BC6D_536F33E8BD1A_.wvu.PrintArea" localSheetId="19" hidden="1">Procurement!$B$1:$C$2</definedName>
    <definedName name="Z_3C0F5388_DC28_472E_BC6D_536F33E8BD1A_.wvu.PrintTitles" localSheetId="19" hidden="1">Procurement!$1:$2</definedName>
    <definedName name="Z_5A4CDE39_BC84_48C0_8208_6970E7A71896_.wvu.Cols" hidden="1">'[46]GM &amp; TA'!$F:$F,'[46]GM &amp; TA'!$G:$G,'[46]GM &amp; TA'!$I:$T</definedName>
    <definedName name="Z_638D37B9_88F7_4F0C_9D78_137044A6BE75_.wvu.Cols" localSheetId="19" hidden="1">Procurement!#REF!,Procurement!#REF!,Procurement!#REF!,Procurement!#REF!</definedName>
    <definedName name="Z_638D37B9_88F7_4F0C_9D78_137044A6BE75_.wvu.FilterData" localSheetId="19" hidden="1">Procurement!#REF!</definedName>
    <definedName name="Z_638D37B9_88F7_4F0C_9D78_137044A6BE75_.wvu.PrintArea" localSheetId="19" hidden="1">Procurement!$B$1:$C$2</definedName>
    <definedName name="Z_638D37B9_88F7_4F0C_9D78_137044A6BE75_.wvu.PrintTitles" localSheetId="19" hidden="1">Procurement!$1:$2</definedName>
    <definedName name="Z_64FBE21F_D610_4122_B662_C1CA556F0E6B_.wvu.Rows" hidden="1">[23]Macro!$9:$47,[23]Macro!$49:$49</definedName>
    <definedName name="Z_821080B5_A53F_46D5_A7A8_C550E9A6DB8E_.wvu.Rows" localSheetId="9" hidden="1">'[23]Scaff-Rose'!#REF!</definedName>
    <definedName name="Z_821080B5_A53F_46D5_A7A8_C550E9A6DB8E_.wvu.Rows" localSheetId="11" hidden="1">'[23]Scaff-Rose'!#REF!</definedName>
    <definedName name="Z_821080B5_A53F_46D5_A7A8_C550E9A6DB8E_.wvu.Rows" hidden="1">'[23]Scaff-Rose'!#REF!</definedName>
    <definedName name="Z_893D3CDD_E6EC_4FBE_9F4B_7C063AADDAA3_.wvu.FilterData" localSheetId="9" hidden="1">#REF!</definedName>
    <definedName name="Z_893D3CDD_E6EC_4FBE_9F4B_7C063AADDAA3_.wvu.FilterData" localSheetId="11" hidden="1">#REF!</definedName>
    <definedName name="Z_893D3CDD_E6EC_4FBE_9F4B_7C063AADDAA3_.wvu.FilterData" localSheetId="15" hidden="1">#REF!</definedName>
    <definedName name="Z_893D3CDD_E6EC_4FBE_9F4B_7C063AADDAA3_.wvu.FilterData" hidden="1">#REF!</definedName>
    <definedName name="Z_893D3CDD_E6EC_4FBE_9F4B_7C063AADDAA3_.wvu.PrintTitles" localSheetId="9" hidden="1">#REF!</definedName>
    <definedName name="Z_893D3CDD_E6EC_4FBE_9F4B_7C063AADDAA3_.wvu.PrintTitles" localSheetId="11" hidden="1">#REF!</definedName>
    <definedName name="Z_893D3CDD_E6EC_4FBE_9F4B_7C063AADDAA3_.wvu.PrintTitles" localSheetId="15" hidden="1">#REF!</definedName>
    <definedName name="Z_893D3CDD_E6EC_4FBE_9F4B_7C063AADDAA3_.wvu.PrintTitles" hidden="1">#REF!</definedName>
    <definedName name="Z_893D3CDD_E6EC_4FBE_9F4B_7C063AADDAA3_.wvu.Rows" localSheetId="9" hidden="1">#REF!</definedName>
    <definedName name="Z_893D3CDD_E6EC_4FBE_9F4B_7C063AADDAA3_.wvu.Rows" localSheetId="11" hidden="1">#REF!</definedName>
    <definedName name="Z_893D3CDD_E6EC_4FBE_9F4B_7C063AADDAA3_.wvu.Rows" localSheetId="15" hidden="1">#REF!</definedName>
    <definedName name="Z_893D3CDD_E6EC_4FBE_9F4B_7C063AADDAA3_.wvu.Rows" hidden="1">#REF!</definedName>
    <definedName name="Z_89FC4C3A_6586_42BA_B0E6_F0959042E6A0_.wvu.Rows" localSheetId="9" hidden="1">'[23]Scaff-Rose'!#REF!</definedName>
    <definedName name="Z_89FC4C3A_6586_42BA_B0E6_F0959042E6A0_.wvu.Rows" localSheetId="11" hidden="1">'[23]Scaff-Rose'!#REF!</definedName>
    <definedName name="Z_89FC4C3A_6586_42BA_B0E6_F0959042E6A0_.wvu.Rows" hidden="1">'[23]Scaff-Rose'!#REF!</definedName>
    <definedName name="Z_8FCC9949_BB10_48DD_835F_9D6E68B3AE12_.wvu.PrintTitles" localSheetId="9" hidden="1">#REF!</definedName>
    <definedName name="Z_8FCC9949_BB10_48DD_835F_9D6E68B3AE12_.wvu.PrintTitles" localSheetId="11" hidden="1">#REF!</definedName>
    <definedName name="Z_8FCC9949_BB10_48DD_835F_9D6E68B3AE12_.wvu.PrintTitles" localSheetId="15" hidden="1">#REF!</definedName>
    <definedName name="Z_8FCC9949_BB10_48DD_835F_9D6E68B3AE12_.wvu.PrintTitles" hidden="1">#REF!</definedName>
    <definedName name="Z_8FCC9949_BB10_48DD_835F_9D6E68B3AE12_.wvu.Rows" localSheetId="9" hidden="1">'[46]GM &amp; TA'!#REF!,'[46]GM &amp; TA'!#REF!</definedName>
    <definedName name="Z_8FCC9949_BB10_48DD_835F_9D6E68B3AE12_.wvu.Rows" localSheetId="11" hidden="1">'[46]GM &amp; TA'!#REF!,'[46]GM &amp; TA'!#REF!</definedName>
    <definedName name="Z_8FCC9949_BB10_48DD_835F_9D6E68B3AE12_.wvu.Rows" hidden="1">'[46]GM &amp; TA'!#REF!,'[46]GM &amp; TA'!#REF!</definedName>
    <definedName name="Z_911344CF_9A3F_4827_875D_B244FC6C97CD_.wvu.Cols" localSheetId="19" hidden="1">Procurement!#REF!,Procurement!#REF!,Procurement!#REF!,Procurement!#REF!</definedName>
    <definedName name="Z_911344CF_9A3F_4827_875D_B244FC6C97CD_.wvu.FilterData" localSheetId="19" hidden="1">Procurement!#REF!</definedName>
    <definedName name="Z_911344CF_9A3F_4827_875D_B244FC6C97CD_.wvu.PrintArea" localSheetId="19" hidden="1">Procurement!$C$1:$C$2</definedName>
    <definedName name="Z_911344CF_9A3F_4827_875D_B244FC6C97CD_.wvu.PrintTitles" localSheetId="19" hidden="1">Procurement!$1:$2</definedName>
    <definedName name="Z_911344CF_9A3F_4827_875D_B244FC6C97CD_.wvu.Rows" localSheetId="19" hidden="1">Procurement!#REF!,Procurement!#REF!</definedName>
    <definedName name="Z_911FCEE4_2CBF_4A90_9E55_ED72CBEECF9A_.wvu.FilterData" localSheetId="9" hidden="1">#REF!</definedName>
    <definedName name="Z_911FCEE4_2CBF_4A90_9E55_ED72CBEECF9A_.wvu.FilterData" localSheetId="11" hidden="1">#REF!</definedName>
    <definedName name="Z_911FCEE4_2CBF_4A90_9E55_ED72CBEECF9A_.wvu.FilterData" localSheetId="15" hidden="1">#REF!</definedName>
    <definedName name="Z_911FCEE4_2CBF_4A90_9E55_ED72CBEECF9A_.wvu.FilterData" hidden="1">#REF!</definedName>
    <definedName name="Z_B89BEDDD_0580_4A3E_B4DE_9F60CA18C39D_.wvu.Cols" localSheetId="19" hidden="1">Procurement!#REF!,Procurement!#REF!,Procurement!#REF!,Procurement!#REF!,Procurement!#REF!</definedName>
    <definedName name="Z_B89BEDDD_0580_4A3E_B4DE_9F60CA18C39D_.wvu.FilterData" localSheetId="19" hidden="1">Procurement!#REF!</definedName>
    <definedName name="Z_B89BEDDD_0580_4A3E_B4DE_9F60CA18C39D_.wvu.PrintArea" localSheetId="19" hidden="1">Procurement!$B$1:$C$2</definedName>
    <definedName name="Z_B89BEDDD_0580_4A3E_B4DE_9F60CA18C39D_.wvu.PrintTitles" localSheetId="19" hidden="1">Procurement!$1:$2</definedName>
    <definedName name="Z_B89BEDDD_0580_4A3E_B4DE_9F60CA18C39D_.wvu.Rows" localSheetId="19" hidden="1">Procurement!#REF!,Procurement!#REF!</definedName>
    <definedName name="Z_BFDDBC10_1A86_4654_9667_E25C1DB8EC94_.wvu.Cols" localSheetId="19" hidden="1">Procurement!$V:$V</definedName>
    <definedName name="Z_BFDDBC10_1A86_4654_9667_E25C1DB8EC94_.wvu.FilterData" localSheetId="19" hidden="1">Procurement!#REF!</definedName>
    <definedName name="Z_BFDDBC10_1A86_4654_9667_E25C1DB8EC94_.wvu.PrintArea" localSheetId="19" hidden="1">Procurement!$B$1:$S$2</definedName>
    <definedName name="Z_BFDDBC10_1A86_4654_9667_E25C1DB8EC94_.wvu.PrintTitles" localSheetId="19" hidden="1">Procurement!$1:$2</definedName>
    <definedName name="Z_BFDDBC10_1A86_4654_9667_E25C1DB8EC94_.wvu.Rows" localSheetId="19" hidden="1">Procurement!#REF!</definedName>
    <definedName name="Z_C4987C22_A4BC_4088_8093_02A2E532FBED_.wvu.FilterData" localSheetId="9" hidden="1">#REF!</definedName>
    <definedName name="Z_C4987C22_A4BC_4088_8093_02A2E532FBED_.wvu.FilterData" localSheetId="11" hidden="1">#REF!</definedName>
    <definedName name="Z_C4987C22_A4BC_4088_8093_02A2E532FBED_.wvu.FilterData" localSheetId="15" hidden="1">#REF!</definedName>
    <definedName name="Z_C4987C22_A4BC_4088_8093_02A2E532FBED_.wvu.FilterData" hidden="1">#REF!</definedName>
    <definedName name="Z_C4987C22_A4BC_4088_8093_02A2E532FBED_.wvu.PrintTitles" localSheetId="9" hidden="1">#REF!</definedName>
    <definedName name="Z_C4987C22_A4BC_4088_8093_02A2E532FBED_.wvu.PrintTitles" localSheetId="11" hidden="1">#REF!</definedName>
    <definedName name="Z_C4987C22_A4BC_4088_8093_02A2E532FBED_.wvu.PrintTitles" localSheetId="15" hidden="1">#REF!</definedName>
    <definedName name="Z_C4987C22_A4BC_4088_8093_02A2E532FBED_.wvu.PrintTitles" hidden="1">#REF!</definedName>
    <definedName name="Z_CF578FD4_E330_4134_B293_578CC2CC7AD4_.wvu.Cols" localSheetId="19" hidden="1">Procurement!$V:$V</definedName>
    <definedName name="Z_CF578FD4_E330_4134_B293_578CC2CC7AD4_.wvu.FilterData" localSheetId="19" hidden="1">Procurement!#REF!</definedName>
    <definedName name="Z_CF578FD4_E330_4134_B293_578CC2CC7AD4_.wvu.PrintArea" localSheetId="19" hidden="1">Procurement!$B$1:$S$2</definedName>
    <definedName name="Z_CF578FD4_E330_4134_B293_578CC2CC7AD4_.wvu.PrintTitles" localSheetId="19" hidden="1">Procurement!$1:$2</definedName>
    <definedName name="Z_CF578FD4_E330_4134_B293_578CC2CC7AD4_.wvu.Rows" localSheetId="19" hidden="1">Procurement!#REF!</definedName>
    <definedName name="Z_DDF22B6B_8FBC_4B74_9493_ED03E55884A4_.wvu.Cols" localSheetId="19" hidden="1">Procurement!#REF!,Procurement!#REF!</definedName>
    <definedName name="Z_DDF22B6B_8FBC_4B74_9493_ED03E55884A4_.wvu.FilterData" localSheetId="19" hidden="1">Procurement!#REF!</definedName>
    <definedName name="Z_DDF22B6B_8FBC_4B74_9493_ED03E55884A4_.wvu.PrintArea" localSheetId="19" hidden="1">Procurement!$C$1:$C$2</definedName>
    <definedName name="Z_DDF22B6B_8FBC_4B74_9493_ED03E55884A4_.wvu.PrintTitles" localSheetId="19" hidden="1">Procurement!$1:$2</definedName>
    <definedName name="Z_DDF22B6B_8FBC_4B74_9493_ED03E55884A4_.wvu.Rows" localSheetId="19" hidden="1">Procurement!#REF!,Procurement!#REF!,Procurement!#REF!</definedName>
    <definedName name="Z_E61184E6_4A82_48AD_BD46_AD03682B9E61_.wvu.Rows" localSheetId="9" hidden="1">[23]Micro!#REF!</definedName>
    <definedName name="Z_E61184E6_4A82_48AD_BD46_AD03682B9E61_.wvu.Rows" localSheetId="11" hidden="1">[23]Micro!#REF!</definedName>
    <definedName name="Z_E61184E6_4A82_48AD_BD46_AD03682B9E61_.wvu.Rows" hidden="1">[23]Micro!#REF!</definedName>
    <definedName name="Z_F14C7C48_F4DD_4065_91E8_5F2A855B8FB3_.wvu.Cols" localSheetId="19" hidden="1">Procurement!#REF!,Procurement!#REF!,Procurement!#REF!,Procurement!#REF!,Procurement!#REF!,Procurement!#REF!</definedName>
    <definedName name="Z_F14C7C48_F4DD_4065_91E8_5F2A855B8FB3_.wvu.FilterData" localSheetId="19" hidden="1">Procurement!#REF!</definedName>
    <definedName name="Z_F14C7C48_F4DD_4065_91E8_5F2A855B8FB3_.wvu.PrintArea" localSheetId="19" hidden="1">Procurement!$B$1:$C$2</definedName>
    <definedName name="Z_F14C7C48_F4DD_4065_91E8_5F2A855B8FB3_.wvu.PrintTitles" localSheetId="19" hidden="1">Procurement!$1:$2</definedName>
    <definedName name="Z_F339C968_51EE_4D4C_8987_F9ED55ECDB91_.wvu.Cols" localSheetId="19" hidden="1">Procurement!#REF!,Procurement!#REF!,Procurement!#REF!,Procurement!#REF!</definedName>
    <definedName name="Z_F339C968_51EE_4D4C_8987_F9ED55ECDB91_.wvu.FilterData" localSheetId="19" hidden="1">Procurement!#REF!</definedName>
    <definedName name="Z_F339C968_51EE_4D4C_8987_F9ED55ECDB91_.wvu.PrintArea" localSheetId="19" hidden="1">Procurement!$C$1:$C$2</definedName>
    <definedName name="Z_F339C968_51EE_4D4C_8987_F9ED55ECDB91_.wvu.PrintTitles" localSheetId="19" hidden="1">Procurement!$1:$2</definedName>
    <definedName name="Z_F339C968_51EE_4D4C_8987_F9ED55ECDB91_.wvu.Rows" localSheetId="19" hidden="1">Procurement!#REF!,Procurement!#REF!</definedName>
    <definedName name="Z_F8A287BF_980C_4986_B08C_54EAB9AA17CB_.wvu.FilterData" localSheetId="9" hidden="1">#REF!</definedName>
    <definedName name="Z_F8A287BF_980C_4986_B08C_54EAB9AA17CB_.wvu.FilterData" localSheetId="11" hidden="1">#REF!</definedName>
    <definedName name="Z_F8A287BF_980C_4986_B08C_54EAB9AA17CB_.wvu.FilterData" localSheetId="15" hidden="1">#REF!</definedName>
    <definedName name="Z_F8A287BF_980C_4986_B08C_54EAB9AA17CB_.wvu.FilterData" hidden="1">#REF!</definedName>
    <definedName name="Z_F8A287BF_980C_4986_B08C_54EAB9AA17CB_.wvu.PrintTitles" localSheetId="9" hidden="1">#REF!</definedName>
    <definedName name="Z_F8A287BF_980C_4986_B08C_54EAB9AA17CB_.wvu.PrintTitles" localSheetId="11" hidden="1">#REF!</definedName>
    <definedName name="Z_F8A287BF_980C_4986_B08C_54EAB9AA17CB_.wvu.PrintTitles" localSheetId="15" hidden="1">#REF!</definedName>
    <definedName name="Z_F8A287BF_980C_4986_B08C_54EAB9AA17CB_.wvu.PrintTitles" hidden="1">#REF!</definedName>
    <definedName name="Z_FC2850D9_459B_4836_8A3B_EF0E5C51D9D3_.wvu.Cols" localSheetId="19" hidden="1">Procurement!#REF!,Procurement!#REF!,Procurement!#REF!,Procurement!#REF!,Procurement!#REF!,Procurement!#REF!</definedName>
    <definedName name="Z_FC2850D9_459B_4836_8A3B_EF0E5C51D9D3_.wvu.FilterData" localSheetId="19" hidden="1">Procurement!#REF!</definedName>
    <definedName name="Z_FC2850D9_459B_4836_8A3B_EF0E5C51D9D3_.wvu.PrintArea" localSheetId="19" hidden="1">Procurement!$B$1:$C$2</definedName>
    <definedName name="Z_FC2850D9_459B_4836_8A3B_EF0E5C51D9D3_.wvu.PrintTitles" localSheetId="19" hidden="1">Procurement!$1:$2</definedName>
    <definedName name="Z_FC2850D9_459B_4836_8A3B_EF0E5C51D9D3_.wvu.Rows" localSheetId="19" hidden="1">Procurement!#REF!,Procurement!#REF!</definedName>
    <definedName name="zaed" localSheetId="0" hidden="1">{#N/A,#N/A,TRUE,"Cover";#N/A,#N/A,TRUE,"Conts";#N/A,#N/A,TRUE,"VOS";#N/A,#N/A,TRUE,"Warrington";#N/A,#N/A,TRUE,"Widnes"}</definedName>
    <definedName name="zaed" localSheetId="9" hidden="1">{#N/A,#N/A,TRUE,"Cover";#N/A,#N/A,TRUE,"Conts";#N/A,#N/A,TRUE,"VOS";#N/A,#N/A,TRUE,"Warrington";#N/A,#N/A,TRUE,"Widnes"}</definedName>
    <definedName name="zaed" localSheetId="12" hidden="1">{#N/A,#N/A,TRUE,"Cover";#N/A,#N/A,TRUE,"Conts";#N/A,#N/A,TRUE,"VOS";#N/A,#N/A,TRUE,"Warrington";#N/A,#N/A,TRUE,"Widnes"}</definedName>
    <definedName name="zaed" localSheetId="13" hidden="1">{#N/A,#N/A,TRUE,"Cover";#N/A,#N/A,TRUE,"Conts";#N/A,#N/A,TRUE,"VOS";#N/A,#N/A,TRUE,"Warrington";#N/A,#N/A,TRUE,"Widnes"}</definedName>
    <definedName name="zaed" localSheetId="17" hidden="1">{#N/A,#N/A,TRUE,"Cover";#N/A,#N/A,TRUE,"Conts";#N/A,#N/A,TRUE,"VOS";#N/A,#N/A,TRUE,"Warrington";#N/A,#N/A,TRUE,"Widnes"}</definedName>
    <definedName name="zaed" localSheetId="20" hidden="1">{#N/A,#N/A,TRUE,"Cover";#N/A,#N/A,TRUE,"Conts";#N/A,#N/A,TRUE,"VOS";#N/A,#N/A,TRUE,"Warrington";#N/A,#N/A,TRUE,"Widnes"}</definedName>
    <definedName name="zaed" localSheetId="19" hidden="1">{#N/A,#N/A,TRUE,"Cover";#N/A,#N/A,TRUE,"Conts";#N/A,#N/A,TRUE,"VOS";#N/A,#N/A,TRUE,"Warrington";#N/A,#N/A,TRUE,"Widnes"}</definedName>
    <definedName name="zaed" localSheetId="26" hidden="1">{#N/A,#N/A,TRUE,"Cover";#N/A,#N/A,TRUE,"Conts";#N/A,#N/A,TRUE,"VOS";#N/A,#N/A,TRUE,"Warrington";#N/A,#N/A,TRUE,"Widnes"}</definedName>
    <definedName name="zaed" localSheetId="10" hidden="1">{#N/A,#N/A,TRUE,"Cover";#N/A,#N/A,TRUE,"Conts";#N/A,#N/A,TRUE,"VOS";#N/A,#N/A,TRUE,"Warrington";#N/A,#N/A,TRUE,"Widnes"}</definedName>
    <definedName name="zaed" localSheetId="11" hidden="1">{#N/A,#N/A,TRUE,"Cover";#N/A,#N/A,TRUE,"Conts";#N/A,#N/A,TRUE,"VOS";#N/A,#N/A,TRUE,"Warrington";#N/A,#N/A,TRUE,"Widnes"}</definedName>
    <definedName name="zaed" localSheetId="15" hidden="1">{#N/A,#N/A,TRUE,"Cover";#N/A,#N/A,TRUE,"Conts";#N/A,#N/A,TRUE,"VOS";#N/A,#N/A,TRUE,"Warrington";#N/A,#N/A,TRUE,"Widnes"}</definedName>
    <definedName name="zaed" hidden="1">{#N/A,#N/A,TRUE,"Cover";#N/A,#N/A,TRUE,"Conts";#N/A,#N/A,TRUE,"VOS";#N/A,#N/A,TRUE,"Warrington";#N/A,#N/A,TRUE,"Widnes"}</definedName>
    <definedName name="ZBDZBDFB" localSheetId="0" hidden="1">{#N/A,#N/A,TRUE,"Cover";#N/A,#N/A,TRUE,"Conts";#N/A,#N/A,TRUE,"VOS";#N/A,#N/A,TRUE,"Warrington";#N/A,#N/A,TRUE,"Widnes"}</definedName>
    <definedName name="ZBDZBDFB" localSheetId="9" hidden="1">{#N/A,#N/A,TRUE,"Cover";#N/A,#N/A,TRUE,"Conts";#N/A,#N/A,TRUE,"VOS";#N/A,#N/A,TRUE,"Warrington";#N/A,#N/A,TRUE,"Widnes"}</definedName>
    <definedName name="ZBDZBDFB" localSheetId="12" hidden="1">{#N/A,#N/A,TRUE,"Cover";#N/A,#N/A,TRUE,"Conts";#N/A,#N/A,TRUE,"VOS";#N/A,#N/A,TRUE,"Warrington";#N/A,#N/A,TRUE,"Widnes"}</definedName>
    <definedName name="ZBDZBDFB" localSheetId="13" hidden="1">{#N/A,#N/A,TRUE,"Cover";#N/A,#N/A,TRUE,"Conts";#N/A,#N/A,TRUE,"VOS";#N/A,#N/A,TRUE,"Warrington";#N/A,#N/A,TRUE,"Widnes"}</definedName>
    <definedName name="ZBDZBDFB" localSheetId="17" hidden="1">{#N/A,#N/A,TRUE,"Cover";#N/A,#N/A,TRUE,"Conts";#N/A,#N/A,TRUE,"VOS";#N/A,#N/A,TRUE,"Warrington";#N/A,#N/A,TRUE,"Widnes"}</definedName>
    <definedName name="ZBDZBDFB" localSheetId="20" hidden="1">{#N/A,#N/A,TRUE,"Cover";#N/A,#N/A,TRUE,"Conts";#N/A,#N/A,TRUE,"VOS";#N/A,#N/A,TRUE,"Warrington";#N/A,#N/A,TRUE,"Widnes"}</definedName>
    <definedName name="ZBDZBDFB" localSheetId="19" hidden="1">{#N/A,#N/A,TRUE,"Cover";#N/A,#N/A,TRUE,"Conts";#N/A,#N/A,TRUE,"VOS";#N/A,#N/A,TRUE,"Warrington";#N/A,#N/A,TRUE,"Widnes"}</definedName>
    <definedName name="ZBDZBDFB" localSheetId="26" hidden="1">{#N/A,#N/A,TRUE,"Cover";#N/A,#N/A,TRUE,"Conts";#N/A,#N/A,TRUE,"VOS";#N/A,#N/A,TRUE,"Warrington";#N/A,#N/A,TRUE,"Widnes"}</definedName>
    <definedName name="ZBDZBDFB" localSheetId="10" hidden="1">{#N/A,#N/A,TRUE,"Cover";#N/A,#N/A,TRUE,"Conts";#N/A,#N/A,TRUE,"VOS";#N/A,#N/A,TRUE,"Warrington";#N/A,#N/A,TRUE,"Widnes"}</definedName>
    <definedName name="ZBDZBDFB" localSheetId="11" hidden="1">{#N/A,#N/A,TRUE,"Cover";#N/A,#N/A,TRUE,"Conts";#N/A,#N/A,TRUE,"VOS";#N/A,#N/A,TRUE,"Warrington";#N/A,#N/A,TRUE,"Widnes"}</definedName>
    <definedName name="ZBDZBDFB" localSheetId="15" hidden="1">{#N/A,#N/A,TRUE,"Cover";#N/A,#N/A,TRUE,"Conts";#N/A,#N/A,TRUE,"VOS";#N/A,#N/A,TRUE,"Warrington";#N/A,#N/A,TRUE,"Widnes"}</definedName>
    <definedName name="ZBDZBDFB" hidden="1">{#N/A,#N/A,TRUE,"Cover";#N/A,#N/A,TRUE,"Conts";#N/A,#N/A,TRUE,"VOS";#N/A,#N/A,TRUE,"Warrington";#N/A,#N/A,TRUE,"Widnes"}</definedName>
    <definedName name="zse" localSheetId="0" hidden="1">{#N/A,#N/A,FALSE,"SumG";#N/A,#N/A,FALSE,"ElecG";#N/A,#N/A,FALSE,"MechG";#N/A,#N/A,FALSE,"GeotG";#N/A,#N/A,FALSE,"PrcsG";#N/A,#N/A,FALSE,"TunnG";#N/A,#N/A,FALSE,"CivlG";#N/A,#N/A,FALSE,"NtwkG";#N/A,#N/A,FALSE,"EstgG";#N/A,#N/A,FALSE,"PEngG"}</definedName>
    <definedName name="zse" localSheetId="9" hidden="1">{#N/A,#N/A,FALSE,"SumG";#N/A,#N/A,FALSE,"ElecG";#N/A,#N/A,FALSE,"MechG";#N/A,#N/A,FALSE,"GeotG";#N/A,#N/A,FALSE,"PrcsG";#N/A,#N/A,FALSE,"TunnG";#N/A,#N/A,FALSE,"CivlG";#N/A,#N/A,FALSE,"NtwkG";#N/A,#N/A,FALSE,"EstgG";#N/A,#N/A,FALSE,"PEngG"}</definedName>
    <definedName name="zse" localSheetId="12" hidden="1">{#N/A,#N/A,FALSE,"SumG";#N/A,#N/A,FALSE,"ElecG";#N/A,#N/A,FALSE,"MechG";#N/A,#N/A,FALSE,"GeotG";#N/A,#N/A,FALSE,"PrcsG";#N/A,#N/A,FALSE,"TunnG";#N/A,#N/A,FALSE,"CivlG";#N/A,#N/A,FALSE,"NtwkG";#N/A,#N/A,FALSE,"EstgG";#N/A,#N/A,FALSE,"PEngG"}</definedName>
    <definedName name="zse" localSheetId="13" hidden="1">{#N/A,#N/A,FALSE,"SumG";#N/A,#N/A,FALSE,"ElecG";#N/A,#N/A,FALSE,"MechG";#N/A,#N/A,FALSE,"GeotG";#N/A,#N/A,FALSE,"PrcsG";#N/A,#N/A,FALSE,"TunnG";#N/A,#N/A,FALSE,"CivlG";#N/A,#N/A,FALSE,"NtwkG";#N/A,#N/A,FALSE,"EstgG";#N/A,#N/A,FALSE,"PEngG"}</definedName>
    <definedName name="zse" localSheetId="17"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26"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localSheetId="15"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0" hidden="1">{#N/A,#N/A,TRUE,"Cover";#N/A,#N/A,TRUE,"Conts";#N/A,#N/A,TRUE,"VOS";#N/A,#N/A,TRUE,"Warrington";#N/A,#N/A,TRUE,"Widnes"}</definedName>
    <definedName name="zxdvzdv" localSheetId="9" hidden="1">{#N/A,#N/A,TRUE,"Cover";#N/A,#N/A,TRUE,"Conts";#N/A,#N/A,TRUE,"VOS";#N/A,#N/A,TRUE,"Warrington";#N/A,#N/A,TRUE,"Widnes"}</definedName>
    <definedName name="zxdvzdv" localSheetId="12" hidden="1">{#N/A,#N/A,TRUE,"Cover";#N/A,#N/A,TRUE,"Conts";#N/A,#N/A,TRUE,"VOS";#N/A,#N/A,TRUE,"Warrington";#N/A,#N/A,TRUE,"Widnes"}</definedName>
    <definedName name="zxdvzdv" localSheetId="13" hidden="1">{#N/A,#N/A,TRUE,"Cover";#N/A,#N/A,TRUE,"Conts";#N/A,#N/A,TRUE,"VOS";#N/A,#N/A,TRUE,"Warrington";#N/A,#N/A,TRUE,"Widnes"}</definedName>
    <definedName name="zxdvzdv" localSheetId="17" hidden="1">{#N/A,#N/A,TRUE,"Cover";#N/A,#N/A,TRUE,"Conts";#N/A,#N/A,TRUE,"VOS";#N/A,#N/A,TRUE,"Warrington";#N/A,#N/A,TRUE,"Widnes"}</definedName>
    <definedName name="zxdvzdv" localSheetId="20" hidden="1">{#N/A,#N/A,TRUE,"Cover";#N/A,#N/A,TRUE,"Conts";#N/A,#N/A,TRUE,"VOS";#N/A,#N/A,TRUE,"Warrington";#N/A,#N/A,TRUE,"Widnes"}</definedName>
    <definedName name="zxdvzdv" localSheetId="19" hidden="1">{#N/A,#N/A,TRUE,"Cover";#N/A,#N/A,TRUE,"Conts";#N/A,#N/A,TRUE,"VOS";#N/A,#N/A,TRUE,"Warrington";#N/A,#N/A,TRUE,"Widnes"}</definedName>
    <definedName name="zxdvzdv" localSheetId="26" hidden="1">{#N/A,#N/A,TRUE,"Cover";#N/A,#N/A,TRUE,"Conts";#N/A,#N/A,TRUE,"VOS";#N/A,#N/A,TRUE,"Warrington";#N/A,#N/A,TRUE,"Widnes"}</definedName>
    <definedName name="zxdvzdv" localSheetId="10" hidden="1">{#N/A,#N/A,TRUE,"Cover";#N/A,#N/A,TRUE,"Conts";#N/A,#N/A,TRUE,"VOS";#N/A,#N/A,TRUE,"Warrington";#N/A,#N/A,TRUE,"Widnes"}</definedName>
    <definedName name="zxdvzdv" localSheetId="11" hidden="1">{#N/A,#N/A,TRUE,"Cover";#N/A,#N/A,TRUE,"Conts";#N/A,#N/A,TRUE,"VOS";#N/A,#N/A,TRUE,"Warrington";#N/A,#N/A,TRUE,"Widnes"}</definedName>
    <definedName name="zxdvzdv" localSheetId="15" hidden="1">{#N/A,#N/A,TRUE,"Cover";#N/A,#N/A,TRUE,"Conts";#N/A,#N/A,TRUE,"VOS";#N/A,#N/A,TRUE,"Warrington";#N/A,#N/A,TRUE,"Widnes"}</definedName>
    <definedName name="zxdvzdv" hidden="1">{#N/A,#N/A,TRUE,"Cover";#N/A,#N/A,TRUE,"Conts";#N/A,#N/A,TRUE,"VOS";#N/A,#N/A,TRUE,"Warrington";#N/A,#N/A,TRUE,"Widnes"}</definedName>
    <definedName name="zz" localSheetId="9" hidden="1">{#N/A,#N/A,FALSE,"SumD";#N/A,#N/A,FALSE,"ElecD";#N/A,#N/A,FALSE,"MechD";#N/A,#N/A,FALSE,"GeotD";#N/A,#N/A,FALSE,"PrcsD";#N/A,#N/A,FALSE,"TunnD";#N/A,#N/A,FALSE,"CivlD";#N/A,#N/A,FALSE,"NtwkD";#N/A,#N/A,FALSE,"EstgD";#N/A,#N/A,FALSE,"PEngD"}</definedName>
    <definedName name="ZZ">'[25]DET.ENGG.PROG'!$A$1:$Q$23</definedName>
    <definedName name="zzz" localSheetId="0" hidden="1">{#N/A,#N/A,TRUE,"Cover";#N/A,#N/A,TRUE,"Conts";#N/A,#N/A,TRUE,"VOS";#N/A,#N/A,TRUE,"Warrington";#N/A,#N/A,TRUE,"Widnes"}</definedName>
    <definedName name="zzz" localSheetId="9" hidden="1">{#N/A,#N/A,TRUE,"Cover";#N/A,#N/A,TRUE,"Conts";#N/A,#N/A,TRUE,"VOS";#N/A,#N/A,TRUE,"Warrington";#N/A,#N/A,TRUE,"Widnes"}</definedName>
    <definedName name="zzz" localSheetId="12" hidden="1">{#N/A,#N/A,TRUE,"Cover";#N/A,#N/A,TRUE,"Conts";#N/A,#N/A,TRUE,"VOS";#N/A,#N/A,TRUE,"Warrington";#N/A,#N/A,TRUE,"Widnes"}</definedName>
    <definedName name="zzz" localSheetId="13" hidden="1">{#N/A,#N/A,TRUE,"Cover";#N/A,#N/A,TRUE,"Conts";#N/A,#N/A,TRUE,"VOS";#N/A,#N/A,TRUE,"Warrington";#N/A,#N/A,TRUE,"Widnes"}</definedName>
    <definedName name="zzz" localSheetId="17" hidden="1">{#N/A,#N/A,TRUE,"Cover";#N/A,#N/A,TRUE,"Conts";#N/A,#N/A,TRUE,"VOS";#N/A,#N/A,TRUE,"Warrington";#N/A,#N/A,TRUE,"Widnes"}</definedName>
    <definedName name="zzz" localSheetId="20" hidden="1">{#N/A,#N/A,TRUE,"Cover";#N/A,#N/A,TRUE,"Conts";#N/A,#N/A,TRUE,"VOS";#N/A,#N/A,TRUE,"Warrington";#N/A,#N/A,TRUE,"Widnes"}</definedName>
    <definedName name="zzz" localSheetId="19" hidden="1">{#N/A,#N/A,TRUE,"Cover";#N/A,#N/A,TRUE,"Conts";#N/A,#N/A,TRUE,"VOS";#N/A,#N/A,TRUE,"Warrington";#N/A,#N/A,TRUE,"Widnes"}</definedName>
    <definedName name="zzz" localSheetId="26" hidden="1">{#N/A,#N/A,TRUE,"Cover";#N/A,#N/A,TRUE,"Conts";#N/A,#N/A,TRUE,"VOS";#N/A,#N/A,TRUE,"Warrington";#N/A,#N/A,TRUE,"Widnes"}</definedName>
    <definedName name="zzz" localSheetId="10" hidden="1">{#N/A,#N/A,TRUE,"Cover";#N/A,#N/A,TRUE,"Conts";#N/A,#N/A,TRUE,"VOS";#N/A,#N/A,TRUE,"Warrington";#N/A,#N/A,TRUE,"Widnes"}</definedName>
    <definedName name="zzz" localSheetId="11" hidden="1">{#N/A,#N/A,TRUE,"Cover";#N/A,#N/A,TRUE,"Conts";#N/A,#N/A,TRUE,"VOS";#N/A,#N/A,TRUE,"Warrington";#N/A,#N/A,TRUE,"Widnes"}</definedName>
    <definedName name="zzz" localSheetId="15" hidden="1">{#N/A,#N/A,TRUE,"Cover";#N/A,#N/A,TRUE,"Conts";#N/A,#N/A,TRUE,"VOS";#N/A,#N/A,TRUE,"Warrington";#N/A,#N/A,TRUE,"Widnes"}</definedName>
    <definedName name="zzz" hidden="1">{#N/A,#N/A,TRUE,"Cover";#N/A,#N/A,TRUE,"Conts";#N/A,#N/A,TRUE,"VOS";#N/A,#N/A,TRUE,"Warrington";#N/A,#N/A,TRUE,"Widnes"}</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2" i="47" l="1"/>
  <c r="A73" i="47"/>
  <c r="A74" i="47"/>
  <c r="A75" i="47"/>
  <c r="I72" i="47"/>
  <c r="I73" i="47"/>
  <c r="I74" i="47"/>
  <c r="I75" i="47"/>
  <c r="I71" i="47"/>
  <c r="C72" i="47"/>
  <c r="D72" i="47"/>
  <c r="E72" i="47"/>
  <c r="F72" i="47"/>
  <c r="G72" i="47"/>
  <c r="H72" i="47"/>
  <c r="C73" i="47"/>
  <c r="D73" i="47"/>
  <c r="E73" i="47"/>
  <c r="F73" i="47"/>
  <c r="G73" i="47"/>
  <c r="H73" i="47"/>
  <c r="C74" i="47"/>
  <c r="D74" i="47"/>
  <c r="E74" i="47"/>
  <c r="F74" i="47"/>
  <c r="G74" i="47"/>
  <c r="H74" i="47"/>
  <c r="C75" i="47"/>
  <c r="D75" i="47"/>
  <c r="E75" i="47"/>
  <c r="F75" i="47"/>
  <c r="G75" i="47"/>
  <c r="H75" i="47"/>
  <c r="D71" i="47"/>
  <c r="E71" i="47"/>
  <c r="F71" i="47"/>
  <c r="G71" i="47"/>
  <c r="H71" i="47"/>
  <c r="C71" i="47"/>
  <c r="A71" i="47"/>
  <c r="C62" i="47"/>
  <c r="D62" i="47"/>
  <c r="E62" i="47"/>
  <c r="F62" i="47"/>
  <c r="G62" i="47"/>
  <c r="H62" i="47"/>
  <c r="I62" i="47"/>
  <c r="J62" i="47"/>
  <c r="K62" i="47"/>
  <c r="C63" i="47"/>
  <c r="D63" i="47"/>
  <c r="E63" i="47"/>
  <c r="F63" i="47"/>
  <c r="G63" i="47"/>
  <c r="H63" i="47"/>
  <c r="I63" i="47"/>
  <c r="J63" i="47"/>
  <c r="K63" i="47"/>
  <c r="C64" i="47"/>
  <c r="D64" i="47"/>
  <c r="E64" i="47"/>
  <c r="F64" i="47"/>
  <c r="G64" i="47"/>
  <c r="H64" i="47"/>
  <c r="I64" i="47"/>
  <c r="J64" i="47"/>
  <c r="K64" i="47"/>
  <c r="C65" i="47"/>
  <c r="D65" i="47"/>
  <c r="E65" i="47"/>
  <c r="F65" i="47"/>
  <c r="G65" i="47"/>
  <c r="H65" i="47"/>
  <c r="I65" i="47"/>
  <c r="J65" i="47"/>
  <c r="K65" i="47"/>
  <c r="C66" i="47"/>
  <c r="D66" i="47"/>
  <c r="E66" i="47"/>
  <c r="F66" i="47"/>
  <c r="G66" i="47"/>
  <c r="H66" i="47"/>
  <c r="I66" i="47"/>
  <c r="J66" i="47"/>
  <c r="K66" i="47"/>
  <c r="D61" i="47"/>
  <c r="E61" i="47"/>
  <c r="F61" i="47"/>
  <c r="G61" i="47"/>
  <c r="H61" i="47"/>
  <c r="I61" i="47"/>
  <c r="J61" i="47"/>
  <c r="K61" i="47"/>
  <c r="A62" i="47"/>
  <c r="A63" i="47"/>
  <c r="A64" i="47"/>
  <c r="A65" i="47"/>
  <c r="A66" i="47"/>
  <c r="C61" i="47"/>
  <c r="A61" i="47"/>
  <c r="C52" i="47"/>
  <c r="D52" i="47"/>
  <c r="E52" i="47"/>
  <c r="F52" i="47"/>
  <c r="G52" i="47"/>
  <c r="H52" i="47"/>
  <c r="I52" i="47"/>
  <c r="J52" i="47"/>
  <c r="K52" i="47"/>
  <c r="C53" i="47"/>
  <c r="D53" i="47"/>
  <c r="E53" i="47"/>
  <c r="F53" i="47"/>
  <c r="G53" i="47"/>
  <c r="H53" i="47"/>
  <c r="I53" i="47"/>
  <c r="J53" i="47"/>
  <c r="K53" i="47"/>
  <c r="C54" i="47"/>
  <c r="D54" i="47"/>
  <c r="E54" i="47"/>
  <c r="F54" i="47"/>
  <c r="G54" i="47"/>
  <c r="H54" i="47"/>
  <c r="I54" i="47"/>
  <c r="J54" i="47"/>
  <c r="K54" i="47"/>
  <c r="C55" i="47"/>
  <c r="D55" i="47"/>
  <c r="E55" i="47"/>
  <c r="F55" i="47"/>
  <c r="G55" i="47"/>
  <c r="H55" i="47"/>
  <c r="I55" i="47"/>
  <c r="J55" i="47"/>
  <c r="K55" i="47"/>
  <c r="C56" i="47"/>
  <c r="D56" i="47"/>
  <c r="E56" i="47"/>
  <c r="F56" i="47"/>
  <c r="G56" i="47"/>
  <c r="H56" i="47"/>
  <c r="I56" i="47"/>
  <c r="J56" i="47"/>
  <c r="K56" i="47"/>
  <c r="D51" i="47"/>
  <c r="E51" i="47"/>
  <c r="F51" i="47"/>
  <c r="G51" i="47"/>
  <c r="H51" i="47"/>
  <c r="I51" i="47"/>
  <c r="J51" i="47"/>
  <c r="K51" i="47"/>
  <c r="A52" i="47"/>
  <c r="A53" i="47"/>
  <c r="A54" i="47"/>
  <c r="A55" i="47"/>
  <c r="A56" i="47"/>
  <c r="C51" i="47"/>
  <c r="A51" i="47"/>
  <c r="N53" i="47"/>
  <c r="O53" i="47"/>
  <c r="P53" i="47"/>
  <c r="Q53" i="47"/>
  <c r="R53" i="47"/>
  <c r="S53" i="47"/>
  <c r="T53" i="47"/>
  <c r="U53" i="47"/>
  <c r="V53" i="47"/>
  <c r="N54" i="47"/>
  <c r="O54" i="47"/>
  <c r="P54" i="47"/>
  <c r="Q54" i="47"/>
  <c r="R54" i="47"/>
  <c r="S54" i="47"/>
  <c r="T54" i="47"/>
  <c r="U54" i="47"/>
  <c r="V54" i="47"/>
  <c r="N55" i="47"/>
  <c r="O55" i="47"/>
  <c r="P55" i="47"/>
  <c r="Q55" i="47"/>
  <c r="R55" i="47"/>
  <c r="S55" i="47"/>
  <c r="T55" i="47"/>
  <c r="U55" i="47"/>
  <c r="V55" i="47"/>
  <c r="O52" i="47"/>
  <c r="P52" i="47"/>
  <c r="Q52" i="47"/>
  <c r="R52" i="47"/>
  <c r="S52" i="47"/>
  <c r="T52" i="47"/>
  <c r="U52" i="47"/>
  <c r="V52" i="47"/>
  <c r="N52" i="47"/>
  <c r="Z3" i="47"/>
  <c r="M44" i="334"/>
  <c r="J44" i="334"/>
  <c r="M43" i="334"/>
  <c r="J43" i="334"/>
  <c r="J41" i="334"/>
  <c r="I41" i="334"/>
  <c r="H41" i="334"/>
  <c r="G41" i="334"/>
  <c r="F41" i="334"/>
  <c r="E41" i="334"/>
  <c r="D41" i="334"/>
  <c r="K31" i="334"/>
  <c r="J31" i="334"/>
  <c r="H31" i="334"/>
  <c r="G31" i="334"/>
  <c r="F31" i="334"/>
  <c r="E31" i="334"/>
  <c r="D31" i="334"/>
  <c r="I29" i="334"/>
  <c r="L29" i="334" s="1"/>
  <c r="L28" i="334"/>
  <c r="I27" i="334"/>
  <c r="L27" i="334" s="1"/>
  <c r="I26" i="334"/>
  <c r="L25" i="334"/>
  <c r="K19" i="334"/>
  <c r="J19" i="334"/>
  <c r="H19" i="334"/>
  <c r="G19" i="334"/>
  <c r="F19" i="334"/>
  <c r="E19" i="334"/>
  <c r="L17" i="334"/>
  <c r="L16" i="334"/>
  <c r="I15" i="334"/>
  <c r="L15" i="334" s="1"/>
  <c r="I13" i="334"/>
  <c r="AG46" i="333"/>
  <c r="AF46" i="333"/>
  <c r="AG45" i="333"/>
  <c r="AF45" i="333"/>
  <c r="AG44" i="333"/>
  <c r="AF44" i="333"/>
  <c r="AG43" i="333"/>
  <c r="AF43" i="333"/>
  <c r="AG42" i="333"/>
  <c r="AF42" i="333"/>
  <c r="AG41" i="333"/>
  <c r="AF41" i="333"/>
  <c r="AG40" i="333"/>
  <c r="AF40" i="333"/>
  <c r="AG39" i="333"/>
  <c r="AF39" i="333"/>
  <c r="AG38" i="333"/>
  <c r="AF38" i="333"/>
  <c r="AG37" i="333"/>
  <c r="AF37" i="333"/>
  <c r="AG36" i="333"/>
  <c r="AF36" i="333"/>
  <c r="AG35" i="333"/>
  <c r="AF35" i="333"/>
  <c r="AG34" i="333"/>
  <c r="AF34" i="333"/>
  <c r="AG33" i="333"/>
  <c r="AF33" i="333"/>
  <c r="AG32" i="333"/>
  <c r="AF32" i="333"/>
  <c r="AG31" i="333"/>
  <c r="AF31" i="333"/>
  <c r="AG30" i="333"/>
  <c r="AF30" i="333"/>
  <c r="AG29" i="333"/>
  <c r="AF29" i="333"/>
  <c r="AG28" i="333"/>
  <c r="AF28" i="333"/>
  <c r="AG27" i="333"/>
  <c r="AF27" i="333"/>
  <c r="AG26" i="333"/>
  <c r="AF26" i="333"/>
  <c r="AG25" i="333"/>
  <c r="AF25" i="333"/>
  <c r="AV24" i="333"/>
  <c r="AN24" i="333"/>
  <c r="AG24" i="333"/>
  <c r="AF24" i="333"/>
  <c r="AV23" i="333"/>
  <c r="AN23" i="333"/>
  <c r="AG23" i="333"/>
  <c r="AF23" i="333"/>
  <c r="AV22" i="333"/>
  <c r="AN22" i="333"/>
  <c r="AG22" i="333"/>
  <c r="AF22" i="333"/>
  <c r="AV21" i="333"/>
  <c r="AN21" i="333"/>
  <c r="AG21" i="333"/>
  <c r="AF21" i="333"/>
  <c r="AV20" i="333"/>
  <c r="AN20" i="333"/>
  <c r="AN31" i="333" s="1"/>
  <c r="AG20" i="333"/>
  <c r="AF20" i="333"/>
  <c r="AG19" i="333"/>
  <c r="AF19" i="333"/>
  <c r="AG18" i="333"/>
  <c r="AF18" i="333"/>
  <c r="AF17" i="333"/>
  <c r="Q49" i="333" s="1"/>
  <c r="AC10" i="333" s="1"/>
  <c r="AO16" i="333"/>
  <c r="AN11" i="333"/>
  <c r="AN10" i="333"/>
  <c r="O6" i="333"/>
  <c r="G77" i="332"/>
  <c r="H77" i="332" s="1"/>
  <c r="G76" i="332"/>
  <c r="H76" i="332" s="1"/>
  <c r="G75" i="332"/>
  <c r="H75" i="332" s="1"/>
  <c r="G74" i="332"/>
  <c r="H74" i="332" s="1"/>
  <c r="G73" i="332"/>
  <c r="H73" i="332" s="1"/>
  <c r="G72" i="332"/>
  <c r="H72" i="332" s="1"/>
  <c r="G71" i="332"/>
  <c r="H71" i="332" s="1"/>
  <c r="G69" i="332"/>
  <c r="H69" i="332" s="1"/>
  <c r="G68" i="332"/>
  <c r="H68" i="332" s="1"/>
  <c r="G67" i="332"/>
  <c r="H67" i="332" s="1"/>
  <c r="G66" i="332"/>
  <c r="H66" i="332" s="1"/>
  <c r="G65" i="332"/>
  <c r="H65" i="332" s="1"/>
  <c r="G63" i="332"/>
  <c r="H63" i="332" s="1"/>
  <c r="G62" i="332"/>
  <c r="H62" i="332" s="1"/>
  <c r="G61" i="332"/>
  <c r="H61" i="332" s="1"/>
  <c r="H60" i="332"/>
  <c r="G59" i="332"/>
  <c r="H59" i="332" s="1"/>
  <c r="G58" i="332"/>
  <c r="H58" i="332" s="1"/>
  <c r="G57" i="332"/>
  <c r="H57" i="332" s="1"/>
  <c r="G56" i="332"/>
  <c r="H56" i="332" s="1"/>
  <c r="G55" i="332"/>
  <c r="H55" i="332" s="1"/>
  <c r="G54" i="332"/>
  <c r="H54" i="332" s="1"/>
  <c r="G53" i="332"/>
  <c r="H53" i="332" s="1"/>
  <c r="G52" i="332"/>
  <c r="H52" i="332" s="1"/>
  <c r="G51" i="332"/>
  <c r="H51" i="332" s="1"/>
  <c r="H47" i="332"/>
  <c r="H46" i="332"/>
  <c r="H45" i="332"/>
  <c r="H44" i="332"/>
  <c r="H43" i="332"/>
  <c r="H42" i="332"/>
  <c r="H41" i="332"/>
  <c r="H40" i="332"/>
  <c r="H39" i="332"/>
  <c r="H38" i="332"/>
  <c r="H37" i="332"/>
  <c r="H36" i="332"/>
  <c r="H35" i="332"/>
  <c r="H34" i="332"/>
  <c r="H33" i="332"/>
  <c r="H32" i="332"/>
  <c r="H31" i="332"/>
  <c r="H30" i="332"/>
  <c r="H29" i="332"/>
  <c r="H28" i="332"/>
  <c r="H27" i="332"/>
  <c r="H26" i="332"/>
  <c r="H25" i="332"/>
  <c r="H24" i="332"/>
  <c r="H23" i="332"/>
  <c r="H22" i="332"/>
  <c r="H21" i="332"/>
  <c r="H20" i="332"/>
  <c r="H19" i="332"/>
  <c r="H18" i="332"/>
  <c r="H17" i="332"/>
  <c r="H16" i="332"/>
  <c r="H15" i="332"/>
  <c r="H14" i="332"/>
  <c r="H13" i="332"/>
  <c r="H12" i="332"/>
  <c r="H11" i="332"/>
  <c r="H8" i="332"/>
  <c r="H7" i="332"/>
  <c r="G4" i="332"/>
  <c r="D4" i="332"/>
  <c r="F3" i="332"/>
  <c r="AD52" i="47"/>
  <c r="AD53" i="47"/>
  <c r="AD54" i="47"/>
  <c r="AD55" i="47"/>
  <c r="AD56" i="47"/>
  <c r="AD57" i="47"/>
  <c r="AD58" i="47"/>
  <c r="AD59" i="47"/>
  <c r="AD60" i="47"/>
  <c r="AD61" i="47"/>
  <c r="AD62" i="47"/>
  <c r="AD63" i="47"/>
  <c r="AD64" i="47"/>
  <c r="AD65" i="47"/>
  <c r="AD66" i="47"/>
  <c r="AC52" i="47"/>
  <c r="AC53" i="47"/>
  <c r="AC54" i="47"/>
  <c r="AC55" i="47"/>
  <c r="AC56" i="47"/>
  <c r="AC57" i="47"/>
  <c r="AC58" i="47"/>
  <c r="AC59" i="47"/>
  <c r="AC60" i="47"/>
  <c r="AC61" i="47"/>
  <c r="AC62" i="47"/>
  <c r="AC63" i="47"/>
  <c r="AC64" i="47"/>
  <c r="AC65" i="47"/>
  <c r="AC66" i="47"/>
  <c r="AB52" i="47"/>
  <c r="AB53" i="47"/>
  <c r="AB54" i="47"/>
  <c r="AB55" i="47"/>
  <c r="AB56" i="47"/>
  <c r="AB57" i="47"/>
  <c r="AB58" i="47"/>
  <c r="AB59" i="47"/>
  <c r="AB60" i="47"/>
  <c r="AB61" i="47"/>
  <c r="AB62" i="47"/>
  <c r="AB63" i="47"/>
  <c r="AB64" i="47"/>
  <c r="AB65" i="47"/>
  <c r="AB66" i="47"/>
  <c r="Z52" i="47"/>
  <c r="Z53" i="47"/>
  <c r="Z54" i="47"/>
  <c r="Z55" i="47"/>
  <c r="Z56" i="47"/>
  <c r="Z57" i="47"/>
  <c r="Z58" i="47"/>
  <c r="Z59" i="47"/>
  <c r="Z60" i="47"/>
  <c r="Z61" i="47"/>
  <c r="Z62" i="47"/>
  <c r="Z63" i="47"/>
  <c r="Z64" i="47"/>
  <c r="Z65" i="47"/>
  <c r="Z66" i="47"/>
  <c r="X52" i="47"/>
  <c r="X53" i="47"/>
  <c r="X54" i="47"/>
  <c r="X55" i="47"/>
  <c r="X56" i="47"/>
  <c r="X57" i="47"/>
  <c r="X58" i="47"/>
  <c r="X59" i="47"/>
  <c r="X60" i="47"/>
  <c r="X61" i="47"/>
  <c r="X62" i="47"/>
  <c r="X63" i="47"/>
  <c r="X64" i="47"/>
  <c r="X65" i="47"/>
  <c r="X66" i="47"/>
  <c r="AD51" i="47"/>
  <c r="AC51" i="47"/>
  <c r="AB51" i="47"/>
  <c r="Z51" i="47"/>
  <c r="X51" i="47"/>
  <c r="Z5" i="47"/>
  <c r="J23" i="331"/>
  <c r="J22" i="331"/>
  <c r="G5" i="331"/>
  <c r="F5" i="331"/>
  <c r="E5" i="331"/>
  <c r="D5" i="331"/>
  <c r="W29" i="330"/>
  <c r="AA6" i="330" s="1"/>
  <c r="L29" i="330"/>
  <c r="D29" i="330"/>
  <c r="X27" i="330"/>
  <c r="G27" i="330"/>
  <c r="AE6" i="330"/>
  <c r="AB3" i="125"/>
  <c r="N112" i="47"/>
  <c r="M112" i="47"/>
  <c r="N111" i="47"/>
  <c r="N110" i="47"/>
  <c r="N109" i="47"/>
  <c r="N108" i="47"/>
  <c r="N107" i="47"/>
  <c r="N106" i="47"/>
  <c r="N105" i="47"/>
  <c r="N104" i="47"/>
  <c r="N103" i="47"/>
  <c r="N102" i="47"/>
  <c r="N101" i="47"/>
  <c r="N100" i="47"/>
  <c r="M111" i="47"/>
  <c r="M110" i="47"/>
  <c r="M109" i="47"/>
  <c r="M108" i="47"/>
  <c r="M107" i="47"/>
  <c r="M106" i="47"/>
  <c r="M105" i="47"/>
  <c r="M104" i="47"/>
  <c r="M103" i="47"/>
  <c r="M102" i="47"/>
  <c r="M101" i="47"/>
  <c r="M100" i="47"/>
  <c r="L111" i="47"/>
  <c r="L110" i="47"/>
  <c r="L109" i="47"/>
  <c r="L108" i="47"/>
  <c r="L107" i="47"/>
  <c r="L106" i="47"/>
  <c r="L105" i="47"/>
  <c r="L104" i="47"/>
  <c r="L103" i="47"/>
  <c r="L102" i="47"/>
  <c r="L101" i="47"/>
  <c r="L100" i="47"/>
  <c r="L99" i="47"/>
  <c r="H12" i="11"/>
  <c r="J16" i="2"/>
  <c r="H12" i="2"/>
  <c r="F7" i="25"/>
  <c r="E7" i="25"/>
  <c r="F3" i="25"/>
  <c r="F2" i="25"/>
  <c r="E3" i="25"/>
  <c r="E2" i="25"/>
  <c r="J5" i="27"/>
  <c r="Q64391" i="307"/>
  <c r="V1" i="307"/>
  <c r="C1" i="307"/>
  <c r="B9" i="27"/>
  <c r="A9" i="27"/>
  <c r="J15" i="2"/>
  <c r="H11" i="11"/>
  <c r="K11" i="11" s="1"/>
  <c r="H11" i="2"/>
  <c r="L26" i="334" l="1"/>
  <c r="L31" i="334" s="1"/>
  <c r="I31" i="334"/>
  <c r="I19" i="334"/>
  <c r="L13" i="334"/>
  <c r="L19" i="334" s="1"/>
  <c r="AW24" i="333"/>
  <c r="AY23" i="333"/>
  <c r="AW23" i="333"/>
  <c r="AY22" i="333"/>
  <c r="AW22" i="333"/>
  <c r="AY21" i="333"/>
  <c r="AW21" i="333"/>
  <c r="AW27" i="333"/>
  <c r="AR33" i="333" s="1"/>
  <c r="AV25" i="333"/>
  <c r="AY20" i="333"/>
  <c r="AY25" i="333" s="1"/>
  <c r="AX20" i="333"/>
  <c r="AW20" i="333"/>
  <c r="AW25" i="333" s="1"/>
  <c r="AR31" i="333" s="1"/>
  <c r="H82" i="332"/>
  <c r="I3" i="332" s="1"/>
  <c r="S6" i="47" s="1"/>
  <c r="H9" i="332"/>
  <c r="K9" i="332" s="1"/>
  <c r="U56" i="47"/>
  <c r="N11" i="2"/>
  <c r="I76" i="47"/>
  <c r="AW31" i="333" l="1"/>
  <c r="AX24" i="333"/>
  <c r="AX23" i="333"/>
  <c r="AX21" i="333"/>
  <c r="AX22" i="333"/>
  <c r="AX25" i="333" l="1"/>
  <c r="T56" i="47"/>
  <c r="H57" i="47" l="1"/>
  <c r="H10" i="11" l="1"/>
  <c r="H10" i="2"/>
  <c r="E76" i="47" l="1"/>
  <c r="D5" i="27" l="1"/>
  <c r="C5" i="27"/>
  <c r="B5" i="27"/>
  <c r="A5" i="27"/>
  <c r="O29" i="41" l="1"/>
  <c r="N29" i="41"/>
  <c r="M29" i="41"/>
  <c r="L29" i="41"/>
  <c r="J29" i="41"/>
  <c r="H29" i="41"/>
  <c r="G29" i="41"/>
  <c r="E29" i="41"/>
  <c r="D29" i="41"/>
  <c r="B29" i="41"/>
  <c r="O9" i="41"/>
  <c r="N9" i="41"/>
  <c r="M9" i="41"/>
  <c r="L9" i="41"/>
  <c r="J9" i="41"/>
  <c r="H9" i="41"/>
  <c r="G9" i="41"/>
  <c r="E9" i="41"/>
  <c r="D9" i="41"/>
  <c r="B9" i="41"/>
  <c r="O8" i="41"/>
  <c r="N8" i="41"/>
  <c r="M8" i="41"/>
  <c r="L8" i="41"/>
  <c r="J8" i="41"/>
  <c r="H8" i="41"/>
  <c r="G8" i="41"/>
  <c r="D8" i="41"/>
  <c r="E8" i="41"/>
  <c r="B8" i="41"/>
  <c r="O44" i="41"/>
  <c r="N44" i="41"/>
  <c r="M44" i="41"/>
  <c r="L44" i="41"/>
  <c r="J44" i="41"/>
  <c r="H44" i="41"/>
  <c r="G44" i="41"/>
  <c r="E44" i="41"/>
  <c r="D44" i="41"/>
  <c r="B44" i="41"/>
  <c r="O43" i="41"/>
  <c r="N43" i="41"/>
  <c r="M43" i="41"/>
  <c r="L43" i="41"/>
  <c r="J43" i="41"/>
  <c r="H43" i="41"/>
  <c r="G43" i="41"/>
  <c r="E43" i="41"/>
  <c r="D43" i="41"/>
  <c r="B43" i="41"/>
  <c r="O42" i="41"/>
  <c r="N42" i="41"/>
  <c r="M42" i="41"/>
  <c r="L42" i="41"/>
  <c r="J42" i="41"/>
  <c r="H42" i="41"/>
  <c r="G42" i="41"/>
  <c r="E42" i="41"/>
  <c r="D42" i="41"/>
  <c r="B42" i="41"/>
  <c r="O41" i="41"/>
  <c r="N41" i="41"/>
  <c r="M41" i="41"/>
  <c r="L41" i="41"/>
  <c r="J41" i="41"/>
  <c r="H41" i="41"/>
  <c r="G41" i="41"/>
  <c r="E41" i="41"/>
  <c r="D41" i="41"/>
  <c r="B41" i="41"/>
  <c r="J40" i="41"/>
  <c r="H40" i="41"/>
  <c r="G40" i="41"/>
  <c r="E40" i="41"/>
  <c r="D40" i="41"/>
  <c r="B40" i="41"/>
  <c r="O39" i="41"/>
  <c r="N39" i="41"/>
  <c r="M39" i="41"/>
  <c r="L39" i="41"/>
  <c r="J39" i="41"/>
  <c r="H39" i="41"/>
  <c r="G39" i="41"/>
  <c r="E39" i="41"/>
  <c r="D39" i="41"/>
  <c r="B39" i="41"/>
  <c r="O38" i="41"/>
  <c r="N38" i="41"/>
  <c r="M38" i="41"/>
  <c r="L38" i="41"/>
  <c r="J38" i="41"/>
  <c r="H38" i="41"/>
  <c r="G38" i="41"/>
  <c r="E38" i="41"/>
  <c r="D38" i="41"/>
  <c r="B38" i="41"/>
  <c r="O37" i="41"/>
  <c r="N37" i="41"/>
  <c r="M37" i="41"/>
  <c r="L37" i="41"/>
  <c r="J37" i="41"/>
  <c r="H37" i="41"/>
  <c r="G37" i="41"/>
  <c r="E37" i="41"/>
  <c r="D37" i="41"/>
  <c r="B37" i="41"/>
  <c r="O36" i="41"/>
  <c r="N36" i="41"/>
  <c r="M36" i="41"/>
  <c r="L36" i="41"/>
  <c r="J36" i="41"/>
  <c r="H36" i="41"/>
  <c r="G36" i="41"/>
  <c r="E36" i="41"/>
  <c r="D36" i="41"/>
  <c r="B36" i="41"/>
  <c r="O35" i="41"/>
  <c r="N35" i="41"/>
  <c r="M35" i="41"/>
  <c r="L35" i="41"/>
  <c r="J35" i="41"/>
  <c r="H35" i="41"/>
  <c r="G35" i="41"/>
  <c r="E35" i="41"/>
  <c r="D35" i="41"/>
  <c r="B35" i="41"/>
  <c r="O34" i="41"/>
  <c r="N34" i="41"/>
  <c r="M34" i="41"/>
  <c r="L34" i="41"/>
  <c r="J34" i="41"/>
  <c r="H34" i="41"/>
  <c r="G34" i="41"/>
  <c r="E34" i="41"/>
  <c r="D34" i="41"/>
  <c r="B34" i="41"/>
  <c r="O33" i="41"/>
  <c r="N33" i="41"/>
  <c r="M33" i="41"/>
  <c r="L33" i="41"/>
  <c r="J33" i="41"/>
  <c r="H33" i="41"/>
  <c r="G33" i="41"/>
  <c r="E33" i="41"/>
  <c r="D33" i="41"/>
  <c r="B33" i="41"/>
  <c r="O32" i="41"/>
  <c r="N32" i="41"/>
  <c r="M32" i="41"/>
  <c r="L32" i="41"/>
  <c r="J32" i="41"/>
  <c r="H32" i="41"/>
  <c r="G32" i="41"/>
  <c r="E32" i="41"/>
  <c r="D32" i="41"/>
  <c r="B32" i="41"/>
  <c r="O31" i="41"/>
  <c r="N31" i="41"/>
  <c r="M31" i="41"/>
  <c r="L31" i="41"/>
  <c r="J31" i="41"/>
  <c r="H31" i="41"/>
  <c r="G31" i="41"/>
  <c r="E31" i="41"/>
  <c r="D31" i="41"/>
  <c r="B31" i="41"/>
  <c r="O30" i="41"/>
  <c r="N30" i="41"/>
  <c r="M30" i="41"/>
  <c r="L30" i="41"/>
  <c r="J30" i="41"/>
  <c r="H30" i="41"/>
  <c r="G30" i="41"/>
  <c r="E30" i="41"/>
  <c r="D30" i="41"/>
  <c r="B30" i="41"/>
  <c r="O28" i="41"/>
  <c r="N28" i="41"/>
  <c r="M28" i="41"/>
  <c r="L28" i="41"/>
  <c r="J28" i="41"/>
  <c r="H28" i="41"/>
  <c r="G28" i="41"/>
  <c r="B28" i="41"/>
  <c r="E28" i="41"/>
  <c r="D28" i="41"/>
  <c r="O27" i="41"/>
  <c r="N27" i="41"/>
  <c r="M27" i="41"/>
  <c r="L27" i="41"/>
  <c r="J27" i="41"/>
  <c r="H27" i="41"/>
  <c r="G27" i="41"/>
  <c r="E27" i="41"/>
  <c r="D27" i="41"/>
  <c r="B27" i="41"/>
  <c r="O26" i="41"/>
  <c r="N26" i="41"/>
  <c r="M26" i="41"/>
  <c r="L26" i="41"/>
  <c r="J26" i="41"/>
  <c r="H26" i="41"/>
  <c r="G26" i="41"/>
  <c r="E26" i="41"/>
  <c r="D26" i="41"/>
  <c r="B26" i="41"/>
  <c r="O25" i="41"/>
  <c r="N25" i="41"/>
  <c r="M25" i="41"/>
  <c r="L25" i="41"/>
  <c r="J25" i="41"/>
  <c r="H25" i="41"/>
  <c r="G25" i="41"/>
  <c r="E25" i="41"/>
  <c r="D25" i="41"/>
  <c r="B25" i="41"/>
  <c r="O24" i="41"/>
  <c r="N24" i="41"/>
  <c r="M24" i="41"/>
  <c r="L24" i="41"/>
  <c r="J24" i="41"/>
  <c r="H24" i="41"/>
  <c r="G24" i="41"/>
  <c r="E24" i="41"/>
  <c r="D24" i="41"/>
  <c r="B24" i="41"/>
  <c r="O23" i="41"/>
  <c r="N23" i="41"/>
  <c r="M23" i="41"/>
  <c r="L23" i="41"/>
  <c r="J23" i="41"/>
  <c r="H23" i="41"/>
  <c r="G23" i="41"/>
  <c r="E23" i="41"/>
  <c r="D23" i="41"/>
  <c r="B23" i="41"/>
  <c r="O19" i="41"/>
  <c r="N19" i="41"/>
  <c r="M19" i="41"/>
  <c r="L19" i="41"/>
  <c r="J19" i="41"/>
  <c r="H19" i="41"/>
  <c r="G19" i="41"/>
  <c r="E19" i="41"/>
  <c r="D19" i="41"/>
  <c r="B19" i="41"/>
  <c r="O18" i="41"/>
  <c r="N18" i="41"/>
  <c r="M18" i="41"/>
  <c r="L18" i="41"/>
  <c r="J18" i="41"/>
  <c r="H18" i="41"/>
  <c r="G18" i="41"/>
  <c r="E18" i="41"/>
  <c r="D18" i="41"/>
  <c r="O17" i="41"/>
  <c r="N17" i="41"/>
  <c r="M17" i="41"/>
  <c r="L17" i="41"/>
  <c r="J17" i="41"/>
  <c r="H17" i="41"/>
  <c r="G17" i="41"/>
  <c r="E17" i="41"/>
  <c r="D17" i="41"/>
  <c r="O14" i="41"/>
  <c r="N14" i="41"/>
  <c r="M14" i="41"/>
  <c r="L14" i="41"/>
  <c r="J14" i="41"/>
  <c r="H14" i="41"/>
  <c r="G14" i="41"/>
  <c r="E14" i="41"/>
  <c r="D14" i="41"/>
  <c r="O15" i="41"/>
  <c r="N15" i="41"/>
  <c r="M15" i="41"/>
  <c r="L15" i="41"/>
  <c r="J15" i="41"/>
  <c r="H15" i="41"/>
  <c r="G15" i="41"/>
  <c r="E15" i="41"/>
  <c r="D15" i="41"/>
  <c r="B15" i="41"/>
  <c r="B14" i="41"/>
  <c r="B18" i="41"/>
  <c r="B17" i="41"/>
  <c r="O16" i="41"/>
  <c r="N16" i="41"/>
  <c r="M16" i="41"/>
  <c r="L16" i="41"/>
  <c r="J16" i="41"/>
  <c r="H16" i="41"/>
  <c r="G16" i="41"/>
  <c r="E16" i="41"/>
  <c r="D16" i="41"/>
  <c r="B16" i="41"/>
  <c r="O13" i="41"/>
  <c r="N13" i="41"/>
  <c r="M13" i="41"/>
  <c r="L13" i="41"/>
  <c r="J13" i="41"/>
  <c r="H13" i="41"/>
  <c r="G13" i="41"/>
  <c r="E13" i="41"/>
  <c r="D13" i="41"/>
  <c r="B13" i="41"/>
  <c r="O7" i="41"/>
  <c r="O10" i="41"/>
  <c r="O11" i="41"/>
  <c r="O12" i="41"/>
  <c r="O20" i="41"/>
  <c r="O21" i="41"/>
  <c r="O22" i="41"/>
  <c r="O40" i="41"/>
  <c r="N40" i="41"/>
  <c r="N22" i="41"/>
  <c r="N21" i="41"/>
  <c r="N20" i="41"/>
  <c r="N12" i="41"/>
  <c r="N11" i="41"/>
  <c r="M7" i="41"/>
  <c r="M10" i="41"/>
  <c r="M11" i="41"/>
  <c r="M12" i="41"/>
  <c r="M20" i="41"/>
  <c r="M21" i="41"/>
  <c r="M22" i="41"/>
  <c r="M40" i="41"/>
  <c r="L40" i="41"/>
  <c r="L22" i="41"/>
  <c r="L21" i="41"/>
  <c r="L20" i="41"/>
  <c r="L12" i="41"/>
  <c r="L11" i="41"/>
  <c r="J22" i="41"/>
  <c r="J21" i="41"/>
  <c r="J20" i="41"/>
  <c r="J12" i="41"/>
  <c r="J11" i="41"/>
  <c r="H7" i="41"/>
  <c r="H10" i="41"/>
  <c r="H11" i="41"/>
  <c r="H12" i="41"/>
  <c r="H20" i="41"/>
  <c r="H21" i="41"/>
  <c r="H22" i="41"/>
  <c r="G22" i="41"/>
  <c r="G21" i="41"/>
  <c r="G20" i="41"/>
  <c r="G12" i="41"/>
  <c r="G11" i="41"/>
  <c r="E7" i="41"/>
  <c r="E10" i="41"/>
  <c r="E11" i="41"/>
  <c r="E12" i="41"/>
  <c r="E20" i="41"/>
  <c r="E21" i="41"/>
  <c r="E22" i="41"/>
  <c r="D22" i="41"/>
  <c r="D21" i="41"/>
  <c r="D20" i="41"/>
  <c r="D12" i="41"/>
  <c r="D11" i="41"/>
  <c r="N10" i="41"/>
  <c r="L10" i="41"/>
  <c r="J10" i="41"/>
  <c r="G10" i="41"/>
  <c r="D10" i="41"/>
  <c r="N7" i="41"/>
  <c r="L7" i="41"/>
  <c r="J7" i="41"/>
  <c r="G7" i="41"/>
  <c r="D7" i="41"/>
  <c r="B22" i="41"/>
  <c r="B21" i="41"/>
  <c r="B20" i="41"/>
  <c r="B12" i="41"/>
  <c r="B10" i="41"/>
  <c r="B11" i="41"/>
  <c r="B7" i="41"/>
  <c r="R56" i="47" l="1"/>
  <c r="S56" i="47"/>
  <c r="T88" i="47" l="1"/>
  <c r="T87" i="47"/>
  <c r="N99" i="47"/>
  <c r="M99" i="47"/>
  <c r="C19" i="232"/>
  <c r="B18" i="232"/>
  <c r="C17" i="232"/>
  <c r="C16" i="232"/>
  <c r="C15" i="232"/>
  <c r="B14" i="232"/>
  <c r="C13" i="232"/>
  <c r="C12" i="232"/>
  <c r="C11" i="232"/>
  <c r="C10" i="232"/>
  <c r="C9" i="232"/>
  <c r="B8" i="232"/>
  <c r="B7" i="232"/>
  <c r="B6" i="232"/>
  <c r="S1" i="117"/>
  <c r="I51" i="11"/>
  <c r="P41" i="11"/>
  <c r="C18" i="11"/>
  <c r="N14" i="11"/>
  <c r="N13" i="11"/>
  <c r="N12" i="11"/>
  <c r="N11" i="11"/>
  <c r="N10" i="11"/>
  <c r="N9" i="11"/>
  <c r="N8" i="11"/>
  <c r="K4" i="11"/>
  <c r="C4" i="11"/>
  <c r="I4" i="11" s="1"/>
  <c r="E1" i="11"/>
  <c r="B1" i="11"/>
  <c r="Q15" i="2"/>
  <c r="K15" i="2"/>
  <c r="Q14" i="2"/>
  <c r="K14" i="2"/>
  <c r="Q13" i="2"/>
  <c r="K13" i="2"/>
  <c r="Q12" i="2"/>
  <c r="K12" i="2"/>
  <c r="Q11" i="2"/>
  <c r="K11" i="2"/>
  <c r="Q10" i="2"/>
  <c r="K10" i="2"/>
  <c r="K9" i="2"/>
  <c r="K8" i="2"/>
  <c r="K7" i="2"/>
  <c r="K6" i="2"/>
  <c r="K5" i="2"/>
  <c r="K4" i="2"/>
  <c r="C4" i="2"/>
  <c r="I4" i="2" s="1"/>
  <c r="H4" i="2" s="1"/>
  <c r="E1" i="2"/>
  <c r="B1" i="2"/>
  <c r="K7" i="32"/>
  <c r="J7" i="32"/>
  <c r="I7" i="32"/>
  <c r="H7" i="32"/>
  <c r="G7" i="32"/>
  <c r="F7" i="32"/>
  <c r="D7" i="32"/>
  <c r="C7" i="32"/>
  <c r="J9" i="27"/>
  <c r="Q1" i="27"/>
  <c r="P1" i="27"/>
  <c r="E14" i="19"/>
  <c r="H14" i="19" s="1"/>
  <c r="E13" i="19"/>
  <c r="H13" i="19" s="1"/>
  <c r="E12" i="19"/>
  <c r="H12" i="19" s="1"/>
  <c r="E11" i="19"/>
  <c r="H11" i="19" s="1"/>
  <c r="E10" i="19"/>
  <c r="H10" i="19" s="1"/>
  <c r="E9" i="19"/>
  <c r="H9" i="19" s="1"/>
  <c r="H8" i="19"/>
  <c r="E8" i="19"/>
  <c r="H7" i="19"/>
  <c r="E7" i="19"/>
  <c r="H6" i="19"/>
  <c r="E6" i="19"/>
  <c r="H5" i="19"/>
  <c r="E5" i="19"/>
  <c r="F4" i="19"/>
  <c r="D4" i="19"/>
  <c r="M38" i="6"/>
  <c r="L38" i="6"/>
  <c r="C37" i="6"/>
  <c r="C35" i="6"/>
  <c r="D33" i="6"/>
  <c r="AG18" i="6"/>
  <c r="M15" i="6"/>
  <c r="L15" i="6"/>
  <c r="C14" i="6"/>
  <c r="C12" i="6"/>
  <c r="D10" i="6"/>
  <c r="M7" i="6"/>
  <c r="L7" i="6"/>
  <c r="C6" i="6"/>
  <c r="C4" i="6"/>
  <c r="D2" i="6"/>
  <c r="L10" i="215" a="1"/>
  <c r="M3" i="215"/>
  <c r="AC59" i="125"/>
  <c r="AA59" i="125"/>
  <c r="W59" i="125"/>
  <c r="P59" i="125"/>
  <c r="I59" i="125"/>
  <c r="F59" i="125"/>
  <c r="J58" i="125"/>
  <c r="H58" i="125"/>
  <c r="G58" i="125"/>
  <c r="J57" i="125"/>
  <c r="H57" i="125"/>
  <c r="G57" i="125"/>
  <c r="J56" i="125"/>
  <c r="H56" i="125"/>
  <c r="G56" i="125"/>
  <c r="J55" i="125"/>
  <c r="H55" i="125"/>
  <c r="G55" i="125"/>
  <c r="J54" i="125"/>
  <c r="H54" i="125"/>
  <c r="G54" i="125"/>
  <c r="J53" i="125"/>
  <c r="H53" i="125"/>
  <c r="G53" i="125"/>
  <c r="J52" i="125"/>
  <c r="H52" i="125"/>
  <c r="G52" i="125"/>
  <c r="J51" i="125"/>
  <c r="H51" i="125"/>
  <c r="G51" i="125"/>
  <c r="J50" i="125"/>
  <c r="H50" i="125"/>
  <c r="G50" i="125"/>
  <c r="J49" i="125"/>
  <c r="H49" i="125"/>
  <c r="G49" i="125"/>
  <c r="J48" i="125"/>
  <c r="H48" i="125"/>
  <c r="G48" i="125"/>
  <c r="J47" i="125"/>
  <c r="H47" i="125"/>
  <c r="G47" i="125"/>
  <c r="AC46" i="125"/>
  <c r="AB46" i="125"/>
  <c r="AA46" i="125"/>
  <c r="Z46" i="125"/>
  <c r="W46" i="125"/>
  <c r="P46" i="125"/>
  <c r="J46" i="125"/>
  <c r="H46" i="125"/>
  <c r="G46" i="125"/>
  <c r="AC45" i="125"/>
  <c r="AB45" i="125"/>
  <c r="AA45" i="125"/>
  <c r="Z45" i="125"/>
  <c r="W45" i="125"/>
  <c r="P45" i="125"/>
  <c r="J45" i="125"/>
  <c r="H45" i="125"/>
  <c r="G45" i="125"/>
  <c r="AC44" i="125"/>
  <c r="AB44" i="125"/>
  <c r="AA44" i="125"/>
  <c r="Z44" i="125"/>
  <c r="W44" i="125"/>
  <c r="P44" i="125"/>
  <c r="J44" i="125"/>
  <c r="H44" i="125"/>
  <c r="G44" i="125"/>
  <c r="AC43" i="125"/>
  <c r="AB43" i="125"/>
  <c r="AA43" i="125"/>
  <c r="Z43" i="125"/>
  <c r="W43" i="125"/>
  <c r="P43" i="125"/>
  <c r="J43" i="125"/>
  <c r="H43" i="125"/>
  <c r="G43" i="125"/>
  <c r="AC42" i="125"/>
  <c r="AB42" i="125"/>
  <c r="AA42" i="125"/>
  <c r="Z42" i="125"/>
  <c r="W42" i="125"/>
  <c r="P42" i="125"/>
  <c r="J42" i="125"/>
  <c r="H42" i="125"/>
  <c r="G42" i="125"/>
  <c r="AC41" i="125"/>
  <c r="AB41" i="125"/>
  <c r="AA41" i="125"/>
  <c r="Z41" i="125"/>
  <c r="W41" i="125"/>
  <c r="P41" i="125"/>
  <c r="J41" i="125"/>
  <c r="H41" i="125"/>
  <c r="G41" i="125"/>
  <c r="AC40" i="125"/>
  <c r="AB40" i="125"/>
  <c r="AA40" i="125"/>
  <c r="Z40" i="125"/>
  <c r="W40" i="125"/>
  <c r="P40" i="125"/>
  <c r="J40" i="125"/>
  <c r="H40" i="125"/>
  <c r="G40" i="125"/>
  <c r="AC39" i="125"/>
  <c r="AB39" i="125"/>
  <c r="AA39" i="125"/>
  <c r="Z39" i="125"/>
  <c r="W39" i="125"/>
  <c r="P39" i="125"/>
  <c r="J39" i="125"/>
  <c r="H39" i="125"/>
  <c r="G39" i="125"/>
  <c r="AC38" i="125"/>
  <c r="AB38" i="125"/>
  <c r="AA38" i="125"/>
  <c r="Z38" i="125"/>
  <c r="W38" i="125"/>
  <c r="P38" i="125"/>
  <c r="J38" i="125"/>
  <c r="H38" i="125"/>
  <c r="G38" i="125"/>
  <c r="AC37" i="125"/>
  <c r="AB37" i="125"/>
  <c r="AA37" i="125"/>
  <c r="Z37" i="125"/>
  <c r="W37" i="125"/>
  <c r="P37" i="125"/>
  <c r="J37" i="125"/>
  <c r="H37" i="125"/>
  <c r="G37" i="125"/>
  <c r="AC36" i="125"/>
  <c r="AB36" i="125"/>
  <c r="AA36" i="125"/>
  <c r="Z36" i="125"/>
  <c r="W36" i="125"/>
  <c r="P36" i="125"/>
  <c r="J36" i="125"/>
  <c r="H36" i="125"/>
  <c r="G36" i="125"/>
  <c r="AC35" i="125"/>
  <c r="AB35" i="125"/>
  <c r="AA35" i="125"/>
  <c r="Z35" i="125"/>
  <c r="W35" i="125"/>
  <c r="P35" i="125"/>
  <c r="J35" i="125"/>
  <c r="H35" i="125"/>
  <c r="G35" i="125"/>
  <c r="AC34" i="125"/>
  <c r="AB34" i="125"/>
  <c r="AA34" i="125"/>
  <c r="Z34" i="125"/>
  <c r="W34" i="125"/>
  <c r="P34" i="125"/>
  <c r="J34" i="125"/>
  <c r="H34" i="125"/>
  <c r="G34" i="125"/>
  <c r="AC33" i="125"/>
  <c r="AB33" i="125"/>
  <c r="AA33" i="125"/>
  <c r="Z33" i="125"/>
  <c r="W33" i="125"/>
  <c r="P33" i="125"/>
  <c r="J33" i="125"/>
  <c r="H33" i="125"/>
  <c r="G33" i="125"/>
  <c r="AC32" i="125"/>
  <c r="AB32" i="125"/>
  <c r="AA32" i="125"/>
  <c r="Z32" i="125"/>
  <c r="W32" i="125"/>
  <c r="P32" i="125"/>
  <c r="J32" i="125"/>
  <c r="H32" i="125"/>
  <c r="G32" i="125"/>
  <c r="AC31" i="125"/>
  <c r="AB31" i="125"/>
  <c r="AA31" i="125"/>
  <c r="Z31" i="125"/>
  <c r="W31" i="125"/>
  <c r="P31" i="125"/>
  <c r="J31" i="125"/>
  <c r="H31" i="125"/>
  <c r="G31" i="125"/>
  <c r="AC30" i="125"/>
  <c r="AB30" i="125"/>
  <c r="AA30" i="125"/>
  <c r="Z30" i="125"/>
  <c r="W30" i="125"/>
  <c r="P30" i="125"/>
  <c r="J30" i="125"/>
  <c r="H30" i="125"/>
  <c r="G30" i="125"/>
  <c r="AC29" i="125"/>
  <c r="AB29" i="125"/>
  <c r="AA29" i="125"/>
  <c r="Z29" i="125"/>
  <c r="W29" i="125"/>
  <c r="P29" i="125"/>
  <c r="J29" i="125"/>
  <c r="H29" i="125"/>
  <c r="G29" i="125"/>
  <c r="AC28" i="125"/>
  <c r="AB28" i="125"/>
  <c r="AA28" i="125"/>
  <c r="Z28" i="125"/>
  <c r="W28" i="125"/>
  <c r="P28" i="125"/>
  <c r="J28" i="125"/>
  <c r="H28" i="125"/>
  <c r="G28" i="125"/>
  <c r="AC27" i="125"/>
  <c r="AB27" i="125"/>
  <c r="AA27" i="125"/>
  <c r="Z27" i="125"/>
  <c r="W27" i="125"/>
  <c r="P27" i="125"/>
  <c r="J27" i="125"/>
  <c r="H27" i="125"/>
  <c r="G27" i="125"/>
  <c r="AC26" i="125"/>
  <c r="AB26" i="125"/>
  <c r="AA26" i="125"/>
  <c r="Z26" i="125"/>
  <c r="W26" i="125"/>
  <c r="P26" i="125"/>
  <c r="J26" i="125"/>
  <c r="H26" i="125"/>
  <c r="G26" i="125"/>
  <c r="AC25" i="125"/>
  <c r="AB25" i="125"/>
  <c r="AA25" i="125"/>
  <c r="Z25" i="125"/>
  <c r="W25" i="125"/>
  <c r="P25" i="125"/>
  <c r="J25" i="125"/>
  <c r="H25" i="125"/>
  <c r="G25" i="125"/>
  <c r="AC24" i="125"/>
  <c r="AB24" i="125"/>
  <c r="AA24" i="125"/>
  <c r="Z24" i="125"/>
  <c r="W24" i="125"/>
  <c r="P24" i="125"/>
  <c r="J24" i="125"/>
  <c r="H24" i="125"/>
  <c r="G24" i="125"/>
  <c r="AC23" i="125"/>
  <c r="AB23" i="125"/>
  <c r="AA23" i="125"/>
  <c r="Z23" i="125"/>
  <c r="W23" i="125"/>
  <c r="P23" i="125"/>
  <c r="J23" i="125"/>
  <c r="H23" i="125"/>
  <c r="G23" i="125"/>
  <c r="AC22" i="125"/>
  <c r="AB22" i="125"/>
  <c r="AA22" i="125"/>
  <c r="Z22" i="125"/>
  <c r="W22" i="125"/>
  <c r="P22" i="125"/>
  <c r="J22" i="125"/>
  <c r="H22" i="125"/>
  <c r="G22" i="125"/>
  <c r="AI21" i="125"/>
  <c r="AC21" i="125"/>
  <c r="AB21" i="125"/>
  <c r="AA21" i="125"/>
  <c r="Z21" i="125"/>
  <c r="W21" i="125"/>
  <c r="P21" i="125"/>
  <c r="J21" i="125"/>
  <c r="H21" i="125"/>
  <c r="G21" i="125"/>
  <c r="AC20" i="125"/>
  <c r="AB20" i="125"/>
  <c r="AA20" i="125"/>
  <c r="Z20" i="125"/>
  <c r="W20" i="125"/>
  <c r="P20" i="125"/>
  <c r="J20" i="125"/>
  <c r="H20" i="125"/>
  <c r="G20" i="125"/>
  <c r="AC19" i="125"/>
  <c r="AB19" i="125"/>
  <c r="AA19" i="125"/>
  <c r="Z19" i="125"/>
  <c r="W19" i="125"/>
  <c r="P19" i="125"/>
  <c r="J19" i="125"/>
  <c r="H19" i="125"/>
  <c r="G19" i="125"/>
  <c r="AC18" i="125"/>
  <c r="AB18" i="125"/>
  <c r="AA18" i="125"/>
  <c r="Z18" i="125"/>
  <c r="W18" i="125"/>
  <c r="P18" i="125"/>
  <c r="J18" i="125"/>
  <c r="H18" i="125"/>
  <c r="G18" i="125"/>
  <c r="AC17" i="125"/>
  <c r="AB17" i="125"/>
  <c r="AA17" i="125"/>
  <c r="Z17" i="125"/>
  <c r="W17" i="125"/>
  <c r="P17" i="125"/>
  <c r="J17" i="125"/>
  <c r="H17" i="125"/>
  <c r="G17" i="125"/>
  <c r="AC16" i="125"/>
  <c r="AB16" i="125"/>
  <c r="AA16" i="125"/>
  <c r="Z16" i="125"/>
  <c r="W16" i="125"/>
  <c r="P16" i="125"/>
  <c r="J16" i="125"/>
  <c r="H16" i="125"/>
  <c r="G16" i="125"/>
  <c r="AC15" i="125"/>
  <c r="AB15" i="125"/>
  <c r="AA15" i="125"/>
  <c r="Z15" i="125"/>
  <c r="W15" i="125"/>
  <c r="P15" i="125"/>
  <c r="J15" i="125"/>
  <c r="H15" i="125"/>
  <c r="G15" i="125"/>
  <c r="AC14" i="125"/>
  <c r="AB14" i="125"/>
  <c r="AA14" i="125"/>
  <c r="Z14" i="125"/>
  <c r="W14" i="125"/>
  <c r="P14" i="125"/>
  <c r="J14" i="125"/>
  <c r="H14" i="125"/>
  <c r="G14" i="125"/>
  <c r="AC13" i="125"/>
  <c r="AB13" i="125"/>
  <c r="AA13" i="125"/>
  <c r="Z13" i="125"/>
  <c r="W13" i="125"/>
  <c r="P13" i="125"/>
  <c r="J13" i="125"/>
  <c r="H13" i="125"/>
  <c r="G13" i="125"/>
  <c r="AC12" i="125"/>
  <c r="AB12" i="125"/>
  <c r="AA12" i="125"/>
  <c r="Z12" i="125"/>
  <c r="W12" i="125"/>
  <c r="AB11" i="125"/>
  <c r="AA11" i="125"/>
  <c r="Z11" i="125"/>
  <c r="W11" i="125"/>
  <c r="J11" i="125"/>
  <c r="H11" i="125"/>
  <c r="G11" i="125"/>
  <c r="AB10" i="125"/>
  <c r="AA10" i="125"/>
  <c r="Z10" i="125"/>
  <c r="W10" i="125"/>
  <c r="J10" i="125"/>
  <c r="H10" i="125"/>
  <c r="G10" i="125"/>
  <c r="AG9" i="125"/>
  <c r="AB9" i="125"/>
  <c r="AA9" i="125"/>
  <c r="Z9" i="125"/>
  <c r="W9" i="125"/>
  <c r="Y6" i="125"/>
  <c r="R67" i="47" s="1"/>
  <c r="U6" i="125"/>
  <c r="N67" i="47" s="1"/>
  <c r="M6" i="125"/>
  <c r="R71" i="47" s="1"/>
  <c r="D6" i="125"/>
  <c r="Y5" i="125"/>
  <c r="U5" i="125"/>
  <c r="Y4" i="125"/>
  <c r="U4" i="125"/>
  <c r="Q4" i="125"/>
  <c r="J4" i="125"/>
  <c r="E4" i="125"/>
  <c r="O4" i="47" s="1"/>
  <c r="V4" i="64" s="1"/>
  <c r="AH3" i="125"/>
  <c r="Y3" i="125"/>
  <c r="U3" i="125"/>
  <c r="Q3" i="125"/>
  <c r="AE11" i="221"/>
  <c r="T11" i="221"/>
  <c r="K3" i="221"/>
  <c r="L19" i="25"/>
  <c r="L18" i="25"/>
  <c r="L17" i="25"/>
  <c r="L16" i="25"/>
  <c r="L15" i="25"/>
  <c r="L14" i="25"/>
  <c r="L13" i="25"/>
  <c r="L12" i="25"/>
  <c r="L11" i="25"/>
  <c r="H11" i="25"/>
  <c r="G11" i="25"/>
  <c r="L10" i="25"/>
  <c r="H10" i="25"/>
  <c r="G10" i="25"/>
  <c r="L9" i="25"/>
  <c r="H9" i="25"/>
  <c r="G9" i="25"/>
  <c r="L8" i="25"/>
  <c r="H8" i="25"/>
  <c r="G8" i="25"/>
  <c r="L7" i="25"/>
  <c r="H7" i="25"/>
  <c r="G7" i="25"/>
  <c r="L6" i="25"/>
  <c r="H6" i="25"/>
  <c r="G6" i="25"/>
  <c r="L5" i="25"/>
  <c r="H5" i="25"/>
  <c r="G5" i="25"/>
  <c r="L4" i="25"/>
  <c r="H4" i="25"/>
  <c r="G4" i="25"/>
  <c r="L3" i="25"/>
  <c r="K3" i="25"/>
  <c r="H3" i="25"/>
  <c r="G3" i="25"/>
  <c r="L2" i="25"/>
  <c r="H2" i="25"/>
  <c r="G2" i="25"/>
  <c r="C1" i="34"/>
  <c r="F44" i="41"/>
  <c r="F43" i="41"/>
  <c r="F42" i="41"/>
  <c r="F40" i="41"/>
  <c r="F39" i="41"/>
  <c r="F38" i="41"/>
  <c r="F37" i="41"/>
  <c r="F36" i="41"/>
  <c r="F35" i="41"/>
  <c r="F34" i="41"/>
  <c r="F33" i="41"/>
  <c r="F32" i="41"/>
  <c r="F31" i="41"/>
  <c r="H16" i="47"/>
  <c r="F16" i="47"/>
  <c r="E16" i="47"/>
  <c r="C16" i="47"/>
  <c r="F28" i="41"/>
  <c r="F27" i="41"/>
  <c r="F26" i="41"/>
  <c r="F25" i="41"/>
  <c r="F24" i="41"/>
  <c r="F22" i="41"/>
  <c r="V15" i="47"/>
  <c r="U15" i="47"/>
  <c r="R15" i="47"/>
  <c r="Q15" i="47"/>
  <c r="O15" i="47"/>
  <c r="I15" i="47"/>
  <c r="H15" i="47"/>
  <c r="F15" i="47"/>
  <c r="E15" i="47"/>
  <c r="C15" i="47"/>
  <c r="F17" i="41"/>
  <c r="F16" i="41"/>
  <c r="F15" i="41"/>
  <c r="F14" i="41"/>
  <c r="F12" i="41"/>
  <c r="F11" i="41"/>
  <c r="F10" i="41"/>
  <c r="V14" i="47"/>
  <c r="U14" i="47"/>
  <c r="R14" i="47"/>
  <c r="Q14" i="47"/>
  <c r="O14" i="47"/>
  <c r="I14" i="47"/>
  <c r="H14" i="47"/>
  <c r="F14" i="47"/>
  <c r="E14" i="47"/>
  <c r="C14" i="47"/>
  <c r="V13" i="47"/>
  <c r="U13" i="47"/>
  <c r="R13" i="47"/>
  <c r="Q13" i="47"/>
  <c r="O13" i="47"/>
  <c r="I13" i="47"/>
  <c r="H13" i="47"/>
  <c r="F13" i="47"/>
  <c r="E13" i="47"/>
  <c r="C13" i="47"/>
  <c r="V12" i="47"/>
  <c r="U12" i="47"/>
  <c r="R12" i="47"/>
  <c r="Q12" i="47"/>
  <c r="O12" i="47"/>
  <c r="I12" i="47"/>
  <c r="F7" i="41"/>
  <c r="G12" i="47" s="1"/>
  <c r="F12" i="47"/>
  <c r="E12" i="47"/>
  <c r="C12" i="47"/>
  <c r="D22" i="21"/>
  <c r="D21" i="21"/>
  <c r="L4" i="47" s="1"/>
  <c r="S4" i="64" s="1"/>
  <c r="D15" i="21"/>
  <c r="H6" i="47" s="1"/>
  <c r="M4" i="64" s="1"/>
  <c r="D14" i="21"/>
  <c r="H5" i="47" s="1"/>
  <c r="L4" i="64" s="1"/>
  <c r="D13" i="21"/>
  <c r="H4" i="47" s="1"/>
  <c r="K4" i="64" s="1"/>
  <c r="D12" i="21"/>
  <c r="H3" i="47" s="1"/>
  <c r="J4" i="64" s="1"/>
  <c r="K45" i="9"/>
  <c r="AH123" i="47"/>
  <c r="AH122" i="47"/>
  <c r="AG122" i="47"/>
  <c r="AF122" i="47"/>
  <c r="X122" i="47"/>
  <c r="W122" i="47"/>
  <c r="S122" i="47"/>
  <c r="R122" i="47"/>
  <c r="Q122" i="47"/>
  <c r="AH121" i="47"/>
  <c r="AG121" i="47"/>
  <c r="AF121" i="47"/>
  <c r="X121" i="47"/>
  <c r="W121" i="47"/>
  <c r="S121" i="47"/>
  <c r="R121" i="47"/>
  <c r="Q121" i="47"/>
  <c r="AH120" i="47"/>
  <c r="AG120" i="47"/>
  <c r="AF120" i="47"/>
  <c r="X120" i="47"/>
  <c r="W120" i="47"/>
  <c r="S120" i="47"/>
  <c r="R120" i="47"/>
  <c r="Q120" i="47"/>
  <c r="AH119" i="47"/>
  <c r="AG119" i="47"/>
  <c r="AF119" i="47"/>
  <c r="X119" i="47"/>
  <c r="W119" i="47"/>
  <c r="S119" i="47"/>
  <c r="R119" i="47"/>
  <c r="Q119" i="47"/>
  <c r="AH118" i="47"/>
  <c r="AG118" i="47"/>
  <c r="AF118" i="47"/>
  <c r="X118" i="47"/>
  <c r="W118" i="47"/>
  <c r="S118" i="47"/>
  <c r="R118" i="47"/>
  <c r="Q118" i="47"/>
  <c r="A116" i="47"/>
  <c r="N98" i="47"/>
  <c r="M98" i="47"/>
  <c r="L98" i="47"/>
  <c r="N97" i="47"/>
  <c r="M97" i="47"/>
  <c r="L97" i="47"/>
  <c r="N96" i="47"/>
  <c r="M96" i="47"/>
  <c r="L96" i="47"/>
  <c r="N95" i="47"/>
  <c r="M95" i="47"/>
  <c r="L95" i="47"/>
  <c r="N94" i="47"/>
  <c r="M94" i="47"/>
  <c r="L94" i="47"/>
  <c r="N93" i="47"/>
  <c r="M93" i="47"/>
  <c r="L93" i="47"/>
  <c r="V91" i="47"/>
  <c r="U91" i="47"/>
  <c r="T91" i="47"/>
  <c r="S91" i="47"/>
  <c r="N92" i="47"/>
  <c r="M92" i="47"/>
  <c r="L92" i="47"/>
  <c r="N91" i="47"/>
  <c r="M91" i="47"/>
  <c r="L91" i="47"/>
  <c r="X90" i="47"/>
  <c r="W90" i="47"/>
  <c r="V90" i="47"/>
  <c r="U90" i="47"/>
  <c r="T90" i="47"/>
  <c r="S90" i="47"/>
  <c r="N90" i="47"/>
  <c r="M90" i="47"/>
  <c r="L90" i="47"/>
  <c r="X89" i="47"/>
  <c r="W89" i="47"/>
  <c r="V89" i="47"/>
  <c r="U89" i="47"/>
  <c r="T89" i="47"/>
  <c r="S89" i="47"/>
  <c r="N89" i="47"/>
  <c r="M89" i="47"/>
  <c r="L89" i="47"/>
  <c r="X88" i="47"/>
  <c r="W88" i="47"/>
  <c r="V88" i="47"/>
  <c r="U88" i="47"/>
  <c r="S88" i="47"/>
  <c r="N88" i="47"/>
  <c r="M88" i="47"/>
  <c r="L88" i="47"/>
  <c r="X87" i="47"/>
  <c r="W87" i="47"/>
  <c r="V87" i="47"/>
  <c r="U87" i="47"/>
  <c r="S87" i="47"/>
  <c r="N87" i="47"/>
  <c r="M87" i="47"/>
  <c r="L87" i="47"/>
  <c r="X86" i="47"/>
  <c r="W86" i="47"/>
  <c r="V86" i="47"/>
  <c r="U86" i="47"/>
  <c r="T86" i="47"/>
  <c r="S86" i="47"/>
  <c r="N86" i="47"/>
  <c r="M86" i="47"/>
  <c r="L86" i="47"/>
  <c r="X85" i="47"/>
  <c r="W85" i="47"/>
  <c r="V85" i="47"/>
  <c r="U85" i="47"/>
  <c r="T85" i="47"/>
  <c r="S85" i="47"/>
  <c r="N85" i="47"/>
  <c r="M85" i="47"/>
  <c r="L85" i="47"/>
  <c r="I85" i="47"/>
  <c r="H85" i="47"/>
  <c r="G85" i="47"/>
  <c r="F85" i="47"/>
  <c r="E85" i="47"/>
  <c r="D85" i="47"/>
  <c r="X84" i="47"/>
  <c r="W84" i="47"/>
  <c r="V84" i="47"/>
  <c r="U84" i="47"/>
  <c r="T84" i="47"/>
  <c r="S84" i="47"/>
  <c r="N84" i="47"/>
  <c r="M84" i="47"/>
  <c r="L84" i="47"/>
  <c r="K84" i="47"/>
  <c r="J84" i="47"/>
  <c r="I84" i="47"/>
  <c r="H84" i="47"/>
  <c r="G84" i="47"/>
  <c r="F84" i="47"/>
  <c r="E84" i="47"/>
  <c r="D84" i="47"/>
  <c r="C84" i="47"/>
  <c r="B84" i="47"/>
  <c r="A84" i="47"/>
  <c r="X83" i="47"/>
  <c r="W83" i="47"/>
  <c r="V83" i="47"/>
  <c r="U83" i="47"/>
  <c r="T83" i="47"/>
  <c r="S83" i="47"/>
  <c r="N83" i="47"/>
  <c r="M83" i="47"/>
  <c r="L83" i="47"/>
  <c r="F83" i="47"/>
  <c r="D83" i="47"/>
  <c r="X82" i="47"/>
  <c r="W82" i="47"/>
  <c r="V82" i="47"/>
  <c r="U82" i="47"/>
  <c r="T82" i="47"/>
  <c r="S82" i="47"/>
  <c r="N82" i="47"/>
  <c r="M82" i="47"/>
  <c r="L82" i="47"/>
  <c r="H82" i="47"/>
  <c r="D82" i="47"/>
  <c r="A82" i="47"/>
  <c r="X81" i="47"/>
  <c r="W81" i="47"/>
  <c r="V81" i="47"/>
  <c r="U81" i="47"/>
  <c r="T81" i="47"/>
  <c r="S81" i="47"/>
  <c r="N81" i="47"/>
  <c r="M81" i="47"/>
  <c r="L81" i="47"/>
  <c r="I81" i="47"/>
  <c r="H81" i="47"/>
  <c r="G81" i="47"/>
  <c r="V80" i="47"/>
  <c r="U80" i="47"/>
  <c r="T80" i="47"/>
  <c r="S80" i="47"/>
  <c r="N80" i="47"/>
  <c r="M80" i="47"/>
  <c r="L80" i="47"/>
  <c r="K80" i="47"/>
  <c r="J80" i="47"/>
  <c r="I80" i="47"/>
  <c r="H80" i="47"/>
  <c r="G80" i="47"/>
  <c r="F80" i="47"/>
  <c r="E80" i="47"/>
  <c r="D80" i="47"/>
  <c r="C80" i="47"/>
  <c r="B80" i="47"/>
  <c r="A80" i="47"/>
  <c r="V79" i="47"/>
  <c r="U79" i="47"/>
  <c r="T79" i="47"/>
  <c r="S79" i="47"/>
  <c r="N79" i="47"/>
  <c r="M79" i="47"/>
  <c r="L79" i="47"/>
  <c r="F79" i="47"/>
  <c r="A79" i="47"/>
  <c r="V78" i="47"/>
  <c r="U78" i="47"/>
  <c r="T78" i="47"/>
  <c r="S78" i="47"/>
  <c r="N78" i="47"/>
  <c r="M78" i="47"/>
  <c r="L78" i="47"/>
  <c r="A78" i="47"/>
  <c r="AH77" i="47"/>
  <c r="AG77" i="47"/>
  <c r="AF77" i="47"/>
  <c r="AE77" i="47"/>
  <c r="AD77" i="47"/>
  <c r="Y77" i="47"/>
  <c r="X77" i="47"/>
  <c r="W77" i="47"/>
  <c r="A77" i="47"/>
  <c r="AH75" i="47"/>
  <c r="AG75" i="47"/>
  <c r="AF75" i="47"/>
  <c r="AE75" i="47"/>
  <c r="AD75" i="47"/>
  <c r="Y75" i="47"/>
  <c r="X75" i="47"/>
  <c r="W75" i="47"/>
  <c r="AH73" i="47"/>
  <c r="AG73" i="47"/>
  <c r="AF73" i="47"/>
  <c r="AE73" i="47"/>
  <c r="AD73" i="47"/>
  <c r="Y73" i="47"/>
  <c r="X73" i="47"/>
  <c r="W73" i="47"/>
  <c r="N70" i="47"/>
  <c r="N69" i="47"/>
  <c r="U62" i="47"/>
  <c r="O62" i="47"/>
  <c r="U61" i="47"/>
  <c r="O61" i="47"/>
  <c r="U60" i="47"/>
  <c r="O60" i="47"/>
  <c r="U59" i="47"/>
  <c r="O59" i="47"/>
  <c r="U58" i="47"/>
  <c r="O58" i="47"/>
  <c r="AH51" i="47"/>
  <c r="AG28" i="47"/>
  <c r="AF28" i="47"/>
  <c r="AD28" i="47"/>
  <c r="AB28" i="47"/>
  <c r="AA28" i="47"/>
  <c r="AG27" i="47"/>
  <c r="AF27" i="47"/>
  <c r="AD27" i="47"/>
  <c r="AB27" i="47"/>
  <c r="AA27" i="47"/>
  <c r="AG26" i="47"/>
  <c r="AF26" i="47"/>
  <c r="AD26" i="47"/>
  <c r="AB26" i="47"/>
  <c r="AA26" i="47"/>
  <c r="AG25" i="47"/>
  <c r="AF25" i="47"/>
  <c r="AD25" i="47"/>
  <c r="AB25" i="47"/>
  <c r="AA25" i="47"/>
  <c r="AG24" i="47"/>
  <c r="AF24" i="47"/>
  <c r="AD24" i="47"/>
  <c r="AB24" i="47"/>
  <c r="AA24" i="47"/>
  <c r="AG23" i="47"/>
  <c r="AF23" i="47"/>
  <c r="AD23" i="47"/>
  <c r="AB23" i="47"/>
  <c r="AA23" i="47"/>
  <c r="AG22" i="47"/>
  <c r="AF22" i="47"/>
  <c r="AD22" i="47"/>
  <c r="AB22" i="47"/>
  <c r="AA22" i="47"/>
  <c r="AG21" i="47"/>
  <c r="AF21" i="47"/>
  <c r="AD21" i="47"/>
  <c r="AB21" i="47"/>
  <c r="AA21" i="47"/>
  <c r="A17" i="47"/>
  <c r="A16" i="47"/>
  <c r="A15" i="47"/>
  <c r="A14" i="47"/>
  <c r="A13" i="47"/>
  <c r="A12" i="47"/>
  <c r="E6" i="47"/>
  <c r="H4" i="64" s="1"/>
  <c r="B6" i="47"/>
  <c r="E4" i="64" s="1"/>
  <c r="E5" i="47"/>
  <c r="G4" i="64" s="1"/>
  <c r="B5" i="47"/>
  <c r="D4" i="64" s="1"/>
  <c r="E4" i="47"/>
  <c r="F4" i="64" s="1"/>
  <c r="B4" i="47"/>
  <c r="C4" i="64" s="1"/>
  <c r="AA3" i="47"/>
  <c r="I4" i="64" s="1"/>
  <c r="S3" i="47"/>
  <c r="Y4" i="64" s="1"/>
  <c r="O3" i="47"/>
  <c r="U4" i="64" s="1"/>
  <c r="B3" i="47"/>
  <c r="B4" i="64" s="1"/>
  <c r="AG1" i="47"/>
  <c r="A4" i="64" s="1"/>
  <c r="GA4" i="64"/>
  <c r="FZ4" i="64"/>
  <c r="FY4" i="64"/>
  <c r="FX4" i="64"/>
  <c r="FW4" i="64"/>
  <c r="FV4" i="64"/>
  <c r="FU4" i="64"/>
  <c r="FT4" i="64"/>
  <c r="FS4" i="64"/>
  <c r="FR4" i="64"/>
  <c r="FQ4" i="64"/>
  <c r="FP4" i="64"/>
  <c r="FO4" i="64"/>
  <c r="FN4" i="64"/>
  <c r="FM4" i="64"/>
  <c r="FL4" i="64"/>
  <c r="FK4" i="64"/>
  <c r="FJ4" i="64"/>
  <c r="FI4" i="64"/>
  <c r="FH4" i="64"/>
  <c r="FG4" i="64"/>
  <c r="FF4" i="64"/>
  <c r="FE4" i="64"/>
  <c r="FD4" i="64"/>
  <c r="FC4" i="64"/>
  <c r="FB4" i="64"/>
  <c r="FA4" i="64"/>
  <c r="EZ4" i="64"/>
  <c r="EY4" i="64"/>
  <c r="EX4" i="64"/>
  <c r="EW4" i="64"/>
  <c r="EV4" i="64"/>
  <c r="EU4" i="64"/>
  <c r="ET4" i="64"/>
  <c r="ES4" i="64"/>
  <c r="ER4" i="64"/>
  <c r="EQ4" i="64"/>
  <c r="EP4" i="64"/>
  <c r="EO4" i="64"/>
  <c r="EN4" i="64"/>
  <c r="EM4" i="64"/>
  <c r="EL4" i="64"/>
  <c r="EK4" i="64"/>
  <c r="EJ4" i="64"/>
  <c r="EI4" i="64"/>
  <c r="EH4" i="64"/>
  <c r="EG4" i="64"/>
  <c r="EF4" i="64"/>
  <c r="EE4" i="64"/>
  <c r="ED4" i="64"/>
  <c r="EC4" i="64"/>
  <c r="EB4" i="64"/>
  <c r="EA4" i="64"/>
  <c r="DZ4" i="64"/>
  <c r="DY4" i="64"/>
  <c r="DX4" i="64"/>
  <c r="DW4" i="64"/>
  <c r="DV4" i="64"/>
  <c r="DU4" i="64"/>
  <c r="DT4" i="64"/>
  <c r="DS4" i="64"/>
  <c r="DR4" i="64"/>
  <c r="DQ4" i="64"/>
  <c r="DP4" i="64"/>
  <c r="DO4" i="64"/>
  <c r="DN4" i="64"/>
  <c r="DM4" i="64"/>
  <c r="DL4" i="64"/>
  <c r="DK4" i="64"/>
  <c r="DJ4" i="64"/>
  <c r="DI4" i="64"/>
  <c r="DH4" i="64"/>
  <c r="DG4" i="64"/>
  <c r="DF4" i="64"/>
  <c r="DE4" i="64"/>
  <c r="DD4" i="64"/>
  <c r="DC4" i="64"/>
  <c r="DB4" i="64"/>
  <c r="DA4" i="64"/>
  <c r="CZ4" i="64"/>
  <c r="CY4" i="64"/>
  <c r="CX4" i="64"/>
  <c r="CW4" i="64"/>
  <c r="CV4" i="64"/>
  <c r="CU4" i="64"/>
  <c r="CT4" i="64"/>
  <c r="CS4" i="64"/>
  <c r="CR4" i="64"/>
  <c r="CQ4" i="64"/>
  <c r="CP4" i="64"/>
  <c r="CO4" i="64"/>
  <c r="CN4" i="64"/>
  <c r="CM4" i="64"/>
  <c r="CL4" i="64"/>
  <c r="CK4" i="64"/>
  <c r="CJ4" i="64"/>
  <c r="CI4" i="64"/>
  <c r="CH4" i="64"/>
  <c r="CG4" i="64"/>
  <c r="CF4" i="64"/>
  <c r="CE4" i="64"/>
  <c r="CD4" i="64"/>
  <c r="CC4" i="64"/>
  <c r="CB4" i="64"/>
  <c r="CA4" i="64"/>
  <c r="BZ4" i="64"/>
  <c r="BY4" i="64"/>
  <c r="BX4" i="64"/>
  <c r="BW4" i="64"/>
  <c r="BV4" i="64"/>
  <c r="BU4" i="64"/>
  <c r="BT4" i="64"/>
  <c r="BS4" i="64"/>
  <c r="BR4" i="64"/>
  <c r="BQ4" i="64"/>
  <c r="BP4" i="64"/>
  <c r="BO4" i="64"/>
  <c r="BN4" i="64"/>
  <c r="BM4" i="64"/>
  <c r="BL4" i="64"/>
  <c r="BK4" i="64"/>
  <c r="BJ4" i="64"/>
  <c r="BI4" i="64"/>
  <c r="BH4" i="64"/>
  <c r="BG4" i="64"/>
  <c r="BF4" i="64"/>
  <c r="BE4" i="64"/>
  <c r="BD4" i="64"/>
  <c r="GA3" i="64"/>
  <c r="FZ3" i="64"/>
  <c r="FY3" i="64"/>
  <c r="FX3" i="64"/>
  <c r="FW3" i="64"/>
  <c r="FV3" i="64"/>
  <c r="FU3" i="64"/>
  <c r="FT3" i="64"/>
  <c r="FS3" i="64"/>
  <c r="FN3" i="64"/>
  <c r="FM3" i="64"/>
  <c r="FL3" i="64"/>
  <c r="FK3" i="64"/>
  <c r="FJ3" i="64"/>
  <c r="FI3" i="64"/>
  <c r="FH3" i="64"/>
  <c r="FG3" i="64"/>
  <c r="FF3" i="64"/>
  <c r="FE3" i="64"/>
  <c r="FD3" i="64"/>
  <c r="FC3" i="64"/>
  <c r="FB3" i="64"/>
  <c r="FA3" i="64"/>
  <c r="EZ3" i="64"/>
  <c r="EY3" i="64"/>
  <c r="EX3" i="64"/>
  <c r="EW3" i="64"/>
  <c r="EV3" i="64"/>
  <c r="EU3" i="64"/>
  <c r="ET3" i="64"/>
  <c r="ES3" i="64"/>
  <c r="ER3" i="64"/>
  <c r="EQ3" i="64"/>
  <c r="EP3" i="64"/>
  <c r="EO3" i="64"/>
  <c r="EN3" i="64"/>
  <c r="EM3" i="64"/>
  <c r="EL3" i="64"/>
  <c r="EK3" i="64"/>
  <c r="EJ3" i="64"/>
  <c r="EI3" i="64"/>
  <c r="EH3" i="64"/>
  <c r="EG3" i="64"/>
  <c r="EF3" i="64"/>
  <c r="EE3" i="64"/>
  <c r="ED3" i="64"/>
  <c r="EC3" i="64"/>
  <c r="EB3" i="64"/>
  <c r="EA3" i="64"/>
  <c r="DZ3" i="64"/>
  <c r="DY3" i="64"/>
  <c r="DX3" i="64"/>
  <c r="DW3" i="64"/>
  <c r="DV3" i="64"/>
  <c r="DU3" i="64"/>
  <c r="DT3" i="64"/>
  <c r="DS3" i="64"/>
  <c r="DR3" i="64"/>
  <c r="DQ3" i="64"/>
  <c r="DP3" i="64"/>
  <c r="DO3" i="64"/>
  <c r="DN3" i="64"/>
  <c r="DM3" i="64"/>
  <c r="DL3" i="64"/>
  <c r="DK3" i="64"/>
  <c r="DJ3" i="64"/>
  <c r="DI3" i="64"/>
  <c r="DH3" i="64"/>
  <c r="DG3" i="64"/>
  <c r="DF3" i="64"/>
  <c r="DE3" i="64"/>
  <c r="DD3" i="64"/>
  <c r="DC3" i="64"/>
  <c r="DB3" i="64"/>
  <c r="DA3" i="64"/>
  <c r="CZ3" i="64"/>
  <c r="CY3" i="64"/>
  <c r="CQ3" i="64"/>
  <c r="CP3" i="64"/>
  <c r="CO3" i="64"/>
  <c r="CN3" i="64"/>
  <c r="CM3" i="64"/>
  <c r="CL3" i="64"/>
  <c r="CK3" i="64"/>
  <c r="CJ3" i="64"/>
  <c r="CI3" i="64"/>
  <c r="CH3" i="64"/>
  <c r="CG3" i="64"/>
  <c r="CF3" i="64"/>
  <c r="CE3" i="64"/>
  <c r="CD3" i="64"/>
  <c r="CC3" i="64"/>
  <c r="CB3" i="64"/>
  <c r="CA3" i="64"/>
  <c r="BZ3" i="64"/>
  <c r="BY3" i="64"/>
  <c r="BX3" i="64"/>
  <c r="BW3" i="64"/>
  <c r="BV3" i="64"/>
  <c r="BU3" i="64"/>
  <c r="BT3" i="64"/>
  <c r="BS3" i="64"/>
  <c r="BR3" i="64"/>
  <c r="BQ3" i="64"/>
  <c r="BP3" i="64"/>
  <c r="BO3" i="64"/>
  <c r="BN3" i="64"/>
  <c r="BM3" i="64"/>
  <c r="BL3" i="64"/>
  <c r="BK3" i="64"/>
  <c r="BJ3" i="64"/>
  <c r="BI3" i="64"/>
  <c r="BH3" i="64"/>
  <c r="BG3" i="64"/>
  <c r="BF3" i="64"/>
  <c r="BE3" i="64"/>
  <c r="BD3" i="64"/>
  <c r="BC3" i="64"/>
  <c r="BB3" i="64"/>
  <c r="BA3" i="64"/>
  <c r="AZ3" i="64"/>
  <c r="AY3" i="64"/>
  <c r="AX3" i="64"/>
  <c r="AW3" i="64"/>
  <c r="AI3" i="64"/>
  <c r="AH3" i="64"/>
  <c r="AG3" i="64"/>
  <c r="AF3" i="64"/>
  <c r="AE3" i="64"/>
  <c r="AD3" i="64"/>
  <c r="AB3" i="64"/>
  <c r="AA3" i="64"/>
  <c r="Z3" i="64"/>
  <c r="Y3" i="64"/>
  <c r="X3" i="64"/>
  <c r="W3" i="64"/>
  <c r="V3" i="64"/>
  <c r="U3" i="64"/>
  <c r="T3" i="64"/>
  <c r="S3" i="64"/>
  <c r="R3" i="64"/>
  <c r="Q3" i="64"/>
  <c r="P3" i="64"/>
  <c r="O3" i="64"/>
  <c r="N3" i="64"/>
  <c r="M3" i="64"/>
  <c r="L3" i="64"/>
  <c r="K3" i="64"/>
  <c r="J3" i="64"/>
  <c r="I3" i="64"/>
  <c r="H3" i="64"/>
  <c r="G3" i="64"/>
  <c r="F3" i="64"/>
  <c r="E3" i="64"/>
  <c r="D3" i="64"/>
  <c r="C3" i="64"/>
  <c r="B3" i="64"/>
  <c r="A3" i="64"/>
  <c r="B2" i="64"/>
  <c r="A1" i="64"/>
  <c r="GA4" i="63"/>
  <c r="FZ4" i="63"/>
  <c r="FY4" i="63"/>
  <c r="FX4" i="63"/>
  <c r="FW4" i="63"/>
  <c r="FV4" i="63"/>
  <c r="FU4" i="63"/>
  <c r="FT4" i="63"/>
  <c r="FS4" i="63"/>
  <c r="FR4" i="63"/>
  <c r="FQ4" i="63"/>
  <c r="FP4" i="63"/>
  <c r="FO4" i="63"/>
  <c r="FN4" i="63"/>
  <c r="FM4" i="63"/>
  <c r="FL4" i="63"/>
  <c r="FK4" i="63"/>
  <c r="FJ4" i="63"/>
  <c r="FI4" i="63"/>
  <c r="FH4" i="63"/>
  <c r="FG4" i="63"/>
  <c r="FF4" i="63"/>
  <c r="FE4" i="63"/>
  <c r="FD4" i="63"/>
  <c r="FC4" i="63"/>
  <c r="FB4" i="63"/>
  <c r="FA4" i="63"/>
  <c r="EZ4" i="63"/>
  <c r="EY4" i="63"/>
  <c r="EX4" i="63"/>
  <c r="EW4" i="63"/>
  <c r="EV4" i="63"/>
  <c r="EU4" i="63"/>
  <c r="ET4" i="63"/>
  <c r="ES4" i="63"/>
  <c r="ER4" i="63"/>
  <c r="EQ4" i="63"/>
  <c r="EP4" i="63"/>
  <c r="EO4" i="63"/>
  <c r="EN4" i="63"/>
  <c r="EM4" i="63"/>
  <c r="EL4" i="63"/>
  <c r="EK4" i="63"/>
  <c r="EJ4" i="63"/>
  <c r="EI4" i="63"/>
  <c r="EH4" i="63"/>
  <c r="EG4" i="63"/>
  <c r="EF4" i="63"/>
  <c r="EE4" i="63"/>
  <c r="ED4" i="63"/>
  <c r="EC4" i="63"/>
  <c r="EB4" i="63"/>
  <c r="EA4" i="63"/>
  <c r="DZ4" i="63"/>
  <c r="DY4" i="63"/>
  <c r="DX4" i="63"/>
  <c r="DW4" i="63"/>
  <c r="DV4" i="63"/>
  <c r="DU4" i="63"/>
  <c r="DT4" i="63"/>
  <c r="DS4" i="63"/>
  <c r="DR4" i="63"/>
  <c r="DQ4" i="63"/>
  <c r="DP4" i="63"/>
  <c r="DO4" i="63"/>
  <c r="DN4" i="63"/>
  <c r="DM4" i="63"/>
  <c r="DL4" i="63"/>
  <c r="DK4" i="63"/>
  <c r="DJ4" i="63"/>
  <c r="DI4" i="63"/>
  <c r="DH4" i="63"/>
  <c r="DG4" i="63"/>
  <c r="DF4" i="63"/>
  <c r="DE4" i="63"/>
  <c r="DD4" i="63"/>
  <c r="DC4" i="63"/>
  <c r="DB4" i="63"/>
  <c r="DA4" i="63"/>
  <c r="CZ4" i="63"/>
  <c r="CY4" i="63"/>
  <c r="CX4" i="63"/>
  <c r="CW4" i="63"/>
  <c r="CV4" i="63"/>
  <c r="CU4" i="63"/>
  <c r="CT4" i="63"/>
  <c r="CS4" i="63"/>
  <c r="CR4" i="63"/>
  <c r="CQ4" i="63"/>
  <c r="CP4" i="63"/>
  <c r="CO4" i="63"/>
  <c r="CN4" i="63"/>
  <c r="CM4" i="63"/>
  <c r="CL4" i="63"/>
  <c r="CK4" i="63"/>
  <c r="CJ4" i="63"/>
  <c r="CI4" i="63"/>
  <c r="CH4" i="63"/>
  <c r="CG4" i="63"/>
  <c r="CF4" i="63"/>
  <c r="CE4" i="63"/>
  <c r="CD4" i="63"/>
  <c r="CC4" i="63"/>
  <c r="CB4" i="63"/>
  <c r="CA4" i="63"/>
  <c r="BZ4" i="63"/>
  <c r="BY4" i="63"/>
  <c r="BX4" i="63"/>
  <c r="BW4" i="63"/>
  <c r="BV4" i="63"/>
  <c r="BU4" i="63"/>
  <c r="BT4" i="63"/>
  <c r="BS4" i="63"/>
  <c r="BR4" i="63"/>
  <c r="BQ4" i="63"/>
  <c r="BP4" i="63"/>
  <c r="BO4" i="63"/>
  <c r="BN4" i="63"/>
  <c r="BM4" i="63"/>
  <c r="BL4" i="63"/>
  <c r="BK4" i="63"/>
  <c r="BJ4" i="63"/>
  <c r="BI4" i="63"/>
  <c r="BH4" i="63"/>
  <c r="BG4" i="63"/>
  <c r="BF4" i="63"/>
  <c r="BE4" i="63"/>
  <c r="BD4" i="63"/>
  <c r="BC4" i="63"/>
  <c r="BB4" i="63"/>
  <c r="BA4" i="63"/>
  <c r="AZ4" i="63"/>
  <c r="AY4" i="63"/>
  <c r="AX4" i="63"/>
  <c r="AW4" i="63"/>
  <c r="AV4" i="63"/>
  <c r="AU4" i="63"/>
  <c r="AT4" i="63"/>
  <c r="AS4" i="63"/>
  <c r="AR4" i="63"/>
  <c r="AQ4" i="63"/>
  <c r="AP4" i="63"/>
  <c r="AO4" i="63"/>
  <c r="AN4" i="63"/>
  <c r="AK4" i="63"/>
  <c r="AJ4" i="63"/>
  <c r="AI4" i="63"/>
  <c r="AH4" i="63"/>
  <c r="AG4" i="63"/>
  <c r="AF4" i="63"/>
  <c r="AE4" i="63"/>
  <c r="AD4" i="63"/>
  <c r="AC4" i="63"/>
  <c r="AB4" i="63"/>
  <c r="AA4" i="63"/>
  <c r="Z4" i="63"/>
  <c r="Y4" i="63"/>
  <c r="X4" i="63"/>
  <c r="W4" i="63"/>
  <c r="V4" i="63"/>
  <c r="U4" i="63"/>
  <c r="T4" i="63"/>
  <c r="S4" i="63"/>
  <c r="R4" i="63"/>
  <c r="Q4" i="63"/>
  <c r="P4" i="63"/>
  <c r="O4" i="63"/>
  <c r="N4" i="63"/>
  <c r="M4" i="63"/>
  <c r="L4" i="63"/>
  <c r="K4" i="63"/>
  <c r="J4" i="63"/>
  <c r="I4" i="63"/>
  <c r="H4" i="63"/>
  <c r="G4" i="63"/>
  <c r="F4" i="63"/>
  <c r="E4" i="63"/>
  <c r="D4" i="63"/>
  <c r="C4" i="63"/>
  <c r="B4" i="63"/>
  <c r="A4" i="63"/>
  <c r="GA3" i="63"/>
  <c r="FZ3" i="63"/>
  <c r="FY3" i="63"/>
  <c r="FX3" i="63"/>
  <c r="FW3" i="63"/>
  <c r="FV3" i="63"/>
  <c r="FU3" i="63"/>
  <c r="FT3" i="63"/>
  <c r="FS3" i="63"/>
  <c r="FN3" i="63"/>
  <c r="FM3" i="63"/>
  <c r="FL3" i="63"/>
  <c r="FK3" i="63"/>
  <c r="FJ3" i="63"/>
  <c r="FI3" i="63"/>
  <c r="FH3" i="63"/>
  <c r="FG3" i="63"/>
  <c r="FF3" i="63"/>
  <c r="FE3" i="63"/>
  <c r="FD3" i="63"/>
  <c r="FC3" i="63"/>
  <c r="FB3" i="63"/>
  <c r="FA3" i="63"/>
  <c r="EZ3" i="63"/>
  <c r="EY3" i="63"/>
  <c r="EX3" i="63"/>
  <c r="EW3" i="63"/>
  <c r="EV3" i="63"/>
  <c r="EU3" i="63"/>
  <c r="ET3" i="63"/>
  <c r="ES3" i="63"/>
  <c r="ER3" i="63"/>
  <c r="EQ3" i="63"/>
  <c r="EP3" i="63"/>
  <c r="EO3" i="63"/>
  <c r="EN3" i="63"/>
  <c r="EM3" i="63"/>
  <c r="EL3" i="63"/>
  <c r="EK3" i="63"/>
  <c r="EJ3" i="63"/>
  <c r="EI3" i="63"/>
  <c r="EH3" i="63"/>
  <c r="EG3" i="63"/>
  <c r="EF3" i="63"/>
  <c r="EE3" i="63"/>
  <c r="ED3" i="63"/>
  <c r="EC3" i="63"/>
  <c r="EB3" i="63"/>
  <c r="EA3" i="63"/>
  <c r="DZ3" i="63"/>
  <c r="DY3" i="63"/>
  <c r="DX3" i="63"/>
  <c r="DW3" i="63"/>
  <c r="DV3" i="63"/>
  <c r="DU3" i="63"/>
  <c r="DT3" i="63"/>
  <c r="DS3" i="63"/>
  <c r="DR3" i="63"/>
  <c r="DQ3" i="63"/>
  <c r="DP3" i="63"/>
  <c r="DO3" i="63"/>
  <c r="DN3" i="63"/>
  <c r="DM3" i="63"/>
  <c r="DL3" i="63"/>
  <c r="DK3" i="63"/>
  <c r="DJ3" i="63"/>
  <c r="DI3" i="63"/>
  <c r="DH3" i="63"/>
  <c r="DG3" i="63"/>
  <c r="DF3" i="63"/>
  <c r="DE3" i="63"/>
  <c r="DD3" i="63"/>
  <c r="DC3" i="63"/>
  <c r="DB3" i="63"/>
  <c r="DA3" i="63"/>
  <c r="CZ3" i="63"/>
  <c r="CY3" i="63"/>
  <c r="CQ3" i="63"/>
  <c r="CP3" i="63"/>
  <c r="CO3" i="63"/>
  <c r="CN3" i="63"/>
  <c r="CM3" i="63"/>
  <c r="CL3" i="63"/>
  <c r="CK3" i="63"/>
  <c r="CJ3" i="63"/>
  <c r="CI3" i="63"/>
  <c r="CH3" i="63"/>
  <c r="CG3" i="63"/>
  <c r="CF3" i="63"/>
  <c r="CE3" i="63"/>
  <c r="CD3" i="63"/>
  <c r="CC3" i="63"/>
  <c r="CB3" i="63"/>
  <c r="CA3" i="63"/>
  <c r="BZ3" i="63"/>
  <c r="BY3" i="63"/>
  <c r="BX3" i="63"/>
  <c r="BW3" i="63"/>
  <c r="BV3" i="63"/>
  <c r="BU3" i="63"/>
  <c r="BT3" i="63"/>
  <c r="BS3" i="63"/>
  <c r="BR3" i="63"/>
  <c r="BQ3" i="63"/>
  <c r="BP3" i="63"/>
  <c r="BO3" i="63"/>
  <c r="BN3" i="63"/>
  <c r="BM3" i="63"/>
  <c r="BL3" i="63"/>
  <c r="BK3" i="63"/>
  <c r="BJ3" i="63"/>
  <c r="BI3" i="63"/>
  <c r="BH3" i="63"/>
  <c r="BG3" i="63"/>
  <c r="BF3" i="63"/>
  <c r="BE3" i="63"/>
  <c r="BD3" i="63"/>
  <c r="BC3" i="63"/>
  <c r="BB3" i="63"/>
  <c r="BA3" i="63"/>
  <c r="AZ3" i="63"/>
  <c r="AY3" i="63"/>
  <c r="AX3" i="63"/>
  <c r="AW3" i="63"/>
  <c r="AI3" i="63"/>
  <c r="AH3" i="63"/>
  <c r="AG3" i="63"/>
  <c r="AF3" i="63"/>
  <c r="AE3" i="63"/>
  <c r="AD3" i="63"/>
  <c r="AB3" i="63"/>
  <c r="AA3" i="63"/>
  <c r="Z3" i="63"/>
  <c r="Y3" i="63"/>
  <c r="X3" i="63"/>
  <c r="W3" i="63"/>
  <c r="V3" i="63"/>
  <c r="U3" i="63"/>
  <c r="T3" i="63"/>
  <c r="S3" i="63"/>
  <c r="R3" i="63"/>
  <c r="Q3" i="63"/>
  <c r="P3" i="63"/>
  <c r="O3" i="63"/>
  <c r="N3" i="63"/>
  <c r="M3" i="63"/>
  <c r="L3" i="63"/>
  <c r="K3" i="63"/>
  <c r="J3" i="63"/>
  <c r="I3" i="63"/>
  <c r="H3" i="63"/>
  <c r="G3" i="63"/>
  <c r="F3" i="63"/>
  <c r="E3" i="63"/>
  <c r="D3" i="63"/>
  <c r="C3" i="63"/>
  <c r="B3" i="63"/>
  <c r="A3" i="63"/>
  <c r="FS2" i="63"/>
  <c r="FK2" i="63"/>
  <c r="CY2" i="63"/>
  <c r="CR2" i="63"/>
  <c r="CD2" i="63"/>
  <c r="BT2" i="63"/>
  <c r="BD2" i="63"/>
  <c r="AW2" i="63"/>
  <c r="AT2" i="63"/>
  <c r="AP2" i="63"/>
  <c r="AD2" i="63"/>
  <c r="U2" i="63"/>
  <c r="J2" i="63"/>
  <c r="B2" i="63"/>
  <c r="A1" i="63"/>
  <c r="J16" i="11" l="1"/>
  <c r="J15" i="11"/>
  <c r="E4" i="19"/>
  <c r="M5" i="125"/>
  <c r="N71" i="47" s="1"/>
  <c r="T92" i="47"/>
  <c r="U92" i="47"/>
  <c r="H12" i="47"/>
  <c r="K12" i="47" s="1"/>
  <c r="AH52" i="47"/>
  <c r="J13" i="2"/>
  <c r="J12" i="2"/>
  <c r="J10" i="2"/>
  <c r="Q4" i="2"/>
  <c r="R4" i="2" s="1"/>
  <c r="O4" i="2"/>
  <c r="O5" i="2" s="1"/>
  <c r="C18" i="232"/>
  <c r="C14" i="232"/>
  <c r="C8" i="232"/>
  <c r="C7" i="232"/>
  <c r="C6" i="232"/>
  <c r="Q41" i="11"/>
  <c r="R41" i="11" s="1"/>
  <c r="S41" i="11" s="1"/>
  <c r="T41" i="11" s="1"/>
  <c r="U41" i="11" s="1"/>
  <c r="V41" i="11" s="1"/>
  <c r="W41" i="11" s="1"/>
  <c r="X41" i="11" s="1"/>
  <c r="Y41" i="11" s="1"/>
  <c r="Z41" i="11" s="1"/>
  <c r="AA41" i="11" s="1"/>
  <c r="AB41" i="11" s="1"/>
  <c r="AC41" i="11" s="1"/>
  <c r="AD41" i="11" s="1"/>
  <c r="AE41" i="11" s="1"/>
  <c r="AF41" i="11" s="1"/>
  <c r="AG41" i="11" s="1"/>
  <c r="AH41" i="11" s="1"/>
  <c r="AI41" i="11" s="1"/>
  <c r="AJ41" i="11" s="1"/>
  <c r="AK41" i="11" s="1"/>
  <c r="AL41" i="11" s="1"/>
  <c r="AM41" i="11" s="1"/>
  <c r="AN41" i="11" s="1"/>
  <c r="J14" i="11"/>
  <c r="J13" i="11"/>
  <c r="J12" i="11"/>
  <c r="J11" i="11"/>
  <c r="J10" i="11"/>
  <c r="J9" i="11"/>
  <c r="C5" i="11"/>
  <c r="I5" i="11" s="1"/>
  <c r="H5" i="11" s="1"/>
  <c r="K5" i="11" s="1"/>
  <c r="N5" i="11" s="1"/>
  <c r="N4" i="11"/>
  <c r="O4" i="11" s="1"/>
  <c r="L4" i="11"/>
  <c r="J4" i="11"/>
  <c r="D4" i="11"/>
  <c r="J14" i="2"/>
  <c r="J9" i="2"/>
  <c r="E33" i="6"/>
  <c r="F33" i="6" s="1"/>
  <c r="G33" i="6" s="1"/>
  <c r="H33" i="6" s="1"/>
  <c r="I33" i="6" s="1"/>
  <c r="J33" i="6" s="1"/>
  <c r="K33" i="6" s="1"/>
  <c r="L33" i="6" s="1"/>
  <c r="M33" i="6" s="1"/>
  <c r="D12" i="6"/>
  <c r="E12" i="6" s="1"/>
  <c r="F12" i="6" s="1"/>
  <c r="G12" i="6" s="1"/>
  <c r="H12" i="6" s="1"/>
  <c r="I12" i="6" s="1"/>
  <c r="J12" i="6" s="1"/>
  <c r="K12" i="6" s="1"/>
  <c r="L12" i="6" s="1"/>
  <c r="E10" i="6"/>
  <c r="F10" i="6" s="1"/>
  <c r="G10" i="6" s="1"/>
  <c r="H10" i="6" s="1"/>
  <c r="I10" i="6" s="1"/>
  <c r="J10" i="6" s="1"/>
  <c r="K10" i="6" s="1"/>
  <c r="L10" i="6" s="1"/>
  <c r="M10" i="6" s="1"/>
  <c r="D6" i="6"/>
  <c r="E6" i="6" s="1"/>
  <c r="F6" i="6" s="1"/>
  <c r="G6" i="6" s="1"/>
  <c r="H6" i="6" s="1"/>
  <c r="I6" i="6" s="1"/>
  <c r="J6" i="6" s="1"/>
  <c r="K6" i="6" s="1"/>
  <c r="L6" i="6" s="1"/>
  <c r="M6" i="6" s="1"/>
  <c r="D4" i="6"/>
  <c r="E4" i="6" s="1"/>
  <c r="F4" i="6" s="1"/>
  <c r="G4" i="6" s="1"/>
  <c r="H4" i="6" s="1"/>
  <c r="I4" i="6" s="1"/>
  <c r="J4" i="6" s="1"/>
  <c r="K4" i="6" s="1"/>
  <c r="L4" i="6" s="1"/>
  <c r="M4" i="6" s="1"/>
  <c r="E2" i="6"/>
  <c r="F2" i="6" s="1"/>
  <c r="G2" i="6" s="1"/>
  <c r="H2" i="6" s="1"/>
  <c r="I2" i="6" s="1"/>
  <c r="J2" i="6" s="1"/>
  <c r="K2" i="6" s="1"/>
  <c r="L2" i="6" s="1"/>
  <c r="M2" i="6" s="1"/>
  <c r="AB59" i="125"/>
  <c r="H59" i="125"/>
  <c r="G59" i="125"/>
  <c r="J59" i="125"/>
  <c r="AE6" i="125"/>
  <c r="Q6" i="125"/>
  <c r="AE5" i="125"/>
  <c r="AB5" i="125"/>
  <c r="Q5" i="125"/>
  <c r="I5" i="125"/>
  <c r="S4" i="47" s="1"/>
  <c r="Z4" i="64" s="1"/>
  <c r="E5" i="125"/>
  <c r="AE4" i="125"/>
  <c r="AE3" i="125"/>
  <c r="I11" i="25"/>
  <c r="I10" i="25"/>
  <c r="I9" i="25"/>
  <c r="I8" i="25"/>
  <c r="I7" i="25"/>
  <c r="I6" i="25"/>
  <c r="I5" i="25"/>
  <c r="I4" i="25"/>
  <c r="I3" i="25"/>
  <c r="I2" i="25"/>
  <c r="E47" i="21"/>
  <c r="E43" i="21"/>
  <c r="E38" i="21"/>
  <c r="E34" i="21"/>
  <c r="E30" i="21"/>
  <c r="E26" i="21"/>
  <c r="D20" i="21"/>
  <c r="D19" i="21"/>
  <c r="J6" i="47" s="1"/>
  <c r="Q4" i="64" s="1"/>
  <c r="D18" i="21"/>
  <c r="J5" i="47" s="1"/>
  <c r="D17" i="21"/>
  <c r="J4" i="47" s="1"/>
  <c r="O4" i="64" s="1"/>
  <c r="D16" i="21"/>
  <c r="J3" i="47" s="1"/>
  <c r="P4" i="64"/>
  <c r="N4" i="64"/>
  <c r="C5" i="2"/>
  <c r="I5" i="2" s="1"/>
  <c r="H5" i="2" s="1"/>
  <c r="Q5" i="2" s="1"/>
  <c r="R70" i="47"/>
  <c r="R69" i="47"/>
  <c r="R68" i="47"/>
  <c r="R65" i="47"/>
  <c r="U69" i="47" s="1"/>
  <c r="N65" i="47"/>
  <c r="N68" i="47" s="1"/>
  <c r="R64" i="47"/>
  <c r="U68" i="47" s="1"/>
  <c r="N64" i="47"/>
  <c r="AE28" i="47"/>
  <c r="AE27" i="47"/>
  <c r="AE26" i="47"/>
  <c r="AE25" i="47"/>
  <c r="AE24" i="47"/>
  <c r="AE23" i="47"/>
  <c r="AE22" i="47"/>
  <c r="AE21" i="47"/>
  <c r="V17" i="47"/>
  <c r="U17" i="47"/>
  <c r="R17" i="47"/>
  <c r="Q17" i="47"/>
  <c r="O17" i="47"/>
  <c r="I17" i="47"/>
  <c r="H17" i="47"/>
  <c r="F17" i="47"/>
  <c r="F18" i="47" s="1"/>
  <c r="E17" i="47"/>
  <c r="E18" i="47" s="1"/>
  <c r="C17" i="47"/>
  <c r="C18" i="47" s="1"/>
  <c r="D15" i="47" s="1"/>
  <c r="V16" i="47"/>
  <c r="U16" i="47"/>
  <c r="R16" i="47"/>
  <c r="Q16" i="47"/>
  <c r="O16" i="47"/>
  <c r="I16" i="47"/>
  <c r="L16" i="47" s="1"/>
  <c r="J11" i="2"/>
  <c r="J4" i="2"/>
  <c r="D35" i="6"/>
  <c r="E35" i="6" s="1"/>
  <c r="F35" i="6" s="1"/>
  <c r="G35" i="6" s="1"/>
  <c r="H35" i="6" s="1"/>
  <c r="I35" i="6" s="1"/>
  <c r="J35" i="6" s="1"/>
  <c r="K35" i="6" s="1"/>
  <c r="L35" i="6" s="1"/>
  <c r="M35" i="6" s="1"/>
  <c r="AM4" i="63"/>
  <c r="AL4" i="63"/>
  <c r="L4" i="2"/>
  <c r="M4" i="2" s="1"/>
  <c r="D37" i="6"/>
  <c r="E37" i="6" s="1"/>
  <c r="F37" i="6" s="1"/>
  <c r="G37" i="6" s="1"/>
  <c r="H37" i="6" s="1"/>
  <c r="I37" i="6" s="1"/>
  <c r="J37" i="6" s="1"/>
  <c r="K37" i="6" s="1"/>
  <c r="L37" i="6" s="1"/>
  <c r="M37" i="6" s="1"/>
  <c r="D14" i="6"/>
  <c r="E14" i="6" s="1"/>
  <c r="F14" i="6" s="1"/>
  <c r="G14" i="6" s="1"/>
  <c r="H14" i="6" s="1"/>
  <c r="I14" i="6" s="1"/>
  <c r="J14" i="6" s="1"/>
  <c r="K14" i="6" s="1"/>
  <c r="L14" i="6" s="1"/>
  <c r="M14" i="6" s="1"/>
  <c r="C4" i="19"/>
  <c r="L5" i="47"/>
  <c r="T4" i="64" s="1"/>
  <c r="H4" i="19"/>
  <c r="J85" i="47"/>
  <c r="J81" i="47"/>
  <c r="AI4" i="64"/>
  <c r="AB4" i="64"/>
  <c r="AG86" i="47"/>
  <c r="AH85" i="47"/>
  <c r="AG85" i="47"/>
  <c r="AE85" i="47"/>
  <c r="AC85" i="47"/>
  <c r="AF84" i="47"/>
  <c r="AF83" i="47"/>
  <c r="AC83" i="47"/>
  <c r="AE82" i="47"/>
  <c r="AH81" i="47"/>
  <c r="AD81" i="47"/>
  <c r="BC4" i="64"/>
  <c r="U70" i="47"/>
  <c r="J67" i="47"/>
  <c r="AU4" i="64" s="1"/>
  <c r="H67" i="47"/>
  <c r="F67" i="47"/>
  <c r="C67" i="47"/>
  <c r="AT4" i="64" s="1"/>
  <c r="U64" i="47"/>
  <c r="J57" i="47"/>
  <c r="AR4" i="64" s="1"/>
  <c r="F57" i="47"/>
  <c r="C57" i="47"/>
  <c r="AP4" i="64" s="1"/>
  <c r="P56" i="47"/>
  <c r="AG90" i="47"/>
  <c r="AD89" i="47"/>
  <c r="AH88" i="47"/>
  <c r="AG88" i="47"/>
  <c r="AF88" i="47"/>
  <c r="AE88" i="47"/>
  <c r="AD88" i="47"/>
  <c r="AC88" i="47"/>
  <c r="AG87" i="47"/>
  <c r="AD87" i="47"/>
  <c r="AF86" i="47"/>
  <c r="AD86" i="47"/>
  <c r="AG84" i="47"/>
  <c r="AC84" i="47"/>
  <c r="AH83" i="47"/>
  <c r="AE83" i="47"/>
  <c r="AD83" i="47"/>
  <c r="AG82" i="47"/>
  <c r="AC82" i="47"/>
  <c r="AG81" i="47"/>
  <c r="AE81" i="47"/>
  <c r="G76" i="47"/>
  <c r="BA4" i="64" s="1"/>
  <c r="D76" i="47"/>
  <c r="AX4" i="64" s="1"/>
  <c r="I67" i="47"/>
  <c r="G67" i="47"/>
  <c r="E67" i="47"/>
  <c r="D67" i="47"/>
  <c r="G57" i="47"/>
  <c r="E57" i="47"/>
  <c r="O56" i="47"/>
  <c r="N56" i="47"/>
  <c r="F49" i="9"/>
  <c r="AH90" i="47"/>
  <c r="AF90" i="47"/>
  <c r="AE90" i="47"/>
  <c r="AD90" i="47"/>
  <c r="AC90" i="47"/>
  <c r="AH89" i="47"/>
  <c r="AG89" i="47"/>
  <c r="AF89" i="47"/>
  <c r="AE89" i="47"/>
  <c r="AC89" i="47"/>
  <c r="AH87" i="47"/>
  <c r="AF87" i="47"/>
  <c r="AE87" i="47"/>
  <c r="AC87" i="47"/>
  <c r="AH86" i="47"/>
  <c r="AE86" i="47"/>
  <c r="AC86" i="47"/>
  <c r="AF85" i="47"/>
  <c r="AD85" i="47"/>
  <c r="AH84" i="47"/>
  <c r="AE84" i="47"/>
  <c r="AD84" i="47"/>
  <c r="AG83" i="47"/>
  <c r="AH82" i="47"/>
  <c r="AF82" i="47"/>
  <c r="AD82" i="47"/>
  <c r="AF81" i="47"/>
  <c r="AC81" i="47"/>
  <c r="C76" i="47"/>
  <c r="AW4" i="64" s="1"/>
  <c r="I57" i="47"/>
  <c r="AQ4" i="64" s="1"/>
  <c r="D57" i="47"/>
  <c r="V92" i="47"/>
  <c r="O45" i="41"/>
  <c r="J45" i="41"/>
  <c r="G45" i="41"/>
  <c r="F41" i="41"/>
  <c r="G17" i="47" s="1"/>
  <c r="F29" i="41"/>
  <c r="G16" i="47" s="1"/>
  <c r="J16" i="47" s="1"/>
  <c r="F21" i="41"/>
  <c r="F20" i="41"/>
  <c r="F19" i="41"/>
  <c r="G15" i="47" s="1"/>
  <c r="J15" i="47" s="1"/>
  <c r="F13" i="41"/>
  <c r="F9" i="41"/>
  <c r="G14" i="47" s="1"/>
  <c r="J14" i="47" s="1"/>
  <c r="C81" i="47"/>
  <c r="A81" i="47"/>
  <c r="X15" i="47"/>
  <c r="T15" i="47"/>
  <c r="K15" i="47"/>
  <c r="L14" i="47"/>
  <c r="W13" i="47"/>
  <c r="K13" i="47"/>
  <c r="X12" i="47"/>
  <c r="L12" i="47"/>
  <c r="E5" i="27"/>
  <c r="E81" i="47" s="1"/>
  <c r="N45" i="41"/>
  <c r="H45" i="41"/>
  <c r="B45" i="41"/>
  <c r="C27" i="41" s="1"/>
  <c r="F30" i="41"/>
  <c r="F23" i="41"/>
  <c r="F18" i="41"/>
  <c r="F8" i="41"/>
  <c r="B85" i="47"/>
  <c r="D81" i="47"/>
  <c r="B81" i="47"/>
  <c r="K16" i="47"/>
  <c r="W15" i="47"/>
  <c r="L15" i="47"/>
  <c r="X14" i="47"/>
  <c r="W14" i="47"/>
  <c r="T14" i="47"/>
  <c r="K14" i="47"/>
  <c r="X13" i="47"/>
  <c r="T13" i="47"/>
  <c r="L13" i="47"/>
  <c r="W12" i="47"/>
  <c r="J12" i="47"/>
  <c r="F5" i="27"/>
  <c r="F81" i="47" s="1"/>
  <c r="F45" i="9" s="1"/>
  <c r="C9" i="27"/>
  <c r="C85" i="47" s="1"/>
  <c r="M45" i="41"/>
  <c r="L45" i="41"/>
  <c r="E45" i="41"/>
  <c r="D45" i="41"/>
  <c r="A85" i="47"/>
  <c r="S15" i="47"/>
  <c r="S14" i="47"/>
  <c r="S13" i="47"/>
  <c r="T12" i="47"/>
  <c r="S12" i="47"/>
  <c r="AH23" i="47"/>
  <c r="AH21" i="47"/>
  <c r="AH22" i="47"/>
  <c r="AK18" i="6"/>
  <c r="AH27" i="47"/>
  <c r="AH25" i="47"/>
  <c r="AH28" i="47"/>
  <c r="AH26" i="47"/>
  <c r="AH24" i="47"/>
  <c r="C20" i="6" l="1"/>
  <c r="M75" i="47" s="1"/>
  <c r="I24" i="6"/>
  <c r="S75" i="47" s="1"/>
  <c r="B20" i="6"/>
  <c r="L75" i="47" s="1"/>
  <c r="V18" i="47"/>
  <c r="B24" i="6"/>
  <c r="C24" i="6"/>
  <c r="I20" i="6"/>
  <c r="O75" i="47" s="1"/>
  <c r="L5" i="11"/>
  <c r="J5" i="11"/>
  <c r="J5" i="2"/>
  <c r="K38" i="41"/>
  <c r="K10" i="41"/>
  <c r="C43" i="6"/>
  <c r="B43" i="6"/>
  <c r="C36" i="41"/>
  <c r="C43" i="41"/>
  <c r="C44" i="41"/>
  <c r="R18" i="47"/>
  <c r="H18" i="47"/>
  <c r="X6" i="47"/>
  <c r="W16" i="47"/>
  <c r="K29" i="41"/>
  <c r="C30" i="41"/>
  <c r="C31" i="41"/>
  <c r="C32" i="41"/>
  <c r="C35" i="41"/>
  <c r="T16" i="47"/>
  <c r="S16" i="47"/>
  <c r="K30" i="41"/>
  <c r="X16" i="47"/>
  <c r="K17" i="47"/>
  <c r="K7" i="41"/>
  <c r="L17" i="47"/>
  <c r="K11" i="41"/>
  <c r="O18" i="47"/>
  <c r="P16" i="47" s="1"/>
  <c r="X17" i="47"/>
  <c r="C21" i="41"/>
  <c r="C22" i="41"/>
  <c r="K39" i="41"/>
  <c r="K40" i="41"/>
  <c r="C24" i="41"/>
  <c r="I18" i="47"/>
  <c r="U67" i="47" s="1"/>
  <c r="S17" i="47"/>
  <c r="Q18" i="47"/>
  <c r="K14" i="41"/>
  <c r="K34" i="41"/>
  <c r="K15" i="41"/>
  <c r="K19" i="41"/>
  <c r="K41" i="41"/>
  <c r="K24" i="41"/>
  <c r="D12" i="47"/>
  <c r="K17" i="41"/>
  <c r="K35" i="41"/>
  <c r="K37" i="41"/>
  <c r="K21" i="41"/>
  <c r="K42" i="41"/>
  <c r="K22" i="41"/>
  <c r="K43" i="41"/>
  <c r="K27" i="41"/>
  <c r="K25" i="41"/>
  <c r="K31" i="41"/>
  <c r="C26" i="41"/>
  <c r="K33" i="41"/>
  <c r="K36" i="41"/>
  <c r="K28" i="41"/>
  <c r="Z6" i="47"/>
  <c r="D5" i="11"/>
  <c r="C6" i="11"/>
  <c r="I6" i="11" s="1"/>
  <c r="F5" i="125"/>
  <c r="O5" i="47"/>
  <c r="D23" i="21"/>
  <c r="L6" i="47" s="1"/>
  <c r="L3" i="47"/>
  <c r="R4" i="64" s="1"/>
  <c r="D5" i="2"/>
  <c r="C6" i="2"/>
  <c r="I6" i="2" s="1"/>
  <c r="M5" i="11"/>
  <c r="O5" i="11"/>
  <c r="M4" i="11"/>
  <c r="P5" i="2"/>
  <c r="L5" i="2"/>
  <c r="O6" i="2"/>
  <c r="R5" i="2"/>
  <c r="I6" i="125"/>
  <c r="S5" i="47" s="1"/>
  <c r="AA4" i="64" s="1"/>
  <c r="E6" i="125"/>
  <c r="M12" i="6"/>
  <c r="P4" i="2"/>
  <c r="F76" i="47"/>
  <c r="AZ4" i="64" s="1"/>
  <c r="F48" i="9"/>
  <c r="C20" i="41"/>
  <c r="K18" i="41"/>
  <c r="C16" i="41"/>
  <c r="C15" i="41"/>
  <c r="C13" i="41"/>
  <c r="K12" i="41"/>
  <c r="C11" i="41"/>
  <c r="K9" i="41"/>
  <c r="K8" i="41"/>
  <c r="C8" i="41"/>
  <c r="C7" i="41"/>
  <c r="U18" i="47"/>
  <c r="W17" i="47"/>
  <c r="T17" i="47"/>
  <c r="K67" i="47"/>
  <c r="AV4" i="64" s="1"/>
  <c r="K57" i="47"/>
  <c r="AS4" i="64" s="1"/>
  <c r="F50" i="9"/>
  <c r="Z4" i="47"/>
  <c r="AH4" i="64"/>
  <c r="H76" i="47"/>
  <c r="BB4" i="64" s="1"/>
  <c r="AY4" i="64"/>
  <c r="V6" i="47"/>
  <c r="J17" i="47"/>
  <c r="AK4" i="64"/>
  <c r="AM4" i="64" s="1"/>
  <c r="AJ4" i="64"/>
  <c r="AL4" i="64" s="1"/>
  <c r="F47" i="9"/>
  <c r="K32" i="41"/>
  <c r="K44" i="41"/>
  <c r="N16" i="47"/>
  <c r="M16" i="47"/>
  <c r="Z15" i="47"/>
  <c r="Y15" i="47"/>
  <c r="M14" i="47"/>
  <c r="N14" i="47"/>
  <c r="Y12" i="47"/>
  <c r="Z12" i="47"/>
  <c r="N12" i="47"/>
  <c r="M12" i="47"/>
  <c r="F45" i="41"/>
  <c r="G13" i="47"/>
  <c r="N15" i="47"/>
  <c r="M15" i="47"/>
  <c r="Y14" i="47"/>
  <c r="Z14" i="47"/>
  <c r="Y13" i="47"/>
  <c r="Z13" i="47"/>
  <c r="N13" i="47"/>
  <c r="M13" i="47"/>
  <c r="C42" i="41"/>
  <c r="C41" i="41"/>
  <c r="C40" i="41"/>
  <c r="C39" i="41"/>
  <c r="C38" i="41"/>
  <c r="C37" i="41"/>
  <c r="C34" i="41"/>
  <c r="C33" i="41"/>
  <c r="C29" i="41"/>
  <c r="C28" i="41"/>
  <c r="C25" i="41"/>
  <c r="C14" i="41"/>
  <c r="D13" i="47"/>
  <c r="C23" i="41"/>
  <c r="C19" i="41"/>
  <c r="C18" i="41"/>
  <c r="C17" i="41"/>
  <c r="C12" i="41"/>
  <c r="C10" i="41"/>
  <c r="C9" i="41"/>
  <c r="D17" i="47"/>
  <c r="D16" i="47"/>
  <c r="D14" i="47"/>
  <c r="G20" i="6"/>
  <c r="N75" i="47" s="1"/>
  <c r="G24" i="6"/>
  <c r="R75" i="47" s="1"/>
  <c r="I43" i="6"/>
  <c r="E24" i="6" l="1"/>
  <c r="G43" i="6"/>
  <c r="E20" i="6"/>
  <c r="H6" i="11"/>
  <c r="K6" i="11" s="1"/>
  <c r="N6" i="11" s="1"/>
  <c r="O6" i="11" s="1"/>
  <c r="J6" i="11"/>
  <c r="H6" i="2"/>
  <c r="Q6" i="2" s="1"/>
  <c r="R6" i="2" s="1"/>
  <c r="J6" i="2"/>
  <c r="Y16" i="47"/>
  <c r="K18" i="47"/>
  <c r="V3" i="47" s="1"/>
  <c r="AD4" i="64" s="1"/>
  <c r="U65" i="47"/>
  <c r="T18" i="47"/>
  <c r="AO4" i="64" s="1"/>
  <c r="N17" i="47"/>
  <c r="P13" i="47"/>
  <c r="P15" i="47"/>
  <c r="Z16" i="47"/>
  <c r="X18" i="47"/>
  <c r="X4" i="47" s="1"/>
  <c r="AG4" i="64" s="1"/>
  <c r="P12" i="47"/>
  <c r="L18" i="47"/>
  <c r="V4" i="47" s="1"/>
  <c r="P14" i="47"/>
  <c r="P17" i="47"/>
  <c r="S18" i="47"/>
  <c r="AN4" i="64" s="1"/>
  <c r="M17" i="47"/>
  <c r="D6" i="11"/>
  <c r="C7" i="11"/>
  <c r="I7" i="11" s="1"/>
  <c r="O6" i="47"/>
  <c r="X4" i="64" s="1"/>
  <c r="W4" i="64"/>
  <c r="C7" i="2"/>
  <c r="I7" i="2" s="1"/>
  <c r="D6" i="2"/>
  <c r="M5" i="2"/>
  <c r="L6" i="2"/>
  <c r="P6" i="2"/>
  <c r="O7" i="2"/>
  <c r="Z17" i="47"/>
  <c r="Y17" i="47"/>
  <c r="K45" i="41"/>
  <c r="W18" i="47"/>
  <c r="X3" i="47" s="1"/>
  <c r="AF4" i="64" s="1"/>
  <c r="G18" i="47"/>
  <c r="J18" i="47" s="1"/>
  <c r="AC4" i="64" s="1"/>
  <c r="J13" i="47"/>
  <c r="D18" i="47"/>
  <c r="C45" i="41"/>
  <c r="L6" i="11" l="1"/>
  <c r="M6" i="11" s="1"/>
  <c r="H7" i="2"/>
  <c r="Q7" i="2" s="1"/>
  <c r="R7" i="2" s="1"/>
  <c r="J7" i="2"/>
  <c r="H7" i="11"/>
  <c r="K7" i="11" s="1"/>
  <c r="N7" i="11" s="1"/>
  <c r="O7" i="11" s="1"/>
  <c r="O8" i="11" s="1"/>
  <c r="O9" i="11" s="1"/>
  <c r="O10" i="11" s="1"/>
  <c r="O11" i="11" s="1"/>
  <c r="O12" i="11" s="1"/>
  <c r="O13" i="11" s="1"/>
  <c r="O14" i="11" s="1"/>
  <c r="J7" i="11"/>
  <c r="N18" i="47"/>
  <c r="F44" i="9" s="1"/>
  <c r="M18" i="47"/>
  <c r="P18" i="47"/>
  <c r="D7" i="11"/>
  <c r="C8" i="11"/>
  <c r="I8" i="11" s="1"/>
  <c r="C8" i="2"/>
  <c r="I8" i="2" s="1"/>
  <c r="D7" i="2"/>
  <c r="M6" i="2"/>
  <c r="L7" i="2"/>
  <c r="P7" i="2"/>
  <c r="O8" i="2"/>
  <c r="Y18" i="47"/>
  <c r="X5" i="47" s="1"/>
  <c r="Z18" i="47"/>
  <c r="F43" i="9" s="1"/>
  <c r="V5" i="47"/>
  <c r="AE4" i="64"/>
  <c r="H9" i="2" l="1"/>
  <c r="Q9" i="2" s="1"/>
  <c r="H8" i="2"/>
  <c r="Q8" i="2" s="1"/>
  <c r="R8" i="2" s="1"/>
  <c r="J8" i="2"/>
  <c r="H9" i="11"/>
  <c r="H8" i="11"/>
  <c r="J8" i="11"/>
  <c r="L7" i="11"/>
  <c r="D8" i="11"/>
  <c r="C9" i="11"/>
  <c r="C9" i="2"/>
  <c r="D8" i="2"/>
  <c r="L8" i="2"/>
  <c r="M7" i="2"/>
  <c r="P8" i="2"/>
  <c r="O9" i="2"/>
  <c r="R9" i="2" l="1"/>
  <c r="R10" i="2" s="1"/>
  <c r="R11" i="2" s="1"/>
  <c r="R12" i="2" s="1"/>
  <c r="R13" i="2" s="1"/>
  <c r="R14" i="2" s="1"/>
  <c r="R15" i="2" s="1"/>
  <c r="L8" i="11"/>
  <c r="M7" i="11"/>
  <c r="D9" i="11"/>
  <c r="C10" i="11"/>
  <c r="C10" i="2"/>
  <c r="D9" i="2"/>
  <c r="M8" i="2"/>
  <c r="L9" i="2"/>
  <c r="O10" i="2"/>
  <c r="P9" i="2"/>
  <c r="L9" i="11" l="1"/>
  <c r="M8" i="11"/>
  <c r="D10" i="11"/>
  <c r="C11" i="11"/>
  <c r="C11" i="2"/>
  <c r="D10" i="2"/>
  <c r="M9" i="2"/>
  <c r="L10" i="2"/>
  <c r="O11" i="2"/>
  <c r="P10" i="2"/>
  <c r="M9" i="11" l="1"/>
  <c r="L10" i="11"/>
  <c r="D11" i="11"/>
  <c r="C12" i="11"/>
  <c r="C12" i="2"/>
  <c r="D11" i="2"/>
  <c r="L11" i="2"/>
  <c r="M10" i="2"/>
  <c r="O12" i="2"/>
  <c r="P11" i="2"/>
  <c r="L11" i="11" l="1"/>
  <c r="M10" i="11"/>
  <c r="D12" i="11"/>
  <c r="C13" i="11"/>
  <c r="D12" i="2"/>
  <c r="C13" i="2"/>
  <c r="M11" i="2"/>
  <c r="L12" i="2"/>
  <c r="O13" i="2"/>
  <c r="P12" i="2"/>
  <c r="M11" i="11" l="1"/>
  <c r="L12" i="11"/>
  <c r="D13" i="11"/>
  <c r="C14" i="11"/>
  <c r="D13" i="2"/>
  <c r="C14" i="2"/>
  <c r="D14" i="2" s="1"/>
  <c r="M12" i="2"/>
  <c r="L13" i="2"/>
  <c r="O14" i="2"/>
  <c r="O15" i="2" s="1"/>
  <c r="O16" i="2" s="1"/>
  <c r="P13" i="2"/>
  <c r="P16" i="2" l="1"/>
  <c r="T26" i="2"/>
  <c r="M12" i="11"/>
  <c r="L13" i="11"/>
  <c r="P15" i="2"/>
  <c r="D14" i="11"/>
  <c r="M13" i="2"/>
  <c r="L14" i="2"/>
  <c r="P14" i="2"/>
  <c r="M13" i="11" l="1"/>
  <c r="L14" i="11"/>
  <c r="L15" i="11" s="1"/>
  <c r="L16" i="11" s="1"/>
  <c r="M14" i="2"/>
  <c r="L15" i="2"/>
  <c r="M15" i="2" s="1"/>
  <c r="M16" i="11" l="1"/>
  <c r="P27" i="11"/>
  <c r="M15" i="11"/>
  <c r="M14" i="11"/>
  <c r="P75" i="47" l="1"/>
  <c r="T75" i="47"/>
  <c r="F46" i="9"/>
  <c r="Q75" i="47"/>
  <c r="U75" i="47"/>
  <c r="V75" i="4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E25" authorId="0" shapeId="0" xr:uid="{00000000-0006-0000-0400-000001000000}">
      <text>
        <r>
          <rPr>
            <b/>
            <sz val="9"/>
            <rFont val="Tahoma"/>
            <family val="2"/>
          </rPr>
          <t>AlNuaim, Abdulaziz:</t>
        </r>
        <r>
          <rPr>
            <sz val="9"/>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04816690-4F83-4957-9675-209884590BBE}">
      <text>
        <r>
          <rPr>
            <sz val="9"/>
            <color indexed="81"/>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9FEBF618-69D4-4811-90FC-CD238A4251AB}">
      <text>
        <r>
          <rPr>
            <b/>
            <sz val="9"/>
            <color indexed="81"/>
            <rFont val="Tahoma"/>
            <family val="2"/>
          </rPr>
          <t>Refer MODON HSS Manual, Associated Procedures, Checklist and Standards:</t>
        </r>
        <r>
          <rPr>
            <sz val="9"/>
            <color indexed="81"/>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3CB575C1-E62E-4024-8335-86C97CB1771F}">
      <text>
        <r>
          <rPr>
            <sz val="9"/>
            <color indexed="81"/>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68B88DF7-28AC-473E-899A-7950C566D9F0}">
      <text>
        <r>
          <rPr>
            <b/>
            <sz val="9"/>
            <color indexed="81"/>
            <rFont val="Tahoma"/>
            <family val="2"/>
          </rPr>
          <t>Refer MODON HSS Manual, Associated Procedures, Checklist and Standards:</t>
        </r>
        <r>
          <rPr>
            <sz val="9"/>
            <color indexed="81"/>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00553823-7E1E-422F-AA11-9F87D9C775CC}">
      <text>
        <r>
          <rPr>
            <sz val="9"/>
            <color indexed="81"/>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ED24CC58-C96C-47AC-B1DC-22BC5F52F6F5}">
      <text>
        <r>
          <rPr>
            <b/>
            <sz val="9"/>
            <color indexed="81"/>
            <rFont val="Tahoma"/>
            <family val="2"/>
          </rPr>
          <t>Refer MODON HSS Manual, Associated Procedures, Checklist and Standards:</t>
        </r>
        <r>
          <rPr>
            <sz val="9"/>
            <color indexed="81"/>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87BC972A-55DC-42F2-9606-6E01DF120E3C}">
      <text>
        <r>
          <rPr>
            <sz val="9"/>
            <color indexed="81"/>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29396C87-3488-4418-807B-504CA851A95D}">
      <text>
        <r>
          <rPr>
            <sz val="9"/>
            <color indexed="81"/>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B641F34C-6084-4696-A6AD-1428DA75CB86}">
      <text>
        <r>
          <rPr>
            <b/>
            <sz val="9"/>
            <color indexed="81"/>
            <rFont val="Tahoma"/>
            <family val="2"/>
          </rPr>
          <t xml:space="preserve">Refer MODON HSS Manual, Associated Procedures, Checklist and Standards:
</t>
        </r>
        <r>
          <rPr>
            <sz val="9"/>
            <color indexed="81"/>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color indexed="81"/>
            <rFont val="Tahoma"/>
            <family val="2"/>
          </rPr>
          <t>Location:</t>
        </r>
        <r>
          <rPr>
            <sz val="9"/>
            <color indexed="81"/>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color indexed="81"/>
            <rFont val="Tahoma"/>
            <family val="2"/>
          </rPr>
          <t>Use:</t>
        </r>
        <r>
          <rPr>
            <sz val="9"/>
            <color indexed="81"/>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color indexed="81"/>
            <rFont val="Tahoma"/>
            <family val="2"/>
          </rPr>
          <t>Environmental</t>
        </r>
        <r>
          <rPr>
            <sz val="9"/>
            <color indexed="81"/>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91F57E5C-B8D8-4567-805D-86D24F120CEC}">
      <text>
        <r>
          <rPr>
            <sz val="9"/>
            <color indexed="81"/>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044FC20E-12B3-4F16-A197-01E2B357D1B1}">
      <text>
        <r>
          <rPr>
            <b/>
            <sz val="9"/>
            <color indexed="81"/>
            <rFont val="Tahoma"/>
            <family val="2"/>
          </rPr>
          <t xml:space="preserve">Refer MODON HSS Manual, Associated Procedures, Checklist and Standards:
</t>
        </r>
        <r>
          <rPr>
            <sz val="9"/>
            <color indexed="81"/>
            <rFont val="Tahoma"/>
            <family val="2"/>
          </rPr>
          <t xml:space="preserve">
</t>
        </r>
        <r>
          <rPr>
            <b/>
            <sz val="9"/>
            <color indexed="81"/>
            <rFont val="Tahoma"/>
            <family val="2"/>
          </rPr>
          <t>Combustible:</t>
        </r>
        <r>
          <rPr>
            <sz val="9"/>
            <color indexed="81"/>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color indexed="81"/>
            <rFont val="Tahoma"/>
            <family val="2"/>
          </rPr>
          <t xml:space="preserve">
Flammable:</t>
        </r>
        <r>
          <rPr>
            <sz val="9"/>
            <color indexed="81"/>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AA686EC9-27BC-4877-AC4A-A2AEEBBE15A7}">
      <text>
        <r>
          <rPr>
            <sz val="9"/>
            <color indexed="81"/>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04E546FE-C534-4A02-BFF3-6C5B5CAF9A4C}">
      <text>
        <r>
          <rPr>
            <b/>
            <sz val="9"/>
            <color indexed="81"/>
            <rFont val="Tahoma"/>
            <family val="2"/>
          </rPr>
          <t xml:space="preserve">Refer MODON HSS Manual, Associated Procedures, Checklist and Standards:
</t>
        </r>
        <r>
          <rPr>
            <sz val="9"/>
            <color indexed="81"/>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color indexed="81"/>
            <rFont val="Tahoma"/>
            <family val="2"/>
          </rPr>
          <t>Spill Release Contingency:</t>
        </r>
        <r>
          <rPr>
            <sz val="9"/>
            <color indexed="81"/>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5253671B-3FC6-4750-9CFF-28414E251F96}">
      <text>
        <r>
          <rPr>
            <b/>
            <sz val="9"/>
            <color indexed="81"/>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color indexed="81"/>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52B24E78-D8F7-431D-A124-D934EF0770C6}">
      <text>
        <r>
          <rPr>
            <sz val="9"/>
            <color indexed="81"/>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78BBA2C9-E632-4B13-8DFB-705E1E75F5B8}">
      <text>
        <r>
          <rPr>
            <sz val="9"/>
            <color indexed="81"/>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D33671E2-161E-45C6-A9F6-119F2E90D850}">
      <text>
        <r>
          <rPr>
            <b/>
            <sz val="9"/>
            <color indexed="81"/>
            <rFont val="Tahoma"/>
            <family val="2"/>
          </rPr>
          <t xml:space="preserve">Refer MODON HSS Manual, Associated Procedures, Checklist and Standards:
</t>
        </r>
        <r>
          <rPr>
            <sz val="9"/>
            <color indexed="81"/>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3B351F35-97F0-41A6-8BC7-E5C79C1F9069}">
      <text>
        <r>
          <rPr>
            <sz val="9"/>
            <color indexed="81"/>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E575B914-5D29-4199-8754-72BAE15EE68D}">
      <text>
        <r>
          <rPr>
            <sz val="9"/>
            <color indexed="81"/>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E1AFD7AD-4458-46C5-969D-255B1B8307B0}">
      <text>
        <r>
          <rPr>
            <sz val="9"/>
            <color indexed="81"/>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F288A2D0-AC9B-4115-9F4B-B75B074B59D9}">
      <text>
        <r>
          <rPr>
            <sz val="9"/>
            <color indexed="81"/>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4D2A0957-5E4B-472C-B032-7D08BBCFCF88}">
      <text>
        <r>
          <rPr>
            <sz val="9"/>
            <color indexed="81"/>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D7189B29-539A-4864-8890-35DF96D707D6}">
      <text>
        <r>
          <rPr>
            <sz val="9"/>
            <color indexed="81"/>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51040C5F-E246-4DB5-894C-4F3FF3283B1C}">
      <text>
        <r>
          <rPr>
            <b/>
            <sz val="9"/>
            <color indexed="81"/>
            <rFont val="Tahoma"/>
            <family val="2"/>
          </rPr>
          <t>Refer MODON HSS Manual, Associated Procedures, Checklist and Standards:</t>
        </r>
        <r>
          <rPr>
            <sz val="9"/>
            <color indexed="81"/>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475984BA-A7CC-48E7-8A18-77A148751006}">
      <text>
        <r>
          <rPr>
            <sz val="9"/>
            <color indexed="81"/>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CD533CC3-01F7-4B00-A01B-59945B991E5C}">
      <text>
        <r>
          <rPr>
            <b/>
            <sz val="9"/>
            <color indexed="81"/>
            <rFont val="Tahoma"/>
            <family val="2"/>
          </rPr>
          <t>Refer MODON HSS Manual, Associated Procedures, Checklist and Standards:</t>
        </r>
        <r>
          <rPr>
            <sz val="9"/>
            <color indexed="81"/>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00000000-0006-0000-1100-000001000000}">
      <text>
        <r>
          <rPr>
            <b/>
            <sz val="9"/>
            <rFont val="Tahoma"/>
            <family val="2"/>
          </rPr>
          <t>Without O&amp;M Cost</t>
        </r>
      </text>
    </comment>
    <comment ref="B4" authorId="0" shapeId="0" xr:uid="{00000000-0006-0000-1100-000002000000}">
      <text>
        <r>
          <rPr>
            <b/>
            <sz val="9"/>
            <rFont val="Tahoma"/>
            <family val="2"/>
          </rPr>
          <t>Without O&amp;M Cost</t>
        </r>
      </text>
    </comment>
    <comment ref="E4" authorId="0" shapeId="0" xr:uid="{00000000-0006-0000-1100-000003000000}">
      <text>
        <r>
          <rPr>
            <b/>
            <sz val="9"/>
            <rFont val="Tahoma"/>
            <family val="2"/>
          </rPr>
          <t>Without O&amp;M Cost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<sst xmlns="http://schemas.openxmlformats.org/spreadsheetml/2006/main" count="14600" uniqueCount="3650">
  <si>
    <t>Original Plan Value</t>
  </si>
  <si>
    <t>Weekly PV (SAR)</t>
  </si>
  <si>
    <t>Weekly EV (SAR)</t>
  </si>
  <si>
    <t>Weekly PV %</t>
  </si>
  <si>
    <t>Weekly Phys PV%</t>
  </si>
  <si>
    <t>Total SD Planned</t>
  </si>
  <si>
    <t>SD Remaining</t>
  </si>
  <si>
    <t>SD Pending</t>
  </si>
  <si>
    <t>Total SD Submittals</t>
  </si>
  <si>
    <t>Planned Materials Approv</t>
  </si>
  <si>
    <t>Material Pending Approval</t>
  </si>
  <si>
    <t>Materila Total Submittals</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</si>
  <si>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</si>
  <si>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</si>
  <si>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</si>
  <si>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</si>
  <si>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</si>
  <si>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</si>
  <si>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</si>
  <si>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</si>
  <si>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</si>
  <si>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</si>
  <si>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</si>
  <si>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MODON - Weekly Progress Report - Construction Projects</t>
  </si>
  <si>
    <t>Data Date</t>
  </si>
  <si>
    <t>Contract General Information</t>
  </si>
  <si>
    <t>Key Dates</t>
  </si>
  <si>
    <t>Cost Summary (SR)</t>
  </si>
  <si>
    <t>Performance Summary</t>
  </si>
  <si>
    <t>Project Scope</t>
  </si>
  <si>
    <t>Project Name</t>
  </si>
  <si>
    <t xml:space="preserve">Contract Award </t>
  </si>
  <si>
    <t>Contract Award  (Hijri)</t>
  </si>
  <si>
    <t xml:space="preserve">Revised Completion </t>
  </si>
  <si>
    <t>Original Contract Value</t>
  </si>
  <si>
    <t>O&amp;M Value (if any)</t>
  </si>
  <si>
    <t>EAC</t>
  </si>
  <si>
    <t>Plan Value</t>
  </si>
  <si>
    <t>Phys. Plan Value</t>
  </si>
  <si>
    <t>Quality Score</t>
  </si>
  <si>
    <t>Project ID</t>
  </si>
  <si>
    <t>Stage</t>
  </si>
  <si>
    <t xml:space="preserve">Contract Sign </t>
  </si>
  <si>
    <t>Contract Sign  (Hijri)</t>
  </si>
  <si>
    <t xml:space="preserve">Committed Completion </t>
  </si>
  <si>
    <t>Revised Contract Value</t>
  </si>
  <si>
    <t>Submitted Invoices (Gross Value)</t>
  </si>
  <si>
    <t>Earn Value</t>
  </si>
  <si>
    <t>Phys. Earn Value</t>
  </si>
  <si>
    <t>Contractor</t>
  </si>
  <si>
    <t>Status</t>
  </si>
  <si>
    <t xml:space="preserve">Site Handover </t>
  </si>
  <si>
    <t>Site Handover  (Hijri)</t>
  </si>
  <si>
    <t>Forecast Completion</t>
  </si>
  <si>
    <t>Estimate At Completion Value</t>
  </si>
  <si>
    <t>Penalities</t>
  </si>
  <si>
    <t>Variance</t>
  </si>
  <si>
    <t>Safety 
Score</t>
  </si>
  <si>
    <t>Consultant</t>
  </si>
  <si>
    <t>Modon PM</t>
  </si>
  <si>
    <t>Original Completion</t>
  </si>
  <si>
    <t>Original Completion (Hijri)</t>
  </si>
  <si>
    <t xml:space="preserve">Potential Changes </t>
  </si>
  <si>
    <t>FIR Value (Todate)</t>
  </si>
  <si>
    <t>FIR %</t>
  </si>
  <si>
    <t>Invoiced %</t>
  </si>
  <si>
    <t>Progress Overview</t>
  </si>
  <si>
    <t>Earned Value Progress (SAR)</t>
  </si>
  <si>
    <t>Physical Progress (Effort)</t>
  </si>
  <si>
    <t>Earned Value Progress (%)</t>
  </si>
  <si>
    <t>WBS</t>
  </si>
  <si>
    <t>BOQ Value (SAR)</t>
  </si>
  <si>
    <t>% Wt.</t>
  </si>
  <si>
    <t>Weekly (SAR)</t>
  </si>
  <si>
    <t>To Date (SAR)</t>
  </si>
  <si>
    <t>Budgeted</t>
  </si>
  <si>
    <t>Weekly Physical Progress</t>
  </si>
  <si>
    <t>To Date Physical Progress</t>
  </si>
  <si>
    <t>Planned</t>
  </si>
  <si>
    <t>Earned</t>
  </si>
  <si>
    <t>Original Plan</t>
  </si>
  <si>
    <t>Revised Planned</t>
  </si>
  <si>
    <t>Original Plan %</t>
  </si>
  <si>
    <t>Revised Planned %</t>
  </si>
  <si>
    <t>Earned %</t>
  </si>
  <si>
    <t>SPI</t>
  </si>
  <si>
    <t>(Manhours)</t>
  </si>
  <si>
    <t>Plan %</t>
  </si>
  <si>
    <t>Total</t>
  </si>
  <si>
    <t xml:space="preserve">Construction Milestones </t>
  </si>
  <si>
    <t>Item
 No.</t>
  </si>
  <si>
    <t>Milestones</t>
  </si>
  <si>
    <t>Original 
(Baseline)</t>
  </si>
  <si>
    <t>Latest Plan</t>
  </si>
  <si>
    <t>Forecast</t>
  </si>
  <si>
    <t>Days
Change</t>
  </si>
  <si>
    <t xml:space="preserve">  </t>
  </si>
  <si>
    <t xml:space="preserve">Performance overview </t>
  </si>
  <si>
    <t>Submittals Status</t>
  </si>
  <si>
    <t xml:space="preserve">Quality </t>
  </si>
  <si>
    <t>Safety</t>
  </si>
  <si>
    <t>Shop Drawings</t>
  </si>
  <si>
    <t>Quality Reports</t>
  </si>
  <si>
    <t>Safety Statistics</t>
  </si>
  <si>
    <t>Proactive Vs Reactive Actions Taken</t>
  </si>
  <si>
    <t>Item Per WBS</t>
  </si>
  <si>
    <t>Total Submitted Drawings</t>
  </si>
  <si>
    <t xml:space="preserve">Remaining </t>
  </si>
  <si>
    <t xml:space="preserve">Pending </t>
  </si>
  <si>
    <t>Total Submittals</t>
  </si>
  <si>
    <t>Issued</t>
  </si>
  <si>
    <t>Closed</t>
  </si>
  <si>
    <t>Pending</t>
  </si>
  <si>
    <t>Avg. Closing
(Days)</t>
  </si>
  <si>
    <t>Category</t>
  </si>
  <si>
    <t>Item</t>
  </si>
  <si>
    <t xml:space="preserve">This Week </t>
  </si>
  <si>
    <t>This Month</t>
  </si>
  <si>
    <t>Year to Date</t>
  </si>
  <si>
    <t>Cumulative</t>
  </si>
  <si>
    <t>A</t>
  </si>
  <si>
    <t>B</t>
  </si>
  <si>
    <t>C</t>
  </si>
  <si>
    <t>D</t>
  </si>
  <si>
    <t>Processed</t>
  </si>
  <si>
    <t>0-10
Days</t>
  </si>
  <si>
    <t>11-20
Days</t>
  </si>
  <si>
    <t>21-30
Days</t>
  </si>
  <si>
    <t>31-60
Days</t>
  </si>
  <si>
    <t>&gt; 60
Days</t>
  </si>
  <si>
    <t>General</t>
  </si>
  <si>
    <t>Proactive</t>
  </si>
  <si>
    <t>Non Conformance (NCR)</t>
  </si>
  <si>
    <t>Reactive</t>
  </si>
  <si>
    <t>Site Instruction (SIR)</t>
  </si>
  <si>
    <t>Material Inspection (MIR)</t>
  </si>
  <si>
    <t>Field Inspection (FIR)</t>
  </si>
  <si>
    <t xml:space="preserve">TOTAL </t>
  </si>
  <si>
    <t>Key Submittals Approval Status</t>
  </si>
  <si>
    <t>Material Approval</t>
  </si>
  <si>
    <t xml:space="preserve">1 Quality Plan Approval </t>
  </si>
  <si>
    <t>6 Baseline Approval</t>
  </si>
  <si>
    <t>Total Hours Worked Vs Safe Hours Worked</t>
  </si>
  <si>
    <t>Total Submitted Material</t>
  </si>
  <si>
    <t>Remaining to approve</t>
  </si>
  <si>
    <t xml:space="preserve">2 Quality Plan Last Up </t>
  </si>
  <si>
    <t>7 No of Approved Version of Schedule</t>
  </si>
  <si>
    <t>with Designer</t>
  </si>
  <si>
    <t xml:space="preserve">3 Safety Plan Approval </t>
  </si>
  <si>
    <t>8 Last Approved Schedule</t>
  </si>
  <si>
    <t xml:space="preserve">4 Safety Plan Last Up </t>
  </si>
  <si>
    <t>9 BOQ Approval Date</t>
  </si>
  <si>
    <t xml:space="preserve">5 Construction Plan Approval </t>
  </si>
  <si>
    <t>10 No of Approved Version of BOQ</t>
  </si>
  <si>
    <t>Invoices Summary</t>
  </si>
  <si>
    <t>Total Submitted Invoices</t>
  </si>
  <si>
    <t>Submitted Invoices (SAR)</t>
  </si>
  <si>
    <t>Contract Value (SR)</t>
  </si>
  <si>
    <t>PM Approved Invoices</t>
  </si>
  <si>
    <t>PM Approved Invoices (SAR)</t>
  </si>
  <si>
    <t>Planned Value (SR)</t>
  </si>
  <si>
    <t xml:space="preserve">No of Paid  Invoices </t>
  </si>
  <si>
    <t>Paid  Invoices (SAR)</t>
  </si>
  <si>
    <t>Earned Value (SR)</t>
  </si>
  <si>
    <t>Procurement Summary</t>
  </si>
  <si>
    <t>No of Pending Invoices</t>
  </si>
  <si>
    <t>Last Submitted Period</t>
  </si>
  <si>
    <t>Submitted  (SAR)</t>
  </si>
  <si>
    <t>Total Materials</t>
  </si>
  <si>
    <t>Total Number of P.O.</t>
  </si>
  <si>
    <t>Actual P.O.
To Date</t>
  </si>
  <si>
    <t>Remaining P.O</t>
  </si>
  <si>
    <t>Material on Site</t>
  </si>
  <si>
    <t>Remaining Materials</t>
  </si>
  <si>
    <t>Material Delivery Completion (Date)</t>
  </si>
  <si>
    <t>Advance Payment %</t>
  </si>
  <si>
    <t>Advance Payment (SAR)</t>
  </si>
  <si>
    <t>PM Approved (SAR)</t>
  </si>
  <si>
    <t>Latest Contract Change Order Log</t>
  </si>
  <si>
    <t>Retention %</t>
  </si>
  <si>
    <t>Retention (SAR)</t>
  </si>
  <si>
    <t>Total Paid  (SAR)</t>
  </si>
  <si>
    <t>Deduction / Penalties %</t>
  </si>
  <si>
    <t>Deduction / Penalties (SAR)</t>
  </si>
  <si>
    <t>CCO No.</t>
  </si>
  <si>
    <t>Date Added</t>
  </si>
  <si>
    <t>Description of Change</t>
  </si>
  <si>
    <t>Cost</t>
  </si>
  <si>
    <t>Sch Impact (Months)</t>
  </si>
  <si>
    <t>Date Approved</t>
  </si>
  <si>
    <t>Duration</t>
  </si>
  <si>
    <t>Resources at Site</t>
  </si>
  <si>
    <t>Head Count - Non Manual</t>
  </si>
  <si>
    <t>Head Count - Manual</t>
  </si>
  <si>
    <t>Total Head Count</t>
  </si>
  <si>
    <t>Actual</t>
  </si>
  <si>
    <t>Next Month Forecast</t>
  </si>
  <si>
    <t>Total Plan</t>
  </si>
  <si>
    <t>Total Actual</t>
  </si>
  <si>
    <t>Manpower Breakdown by Trade</t>
  </si>
  <si>
    <t>Major Equipment</t>
  </si>
  <si>
    <t>Key Trade</t>
  </si>
  <si>
    <t>Type</t>
  </si>
  <si>
    <t>Idle</t>
  </si>
  <si>
    <t>Major Quantity Trackers</t>
  </si>
  <si>
    <t>BOQ N0.</t>
  </si>
  <si>
    <t xml:space="preserve">Item Description </t>
  </si>
  <si>
    <t>Total Qty</t>
  </si>
  <si>
    <t>Measu Unit</t>
  </si>
  <si>
    <t>Plan to Date</t>
  </si>
  <si>
    <t>Act to Date</t>
  </si>
  <si>
    <t>Remaining</t>
  </si>
  <si>
    <t>Weekly Prgoress Photos</t>
  </si>
  <si>
    <t>Top Issues and Risks</t>
  </si>
  <si>
    <t>Top 5 Issues</t>
  </si>
  <si>
    <t>Issue No</t>
  </si>
  <si>
    <t>Date Identified</t>
  </si>
  <si>
    <t>Issue Description</t>
  </si>
  <si>
    <t>Responsible</t>
  </si>
  <si>
    <t>Action Taken</t>
  </si>
  <si>
    <t>Mitigation</t>
  </si>
  <si>
    <t>Current Status</t>
  </si>
  <si>
    <t>Expected/Actual
Closure</t>
  </si>
  <si>
    <t>Duration Elapsed</t>
  </si>
  <si>
    <t>Status List</t>
  </si>
  <si>
    <t>Approved</t>
  </si>
  <si>
    <t>Y</t>
  </si>
  <si>
    <t>N</t>
  </si>
  <si>
    <t>Potential</t>
  </si>
  <si>
    <t>(Mandays)</t>
  </si>
  <si>
    <t>Phase</t>
  </si>
  <si>
    <t>Score</t>
  </si>
  <si>
    <t>Low</t>
  </si>
  <si>
    <t>Active</t>
  </si>
  <si>
    <t>Launch</t>
  </si>
  <si>
    <t>LOA</t>
  </si>
  <si>
    <t>Medium</t>
  </si>
  <si>
    <t>CM</t>
  </si>
  <si>
    <t>Expired</t>
  </si>
  <si>
    <t>Kick-off Meeting</t>
  </si>
  <si>
    <t>On Hold</t>
  </si>
  <si>
    <t>High</t>
  </si>
  <si>
    <t>PgM</t>
  </si>
  <si>
    <t>Occurred</t>
  </si>
  <si>
    <t>Site Handover</t>
  </si>
  <si>
    <t>Terminated</t>
  </si>
  <si>
    <t>Modon</t>
  </si>
  <si>
    <t>Mobilization</t>
  </si>
  <si>
    <t>Initial staff and equipment in place, ready to start production</t>
  </si>
  <si>
    <t>Terminated, Closed</t>
  </si>
  <si>
    <t>Other</t>
  </si>
  <si>
    <t>Execution</t>
  </si>
  <si>
    <t>Construction</t>
  </si>
  <si>
    <t>Tender Documents Issued</t>
  </si>
  <si>
    <t>Substantial Complete</t>
  </si>
  <si>
    <t>Initial Handover done at site</t>
  </si>
  <si>
    <t>T&amp;C</t>
  </si>
  <si>
    <t>Responses to the OCS completed</t>
  </si>
  <si>
    <t>Complete</t>
  </si>
  <si>
    <t>Initial Handover Signed</t>
  </si>
  <si>
    <t>Initial Handover</t>
  </si>
  <si>
    <t>Closeout</t>
  </si>
  <si>
    <t>Design close-out process complete</t>
  </si>
  <si>
    <t>Final Handover done at Site</t>
  </si>
  <si>
    <t>Warranty Period</t>
  </si>
  <si>
    <t>Final Handover</t>
  </si>
  <si>
    <t>Project Status Score</t>
  </si>
  <si>
    <t>Elements</t>
  </si>
  <si>
    <t>Max</t>
  </si>
  <si>
    <t>Remarks</t>
  </si>
  <si>
    <t>SPI (Physical Effort)</t>
  </si>
  <si>
    <t>No Entry Required</t>
  </si>
  <si>
    <t>SPI (Cost)</t>
  </si>
  <si>
    <t>On Schedule -Active</t>
  </si>
  <si>
    <t>Manpower Availability</t>
  </si>
  <si>
    <t>Major Equipment Availability</t>
  </si>
  <si>
    <t>Billing % Compared to Planned</t>
  </si>
  <si>
    <t>Safety Score</t>
  </si>
  <si>
    <t>Weekly Progress Report - Construction Projects</t>
  </si>
  <si>
    <t>Playgrounds Initiative - Qassim, Hail &amp; Tabuk</t>
  </si>
  <si>
    <t>MLTX-02-003</t>
  </si>
  <si>
    <t>Advanced Construction &amp; Contracting Company</t>
  </si>
  <si>
    <t>Egis</t>
  </si>
  <si>
    <t>Bader Alrowaidan</t>
  </si>
  <si>
    <t>Contract Award Date</t>
  </si>
  <si>
    <t>Contract Sign Date</t>
  </si>
  <si>
    <t>Site Handover Date</t>
  </si>
  <si>
    <t>Contract Award Date (Hijri)</t>
  </si>
  <si>
    <t>Contract Sign Date (Hijri)</t>
  </si>
  <si>
    <t>Site Handover Date (Hijri)</t>
  </si>
  <si>
    <t>Revised Completion Date</t>
  </si>
  <si>
    <t>Committed Completion Date</t>
  </si>
  <si>
    <t>Key Project Submittals</t>
  </si>
  <si>
    <t>Submission Date</t>
  </si>
  <si>
    <t>Days taken to approve orginal plan from site handover date</t>
  </si>
  <si>
    <t>Quality Plan submission</t>
  </si>
  <si>
    <t>Quality Plan approval</t>
  </si>
  <si>
    <t>Quality Plan Last Update</t>
  </si>
  <si>
    <t>Safety Plan submission</t>
  </si>
  <si>
    <t>Safety Plan approval</t>
  </si>
  <si>
    <t>Safety Plan Last Update</t>
  </si>
  <si>
    <t>Risk Management Plan submission</t>
  </si>
  <si>
    <t>Risk Management Plan approval</t>
  </si>
  <si>
    <t>Risk Management Plan Last Update</t>
  </si>
  <si>
    <t>Baseline Schedule submission</t>
  </si>
  <si>
    <t>Baseline Schedule approval</t>
  </si>
  <si>
    <t>No of Schedule Versions</t>
  </si>
  <si>
    <t>Last Recovery Schedule Approval Date</t>
  </si>
  <si>
    <t>BOQ submission</t>
  </si>
  <si>
    <t>BOQ approval</t>
  </si>
  <si>
    <t>No of Approved Version of BOQ</t>
  </si>
  <si>
    <t xml:space="preserve">Construction Plan submission </t>
  </si>
  <si>
    <t xml:space="preserve">Construction Plan Approval </t>
  </si>
  <si>
    <t>Construction of Playgrounds Initiatives at 03 Location(Qassim, Hail, Tabuk). The project includes civil, architectural, electrical, mechanical and landscape works, as well as general site works, according to the plans and technical specifications.</t>
  </si>
  <si>
    <t>Work Progress (SAR)</t>
  </si>
  <si>
    <t>Manpower Status</t>
  </si>
  <si>
    <t>Weekly Progress</t>
  </si>
  <si>
    <t>To Date Progress</t>
  </si>
  <si>
    <t>Budgeted Manhours</t>
  </si>
  <si>
    <t>Weekly Manhours</t>
  </si>
  <si>
    <t>To Date Manhours</t>
  </si>
  <si>
    <t xml:space="preserve">Planned </t>
  </si>
  <si>
    <t xml:space="preserve">Earned </t>
  </si>
  <si>
    <t>PROJECT MILESTONE</t>
  </si>
  <si>
    <t>MOBILIZATION</t>
  </si>
  <si>
    <t>ENGINEERING</t>
  </si>
  <si>
    <t>QASSIM</t>
  </si>
  <si>
    <t>SHOP DRAWINGS SUBMITTAL</t>
  </si>
  <si>
    <t>MATERIAL SUBMITTAL</t>
  </si>
  <si>
    <t>HAIL</t>
  </si>
  <si>
    <t>TABUK</t>
  </si>
  <si>
    <t>PROCUREMENT</t>
  </si>
  <si>
    <t>LONG LEAD ITEMS</t>
  </si>
  <si>
    <t>SHORT LEAD ITEMS</t>
  </si>
  <si>
    <t>CONSTRUCTION</t>
  </si>
  <si>
    <t>PLAYGROUND AND LANDSCAPING WORK</t>
  </si>
  <si>
    <t>AIR DOME CONSTRUCTION</t>
  </si>
  <si>
    <t>TOILET BUILDING WORKS</t>
  </si>
  <si>
    <t>CLOSEOUT</t>
  </si>
  <si>
    <t>TOTAL</t>
  </si>
  <si>
    <t>Activity ID</t>
  </si>
  <si>
    <t>Activity Name</t>
  </si>
  <si>
    <t>BL Project Duration</t>
  </si>
  <si>
    <t>BL Project Start</t>
  </si>
  <si>
    <t>BL Project Finish</t>
  </si>
  <si>
    <t>Actual Start</t>
  </si>
  <si>
    <t>Actual Finish</t>
  </si>
  <si>
    <t>Planned Value Cost</t>
  </si>
  <si>
    <t>Earned Value Cost</t>
  </si>
  <si>
    <t>Budgeted Total Cost</t>
  </si>
  <si>
    <t>Schedule % Complete</t>
  </si>
  <si>
    <t>Performance % Complete</t>
  </si>
  <si>
    <t>Budgeted Labor Units</t>
  </si>
  <si>
    <t>Planned Value Labor Units</t>
  </si>
  <si>
    <t>Earned Value Labor Units</t>
  </si>
  <si>
    <t>Critical</t>
  </si>
  <si>
    <t>Activity Count</t>
  </si>
  <si>
    <t>Actual Completed Activities</t>
  </si>
  <si>
    <t>Actual In-Progress Activities</t>
  </si>
  <si>
    <t>Actual Not-Started Activities</t>
  </si>
  <si>
    <t xml:space="preserve">  MILESTONES</t>
  </si>
  <si>
    <t xml:space="preserve">    GENERAL MILESTONES</t>
  </si>
  <si>
    <t xml:space="preserve">      PG-GN-MS-10</t>
  </si>
  <si>
    <t>Project Commencement Date</t>
  </si>
  <si>
    <t>No</t>
  </si>
  <si>
    <t xml:space="preserve">      PG-GN-MS-20</t>
  </si>
  <si>
    <t>Project Completion Date</t>
  </si>
  <si>
    <t>Yes</t>
  </si>
  <si>
    <t xml:space="preserve">      PG-GN-MS-30</t>
  </si>
  <si>
    <t xml:space="preserve">    CONTRACUAL MILESTONES</t>
  </si>
  <si>
    <t xml:space="preserve">      PG-IN-MS-10</t>
  </si>
  <si>
    <t>Site Preparation, Work Plans, Schedule ,Drawings Submittals</t>
  </si>
  <si>
    <t xml:space="preserve">      PG-IN-MS-20</t>
  </si>
  <si>
    <t>Completion of Earthworks (Cut and fill) For Site Layout</t>
  </si>
  <si>
    <t xml:space="preserve">      PG-IN-MS-30</t>
  </si>
  <si>
    <t>Completion of Toilet Building</t>
  </si>
  <si>
    <t xml:space="preserve">      PG-IN-MS-40</t>
  </si>
  <si>
    <t>Completion of Landscape Works</t>
  </si>
  <si>
    <t xml:space="preserve">      PG-IN-MS-50</t>
  </si>
  <si>
    <t>Completion of Playground Works</t>
  </si>
  <si>
    <t xml:space="preserve">      PG-IN-MS-60</t>
  </si>
  <si>
    <t>Substantial Completion - All Works</t>
  </si>
  <si>
    <t xml:space="preserve">  QASSIM</t>
  </si>
  <si>
    <t xml:space="preserve">    MOBILIZATION</t>
  </si>
  <si>
    <t xml:space="preserve">      TEMPORARY CAMP</t>
  </si>
  <si>
    <t xml:space="preserve">        PG-Q-MOB-CAM-10</t>
  </si>
  <si>
    <t>Temporary Underground Utilities works</t>
  </si>
  <si>
    <t xml:space="preserve">        PG-Q-MOB-CAM-20</t>
  </si>
  <si>
    <t>Temporary Porta-Cabins</t>
  </si>
  <si>
    <t xml:space="preserve">        PG-Q-MOB-CAM-30</t>
  </si>
  <si>
    <t>Temporary Toilets</t>
  </si>
  <si>
    <t xml:space="preserve">        PG-Q-MOB-CAM-40</t>
  </si>
  <si>
    <t>Temporary Mosque</t>
  </si>
  <si>
    <t xml:space="preserve">      SITE OFFICES</t>
  </si>
  <si>
    <t xml:space="preserve">        PG-Q-MOB-SO-10</t>
  </si>
  <si>
    <t xml:space="preserve">        PG-Q-MOB-SO-20</t>
  </si>
  <si>
    <t xml:space="preserve">        PG-Q-MOB-SO-30</t>
  </si>
  <si>
    <t xml:space="preserve">        PG-Q-MOB-SO-40</t>
  </si>
  <si>
    <t xml:space="preserve">        PG-Q-MOB-SO-50</t>
  </si>
  <si>
    <t>Car Parking Area</t>
  </si>
  <si>
    <t xml:space="preserve">    GENERAL REQUIEREMENTS</t>
  </si>
  <si>
    <t xml:space="preserve">      PG-Q-GEN-10</t>
  </si>
  <si>
    <t>QA/QC Submission Plan</t>
  </si>
  <si>
    <t xml:space="preserve">      PG-Q-GEN-20</t>
  </si>
  <si>
    <t>HSSE Submission Plan</t>
  </si>
  <si>
    <t xml:space="preserve">      PG-Q-GEN-30</t>
  </si>
  <si>
    <t>Surveying report Submission Plan</t>
  </si>
  <si>
    <t xml:space="preserve">      PG-Q-GEN-40</t>
  </si>
  <si>
    <t>Baseline Submission</t>
  </si>
  <si>
    <t xml:space="preserve">    ENGINEERING</t>
  </si>
  <si>
    <t xml:space="preserve">      SHOP DRAWINGS SUBMITTALS</t>
  </si>
  <si>
    <t xml:space="preserve">        STRUCTURAL DRAWINGS</t>
  </si>
  <si>
    <t xml:space="preserve">          PROJECT FENCE</t>
  </si>
  <si>
    <t xml:space="preserve">            PG-Q-EN-ST-SD-SB-10</t>
  </si>
  <si>
    <t>Excavation Drawings</t>
  </si>
  <si>
    <t xml:space="preserve">            PG-Q-EN-ST-SD-SB-20</t>
  </si>
  <si>
    <t>Foundation Drawings</t>
  </si>
  <si>
    <t xml:space="preserve">          PADEL PLAYGROUND FENCE</t>
  </si>
  <si>
    <t xml:space="preserve">            PG-Q-EN-ST-SD-SB-30</t>
  </si>
  <si>
    <t xml:space="preserve">            PG-Q-EN-ST-SD-SB-40</t>
  </si>
  <si>
    <t xml:space="preserve">          AIR DOME</t>
  </si>
  <si>
    <t xml:space="preserve">            PG-Q-EN-ST-SD-SB-50</t>
  </si>
  <si>
    <t xml:space="preserve">            PG-Q-EN-ST-SD-SB-60</t>
  </si>
  <si>
    <t xml:space="preserve">          TOILET BUILDING</t>
  </si>
  <si>
    <t xml:space="preserve">            PG-Q-EN-ST-SD-SB-70</t>
  </si>
  <si>
    <t xml:space="preserve">            PG-Q-EN-ST-SD-SB-80</t>
  </si>
  <si>
    <t xml:space="preserve">          WATER STORAGE TANK</t>
  </si>
  <si>
    <t xml:space="preserve">            PG-Q-EN-ST-SD-SB-100</t>
  </si>
  <si>
    <t xml:space="preserve">            PG-Q-EN-ST-SD-SB-90</t>
  </si>
  <si>
    <t xml:space="preserve">          SEPTIC TANK</t>
  </si>
  <si>
    <t xml:space="preserve">            PG-Q-EN-ST-SD-SB-110</t>
  </si>
  <si>
    <t>Reinforcement Detail Drawings</t>
  </si>
  <si>
    <t xml:space="preserve">            PG-Q-EN-ST-SD-SB-120</t>
  </si>
  <si>
    <t>Concrete Detail Drawings</t>
  </si>
  <si>
    <t xml:space="preserve">        ARCHITECTURAL DRAWINGS</t>
  </si>
  <si>
    <t xml:space="preserve">            PG-Q-EN-AR-SD-SB-10</t>
  </si>
  <si>
    <t>Ground Floor Plan</t>
  </si>
  <si>
    <t xml:space="preserve">            PG-Q-EN-AR-SD-SB-100</t>
  </si>
  <si>
    <t>Cladding Details</t>
  </si>
  <si>
    <t xml:space="preserve">            PG-Q-EN-AR-SD-SB-20</t>
  </si>
  <si>
    <t>Roof Floor Plan</t>
  </si>
  <si>
    <t xml:space="preserve">            PG-Q-EN-AR-SD-SB-30</t>
  </si>
  <si>
    <t>Elevations</t>
  </si>
  <si>
    <t xml:space="preserve">            PG-Q-EN-AR-SD-SB-40</t>
  </si>
  <si>
    <t>Sections</t>
  </si>
  <si>
    <t xml:space="preserve">            PG-Q-EN-AR-SD-SB-50</t>
  </si>
  <si>
    <t>Floor Finish Layout</t>
  </si>
  <si>
    <t xml:space="preserve">            PG-Q-EN-AR-SD-SB-60</t>
  </si>
  <si>
    <t>Reflected Ceiling Layout</t>
  </si>
  <si>
    <t xml:space="preserve">            PG-Q-EN-AR-SD-SB-70</t>
  </si>
  <si>
    <t>Enlarged Toilets Layout</t>
  </si>
  <si>
    <t xml:space="preserve">            PG-Q-EN-AR-SD-SB-80</t>
  </si>
  <si>
    <t>Doors &amp; Windows Schedule</t>
  </si>
  <si>
    <t xml:space="preserve">            PG-Q-EN-AR-SD-SB-90</t>
  </si>
  <si>
    <t>Aluminum Work</t>
  </si>
  <si>
    <t xml:space="preserve">            PG-Q-EN-AR-SD-SB-110</t>
  </si>
  <si>
    <t>Membrane &amp; Insulation Details</t>
  </si>
  <si>
    <t xml:space="preserve">            PG-Q-EN-AR-SD-SB-120</t>
  </si>
  <si>
    <t>Steel Cable System</t>
  </si>
  <si>
    <t xml:space="preserve">            PG-Q-EN-AR-SD-SB-130</t>
  </si>
  <si>
    <t>Doors &amp; Access Sytem Drawings</t>
  </si>
  <si>
    <t xml:space="preserve">        LANDSCAPE DRAWINGS</t>
  </si>
  <si>
    <t xml:space="preserve">          PG-Q-EN-LS-SD-SB-10</t>
  </si>
  <si>
    <t>Hardscape Layout Plan</t>
  </si>
  <si>
    <t xml:space="preserve">          PG-Q-EN-LS-SD-SB-100</t>
  </si>
  <si>
    <t>Padel Playground Layout</t>
  </si>
  <si>
    <t xml:space="preserve">          PG-Q-EN-LS-SD-SB-110</t>
  </si>
  <si>
    <t>Basketball Playground Layout</t>
  </si>
  <si>
    <t xml:space="preserve">          PG-Q-EN-LS-SD-SB-120</t>
  </si>
  <si>
    <t>Playground Details</t>
  </si>
  <si>
    <t xml:space="preserve">          PG-Q-EN-LS-SD-SB-130</t>
  </si>
  <si>
    <t>Padel Fence Elevation &amp; Details</t>
  </si>
  <si>
    <t xml:space="preserve">          PG-Q-EN-LS-SD-SB-20</t>
  </si>
  <si>
    <t>Interlock Tile Details</t>
  </si>
  <si>
    <t xml:space="preserve">          PG-Q-EN-LS-SD-SB-30</t>
  </si>
  <si>
    <t>Stamped Concrete Pattern &amp; Section</t>
  </si>
  <si>
    <t xml:space="preserve">          PG-Q-EN-LS-SD-SB-40</t>
  </si>
  <si>
    <t>Tartan Flooring Layout &amp; Details</t>
  </si>
  <si>
    <t xml:space="preserve">          PG-Q-EN-LS-SD-SB-50</t>
  </si>
  <si>
    <t>Bike Path Layout &amp; Details</t>
  </si>
  <si>
    <t xml:space="preserve">          PG-Q-EN-LS-SD-SB-60</t>
  </si>
  <si>
    <t>Walking Path layout &amp; Details</t>
  </si>
  <si>
    <t xml:space="preserve">          PG-Q-EN-LS-SD-SB-70</t>
  </si>
  <si>
    <t>Tree Planting Plan &amp; Details</t>
  </si>
  <si>
    <t xml:space="preserve">          PG-Q-EN-LS-SD-SB-80</t>
  </si>
  <si>
    <t>Traffic Sign Location &amp; Details</t>
  </si>
  <si>
    <t xml:space="preserve">          PG-Q-EN-LS-SD-SB-90</t>
  </si>
  <si>
    <t>Football Playground Layout</t>
  </si>
  <si>
    <t xml:space="preserve">        MECHANICAL DRAWINGS</t>
  </si>
  <si>
    <t xml:space="preserve">          WATER SUPPLY SYSTEM</t>
  </si>
  <si>
    <t xml:space="preserve">            PG-Q-EN-ME-SD-SB-10</t>
  </si>
  <si>
    <t>Cold &amp; Hot Water Piping Layout</t>
  </si>
  <si>
    <t xml:space="preserve">            PG-Q-EN-ME-SD-SB-20</t>
  </si>
  <si>
    <t>Pump Room Layout</t>
  </si>
  <si>
    <t xml:space="preserve">            PG-Q-EN-ME-SD-SB-30</t>
  </si>
  <si>
    <t>Booster Pump Details</t>
  </si>
  <si>
    <t xml:space="preserve">            PG-Q-EN-ME-SD-SB-40</t>
  </si>
  <si>
    <t>GRP Water Tank Details</t>
  </si>
  <si>
    <t xml:space="preserve">          SEWER AND DRAINAGE SYSTEM</t>
  </si>
  <si>
    <t xml:space="preserve">            PG-Q-EN-ME-SD-SB-50</t>
  </si>
  <si>
    <t>Drainage Layout</t>
  </si>
  <si>
    <t xml:space="preserve">            PG-Q-EN-ME-SD-SB-60</t>
  </si>
  <si>
    <t>Floor Drains &amp; Cleanouts Details</t>
  </si>
  <si>
    <t xml:space="preserve">            PG-Q-EN-ME-SD-SB-70</t>
  </si>
  <si>
    <t>Inspection Chamber Details</t>
  </si>
  <si>
    <t xml:space="preserve">          IRRIGATION SYSTEM</t>
  </si>
  <si>
    <t xml:space="preserve">            PG-Q-EN-ME-SD-SB-80</t>
  </si>
  <si>
    <t>HDPE Pipe Routing</t>
  </si>
  <si>
    <t xml:space="preserve">            PG-Q-EN-ME-SD-SB-90</t>
  </si>
  <si>
    <t>Irrigation Network Layout</t>
  </si>
  <si>
    <t xml:space="preserve">            PG-Q-EN-ME-SD-SB-100</t>
  </si>
  <si>
    <t>Air Package and HVAC System Drawings</t>
  </si>
  <si>
    <t xml:space="preserve">        ELECTRICAL DRAWINGS</t>
  </si>
  <si>
    <t xml:space="preserve">          POWER AND LIGHTING SYSTEM</t>
  </si>
  <si>
    <t xml:space="preserve">            PG-Q-EN-EL-SD-SB-10</t>
  </si>
  <si>
    <t>Main Distribution Board (MDB) Layout</t>
  </si>
  <si>
    <t xml:space="preserve">            PG-Q-EN-EL-SD-SB-20</t>
  </si>
  <si>
    <t>Pump Room Power Panel</t>
  </si>
  <si>
    <t xml:space="preserve">            PG-Q-EN-EL-SD-SB-30</t>
  </si>
  <si>
    <t>Street Lighting Power Panel</t>
  </si>
  <si>
    <t xml:space="preserve">            PG-Q-EN-EL-SD-SB-40</t>
  </si>
  <si>
    <t>Site Lighting Pole Layout</t>
  </si>
  <si>
    <t xml:space="preserve">          ELV SYSTEM</t>
  </si>
  <si>
    <t xml:space="preserve">            PG-Q-EN-EL-SD-SB-50</t>
  </si>
  <si>
    <t>Telecom &amp; Data Layout</t>
  </si>
  <si>
    <t xml:space="preserve">            PG-Q-EN-EL-SD-SB-60</t>
  </si>
  <si>
    <t>CCTV Camera Layout</t>
  </si>
  <si>
    <t xml:space="preserve">            PG-Q-EN-EL-SD-SB-70</t>
  </si>
  <si>
    <t>Access Control Layout</t>
  </si>
  <si>
    <t xml:space="preserve">            PG-Q-EN-EL-SD-SB-80</t>
  </si>
  <si>
    <t>AV System Layout</t>
  </si>
  <si>
    <t xml:space="preserve">          FIRE ALARM SYSTEM</t>
  </si>
  <si>
    <t xml:space="preserve">            PG-Q-EN-EL-SD-SB-100</t>
  </si>
  <si>
    <t>Detector &amp; Manual Call Point Details</t>
  </si>
  <si>
    <t xml:space="preserve">            PG-Q-EN-EL-SD-SB-110</t>
  </si>
  <si>
    <t>Control Panel Wiring Diagram</t>
  </si>
  <si>
    <t xml:space="preserve">            PG-Q-EN-EL-SD-SB-90</t>
  </si>
  <si>
    <t>Fire Alarm Layout</t>
  </si>
  <si>
    <t xml:space="preserve">            PG-Q-EN-EL-SD-SB-120</t>
  </si>
  <si>
    <t>Power &amp; Lighting System Drawings</t>
  </si>
  <si>
    <t xml:space="preserve">            PG-Q-EN-EL-SD-SB-130</t>
  </si>
  <si>
    <t>Generators Details</t>
  </si>
  <si>
    <t xml:space="preserve">            PG-Q-EN-EL-SD-SB-140</t>
  </si>
  <si>
    <t>Smart Dome System Drawings</t>
  </si>
  <si>
    <t xml:space="preserve">      SHOP DRAWINGS APPROVALS</t>
  </si>
  <si>
    <t xml:space="preserve">            PG-Q-EN-ST-SD-AP-10</t>
  </si>
  <si>
    <t xml:space="preserve">            PG-Q-EN-ST-SD-AP-20</t>
  </si>
  <si>
    <t xml:space="preserve">            PG-Q-EN-ST-SD-AP-30</t>
  </si>
  <si>
    <t xml:space="preserve">            PG-Q-EN-ST-SD-AP-40</t>
  </si>
  <si>
    <t xml:space="preserve">            PG-Q-EN-ST-SD-AP-50</t>
  </si>
  <si>
    <t xml:space="preserve">            PG-Q-EN-ST-SD-AP-60</t>
  </si>
  <si>
    <t xml:space="preserve">            PG-Q-EN-ST-SD-AP-70</t>
  </si>
  <si>
    <t xml:space="preserve">            PG-Q-EN-ST-SD-AP-80</t>
  </si>
  <si>
    <t xml:space="preserve">            PG-Q-EN-ST-SD-AP-100</t>
  </si>
  <si>
    <t xml:space="preserve">            PG-Q-EN-ST-SD-AP-90</t>
  </si>
  <si>
    <t xml:space="preserve">            PG-Q-EN-ST-SD-AP-110</t>
  </si>
  <si>
    <t xml:space="preserve">            PG-Q-EN-ST-SD-AP-120</t>
  </si>
  <si>
    <t xml:space="preserve">            PG-Q-EN-AR-SD-AP-10</t>
  </si>
  <si>
    <t xml:space="preserve">            PG-Q-EN-AR-SD-AP-100</t>
  </si>
  <si>
    <t xml:space="preserve">            PG-Q-EN-AR-SD-AP-20</t>
  </si>
  <si>
    <t xml:space="preserve">            PG-Q-EN-AR-SD-AP-30</t>
  </si>
  <si>
    <t xml:space="preserve">            PG-Q-EN-AR-SD-AP-40</t>
  </si>
  <si>
    <t xml:space="preserve">            PG-Q-EN-AR-SD-AP-50</t>
  </si>
  <si>
    <t xml:space="preserve">            PG-Q-EN-AR-SD-AP-60</t>
  </si>
  <si>
    <t xml:space="preserve">            PG-Q-EN-AR-SD-AP-70</t>
  </si>
  <si>
    <t xml:space="preserve">            PG-Q-EN-AR-SD-AP-80</t>
  </si>
  <si>
    <t xml:space="preserve">            PG-Q-EN-AR-SD-AP-90</t>
  </si>
  <si>
    <t xml:space="preserve">            PG-Q-EN-AR-SD-AP-110</t>
  </si>
  <si>
    <t xml:space="preserve">            PG-Q-EN-AR-SD-AP-120</t>
  </si>
  <si>
    <t xml:space="preserve">            PG-Q-EN-AR-SD-AP-130</t>
  </si>
  <si>
    <t xml:space="preserve">          PG-Q-EN-LS-SD-AP-10</t>
  </si>
  <si>
    <t xml:space="preserve">          PG-Q-EN-LS-SD-AP-100</t>
  </si>
  <si>
    <t xml:space="preserve">          PG-Q-EN-LS-SD-AP-110</t>
  </si>
  <si>
    <t xml:space="preserve">          PG-Q-EN-LS-SD-AP-120</t>
  </si>
  <si>
    <t xml:space="preserve">          PG-Q-EN-LS-SD-AP-130</t>
  </si>
  <si>
    <t xml:space="preserve">          PG-Q-EN-LS-SD-AP-20</t>
  </si>
  <si>
    <t xml:space="preserve">          PG-Q-EN-LS-SD-AP-30</t>
  </si>
  <si>
    <t xml:space="preserve">          PG-Q-EN-LS-SD-AP-40</t>
  </si>
  <si>
    <t xml:space="preserve">          PG-Q-EN-LS-SD-AP-50</t>
  </si>
  <si>
    <t xml:space="preserve">          PG-Q-EN-LS-SD-AP-60</t>
  </si>
  <si>
    <t xml:space="preserve">          PG-Q-EN-LS-SD-AP-70</t>
  </si>
  <si>
    <t xml:space="preserve">          PG-Q-EN-LS-SD-AP-80</t>
  </si>
  <si>
    <t xml:space="preserve">          PG-Q-EN-LS-SD-AP-90</t>
  </si>
  <si>
    <t xml:space="preserve">            PG-Q-EN-ME-SD-AP-10</t>
  </si>
  <si>
    <t xml:space="preserve">            PG-Q-EN-ME-SD-AP-20</t>
  </si>
  <si>
    <t xml:space="preserve">            PG-Q-EN-ME-SD-AP-30</t>
  </si>
  <si>
    <t xml:space="preserve">            PG-Q-EN-ME-SD-AP-40</t>
  </si>
  <si>
    <t xml:space="preserve">            PG-Q-EN-ME-SD-AP-50</t>
  </si>
  <si>
    <t xml:space="preserve">            PG-Q-EN-ME-SD-AP-60</t>
  </si>
  <si>
    <t xml:space="preserve">            PG-Q-EN-ME-SD-AP-70</t>
  </si>
  <si>
    <t xml:space="preserve">            PG-Q-EN-ME-SD-AP-80</t>
  </si>
  <si>
    <t xml:space="preserve">            PG-Q-EN-ME-SD-AP-90</t>
  </si>
  <si>
    <t xml:space="preserve">            PG-Q-EN-ME-SD-AP-100</t>
  </si>
  <si>
    <t xml:space="preserve">            PG-Q-EN-EL-SD-AP-10</t>
  </si>
  <si>
    <t xml:space="preserve">            PG-Q-EN-EL-SD-AP-20</t>
  </si>
  <si>
    <t xml:space="preserve">            PG-Q-EN-EL-SD-AP-30</t>
  </si>
  <si>
    <t xml:space="preserve">            PG-Q-EN-EL-SD-AP-40</t>
  </si>
  <si>
    <t xml:space="preserve">            PG-Q-EN-EL-SD-AP-50</t>
  </si>
  <si>
    <t xml:space="preserve">            PG-Q-EN-EL-SD-AP-60</t>
  </si>
  <si>
    <t xml:space="preserve">            PG-Q-EN-EL-SD-AP-70</t>
  </si>
  <si>
    <t xml:space="preserve">            PG-Q-EN-EL-SD-AP-80</t>
  </si>
  <si>
    <t xml:space="preserve">            PG-Q-EN-EL-SD-AP-100</t>
  </si>
  <si>
    <t xml:space="preserve">            PG-Q-EN-EL-SD-AP-110</t>
  </si>
  <si>
    <t xml:space="preserve">            PG-Q-EN-EL-SD-AP-90</t>
  </si>
  <si>
    <t xml:space="preserve">            PG-Q-EN-EL-SD-AP-120</t>
  </si>
  <si>
    <t xml:space="preserve">            PG-Q-EN-EL-SD-AP-130</t>
  </si>
  <si>
    <t xml:space="preserve">            PG-Q-EN-EL-SD-AP-140</t>
  </si>
  <si>
    <t xml:space="preserve">      MATERIAL SUBMITTALS</t>
  </si>
  <si>
    <t xml:space="preserve">        LONG LEAD ITEMS</t>
  </si>
  <si>
    <t xml:space="preserve">          EXTERNAL / LANDSCAPE WORK</t>
  </si>
  <si>
    <t xml:space="preserve">            PG-Q-PR-LL-LS-MS-10</t>
  </si>
  <si>
    <t>Bike and Walk Path Materials</t>
  </si>
  <si>
    <t xml:space="preserve">            PG-Q-PR-LL-LS-MS-20</t>
  </si>
  <si>
    <t>Benches, Seats (Rectangular &amp; Circular)</t>
  </si>
  <si>
    <t xml:space="preserve">            PG-Q-PR-LL-LS-MS-30</t>
  </si>
  <si>
    <t>Fence, gates and accessories</t>
  </si>
  <si>
    <t xml:space="preserve">          SPORTS &amp; RECREATIONAL FACILITIES WORK</t>
  </si>
  <si>
    <t xml:space="preserve">            PG-Q-PR-LL-SP-MS-10</t>
  </si>
  <si>
    <t>Football Playground Materials (Flooring, goal post, nets, paints, etc)</t>
  </si>
  <si>
    <t xml:space="preserve">            PG-Q-PR-LL-SP-MS-20</t>
  </si>
  <si>
    <t>Basketball Playground Materials (Flooring, basketball poll, nets, paints, etc)</t>
  </si>
  <si>
    <t xml:space="preserve">            PG-Q-PR-LL-SP-MS-30</t>
  </si>
  <si>
    <t>Padel Playgound Materials (Flooring, fence, tempered glass, etc)</t>
  </si>
  <si>
    <t xml:space="preserve">            PG-Q-PR-LL-SP-MS-40</t>
  </si>
  <si>
    <t>Tartan Floor</t>
  </si>
  <si>
    <t xml:space="preserve">            PG-Q-PR-LL-SP-MS-50</t>
  </si>
  <si>
    <t>Air Dome Materials</t>
  </si>
  <si>
    <t xml:space="preserve">          CONCRETE WORK</t>
  </si>
  <si>
    <t xml:space="preserve">            PG-Q-PR-LL-CO-MS-10</t>
  </si>
  <si>
    <t>Autoclaved Aerated Panel</t>
  </si>
  <si>
    <t xml:space="preserve">          METAL WORK</t>
  </si>
  <si>
    <t xml:space="preserve">            PG-Q-PR-LL-MT-MS-10</t>
  </si>
  <si>
    <t>Metal Doors</t>
  </si>
  <si>
    <t xml:space="preserve">            PG-Q-PR-LL-MT-MS-20</t>
  </si>
  <si>
    <t>Curtain Wall</t>
  </si>
  <si>
    <t xml:space="preserve">          PLUMBING WORK</t>
  </si>
  <si>
    <t xml:space="preserve">            PG-Q-PR-LL-PB-MS-10</t>
  </si>
  <si>
    <t>Booster Pump</t>
  </si>
  <si>
    <t xml:space="preserve">            PG-Q-PR-LL-PB-MS-20</t>
  </si>
  <si>
    <t>GRP Sectional Panel Water Tanks (4x3x3m)</t>
  </si>
  <si>
    <t xml:space="preserve">          IRRIGATION WORK</t>
  </si>
  <si>
    <t xml:space="preserve">            PG-Q-PR-LL-IR-MS-10</t>
  </si>
  <si>
    <t>HDPE Pipes</t>
  </si>
  <si>
    <t xml:space="preserve">            PG-Q-PR-LL-IR-MS-20</t>
  </si>
  <si>
    <t>Irrigation Control System</t>
  </si>
  <si>
    <t xml:space="preserve">          ELECTRICAL WORK</t>
  </si>
  <si>
    <t xml:space="preserve">            PG-Q-PR-LL-EL-MS-10</t>
  </si>
  <si>
    <t>Main Distribution Board</t>
  </si>
  <si>
    <t xml:space="preserve">            PG-Q-PR-LL-EL-MS-20</t>
  </si>
  <si>
    <t>Power Panels (Pump, Street Light)</t>
  </si>
  <si>
    <t xml:space="preserve">            PG-Q-PR-LL-EL-MS-30</t>
  </si>
  <si>
    <t>Site Lighting Poles</t>
  </si>
  <si>
    <t xml:space="preserve">            PG-Q-PR-LL-EL-MS-40</t>
  </si>
  <si>
    <t>Lighting Fixtures</t>
  </si>
  <si>
    <t xml:space="preserve">            PG-Q-PR-LL-EL-MS-50</t>
  </si>
  <si>
    <t>Grounding System Materials (Earth pit rod, LPS, etc)</t>
  </si>
  <si>
    <t xml:space="preserve">            PG-Q-PR-LL-EL-MS-60</t>
  </si>
  <si>
    <t>Telecommunications &amp; Data System Materials (Telephone outlet, CCTV, etc)</t>
  </si>
  <si>
    <t xml:space="preserve">            PG-Q-PR-LL-EL-MS-70</t>
  </si>
  <si>
    <t>Security and Access Control System Materials</t>
  </si>
  <si>
    <t xml:space="preserve">            PG-Q-PR-LL-EL-MS-80</t>
  </si>
  <si>
    <t>Fire Alarm System Materials</t>
  </si>
  <si>
    <t xml:space="preserve">        SHORT LEAD ITEMS</t>
  </si>
  <si>
    <t xml:space="preserve">            PG-Q-PR-SL-LS-MS-10</t>
  </si>
  <si>
    <t>Backfilling Materials</t>
  </si>
  <si>
    <t xml:space="preserve">            PG-Q-PR-SL-LS-MS-20</t>
  </si>
  <si>
    <t>Interlock tiles</t>
  </si>
  <si>
    <t xml:space="preserve">            PG-Q-PR-SL-LS-MS-30</t>
  </si>
  <si>
    <t>Compacted Natural Ground Soil</t>
  </si>
  <si>
    <t xml:space="preserve">            PG-Q-PR-SL-LS-MS-40</t>
  </si>
  <si>
    <t>Curb Stone</t>
  </si>
  <si>
    <t xml:space="preserve">            PG-Q-PR-SL-LS-MS-50</t>
  </si>
  <si>
    <t>Thermoplastic pavement road marking</t>
  </si>
  <si>
    <t xml:space="preserve">            PG-Q-PR-SL-LS-MS-60</t>
  </si>
  <si>
    <t>Traffic Signages</t>
  </si>
  <si>
    <t xml:space="preserve">            PG-Q-PR-SL-LS-MS-70</t>
  </si>
  <si>
    <t>Trees</t>
  </si>
  <si>
    <t xml:space="preserve">            PG-Q-PR-SL-LS-MS-80</t>
  </si>
  <si>
    <t>Lawn</t>
  </si>
  <si>
    <t xml:space="preserve">            PG-Q-PR-SL-CO-MS-10</t>
  </si>
  <si>
    <t>Steel Rebar</t>
  </si>
  <si>
    <t xml:space="preserve">            PG-Q-PR-SL-CO-MS-20</t>
  </si>
  <si>
    <t>Concrete</t>
  </si>
  <si>
    <t xml:space="preserve">            PG-Q-PR-SL-CO-MS-30</t>
  </si>
  <si>
    <t>Screed</t>
  </si>
  <si>
    <t xml:space="preserve">            PG-Q-PR-SL-CO-MS-40</t>
  </si>
  <si>
    <t>CMU Block</t>
  </si>
  <si>
    <t xml:space="preserve">            PG-Q-PR-SL-CO-MS-50</t>
  </si>
  <si>
    <t>Concrete Repair &amp; Protection Materials</t>
  </si>
  <si>
    <t xml:space="preserve">          ARCHITECTURAL &amp; FINISHES WORK</t>
  </si>
  <si>
    <t xml:space="preserve">            PG-Q-PR-SL-AR-MS-10</t>
  </si>
  <si>
    <t>Ceramic tiles</t>
  </si>
  <si>
    <t xml:space="preserve">            PG-Q-PR-SL-AR-MS-100</t>
  </si>
  <si>
    <t>Gypsum Boards</t>
  </si>
  <si>
    <t xml:space="preserve">            PG-Q-PR-SL-AR-MS-110</t>
  </si>
  <si>
    <t>Specialities Materials (Toilet accessories, lockers, logo, etc)</t>
  </si>
  <si>
    <t xml:space="preserve">            PG-Q-PR-SL-AR-MS-120</t>
  </si>
  <si>
    <t>Waterproofing System Materials</t>
  </si>
  <si>
    <t xml:space="preserve">            PG-Q-PR-SL-AR-MS-20</t>
  </si>
  <si>
    <t>Anti-slip Granite tiles</t>
  </si>
  <si>
    <t xml:space="preserve">            PG-Q-PR-SL-AR-MS-30</t>
  </si>
  <si>
    <t>Epoxy Paint</t>
  </si>
  <si>
    <t xml:space="preserve">            PG-Q-PR-SL-AR-MS-40</t>
  </si>
  <si>
    <t>Cement Plaster</t>
  </si>
  <si>
    <t xml:space="preserve">            PG-Q-PR-SL-AR-MS-50</t>
  </si>
  <si>
    <t>Acrylic Paint</t>
  </si>
  <si>
    <t xml:space="preserve">            PG-Q-PR-SL-AR-MS-60</t>
  </si>
  <si>
    <t>Stone Cladding</t>
  </si>
  <si>
    <t xml:space="preserve">            PG-Q-PR-SL-AR-MS-70</t>
  </si>
  <si>
    <t>Aluminum Plates</t>
  </si>
  <si>
    <t xml:space="preserve">            PG-Q-PR-SL-AR-MS-80</t>
  </si>
  <si>
    <t>Phenolic Partition</t>
  </si>
  <si>
    <t xml:space="preserve">            PG-Q-PR-SL-AR-MS-90</t>
  </si>
  <si>
    <t>Glass Partition</t>
  </si>
  <si>
    <t xml:space="preserve">            PG-Q-PR-SL-MT-MS-10</t>
  </si>
  <si>
    <t>Galvanized Steel Ladder</t>
  </si>
  <si>
    <t xml:space="preserve">            PG-Q-PR-SL-MT-MS-20</t>
  </si>
  <si>
    <t>Galvanized Steel Roof Scupper</t>
  </si>
  <si>
    <t xml:space="preserve">            PG-Q-PR-SL-MT-MS-30</t>
  </si>
  <si>
    <t>Galvanized Steel Cover with frame</t>
  </si>
  <si>
    <t xml:space="preserve">          HVAC WORK</t>
  </si>
  <si>
    <t xml:space="preserve">            PG-Q-PR-SL-AC-MS-10</t>
  </si>
  <si>
    <t>Split Air Conditioning Unit</t>
  </si>
  <si>
    <t xml:space="preserve">            PG-Q-PR-SL-AC-MS-20</t>
  </si>
  <si>
    <t>Air Duct</t>
  </si>
  <si>
    <t xml:space="preserve">            PG-Q-PR-SL-AC-MS-30</t>
  </si>
  <si>
    <t>Diffusers and Grills</t>
  </si>
  <si>
    <t xml:space="preserve">            PG-Q-PR-SL-AC-MS-40</t>
  </si>
  <si>
    <t>Exhaust fans</t>
  </si>
  <si>
    <t xml:space="preserve">            PG-Q-PR-SL-PB-MS-10</t>
  </si>
  <si>
    <t>PPR Pipes &amp; Valves</t>
  </si>
  <si>
    <t xml:space="preserve">            PG-Q-PR-SL-PB-MS-20</t>
  </si>
  <si>
    <t>UPCV Pipes</t>
  </si>
  <si>
    <t xml:space="preserve">            PG-Q-PR-SL-PB-MS-30</t>
  </si>
  <si>
    <t>Sanitary Drainage Fixtures</t>
  </si>
  <si>
    <t xml:space="preserve">            PG-Q-PR-SL-IR-MS-10</t>
  </si>
  <si>
    <t>Gate Valve including valve box</t>
  </si>
  <si>
    <t xml:space="preserve">            PG-Q-PR-SL-IR-MS-20</t>
  </si>
  <si>
    <t>Bulbblers and Spreyers</t>
  </si>
  <si>
    <t xml:space="preserve">            PG-Q-PR-SL-EL-MS-10</t>
  </si>
  <si>
    <t>Wiring Devices Materials</t>
  </si>
  <si>
    <t xml:space="preserve">          FIRE FIGHTING WORK</t>
  </si>
  <si>
    <t xml:space="preserve">            PG-Q-PR-SL-FF-MS-10</t>
  </si>
  <si>
    <t>Fire Extinguishers</t>
  </si>
  <si>
    <t xml:space="preserve">      MATERIAL APPROVALS</t>
  </si>
  <si>
    <t xml:space="preserve">            PG-Q-PR-LL-LS-MA-10</t>
  </si>
  <si>
    <t xml:space="preserve">            PG-Q-PR-LL-LS-MA-20</t>
  </si>
  <si>
    <t xml:space="preserve">            PG-Q-PR-LL-LS-MA-30</t>
  </si>
  <si>
    <t xml:space="preserve">            PG-Q-PR-LL-SP-MA-10</t>
  </si>
  <si>
    <t xml:space="preserve">            PG-Q-PR-LL-SP-MA-20</t>
  </si>
  <si>
    <t xml:space="preserve">            PG-Q-PR-LL-SP-MA-30</t>
  </si>
  <si>
    <t xml:space="preserve">            PG-Q-PR-LL-SP-MA-40</t>
  </si>
  <si>
    <t xml:space="preserve">            PG-Q-PR-LL-SP-MA-50</t>
  </si>
  <si>
    <t xml:space="preserve">            PG-Q-PR-LL-CO-MA-10</t>
  </si>
  <si>
    <t xml:space="preserve">            PG-Q-PR-LL-MT-MA-10</t>
  </si>
  <si>
    <t xml:space="preserve">            PG-Q-PR-LL-MT-MA-20</t>
  </si>
  <si>
    <t xml:space="preserve">            PG-Q-PR-LL-PB-MA-10</t>
  </si>
  <si>
    <t xml:space="preserve">            PG-Q-PR-LL-PB-MA-20</t>
  </si>
  <si>
    <t xml:space="preserve">            PG-Q-PR-LL-IR-MA-10</t>
  </si>
  <si>
    <t xml:space="preserve">            PG-Q-PR-LL-IR-MA-20</t>
  </si>
  <si>
    <t xml:space="preserve">            PG-Q-PR-LL-EL-MA-10</t>
  </si>
  <si>
    <t xml:space="preserve">            PG-Q-PR-LL-EL-MA-20</t>
  </si>
  <si>
    <t xml:space="preserve">            PG-Q-PR-LL-EL-MA-30</t>
  </si>
  <si>
    <t xml:space="preserve">            PG-Q-PR-LL-EL-MA-40</t>
  </si>
  <si>
    <t xml:space="preserve">            PG-Q-PR-LL-EL-MA-50</t>
  </si>
  <si>
    <t xml:space="preserve">            PG-Q-PR-LL-EL-MA-60</t>
  </si>
  <si>
    <t xml:space="preserve">            PG-Q-PR-LL-EL-MA-70</t>
  </si>
  <si>
    <t xml:space="preserve">            PG-Q-PR-LL-EL-MA-80</t>
  </si>
  <si>
    <t xml:space="preserve">            PG-Q-PR-SL-LS-MA-10</t>
  </si>
  <si>
    <t xml:space="preserve">            PG-Q-PR-SL-LS-MA-20</t>
  </si>
  <si>
    <t xml:space="preserve">            PG-Q-PR-SL-LS-MA-30</t>
  </si>
  <si>
    <t xml:space="preserve">            PG-Q-PR-SL-LS-MA-40</t>
  </si>
  <si>
    <t xml:space="preserve">            PG-Q-PR-SL-LS-MA-50</t>
  </si>
  <si>
    <t xml:space="preserve">            PG-Q-PR-SL-LS-MA-60</t>
  </si>
  <si>
    <t xml:space="preserve">            PG-Q-PR-SL-LS-MA-70</t>
  </si>
  <si>
    <t xml:space="preserve">            PG-Q-PR-SL-LS-MA-80</t>
  </si>
  <si>
    <t xml:space="preserve">            PG-Q-PR-SL-CO-MA-10</t>
  </si>
  <si>
    <t xml:space="preserve">            PG-Q-PR-SL-CO-MA-20</t>
  </si>
  <si>
    <t xml:space="preserve">            PG-Q-PR-SL-CO-MA-30</t>
  </si>
  <si>
    <t xml:space="preserve">            PG-Q-PR-SL-CO-MA-40</t>
  </si>
  <si>
    <t xml:space="preserve">            PG-Q-PR-SL-CO-MA-50</t>
  </si>
  <si>
    <t xml:space="preserve">            PG-Q-PR-SL-AR-MA-10</t>
  </si>
  <si>
    <t xml:space="preserve">            PG-Q-PR-SL-AR-MA-100</t>
  </si>
  <si>
    <t xml:space="preserve">            PG-Q-PR-SL-AR-MA-110</t>
  </si>
  <si>
    <t xml:space="preserve">            PG-Q-PR-SL-AR-MA-120</t>
  </si>
  <si>
    <t xml:space="preserve">            PG-Q-PR-SL-AR-MA-20</t>
  </si>
  <si>
    <t xml:space="preserve">            PG-Q-PR-SL-AR-MA-30</t>
  </si>
  <si>
    <t xml:space="preserve">            PG-Q-PR-SL-AR-MA-40</t>
  </si>
  <si>
    <t xml:space="preserve">            PG-Q-PR-SL-AR-MA-50</t>
  </si>
  <si>
    <t xml:space="preserve">            PG-Q-PR-SL-AR-MA-60</t>
  </si>
  <si>
    <t xml:space="preserve">            PG-Q-PR-SL-AR-MA-70</t>
  </si>
  <si>
    <t xml:space="preserve">            PG-Q-PR-SL-AR-MA-80</t>
  </si>
  <si>
    <t xml:space="preserve">            PG-Q-PR-SL-AR-MA-90</t>
  </si>
  <si>
    <t xml:space="preserve">            PG-Q-PR-SL-MT-MA-10</t>
  </si>
  <si>
    <t xml:space="preserve">            PG-Q-PR-SL-MT-MA-20</t>
  </si>
  <si>
    <t xml:space="preserve">            PG-Q-PR-SL-MT-MA-30</t>
  </si>
  <si>
    <t xml:space="preserve">            PG-Q-PR-SL-AC-MA-10</t>
  </si>
  <si>
    <t xml:space="preserve">            PG-Q-PR-SL-AC-MA-20</t>
  </si>
  <si>
    <t xml:space="preserve">            PG-Q-PR-SL-AC-MA-30</t>
  </si>
  <si>
    <t xml:space="preserve">            PG-Q-PR-SL-AC-MA-40</t>
  </si>
  <si>
    <t xml:space="preserve">            PG-Q-PR-SL-PB-MA-10</t>
  </si>
  <si>
    <t xml:space="preserve">            PG-Q-PR-SL-PB-MA-20</t>
  </si>
  <si>
    <t xml:space="preserve">            PG-Q-PR-SL-PB-MA-30</t>
  </si>
  <si>
    <t xml:space="preserve">            PG-Q-PR-SL-IR-MA-10</t>
  </si>
  <si>
    <t xml:space="preserve">            PG-Q-PR-SL-IR-MA-20</t>
  </si>
  <si>
    <t xml:space="preserve">            PG-Q-PR-SL-EL-MA-10</t>
  </si>
  <si>
    <t xml:space="preserve">            PG-Q-PR-SL-FF-MA-10</t>
  </si>
  <si>
    <t xml:space="preserve">    PROCUREMENT</t>
  </si>
  <si>
    <t xml:space="preserve">      LONG LEAD ITEMS</t>
  </si>
  <si>
    <t xml:space="preserve">        PURCHASE ORDER</t>
  </si>
  <si>
    <t xml:space="preserve">            PG-Q-PR-LL-LS-PO-10</t>
  </si>
  <si>
    <t xml:space="preserve">            PG-Q-PR-LL-LS-PO-20</t>
  </si>
  <si>
    <t xml:space="preserve">            PG-Q-PR-LL-LS-PO-30</t>
  </si>
  <si>
    <t xml:space="preserve">            PG-Q-PR-LL-SP-PO-10</t>
  </si>
  <si>
    <t xml:space="preserve">            PG-Q-PR-LL-SP-PO-20</t>
  </si>
  <si>
    <t xml:space="preserve">            PG-Q-PR-LL-SP-PO-30</t>
  </si>
  <si>
    <t xml:space="preserve">            PG-Q-PR-LL-SP-PO-40</t>
  </si>
  <si>
    <t xml:space="preserve">            PG-Q-PR-LL-SP-PO-50</t>
  </si>
  <si>
    <t xml:space="preserve">            PG-Q-PR-LL-CO-PO-10</t>
  </si>
  <si>
    <t xml:space="preserve">            PG-Q-PR-LL-MT-PO-10</t>
  </si>
  <si>
    <t xml:space="preserve">            PG-Q-PR-LL-MT-PO-20</t>
  </si>
  <si>
    <t xml:space="preserve">            PG-Q-PR-LL-PB-PO-10</t>
  </si>
  <si>
    <t xml:space="preserve">            PG-Q-PR-LL-PB-PO-20</t>
  </si>
  <si>
    <t xml:space="preserve">            PG-Q-PR-LL-IR-PO-10</t>
  </si>
  <si>
    <t xml:space="preserve">            PG-Q-PR-LL-IR-PO-20</t>
  </si>
  <si>
    <t xml:space="preserve">            PG-Q-PR-LL-EL-PO-10</t>
  </si>
  <si>
    <t xml:space="preserve">            PG-Q-PR-LL-EL-PO-20</t>
  </si>
  <si>
    <t xml:space="preserve">            PG-Q-PR-LL-EL-PO-30</t>
  </si>
  <si>
    <t xml:space="preserve">            PG-Q-PR-LL-EL-PO-40</t>
  </si>
  <si>
    <t xml:space="preserve">            PG-Q-PR-LL-EL-PO-50</t>
  </si>
  <si>
    <t xml:space="preserve">            PG-Q-PR-LL-EL-PO-60</t>
  </si>
  <si>
    <t xml:space="preserve">            PG-Q-PR-LL-EL-PO-70</t>
  </si>
  <si>
    <t xml:space="preserve">            PG-Q-PR-LL-EL-PO-80</t>
  </si>
  <si>
    <t xml:space="preserve">        MANUFACTURE / FABRICATION</t>
  </si>
  <si>
    <t xml:space="preserve">            PG-Q-PR-LL-LS-MF-10</t>
  </si>
  <si>
    <t xml:space="preserve">            PG-Q-PR-LL-LS-MF-20</t>
  </si>
  <si>
    <t xml:space="preserve">            PG-Q-PR-LL-LS-MF-30</t>
  </si>
  <si>
    <t xml:space="preserve">            PG-Q-PR-LL-SP-MF-10</t>
  </si>
  <si>
    <t xml:space="preserve">            PG-Q-PR-LL-SP-MF-20</t>
  </si>
  <si>
    <t xml:space="preserve">            PG-Q-PR-LL-SP-MF-30</t>
  </si>
  <si>
    <t xml:space="preserve">            PG-Q-PR-LL-SP-MF-40</t>
  </si>
  <si>
    <t xml:space="preserve">            PG-Q-PR-LL-SP-MF-50</t>
  </si>
  <si>
    <t xml:space="preserve">            PG-Q-PR-LL-CO-MF-10</t>
  </si>
  <si>
    <t xml:space="preserve">            PG-Q-PR-LL-MT-MF-10</t>
  </si>
  <si>
    <t xml:space="preserve">            PG-Q-PR-LL-MT-MF-20</t>
  </si>
  <si>
    <t xml:space="preserve">            PG-Q-PR-LL-PB-MF-10</t>
  </si>
  <si>
    <t xml:space="preserve">            PG-Q-PR-LL-PB-MF-20</t>
  </si>
  <si>
    <t xml:space="preserve">            PG-Q-PR-LL-IR-MF-10</t>
  </si>
  <si>
    <t xml:space="preserve">            PG-Q-PR-LL-IR-MF-20</t>
  </si>
  <si>
    <t xml:space="preserve">            PG-Q-PR-LL-EL-MF-10</t>
  </si>
  <si>
    <t xml:space="preserve">            PG-Q-PR-LL-EL-MF-20</t>
  </si>
  <si>
    <t xml:space="preserve">            PG-Q-PR-LL-EL-MF-30</t>
  </si>
  <si>
    <t xml:space="preserve">            PG-Q-PR-LL-EL-MF-40</t>
  </si>
  <si>
    <t xml:space="preserve">            PG-Q-PR-LL-EL-MF-50</t>
  </si>
  <si>
    <t xml:space="preserve">            PG-Q-PR-LL-EL-MF-60</t>
  </si>
  <si>
    <t xml:space="preserve">            PG-Q-PR-LL-EL-MF-70</t>
  </si>
  <si>
    <t xml:space="preserve">            PG-Q-PR-LL-EL-MF-80</t>
  </si>
  <si>
    <t xml:space="preserve">        DELIVERY TO SITE</t>
  </si>
  <si>
    <t xml:space="preserve">            PG-Q-PR-LL-LS-DL-10</t>
  </si>
  <si>
    <t xml:space="preserve">            PG-Q-PR-LL-LS-DL-20</t>
  </si>
  <si>
    <t xml:space="preserve">            PG-Q-PR-LL-LS-DL-30</t>
  </si>
  <si>
    <t xml:space="preserve">            PG-Q-PR-LL-SP-DL-10</t>
  </si>
  <si>
    <t xml:space="preserve">            PG-Q-PR-LL-SP-DL-20</t>
  </si>
  <si>
    <t xml:space="preserve">            PG-Q-PR-LL-SP-DL-30</t>
  </si>
  <si>
    <t xml:space="preserve">            PG-Q-PR-LL-SP-DL-40</t>
  </si>
  <si>
    <t xml:space="preserve">            PG-Q-PR-LL-SP-DL-50</t>
  </si>
  <si>
    <t xml:space="preserve">            PG-Q-PR-LL-CO-DL-10</t>
  </si>
  <si>
    <t xml:space="preserve">            PG-Q-PR-LL-MT-DL-10</t>
  </si>
  <si>
    <t xml:space="preserve">            PG-Q-PR-LL-MT-DL-20</t>
  </si>
  <si>
    <t xml:space="preserve">            PG-Q-PR-LL-PB-DL-10</t>
  </si>
  <si>
    <t xml:space="preserve">            PG-Q-PR-LL-PB-DL-20</t>
  </si>
  <si>
    <t xml:space="preserve">            PG-Q-PR-LL-IR-DL-10</t>
  </si>
  <si>
    <t xml:space="preserve">            PG-Q-PR-LL-IR-DL-20</t>
  </si>
  <si>
    <t xml:space="preserve">            PG-Q-PR-LL-EL-DL-10</t>
  </si>
  <si>
    <t xml:space="preserve">            PG-Q-PR-LL-EL-DL-20</t>
  </si>
  <si>
    <t xml:space="preserve">            PG-Q-PR-LL-EL-DL-30</t>
  </si>
  <si>
    <t xml:space="preserve">            PG-Q-PR-LL-EL-DL-40</t>
  </si>
  <si>
    <t xml:space="preserve">            PG-Q-PR-LL-EL-DL-50</t>
  </si>
  <si>
    <t xml:space="preserve">            PG-Q-PR-LL-EL-DL-60</t>
  </si>
  <si>
    <t xml:space="preserve">            PG-Q-PR-LL-EL-DL-70</t>
  </si>
  <si>
    <t xml:space="preserve">            PG-Q-PR-LL-EL-DL-80</t>
  </si>
  <si>
    <t xml:space="preserve">      SHORT LEAD ITEMS</t>
  </si>
  <si>
    <t xml:space="preserve">            PG-Q-PR-SL-LS-PO-10</t>
  </si>
  <si>
    <t xml:space="preserve">            PG-Q-PR-SL-LS-PO-20</t>
  </si>
  <si>
    <t xml:space="preserve">            PG-Q-PR-SL-LS-PO-30</t>
  </si>
  <si>
    <t xml:space="preserve">            PG-Q-PR-SL-LS-PO-40</t>
  </si>
  <si>
    <t xml:space="preserve">            PG-Q-PR-SL-LS-PO-50</t>
  </si>
  <si>
    <t xml:space="preserve">            PG-Q-PR-SL-LS-PO-60</t>
  </si>
  <si>
    <t xml:space="preserve">            PG-Q-PR-SL-LS-PO-70</t>
  </si>
  <si>
    <t xml:space="preserve">            PG-Q-PR-SL-LS-PO-80</t>
  </si>
  <si>
    <t xml:space="preserve">            PG-Q-PR-SL-CO-PO-10</t>
  </si>
  <si>
    <t xml:space="preserve">            PG-Q-PR-SL-CO-PO-20</t>
  </si>
  <si>
    <t xml:space="preserve">            PG-Q-PR-SL-CO-PO-30</t>
  </si>
  <si>
    <t xml:space="preserve">            PG-Q-PR-SL-CO-PO-40</t>
  </si>
  <si>
    <t xml:space="preserve">            PG-Q-PR-SL-CO-PO-50</t>
  </si>
  <si>
    <t xml:space="preserve">            PG-Q-PR-SL-AR-PO-10</t>
  </si>
  <si>
    <t xml:space="preserve">            PG-Q-PR-SL-AR-PO-100</t>
  </si>
  <si>
    <t xml:space="preserve">            PG-Q-PR-SL-AR-PO-110</t>
  </si>
  <si>
    <t xml:space="preserve">            PG-Q-PR-SL-AR-PO-120</t>
  </si>
  <si>
    <t xml:space="preserve">            PG-Q-PR-SL-AR-PO-20</t>
  </si>
  <si>
    <t xml:space="preserve">            PG-Q-PR-SL-AR-PO-30</t>
  </si>
  <si>
    <t xml:space="preserve">            PG-Q-PR-SL-AR-PO-40</t>
  </si>
  <si>
    <t xml:space="preserve">            PG-Q-PR-SL-AR-PO-50</t>
  </si>
  <si>
    <t xml:space="preserve">            PG-Q-PR-SL-AR-PO-60</t>
  </si>
  <si>
    <t xml:space="preserve">            PG-Q-PR-SL-AR-PO-70</t>
  </si>
  <si>
    <t xml:space="preserve">            PG-Q-PR-SL-AR-PO-80</t>
  </si>
  <si>
    <t xml:space="preserve">            PG-Q-PR-SL-AR-PO-90</t>
  </si>
  <si>
    <t xml:space="preserve">            PG-Q-PR-SL-MT-PO-10</t>
  </si>
  <si>
    <t xml:space="preserve">            PG-Q-PR-SL-MT-PO-20</t>
  </si>
  <si>
    <t xml:space="preserve">            PG-Q-PR-SL-MT-PO-30</t>
  </si>
  <si>
    <t xml:space="preserve">            PG-Q-PR-SL-AC-PO-10</t>
  </si>
  <si>
    <t xml:space="preserve">            PG-Q-PR-SL-AC-PO-20</t>
  </si>
  <si>
    <t xml:space="preserve">            PG-Q-PR-SL-AC-PO-30</t>
  </si>
  <si>
    <t xml:space="preserve">            PG-Q-PR-SL-AC-PO-40</t>
  </si>
  <si>
    <t xml:space="preserve">            PG-Q-PR-SL-PB-PO-10</t>
  </si>
  <si>
    <t xml:space="preserve">            PG-Q-PR-SL-PB-PO-20</t>
  </si>
  <si>
    <t xml:space="preserve">            PG-Q-PR-SL-PB-PO-30</t>
  </si>
  <si>
    <t xml:space="preserve">            PG-Q-PR-SL-IR-PO-10</t>
  </si>
  <si>
    <t xml:space="preserve">            PG-Q-PR-SL-IR-PO-20</t>
  </si>
  <si>
    <t xml:space="preserve">            PG-Q-PR-SL-EL-PO-10</t>
  </si>
  <si>
    <t xml:space="preserve">            PG-Q-PR-SL-FF-PO-10</t>
  </si>
  <si>
    <t xml:space="preserve">            PG-Q-PR-SL-LS-DL-10</t>
  </si>
  <si>
    <t xml:space="preserve">            PG-Q-PR-SL-LS-DL-20</t>
  </si>
  <si>
    <t xml:space="preserve">            PG-Q-PR-SL-LS-DL-30</t>
  </si>
  <si>
    <t xml:space="preserve">            PG-Q-PR-SL-LS-DL-40</t>
  </si>
  <si>
    <t xml:space="preserve">            PG-Q-PR-SL-LS-DL-50</t>
  </si>
  <si>
    <t xml:space="preserve">            PG-Q-PR-SL-LS-DL-60</t>
  </si>
  <si>
    <t xml:space="preserve">            PG-Q-PR-SL-LS-DL-70</t>
  </si>
  <si>
    <t xml:space="preserve">            PG-Q-PR-SL-LS-DL-80</t>
  </si>
  <si>
    <t xml:space="preserve">            PG-Q-PR-SL-CO-DL-10</t>
  </si>
  <si>
    <t xml:space="preserve">            PG-Q-PR-SL-CO-DL-20</t>
  </si>
  <si>
    <t xml:space="preserve">            PG-Q-PR-SL-CO-DL-30</t>
  </si>
  <si>
    <t xml:space="preserve">            PG-Q-PR-SL-CO-DL-40</t>
  </si>
  <si>
    <t xml:space="preserve">            PG-Q-PR-SL-CO-DL-50</t>
  </si>
  <si>
    <t xml:space="preserve">            PG-Q-PR-SL-AR-DL-10</t>
  </si>
  <si>
    <t xml:space="preserve">            PG-Q-PR-SL-AR-DL-100</t>
  </si>
  <si>
    <t xml:space="preserve">            PG-Q-PR-SL-AR-DL-110</t>
  </si>
  <si>
    <t xml:space="preserve">            PG-Q-PR-SL-AR-DL-120</t>
  </si>
  <si>
    <t xml:space="preserve">            PG-Q-PR-SL-AR-DL-20</t>
  </si>
  <si>
    <t xml:space="preserve">            PG-Q-PR-SL-AR-DL-30</t>
  </si>
  <si>
    <t xml:space="preserve">            PG-Q-PR-SL-AR-DL-40</t>
  </si>
  <si>
    <t xml:space="preserve">            PG-Q-PR-SL-AR-DL-50</t>
  </si>
  <si>
    <t xml:space="preserve">            PG-Q-PR-SL-AR-DL-60</t>
  </si>
  <si>
    <t xml:space="preserve">            PG-Q-PR-SL-AR-DL-70</t>
  </si>
  <si>
    <t xml:space="preserve">            PG-Q-PR-SL-AR-DL-80</t>
  </si>
  <si>
    <t xml:space="preserve">            PG-Q-PR-SL-AR-DL-90</t>
  </si>
  <si>
    <t xml:space="preserve">            PG-Q-PR-SL-MT-DL-10</t>
  </si>
  <si>
    <t xml:space="preserve">            PG-Q-PR-SL-MT-DL-20</t>
  </si>
  <si>
    <t xml:space="preserve">            PG-Q-PR-SL-MT-DL-30</t>
  </si>
  <si>
    <t xml:space="preserve">            PG-Q-PR-SL-AC-DL-10</t>
  </si>
  <si>
    <t xml:space="preserve">            PG-Q-PR-SL-AC-DL-20</t>
  </si>
  <si>
    <t xml:space="preserve">            PG-Q-PR-SL-AC-DL-30</t>
  </si>
  <si>
    <t xml:space="preserve">            PG-Q-PR-SL-AC-DL-40</t>
  </si>
  <si>
    <t xml:space="preserve">            PG-Q-PR-SL-PB-DL-10</t>
  </si>
  <si>
    <t xml:space="preserve">            PG-Q-PR-SL-PB-DL-20</t>
  </si>
  <si>
    <t xml:space="preserve">            PG-Q-PR-SL-PB-DL-30</t>
  </si>
  <si>
    <t xml:space="preserve">            PG-Q-PR-SL-IR-DL-10</t>
  </si>
  <si>
    <t xml:space="preserve">            PG-Q-PR-SL-IR-DL-20</t>
  </si>
  <si>
    <t xml:space="preserve">            PG-Q-PR-SL-EL-DL-10</t>
  </si>
  <si>
    <t xml:space="preserve">            PG-Q-PR-SL-FF-DL-10</t>
  </si>
  <si>
    <t xml:space="preserve">    CONSTRUCTION STAGE</t>
  </si>
  <si>
    <t xml:space="preserve">      PLAYGROUND AND LANDSCAPING WORKS</t>
  </si>
  <si>
    <t xml:space="preserve">        CUT AND FILL</t>
  </si>
  <si>
    <t xml:space="preserve">          PG-Q-CON-EX-CF-10</t>
  </si>
  <si>
    <t>Existing Soil Excavation Works</t>
  </si>
  <si>
    <t>Soil Replacement Works</t>
  </si>
  <si>
    <t xml:space="preserve">          PG-Q-CON-EX-CF-30</t>
  </si>
  <si>
    <t>Levelling &amp; Backfilling Works</t>
  </si>
  <si>
    <t xml:space="preserve">        PLAYGROUND WORKS</t>
  </si>
  <si>
    <t xml:space="preserve">          FOOTBALL PLAYGROUND WORKS</t>
  </si>
  <si>
    <t xml:space="preserve">            PG-Q-CON-EX-FB-10</t>
  </si>
  <si>
    <t>Subgrade Preparation and Compaction</t>
  </si>
  <si>
    <t xml:space="preserve">            PG-Q-CON-EX-FB-100</t>
  </si>
  <si>
    <t>Markings and Signages</t>
  </si>
  <si>
    <t xml:space="preserve">            PG-Q-CON-EX-FB-110</t>
  </si>
  <si>
    <t>Install Playground Benches</t>
  </si>
  <si>
    <t xml:space="preserve">            PG-Q-CON-EX-FB-120</t>
  </si>
  <si>
    <t>Installation of Lighting System</t>
  </si>
  <si>
    <t xml:space="preserve">            PG-Q-CON-EX-FB-20</t>
  </si>
  <si>
    <t>Sub-Base Laying and Compaction</t>
  </si>
  <si>
    <t xml:space="preserve">            PG-Q-CON-EX-FB-30</t>
  </si>
  <si>
    <t>Base Course Laying and Compaction</t>
  </si>
  <si>
    <t xml:space="preserve">            PG-Q-CON-EX-FB-40</t>
  </si>
  <si>
    <t>Tartan flooring</t>
  </si>
  <si>
    <t xml:space="preserve">            PG-Q-CON-EX-FB-50</t>
  </si>
  <si>
    <t>Goal Post Foundation</t>
  </si>
  <si>
    <t xml:space="preserve">            PG-Q-CON-EX-FB-60</t>
  </si>
  <si>
    <t>Goal Post Installation &amp; Alignment</t>
  </si>
  <si>
    <t xml:space="preserve">            PG-Q-CON-EX-FB-70</t>
  </si>
  <si>
    <t>Topsoil Placement</t>
  </si>
  <si>
    <t xml:space="preserve">            PG-Q-CON-EX-FB-80</t>
  </si>
  <si>
    <t>Fine Grading &amp; Leveling</t>
  </si>
  <si>
    <t xml:space="preserve">            PG-Q-CON-EX-FB-90</t>
  </si>
  <si>
    <t>Turfing / Seeding Works</t>
  </si>
  <si>
    <t xml:space="preserve">          BASKETBALL PLAYGROUND WORKS</t>
  </si>
  <si>
    <t xml:space="preserve">            PG-Q-CON-EX-BB-10</t>
  </si>
  <si>
    <t xml:space="preserve">            PG-Q-CON-EX-BB-100</t>
  </si>
  <si>
    <t xml:space="preserve">            PG-Q-CON-EX-BB-20</t>
  </si>
  <si>
    <t xml:space="preserve">            PG-Q-CON-EX-BB-30</t>
  </si>
  <si>
    <t xml:space="preserve">            PG-Q-CON-EX-BB-40</t>
  </si>
  <si>
    <t xml:space="preserve">            PG-Q-CON-EX-BB-50</t>
  </si>
  <si>
    <t>Basketball Pole Foundation</t>
  </si>
  <si>
    <t xml:space="preserve">            PG-Q-CON-EX-BB-60</t>
  </si>
  <si>
    <t>Basketball Pole Installation &amp; Alignment</t>
  </si>
  <si>
    <t xml:space="preserve">            PG-Q-CON-EX-BB-70</t>
  </si>
  <si>
    <t xml:space="preserve">            PG-Q-CON-EX-BB-80</t>
  </si>
  <si>
    <t>Court Line Marking</t>
  </si>
  <si>
    <t xml:space="preserve">            PG-Q-CON-EX-BB-90</t>
  </si>
  <si>
    <t>Backboard &amp; Hoop Installation</t>
  </si>
  <si>
    <t xml:space="preserve">          PADEL PLAYGROUND WORKS</t>
  </si>
  <si>
    <t xml:space="preserve">            PG-Q-CON-EX-PD-10</t>
  </si>
  <si>
    <t xml:space="preserve">            PG-Q-CON-EX-PD-20</t>
  </si>
  <si>
    <t xml:space="preserve">            PG-Q-CON-EX-PD-30</t>
  </si>
  <si>
    <t xml:space="preserve">            PG-Q-CON-EX-PD-40</t>
  </si>
  <si>
    <t>Steel Structure &amp; Fence Supports Installation</t>
  </si>
  <si>
    <t xml:space="preserve">            PG-Q-CON-EX-PD-50</t>
  </si>
  <si>
    <t>Tempered Glass Installation</t>
  </si>
  <si>
    <t xml:space="preserve">            PG-Q-CON-EX-PD-60</t>
  </si>
  <si>
    <t>Chain Link Fence &amp; Gates Installation</t>
  </si>
  <si>
    <t xml:space="preserve">            PG-Q-CON-EX-PD-70</t>
  </si>
  <si>
    <t>Court Accessories Installation</t>
  </si>
  <si>
    <t xml:space="preserve">            PG-Q-CON-EX-PD-80</t>
  </si>
  <si>
    <t xml:space="preserve">        GENERAL SITE WORKS</t>
  </si>
  <si>
    <t xml:space="preserve">          FENCE WORKS</t>
  </si>
  <si>
    <t xml:space="preserve">            PG-Q-CON-EX-GN-FN-10</t>
  </si>
  <si>
    <t>Excavation for fence foundation</t>
  </si>
  <si>
    <t xml:space="preserve">            PG-Q-CON-EX-GN-FN-20</t>
  </si>
  <si>
    <t>Concrete Foundations for Fence</t>
  </si>
  <si>
    <t xml:space="preserve">            PG-Q-CON-EX-GN-FN-30</t>
  </si>
  <si>
    <t>Installation of Galvanized Steel Posts &amp; Framing</t>
  </si>
  <si>
    <t xml:space="preserve">            PG-Q-CON-EX-GN-FN-40</t>
  </si>
  <si>
    <t>Fixing of Chain Link Mesh, Tensioning &amp; Bracing</t>
  </si>
  <si>
    <t xml:space="preserve">            PG-Q-CON-EX-GN-FN-50</t>
  </si>
  <si>
    <t>Installation of Gates</t>
  </si>
  <si>
    <t xml:space="preserve">          MECHANICAL WORK</t>
  </si>
  <si>
    <t xml:space="preserve">            STORM WATER AND UTILITY WORK</t>
  </si>
  <si>
    <t xml:space="preserve">              PG-Q-CON-EX-GN-M-10</t>
  </si>
  <si>
    <t>Excavation</t>
  </si>
  <si>
    <t xml:space="preserve">              PG-Q-CON-EX-GN-M-20</t>
  </si>
  <si>
    <t xml:space="preserve">              PG-Q-CON-EX-GN-M-30</t>
  </si>
  <si>
    <t>Manhole Installation</t>
  </si>
  <si>
    <t xml:space="preserve">              PG-Q-CON-EX-GN-M-40</t>
  </si>
  <si>
    <t>150 mm uPVC pipe laying &amp; jointing</t>
  </si>
  <si>
    <t xml:space="preserve">              PG-Q-CON-EX-GN-M-50</t>
  </si>
  <si>
    <t>Concrete Encasement</t>
  </si>
  <si>
    <t xml:space="preserve">              PG-Q-CON-EX-GN-M-60</t>
  </si>
  <si>
    <t>Backfilling &amp; Compaction</t>
  </si>
  <si>
    <t xml:space="preserve">              PG-Q-CON-EX-GN-M-70</t>
  </si>
  <si>
    <t>Surface Reinstatement &amp; Civil Works</t>
  </si>
  <si>
    <t xml:space="preserve">            IRRIGATION SYSTEM WORKS</t>
  </si>
  <si>
    <t xml:space="preserve">              PG-Q-CON-EX-GN-M-100</t>
  </si>
  <si>
    <t>Installation of Bubblers and Sprinklers</t>
  </si>
  <si>
    <t xml:space="preserve">              PG-Q-CON-EX-GN-M-80</t>
  </si>
  <si>
    <t xml:space="preserve">              PG-Q-CON-EX-GN-M-90</t>
  </si>
  <si>
    <t>Installation of Irrigation Control System</t>
  </si>
  <si>
    <t xml:space="preserve">            FIRE PROTECTION SYSTEM</t>
  </si>
  <si>
    <t xml:space="preserve">              PG-Q-CON-EX-GN-M-110</t>
  </si>
  <si>
    <t>Fire Extinguisher Installation</t>
  </si>
  <si>
    <t xml:space="preserve">            POWER, LIGHTING &amp; GROUNDING</t>
  </si>
  <si>
    <t xml:space="preserve">              PG-Q-CON-EX-GN-E-10</t>
  </si>
  <si>
    <t xml:space="preserve">              PG-Q-CON-EX-GN-E-20</t>
  </si>
  <si>
    <t xml:space="preserve">              PG-Q-CON-EX-GN-E-30</t>
  </si>
  <si>
    <t>Lightning Protection System (LPS)</t>
  </si>
  <si>
    <t xml:space="preserve">              PG-Q-CON-EX-GN-E-40</t>
  </si>
  <si>
    <t>KWH Meter and MDB Installation</t>
  </si>
  <si>
    <t xml:space="preserve">              PG-Q-CON-EX-GN-E-50</t>
  </si>
  <si>
    <t>Power Panels and Distribution Boards</t>
  </si>
  <si>
    <t xml:space="preserve">              PG-Q-CON-EX-GN-E-60</t>
  </si>
  <si>
    <t>Site Lighting Poles Installation</t>
  </si>
  <si>
    <t xml:space="preserve">              PG-Q-CON-EX-GN-E-70</t>
  </si>
  <si>
    <t>Wiring Works</t>
  </si>
  <si>
    <t xml:space="preserve">              PG-Q-CON-EX-GN-E-80</t>
  </si>
  <si>
    <t>Lighting Fixtures with outlets Installation</t>
  </si>
  <si>
    <t xml:space="preserve">            ELV SYSTEMS (TELECOM, DATA, AV &amp; CCTV)</t>
  </si>
  <si>
    <t xml:space="preserve">              PG-Q-CON-EX-GN-E-100</t>
  </si>
  <si>
    <t>Fiber Optic Pull Box Installation</t>
  </si>
  <si>
    <t xml:space="preserve">              PG-Q-CON-EX-GN-E-110</t>
  </si>
  <si>
    <t>Telephone and Data Outlet Installation</t>
  </si>
  <si>
    <t xml:space="preserve">              PG-Q-CON-EX-GN-E-120</t>
  </si>
  <si>
    <t>Telecom Equipment and AV HDMI Installation</t>
  </si>
  <si>
    <t xml:space="preserve">              PG-Q-CON-EX-GN-E-130</t>
  </si>
  <si>
    <t>CCTV Rack / Cabinet Installation</t>
  </si>
  <si>
    <t xml:space="preserve">              PG-Q-CON-EX-GN-E-140</t>
  </si>
  <si>
    <t>NVR and CCTV Monitor Installation</t>
  </si>
  <si>
    <t xml:space="preserve">              PG-Q-CON-EX-GN-E-150</t>
  </si>
  <si>
    <t>IP Camera Installation</t>
  </si>
  <si>
    <t xml:space="preserve">              PG-Q-CON-EX-GN-E-90</t>
  </si>
  <si>
    <t>ELV Containment &amp; Cabling Works</t>
  </si>
  <si>
    <t xml:space="preserve">            FIRE ALARM SYSTEM</t>
  </si>
  <si>
    <t xml:space="preserve">              PG-Q-CON-EX-GN-E-160</t>
  </si>
  <si>
    <t>Fire Alarm Containment &amp; Cabling</t>
  </si>
  <si>
    <t xml:space="preserve">              PG-Q-CON-EX-GN-E-170</t>
  </si>
  <si>
    <t>Fire Alarm Control Panel (FACP) Installation</t>
  </si>
  <si>
    <t xml:space="preserve">              PG-Q-CON-EX-GN-E-180</t>
  </si>
  <si>
    <t>Initiating Devices (Detectors &amp; Manual Pull Station)</t>
  </si>
  <si>
    <t xml:space="preserve">              PG-Q-CON-EX-GN-E-190</t>
  </si>
  <si>
    <t>Notification Appliances (Strobe with Sounder)</t>
  </si>
  <si>
    <t xml:space="preserve">          PARKING WORK</t>
  </si>
  <si>
    <t xml:space="preserve">            PG-Q-CON-EX-GN-PR-10</t>
  </si>
  <si>
    <t>Installlation of Parking Accessories</t>
  </si>
  <si>
    <t xml:space="preserve">            PG-Q-CON-EX-GN-PR-20</t>
  </si>
  <si>
    <t xml:space="preserve">            PG-Q-CON-EX-GN-PR-30</t>
  </si>
  <si>
    <t>Marking &amp; Signages</t>
  </si>
  <si>
    <t xml:space="preserve">          SERVICE CONNECTION</t>
  </si>
  <si>
    <t xml:space="preserve">            PG-Q-CON-EX-GN-SC-10</t>
  </si>
  <si>
    <t>Excavation &amp; Trench Preparation</t>
  </si>
  <si>
    <t xml:space="preserve">            PG-Q-CON-EX-GN-SC-20</t>
  </si>
  <si>
    <t>HDPE Pipe Laying &amp; Valve Installation</t>
  </si>
  <si>
    <t xml:space="preserve">            PG-Q-CON-EX-GN-SC-30</t>
  </si>
  <si>
    <t>Connection to City Network</t>
  </si>
  <si>
    <t xml:space="preserve">            PG-Q-CON-EX-GN-SC-40</t>
  </si>
  <si>
    <t>Backfilling</t>
  </si>
  <si>
    <t xml:space="preserve">        LANDSCAPING WORKS</t>
  </si>
  <si>
    <t xml:space="preserve">          HARDSCAPE WORK</t>
  </si>
  <si>
    <t xml:space="preserve">            PG-Q-CON-EX-LS-HS-10</t>
  </si>
  <si>
    <t xml:space="preserve">            PG-Q-CON-EX-LS-HS-20</t>
  </si>
  <si>
    <t xml:space="preserve">            PG-Q-CON-EX-LS-HS-30</t>
  </si>
  <si>
    <t>Stamped Concrete Floor</t>
  </si>
  <si>
    <t xml:space="preserve">            PG-Q-CON-EX-LS-HS-40</t>
  </si>
  <si>
    <t xml:space="preserve">            PG-Q-CON-EX-LS-HS-50</t>
  </si>
  <si>
    <t xml:space="preserve">            PG-Q-CON-EX-LS-HS-60</t>
  </si>
  <si>
    <t>Install Recycled Precast Concrete Trash Bins</t>
  </si>
  <si>
    <t xml:space="preserve">          SOFTSCAPE WORK</t>
  </si>
  <si>
    <t xml:space="preserve">            PG-Q-CON-EX-LS-SS-10</t>
  </si>
  <si>
    <t>Planting Trees</t>
  </si>
  <si>
    <t xml:space="preserve">            PG-Q-CON-EX-LS-SS-20</t>
  </si>
  <si>
    <t xml:space="preserve">        TANK WORKS</t>
  </si>
  <si>
    <t xml:space="preserve">            PG-Q-CON-EX-TW-ST-10</t>
  </si>
  <si>
    <t xml:space="preserve">            PG-Q-CON-EX-TW-ST-20</t>
  </si>
  <si>
    <t>PCC / Lean Concrete laying</t>
  </si>
  <si>
    <t xml:space="preserve">            PG-Q-CON-EX-TW-ST-30</t>
  </si>
  <si>
    <t>RCC Foundation</t>
  </si>
  <si>
    <t xml:space="preserve">            PG-Q-CON-EX-TW-ST-40</t>
  </si>
  <si>
    <t>RCC Wall</t>
  </si>
  <si>
    <t xml:space="preserve">            PG-Q-CON-EX-TW-ST-50</t>
  </si>
  <si>
    <t>RCC Slab</t>
  </si>
  <si>
    <t xml:space="preserve">            PG-Q-CON-EX-TW-ST-60</t>
  </si>
  <si>
    <t>Finishing Work</t>
  </si>
  <si>
    <t xml:space="preserve">            PG-Q-CON-EX-TW-ST-70</t>
  </si>
  <si>
    <t xml:space="preserve">            PG-Q-CON-EX-TW-IR-10</t>
  </si>
  <si>
    <t xml:space="preserve">            PG-Q-CON-EX-TW-IR-20</t>
  </si>
  <si>
    <t xml:space="preserve">            PG-Q-CON-EX-TW-IR-30</t>
  </si>
  <si>
    <t xml:space="preserve">            PG-Q-CON-EX-TW-IR-40</t>
  </si>
  <si>
    <t>GRP Water Tank Installation</t>
  </si>
  <si>
    <t xml:space="preserve">      AIR DOME CONSTRUCTION</t>
  </si>
  <si>
    <t xml:space="preserve">        CIVIL WORK</t>
  </si>
  <si>
    <t xml:space="preserve">          PG-Q-CON-EX-AD-CL-10</t>
  </si>
  <si>
    <t xml:space="preserve">          PG-Q-CON-EX-AD-CL-20</t>
  </si>
  <si>
    <t>Anti-Termite Treatment</t>
  </si>
  <si>
    <t xml:space="preserve">          PG-Q-CON-EX-AD-CL-30</t>
  </si>
  <si>
    <t>PCC / Blinding Concrete</t>
  </si>
  <si>
    <t xml:space="preserve">          PG-Q-CON-EX-AD-CL-40</t>
  </si>
  <si>
    <t>RCC Foundation Works</t>
  </si>
  <si>
    <t xml:space="preserve">          PG-Q-CON-EX-AD-CL-50</t>
  </si>
  <si>
    <t>Backfilling with Compaction</t>
  </si>
  <si>
    <t xml:space="preserve">          PG-Q-CON-EX-AD-CL-60</t>
  </si>
  <si>
    <t>Installation of Anchorage System</t>
  </si>
  <si>
    <t xml:space="preserve">          PG-Q-CON-EX-AD-CL-70</t>
  </si>
  <si>
    <t>Installation of Steel Cable Structural System</t>
  </si>
  <si>
    <t xml:space="preserve">          PG-Q-CON-EX-AD-CL-80</t>
  </si>
  <si>
    <t>Installation of Membrane System</t>
  </si>
  <si>
    <t xml:space="preserve">        ARCHITECTURAL WORK</t>
  </si>
  <si>
    <t xml:space="preserve">          PG-Q-CON-EX-AD-AR-10</t>
  </si>
  <si>
    <t>Installation of Thermal Insulation System</t>
  </si>
  <si>
    <t xml:space="preserve">          PG-Q-CON-EX-AD-AR-20</t>
  </si>
  <si>
    <t>Installation of Doors &amp; Access Systems</t>
  </si>
  <si>
    <t xml:space="preserve">          PG-Q-CON-EX-AD-AR-30</t>
  </si>
  <si>
    <t>Installation of Logo</t>
  </si>
  <si>
    <t xml:space="preserve">          PG-Q-CON-EX-AD-AR-40</t>
  </si>
  <si>
    <t>Final Fixing of Accessories &amp; Finishes</t>
  </si>
  <si>
    <t xml:space="preserve">        MECHANICAL WORK</t>
  </si>
  <si>
    <t xml:space="preserve">          PG-Q-CON-EX-AD-ME-10</t>
  </si>
  <si>
    <t>Installation of Main Air Package Units</t>
  </si>
  <si>
    <t xml:space="preserve">          PG-Q-CON-EX-AD-ME-20</t>
  </si>
  <si>
    <t>Installation of Backup Air Package Unit</t>
  </si>
  <si>
    <t xml:space="preserve">          PG-Q-CON-EX-AD-ME-30</t>
  </si>
  <si>
    <t>Installation of Complete HVAC System</t>
  </si>
  <si>
    <t xml:space="preserve">        ELECTRICAL WORK</t>
  </si>
  <si>
    <t xml:space="preserve">          PG-Q-CON-EX-AD-EL-10</t>
  </si>
  <si>
    <t>Installation of Electrical Boxes &amp; MDBs</t>
  </si>
  <si>
    <t xml:space="preserve">          PG-Q-CON-EX-AD-EL-20</t>
  </si>
  <si>
    <t xml:space="preserve">          PG-Q-CON-EX-AD-EL-30</t>
  </si>
  <si>
    <t>Electrical Connections to Main Power Source (Excluding kWh Meter)</t>
  </si>
  <si>
    <t xml:space="preserve">          PG-Q-CON-EX-AD-EL-40</t>
  </si>
  <si>
    <t>Installation of Backup Generator</t>
  </si>
  <si>
    <t xml:space="preserve">          PG-Q-CON-EX-AD-EL-50</t>
  </si>
  <si>
    <t>Installation of Smart Dome System</t>
  </si>
  <si>
    <t xml:space="preserve">      TOILET BUILDING WORKS</t>
  </si>
  <si>
    <t xml:space="preserve">          STRUCTURAL WORK</t>
  </si>
  <si>
    <t xml:space="preserve">            PG-Q-CON-B-STR-10</t>
  </si>
  <si>
    <t>Excavation up to bottom of footing</t>
  </si>
  <si>
    <t xml:space="preserve">            PG-Q-CON-B-STR-20</t>
  </si>
  <si>
    <t>Anti-termite treatment and Polyethene Sheet</t>
  </si>
  <si>
    <t xml:space="preserve">            PG-Q-CON-B-STR-30</t>
  </si>
  <si>
    <t>Backfilling with selected fill material (under footing)</t>
  </si>
  <si>
    <t xml:space="preserve">            PG-Q-CON-B-STR-40</t>
  </si>
  <si>
    <t>Raft Foundation Work</t>
  </si>
  <si>
    <t xml:space="preserve">            PG-Q-CON-B-STR-50</t>
  </si>
  <si>
    <t>Autoclaved aerated panel (walls)</t>
  </si>
  <si>
    <t xml:space="preserve">            PG-Q-CON-B-STR-60</t>
  </si>
  <si>
    <t>Autoclaved aerated panel (ceiling)</t>
  </si>
  <si>
    <t xml:space="preserve">            PG-Q-CON-B-STR-70</t>
  </si>
  <si>
    <t>Autoclaved aerated panel (parapet)</t>
  </si>
  <si>
    <t xml:space="preserve">          ARCHITECTURAL WORK</t>
  </si>
  <si>
    <t xml:space="preserve">            GENERAL FINISHES</t>
  </si>
  <si>
    <t xml:space="preserve">              PG-Q-CON-B-AR-GF-10</t>
  </si>
  <si>
    <t>Block Works</t>
  </si>
  <si>
    <t xml:space="preserve">              PG-Q-CON-B-AR-GF-20</t>
  </si>
  <si>
    <t>Plaster</t>
  </si>
  <si>
    <t xml:space="preserve">              PG-Q-CON-B-AR-GF-30</t>
  </si>
  <si>
    <t>False Ceiling Installation &amp; Finishing</t>
  </si>
  <si>
    <t xml:space="preserve">              PG-Q-CON-B-AR-GF-40</t>
  </si>
  <si>
    <t>Wall Paint</t>
  </si>
  <si>
    <t xml:space="preserve">              PG-Q-CON-B-AR-GF-50</t>
  </si>
  <si>
    <t>Epoxy Flooring</t>
  </si>
  <si>
    <t xml:space="preserve">              PG-Q-CON-B-AR-GF-60</t>
  </si>
  <si>
    <t>Install Doors &amp; Windows</t>
  </si>
  <si>
    <t xml:space="preserve">              PG-Q-CON-B-AR-GF-70</t>
  </si>
  <si>
    <t>Lockers and Furniture Installation</t>
  </si>
  <si>
    <t xml:space="preserve">              PG-Q-CON-B-AR-GF-80</t>
  </si>
  <si>
    <t>Facade Finishing Work</t>
  </si>
  <si>
    <t xml:space="preserve">            WET AREA FINISHES</t>
  </si>
  <si>
    <t xml:space="preserve">              PG-Q-CON-B-AR-WF-10</t>
  </si>
  <si>
    <t xml:space="preserve">              PG-Q-CON-B-AR-WF-20</t>
  </si>
  <si>
    <t>Wall Tiles and Partition Work</t>
  </si>
  <si>
    <t xml:space="preserve">              PG-Q-CON-B-AR-WF-30</t>
  </si>
  <si>
    <t>Waterproofing on Floor</t>
  </si>
  <si>
    <t xml:space="preserve">              PG-Q-CON-B-AR-WF-40</t>
  </si>
  <si>
    <t>Floor Tiles Works</t>
  </si>
  <si>
    <t xml:space="preserve">              PG-Q-CON-B-AR-WF-50</t>
  </si>
  <si>
    <t>Toliet accessories Installation Works</t>
  </si>
  <si>
    <t xml:space="preserve">              PG-Q-CON-B-AR-WF-60</t>
  </si>
  <si>
    <t>Install Doors</t>
  </si>
  <si>
    <t xml:space="preserve">            ROOF FINISHES</t>
  </si>
  <si>
    <t xml:space="preserve">              PG-Q-CON-B-AR-RF-10</t>
  </si>
  <si>
    <t xml:space="preserve">              PG-Q-CON-B-AR-RF-20</t>
  </si>
  <si>
    <t>Epoxy Flooring and Finishes</t>
  </si>
  <si>
    <t xml:space="preserve">              PG-Q-CON-B-AR-RF-30</t>
  </si>
  <si>
    <t>Steel ladder and Steel roof scupper Installation</t>
  </si>
  <si>
    <t xml:space="preserve">        MEP WORK</t>
  </si>
  <si>
    <t xml:space="preserve">          MECANICAL WORKS</t>
  </si>
  <si>
    <t xml:space="preserve">            FIRE FIGHTING SYSTEM</t>
  </si>
  <si>
    <t xml:space="preserve">              PG-Q-CON-B-GF-FF-10</t>
  </si>
  <si>
    <t xml:space="preserve">            SEWER AND DRAINAGE SYSTEM</t>
  </si>
  <si>
    <t xml:space="preserve">              PG-Q-CON-B-GF-DR-10</t>
  </si>
  <si>
    <t>Sewer and Drainge System Main Lines Installation</t>
  </si>
  <si>
    <t xml:space="preserve">              PG-Q-CON-B-GF-DR-20</t>
  </si>
  <si>
    <t>Sewer and Drainge System Pipes and fittings Installation</t>
  </si>
  <si>
    <t xml:space="preserve">              PG-Q-CON-B-GF-DR-30</t>
  </si>
  <si>
    <t>Sanitaryware Installation (Final Fix)</t>
  </si>
  <si>
    <t xml:space="preserve">            HVAC SYSTEM</t>
  </si>
  <si>
    <t xml:space="preserve">              PG-Q-CON-B-GF-AC-10</t>
  </si>
  <si>
    <t>Duct Work and Exhaust Fan Installation</t>
  </si>
  <si>
    <t xml:space="preserve">              PG-Q-CON-B-GF-AC-20</t>
  </si>
  <si>
    <t>Split AC, Grills &amp; Diffuser Installation</t>
  </si>
  <si>
    <t xml:space="preserve">            WATER SUPPLY SYSTEM</t>
  </si>
  <si>
    <t xml:space="preserve">              PG-Q-CON-B-GF-WS-10</t>
  </si>
  <si>
    <t>Water Supply Main Lines Installation</t>
  </si>
  <si>
    <t xml:space="preserve">              PG-Q-CON-B-GF-WS-20</t>
  </si>
  <si>
    <t>Water Supply Pipes Installation (Cold and Hot Water)</t>
  </si>
  <si>
    <t xml:space="preserve">              PG-Q-CON-B-GF-WS-30</t>
  </si>
  <si>
    <t>Water Supply Accesories and Booster pump Installation</t>
  </si>
  <si>
    <t xml:space="preserve">          ELECTRICAL WORKS</t>
  </si>
  <si>
    <t xml:space="preserve">            PG-Q-CON-B-GF-EL-10</t>
  </si>
  <si>
    <t>Pipes &amp; Conduits Installation</t>
  </si>
  <si>
    <t xml:space="preserve">            PG-Q-CON-B-GF-EL-20</t>
  </si>
  <si>
    <t>Electrical &amp; ELV Wiring Works</t>
  </si>
  <si>
    <t xml:space="preserve">            PG-Q-CON-B-GF-EL-30</t>
  </si>
  <si>
    <t>Fire Alarm Devices Installation</t>
  </si>
  <si>
    <t xml:space="preserve">            PG-Q-CON-B-GF-EL-40</t>
  </si>
  <si>
    <t>Telecom &amp; CCTV Devices Installation</t>
  </si>
  <si>
    <t xml:space="preserve">            PG-Q-CON-B-GF-EL-50</t>
  </si>
  <si>
    <t>Electrical Light Fixtures Installation</t>
  </si>
  <si>
    <t xml:space="preserve">    PROJECT CLOSOUT</t>
  </si>
  <si>
    <t xml:space="preserve">      PG-Q-PCL-10</t>
  </si>
  <si>
    <t xml:space="preserve">      PG-Q-PCL-20</t>
  </si>
  <si>
    <t>As-Built Drawings</t>
  </si>
  <si>
    <t xml:space="preserve">      PG-Q-PCL-30</t>
  </si>
  <si>
    <t>Snag list Submission</t>
  </si>
  <si>
    <t xml:space="preserve">      PG-Q-PCL-40</t>
  </si>
  <si>
    <t>Snag list Closeout</t>
  </si>
  <si>
    <t xml:space="preserve">      PG-Q-PCL-50</t>
  </si>
  <si>
    <t>Issuing Approvals</t>
  </si>
  <si>
    <t xml:space="preserve">      PG-Q-PCL-60</t>
  </si>
  <si>
    <t>Handing Over</t>
  </si>
  <si>
    <t xml:space="preserve">  HAIL</t>
  </si>
  <si>
    <t xml:space="preserve">        PG-H-MOB-CAM-10</t>
  </si>
  <si>
    <t xml:space="preserve">        PG-H-MOB-CAM-20</t>
  </si>
  <si>
    <t xml:space="preserve">        PG-H-MOB-CAM-30</t>
  </si>
  <si>
    <t xml:space="preserve">        PG-H-MOB-CAM-40</t>
  </si>
  <si>
    <t xml:space="preserve">        PG-H-MOB-SO-10</t>
  </si>
  <si>
    <t xml:space="preserve">        PG-H-MOB-SO-20</t>
  </si>
  <si>
    <t xml:space="preserve">        PG-H-MOB-SO-30</t>
  </si>
  <si>
    <t xml:space="preserve">        PG-H-MOB-SO-40</t>
  </si>
  <si>
    <t xml:space="preserve">        PG-H-MOB-SO-50</t>
  </si>
  <si>
    <t xml:space="preserve">      PG-H-GEN-10</t>
  </si>
  <si>
    <t xml:space="preserve">      PG-H-GEN-20</t>
  </si>
  <si>
    <t xml:space="preserve">      PG-H-GEN-30</t>
  </si>
  <si>
    <t xml:space="preserve">      PG-H-GEN-40</t>
  </si>
  <si>
    <t xml:space="preserve">            PG-H-EN-ST-SD-SB-10</t>
  </si>
  <si>
    <t xml:space="preserve">            PG-H-EN-ST-SD-SB-20</t>
  </si>
  <si>
    <t xml:space="preserve">            PG-H-EN-ST-SD-SB-30</t>
  </si>
  <si>
    <t xml:space="preserve">            PG-H-EN-ST-SD-SB-40</t>
  </si>
  <si>
    <t xml:space="preserve">            PG-H-EN-ST-SD-SB-50</t>
  </si>
  <si>
    <t xml:space="preserve">            PG-H-EN-ST-SD-SB-60</t>
  </si>
  <si>
    <t xml:space="preserve">            PG-H-EN-ST-SD-SB-70</t>
  </si>
  <si>
    <t xml:space="preserve">            PG-H-EN-ST-SD-SB-80</t>
  </si>
  <si>
    <t xml:space="preserve">            PG-H-EN-AR-SD-SB-10</t>
  </si>
  <si>
    <t xml:space="preserve">            PG-H-EN-AR-SD-SB-100</t>
  </si>
  <si>
    <t xml:space="preserve">            PG-H-EN-AR-SD-SB-20</t>
  </si>
  <si>
    <t xml:space="preserve">            PG-H-EN-AR-SD-SB-30</t>
  </si>
  <si>
    <t xml:space="preserve">            PG-H-EN-AR-SD-SB-40</t>
  </si>
  <si>
    <t xml:space="preserve">            PG-H-EN-AR-SD-SB-50</t>
  </si>
  <si>
    <t xml:space="preserve">            PG-H-EN-AR-SD-SB-60</t>
  </si>
  <si>
    <t xml:space="preserve">            PG-H-EN-AR-SD-SB-70</t>
  </si>
  <si>
    <t xml:space="preserve">            PG-H-EN-AR-SD-SB-80</t>
  </si>
  <si>
    <t xml:space="preserve">            PG-H-EN-AR-SD-SB-90</t>
  </si>
  <si>
    <t xml:space="preserve">          PG-H-EN-LS-SD-SB-10</t>
  </si>
  <si>
    <t xml:space="preserve">          PG-H-EN-LS-SD-SB-100</t>
  </si>
  <si>
    <t xml:space="preserve">          PG-H-EN-LS-SD-SB-20</t>
  </si>
  <si>
    <t xml:space="preserve">          PG-H-EN-LS-SD-SB-30</t>
  </si>
  <si>
    <t xml:space="preserve">          PG-H-EN-LS-SD-SB-40</t>
  </si>
  <si>
    <t xml:space="preserve">          PG-H-EN-LS-SD-SB-50</t>
  </si>
  <si>
    <t xml:space="preserve">          PG-H-EN-LS-SD-SB-60</t>
  </si>
  <si>
    <t xml:space="preserve">          PG-H-EN-LS-SD-SB-70</t>
  </si>
  <si>
    <t xml:space="preserve">          PG-H-EN-LS-SD-SB-80</t>
  </si>
  <si>
    <t xml:space="preserve">          PG-H-EN-LS-SD-SB-90</t>
  </si>
  <si>
    <t xml:space="preserve">            PG-H-EN-ME-SD-SB-10</t>
  </si>
  <si>
    <t xml:space="preserve">            PG-H-EN-ME-SD-SB-20</t>
  </si>
  <si>
    <t xml:space="preserve">            PG-H-EN-ME-SD-SB-30</t>
  </si>
  <si>
    <t xml:space="preserve">            PG-H-EN-ME-SD-SB-40</t>
  </si>
  <si>
    <t xml:space="preserve">            PG-H-EN-ME-SD-SB-50</t>
  </si>
  <si>
    <t xml:space="preserve">            PG-H-EN-ME-SD-SB-60</t>
  </si>
  <si>
    <t xml:space="preserve">            PG-H-EN-ME-SD-SB-70</t>
  </si>
  <si>
    <t xml:space="preserve">            PG-H-EN-ME-SD-SB-80</t>
  </si>
  <si>
    <t xml:space="preserve">            PG-H-EN-ME-SD-SB-90</t>
  </si>
  <si>
    <t xml:space="preserve">            PG-H-EN-EL-SD-SB-10</t>
  </si>
  <si>
    <t xml:space="preserve">            PG-H-EN-EL-SD-SB-20</t>
  </si>
  <si>
    <t xml:space="preserve">            PG-H-EN-EL-SD-SB-30</t>
  </si>
  <si>
    <t xml:space="preserve">            PG-H-EN-EL-SD-SB-40</t>
  </si>
  <si>
    <t xml:space="preserve">            PG-H-EN-EL-SD-SB-50</t>
  </si>
  <si>
    <t xml:space="preserve">            PG-H-EN-EL-SD-SB-60</t>
  </si>
  <si>
    <t xml:space="preserve">            PG-H-EN-EL-SD-SB-70</t>
  </si>
  <si>
    <t xml:space="preserve">            PG-H-EN-EL-SD-SB-80</t>
  </si>
  <si>
    <t xml:space="preserve">            PG-H-EN-EL-SD-SB-100</t>
  </si>
  <si>
    <t xml:space="preserve">            PG-H-EN-EL-SD-SB-110</t>
  </si>
  <si>
    <t xml:space="preserve">            PG-H-EN-EL-SD-SB-90</t>
  </si>
  <si>
    <t xml:space="preserve">            PG-H-EN-ST-SD-AP-10</t>
  </si>
  <si>
    <t xml:space="preserve">            PG-H-EN-ST-SD-AP-20</t>
  </si>
  <si>
    <t xml:space="preserve">            PG-H-EN-ST-SD-AP-30</t>
  </si>
  <si>
    <t xml:space="preserve">            PG-H-EN-ST-SD-AP-40</t>
  </si>
  <si>
    <t xml:space="preserve">            PG-H-EN-ST-SD-AP-50</t>
  </si>
  <si>
    <t xml:space="preserve">            PG-H-EN-ST-SD-AP-60</t>
  </si>
  <si>
    <t xml:space="preserve">            PG-H-EN-ST-SD-AP-70</t>
  </si>
  <si>
    <t xml:space="preserve">            PG-H-EN-ST-SD-AP-80</t>
  </si>
  <si>
    <t xml:space="preserve">            PG-H-EN-AR-SD-AP-10</t>
  </si>
  <si>
    <t xml:space="preserve">            PG-H-EN-AR-SD-AP-100</t>
  </si>
  <si>
    <t xml:space="preserve">            PG-H-EN-AR-SD-AP-20</t>
  </si>
  <si>
    <t xml:space="preserve">            PG-H-EN-AR-SD-AP-30</t>
  </si>
  <si>
    <t xml:space="preserve">            PG-H-EN-AR-SD-AP-40</t>
  </si>
  <si>
    <t xml:space="preserve">            PG-H-EN-AR-SD-AP-50</t>
  </si>
  <si>
    <t xml:space="preserve">            PG-H-EN-AR-SD-AP-60</t>
  </si>
  <si>
    <t xml:space="preserve">            PG-H-EN-AR-SD-AP-70</t>
  </si>
  <si>
    <t xml:space="preserve">            PG-H-EN-AR-SD-AP-80</t>
  </si>
  <si>
    <t xml:space="preserve">            PG-H-EN-AR-SD-AP-90</t>
  </si>
  <si>
    <t xml:space="preserve">          PG-H-EN-LS-SD-AP-10</t>
  </si>
  <si>
    <t xml:space="preserve">          PG-H-EN-LS-SD-AP-100</t>
  </si>
  <si>
    <t xml:space="preserve">          PG-H-EN-LS-SD-AP-20</t>
  </si>
  <si>
    <t xml:space="preserve">          PG-H-EN-LS-SD-AP-30</t>
  </si>
  <si>
    <t xml:space="preserve">          PG-H-EN-LS-SD-AP-40</t>
  </si>
  <si>
    <t xml:space="preserve">          PG-H-EN-LS-SD-AP-50</t>
  </si>
  <si>
    <t xml:space="preserve">          PG-H-EN-LS-SD-AP-60</t>
  </si>
  <si>
    <t xml:space="preserve">          PG-H-EN-LS-SD-AP-70</t>
  </si>
  <si>
    <t xml:space="preserve">          PG-H-EN-LS-SD-AP-80</t>
  </si>
  <si>
    <t xml:space="preserve">          PG-H-EN-LS-SD-AP-90</t>
  </si>
  <si>
    <t xml:space="preserve">            PG-H-EN-ME-SD-AP-10</t>
  </si>
  <si>
    <t xml:space="preserve">            PG-H-EN-ME-SD-AP-20</t>
  </si>
  <si>
    <t xml:space="preserve">            PG-H-EN-ME-SD-AP-30</t>
  </si>
  <si>
    <t xml:space="preserve">            PG-H-EN-ME-SD-AP-40</t>
  </si>
  <si>
    <t xml:space="preserve">            PG-H-EN-ME-SD-AP-50</t>
  </si>
  <si>
    <t xml:space="preserve">            PG-H-EN-ME-SD-AP-60</t>
  </si>
  <si>
    <t xml:space="preserve">            PG-H-EN-ME-SD-AP-70</t>
  </si>
  <si>
    <t xml:space="preserve">            PG-H-EN-ME-SD-AP-80</t>
  </si>
  <si>
    <t xml:space="preserve">            PG-H-EN-ME-SD-AP-90</t>
  </si>
  <si>
    <t xml:space="preserve">            PG-H-EN-EL-SD-AP-10</t>
  </si>
  <si>
    <t xml:space="preserve">            PG-H-EN-EL-SD-AP-20</t>
  </si>
  <si>
    <t xml:space="preserve">            PG-H-EN-EL-SD-AP-30</t>
  </si>
  <si>
    <t xml:space="preserve">            PG-H-EN-EL-SD-AP-40</t>
  </si>
  <si>
    <t xml:space="preserve">            PG-H-EN-EL-SD-AP-50</t>
  </si>
  <si>
    <t xml:space="preserve">            PG-H-EN-EL-SD-AP-60</t>
  </si>
  <si>
    <t xml:space="preserve">            PG-H-EN-EL-SD-AP-70</t>
  </si>
  <si>
    <t xml:space="preserve">            PG-H-EN-EL-SD-AP-80</t>
  </si>
  <si>
    <t xml:space="preserve">            PG-H-EN-EL-SD-AP-100</t>
  </si>
  <si>
    <t xml:space="preserve">            PG-H-EN-EL-SD-AP-110</t>
  </si>
  <si>
    <t xml:space="preserve">            PG-H-EN-EL-SD-AP-90</t>
  </si>
  <si>
    <t xml:space="preserve">            PG-H-PR-LL-LS-MS-10</t>
  </si>
  <si>
    <t xml:space="preserve">            PG-H-PR-LL-LS-MS-20</t>
  </si>
  <si>
    <t xml:space="preserve">            PG-H-PR-LL-LS-MS-30</t>
  </si>
  <si>
    <t xml:space="preserve">            PG-H-PR-LL-SP-MS-10</t>
  </si>
  <si>
    <t xml:space="preserve">            PG-H-PR-LL-SP-MS-20</t>
  </si>
  <si>
    <t xml:space="preserve">            PG-H-PR-LL-CO-MS-10</t>
  </si>
  <si>
    <t xml:space="preserve">            PG-H-PR-LL-MT-MS-10</t>
  </si>
  <si>
    <t xml:space="preserve">            PG-H-PR-LL-MT-MS-20</t>
  </si>
  <si>
    <t xml:space="preserve">            PG-H-PR-LL-PB-MS-10</t>
  </si>
  <si>
    <t xml:space="preserve">            PG-H-PR-LL-PB-MS-20</t>
  </si>
  <si>
    <t xml:space="preserve">            PG-H-PR-LL-IR-MS-10</t>
  </si>
  <si>
    <t xml:space="preserve">            PG-H-PR-LL-IR-MS-20</t>
  </si>
  <si>
    <t xml:space="preserve">            PG-H-PR-LL-EL-MS-10</t>
  </si>
  <si>
    <t xml:space="preserve">            PG-H-PR-LL-EL-MS-20</t>
  </si>
  <si>
    <t xml:space="preserve">            PG-H-PR-LL-EL-MS-30</t>
  </si>
  <si>
    <t xml:space="preserve">            PG-H-PR-LL-EL-MS-40</t>
  </si>
  <si>
    <t xml:space="preserve">            PG-H-PR-LL-EL-MS-50</t>
  </si>
  <si>
    <t xml:space="preserve">            PG-H-PR-LL-EL-MS-60</t>
  </si>
  <si>
    <t xml:space="preserve">            PG-H-PR-LL-EL-MS-70</t>
  </si>
  <si>
    <t xml:space="preserve">            PG-H-PR-LL-EL-MS-80</t>
  </si>
  <si>
    <t xml:space="preserve">            PG-H-PR-SL-LS-MS-10</t>
  </si>
  <si>
    <t xml:space="preserve">            PG-H-PR-SL-LS-MS-20</t>
  </si>
  <si>
    <t xml:space="preserve">            PG-H-PR-SL-LS-MS-30</t>
  </si>
  <si>
    <t xml:space="preserve">            PG-H-PR-SL-LS-MS-40</t>
  </si>
  <si>
    <t xml:space="preserve">            PG-H-PR-SL-LS-MS-50</t>
  </si>
  <si>
    <t xml:space="preserve">            PG-H-PR-SL-LS-MS-60</t>
  </si>
  <si>
    <t xml:space="preserve">            PG-H-PR-SL-LS-MS-70</t>
  </si>
  <si>
    <t xml:space="preserve">            PG-H-PR-SL-LS-MS-80</t>
  </si>
  <si>
    <t xml:space="preserve">            PG-H-PR-SL-CO-MS-10</t>
  </si>
  <si>
    <t xml:space="preserve">            PG-H-PR-SL-CO-MS-20</t>
  </si>
  <si>
    <t xml:space="preserve">            PG-H-PR-SL-CO-MS-30</t>
  </si>
  <si>
    <t xml:space="preserve">            PG-H-PR-SL-CO-MS-40</t>
  </si>
  <si>
    <t xml:space="preserve">            PG-H-PR-SL-CO-MS-50</t>
  </si>
  <si>
    <t xml:space="preserve">            PG-H-PR-SL-AR-MS-10</t>
  </si>
  <si>
    <t xml:space="preserve">            PG-H-PR-SL-AR-MS-100</t>
  </si>
  <si>
    <t xml:space="preserve">            PG-H-PR-SL-AR-MS-110</t>
  </si>
  <si>
    <t xml:space="preserve">            PG-H-PR-SL-AR-MS-120</t>
  </si>
  <si>
    <t xml:space="preserve">            PG-H-PR-SL-AR-MS-20</t>
  </si>
  <si>
    <t xml:space="preserve">            PG-H-PR-SL-AR-MS-30</t>
  </si>
  <si>
    <t xml:space="preserve">            PG-H-PR-SL-AR-MS-40</t>
  </si>
  <si>
    <t xml:space="preserve">            PG-H-PR-SL-AR-MS-50</t>
  </si>
  <si>
    <t xml:space="preserve">            PG-H-PR-SL-AR-MS-60</t>
  </si>
  <si>
    <t xml:space="preserve">            PG-H-PR-SL-AR-MS-70</t>
  </si>
  <si>
    <t xml:space="preserve">            PG-H-PR-SL-AR-MS-80</t>
  </si>
  <si>
    <t xml:space="preserve">            PG-H-PR-SL-AR-MS-90</t>
  </si>
  <si>
    <t xml:space="preserve">            PG-H-PR-SL-MT-MS-10</t>
  </si>
  <si>
    <t xml:space="preserve">            PG-H-PR-SL-MT-MS-20</t>
  </si>
  <si>
    <t xml:space="preserve">            PG-H-PR-SL-MT-MS-30</t>
  </si>
  <si>
    <t xml:space="preserve">            PG-H-PR-SL-AC-MS-10</t>
  </si>
  <si>
    <t xml:space="preserve">            PG-H-PR-SL-AC-MS-20</t>
  </si>
  <si>
    <t xml:space="preserve">            PG-H-PR-SL-AC-MS-30</t>
  </si>
  <si>
    <t xml:space="preserve">            PG-H-PR-SL-AC-MS-40</t>
  </si>
  <si>
    <t xml:space="preserve">            PG-H-PR-SL-PB-MS-10</t>
  </si>
  <si>
    <t xml:space="preserve">            PG-H-PR-SL-PB-MS-20</t>
  </si>
  <si>
    <t xml:space="preserve">            PG-H-PR-SL-PB-MS-30</t>
  </si>
  <si>
    <t xml:space="preserve">            PG-H-PR-SL-IR-MS-10</t>
  </si>
  <si>
    <t xml:space="preserve">            PG-H-PR-SL-IR-MS-20</t>
  </si>
  <si>
    <t xml:space="preserve">            PG-H-PR-SL-EL-MS-10</t>
  </si>
  <si>
    <t xml:space="preserve">            PG-H-PR-SL-FF-MS-10</t>
  </si>
  <si>
    <t xml:space="preserve">            PG-H-PR-LL-LS-MA-10</t>
  </si>
  <si>
    <t xml:space="preserve">            PG-H-PR-LL-LS-MA-20</t>
  </si>
  <si>
    <t xml:space="preserve">            PG-H-PR-LL-LS-MA-30</t>
  </si>
  <si>
    <t xml:space="preserve">            PG-H-PR-LL-SP-MA-10</t>
  </si>
  <si>
    <t xml:space="preserve">            PG-H-PR-LL-SP-MA-20</t>
  </si>
  <si>
    <t xml:space="preserve">            PG-H-PR-LL-CO-MA-10</t>
  </si>
  <si>
    <t xml:space="preserve">            PG-H-PR-LL-MT-MA-10</t>
  </si>
  <si>
    <t xml:space="preserve">            PG-H-PR-LL-MT-MA-20</t>
  </si>
  <si>
    <t xml:space="preserve">            PG-H-PR-LL-PB-MA-10</t>
  </si>
  <si>
    <t xml:space="preserve">            PG-H-PR-LL-PB-MA-20</t>
  </si>
  <si>
    <t xml:space="preserve">            PG-H-PR-LL-IR-MA-10</t>
  </si>
  <si>
    <t xml:space="preserve">            PG-H-PR-LL-IR-MA-20</t>
  </si>
  <si>
    <t xml:space="preserve">            PG-H-PR-LL-EL-MA-10</t>
  </si>
  <si>
    <t xml:space="preserve">            PG-H-PR-LL-EL-MA-20</t>
  </si>
  <si>
    <t xml:space="preserve">            PG-H-PR-LL-EL-MA-30</t>
  </si>
  <si>
    <t xml:space="preserve">            PG-H-PR-LL-EL-MA-40</t>
  </si>
  <si>
    <t xml:space="preserve">            PG-H-PR-LL-EL-MA-50</t>
  </si>
  <si>
    <t xml:space="preserve">            PG-H-PR-LL-EL-MA-60</t>
  </si>
  <si>
    <t xml:space="preserve">            PG-H-PR-LL-EL-MA-70</t>
  </si>
  <si>
    <t xml:space="preserve">            PG-H-PR-LL-EL-MA-80</t>
  </si>
  <si>
    <t xml:space="preserve">            PG-H-PR-SL-LS-MA-10</t>
  </si>
  <si>
    <t xml:space="preserve">            PG-H-PR-SL-LS-MA-20</t>
  </si>
  <si>
    <t xml:space="preserve">            PG-H-PR-SL-LS-MA-30</t>
  </si>
  <si>
    <t xml:space="preserve">            PG-H-PR-SL-LS-MA-40</t>
  </si>
  <si>
    <t xml:space="preserve">            PG-H-PR-SL-LS-MA-50</t>
  </si>
  <si>
    <t xml:space="preserve">            PG-H-PR-SL-LS-MA-60</t>
  </si>
  <si>
    <t xml:space="preserve">            PG-H-PR-SL-LS-MA-70</t>
  </si>
  <si>
    <t xml:space="preserve">            PG-H-PR-SL-LS-MA-80</t>
  </si>
  <si>
    <t xml:space="preserve">            PG-H-PR-SL-CO-MA-10</t>
  </si>
  <si>
    <t xml:space="preserve">            PG-H-PR-SL-CO-MA-20</t>
  </si>
  <si>
    <t xml:space="preserve">            PG-H-PR-SL-CO-MA-30</t>
  </si>
  <si>
    <t xml:space="preserve">            PG-H-PR-SL-CO-MA-40</t>
  </si>
  <si>
    <t xml:space="preserve">            PG-H-PR-SL-CO-MA-50</t>
  </si>
  <si>
    <t xml:space="preserve">            PG-H-PR-SL-AR-MA-10</t>
  </si>
  <si>
    <t xml:space="preserve">            PG-H-PR-SL-AR-MA-100</t>
  </si>
  <si>
    <t xml:space="preserve">            PG-H-PR-SL-AR-MA-110</t>
  </si>
  <si>
    <t xml:space="preserve">            PG-H-PR-SL-AR-MA-120</t>
  </si>
  <si>
    <t xml:space="preserve">            PG-H-PR-SL-AR-MA-20</t>
  </si>
  <si>
    <t xml:space="preserve">            PG-H-PR-SL-AR-MA-30</t>
  </si>
  <si>
    <t xml:space="preserve">            PG-H-PR-SL-AR-MA-40</t>
  </si>
  <si>
    <t xml:space="preserve">            PG-H-PR-SL-AR-MA-50</t>
  </si>
  <si>
    <t xml:space="preserve">            PG-H-PR-SL-AR-MA-60</t>
  </si>
  <si>
    <t xml:space="preserve">            PG-H-PR-SL-AR-MA-70</t>
  </si>
  <si>
    <t xml:space="preserve">            PG-H-PR-SL-AR-MA-80</t>
  </si>
  <si>
    <t xml:space="preserve">            PG-H-PR-SL-AR-MA-90</t>
  </si>
  <si>
    <t xml:space="preserve">            PG-H-PR-SL-MT-MA-10</t>
  </si>
  <si>
    <t xml:space="preserve">            PG-H-PR-SL-MT-MA-20</t>
  </si>
  <si>
    <t xml:space="preserve">            PG-H-PR-SL-MT-MA-30</t>
  </si>
  <si>
    <t xml:space="preserve">            PG-H-PR-SL-AC-MA-10</t>
  </si>
  <si>
    <t xml:space="preserve">            PG-H-PR-SL-AC-MA-20</t>
  </si>
  <si>
    <t xml:space="preserve">            PG-H-PR-SL-AC-MA-30</t>
  </si>
  <si>
    <t xml:space="preserve">            PG-H-PR-SL-AC-MA-40</t>
  </si>
  <si>
    <t xml:space="preserve">            PG-H-PR-SL-PB-MA-10</t>
  </si>
  <si>
    <t xml:space="preserve">            PG-H-PR-SL-PB-MA-20</t>
  </si>
  <si>
    <t xml:space="preserve">            PG-H-PR-SL-PB-MA-30</t>
  </si>
  <si>
    <t xml:space="preserve">            PG-H-PR-SL-IR-MA-10</t>
  </si>
  <si>
    <t xml:space="preserve">            PG-H-PR-SL-IR-MA-20</t>
  </si>
  <si>
    <t xml:space="preserve">            PG-H-PR-SL-EL-MA-10</t>
  </si>
  <si>
    <t xml:space="preserve">            PG-H-PR-SL-FF-MA-10</t>
  </si>
  <si>
    <t xml:space="preserve">            PG-H-PR-LL-LS-PO-10</t>
  </si>
  <si>
    <t xml:space="preserve">            PG-H-PR-LL-LS-PO-20</t>
  </si>
  <si>
    <t xml:space="preserve">            PG-H-PR-LL-LS-PO-30</t>
  </si>
  <si>
    <t xml:space="preserve">            PG-H-PR-LL-SP-PO-10</t>
  </si>
  <si>
    <t xml:space="preserve">            PG-H-PR-LL-SP-PO-20</t>
  </si>
  <si>
    <t xml:space="preserve">            PG-H-PR-LL-CO-PO-10</t>
  </si>
  <si>
    <t xml:space="preserve">            PG-H-PR-LL-MT-PO-10</t>
  </si>
  <si>
    <t xml:space="preserve">            PG-H-PR-LL-MT-PO-20</t>
  </si>
  <si>
    <t xml:space="preserve">            PG-H-PR-LL-PB-PO-10</t>
  </si>
  <si>
    <t xml:space="preserve">            PG-H-PR-LL-PB-PO-20</t>
  </si>
  <si>
    <t xml:space="preserve">            PG-H-PR-LL-IR-PO-10</t>
  </si>
  <si>
    <t xml:space="preserve">            PG-H-PR-LL-IR-PO-20</t>
  </si>
  <si>
    <t xml:space="preserve">            PG-H-PR-LL-EL-PO-10</t>
  </si>
  <si>
    <t xml:space="preserve">            PG-H-PR-LL-EL-PO-20</t>
  </si>
  <si>
    <t xml:space="preserve">            PG-H-PR-LL-EL-PO-30</t>
  </si>
  <si>
    <t xml:space="preserve">            PG-H-PR-LL-EL-PO-40</t>
  </si>
  <si>
    <t xml:space="preserve">            PG-H-PR-LL-EL-PO-50</t>
  </si>
  <si>
    <t xml:space="preserve">            PG-H-PR-LL-EL-PO-60</t>
  </si>
  <si>
    <t xml:space="preserve">            PG-H-PR-LL-EL-PO-70</t>
  </si>
  <si>
    <t xml:space="preserve">            PG-H-PR-LL-EL-PO-80</t>
  </si>
  <si>
    <t xml:space="preserve">            PG-H-PR-LL-LS-MF-10</t>
  </si>
  <si>
    <t xml:space="preserve">            PG-H-PR-LL-LS-MF-20</t>
  </si>
  <si>
    <t xml:space="preserve">            PG-H-PR-LL-LS-MF-30</t>
  </si>
  <si>
    <t xml:space="preserve">            PG-H-PR-LL-SP-MF-10</t>
  </si>
  <si>
    <t xml:space="preserve">            PG-H-PR-LL-SP-MF-20</t>
  </si>
  <si>
    <t xml:space="preserve">            PG-H-PR-LL-CO-MF-10</t>
  </si>
  <si>
    <t xml:space="preserve">            PG-H-PR-LL-MT-MF-10</t>
  </si>
  <si>
    <t xml:space="preserve">            PG-H-PR-LL-MT-MF-20</t>
  </si>
  <si>
    <t xml:space="preserve">            PG-H-PR-LL-PB-MF-10</t>
  </si>
  <si>
    <t xml:space="preserve">            PG-H-PR-LL-PB-MF-20</t>
  </si>
  <si>
    <t xml:space="preserve">            PG-H-PR-LL-IR-MF-10</t>
  </si>
  <si>
    <t xml:space="preserve">            PG-H-PR-LL-IR-MF-20</t>
  </si>
  <si>
    <t xml:space="preserve">            PG-H-PR-LL-EL-MF-10</t>
  </si>
  <si>
    <t xml:space="preserve">            PG-H-PR-LL-EL-MF-20</t>
  </si>
  <si>
    <t xml:space="preserve">            PG-H-PR-LL-EL-MF-30</t>
  </si>
  <si>
    <t xml:space="preserve">            PG-H-PR-LL-EL-MF-40</t>
  </si>
  <si>
    <t xml:space="preserve">            PG-H-PR-LL-EL-MF-50</t>
  </si>
  <si>
    <t xml:space="preserve">            PG-H-PR-LL-EL-MF-60</t>
  </si>
  <si>
    <t xml:space="preserve">            PG-H-PR-LL-EL-MF-70</t>
  </si>
  <si>
    <t xml:space="preserve">            PG-H-PR-LL-EL-MF-80</t>
  </si>
  <si>
    <t xml:space="preserve">            PG-H-PR-LL-LS-DL-10</t>
  </si>
  <si>
    <t xml:space="preserve">            PG-H-PR-LL-LS-DL-20</t>
  </si>
  <si>
    <t xml:space="preserve">            PG-H-PR-LL-LS-DL-30</t>
  </si>
  <si>
    <t xml:space="preserve">            PG-H-PR-LL-SP-DL-10</t>
  </si>
  <si>
    <t xml:space="preserve">            PG-H-PR-LL-SP-DL-20</t>
  </si>
  <si>
    <t xml:space="preserve">            PG-H-PR-LL-CO-DL-10</t>
  </si>
  <si>
    <t xml:space="preserve">            PG-H-PR-LL-MT-DL-10</t>
  </si>
  <si>
    <t xml:space="preserve">            PG-H-PR-LL-MT-DL-20</t>
  </si>
  <si>
    <t xml:space="preserve">            PG-H-PR-LL-PB-DL-10</t>
  </si>
  <si>
    <t xml:space="preserve">            PG-H-PR-LL-PB-DL-20</t>
  </si>
  <si>
    <t xml:space="preserve">            PG-H-PR-LL-IR-DL-10</t>
  </si>
  <si>
    <t xml:space="preserve">            PG-H-PR-LL-IR-DL-20</t>
  </si>
  <si>
    <t xml:space="preserve">            PG-H-PR-LL-EL-DL-10</t>
  </si>
  <si>
    <t xml:space="preserve">            PG-H-PR-LL-EL-DL-20</t>
  </si>
  <si>
    <t xml:space="preserve">            PG-H-PR-LL-EL-DL-30</t>
  </si>
  <si>
    <t xml:space="preserve">            PG-H-PR-LL-EL-DL-40</t>
  </si>
  <si>
    <t xml:space="preserve">            PG-H-PR-LL-EL-DL-50</t>
  </si>
  <si>
    <t xml:space="preserve">            PG-H-PR-LL-EL-DL-60</t>
  </si>
  <si>
    <t xml:space="preserve">            PG-H-PR-LL-EL-DL-70</t>
  </si>
  <si>
    <t xml:space="preserve">            PG-H-PR-LL-EL-DL-80</t>
  </si>
  <si>
    <t xml:space="preserve">            PG-H-PR-SL-LS-PO-10</t>
  </si>
  <si>
    <t xml:space="preserve">            PG-H-PR-SL-LS-PO-20</t>
  </si>
  <si>
    <t xml:space="preserve">            PG-H-PR-SL-LS-PO-30</t>
  </si>
  <si>
    <t xml:space="preserve">            PG-H-PR-SL-LS-PO-40</t>
  </si>
  <si>
    <t xml:space="preserve">            PG-H-PR-SL-LS-PO-50</t>
  </si>
  <si>
    <t xml:space="preserve">            PG-H-PR-SL-LS-PO-60</t>
  </si>
  <si>
    <t xml:space="preserve">            PG-H-PR-SL-LS-PO-70</t>
  </si>
  <si>
    <t xml:space="preserve">            PG-H-PR-SL-LS-PO-80</t>
  </si>
  <si>
    <t xml:space="preserve">            PG-H-PR-SL-CO-PO-10</t>
  </si>
  <si>
    <t xml:space="preserve">            PG-H-PR-SL-CO-PO-20</t>
  </si>
  <si>
    <t xml:space="preserve">            PG-H-PR-SL-CO-PO-30</t>
  </si>
  <si>
    <t xml:space="preserve">            PG-H-PR-SL-CO-PO-40</t>
  </si>
  <si>
    <t xml:space="preserve">            PG-H-PR-SL-CO-PO-50</t>
  </si>
  <si>
    <t xml:space="preserve">            PG-H-PR-SL-AR-PO-10</t>
  </si>
  <si>
    <t xml:space="preserve">            PG-H-PR-SL-AR-PO-100</t>
  </si>
  <si>
    <t xml:space="preserve">            PG-H-PR-SL-AR-PO-110</t>
  </si>
  <si>
    <t xml:space="preserve">            PG-H-PR-SL-AR-PO-120</t>
  </si>
  <si>
    <t xml:space="preserve">            PG-H-PR-SL-AR-PO-20</t>
  </si>
  <si>
    <t xml:space="preserve">            PG-H-PR-SL-AR-PO-30</t>
  </si>
  <si>
    <t xml:space="preserve">            PG-H-PR-SL-AR-PO-40</t>
  </si>
  <si>
    <t xml:space="preserve">            PG-H-PR-SL-AR-PO-50</t>
  </si>
  <si>
    <t xml:space="preserve">            PG-H-PR-SL-AR-PO-60</t>
  </si>
  <si>
    <t xml:space="preserve">            PG-H-PR-SL-AR-PO-70</t>
  </si>
  <si>
    <t xml:space="preserve">            PG-H-PR-SL-AR-PO-80</t>
  </si>
  <si>
    <t xml:space="preserve">            PG-H-PR-SL-AR-PO-90</t>
  </si>
  <si>
    <t xml:space="preserve">            PG-H-PR-SL-MT-PO-10</t>
  </si>
  <si>
    <t xml:space="preserve">            PG-H-PR-SL-MT-PO-20</t>
  </si>
  <si>
    <t xml:space="preserve">            PG-H-PR-SL-MT-PO-30</t>
  </si>
  <si>
    <t xml:space="preserve">            PG-H-PR-SL-AC-PO-10</t>
  </si>
  <si>
    <t xml:space="preserve">            PG-H-PR-SL-AC-PO-20</t>
  </si>
  <si>
    <t xml:space="preserve">            PG-H-PR-SL-AC-PO-30</t>
  </si>
  <si>
    <t xml:space="preserve">            PG-H-PR-SL-AC-PO-40</t>
  </si>
  <si>
    <t xml:space="preserve">            PG-H-PR-SL-PB-PO-10</t>
  </si>
  <si>
    <t xml:space="preserve">            PG-H-PR-SL-PB-PO-20</t>
  </si>
  <si>
    <t xml:space="preserve">            PG-H-PR-SL-PB-PO-30</t>
  </si>
  <si>
    <t xml:space="preserve">            PG-H-PR-SL-IR-PO-10</t>
  </si>
  <si>
    <t xml:space="preserve">            PG-H-PR-SL-IR-PO-20</t>
  </si>
  <si>
    <t xml:space="preserve">            PG-H-PR-SL-EL-PO-10</t>
  </si>
  <si>
    <t xml:space="preserve">            PG-H-PR-SL-FF-PO-10</t>
  </si>
  <si>
    <t xml:space="preserve">            PG-H-PR-SL-LS-DL-10</t>
  </si>
  <si>
    <t xml:space="preserve">            PG-H-PR-SL-LS-DL-20</t>
  </si>
  <si>
    <t xml:space="preserve">            PG-H-PR-SL-LS-DL-30</t>
  </si>
  <si>
    <t xml:space="preserve">            PG-H-PR-SL-LS-DL-40</t>
  </si>
  <si>
    <t xml:space="preserve">            PG-H-PR-SL-LS-DL-50</t>
  </si>
  <si>
    <t xml:space="preserve">            PG-H-PR-SL-LS-DL-60</t>
  </si>
  <si>
    <t xml:space="preserve">            PG-H-PR-SL-LS-DL-70</t>
  </si>
  <si>
    <t xml:space="preserve">            PG-H-PR-SL-LS-DL-80</t>
  </si>
  <si>
    <t xml:space="preserve">            PG-H-PR-SL-CO-DL-10</t>
  </si>
  <si>
    <t xml:space="preserve">            PG-H-PR-SL-CO-DL-20</t>
  </si>
  <si>
    <t xml:space="preserve">            PG-H-PR-SL-CO-DL-30</t>
  </si>
  <si>
    <t xml:space="preserve">            PG-H-PR-SL-CO-DL-40</t>
  </si>
  <si>
    <t xml:space="preserve">            PG-H-PR-SL-CO-DL-50</t>
  </si>
  <si>
    <t xml:space="preserve">            PG-H-PR-SL-AR-DL-10</t>
  </si>
  <si>
    <t xml:space="preserve">            PG-H-PR-SL-AR-DL-100</t>
  </si>
  <si>
    <t xml:space="preserve">            PG-H-PR-SL-AR-DL-110</t>
  </si>
  <si>
    <t xml:space="preserve">            PG-H-PR-SL-AR-DL-120</t>
  </si>
  <si>
    <t xml:space="preserve">            PG-H-PR-SL-AR-DL-20</t>
  </si>
  <si>
    <t xml:space="preserve">            PG-H-PR-SL-AR-DL-30</t>
  </si>
  <si>
    <t xml:space="preserve">            PG-H-PR-SL-AR-DL-40</t>
  </si>
  <si>
    <t xml:space="preserve">            PG-H-PR-SL-AR-DL-50</t>
  </si>
  <si>
    <t xml:space="preserve">            PG-H-PR-SL-AR-DL-60</t>
  </si>
  <si>
    <t xml:space="preserve">            PG-H-PR-SL-AR-DL-70</t>
  </si>
  <si>
    <t xml:space="preserve">            PG-H-PR-SL-AR-DL-80</t>
  </si>
  <si>
    <t xml:space="preserve">            PG-H-PR-SL-AR-DL-90</t>
  </si>
  <si>
    <t xml:space="preserve">            PG-H-PR-SL-MT-DL-10</t>
  </si>
  <si>
    <t xml:space="preserve">            PG-H-PR-SL-MT-DL-20</t>
  </si>
  <si>
    <t xml:space="preserve">            PG-H-PR-SL-MT-DL-30</t>
  </si>
  <si>
    <t xml:space="preserve">            PG-H-PR-SL-AC-DL-10</t>
  </si>
  <si>
    <t xml:space="preserve">            PG-H-PR-SL-AC-DL-20</t>
  </si>
  <si>
    <t xml:space="preserve">            PG-H-PR-SL-AC-DL-30</t>
  </si>
  <si>
    <t xml:space="preserve">            PG-H-PR-SL-AC-DL-40</t>
  </si>
  <si>
    <t xml:space="preserve">            PG-H-PR-SL-PB-DL-10</t>
  </si>
  <si>
    <t xml:space="preserve">            PG-H-PR-SL-PB-DL-20</t>
  </si>
  <si>
    <t xml:space="preserve">            PG-H-PR-SL-PB-DL-30</t>
  </si>
  <si>
    <t xml:space="preserve">            PG-H-PR-SL-IR-DL-10</t>
  </si>
  <si>
    <t xml:space="preserve">            PG-H-PR-SL-IR-DL-20</t>
  </si>
  <si>
    <t xml:space="preserve">            PG-H-PR-SL-EL-DL-10</t>
  </si>
  <si>
    <t xml:space="preserve">            PG-H-PR-SL-FF-DL-10</t>
  </si>
  <si>
    <t xml:space="preserve">          PG-H-CON-EX-CF-10</t>
  </si>
  <si>
    <t xml:space="preserve">          PG-H-CON-EX-CF-20</t>
  </si>
  <si>
    <t xml:space="preserve">          PG-H-CON-EX-CF-30</t>
  </si>
  <si>
    <t xml:space="preserve">            PG-H-CON-EX-FB-10</t>
  </si>
  <si>
    <t xml:space="preserve">            PG-H-CON-EX-FB-100</t>
  </si>
  <si>
    <t xml:space="preserve">            PG-H-CON-EX-FB-110</t>
  </si>
  <si>
    <t xml:space="preserve">            PG-H-CON-EX-FB-120</t>
  </si>
  <si>
    <t xml:space="preserve">            PG-H-CON-EX-FB-20</t>
  </si>
  <si>
    <t xml:space="preserve">            PG-H-CON-EX-FB-30</t>
  </si>
  <si>
    <t xml:space="preserve">            PG-H-CON-EX-FB-40</t>
  </si>
  <si>
    <t xml:space="preserve">            PG-H-CON-EX-FB-50</t>
  </si>
  <si>
    <t xml:space="preserve">            PG-H-CON-EX-FB-60</t>
  </si>
  <si>
    <t xml:space="preserve">            PG-H-CON-EX-FB-70</t>
  </si>
  <si>
    <t xml:space="preserve">            PG-H-CON-EX-FB-80</t>
  </si>
  <si>
    <t xml:space="preserve">            PG-H-CON-EX-FB-90</t>
  </si>
  <si>
    <t xml:space="preserve">            PG-H-CON-EX-GN-FN-10</t>
  </si>
  <si>
    <t xml:space="preserve">            PG-H-CON-EX-GN-FN-20</t>
  </si>
  <si>
    <t xml:space="preserve">            PG-H-CON-EX-GN-FN-30</t>
  </si>
  <si>
    <t xml:space="preserve">            PG-H-CON-EX-GN-FN-40</t>
  </si>
  <si>
    <t xml:space="preserve">            PG-H-CON-EX-GN-FN-50</t>
  </si>
  <si>
    <t xml:space="preserve">              PG-H-CON-EX-GN-M-10</t>
  </si>
  <si>
    <t xml:space="preserve">              PG-H-CON-EX-GN-M-20</t>
  </si>
  <si>
    <t xml:space="preserve">              PG-H-CON-EX-GN-M-30</t>
  </si>
  <si>
    <t xml:space="preserve">              PG-H-CON-EX-GN-M-40</t>
  </si>
  <si>
    <t xml:space="preserve">              PG-H-CON-EX-GN-M-50</t>
  </si>
  <si>
    <t xml:space="preserve">              PG-H-CON-EX-GN-M-60</t>
  </si>
  <si>
    <t xml:space="preserve">              PG-H-CON-EX-GN-M-70</t>
  </si>
  <si>
    <t xml:space="preserve">              PG-H-CON-EX-GN-M-100</t>
  </si>
  <si>
    <t xml:space="preserve">              PG-H-CON-EX-GN-M-80</t>
  </si>
  <si>
    <t xml:space="preserve">              PG-H-CON-EX-GN-M-90</t>
  </si>
  <si>
    <t xml:space="preserve">              PG-H-CON-EX-GN-M-110</t>
  </si>
  <si>
    <t xml:space="preserve">              PG-H-CON-EX-GN-E-10</t>
  </si>
  <si>
    <t xml:space="preserve">              PG-H-CON-EX-GN-E-20</t>
  </si>
  <si>
    <t xml:space="preserve">              PG-H-CON-EX-GN-E-30</t>
  </si>
  <si>
    <t xml:space="preserve">              PG-H-CON-EX-GN-E-40</t>
  </si>
  <si>
    <t xml:space="preserve">              PG-H-CON-EX-GN-E-50</t>
  </si>
  <si>
    <t xml:space="preserve">              PG-H-CON-EX-GN-E-60</t>
  </si>
  <si>
    <t xml:space="preserve">              PG-H-CON-EX-GN-E-70</t>
  </si>
  <si>
    <t xml:space="preserve">              PG-H-CON-EX-GN-E-80</t>
  </si>
  <si>
    <t xml:space="preserve">              PG-H-CON-EX-GN-E-100</t>
  </si>
  <si>
    <t xml:space="preserve">              PG-H-CON-EX-GN-E-110</t>
  </si>
  <si>
    <t xml:space="preserve">              PG-H-CON-EX-GN-E-120</t>
  </si>
  <si>
    <t xml:space="preserve">              PG-H-CON-EX-GN-E-130</t>
  </si>
  <si>
    <t xml:space="preserve">              PG-H-CON-EX-GN-E-140</t>
  </si>
  <si>
    <t xml:space="preserve">              PG-H-CON-EX-GN-E-150</t>
  </si>
  <si>
    <t xml:space="preserve">              PG-H-CON-EX-GN-E-90</t>
  </si>
  <si>
    <t xml:space="preserve">              PG-H-CON-EX-GN-E-160</t>
  </si>
  <si>
    <t xml:space="preserve">              PG-H-CON-EX-GN-E-170</t>
  </si>
  <si>
    <t xml:space="preserve">              PG-H-CON-EX-GN-E-180</t>
  </si>
  <si>
    <t xml:space="preserve">              PG-H-CON-EX-GN-E-190</t>
  </si>
  <si>
    <t xml:space="preserve">            PG-H-CON-EX-GN-PR-10</t>
  </si>
  <si>
    <t xml:space="preserve">            PG-H-CON-EX-GN-PR-20</t>
  </si>
  <si>
    <t xml:space="preserve">            PG-H-CON-EX-GN-PR-30</t>
  </si>
  <si>
    <t xml:space="preserve">            PG-H-CON-EX-GN-SC-10</t>
  </si>
  <si>
    <t xml:space="preserve">            PG-H-CON-EX-GN-SC-20</t>
  </si>
  <si>
    <t xml:space="preserve">            PG-H-CON-EX-GN-SC-30</t>
  </si>
  <si>
    <t xml:space="preserve">            PG-H-CON-EX-GN-SC-40</t>
  </si>
  <si>
    <t xml:space="preserve">            PG-H-CON-EX-LS-HS-10</t>
  </si>
  <si>
    <t xml:space="preserve">            PG-H-CON-EX-LS-HS-20</t>
  </si>
  <si>
    <t xml:space="preserve">            PG-H-CON-EX-LS-HS-30</t>
  </si>
  <si>
    <t xml:space="preserve">            PG-H-CON-EX-LS-HS-40</t>
  </si>
  <si>
    <t xml:space="preserve">            PG-H-CON-EX-LS-HS-50</t>
  </si>
  <si>
    <t xml:space="preserve">            PG-H-CON-EX-LS-HS-60</t>
  </si>
  <si>
    <t xml:space="preserve">            PG-H-CON-EX-LS-SS-10</t>
  </si>
  <si>
    <t xml:space="preserve">            PG-H-CON-EX-LS-SS-20</t>
  </si>
  <si>
    <t xml:space="preserve">            PG-H-CON-EX-TW-ST-10</t>
  </si>
  <si>
    <t xml:space="preserve">            PG-H-CON-EX-TW-ST-20</t>
  </si>
  <si>
    <t xml:space="preserve">            PG-H-CON-EX-TW-ST-30</t>
  </si>
  <si>
    <t xml:space="preserve">            PG-H-CON-EX-TW-ST-40</t>
  </si>
  <si>
    <t xml:space="preserve">            PG-H-CON-EX-TW-ST-50</t>
  </si>
  <si>
    <t xml:space="preserve">            PG-H-CON-EX-TW-ST-60</t>
  </si>
  <si>
    <t xml:space="preserve">            PG-H-CON-EX-TW-ST-70</t>
  </si>
  <si>
    <t xml:space="preserve">            PG-H-CON-EX-TW-IR-10</t>
  </si>
  <si>
    <t xml:space="preserve">            PG-H-CON-EX-TW-IR-20</t>
  </si>
  <si>
    <t xml:space="preserve">            PG-H-CON-EX-TW-IR-30</t>
  </si>
  <si>
    <t xml:space="preserve">            PG-H-CON-EX-TW-IR-40</t>
  </si>
  <si>
    <t xml:space="preserve">            PG-H-CON-B-STR-10</t>
  </si>
  <si>
    <t xml:space="preserve">            PG-H-CON-B-STR-20</t>
  </si>
  <si>
    <t xml:space="preserve">            PG-H-CON-B-STR-30</t>
  </si>
  <si>
    <t xml:space="preserve">            PG-H-CON-B-STR-40</t>
  </si>
  <si>
    <t xml:space="preserve">            PG-H-CON-B-STR-50</t>
  </si>
  <si>
    <t xml:space="preserve">            PG-H-CON-B-STR-60</t>
  </si>
  <si>
    <t xml:space="preserve">            PG-H-CON-B-STR-70</t>
  </si>
  <si>
    <t xml:space="preserve">              PG-H-CON-B-AR-GF-10</t>
  </si>
  <si>
    <t xml:space="preserve">              PG-H-CON-B-AR-GF-20</t>
  </si>
  <si>
    <t xml:space="preserve">              PG-H-CON-B-AR-GF-30</t>
  </si>
  <si>
    <t xml:space="preserve">              PG-H-CON-B-AR-GF-40</t>
  </si>
  <si>
    <t xml:space="preserve">              PG-H-CON-B-AR-GF-50</t>
  </si>
  <si>
    <t xml:space="preserve">              PG-H-CON-B-AR-GF-60</t>
  </si>
  <si>
    <t xml:space="preserve">              PG-H-CON-B-AR-GF-70</t>
  </si>
  <si>
    <t xml:space="preserve">              PG-H-CON-B-AR-GF-80</t>
  </si>
  <si>
    <t xml:space="preserve">              PG-H-CON-B-AR-WF-10</t>
  </si>
  <si>
    <t xml:space="preserve">              PG-H-CON-B-AR-WF-20</t>
  </si>
  <si>
    <t xml:space="preserve">              PG-H-CON-B-AR-WF-30</t>
  </si>
  <si>
    <t xml:space="preserve">              PG-H-CON-B-AR-WF-40</t>
  </si>
  <si>
    <t xml:space="preserve">              PG-H-CON-B-AR-WF-50</t>
  </si>
  <si>
    <t xml:space="preserve">              PG-H-CON-B-AR-WF-60</t>
  </si>
  <si>
    <t xml:space="preserve">              PG-H-CON-B-AR-RF-10</t>
  </si>
  <si>
    <t xml:space="preserve">              PG-H-CON-B-AR-RF-20</t>
  </si>
  <si>
    <t xml:space="preserve">              PG-H-CON-B-AR-RF-30</t>
  </si>
  <si>
    <t xml:space="preserve">              PG-H-CON-B-GF-FF-10</t>
  </si>
  <si>
    <t xml:space="preserve">              PG-H-CON-B-GF-DR-10</t>
  </si>
  <si>
    <t xml:space="preserve">              PG-H-CON-B-GF-DR-20</t>
  </si>
  <si>
    <t xml:space="preserve">              PG-H-CON-B-GF-DR-30</t>
  </si>
  <si>
    <t xml:space="preserve">              PG-H-CON-B-GF-AC-10</t>
  </si>
  <si>
    <t xml:space="preserve">              PG-H-CON-B-GF-AC-20</t>
  </si>
  <si>
    <t xml:space="preserve">              PG-H-CON-B-GF-WS-10</t>
  </si>
  <si>
    <t xml:space="preserve">              PG-H-CON-B-GF-WS-20</t>
  </si>
  <si>
    <t xml:space="preserve">              PG-H-CON-B-GF-WS-30</t>
  </si>
  <si>
    <t xml:space="preserve">            PG-H-CON-B-GF-EL-10</t>
  </si>
  <si>
    <t xml:space="preserve">            PG-H-CON-B-GF-EL-20</t>
  </si>
  <si>
    <t xml:space="preserve">            PG-H-CON-B-GF-EL-30</t>
  </si>
  <si>
    <t xml:space="preserve">            PG-H-CON-B-GF-EL-40</t>
  </si>
  <si>
    <t xml:space="preserve">            PG-H-CON-B-GF-EL-50</t>
  </si>
  <si>
    <t xml:space="preserve">      PG-H-PCL-10</t>
  </si>
  <si>
    <t xml:space="preserve">      PG-H-PCL-20</t>
  </si>
  <si>
    <t xml:space="preserve">      PG-H-PCL-30</t>
  </si>
  <si>
    <t xml:space="preserve">      PG-H-PCL-40</t>
  </si>
  <si>
    <t xml:space="preserve">      PG-H-PCL-50</t>
  </si>
  <si>
    <t xml:space="preserve">      PG-H-PCL-60</t>
  </si>
  <si>
    <t xml:space="preserve">  TABUK</t>
  </si>
  <si>
    <t xml:space="preserve">        PG-T-MOB-CAM-10</t>
  </si>
  <si>
    <t xml:space="preserve">        PG-T-MOB-CAM-20</t>
  </si>
  <si>
    <t xml:space="preserve">        PG-T-MOB-CAM-30</t>
  </si>
  <si>
    <t xml:space="preserve">        PG-T-MOB-CAM-40</t>
  </si>
  <si>
    <t xml:space="preserve">        PG-T-MOB-SO-10</t>
  </si>
  <si>
    <t xml:space="preserve">        PG-T-MOB-SO-20</t>
  </si>
  <si>
    <t xml:space="preserve">        PG-T-MOB-SO-30</t>
  </si>
  <si>
    <t xml:space="preserve">        PG-T-MOB-SO-40</t>
  </si>
  <si>
    <t xml:space="preserve">        PG-T-MOB-SO-50</t>
  </si>
  <si>
    <t xml:space="preserve">      PG-T-GEN-10</t>
  </si>
  <si>
    <t xml:space="preserve">      PG-T-GEN-20</t>
  </si>
  <si>
    <t xml:space="preserve">      PG-T-GEN-30</t>
  </si>
  <si>
    <t xml:space="preserve">      PG-T-GEN-40</t>
  </si>
  <si>
    <t xml:space="preserve">            PG-T-EN-ST-SD-SB-10</t>
  </si>
  <si>
    <t xml:space="preserve">            PG-T-EN-ST-SD-SB-20</t>
  </si>
  <si>
    <t xml:space="preserve">            PG-T-EN-ST-SD-SB-30</t>
  </si>
  <si>
    <t xml:space="preserve">            PG-T-EN-ST-SD-SB-40</t>
  </si>
  <si>
    <t xml:space="preserve">            PG-T-EN-ST-SD-SB-50</t>
  </si>
  <si>
    <t xml:space="preserve">            PG-T-EN-ST-SD-SB-60</t>
  </si>
  <si>
    <t xml:space="preserve">            PG-T-EN-ST-SD-SB-70</t>
  </si>
  <si>
    <t xml:space="preserve">            PG-T-EN-ST-SD-SB-80</t>
  </si>
  <si>
    <t xml:space="preserve">            PG-T-EN-ST-SD-SB-100</t>
  </si>
  <si>
    <t xml:space="preserve">            PG-T-EN-ST-SD-SB-90</t>
  </si>
  <si>
    <t xml:space="preserve">            PG-T-EN-ST-SD-SB-110</t>
  </si>
  <si>
    <t xml:space="preserve">            PG-T-EN-ST-SD-SB-120</t>
  </si>
  <si>
    <t xml:space="preserve">            PG-T-EN-AR-SD-SB-10</t>
  </si>
  <si>
    <t xml:space="preserve">            PG-T-EN-AR-SD-SB-100</t>
  </si>
  <si>
    <t xml:space="preserve">            PG-T-EN-AR-SD-SB-20</t>
  </si>
  <si>
    <t xml:space="preserve">            PG-T-EN-AR-SD-SB-30</t>
  </si>
  <si>
    <t xml:space="preserve">            PG-T-EN-AR-SD-SB-40</t>
  </si>
  <si>
    <t xml:space="preserve">            PG-T-EN-AR-SD-SB-50</t>
  </si>
  <si>
    <t xml:space="preserve">            PG-T-EN-AR-SD-SB-60</t>
  </si>
  <si>
    <t xml:space="preserve">            PG-T-EN-AR-SD-SB-70</t>
  </si>
  <si>
    <t xml:space="preserve">            PG-T-EN-AR-SD-SB-80</t>
  </si>
  <si>
    <t xml:space="preserve">            PG-T-EN-AR-SD-SB-90</t>
  </si>
  <si>
    <t xml:space="preserve">            PG-T-EN-AR-SD-SB-110</t>
  </si>
  <si>
    <t xml:space="preserve">            PG-T-EN-AR-SD-SB-120</t>
  </si>
  <si>
    <t xml:space="preserve">            PG-T-EN-AR-SD-SB-130</t>
  </si>
  <si>
    <t xml:space="preserve">          PG-T-EN-LS-SD-SB-10</t>
  </si>
  <si>
    <t xml:space="preserve">          PG-T-EN-LS-SD-SB-100</t>
  </si>
  <si>
    <t xml:space="preserve">          PG-T-EN-LS-SD-SB-110</t>
  </si>
  <si>
    <t xml:space="preserve">          PG-T-EN-LS-SD-SB-120</t>
  </si>
  <si>
    <t xml:space="preserve">          PG-T-EN-LS-SD-SB-130</t>
  </si>
  <si>
    <t xml:space="preserve">          PG-T-EN-LS-SD-SB-20</t>
  </si>
  <si>
    <t xml:space="preserve">          PG-T-EN-LS-SD-SB-30</t>
  </si>
  <si>
    <t xml:space="preserve">          PG-T-EN-LS-SD-SB-40</t>
  </si>
  <si>
    <t xml:space="preserve">          PG-T-EN-LS-SD-SB-50</t>
  </si>
  <si>
    <t xml:space="preserve">          PG-T-EN-LS-SD-SB-60</t>
  </si>
  <si>
    <t xml:space="preserve">          PG-T-EN-LS-SD-SB-70</t>
  </si>
  <si>
    <t xml:space="preserve">          PG-T-EN-LS-SD-SB-80</t>
  </si>
  <si>
    <t xml:space="preserve">          PG-T-EN-LS-SD-SB-90</t>
  </si>
  <si>
    <t xml:space="preserve">            PG-T-EN-ME-SD-SB-10</t>
  </si>
  <si>
    <t xml:space="preserve">            PG-T-EN-ME-SD-SB-20</t>
  </si>
  <si>
    <t xml:space="preserve">            PG-T-EN-ME-SD-SB-30</t>
  </si>
  <si>
    <t xml:space="preserve">            PG-T-EN-ME-SD-SB-40</t>
  </si>
  <si>
    <t xml:space="preserve">            PG-T-EN-ME-SD-SB-50</t>
  </si>
  <si>
    <t xml:space="preserve">            PG-T-EN-ME-SD-SB-60</t>
  </si>
  <si>
    <t xml:space="preserve">            PG-T-EN-ME-SD-SB-70</t>
  </si>
  <si>
    <t xml:space="preserve">            PG-T-EN-ME-SD-SB-80</t>
  </si>
  <si>
    <t xml:space="preserve">            PG-T-EN-ME-SD-SB-90</t>
  </si>
  <si>
    <t xml:space="preserve">            PG-T-EN-ME-SD-SB-100</t>
  </si>
  <si>
    <t xml:space="preserve">            PG-T-EN-EL-SD-SB-10</t>
  </si>
  <si>
    <t xml:space="preserve">            PG-T-EN-EL-SD-SB-20</t>
  </si>
  <si>
    <t xml:space="preserve">            PG-T-EN-EL-SD-SB-30</t>
  </si>
  <si>
    <t xml:space="preserve">            PG-T-EN-EL-SD-SB-40</t>
  </si>
  <si>
    <t xml:space="preserve">            PG-T-EN-EL-SD-SB-50</t>
  </si>
  <si>
    <t xml:space="preserve">            PG-T-EN-EL-SD-SB-60</t>
  </si>
  <si>
    <t xml:space="preserve">            PG-T-EN-EL-SD-SB-70</t>
  </si>
  <si>
    <t xml:space="preserve">            PG-T-EN-EL-SD-SB-80</t>
  </si>
  <si>
    <t xml:space="preserve">            PG-T-EN-EL-SD-SB-100</t>
  </si>
  <si>
    <t xml:space="preserve">            PG-T-EN-EL-SD-SB-110</t>
  </si>
  <si>
    <t xml:space="preserve">            PG-T-EN-EL-SD-SB-90</t>
  </si>
  <si>
    <t xml:space="preserve">            PG-T-EN-EL-SD-SB-120</t>
  </si>
  <si>
    <t xml:space="preserve">            PG-T-EN-EL-SD-SB-130</t>
  </si>
  <si>
    <t xml:space="preserve">            PG-T-EN-EL-SD-SB-140</t>
  </si>
  <si>
    <t xml:space="preserve">            PG-T-EN-ST-SD-AP-10</t>
  </si>
  <si>
    <t xml:space="preserve">            PG-T-EN-ST-SD-AP-20</t>
  </si>
  <si>
    <t xml:space="preserve">            PG-T-EN-ST-SD-AP-30</t>
  </si>
  <si>
    <t xml:space="preserve">            PG-T-EN-ST-SD-AP-40</t>
  </si>
  <si>
    <t xml:space="preserve">            PG-T-EN-ST-SD-AP-50</t>
  </si>
  <si>
    <t xml:space="preserve">            PG-T-EN-ST-SD-AP-60</t>
  </si>
  <si>
    <t xml:space="preserve">            PG-T-EN-ST-SD-AP-70</t>
  </si>
  <si>
    <t xml:space="preserve">            PG-T-EN-ST-SD-AP-80</t>
  </si>
  <si>
    <t xml:space="preserve">            PG-T-EN-ST-SD-AP-100</t>
  </si>
  <si>
    <t xml:space="preserve">            PG-T-EN-ST-SD-AP-90</t>
  </si>
  <si>
    <t xml:space="preserve">            PG-T-EN-ST-SD-AP-110</t>
  </si>
  <si>
    <t xml:space="preserve">            PG-T-EN-ST-SD-AP-120</t>
  </si>
  <si>
    <t xml:space="preserve">            PG-T-EN-AR-SD-AP-10</t>
  </si>
  <si>
    <t xml:space="preserve">            PG-T-EN-AR-SD-AP-100</t>
  </si>
  <si>
    <t xml:space="preserve">            PG-T-EN-AR-SD-AP-20</t>
  </si>
  <si>
    <t xml:space="preserve">            PG-T-EN-AR-SD-AP-30</t>
  </si>
  <si>
    <t xml:space="preserve">            PG-T-EN-AR-SD-AP-40</t>
  </si>
  <si>
    <t xml:space="preserve">            PG-T-EN-AR-SD-AP-50</t>
  </si>
  <si>
    <t xml:space="preserve">            PG-T-EN-AR-SD-AP-60</t>
  </si>
  <si>
    <t xml:space="preserve">            PG-T-EN-AR-SD-AP-70</t>
  </si>
  <si>
    <t xml:space="preserve">            PG-T-EN-AR-SD-AP-80</t>
  </si>
  <si>
    <t xml:space="preserve">            PG-T-EN-AR-SD-AP-90</t>
  </si>
  <si>
    <t xml:space="preserve">            PG-T-EN-AR-SD-AP-110</t>
  </si>
  <si>
    <t xml:space="preserve">            PG-T-EN-AR-SD-AP-120</t>
  </si>
  <si>
    <t xml:space="preserve">            PG-T-EN-AR-SD-AP-130</t>
  </si>
  <si>
    <t xml:space="preserve">          PG-T-EN-LS-SD-AP-10</t>
  </si>
  <si>
    <t xml:space="preserve">          PG-T-EN-LS-SD-AP-100</t>
  </si>
  <si>
    <t xml:space="preserve">          PG-T-EN-LS-SD-AP-110</t>
  </si>
  <si>
    <t xml:space="preserve">          PG-T-EN-LS-SD-AP-120</t>
  </si>
  <si>
    <t xml:space="preserve">          PG-T-EN-LS-SD-AP-130</t>
  </si>
  <si>
    <t xml:space="preserve">          PG-T-EN-LS-SD-AP-20</t>
  </si>
  <si>
    <t xml:space="preserve">          PG-T-EN-LS-SD-AP-30</t>
  </si>
  <si>
    <t xml:space="preserve">          PG-T-EN-LS-SD-AP-40</t>
  </si>
  <si>
    <t xml:space="preserve">          PG-T-EN-LS-SD-AP-50</t>
  </si>
  <si>
    <t xml:space="preserve">          PG-T-EN-LS-SD-AP-60</t>
  </si>
  <si>
    <t xml:space="preserve">          PG-T-EN-LS-SD-AP-70</t>
  </si>
  <si>
    <t xml:space="preserve">          PG-T-EN-LS-SD-AP-80</t>
  </si>
  <si>
    <t xml:space="preserve">          PG-T-EN-LS-SD-AP-90</t>
  </si>
  <si>
    <t xml:space="preserve">            PG-T-EN-ME-SD-AP-10</t>
  </si>
  <si>
    <t xml:space="preserve">            PG-T-EN-ME-SD-AP-20</t>
  </si>
  <si>
    <t xml:space="preserve">            PG-T-EN-ME-SD-AP-30</t>
  </si>
  <si>
    <t xml:space="preserve">            PG-T-EN-ME-SD-AP-40</t>
  </si>
  <si>
    <t xml:space="preserve">            PG-T-EN-ME-SD-AP-50</t>
  </si>
  <si>
    <t xml:space="preserve">            PG-T-EN-ME-SD-AP-60</t>
  </si>
  <si>
    <t xml:space="preserve">            PG-T-EN-ME-SD-AP-70</t>
  </si>
  <si>
    <t xml:space="preserve">            PG-T-EN-ME-SD-AP-80</t>
  </si>
  <si>
    <t xml:space="preserve">            PG-T-EN-ME-SD-AP-90</t>
  </si>
  <si>
    <t xml:space="preserve">            PG-T-EN-ME-SD-AP-100</t>
  </si>
  <si>
    <t xml:space="preserve">            PG-T-EN-EL-SD-AP-10</t>
  </si>
  <si>
    <t xml:space="preserve">            PG-T-EN-EL-SD-AP-20</t>
  </si>
  <si>
    <t xml:space="preserve">            PG-T-EN-EL-SD-AP-30</t>
  </si>
  <si>
    <t xml:space="preserve">            PG-T-EN-EL-SD-AP-40</t>
  </si>
  <si>
    <t xml:space="preserve">            PG-T-EN-EL-SD-AP-50</t>
  </si>
  <si>
    <t xml:space="preserve">            PG-T-EN-EL-SD-AP-60</t>
  </si>
  <si>
    <t xml:space="preserve">            PG-T-EN-EL-SD-AP-70</t>
  </si>
  <si>
    <t xml:space="preserve">            PG-T-EN-EL-SD-AP-80</t>
  </si>
  <si>
    <t xml:space="preserve">            PG-T-EN-EL-SD-AP-100</t>
  </si>
  <si>
    <t xml:space="preserve">            PG-T-EN-EL-SD-AP-110</t>
  </si>
  <si>
    <t xml:space="preserve">            PG-T-EN-EL-SD-AP-90</t>
  </si>
  <si>
    <t xml:space="preserve">            PG-T-EN-EL-SD-AP-120</t>
  </si>
  <si>
    <t xml:space="preserve">            PG-T-EN-EL-SD-AP-130</t>
  </si>
  <si>
    <t xml:space="preserve">            PG-T-EN-EL-SD-AP-140</t>
  </si>
  <si>
    <t xml:space="preserve">            PG-T-PR-LL-LS-MS-10</t>
  </si>
  <si>
    <t xml:space="preserve">            PG-T-PR-LL-LS-MS-20</t>
  </si>
  <si>
    <t xml:space="preserve">            PG-T-PR-LL-LS-MS-30</t>
  </si>
  <si>
    <t xml:space="preserve">            PG-T-PR-LL-SP-MS-10</t>
  </si>
  <si>
    <t xml:space="preserve">            PG-T-PR-LL-SP-MS-20</t>
  </si>
  <si>
    <t xml:space="preserve">            PG-T-PR-LL-SP-MS-30</t>
  </si>
  <si>
    <t xml:space="preserve">            PG-T-PR-LL-SP-MS-40</t>
  </si>
  <si>
    <t xml:space="preserve">            PG-T-PR-LL-SP-MS-50</t>
  </si>
  <si>
    <t xml:space="preserve">            PG-T-PR-LL-CO-MS-10</t>
  </si>
  <si>
    <t xml:space="preserve">            PG-T-PR-LL-MT-MS-10</t>
  </si>
  <si>
    <t xml:space="preserve">            PG-T-PR-LL-MT-MS-20</t>
  </si>
  <si>
    <t xml:space="preserve">            PG-T-PR-LL-PB-MS-10</t>
  </si>
  <si>
    <t xml:space="preserve">            PG-T-PR-LL-PB-MS-20</t>
  </si>
  <si>
    <t xml:space="preserve">            PG-T-PR-LL-IR-MS-10</t>
  </si>
  <si>
    <t xml:space="preserve">            PG-T-PR-LL-IR-MS-20</t>
  </si>
  <si>
    <t xml:space="preserve">            PG-T-PR-LL-EL-MS-10</t>
  </si>
  <si>
    <t xml:space="preserve">            PG-T-PR-LL-EL-MS-20</t>
  </si>
  <si>
    <t xml:space="preserve">            PG-T-PR-LL-EL-MS-30</t>
  </si>
  <si>
    <t xml:space="preserve">            PG-T-PR-LL-EL-MS-40</t>
  </si>
  <si>
    <t xml:space="preserve">            PG-T-PR-LL-EL-MS-50</t>
  </si>
  <si>
    <t xml:space="preserve">            PG-T-PR-LL-EL-MS-60</t>
  </si>
  <si>
    <t xml:space="preserve">            PG-T-PR-LL-EL-MS-70</t>
  </si>
  <si>
    <t xml:space="preserve">            PG-T-PR-LL-EL-MS-80</t>
  </si>
  <si>
    <t xml:space="preserve">            PG-T-PR-SL-LS-MS-10</t>
  </si>
  <si>
    <t xml:space="preserve">            PG-T-PR-SL-LS-MS-20</t>
  </si>
  <si>
    <t xml:space="preserve">            PG-T-PR-SL-LS-MS-30</t>
  </si>
  <si>
    <t xml:space="preserve">            PG-T-PR-SL-LS-MS-40</t>
  </si>
  <si>
    <t xml:space="preserve">            PG-T-PR-SL-LS-MS-50</t>
  </si>
  <si>
    <t xml:space="preserve">            PG-T-PR-SL-LS-MS-60</t>
  </si>
  <si>
    <t xml:space="preserve">            PG-T-PR-SL-LS-MS-70</t>
  </si>
  <si>
    <t xml:space="preserve">            PG-T-PR-SL-LS-MS-80</t>
  </si>
  <si>
    <t xml:space="preserve">            PG-T-PR-SL-CO-MS-10</t>
  </si>
  <si>
    <t xml:space="preserve">            PG-T-PR-SL-CO-MS-20</t>
  </si>
  <si>
    <t xml:space="preserve">            PG-T-PR-SL-CO-MS-30</t>
  </si>
  <si>
    <t xml:space="preserve">            PG-T-PR-SL-CO-MS-40</t>
  </si>
  <si>
    <t xml:space="preserve">            PG-T-PR-SL-CO-MS-50</t>
  </si>
  <si>
    <t xml:space="preserve">            PG-T-PR-SL-AR-MS-10</t>
  </si>
  <si>
    <t xml:space="preserve">            PG-T-PR-SL-AR-MS-100</t>
  </si>
  <si>
    <t xml:space="preserve">            PG-T-PR-SL-AR-MS-110</t>
  </si>
  <si>
    <t xml:space="preserve">            PG-T-PR-SL-AR-MS-20</t>
  </si>
  <si>
    <t xml:space="preserve">            PG-T-PR-SL-AR-MS-30</t>
  </si>
  <si>
    <t xml:space="preserve">            PG-T-PR-SL-AR-MS-40</t>
  </si>
  <si>
    <t xml:space="preserve">            PG-T-PR-SL-AR-MS-50</t>
  </si>
  <si>
    <t xml:space="preserve">            PG-T-PR-SL-AR-MS-60</t>
  </si>
  <si>
    <t xml:space="preserve">            PG-T-PR-SL-AR-MS-70</t>
  </si>
  <si>
    <t xml:space="preserve">            PG-T-PR-SL-AR-MS-80</t>
  </si>
  <si>
    <t xml:space="preserve">            PG-T-PR-SL-AR-MS-90</t>
  </si>
  <si>
    <t xml:space="preserve">            PG-T-PR-SL-MT-MS-10</t>
  </si>
  <si>
    <t xml:space="preserve">            PG-T-PR-SL-MT-MS-20</t>
  </si>
  <si>
    <t xml:space="preserve">            PG-T-PR-SL-MT-MS-30</t>
  </si>
  <si>
    <t xml:space="preserve">            PG-T-PR-SL-AC-MS-10</t>
  </si>
  <si>
    <t xml:space="preserve">            PG-T-PR-SL-AC-MS-20</t>
  </si>
  <si>
    <t xml:space="preserve">            PG-T-PR-SL-AC-MS-30</t>
  </si>
  <si>
    <t xml:space="preserve">            PG-T-PR-SL-AC-MS-40</t>
  </si>
  <si>
    <t xml:space="preserve">            PG-T-PR-SL-PB-MS-10</t>
  </si>
  <si>
    <t xml:space="preserve">            PG-T-PR-SL-PB-MS-20</t>
  </si>
  <si>
    <t xml:space="preserve">            PG-T-PR-SL-PB-MS-30</t>
  </si>
  <si>
    <t xml:space="preserve">            PG-T-PR-SL-IR-MS-10</t>
  </si>
  <si>
    <t xml:space="preserve">            PG-T-PR-SL-IR-MS-20</t>
  </si>
  <si>
    <t xml:space="preserve">            PG-T-PR-SL-EL-MS-10</t>
  </si>
  <si>
    <t xml:space="preserve">            PG-T-PR-SL-FF-MS-10</t>
  </si>
  <si>
    <t xml:space="preserve">            PG-T-PR-LL-LS-MA-10</t>
  </si>
  <si>
    <t xml:space="preserve">            PG-T-PR-LL-LS-MA-20</t>
  </si>
  <si>
    <t xml:space="preserve">            PG-T-PR-LL-LS-MA-30</t>
  </si>
  <si>
    <t xml:space="preserve">            PG-T-PR-LL-SP-MA-10</t>
  </si>
  <si>
    <t xml:space="preserve">            PG-T-PR-LL-SP-MA-20</t>
  </si>
  <si>
    <t xml:space="preserve">            PG-T-PR-LL-SP-MA-30</t>
  </si>
  <si>
    <t xml:space="preserve">            PG-T-PR-LL-SP-MA-40</t>
  </si>
  <si>
    <t xml:space="preserve">            PG-T-PR-LL-SP-MA-50</t>
  </si>
  <si>
    <t xml:space="preserve">            PG-T-PR-LL-CO-MA-10</t>
  </si>
  <si>
    <t xml:space="preserve">            PG-T-PR-LL-MT-MA-10</t>
  </si>
  <si>
    <t xml:space="preserve">            PG-T-PR-LL-MT-MA-20</t>
  </si>
  <si>
    <t xml:space="preserve">            PG-T-PR-LL-PB-MA-10</t>
  </si>
  <si>
    <t xml:space="preserve">            PG-T-PR-LL-PB-MA-20</t>
  </si>
  <si>
    <t xml:space="preserve">            PG-T-PR-LL-IR-MA-10</t>
  </si>
  <si>
    <t xml:space="preserve">            PG-T-PR-LL-IR-MA-20</t>
  </si>
  <si>
    <t xml:space="preserve">            PG-T-PR-LL-EL-MA-10</t>
  </si>
  <si>
    <t xml:space="preserve">            PG-T-PR-LL-EL-MA-20</t>
  </si>
  <si>
    <t xml:space="preserve">            PG-T-PR-LL-EL-MA-30</t>
  </si>
  <si>
    <t xml:space="preserve">            PG-T-PR-LL-EL-MA-40</t>
  </si>
  <si>
    <t xml:space="preserve">            PG-T-PR-LL-EL-MA-50</t>
  </si>
  <si>
    <t xml:space="preserve">            PG-T-PR-LL-EL-MA-60</t>
  </si>
  <si>
    <t xml:space="preserve">            PG-T-PR-LL-EL-MA-70</t>
  </si>
  <si>
    <t xml:space="preserve">            PG-T-PR-LL-EL-MA-80</t>
  </si>
  <si>
    <t xml:space="preserve">            PG-T-PR-SL-LS-MA-10</t>
  </si>
  <si>
    <t xml:space="preserve">            PG-T-PR-SL-LS-MA-20</t>
  </si>
  <si>
    <t xml:space="preserve">            PG-T-PR-SL-LS-MA-30</t>
  </si>
  <si>
    <t xml:space="preserve">            PG-T-PR-SL-LS-MA-40</t>
  </si>
  <si>
    <t xml:space="preserve">            PG-T-PR-SL-LS-MA-50</t>
  </si>
  <si>
    <t xml:space="preserve">            PG-T-PR-SL-LS-MA-60</t>
  </si>
  <si>
    <t xml:space="preserve">            PG-T-PR-SL-LS-MA-70</t>
  </si>
  <si>
    <t xml:space="preserve">            PG-T-PR-SL-LS-MA-80</t>
  </si>
  <si>
    <t xml:space="preserve">            PG-T-PR-SL-CO-MA-10</t>
  </si>
  <si>
    <t xml:space="preserve">            PG-T-PR-SL-CO-MA-20</t>
  </si>
  <si>
    <t xml:space="preserve">            PG-T-PR-SL-CO-MA-30</t>
  </si>
  <si>
    <t xml:space="preserve">            PG-T-PR-SL-CO-MA-40</t>
  </si>
  <si>
    <t xml:space="preserve">            PG-T-PR-SL-CO-MA-50</t>
  </si>
  <si>
    <t xml:space="preserve">            PG-T-PR-SL-AR-MA-10</t>
  </si>
  <si>
    <t xml:space="preserve">            PG-T-PR-SL-AR-MA-100</t>
  </si>
  <si>
    <t xml:space="preserve">            PG-T-PR-SL-AR-MA-110</t>
  </si>
  <si>
    <t xml:space="preserve">            PG-T-PR-SL-AR-MA-20</t>
  </si>
  <si>
    <t xml:space="preserve">            PG-T-PR-SL-AR-MA-30</t>
  </si>
  <si>
    <t xml:space="preserve">            PG-T-PR-SL-AR-MA-40</t>
  </si>
  <si>
    <t xml:space="preserve">            PG-T-PR-SL-AR-MA-50</t>
  </si>
  <si>
    <t xml:space="preserve">            PG-T-PR-SL-AR-MA-60</t>
  </si>
  <si>
    <t xml:space="preserve">            PG-T-PR-SL-AR-MA-70</t>
  </si>
  <si>
    <t xml:space="preserve">            PG-T-PR-SL-AR-MA-80</t>
  </si>
  <si>
    <t xml:space="preserve">            PG-T-PR-SL-AR-MA-90</t>
  </si>
  <si>
    <t xml:space="preserve">            PG-T-PR-SL-MT-MA-10</t>
  </si>
  <si>
    <t xml:space="preserve">            PG-T-PR-SL-MT-MA-20</t>
  </si>
  <si>
    <t xml:space="preserve">            PG-T-PR-SL-MT-MA-30</t>
  </si>
  <si>
    <t xml:space="preserve">            PG-T-PR-SL-AC-MA-10</t>
  </si>
  <si>
    <t xml:space="preserve">            PG-T-PR-SL-AC-MA-20</t>
  </si>
  <si>
    <t xml:space="preserve">            PG-T-PR-SL-AC-MA-30</t>
  </si>
  <si>
    <t xml:space="preserve">            PG-T-PR-SL-AC-MA-40</t>
  </si>
  <si>
    <t xml:space="preserve">            PG-T-PR-SL-PB-MA-10</t>
  </si>
  <si>
    <t xml:space="preserve">            PG-T-PR-SL-PB-MA-20</t>
  </si>
  <si>
    <t xml:space="preserve">            PG-T-PR-SL-PB-MA-30</t>
  </si>
  <si>
    <t xml:space="preserve">            PG-T-PR-SL-IR-MA-10</t>
  </si>
  <si>
    <t xml:space="preserve">            PG-T-PR-SL-IR-MA-20</t>
  </si>
  <si>
    <t xml:space="preserve">            PG-T-PR-SL-EL-MA-10</t>
  </si>
  <si>
    <t xml:space="preserve">            PG-T-PR-SL-FF-MA-10</t>
  </si>
  <si>
    <t xml:space="preserve">            PG-T-PR-LL-LS-PO-10</t>
  </si>
  <si>
    <t xml:space="preserve">            PG-T-PR-LL-LS-PO-20</t>
  </si>
  <si>
    <t xml:space="preserve">            PG-T-PR-LL-LS-PO-30</t>
  </si>
  <si>
    <t xml:space="preserve">            PG-T-PR-LL-SP-PO-10</t>
  </si>
  <si>
    <t xml:space="preserve">            PG-T-PR-LL-SP-PO-20</t>
  </si>
  <si>
    <t xml:space="preserve">            PG-T-PR-LL-SP-PO-30</t>
  </si>
  <si>
    <t xml:space="preserve">            PG-T-PR-LL-SP-PO-40</t>
  </si>
  <si>
    <t xml:space="preserve">            PG-T-PR-LL-SP-PO-50</t>
  </si>
  <si>
    <t xml:space="preserve">            PG-T-PR-LL-CO-PO-10</t>
  </si>
  <si>
    <t xml:space="preserve">            PG-T-PR-LL-MT-PO-10</t>
  </si>
  <si>
    <t xml:space="preserve">            PG-T-PR-LL-MT-PO-20</t>
  </si>
  <si>
    <t xml:space="preserve">            PG-T-PR-LL-PB-PO-10</t>
  </si>
  <si>
    <t xml:space="preserve">            PG-T-PR-LL-PB-PO-20</t>
  </si>
  <si>
    <t xml:space="preserve">            PG-T-PR-LL-IR-PO-10</t>
  </si>
  <si>
    <t xml:space="preserve">            PG-T-PR-LL-IR-PO-20</t>
  </si>
  <si>
    <t xml:space="preserve">            PG-T-PR-LL-EL-PO-10</t>
  </si>
  <si>
    <t xml:space="preserve">            PG-T-PR-LL-EL-PO-20</t>
  </si>
  <si>
    <t xml:space="preserve">            PG-T-PR-LL-EL-PO-30</t>
  </si>
  <si>
    <t xml:space="preserve">            PG-T-PR-LL-EL-PO-40</t>
  </si>
  <si>
    <t xml:space="preserve">            PG-T-PR-LL-EL-PO-50</t>
  </si>
  <si>
    <t xml:space="preserve">            PG-T-PR-LL-EL-PO-60</t>
  </si>
  <si>
    <t xml:space="preserve">            PG-T-PR-LL-EL-PO-70</t>
  </si>
  <si>
    <t xml:space="preserve">            PG-T-PR-LL-EL-PO-80</t>
  </si>
  <si>
    <t xml:space="preserve">            PG-T-PR-LL-LS-MF-10</t>
  </si>
  <si>
    <t xml:space="preserve">            PG-T-PR-LL-LS-MF-20</t>
  </si>
  <si>
    <t xml:space="preserve">            PG-T-PR-LL-LS-MF-30</t>
  </si>
  <si>
    <t xml:space="preserve">            PG-T-PR-LL-SP-MF-10</t>
  </si>
  <si>
    <t xml:space="preserve">            PG-T-PR-LL-SP-MF-20</t>
  </si>
  <si>
    <t xml:space="preserve">            PG-T-PR-LL-SP-MF-30</t>
  </si>
  <si>
    <t xml:space="preserve">            PG-T-PR-LL-SP-MF-40</t>
  </si>
  <si>
    <t xml:space="preserve">            PG-T-PR-LL-SP-MF-50</t>
  </si>
  <si>
    <t xml:space="preserve">            PG-T-PR-LL-CO-MF-10</t>
  </si>
  <si>
    <t xml:space="preserve">            PG-T-PR-LL-MT-MF-10</t>
  </si>
  <si>
    <t xml:space="preserve">            PG-T-PR-LL-MT-MF-20</t>
  </si>
  <si>
    <t xml:space="preserve">            PG-T-PR-LL-PB-MF-10</t>
  </si>
  <si>
    <t xml:space="preserve">            PG-T-PR-LL-PB-MF-20</t>
  </si>
  <si>
    <t xml:space="preserve">            PG-T-PR-LL-IR-MF-10</t>
  </si>
  <si>
    <t xml:space="preserve">            PG-T-PR-LL-IR-MF-20</t>
  </si>
  <si>
    <t xml:space="preserve">            PG-T-PR-LL-EL-MF-10</t>
  </si>
  <si>
    <t xml:space="preserve">            PG-T-PR-LL-EL-MF-20</t>
  </si>
  <si>
    <t xml:space="preserve">            PG-T-PR-LL-EL-MF-30</t>
  </si>
  <si>
    <t xml:space="preserve">            PG-T-PR-LL-EL-MF-40</t>
  </si>
  <si>
    <t xml:space="preserve">            PG-T-PR-LL-EL-MF-50</t>
  </si>
  <si>
    <t xml:space="preserve">            PG-T-PR-LL-EL-MF-60</t>
  </si>
  <si>
    <t xml:space="preserve">            PG-T-PR-LL-EL-MF-70</t>
  </si>
  <si>
    <t xml:space="preserve">            PG-T-PR-LL-EL-MF-80</t>
  </si>
  <si>
    <t xml:space="preserve">            PG-T-PR-LL-LS-DL-10</t>
  </si>
  <si>
    <t xml:space="preserve">            PG-T-PR-LL-LS-DL-20</t>
  </si>
  <si>
    <t xml:space="preserve">            PG-T-PR-LL-LS-DL-30</t>
  </si>
  <si>
    <t xml:space="preserve">            PG-T-PR-LL-SP-DL-10</t>
  </si>
  <si>
    <t xml:space="preserve">            PG-T-PR-LL-SP-DL-20</t>
  </si>
  <si>
    <t xml:space="preserve">            PG-T-PR-LL-SP-DL-30</t>
  </si>
  <si>
    <t xml:space="preserve">            PG-T-PR-LL-SP-DL-40</t>
  </si>
  <si>
    <t xml:space="preserve">            PG-T-PR-LL-SP-DL-50</t>
  </si>
  <si>
    <t xml:space="preserve">            PG-T-PR-LL-CO-DL-10</t>
  </si>
  <si>
    <t xml:space="preserve">            PG-T-PR-LL-MT-DL-10</t>
  </si>
  <si>
    <t xml:space="preserve">            PG-T-PR-LL-MT-DL-20</t>
  </si>
  <si>
    <t xml:space="preserve">            PG-T-PR-LL-PB-DL-10</t>
  </si>
  <si>
    <t xml:space="preserve">            PG-T-PR-LL-PB-DL-20</t>
  </si>
  <si>
    <t xml:space="preserve">            PG-T-PR-LL-IR-DL-10</t>
  </si>
  <si>
    <t xml:space="preserve">            PG-T-PR-LL-IR-DL-20</t>
  </si>
  <si>
    <t xml:space="preserve">            PG-T-PR-LL-EL-DL-10</t>
  </si>
  <si>
    <t xml:space="preserve">            PG-T-PR-LL-EL-DL-20</t>
  </si>
  <si>
    <t xml:space="preserve">            PG-T-PR-LL-EL-DL-30</t>
  </si>
  <si>
    <t xml:space="preserve">            PG-T-PR-LL-EL-DL-40</t>
  </si>
  <si>
    <t xml:space="preserve">            PG-T-PR-LL-EL-DL-50</t>
  </si>
  <si>
    <t xml:space="preserve">            PG-T-PR-LL-EL-DL-60</t>
  </si>
  <si>
    <t xml:space="preserve">            PG-T-PR-LL-EL-DL-70</t>
  </si>
  <si>
    <t xml:space="preserve">            PG-T-PR-LL-EL-DL-80</t>
  </si>
  <si>
    <t xml:space="preserve">            PG-T-PR-SL-LS-PO-10</t>
  </si>
  <si>
    <t xml:space="preserve">            PG-T-PR-SL-LS-PO-20</t>
  </si>
  <si>
    <t xml:space="preserve">            PG-T-PR-SL-LS-PO-30</t>
  </si>
  <si>
    <t xml:space="preserve">            PG-T-PR-SL-LS-PO-40</t>
  </si>
  <si>
    <t xml:space="preserve">            PG-T-PR-SL-LS-PO-50</t>
  </si>
  <si>
    <t xml:space="preserve">            PG-T-PR-SL-LS-PO-60</t>
  </si>
  <si>
    <t xml:space="preserve">            PG-T-PR-SL-LS-PO-70</t>
  </si>
  <si>
    <t xml:space="preserve">            PG-T-PR-SL-LS-PO-80</t>
  </si>
  <si>
    <t xml:space="preserve">            PG-T-PR-SL-CO-PO-10</t>
  </si>
  <si>
    <t xml:space="preserve">            PG-T-PR-SL-CO-PO-20</t>
  </si>
  <si>
    <t xml:space="preserve">            PG-T-PR-SL-CO-PO-30</t>
  </si>
  <si>
    <t xml:space="preserve">            PG-T-PR-SL-CO-PO-40</t>
  </si>
  <si>
    <t xml:space="preserve">            PG-T-PR-SL-CO-PO-50</t>
  </si>
  <si>
    <t xml:space="preserve">            PG-T-PR-SL-AR-PO-10</t>
  </si>
  <si>
    <t xml:space="preserve">            PG-T-PR-SL-AR-PO-100</t>
  </si>
  <si>
    <t xml:space="preserve">            PG-T-PR-SL-AR-PO-110</t>
  </si>
  <si>
    <t xml:space="preserve">            PG-T-PR-SL-AR-PO-20</t>
  </si>
  <si>
    <t xml:space="preserve">            PG-T-PR-SL-AR-PO-30</t>
  </si>
  <si>
    <t xml:space="preserve">            PG-T-PR-SL-AR-PO-40</t>
  </si>
  <si>
    <t xml:space="preserve">            PG-T-PR-SL-AR-PO-50</t>
  </si>
  <si>
    <t xml:space="preserve">            PG-T-PR-SL-AR-PO-60</t>
  </si>
  <si>
    <t xml:space="preserve">            PG-T-PR-SL-AR-PO-70</t>
  </si>
  <si>
    <t xml:space="preserve">            PG-T-PR-SL-AR-PO-80</t>
  </si>
  <si>
    <t xml:space="preserve">            PG-T-PR-SL-AR-PO-90</t>
  </si>
  <si>
    <t xml:space="preserve">            PG-T-PR-SL-MT-PO-10</t>
  </si>
  <si>
    <t xml:space="preserve">            PG-T-PR-SL-MT-PO-20</t>
  </si>
  <si>
    <t xml:space="preserve">            PG-T-PR-SL-MT-PO-30</t>
  </si>
  <si>
    <t xml:space="preserve">            PG-T-PR-SL-AC-PO-10</t>
  </si>
  <si>
    <t xml:space="preserve">            PG-T-PR-SL-AC-PO-20</t>
  </si>
  <si>
    <t xml:space="preserve">            PG-T-PR-SL-AC-PO-30</t>
  </si>
  <si>
    <t xml:space="preserve">            PG-T-PR-SL-AC-PO-40</t>
  </si>
  <si>
    <t xml:space="preserve">            PG-T-PR-SL-PB-PO-10</t>
  </si>
  <si>
    <t xml:space="preserve">            PG-T-PR-SL-PB-PO-20</t>
  </si>
  <si>
    <t xml:space="preserve">            PG-T-PR-SL-PB-PO-30</t>
  </si>
  <si>
    <t xml:space="preserve">            PG-T-PR-SL-IR-PO-10</t>
  </si>
  <si>
    <t xml:space="preserve">            PG-T-PR-SL-IR-PO-20</t>
  </si>
  <si>
    <t xml:space="preserve">            PG-T-PR-SL-EL-PO-10</t>
  </si>
  <si>
    <t xml:space="preserve">            PG-T-PR-SL-FF-PO-10</t>
  </si>
  <si>
    <t xml:space="preserve">            PG-T-PR-SL-LS-DL-10</t>
  </si>
  <si>
    <t xml:space="preserve">            PG-T-PR-SL-LS-DL-20</t>
  </si>
  <si>
    <t xml:space="preserve">            PG-T-PR-SL-LS-DL-30</t>
  </si>
  <si>
    <t xml:space="preserve">            PG-T-PR-SL-LS-DL-40</t>
  </si>
  <si>
    <t xml:space="preserve">            PG-T-PR-SL-LS-DL-50</t>
  </si>
  <si>
    <t xml:space="preserve">            PG-T-PR-SL-LS-DL-60</t>
  </si>
  <si>
    <t xml:space="preserve">            PG-T-PR-SL-LS-DL-70</t>
  </si>
  <si>
    <t xml:space="preserve">            PG-T-PR-SL-LS-DL-80</t>
  </si>
  <si>
    <t xml:space="preserve">            PG-T-PR-SL-CO-DL-10</t>
  </si>
  <si>
    <t xml:space="preserve">            PG-T-PR-SL-CO-DL-20</t>
  </si>
  <si>
    <t xml:space="preserve">            PG-T-PR-SL-CO-DL-30</t>
  </si>
  <si>
    <t xml:space="preserve">            PG-T-PR-SL-CO-DL-40</t>
  </si>
  <si>
    <t xml:space="preserve">            PG-T-PR-SL-CO-DL-50</t>
  </si>
  <si>
    <t xml:space="preserve">            PG-T-PR-SL-AR-DL-10</t>
  </si>
  <si>
    <t xml:space="preserve">            PG-T-PR-SL-AR-DL-100</t>
  </si>
  <si>
    <t xml:space="preserve">            PG-T-PR-SL-AR-DL-110</t>
  </si>
  <si>
    <t xml:space="preserve">            PG-T-PR-SL-AR-DL-20</t>
  </si>
  <si>
    <t xml:space="preserve">            PG-T-PR-SL-AR-DL-30</t>
  </si>
  <si>
    <t xml:space="preserve">            PG-T-PR-SL-AR-DL-40</t>
  </si>
  <si>
    <t xml:space="preserve">            PG-T-PR-SL-AR-DL-50</t>
  </si>
  <si>
    <t xml:space="preserve">            PG-T-PR-SL-AR-DL-60</t>
  </si>
  <si>
    <t xml:space="preserve">            PG-T-PR-SL-AR-DL-70</t>
  </si>
  <si>
    <t xml:space="preserve">            PG-T-PR-SL-AR-DL-80</t>
  </si>
  <si>
    <t xml:space="preserve">            PG-T-PR-SL-AR-DL-90</t>
  </si>
  <si>
    <t xml:space="preserve">            PG-T-PR-SL-MT-DL-10</t>
  </si>
  <si>
    <t xml:space="preserve">            PG-T-PR-SL-MT-DL-20</t>
  </si>
  <si>
    <t xml:space="preserve">            PG-T-PR-SL-MT-DL-30</t>
  </si>
  <si>
    <t xml:space="preserve">            PG-T-PR-SL-AC-DL-10</t>
  </si>
  <si>
    <t xml:space="preserve">            PG-T-PR-SL-AC-DL-20</t>
  </si>
  <si>
    <t xml:space="preserve">            PG-T-PR-SL-AC-DL-30</t>
  </si>
  <si>
    <t xml:space="preserve">            PG-T-PR-SL-AC-DL-40</t>
  </si>
  <si>
    <t xml:space="preserve">            PG-T-PR-SL-PB-DL-10</t>
  </si>
  <si>
    <t xml:space="preserve">            PG-T-PR-SL-PB-DL-20</t>
  </si>
  <si>
    <t xml:space="preserve">            PG-T-PR-SL-PB-DL-30</t>
  </si>
  <si>
    <t xml:space="preserve">            PG-T-PR-SL-IR-DL-10</t>
  </si>
  <si>
    <t xml:space="preserve">            PG-T-PR-SL-IR-DL-20</t>
  </si>
  <si>
    <t xml:space="preserve">            PG-T-PR-SL-EL-DL-10</t>
  </si>
  <si>
    <t xml:space="preserve">            PG-T-PR-SL-FF-DL-10</t>
  </si>
  <si>
    <t xml:space="preserve">          PG-T-CON-EX-CF-10</t>
  </si>
  <si>
    <t xml:space="preserve">          PG-T-CON-EX-CF-20</t>
  </si>
  <si>
    <t xml:space="preserve">          PG-T-CON-EX-CF-30</t>
  </si>
  <si>
    <t xml:space="preserve">            PG-T-CON-EX-FB-10</t>
  </si>
  <si>
    <t xml:space="preserve">            PG-T-CON-EX-FB-100</t>
  </si>
  <si>
    <t xml:space="preserve">            PG-T-CON-EX-FB-110</t>
  </si>
  <si>
    <t xml:space="preserve">            PG-T-CON-EX-FB-120</t>
  </si>
  <si>
    <t xml:space="preserve">            PG-T-CON-EX-FB-20</t>
  </si>
  <si>
    <t xml:space="preserve">            PG-T-CON-EX-FB-30</t>
  </si>
  <si>
    <t xml:space="preserve">            PG-T-CON-EX-FB-40</t>
  </si>
  <si>
    <t xml:space="preserve">            PG-T-CON-EX-FB-50</t>
  </si>
  <si>
    <t xml:space="preserve">            PG-T-CON-EX-FB-60</t>
  </si>
  <si>
    <t xml:space="preserve">            PG-T-CON-EX-FB-70</t>
  </si>
  <si>
    <t xml:space="preserve">            PG-T-CON-EX-FB-80</t>
  </si>
  <si>
    <t xml:space="preserve">            PG-T-CON-EX-FB-90</t>
  </si>
  <si>
    <t xml:space="preserve">            PG-T-CON-EX-BB-10</t>
  </si>
  <si>
    <t xml:space="preserve">            PG-T-CON-EX-BB-100</t>
  </si>
  <si>
    <t xml:space="preserve">            PG-T-CON-EX-BB-20</t>
  </si>
  <si>
    <t xml:space="preserve">            PG-T-CON-EX-BB-30</t>
  </si>
  <si>
    <t xml:space="preserve">            PG-T-CON-EX-BB-40</t>
  </si>
  <si>
    <t xml:space="preserve">            PG-T-CON-EX-BB-50</t>
  </si>
  <si>
    <t xml:space="preserve">            PG-T-CON-EX-BB-60</t>
  </si>
  <si>
    <t xml:space="preserve">            PG-T-CON-EX-BB-70</t>
  </si>
  <si>
    <t xml:space="preserve">            PG-T-CON-EX-BB-80</t>
  </si>
  <si>
    <t xml:space="preserve">            PG-T-CON-EX-BB-90</t>
  </si>
  <si>
    <t xml:space="preserve">            PG-T-CON-EX-PD-10</t>
  </si>
  <si>
    <t xml:space="preserve">            PG-T-CON-EX-PD-20</t>
  </si>
  <si>
    <t xml:space="preserve">            PG-T-CON-EX-PD-30</t>
  </si>
  <si>
    <t xml:space="preserve">            PG-T-CON-EX-PD-40</t>
  </si>
  <si>
    <t xml:space="preserve">            PG-T-CON-EX-PD-50</t>
  </si>
  <si>
    <t xml:space="preserve">            PG-T-CON-EX-PD-60</t>
  </si>
  <si>
    <t xml:space="preserve">            PG-T-CON-EX-PD-70</t>
  </si>
  <si>
    <t xml:space="preserve">            PG-T-CON-EX-PD-80</t>
  </si>
  <si>
    <t xml:space="preserve">            PG-T-CON-EX-GN-FN-10</t>
  </si>
  <si>
    <t xml:space="preserve">            PG-T-CON-EX-GN-FN-20</t>
  </si>
  <si>
    <t xml:space="preserve">            PG-T-CON-EX-GN-FN-30</t>
  </si>
  <si>
    <t xml:space="preserve">            PG-T-CON-EX-GN-FN-40</t>
  </si>
  <si>
    <t xml:space="preserve">            PG-T-CON-EX-GN-FN-50</t>
  </si>
  <si>
    <t xml:space="preserve">              PG-T-CON-EX-GN-M-10</t>
  </si>
  <si>
    <t xml:space="preserve">              PG-T-CON-EX-GN-M-20</t>
  </si>
  <si>
    <t xml:space="preserve">              PG-T-CON-EX-GN-M-30</t>
  </si>
  <si>
    <t xml:space="preserve">              PG-T-CON-EX-GN-M-40</t>
  </si>
  <si>
    <t xml:space="preserve">              PG-T-CON-EX-GN-M-50</t>
  </si>
  <si>
    <t xml:space="preserve">              PG-T-CON-EX-GN-M-60</t>
  </si>
  <si>
    <t xml:space="preserve">              PG-T-CON-EX-GN-M-70</t>
  </si>
  <si>
    <t xml:space="preserve">              PG-T-CON-EX-GN-M-100</t>
  </si>
  <si>
    <t xml:space="preserve">              PG-T-CON-EX-GN-M-80</t>
  </si>
  <si>
    <t xml:space="preserve">              PG-T-CON-EX-GN-M-90</t>
  </si>
  <si>
    <t xml:space="preserve">              PG-T-CON-EX-GN-M-110</t>
  </si>
  <si>
    <t xml:space="preserve">              PG-T-CON-EX-GN-E-10</t>
  </si>
  <si>
    <t xml:space="preserve">              PG-T-CON-EX-GN-E-20</t>
  </si>
  <si>
    <t xml:space="preserve">              PG-T-CON-EX-GN-E-30</t>
  </si>
  <si>
    <t xml:space="preserve">              PG-T-CON-EX-GN-E-40</t>
  </si>
  <si>
    <t xml:space="preserve">              PG-T-CON-EX-GN-E-50</t>
  </si>
  <si>
    <t xml:space="preserve">              PG-T-CON-EX-GN-E-60</t>
  </si>
  <si>
    <t xml:space="preserve">              PG-T-CON-EX-GN-E-70</t>
  </si>
  <si>
    <t xml:space="preserve">              PG-T-CON-EX-GN-E-80</t>
  </si>
  <si>
    <t xml:space="preserve">              PG-T-CON-EX-GN-E-100</t>
  </si>
  <si>
    <t xml:space="preserve">              PG-T-CON-EX-GN-E-110</t>
  </si>
  <si>
    <t xml:space="preserve">              PG-T-CON-EX-GN-E-120</t>
  </si>
  <si>
    <t xml:space="preserve">              PG-T-CON-EX-GN-E-130</t>
  </si>
  <si>
    <t xml:space="preserve">              PG-T-CON-EX-GN-E-140</t>
  </si>
  <si>
    <t xml:space="preserve">              PG-T-CON-EX-GN-E-150</t>
  </si>
  <si>
    <t xml:space="preserve">              PG-T-CON-EX-GN-E-90</t>
  </si>
  <si>
    <t xml:space="preserve">              PG-T-CON-EX-GN-E-160</t>
  </si>
  <si>
    <t xml:space="preserve">              PG-T-CON-EX-GN-E-170</t>
  </si>
  <si>
    <t xml:space="preserve">              PG-T-CON-EX-GN-E-180</t>
  </si>
  <si>
    <t xml:space="preserve">              PG-T-CON-EX-GN-E-190</t>
  </si>
  <si>
    <t xml:space="preserve">            PG-T-CON-EX-GN-PR-10</t>
  </si>
  <si>
    <t xml:space="preserve">            PG-T-CON-EX-GN-PR-20</t>
  </si>
  <si>
    <t xml:space="preserve">            PG-T-CON-EX-GN-PR-30</t>
  </si>
  <si>
    <t xml:space="preserve">            PG-T-CON-EX-GN-SC-10</t>
  </si>
  <si>
    <t xml:space="preserve">            PG-T-CON-EX-GN-SC-20</t>
  </si>
  <si>
    <t xml:space="preserve">            PG-T-CON-EX-GN-SC-30</t>
  </si>
  <si>
    <t xml:space="preserve">            PG-T-CON-EX-GN-SC-40</t>
  </si>
  <si>
    <t xml:space="preserve">            PG-T-CON-EX-LS-HS-10</t>
  </si>
  <si>
    <t xml:space="preserve">            PG-T-CON-EX-LS-HS-20</t>
  </si>
  <si>
    <t xml:space="preserve">            PG-T-CON-EX-LS-HS-30</t>
  </si>
  <si>
    <t xml:space="preserve">            PG-T-CON-EX-LS-HS-40</t>
  </si>
  <si>
    <t xml:space="preserve">            PG-T-CON-EX-LS-HS-50</t>
  </si>
  <si>
    <t xml:space="preserve">            PG-T-CON-EX-LS-HS-60</t>
  </si>
  <si>
    <t xml:space="preserve">            PG-T-CON-EX-LS-SS-10</t>
  </si>
  <si>
    <t xml:space="preserve">            PG-T-CON-EX-LS-SS-20</t>
  </si>
  <si>
    <t xml:space="preserve">            PG-T-CON-EX-TW-ST-10</t>
  </si>
  <si>
    <t xml:space="preserve">            PG-T-CON-EX-TW-ST-20</t>
  </si>
  <si>
    <t xml:space="preserve">            PG-T-CON-EX-TW-ST-30</t>
  </si>
  <si>
    <t xml:space="preserve">            PG-T-CON-EX-TW-ST-40</t>
  </si>
  <si>
    <t xml:space="preserve">            PG-T-CON-EX-TW-ST-50</t>
  </si>
  <si>
    <t xml:space="preserve">            PG-T-CON-EX-TW-ST-60</t>
  </si>
  <si>
    <t xml:space="preserve">            PG-T-CON-EX-TW-ST-70</t>
  </si>
  <si>
    <t xml:space="preserve">            PG-T-CON-EX-TW-IR-10</t>
  </si>
  <si>
    <t xml:space="preserve">            PG-T-CON-EX-TW-IR-20</t>
  </si>
  <si>
    <t xml:space="preserve">            PG-T-CON-EX-TW-IR-30</t>
  </si>
  <si>
    <t xml:space="preserve">            PG-T-CON-EX-TW-IR-40</t>
  </si>
  <si>
    <t xml:space="preserve">          PG-T-CON-EX-AD-CL-10</t>
  </si>
  <si>
    <t xml:space="preserve">          PG-T-CON-EX-AD-CL-20</t>
  </si>
  <si>
    <t xml:space="preserve">          PG-T-CON-EX-AD-CL-30</t>
  </si>
  <si>
    <t xml:space="preserve">          PG-T-CON-EX-AD-CL-40</t>
  </si>
  <si>
    <t xml:space="preserve">          PG-T-CON-EX-AD-CL-50</t>
  </si>
  <si>
    <t xml:space="preserve">          PG-T-CON-EX-AD-CL-60</t>
  </si>
  <si>
    <t xml:space="preserve">          PG-T-CON-EX-AD-CL-70</t>
  </si>
  <si>
    <t xml:space="preserve">          PG-T-CON-EX-AD-CL-80</t>
  </si>
  <si>
    <t xml:space="preserve">          PG-T-CON-EX-AD-AR-10</t>
  </si>
  <si>
    <t xml:space="preserve">          PG-T-CON-EX-AD-AR-20</t>
  </si>
  <si>
    <t xml:space="preserve">          PG-T-CON-EX-AD-AR-30</t>
  </si>
  <si>
    <t xml:space="preserve">          PG-T-CON-EX-AD-AR-40</t>
  </si>
  <si>
    <t xml:space="preserve">          PG-T-CON-EX-AD-ME-10</t>
  </si>
  <si>
    <t xml:space="preserve">          PG-T-CON-EX-AD-ME-20</t>
  </si>
  <si>
    <t xml:space="preserve">          PG-T-CON-EX-AD-ME-30</t>
  </si>
  <si>
    <t xml:space="preserve">          PG-T-CON-EX-AD-EL-10</t>
  </si>
  <si>
    <t xml:space="preserve">          PG-T-CON-EX-AD-EL-20</t>
  </si>
  <si>
    <t xml:space="preserve">          PG-T-CON-EX-AD-EL-30</t>
  </si>
  <si>
    <t xml:space="preserve">          PG-T-CON-EX-AD-EL-40</t>
  </si>
  <si>
    <t xml:space="preserve">          PG-T-CON-EX-AD-EL-50</t>
  </si>
  <si>
    <t xml:space="preserve">            PG-T-CON-B-STR-10</t>
  </si>
  <si>
    <t xml:space="preserve">            PG-T-CON-B-STR-20</t>
  </si>
  <si>
    <t xml:space="preserve">            PG-T-CON-B-STR-30</t>
  </si>
  <si>
    <t xml:space="preserve">            PG-T-CON-B-STR-40</t>
  </si>
  <si>
    <t xml:space="preserve">            PG-T-CON-B-STR-50</t>
  </si>
  <si>
    <t xml:space="preserve">            PG-T-CON-B-STR-60</t>
  </si>
  <si>
    <t xml:space="preserve">            PG-T-CON-B-STR-70</t>
  </si>
  <si>
    <t xml:space="preserve">              PG-T-CON-B-AR-GF-10</t>
  </si>
  <si>
    <t xml:space="preserve">              PG-T-CON-B-AR-GF-20</t>
  </si>
  <si>
    <t xml:space="preserve">              PG-T-CON-B-AR-GF-30</t>
  </si>
  <si>
    <t xml:space="preserve">              PG-T-CON-B-AR-GF-40</t>
  </si>
  <si>
    <t xml:space="preserve">              PG-T-CON-B-AR-GF-50</t>
  </si>
  <si>
    <t xml:space="preserve">              PG-T-CON-B-AR-GF-60</t>
  </si>
  <si>
    <t xml:space="preserve">              PG-T-CON-B-AR-GF-70</t>
  </si>
  <si>
    <t xml:space="preserve">              PG-T-CON-B-AR-GF-80</t>
  </si>
  <si>
    <t xml:space="preserve">              PG-T-CON-B-AR-WF-10</t>
  </si>
  <si>
    <t xml:space="preserve">              PG-T-CON-B-AR-WF-20</t>
  </si>
  <si>
    <t xml:space="preserve">              PG-T-CON-B-AR-WF-30</t>
  </si>
  <si>
    <t xml:space="preserve">              PG-T-CON-B-AR-WF-40</t>
  </si>
  <si>
    <t xml:space="preserve">              PG-T-CON-B-AR-WF-50</t>
  </si>
  <si>
    <t xml:space="preserve">              PG-T-CON-B-AR-WF-60</t>
  </si>
  <si>
    <t xml:space="preserve">              PG-T-CON-B-AR-RF-10</t>
  </si>
  <si>
    <t xml:space="preserve">              PG-T-CON-B-AR-RF-20</t>
  </si>
  <si>
    <t xml:space="preserve">              PG-T-CON-B-AR-RF-30</t>
  </si>
  <si>
    <t xml:space="preserve">              PG-T-CON-B-GF-FF-10</t>
  </si>
  <si>
    <t xml:space="preserve">              PG-T-CON-B-GF-DR-10</t>
  </si>
  <si>
    <t xml:space="preserve">              PG-T-CON-B-GF-DR-20</t>
  </si>
  <si>
    <t xml:space="preserve">              PG-T-CON-B-GF-DR-30</t>
  </si>
  <si>
    <t xml:space="preserve">              PG-T-CON-B-GF-AC-10</t>
  </si>
  <si>
    <t xml:space="preserve">              PG-T-CON-B-GF-AC-20</t>
  </si>
  <si>
    <t xml:space="preserve">              PG-T-CON-B-GF-WS-10</t>
  </si>
  <si>
    <t xml:space="preserve">              PG-T-CON-B-GF-WS-20</t>
  </si>
  <si>
    <t xml:space="preserve">              PG-T-CON-B-GF-WS-30</t>
  </si>
  <si>
    <t xml:space="preserve">            PG-T-CON-B-GF-EL-10</t>
  </si>
  <si>
    <t xml:space="preserve">            PG-T-CON-B-GF-EL-20</t>
  </si>
  <si>
    <t xml:space="preserve">            PG-T-CON-B-GF-EL-30</t>
  </si>
  <si>
    <t xml:space="preserve">            PG-T-CON-B-GF-EL-40</t>
  </si>
  <si>
    <t xml:space="preserve">            PG-T-CON-B-GF-EL-50</t>
  </si>
  <si>
    <t xml:space="preserve">      PG-T-PCL-10</t>
  </si>
  <si>
    <t xml:space="preserve">      PG-T-PCL-20</t>
  </si>
  <si>
    <t xml:space="preserve">      PG-T-PCL-30</t>
  </si>
  <si>
    <t xml:space="preserve">      PG-T-PCL-40</t>
  </si>
  <si>
    <t xml:space="preserve">      PG-T-PCL-50</t>
  </si>
  <si>
    <t xml:space="preserve">      PG-T-PCL-60</t>
  </si>
  <si>
    <t>Date</t>
  </si>
  <si>
    <t>Total FIR Amount</t>
  </si>
  <si>
    <t>Project Budget</t>
  </si>
  <si>
    <t>Date Pariod</t>
  </si>
  <si>
    <t>Start Date</t>
  </si>
  <si>
    <t>To</t>
  </si>
  <si>
    <t>BOQ Item #</t>
  </si>
  <si>
    <t xml:space="preserve">BOQ Description  </t>
  </si>
  <si>
    <t>FIR #</t>
  </si>
  <si>
    <t xml:space="preserve">FIR Description  </t>
  </si>
  <si>
    <t>Unit Rate</t>
  </si>
  <si>
    <t xml:space="preserve"> Current Pariod  Quantity</t>
  </si>
  <si>
    <t>Total (SR)</t>
  </si>
  <si>
    <t>Comments</t>
  </si>
  <si>
    <t xml:space="preserve">Description </t>
  </si>
  <si>
    <t>Total Period Amount</t>
  </si>
  <si>
    <t>QC OBSERVATIONS CHECKLIST</t>
  </si>
  <si>
    <t>Project No.</t>
  </si>
  <si>
    <t>OBS No.</t>
  </si>
  <si>
    <t>Inspection Day:</t>
  </si>
  <si>
    <t>Project</t>
  </si>
  <si>
    <t>Playgrounds Initiative (Qassim Oasis, Hail and Tabuk Industrial City)</t>
  </si>
  <si>
    <t>Contractor: 
Consultant:</t>
  </si>
  <si>
    <t>Advanced Construction &amp; Contracting Company
Egis</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</si>
  <si>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</si>
  <si>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</si>
  <si>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</si>
  <si>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</si>
  <si>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</si>
  <si>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</si>
  <si>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</si>
  <si>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</si>
  <si>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</si>
  <si>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</si>
  <si>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</si>
  <si>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</si>
  <si>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</si>
  <si>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N/A</t>
  </si>
  <si>
    <t xml:space="preserve">Item was not applicable or this item was not reviewed during the inspection. </t>
  </si>
  <si>
    <t>Zero</t>
  </si>
  <si>
    <t>No.</t>
  </si>
  <si>
    <t>Topic</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</si>
  <si>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</si>
  <si>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</si>
  <si>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</si>
  <si>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</si>
  <si>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</si>
  <si>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</si>
  <si>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</si>
  <si>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</si>
  <si>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</si>
  <si>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</si>
  <si>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</si>
  <si>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</si>
  <si>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</si>
  <si>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</si>
  <si>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</si>
  <si>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</si>
  <si>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</si>
  <si>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</si>
  <si>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</si>
  <si>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</si>
  <si>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</si>
  <si>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</si>
  <si>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</si>
  <si>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</si>
  <si>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</si>
  <si>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</si>
  <si>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</si>
  <si>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</si>
  <si>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</si>
  <si>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</si>
  <si>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</si>
  <si>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</si>
  <si>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</si>
  <si>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</si>
  <si>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</si>
  <si>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</si>
  <si>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</si>
  <si>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</si>
  <si>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</si>
  <si>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</si>
  <si>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</si>
  <si>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</si>
  <si>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</si>
  <si>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</si>
  <si>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</si>
  <si>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</si>
  <si>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</si>
  <si>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</si>
  <si>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</si>
  <si>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</si>
  <si>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</si>
  <si>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</si>
  <si>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</si>
  <si>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</si>
  <si>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</si>
  <si>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</si>
  <si>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</si>
  <si>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</si>
  <si>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</si>
  <si>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</si>
  <si>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</si>
  <si>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</si>
  <si>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</si>
  <si>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</si>
  <si>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</si>
  <si>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</si>
  <si>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</si>
  <si>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</si>
  <si>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</si>
  <si>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</si>
  <si>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</si>
  <si>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</si>
  <si>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</si>
  <si>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</si>
  <si>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</si>
  <si>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</si>
  <si>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</si>
  <si>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</si>
  <si>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Prepared by:</t>
  </si>
  <si>
    <t>Abdelmutalb Eldukhri</t>
  </si>
  <si>
    <t xml:space="preserve">Issued to PM: </t>
  </si>
  <si>
    <t>Abdulaziz M. Al-Musallam</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</si>
  <si>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</si>
  <si>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Non Conforomance Report (NCR)</t>
  </si>
  <si>
    <t>Site Instruction (SI)</t>
  </si>
  <si>
    <t>Material Inspection Report (MIR)</t>
  </si>
  <si>
    <t>Field Inspection Report (FIR)</t>
  </si>
  <si>
    <t xml:space="preserve">Item </t>
  </si>
  <si>
    <t>Total Planned</t>
  </si>
  <si>
    <t>Total Drawings Submitted</t>
  </si>
  <si>
    <t>Remaining Drawings</t>
  </si>
  <si>
    <t>Submittals With Consultant</t>
  </si>
  <si>
    <t>Architectural</t>
  </si>
  <si>
    <t>Civil / Structural</t>
  </si>
  <si>
    <t>Mechanical</t>
  </si>
  <si>
    <t>Electrical</t>
  </si>
  <si>
    <t>Landscape</t>
  </si>
  <si>
    <t>Total Materials Submitted</t>
  </si>
  <si>
    <t>Total Materials Planned</t>
  </si>
  <si>
    <t>Actual Material on Site</t>
  </si>
  <si>
    <t>Consultant Quality Inspections / Observations (Weekly Basis)</t>
  </si>
  <si>
    <t>Overall Average</t>
  </si>
  <si>
    <t xml:space="preserve">Average Closing </t>
  </si>
  <si>
    <t>Week Number</t>
  </si>
  <si>
    <t>Date of Audit</t>
  </si>
  <si>
    <t>Date Issued</t>
  </si>
  <si>
    <t xml:space="preserve">Numbers Of Comments </t>
  </si>
  <si>
    <t xml:space="preserve">Date Closed </t>
  </si>
  <si>
    <t>Closure Duration</t>
  </si>
  <si>
    <t>This Week Score</t>
  </si>
  <si>
    <t xml:space="preserve">Average Number of Comments Per Audit </t>
  </si>
  <si>
    <t xml:space="preserve">Week-1 </t>
  </si>
  <si>
    <t>Week-2</t>
  </si>
  <si>
    <t>Week-3</t>
  </si>
  <si>
    <t>Week-4</t>
  </si>
  <si>
    <t xml:space="preserve"> </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</si>
  <si>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</si>
  <si>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</si>
  <si>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</si>
  <si>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</si>
  <si>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</si>
  <si>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</si>
  <si>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</si>
  <si>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</si>
  <si>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</si>
  <si>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</si>
  <si>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</si>
  <si>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</si>
  <si>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</si>
  <si>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</si>
  <si>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</si>
  <si>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</si>
  <si>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</si>
  <si>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</si>
  <si>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</si>
  <si>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</si>
  <si>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</si>
  <si>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</si>
  <si>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</si>
  <si>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</si>
  <si>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</si>
  <si>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</si>
  <si>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</si>
  <si>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</si>
  <si>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</si>
  <si>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</si>
  <si>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</si>
  <si>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</si>
  <si>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</si>
  <si>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</si>
  <si>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</si>
  <si>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</si>
  <si>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</si>
  <si>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</si>
  <si>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</si>
  <si>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</si>
  <si>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</si>
  <si>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</si>
  <si>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</si>
  <si>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</si>
  <si>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</si>
  <si>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</si>
  <si>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</si>
  <si>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</si>
  <si>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</si>
  <si>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</si>
  <si>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</si>
  <si>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</si>
  <si>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</si>
  <si>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</si>
  <si>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</si>
  <si>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</si>
  <si>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</si>
  <si>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</si>
  <si>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</si>
  <si>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</si>
  <si>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</si>
  <si>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</si>
  <si>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</si>
  <si>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</si>
  <si>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</si>
  <si>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</si>
  <si>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</si>
  <si>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</si>
  <si>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</si>
  <si>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</si>
  <si>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</si>
  <si>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MODON HSE Site Inspection Report</t>
  </si>
  <si>
    <t>Inspected By:</t>
  </si>
  <si>
    <t>Saud Al Shammari</t>
  </si>
  <si>
    <t>Project ID.</t>
  </si>
  <si>
    <t>Report No.</t>
  </si>
  <si>
    <t>MODON PM Name</t>
  </si>
  <si>
    <t xml:space="preserve">Bader K. Alrowaidan </t>
  </si>
  <si>
    <t>Project Name:</t>
  </si>
  <si>
    <t>Central Region Playground Initiative Project (Hail, Qassim &amp; Tabuk)</t>
  </si>
  <si>
    <t>Contractor:</t>
  </si>
  <si>
    <t>Safety Performance</t>
  </si>
  <si>
    <t>Date: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</si>
  <si>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</si>
  <si>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</si>
  <si>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</si>
  <si>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</si>
  <si>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Activity Not Applicable for this Site Inspection Report</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</si>
  <si>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</si>
  <si>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</si>
  <si>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</si>
  <si>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</si>
  <si>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</si>
  <si>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</si>
  <si>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</si>
  <si>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</si>
  <si>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</si>
  <si>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 / 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</si>
  <si>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</si>
  <si>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</si>
  <si>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</si>
  <si>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</si>
  <si>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</si>
  <si>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</si>
  <si>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</si>
  <si>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</si>
  <si>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</si>
  <si>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</si>
  <si>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</si>
  <si>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</si>
  <si>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</si>
  <si>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Socket/LOTO/Cable-overhung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</si>
  <si>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</si>
  <si>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</si>
  <si>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</si>
  <si>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</si>
  <si>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</si>
  <si>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</si>
  <si>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</si>
  <si>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</si>
  <si>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</si>
  <si>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</si>
  <si>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Sent to MODON PM:</t>
  </si>
  <si>
    <t>Safety Results</t>
  </si>
  <si>
    <t>Working Days:</t>
  </si>
  <si>
    <t>Working Hours /Day:</t>
  </si>
  <si>
    <t>Total Hours Worked</t>
  </si>
  <si>
    <t>Safe Hours Worked</t>
  </si>
  <si>
    <t>LTI</t>
  </si>
  <si>
    <t>MTC (Healed w/o Disability)</t>
  </si>
  <si>
    <t>MTC (Healed w/ Disability)</t>
  </si>
  <si>
    <t>Near Miss</t>
  </si>
  <si>
    <t>First Aid Cases</t>
  </si>
  <si>
    <t>Fatality</t>
  </si>
  <si>
    <t>Fire Incident Cases</t>
  </si>
  <si>
    <t>Vehicle Incident</t>
  </si>
  <si>
    <t>Property Damages</t>
  </si>
  <si>
    <t xml:space="preserve">Induction Training </t>
  </si>
  <si>
    <t>No.of Internal Training</t>
  </si>
  <si>
    <t>No.of Internal Audit</t>
  </si>
  <si>
    <t>No. of Toolbox Talks</t>
  </si>
  <si>
    <t>Safety Awards/Incentives</t>
  </si>
  <si>
    <t>Consultant Safety Inspection (Weekly Basis)</t>
  </si>
  <si>
    <t>Overall Score</t>
  </si>
  <si>
    <t>BOQ Number</t>
  </si>
  <si>
    <t>Description of Item</t>
  </si>
  <si>
    <t>Total Quantity</t>
  </si>
  <si>
    <t>Unit of Measurement</t>
  </si>
  <si>
    <t>Plan To Date</t>
  </si>
  <si>
    <t>Actual To Date</t>
  </si>
  <si>
    <t>Remaining Total</t>
  </si>
  <si>
    <t>Variance %</t>
  </si>
  <si>
    <t>Notices</t>
  </si>
  <si>
    <t>Perf. %</t>
  </si>
  <si>
    <t>2.1.1</t>
  </si>
  <si>
    <r>
      <rPr>
        <sz val="11"/>
        <color theme="1"/>
        <rFont val="Calibri"/>
        <family val="2"/>
        <scheme val="minor"/>
      </rPr>
      <t>m</t>
    </r>
    <r>
      <rPr>
        <vertAlign val="superscript"/>
        <sz val="11"/>
        <color theme="1"/>
        <rFont val="Calibri"/>
        <family val="2"/>
        <scheme val="minor"/>
      </rPr>
      <t>3</t>
    </r>
  </si>
  <si>
    <t>2.1.2</t>
  </si>
  <si>
    <t>Backfilling with selected fill material</t>
  </si>
  <si>
    <t>2.2.1</t>
  </si>
  <si>
    <t>Interlock Tiles for parking</t>
  </si>
  <si>
    <t>m²</t>
  </si>
  <si>
    <t>2.3.1.2</t>
  </si>
  <si>
    <t>2.3.1.3</t>
  </si>
  <si>
    <t>2.3.1.4</t>
  </si>
  <si>
    <t>2.3.2.3</t>
  </si>
  <si>
    <t>Kerb type K4</t>
  </si>
  <si>
    <t>L.m</t>
  </si>
  <si>
    <t>2.3.4.2.1</t>
  </si>
  <si>
    <t>2.3.5.1</t>
  </si>
  <si>
    <t>Football Playground</t>
  </si>
  <si>
    <t>15.5.1.5</t>
  </si>
  <si>
    <t>Pipe line O.D 25mm PN 10, in depth 0 to 1.5m</t>
  </si>
  <si>
    <t>m</t>
  </si>
  <si>
    <t/>
  </si>
  <si>
    <t>Department:</t>
  </si>
  <si>
    <t>Status Date:</t>
  </si>
  <si>
    <t>Program</t>
  </si>
  <si>
    <t>Project:</t>
  </si>
  <si>
    <t>Playground Initiative (Qassim, Hail, Tabuk)</t>
  </si>
  <si>
    <t>Project No.:</t>
  </si>
  <si>
    <t>P030</t>
  </si>
  <si>
    <t>Project Location:</t>
  </si>
  <si>
    <t>Qassim &amp; Hail &amp; Tabuk</t>
  </si>
  <si>
    <t>Before Treatment</t>
  </si>
  <si>
    <t>Post Treatment</t>
  </si>
  <si>
    <t>Risk Data</t>
  </si>
  <si>
    <t>Risk Description</t>
  </si>
  <si>
    <t>Risk Control Dates</t>
  </si>
  <si>
    <t>Risk Manageability</t>
  </si>
  <si>
    <t>Risk Proximity</t>
  </si>
  <si>
    <t>Most Likely</t>
  </si>
  <si>
    <t>Risk Owner</t>
  </si>
  <si>
    <t>Risk Response &amp; Treatment Action</t>
  </si>
  <si>
    <t>Treatment Control Dates</t>
  </si>
  <si>
    <t>Treatment Status</t>
  </si>
  <si>
    <t>Risk ID</t>
  </si>
  <si>
    <t>Region</t>
  </si>
  <si>
    <t>Section / Group</t>
  </si>
  <si>
    <t>City</t>
  </si>
  <si>
    <t>Risk Status</t>
  </si>
  <si>
    <t>T/O/I</t>
  </si>
  <si>
    <t>Internal/External</t>
  </si>
  <si>
    <t>Cause / Source</t>
  </si>
  <si>
    <t>Risk</t>
  </si>
  <si>
    <t>Consequence / Effect</t>
  </si>
  <si>
    <t>Identified</t>
  </si>
  <si>
    <t>Liklihood</t>
  </si>
  <si>
    <t>Impact</t>
  </si>
  <si>
    <t>Risk Score</t>
  </si>
  <si>
    <t>Risk Response Strategy</t>
  </si>
  <si>
    <t>Treatment Action</t>
  </si>
  <si>
    <t>Treatment Acton Description</t>
  </si>
  <si>
    <t>Treatment Action Owner</t>
  </si>
  <si>
    <t>Start</t>
  </si>
  <si>
    <t>Due</t>
  </si>
  <si>
    <t>Central</t>
  </si>
  <si>
    <t>Tabuk</t>
  </si>
  <si>
    <t>Open</t>
  </si>
  <si>
    <t>Issue</t>
  </si>
  <si>
    <t xml:space="preserve"> Design, Engineering</t>
  </si>
  <si>
    <t>Delay in obtaining borehole (soil investigation) test results from the laboratory, which requires 7–10 days to issue the final report.</t>
  </si>
  <si>
    <t>Potential delay in starting excavation activities due to the unavailability of approved soil data, which may impact the overall project schedule.</t>
  </si>
  <si>
    <t>Excavation works at Tabuk site are on hold until receiving and reviewing the soil test results, leading to a delay in site progress.</t>
  </si>
  <si>
    <t>Moderate</t>
  </si>
  <si>
    <t>Overdue</t>
  </si>
  <si>
    <t>Mitigate</t>
  </si>
  <si>
    <t>Expedite soil test results and adjust work sequence</t>
  </si>
  <si>
    <t>Follow up continuously with the laboratory to expedite the issuance of borehole test results.</t>
  </si>
  <si>
    <t xml:space="preserve"> Site Engineer</t>
  </si>
  <si>
    <t>Close</t>
  </si>
  <si>
    <t>NOTES:</t>
  </si>
  <si>
    <r>
      <rPr>
        <b/>
        <sz val="14"/>
        <rFont val="Janna LT"/>
        <charset val="134"/>
      </rPr>
      <t>Risk Status:</t>
    </r>
    <r>
      <rPr>
        <sz val="14"/>
        <rFont val="Janna LT"/>
        <charset val="134"/>
      </rPr>
      <t xml:space="preserve"> 1.Open, 2.Closed, or 3.Realized</t>
    </r>
  </si>
  <si>
    <r>
      <rPr>
        <b/>
        <sz val="14"/>
        <rFont val="Janna LT"/>
        <charset val="134"/>
      </rPr>
      <t>T/O/I:</t>
    </r>
    <r>
      <rPr>
        <sz val="14"/>
        <rFont val="Janna LT"/>
        <charset val="134"/>
      </rPr>
      <t xml:space="preserve"> 1.Threat, 2.Opportunity, or 3.Issue</t>
    </r>
  </si>
  <si>
    <t xml:space="preserve">Category (select 1): </t>
  </si>
  <si>
    <t>1. Political</t>
  </si>
  <si>
    <t>2. Legal, Regulatory, Compliance</t>
  </si>
  <si>
    <t>3. Funding, Finance, Budget</t>
  </si>
  <si>
    <t>4. Management, Governance, Policies, KPI, Performance</t>
  </si>
  <si>
    <t>5. Human Resources</t>
  </si>
  <si>
    <t>`</t>
  </si>
  <si>
    <t>6. Stakeholders, Authorities, Approvals, Permits</t>
  </si>
  <si>
    <t>7. Requirements, Specifications, Scope, Procurement, Contract</t>
  </si>
  <si>
    <t>8. Process, Tools, Technique, Technology</t>
  </si>
  <si>
    <t>9. Design, Engineering</t>
  </si>
  <si>
    <t>10. Construction, Execution</t>
  </si>
  <si>
    <t>11. Testing, Commissioning, Handover</t>
  </si>
  <si>
    <t>12. Operation, Maintenance</t>
  </si>
  <si>
    <t>Risk Description (add all 3):</t>
  </si>
  <si>
    <t xml:space="preserve">1. Source/Cause </t>
  </si>
  <si>
    <t>2. Event = Threat, Opportunity, or Issue</t>
  </si>
  <si>
    <t>3. Consequence/Effect</t>
  </si>
  <si>
    <r>
      <rPr>
        <b/>
        <sz val="14"/>
        <rFont val="Janna LT"/>
        <charset val="134"/>
      </rPr>
      <t>Risk Response Strategy for Threats:</t>
    </r>
    <r>
      <rPr>
        <sz val="14"/>
        <rFont val="Janna LT"/>
        <charset val="134"/>
      </rPr>
      <t xml:space="preserve"> 1.Terminate, 2.Tolerate, 3.Transfer, or 4.Treat </t>
    </r>
  </si>
  <si>
    <r>
      <rPr>
        <b/>
        <sz val="14"/>
        <rFont val="Janna LT"/>
        <charset val="134"/>
      </rPr>
      <t xml:space="preserve">Risk Response Strategy for Opportunities: </t>
    </r>
    <r>
      <rPr>
        <sz val="14"/>
        <rFont val="Janna LT"/>
        <charset val="134"/>
      </rPr>
      <t xml:space="preserve">1.Ignore, 2.Share, or 3.Enhance/Exploit </t>
    </r>
  </si>
  <si>
    <r>
      <rPr>
        <b/>
        <sz val="14"/>
        <rFont val="Janna LT"/>
        <charset val="134"/>
      </rPr>
      <t>Treatment Action:</t>
    </r>
    <r>
      <rPr>
        <sz val="14"/>
        <rFont val="Janna LT"/>
        <charset val="134"/>
      </rPr>
      <t xml:space="preserve"> 1.Mitigate, 2.Control, or 3.Fall Back</t>
    </r>
  </si>
  <si>
    <r>
      <rPr>
        <b/>
        <sz val="14"/>
        <rFont val="Janna LT"/>
        <charset val="134"/>
      </rPr>
      <t xml:space="preserve">Treatment Status: </t>
    </r>
    <r>
      <rPr>
        <sz val="14"/>
        <rFont val="Janna LT"/>
        <charset val="134"/>
      </rPr>
      <t>1</t>
    </r>
    <r>
      <rPr>
        <b/>
        <sz val="14"/>
        <rFont val="Janna LT"/>
        <charset val="134"/>
      </rPr>
      <t>.</t>
    </r>
    <r>
      <rPr>
        <sz val="14"/>
        <rFont val="Janna LT"/>
        <charset val="134"/>
      </rPr>
      <t>Unapproved, 2.Active, or 3.Closed</t>
    </r>
  </si>
  <si>
    <r>
      <rPr>
        <b/>
        <sz val="14"/>
        <rFont val="Janna LT"/>
        <charset val="134"/>
      </rPr>
      <t>Risk Level/Score:</t>
    </r>
    <r>
      <rPr>
        <sz val="14"/>
        <rFont val="Janna LT"/>
        <charset val="134"/>
      </rPr>
      <t xml:space="preserve"> Likelihood x Highest Impact (Safety, Cost, Schedule, Environment, Quality, or Reputation. See Risk Scoring Matrix tab)</t>
    </r>
  </si>
  <si>
    <t>CONTRACT CHANGE ORDER (CCO)</t>
  </si>
  <si>
    <t xml:space="preserve">SR </t>
  </si>
  <si>
    <t>Duration (days)</t>
  </si>
  <si>
    <t>Weekly Progress Report - Invoice Log</t>
  </si>
  <si>
    <t xml:space="preserve">Project Value </t>
  </si>
  <si>
    <t>Payment Status</t>
  </si>
  <si>
    <t>Average Invoices durations</t>
  </si>
  <si>
    <t>O&amp;M Value</t>
  </si>
  <si>
    <t>No of Submitted Invoices</t>
  </si>
  <si>
    <t>Submiited Invoice Peroid</t>
  </si>
  <si>
    <t xml:space="preserve"> CM / PgM Average Approval duration</t>
  </si>
  <si>
    <t>Average Invoice Value</t>
  </si>
  <si>
    <t>Revised O&amp;M Value</t>
  </si>
  <si>
    <t>No of Approved Invoices (CM)</t>
  </si>
  <si>
    <t>Approved Invoices (CM) (SAR)</t>
  </si>
  <si>
    <t>MODON PM &amp; Accounts Average Approval duration</t>
  </si>
  <si>
    <t>Penalties and deduction %</t>
  </si>
  <si>
    <t>AP Recovery (SAR)</t>
  </si>
  <si>
    <t>No of Approved Invoices (PM)</t>
  </si>
  <si>
    <t>Approved Invoices (PM) (SAR)</t>
  </si>
  <si>
    <t>Invoice Submitted Compared to Contract Value</t>
  </si>
  <si>
    <t>Payments Average Duration</t>
  </si>
  <si>
    <t>Total Deduction</t>
  </si>
  <si>
    <t>Penalties and deduction (SAR)</t>
  </si>
  <si>
    <t>Retention Cumulative (SAR)</t>
  </si>
  <si>
    <t xml:space="preserve">No of Paid Invoices </t>
  </si>
  <si>
    <t>Paid Invoices  (SAR)</t>
  </si>
  <si>
    <t>Invoices Average total Duration</t>
  </si>
  <si>
    <t>Invoice Reference</t>
  </si>
  <si>
    <t>Invoice Value</t>
  </si>
  <si>
    <t>Period Covered</t>
  </si>
  <si>
    <t xml:space="preserve"> CM / PgM Approval Timeline</t>
  </si>
  <si>
    <t>Modon PM &amp; Accounts Approval</t>
  </si>
  <si>
    <t>Total Invoice Duration</t>
  </si>
  <si>
    <t>#</t>
  </si>
  <si>
    <t>Invoice No.</t>
  </si>
  <si>
    <t>Doc Control reference</t>
  </si>
  <si>
    <t>Submittal Rev. #</t>
  </si>
  <si>
    <t>Gross Value</t>
  </si>
  <si>
    <t>AP Recovery</t>
  </si>
  <si>
    <t>Retention</t>
  </si>
  <si>
    <t>Deduction / Penalties</t>
  </si>
  <si>
    <t>Amount (net) + VAT 15%</t>
  </si>
  <si>
    <t>End Date</t>
  </si>
  <si>
    <t>Date to CM / PgM</t>
  </si>
  <si>
    <t>CM / PgM Approval
(Yes/No)</t>
  </si>
  <si>
    <t>CM / PgM Reply Date</t>
  </si>
  <si>
    <t>Days Elapsed</t>
  </si>
  <si>
    <t>Date to PM</t>
  </si>
  <si>
    <t>PM Approval
(Yes/No)</t>
  </si>
  <si>
    <t>PM Reply Date</t>
  </si>
  <si>
    <t>Date to Accounts</t>
  </si>
  <si>
    <t>Accounts Approval
(Yes/No)</t>
  </si>
  <si>
    <t>Accounts Approval Date</t>
  </si>
  <si>
    <t>Date Paid</t>
  </si>
  <si>
    <t>Amount Paid</t>
  </si>
  <si>
    <t>Paid %</t>
  </si>
  <si>
    <t>Payment Period (d)</t>
  </si>
  <si>
    <t>Amount Pending</t>
  </si>
  <si>
    <t>IPC-01</t>
  </si>
  <si>
    <t>14/09/2025</t>
  </si>
  <si>
    <t>30/11/2025</t>
  </si>
  <si>
    <t>22/12/2025</t>
  </si>
  <si>
    <t>Procurement Log- Long Lead Items</t>
  </si>
  <si>
    <t>Sr. NO.</t>
  </si>
  <si>
    <t>ACT # in P6</t>
  </si>
  <si>
    <t>Item Description</t>
  </si>
  <si>
    <t>(Long\Short) Lead Items</t>
  </si>
  <si>
    <t>BOQ. No.</t>
  </si>
  <si>
    <t>Unit</t>
  </si>
  <si>
    <t xml:space="preserve">Quantity </t>
  </si>
  <si>
    <t>Proc. Qty</t>
  </si>
  <si>
    <t>Required P.O Date</t>
  </si>
  <si>
    <t>Date of Pur. Order Issued</t>
  </si>
  <si>
    <t>Purchase Order No.</t>
  </si>
  <si>
    <t>Supplier</t>
  </si>
  <si>
    <t>Supplier
Phone</t>
  </si>
  <si>
    <t>Method of Shipping</t>
  </si>
  <si>
    <t>Required on Job</t>
  </si>
  <si>
    <t>E.D.A. to Site</t>
  </si>
  <si>
    <t>A.D.A. to Site</t>
  </si>
  <si>
    <t xml:space="preserve">Lead Time </t>
  </si>
  <si>
    <t>Approval Status</t>
  </si>
  <si>
    <t>The Impact (BOQ Cost)</t>
  </si>
  <si>
    <t>Completion Rate</t>
  </si>
  <si>
    <t xml:space="preserve">Air Dome </t>
  </si>
  <si>
    <t>Long Lead Items</t>
  </si>
  <si>
    <t>Nos.</t>
  </si>
  <si>
    <t>Under Process</t>
  </si>
  <si>
    <t>Local and extrnal Transportation to site</t>
  </si>
  <si>
    <t>under review</t>
  </si>
  <si>
    <t>Autoclaved aerated panel</t>
  </si>
  <si>
    <t>Espac</t>
  </si>
  <si>
    <t>Local Transportation to site</t>
  </si>
  <si>
    <t>Landscaping</t>
  </si>
  <si>
    <t>Arab Farm</t>
  </si>
  <si>
    <t xml:space="preserve">Sport Flooring </t>
  </si>
  <si>
    <t>m2</t>
  </si>
  <si>
    <t>45d</t>
  </si>
  <si>
    <t>Steel Door</t>
  </si>
  <si>
    <t>8.1.2</t>
  </si>
  <si>
    <t>Sets</t>
  </si>
  <si>
    <t>MANASHY</t>
  </si>
  <si>
    <t>Aliminum Framed Window</t>
  </si>
  <si>
    <t>8.2.1.1</t>
  </si>
  <si>
    <t>Lighting And Power Type Panelboards</t>
  </si>
  <si>
    <t>16.11.1</t>
  </si>
  <si>
    <t>16.5.1</t>
  </si>
  <si>
    <t>Fire Alarm System</t>
  </si>
  <si>
    <t>16.17.1</t>
  </si>
  <si>
    <t>Facility water storage tanks</t>
  </si>
  <si>
    <t>15.2.8.1</t>
  </si>
  <si>
    <t>Domestic-water packaged booster pump</t>
  </si>
  <si>
    <t>15.2.7.1</t>
  </si>
  <si>
    <t>Set</t>
  </si>
  <si>
    <t>Responsibility</t>
  </si>
  <si>
    <t>Third Party</t>
  </si>
  <si>
    <t>Issue Log</t>
  </si>
  <si>
    <t>Delay in starting work at Hail site project due to not getting the aoorved work permit</t>
  </si>
  <si>
    <t xml:space="preserve">Submit request to BALADI Platform for approval the work permit request </t>
  </si>
  <si>
    <t xml:space="preserve">Head-Count ( Non Manual) </t>
  </si>
  <si>
    <t>MONTHS</t>
  </si>
  <si>
    <t>Plan - Monthly</t>
  </si>
  <si>
    <t>Planned - Cumulative</t>
  </si>
  <si>
    <t>Electrician</t>
  </si>
  <si>
    <t>Actual - Monthly</t>
  </si>
  <si>
    <t>Actual Cumulative</t>
  </si>
  <si>
    <t>Forecast - Monthly</t>
  </si>
  <si>
    <t xml:space="preserve">Saudi Monthly - Actual </t>
  </si>
  <si>
    <t xml:space="preserve">Head-Count (Manual) </t>
  </si>
  <si>
    <t xml:space="preserve">Saudi - Actual </t>
  </si>
  <si>
    <t>Head-Count (Non-Manual)</t>
  </si>
  <si>
    <t>Month</t>
  </si>
  <si>
    <t>Forecast Next Month</t>
  </si>
  <si>
    <t xml:space="preserve">Saudi Staff </t>
  </si>
  <si>
    <t>Head-Count (Manual)</t>
  </si>
  <si>
    <t>Equipment</t>
  </si>
  <si>
    <t>Grader</t>
  </si>
  <si>
    <t>Boom Truck</t>
  </si>
  <si>
    <t>Forklift</t>
  </si>
  <si>
    <t>Equipment Count</t>
  </si>
  <si>
    <t xml:space="preserve"> Milestones for Playgrounds Initiative-Qaseem, Hail &amp; Tabuk Project</t>
  </si>
  <si>
    <t>Latest</t>
  </si>
  <si>
    <t>Award Date</t>
  </si>
  <si>
    <t>Complete Mobilization</t>
  </si>
  <si>
    <t>Complete Engineering</t>
  </si>
  <si>
    <t>F</t>
  </si>
  <si>
    <t>Complete Procurement</t>
  </si>
  <si>
    <t>Complete Construction</t>
  </si>
  <si>
    <t>Complete all Works including Testing &amp; Commissioning, Cleanup, Closeout Documentation and Ready for Initial Handover</t>
  </si>
  <si>
    <t>Complete Demobilization</t>
  </si>
  <si>
    <t>Project Handover</t>
  </si>
  <si>
    <t>Primavera P6 Schedule Status</t>
  </si>
  <si>
    <t>Project Activities Overview</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</si>
  <si>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</si>
  <si>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</si>
  <si>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</si>
  <si>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</si>
  <si>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</si>
  <si>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</si>
  <si>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</si>
  <si>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</si>
  <si>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</si>
  <si>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</si>
  <si>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</si>
  <si>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</si>
  <si>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</si>
  <si>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</si>
  <si>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</si>
  <si>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</si>
  <si>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</si>
  <si>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</si>
  <si>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</si>
  <si>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Testing and Commissioning</t>
  </si>
  <si>
    <t>Location</t>
  </si>
  <si>
    <t>Planned Start Date</t>
  </si>
  <si>
    <t>Planned Finish Date</t>
  </si>
  <si>
    <t>Forecast Start Date</t>
  </si>
  <si>
    <t>Forecast Finish Date</t>
  </si>
  <si>
    <t>Actual Start Date</t>
  </si>
  <si>
    <t>Actual Finish Date</t>
  </si>
  <si>
    <t>% 
Completed</t>
  </si>
  <si>
    <t>Open Comments</t>
  </si>
  <si>
    <t>Closed Comments</t>
  </si>
  <si>
    <t>Baseline Plan</t>
  </si>
  <si>
    <t>Revised / Recovery Plan</t>
  </si>
  <si>
    <t>Earned Value</t>
  </si>
  <si>
    <t>Gross Paid Value</t>
  </si>
  <si>
    <t xml:space="preserve">Forecast </t>
  </si>
  <si>
    <t>Actual/Fcst vs Plan</t>
  </si>
  <si>
    <t>Monthly</t>
  </si>
  <si>
    <t>Cum</t>
  </si>
  <si>
    <t>C um</t>
  </si>
  <si>
    <t>Actuals thru previous month</t>
  </si>
  <si>
    <t>Forecast current and future months</t>
  </si>
  <si>
    <t>Extended Duration</t>
  </si>
  <si>
    <t>UPDATE ONLY YELLOW PORTION FROM PRIMAVERA EXPORT, IF NEEDED, EXTEND YELLOW PORTION BASED ON SCHEDULE.</t>
  </si>
  <si>
    <t>Earned Effort %</t>
  </si>
  <si>
    <t>Achieved/Fcst vs Plan</t>
  </si>
  <si>
    <t>Week</t>
  </si>
  <si>
    <t>Monthly Effort</t>
  </si>
  <si>
    <t>Cum Effort</t>
  </si>
  <si>
    <t>Plan Wt.%</t>
  </si>
  <si>
    <t>Monthly Wt.</t>
  </si>
  <si>
    <t>Cum Wt.</t>
  </si>
  <si>
    <t>Achieved Wt.%</t>
  </si>
  <si>
    <t>Wt.%</t>
  </si>
  <si>
    <t>Original Duration</t>
  </si>
  <si>
    <t>Finish</t>
  </si>
  <si>
    <t>Spreadsheet Field</t>
  </si>
  <si>
    <t>07-Jan-24 A</t>
  </si>
  <si>
    <t>Estimate At Completion Cost</t>
  </si>
  <si>
    <t>Cum Estimate At Completion Cost</t>
  </si>
  <si>
    <t>Estimate At Completion - Labor Units</t>
  </si>
  <si>
    <t>Cum Estimate At Completion - Labor Units</t>
  </si>
  <si>
    <t>Budgeted Nonlabor Units</t>
  </si>
  <si>
    <t>Progress Tracking Sheet</t>
  </si>
  <si>
    <t xml:space="preserve">Date : </t>
  </si>
  <si>
    <t>Block</t>
  </si>
  <si>
    <t>Activities</t>
  </si>
  <si>
    <t>Cut and Fill</t>
  </si>
  <si>
    <t>Football Playground works</t>
  </si>
  <si>
    <t>Basketball Playground works</t>
  </si>
  <si>
    <t>Padel Playground works</t>
  </si>
  <si>
    <t>Fence Works</t>
  </si>
  <si>
    <t>Mechanical Works</t>
  </si>
  <si>
    <t>Electrical Works</t>
  </si>
  <si>
    <t>Park Works</t>
  </si>
  <si>
    <t>Septic Tank Works</t>
  </si>
  <si>
    <t>Water Storage Tank Works</t>
  </si>
  <si>
    <t>Civil Works Air dome</t>
  </si>
  <si>
    <t>Architectural Works</t>
  </si>
  <si>
    <t>Civil Works Toilet Bld</t>
  </si>
  <si>
    <t>MEP Works Toilet Bld</t>
  </si>
  <si>
    <t>Hardscape Works</t>
  </si>
  <si>
    <t>Softscape Works</t>
  </si>
  <si>
    <t>Beams</t>
  </si>
  <si>
    <t>Playground &amp; General Site Works (Qassim)</t>
  </si>
  <si>
    <t>Air Dome Works (Qassim)</t>
  </si>
  <si>
    <t>Toilet Building Works (Qassim)</t>
  </si>
  <si>
    <t>Landscaping Works (Qassim)</t>
  </si>
  <si>
    <t>Playground &amp; General Site Works  (Hail)</t>
  </si>
  <si>
    <t>Toilet Building Works (Hail)</t>
  </si>
  <si>
    <t>Landscaping Works (Hail)</t>
  </si>
  <si>
    <t>Playground &amp; General Site Works  (Tabuk)</t>
  </si>
  <si>
    <t>Air Dome Works (Tabuk)</t>
  </si>
  <si>
    <t>Toilet Building Works (Tabuk)</t>
  </si>
  <si>
    <t>Landscaping Works (Tabuk)</t>
  </si>
  <si>
    <t xml:space="preserve">اسم المشروع </t>
  </si>
  <si>
    <t>مبادرة الملاعب بالمنطقة الوسطى</t>
  </si>
  <si>
    <t>رقم العقد</t>
  </si>
  <si>
    <t>رقم المشروع</t>
  </si>
  <si>
    <t>قيمة المشروع 
(غير شامل ضريبة القيمة المضافة)</t>
  </si>
  <si>
    <t>ملخص جدول الكميات</t>
  </si>
  <si>
    <t>الحفریات و الردم</t>
  </si>
  <si>
    <t>أعمال الطـــرق والمواقف</t>
  </si>
  <si>
    <t>تنسیق المواقع</t>
  </si>
  <si>
    <t>إشارات الطـــرق</t>
  </si>
  <si>
    <t>اعمال الخرسانة</t>
  </si>
  <si>
    <t>اعمال المباني</t>
  </si>
  <si>
    <t>الأعمال المعدنیة</t>
  </si>
  <si>
    <t>اعمال العزل المائى والحرارى</t>
  </si>
  <si>
    <t>اعمال الابواب والشبابیك</t>
  </si>
  <si>
    <t>أعمال التشطیبات</t>
  </si>
  <si>
    <t>الأعمال الخاصة</t>
  </si>
  <si>
    <t>الأثاث</t>
  </si>
  <si>
    <t>الأعمال المیكانیكیة</t>
  </si>
  <si>
    <t>الأعمال الكھربائیة</t>
  </si>
  <si>
    <t>Mason</t>
  </si>
  <si>
    <t>Plumber</t>
  </si>
  <si>
    <t>Applicator</t>
  </si>
  <si>
    <t>Crane</t>
  </si>
  <si>
    <t>Painter</t>
  </si>
  <si>
    <t>Surveyor</t>
  </si>
  <si>
    <t>Excavator</t>
  </si>
  <si>
    <t>Carpenter</t>
  </si>
  <si>
    <t>Site Engineer</t>
  </si>
  <si>
    <t>Labor / Helper</t>
  </si>
  <si>
    <t>HVAC Technician</t>
  </si>
  <si>
    <t>Tile Fixer</t>
  </si>
  <si>
    <t>ELV Technician</t>
  </si>
  <si>
    <t>Facade Technician</t>
  </si>
  <si>
    <t>Crane Operator</t>
  </si>
  <si>
    <t>Mechanical Technician</t>
  </si>
  <si>
    <t>Excavator Operator</t>
  </si>
  <si>
    <t>Dump Truck Driver</t>
  </si>
  <si>
    <t>Safety Officer</t>
  </si>
  <si>
    <t>Paving Machine Operator</t>
  </si>
  <si>
    <t>Concrete Mason</t>
  </si>
  <si>
    <t>Steel Fixer</t>
  </si>
  <si>
    <t>Spray Machine</t>
  </si>
  <si>
    <t>Paving Machine</t>
  </si>
  <si>
    <t>Dump Truck</t>
  </si>
  <si>
    <t>Backhoe Operator</t>
  </si>
  <si>
    <t>Foreman</t>
  </si>
  <si>
    <r>
      <t>Work at Height -  
(PPE/Fall Protection</t>
    </r>
    <r>
      <rPr>
        <sz val="6"/>
        <rFont val="Calibri"/>
        <family val="2"/>
        <scheme val="minor"/>
      </rPr>
      <t>(Same level, above and below)</t>
    </r>
    <r>
      <rPr>
        <sz val="8"/>
        <rFont val="Calibri"/>
        <family val="2"/>
        <scheme val="minor"/>
      </rPr>
      <t xml:space="preserve"> / Training / Fall restraint / competency /Safe access &amp; egress to and from work at height / Ladders / Openings (floor/shafts/Provision of emergency rescue)</t>
    </r>
  </si>
  <si>
    <t>AlMuheedib</t>
  </si>
  <si>
    <t>Project Durations(Completed)</t>
  </si>
  <si>
    <t xml:space="preserve">      PG-GN-MS-30_R</t>
  </si>
  <si>
    <t>Project Durations(Remaining)</t>
  </si>
  <si>
    <t>Air Dome Materials(Completed)</t>
  </si>
  <si>
    <t xml:space="preserve">            PG-Q-PR-LL-SP-MS-50_R</t>
  </si>
  <si>
    <t>Air Dome Materials(Remaining)</t>
  </si>
  <si>
    <t xml:space="preserve">            PG-Q-PR-LL-SP-MA-50_R</t>
  </si>
  <si>
    <t>Metal Doors(Completed)</t>
  </si>
  <si>
    <t xml:space="preserve">            PG-Q-PR-LL-MT-MA-10_R</t>
  </si>
  <si>
    <t>Metal Doors(Remaining)</t>
  </si>
  <si>
    <t>Curtain Wall(Completed)</t>
  </si>
  <si>
    <t xml:space="preserve">            PG-Q-PR-LL-MT-MA-20_R</t>
  </si>
  <si>
    <t>Curtain Wall(Remaining)</t>
  </si>
  <si>
    <t>Booster Pump(Completed)</t>
  </si>
  <si>
    <t xml:space="preserve">            PG-Q-PR-LL-PB-MA-10_R</t>
  </si>
  <si>
    <t>Booster Pump(Remaining)</t>
  </si>
  <si>
    <t>GRP Sectional Panel Water Tanks (4x3x3m)(Completed)</t>
  </si>
  <si>
    <t xml:space="preserve">            PG-Q-PR-LL-PB-MA-20_R</t>
  </si>
  <si>
    <t>GRP Sectional Panel Water Tanks (4x3x3m)(Remaining)</t>
  </si>
  <si>
    <t>Main Distribution Board(Completed)</t>
  </si>
  <si>
    <t xml:space="preserve">            PG-Q-PR-LL-EL-MA-10_R</t>
  </si>
  <si>
    <t>Main Distribution Board(Remaining)</t>
  </si>
  <si>
    <t>Power Panels (Pump, Street Light)(Completed)</t>
  </si>
  <si>
    <t xml:space="preserve">            PG-Q-PR-LL-EL-MA-20_R</t>
  </si>
  <si>
    <t>Power Panels (Pump, Street Light)(Remaining)</t>
  </si>
  <si>
    <t>Site Lighting Poles(Completed)</t>
  </si>
  <si>
    <t xml:space="preserve">            PG-Q-PR-LL-EL-MA-30_R</t>
  </si>
  <si>
    <t>Site Lighting Poles(Remaining)</t>
  </si>
  <si>
    <t>Lighting Fixtures(Completed)</t>
  </si>
  <si>
    <t xml:space="preserve">            PG-Q-PR-LL-EL-MA-40_R</t>
  </si>
  <si>
    <t>Lighting Fixtures(Remaining)</t>
  </si>
  <si>
    <t>Grounding System Materials (Earth pit rod, LPS, etc)(Completed)</t>
  </si>
  <si>
    <t xml:space="preserve">            PG-Q-PR-LL-EL-MA-50_R</t>
  </si>
  <si>
    <t>Grounding System Materials (Earth pit rod, LPS, etc)(Remaining)</t>
  </si>
  <si>
    <t>Telecommunications &amp; Data System Materials (Telephone outlet, CCTV, etc)(Completed)</t>
  </si>
  <si>
    <t xml:space="preserve">            PG-Q-PR-LL-EL-MA-60_R</t>
  </si>
  <si>
    <t>Telecommunications &amp; Data System Materials (Telephone outlet, CCTV, etc)(Remaining)</t>
  </si>
  <si>
    <t>Security and Access Control System Materials(Completed)</t>
  </si>
  <si>
    <t xml:space="preserve">            PG-Q-PR-LL-EL-MA-70_R</t>
  </si>
  <si>
    <t>Security and Access Control System Materials(Remaining)</t>
  </si>
  <si>
    <t>Fire Alarm System Materials(Completed)</t>
  </si>
  <si>
    <t xml:space="preserve">            PG-Q-PR-LL-EL-MA-80_R</t>
  </si>
  <si>
    <t>Fire Alarm System Materials(Remaining)</t>
  </si>
  <si>
    <t xml:space="preserve">            PG-Q-PR-LL-EL-PO-10_R</t>
  </si>
  <si>
    <t xml:space="preserve">            PG-Q-PR-LL-EL-PO-20_R</t>
  </si>
  <si>
    <t xml:space="preserve">            PG-Q-PR-LL-EL-PO-30_R</t>
  </si>
  <si>
    <t xml:space="preserve">            PG-Q-PR-LL-EL-PO-40_R</t>
  </si>
  <si>
    <t xml:space="preserve">            PG-Q-PR-LL-EL-PO-50_R</t>
  </si>
  <si>
    <t xml:space="preserve">            PG-Q-PR-LL-EL-PO-60_R</t>
  </si>
  <si>
    <t xml:space="preserve">            PG-Q-PR-LL-EL-PO-70_R</t>
  </si>
  <si>
    <t xml:space="preserve">            PG-Q-PR-LL-EL-PO-80_R</t>
  </si>
  <si>
    <t>Bike and Walk Path Materials(Completed)</t>
  </si>
  <si>
    <t xml:space="preserve">            PG-Q-PR-LL-LS-MF-10_R</t>
  </si>
  <si>
    <t>Bike and Walk Path Materials(Remaining)</t>
  </si>
  <si>
    <t>Benches, Seats (Rectangular &amp; Circular)(Completed)</t>
  </si>
  <si>
    <t xml:space="preserve">            PG-Q-PR-LL-LS-MF-20_R</t>
  </si>
  <si>
    <t>Benches, Seats (Rectangular &amp; Circular)(Remaining)</t>
  </si>
  <si>
    <t>Fence, gates and accessories(Completed)</t>
  </si>
  <si>
    <t xml:space="preserve">            PG-Q-PR-LL-LS-MF-30_R</t>
  </si>
  <si>
    <t>Fence, gates and accessories(Remaining)</t>
  </si>
  <si>
    <t>Football Playground Materials (Flooring, goal post, nets, paints, etc)(Completed)</t>
  </si>
  <si>
    <t xml:space="preserve">            PG-Q-PR-LL-SP-MF-10_R</t>
  </si>
  <si>
    <t>Football Playground Materials (Flooring, goal post, nets, paints, etc)(Remaining)</t>
  </si>
  <si>
    <t>Basketball Playground Materials (Flooring, basketball poll, nets, paints, etc)(Completed)</t>
  </si>
  <si>
    <t xml:space="preserve">            PG-Q-PR-LL-SP-MF-20_R</t>
  </si>
  <si>
    <t>Basketball Playground Materials (Flooring, basketball poll, nets, paints, etc)(Remaining)</t>
  </si>
  <si>
    <t>Padel Playgound Materials (Flooring, fence, tempered glass, etc)(Completed)</t>
  </si>
  <si>
    <t xml:space="preserve">            PG-Q-PR-LL-SP-MF-30_R</t>
  </si>
  <si>
    <t>Padel Playgound Materials (Flooring, fence, tempered glass, etc)(Remaining)</t>
  </si>
  <si>
    <t>Tartan Floor(Completed)</t>
  </si>
  <si>
    <t xml:space="preserve">            PG-Q-PR-LL-SP-MF-40_R</t>
  </si>
  <si>
    <t>Tartan Floor(Remaining)</t>
  </si>
  <si>
    <t>Autoclaved Aerated Panel(Completed)</t>
  </si>
  <si>
    <t xml:space="preserve">            PG-Q-PR-LL-CO-MF-10_R</t>
  </si>
  <si>
    <t>Autoclaved Aerated Panel(Remaining)</t>
  </si>
  <si>
    <t xml:space="preserve">            PG-Q-PR-LL-MT-MF-10_R</t>
  </si>
  <si>
    <t xml:space="preserve">            PG-Q-PR-LL-MT-MF-20_R</t>
  </si>
  <si>
    <t xml:space="preserve">            PG-Q-PR-LL-PB-MF-10_R</t>
  </si>
  <si>
    <t xml:space="preserve">            PG-Q-PR-LL-PB-MF-20_R</t>
  </si>
  <si>
    <t>HDPE Pipes(Completed)</t>
  </si>
  <si>
    <t xml:space="preserve">            PG-Q-PR-LL-IR-MF-10_R</t>
  </si>
  <si>
    <t>HDPE Pipes(Remaining)</t>
  </si>
  <si>
    <t>Irrigation Control System(Completed)</t>
  </si>
  <si>
    <t xml:space="preserve">            PG-Q-PR-LL-IR-MF-20_R</t>
  </si>
  <si>
    <t>Irrigation Control System(Remaining)</t>
  </si>
  <si>
    <t xml:space="preserve">            PG-Q-PR-LL-EL-MF-10_R</t>
  </si>
  <si>
    <t xml:space="preserve">            PG-Q-PR-LL-EL-MF-20_R</t>
  </si>
  <si>
    <t xml:space="preserve">            PG-Q-PR-LL-EL-MF-30_R</t>
  </si>
  <si>
    <t xml:space="preserve">            PG-Q-PR-LL-EL-MF-40_R</t>
  </si>
  <si>
    <t xml:space="preserve">            PG-Q-PR-LL-EL-MF-50_R</t>
  </si>
  <si>
    <t xml:space="preserve">            PG-Q-PR-LL-EL-MF-60_R</t>
  </si>
  <si>
    <t xml:space="preserve">            PG-Q-PR-LL-EL-MF-70_R</t>
  </si>
  <si>
    <t xml:space="preserve">            PG-Q-PR-LL-EL-MF-80_R</t>
  </si>
  <si>
    <t xml:space="preserve">            PG-Q-PR-LL-LS-DL-10_R</t>
  </si>
  <si>
    <t xml:space="preserve">            PG-Q-PR-LL-LS-DL-20_R</t>
  </si>
  <si>
    <t xml:space="preserve">            PG-Q-PR-LL-LS-DL-30_R</t>
  </si>
  <si>
    <t xml:space="preserve">            PG-Q-PR-LL-SP-DL-10_R</t>
  </si>
  <si>
    <t xml:space="preserve">            PG-Q-PR-LL-SP-DL-20_R</t>
  </si>
  <si>
    <t>Padel Playgound Materials (Fence, tempered glass, etc)(Completed)</t>
  </si>
  <si>
    <t xml:space="preserve">            PG-Q-PR-LL-SP-DL-30_R</t>
  </si>
  <si>
    <t>Padel Playgound Materials (Fence, tempered glass, etc)(Remaining)</t>
  </si>
  <si>
    <t xml:space="preserve">            PG-Q-PR-LL-SP-DL-40_R</t>
  </si>
  <si>
    <t xml:space="preserve">            PG-Q-PR-LL-CO-DL-10_R</t>
  </si>
  <si>
    <t xml:space="preserve">            PG-Q-PR-LL-MT-DL-10_R</t>
  </si>
  <si>
    <t xml:space="preserve">            PG-Q-PR-LL-MT-DL-20_R</t>
  </si>
  <si>
    <t xml:space="preserve">            PG-Q-PR-LL-PB-DL-10_R</t>
  </si>
  <si>
    <t xml:space="preserve">            PG-Q-PR-LL-PB-DL-20_R</t>
  </si>
  <si>
    <t xml:space="preserve">            PG-Q-PR-LL-IR-DL-10_R</t>
  </si>
  <si>
    <t xml:space="preserve">            PG-Q-PR-LL-IR-DL-20_R</t>
  </si>
  <si>
    <t xml:space="preserve">            PG-Q-PR-LL-EL-DL-10_R</t>
  </si>
  <si>
    <t xml:space="preserve">            PG-Q-PR-LL-EL-DL-20_R</t>
  </si>
  <si>
    <t xml:space="preserve">            PG-Q-PR-LL-EL-DL-30_R</t>
  </si>
  <si>
    <t xml:space="preserve">            PG-Q-PR-LL-EL-DL-40_R</t>
  </si>
  <si>
    <t xml:space="preserve">            PG-Q-PR-LL-EL-DL-50_R</t>
  </si>
  <si>
    <t xml:space="preserve">            PG-Q-PR-LL-EL-DL-60_R</t>
  </si>
  <si>
    <t xml:space="preserve">            PG-Q-PR-LL-EL-DL-70_R</t>
  </si>
  <si>
    <t xml:space="preserve">            PG-Q-PR-LL-EL-DL-80_R</t>
  </si>
  <si>
    <t>Thermoplastic pavement road marking(Completed)</t>
  </si>
  <si>
    <t xml:space="preserve">            PG-Q-PR-SL-LS-DL-50_R</t>
  </si>
  <si>
    <t>Thermoplastic pavement road marking(Remaining)</t>
  </si>
  <si>
    <t>Traffic Signages(Completed)</t>
  </si>
  <si>
    <t xml:space="preserve">            PG-Q-PR-SL-LS-DL-60_R</t>
  </si>
  <si>
    <t>Traffic Signages(Remaining)</t>
  </si>
  <si>
    <t>Trees(Completed)</t>
  </si>
  <si>
    <t xml:space="preserve">            PG-Q-PR-SL-LS-DL-70_R</t>
  </si>
  <si>
    <t>Trees(Remaining)</t>
  </si>
  <si>
    <t>Lawn(Completed)</t>
  </si>
  <si>
    <t xml:space="preserve">            PG-Q-PR-SL-LS-DL-80_R</t>
  </si>
  <si>
    <t>Lawn(Remaining)</t>
  </si>
  <si>
    <t>Galvanized Steel Ladder(Completed)</t>
  </si>
  <si>
    <t xml:space="preserve">            PG-Q-PR-SL-MT-DL-10_R</t>
  </si>
  <si>
    <t>Galvanized Steel Ladder(Remaining)</t>
  </si>
  <si>
    <t>Galvanized Steel Roof Scupper(Completed)</t>
  </si>
  <si>
    <t xml:space="preserve">            PG-Q-PR-SL-MT-DL-20_R</t>
  </si>
  <si>
    <t>Galvanized Steel Roof Scupper(Remaining)</t>
  </si>
  <si>
    <t>Galvanized Steel Cover with frame(Completed)</t>
  </si>
  <si>
    <t xml:space="preserve">            PG-Q-PR-SL-MT-DL-30_R</t>
  </si>
  <si>
    <t>Galvanized Steel Cover with frame(Remaining)</t>
  </si>
  <si>
    <t>Split Air Conditioning Unit(Completed)</t>
  </si>
  <si>
    <t xml:space="preserve">            PG-Q-PR-SL-AC-DL-10_R</t>
  </si>
  <si>
    <t>Split Air Conditioning Unit(Remaining)</t>
  </si>
  <si>
    <t>Air Duct(Completed)</t>
  </si>
  <si>
    <t xml:space="preserve">            PG-Q-PR-SL-AC-DL-20_R</t>
  </si>
  <si>
    <t>Air Duct(Remaining)</t>
  </si>
  <si>
    <t>Diffusers and Grills(Completed)</t>
  </si>
  <si>
    <t xml:space="preserve">            PG-Q-PR-SL-AC-DL-30_R</t>
  </si>
  <si>
    <t>Diffusers and Grills(Remaining)</t>
  </si>
  <si>
    <t>Exhaust fans(Completed)</t>
  </si>
  <si>
    <t xml:space="preserve">            PG-Q-PR-SL-AC-DL-40_R</t>
  </si>
  <si>
    <t>Exhaust fans(Remaining)</t>
  </si>
  <si>
    <t>Gate Valve including valve box(Completed)</t>
  </si>
  <si>
    <t xml:space="preserve">            PG-Q-PR-SL-IR-DL-10_R</t>
  </si>
  <si>
    <t>Gate Valve including valve box(Remaining)</t>
  </si>
  <si>
    <t>Bulbblers and Spreyers(Completed)</t>
  </si>
  <si>
    <t xml:space="preserve">            PG-Q-PR-SL-IR-DL-20_R</t>
  </si>
  <si>
    <t>Bulbblers and Spreyers(Remaining)</t>
  </si>
  <si>
    <t>Wiring Devices Materials(Completed)</t>
  </si>
  <si>
    <t xml:space="preserve">            PG-Q-PR-SL-EL-DL-10_R</t>
  </si>
  <si>
    <t>Wiring Devices Materials(Remaining)</t>
  </si>
  <si>
    <t>Fire Extinguishers(Completed)</t>
  </si>
  <si>
    <t xml:space="preserve">            PG-Q-PR-SL-FF-DL-10_R</t>
  </si>
  <si>
    <t>Fire Extinguishers(Remaining)</t>
  </si>
  <si>
    <t>Tartan flooring(Completed)</t>
  </si>
  <si>
    <t xml:space="preserve">            PG-Q-CON-EX-FB-40_R</t>
  </si>
  <si>
    <t>Tartan flooring(Remaining)</t>
  </si>
  <si>
    <t>Floor Surface Curing(Completed)</t>
  </si>
  <si>
    <t xml:space="preserve">            PG-Q-CON-EX-BB-70_R</t>
  </si>
  <si>
    <t>Floor Surface Curing(Remaining)</t>
  </si>
  <si>
    <t>Excavation For Fence Footing(Completed)</t>
  </si>
  <si>
    <t xml:space="preserve">            PG-Q-CON-EX-PD-10_R</t>
  </si>
  <si>
    <t>Excavation For Fence Footing(Remaining)</t>
  </si>
  <si>
    <t>RC Foundations For Fence(Completed)</t>
  </si>
  <si>
    <t xml:space="preserve">            PG-Q-CON-EX-PD-20_R</t>
  </si>
  <si>
    <t>RC Foundations For Fence(Remaining)</t>
  </si>
  <si>
    <t>Tartan Flooring Layers(Completed)</t>
  </si>
  <si>
    <t xml:space="preserve">            PG-Q-CON-EX-PD-30_R</t>
  </si>
  <si>
    <t>Tartan Flooring Layers(Remaining)</t>
  </si>
  <si>
    <t>Bedding preparation &amp; level control(Completed)</t>
  </si>
  <si>
    <t xml:space="preserve">              PG-Q-CON-EX-GN-M-20_R</t>
  </si>
  <si>
    <t>Bedding preparation &amp; level control(Remaining)</t>
  </si>
  <si>
    <t>Manhole Installation(Completed)</t>
  </si>
  <si>
    <t xml:space="preserve">              PG-Q-CON-EX-GN-M-30_R</t>
  </si>
  <si>
    <t>Manhole Installation(Remaining)</t>
  </si>
  <si>
    <t>Installation of HDPE Irrigation Pipe Network with Gate Valve and Box(Completed)</t>
  </si>
  <si>
    <t xml:space="preserve">              PG-Q-CON-EX-GN-M-80_R</t>
  </si>
  <si>
    <t>Installation of HDPE Irrigation Pipe Network with Gate Valve and Box(Remaining)</t>
  </si>
  <si>
    <t>Excavation(Completed)</t>
  </si>
  <si>
    <t xml:space="preserve">              PG-Q-CON-EX-GN-E-10_R</t>
  </si>
  <si>
    <t>Excavation(Remaining)</t>
  </si>
  <si>
    <t>Foundation Work for Site Lighting Poles(Completed)</t>
  </si>
  <si>
    <t xml:space="preserve">              PG-Q-CON-EX-GN-E-20_R</t>
  </si>
  <si>
    <t>Foundation Work for Site Lighting Poles(Remaining)</t>
  </si>
  <si>
    <t>Interlock tiles(Completed)</t>
  </si>
  <si>
    <t xml:space="preserve">            PG-Q-CON-EX-GN-PR-20_R</t>
  </si>
  <si>
    <t>Interlock tiles(Remaining)</t>
  </si>
  <si>
    <t>Curbstone Installation(Completed)</t>
  </si>
  <si>
    <t xml:space="preserve">            PG-Q-CON-EX-LS-HS-10_R</t>
  </si>
  <si>
    <t>Curbstone Installation(Remaining)</t>
  </si>
  <si>
    <t>Interlock Tiles Grey Scale with Black Marble Chips(Completed)</t>
  </si>
  <si>
    <t xml:space="preserve">            PG-Q-CON-EX-LS-HS-20_R</t>
  </si>
  <si>
    <t>Interlock Tiles Grey Scale with Black Marble Chips(Remaining)</t>
  </si>
  <si>
    <t>Stamped Concrete Floor(Completed)</t>
  </si>
  <si>
    <t xml:space="preserve">            PG-Q-CON-EX-LS-HS-30_R</t>
  </si>
  <si>
    <t>Stamped Concrete Floor(Remaining)</t>
  </si>
  <si>
    <t>Bike Path and Walking Path Construction(Completed)</t>
  </si>
  <si>
    <t xml:space="preserve">            PG-Q-CON-EX-LS-HS-40_R</t>
  </si>
  <si>
    <t>Bike Path and Walking Path Construction(Remaining)</t>
  </si>
  <si>
    <t>Install Recycled Precast Concrete Seats(Completed)</t>
  </si>
  <si>
    <t xml:space="preserve">            PG-Q-CON-EX-LS-HS-50_R</t>
  </si>
  <si>
    <t>Install Recycled Precast Concrete Seats(Remaining)</t>
  </si>
  <si>
    <t>Lawn Area Preparation &amp; Planting / Turfing(Completed)</t>
  </si>
  <si>
    <t xml:space="preserve">            PG-Q-CON-EX-LS-SS-20_R</t>
  </si>
  <si>
    <t>Lawn Area Preparation &amp; Planting / Turfing(Remaining)</t>
  </si>
  <si>
    <t xml:space="preserve">            PG-Q-CON-EX-TW-IR-10_R</t>
  </si>
  <si>
    <t>Excavation For Footing(Completed)</t>
  </si>
  <si>
    <t xml:space="preserve">          PG-Q-CON-EX-AD-CL-10_R</t>
  </si>
  <si>
    <t>Excavation For Footing(Remaining)</t>
  </si>
  <si>
    <t>Testing, Commessioning for All Systems(Completed)</t>
  </si>
  <si>
    <t xml:space="preserve">      PG-Q-PCL-10_R</t>
  </si>
  <si>
    <t>Testing, Commessioning for All Systems(Remaining)</t>
  </si>
  <si>
    <t xml:space="preserve">            PG-H-PR-LL-EL-MS-10_R</t>
  </si>
  <si>
    <t xml:space="preserve">            PG-H-PR-LL-EL-MS-20_R</t>
  </si>
  <si>
    <t xml:space="preserve">            PG-H-PR-LL-EL-MS-30_R</t>
  </si>
  <si>
    <t xml:space="preserve">            PG-H-PR-LL-EL-MS-40_R</t>
  </si>
  <si>
    <t xml:space="preserve">            PG-H-PR-LL-EL-MS-50_R</t>
  </si>
  <si>
    <t xml:space="preserve">            PG-H-PR-LL-EL-MS-60_R</t>
  </si>
  <si>
    <t xml:space="preserve">            PG-H-PR-LL-EL-MS-70_R</t>
  </si>
  <si>
    <t xml:space="preserve">            PG-H-PR-LL-EL-MS-80_R</t>
  </si>
  <si>
    <t xml:space="preserve">            PG-H-PR-LL-EL-MA-10_R</t>
  </si>
  <si>
    <t xml:space="preserve">            PG-H-PR-LL-EL-MA-20_R</t>
  </si>
  <si>
    <t xml:space="preserve">            PG-H-PR-LL-EL-MA-30_R</t>
  </si>
  <si>
    <t xml:space="preserve">            PG-H-PR-LL-EL-MA-40_R</t>
  </si>
  <si>
    <t xml:space="preserve">            PG-H-PR-LL-EL-MA-50_R</t>
  </si>
  <si>
    <t xml:space="preserve">            PG-H-PR-LL-EL-MA-60_R</t>
  </si>
  <si>
    <t xml:space="preserve">            PG-H-PR-LL-EL-MA-70_R</t>
  </si>
  <si>
    <t xml:space="preserve">            PG-H-PR-LL-EL-MA-80_R</t>
  </si>
  <si>
    <t xml:space="preserve">            PG-H-PR-LL-EL-PO-10_R</t>
  </si>
  <si>
    <t xml:space="preserve">            PG-H-PR-LL-EL-PO-20_R</t>
  </si>
  <si>
    <t xml:space="preserve">            PG-H-PR-LL-EL-PO-30_R</t>
  </si>
  <si>
    <t xml:space="preserve">            PG-H-PR-LL-EL-PO-40_R</t>
  </si>
  <si>
    <t xml:space="preserve">            PG-H-PR-LL-EL-PO-50_R</t>
  </si>
  <si>
    <t xml:space="preserve">            PG-H-PR-LL-EL-PO-60_R</t>
  </si>
  <si>
    <t xml:space="preserve">            PG-H-PR-LL-EL-PO-70_R</t>
  </si>
  <si>
    <t xml:space="preserve">            PG-H-PR-LL-EL-PO-80_R</t>
  </si>
  <si>
    <t xml:space="preserve">            PG-H-PR-LL-LS-MF-10_R</t>
  </si>
  <si>
    <t xml:space="preserve">            PG-H-PR-LL-LS-MF-20_R</t>
  </si>
  <si>
    <t xml:space="preserve">            PG-H-PR-LL-LS-MF-30_R</t>
  </si>
  <si>
    <t xml:space="preserve">            PG-H-PR-LL-SP-MF-10_R</t>
  </si>
  <si>
    <t xml:space="preserve">            PG-H-PR-LL-SP-MF-20_R</t>
  </si>
  <si>
    <t xml:space="preserve">            PG-H-PR-LL-CO-MF-10_R</t>
  </si>
  <si>
    <t xml:space="preserve">            PG-H-PR-LL-MT-MF-10_R</t>
  </si>
  <si>
    <t xml:space="preserve">            PG-H-PR-LL-MT-MF-20_R</t>
  </si>
  <si>
    <t xml:space="preserve">            PG-H-PR-LL-PB-MF-10_R</t>
  </si>
  <si>
    <t xml:space="preserve">            PG-H-PR-LL-PB-MF-20_R</t>
  </si>
  <si>
    <t xml:space="preserve">            PG-H-PR-LL-IR-MF-10_R</t>
  </si>
  <si>
    <t xml:space="preserve">            PG-H-PR-LL-IR-MF-20_R</t>
  </si>
  <si>
    <t xml:space="preserve">            PG-H-PR-LL-EL-MF-10_R</t>
  </si>
  <si>
    <t xml:space="preserve">            PG-H-PR-LL-EL-MF-20_R</t>
  </si>
  <si>
    <t xml:space="preserve">            PG-H-PR-LL-EL-MF-30_R</t>
  </si>
  <si>
    <t xml:space="preserve">            PG-H-PR-LL-EL-MF-40_R</t>
  </si>
  <si>
    <t xml:space="preserve">            PG-H-PR-LL-EL-MF-50_R</t>
  </si>
  <si>
    <t xml:space="preserve">            PG-H-PR-LL-EL-MF-60_R</t>
  </si>
  <si>
    <t xml:space="preserve">            PG-H-PR-LL-EL-MF-70_R</t>
  </si>
  <si>
    <t xml:space="preserve">            PG-H-PR-LL-EL-MF-80_R</t>
  </si>
  <si>
    <t xml:space="preserve">            PG-H-PR-LL-LS-DL-10_R</t>
  </si>
  <si>
    <t xml:space="preserve">            PG-H-PR-LL-LS-DL-20_R</t>
  </si>
  <si>
    <t xml:space="preserve">            PG-H-PR-LL-LS-DL-30_R</t>
  </si>
  <si>
    <t xml:space="preserve">            PG-H-PR-LL-SP-DL-10_R</t>
  </si>
  <si>
    <t xml:space="preserve">            PG-H-PR-LL-SP-DL-20_R</t>
  </si>
  <si>
    <t xml:space="preserve">            PG-H-PR-LL-CO-DL-10_R</t>
  </si>
  <si>
    <t xml:space="preserve">            PG-H-PR-LL-MT-DL-10_R</t>
  </si>
  <si>
    <t xml:space="preserve">            PG-H-PR-LL-MT-DL-20_R</t>
  </si>
  <si>
    <t xml:space="preserve">            PG-H-PR-LL-PB-DL-10_R</t>
  </si>
  <si>
    <t xml:space="preserve">            PG-H-PR-LL-PB-DL-20_R</t>
  </si>
  <si>
    <t xml:space="preserve">            PG-H-PR-LL-IR-DL-10_R</t>
  </si>
  <si>
    <t xml:space="preserve">            PG-H-PR-LL-IR-DL-20_R</t>
  </si>
  <si>
    <t xml:space="preserve">            PG-H-PR-LL-EL-DL-10_R</t>
  </si>
  <si>
    <t xml:space="preserve">            PG-H-PR-LL-EL-DL-20_R</t>
  </si>
  <si>
    <t xml:space="preserve">            PG-H-PR-LL-EL-DL-30_R</t>
  </si>
  <si>
    <t xml:space="preserve">            PG-H-PR-LL-EL-DL-40_R</t>
  </si>
  <si>
    <t xml:space="preserve">            PG-H-PR-LL-EL-DL-50_R</t>
  </si>
  <si>
    <t xml:space="preserve">            PG-H-PR-LL-EL-DL-60_R</t>
  </si>
  <si>
    <t xml:space="preserve">            PG-H-PR-LL-EL-DL-70_R</t>
  </si>
  <si>
    <t xml:space="preserve">            PG-H-PR-LL-EL-DL-80_R</t>
  </si>
  <si>
    <t xml:space="preserve">            PG-H-PR-SL-LS-PO-50_R</t>
  </si>
  <si>
    <t xml:space="preserve">            PG-H-PR-SL-LS-PO-60_R</t>
  </si>
  <si>
    <t xml:space="preserve">            PG-H-PR-SL-LS-PO-70_R</t>
  </si>
  <si>
    <t xml:space="preserve">            PG-H-PR-SL-LS-PO-80_R</t>
  </si>
  <si>
    <t xml:space="preserve">            PG-H-PR-SL-IR-PO-10_R</t>
  </si>
  <si>
    <t xml:space="preserve">            PG-H-PR-SL-IR-PO-20_R</t>
  </si>
  <si>
    <t xml:space="preserve">            PG-H-PR-SL-EL-PO-10_R</t>
  </si>
  <si>
    <t xml:space="preserve">            PG-H-PR-SL-FF-PO-10_R</t>
  </si>
  <si>
    <t xml:space="preserve">            PG-H-PR-SL-LS-DL-50_R</t>
  </si>
  <si>
    <t xml:space="preserve">            PG-H-PR-SL-LS-DL-60_R</t>
  </si>
  <si>
    <t xml:space="preserve">            PG-H-PR-SL-LS-DL-70_R</t>
  </si>
  <si>
    <t xml:space="preserve">            PG-H-PR-SL-LS-DL-80_R</t>
  </si>
  <si>
    <t xml:space="preserve">            PG-H-PR-SL-IR-DL-10_R</t>
  </si>
  <si>
    <t xml:space="preserve">            PG-H-PR-SL-IR-DL-20_R</t>
  </si>
  <si>
    <t xml:space="preserve">            PG-H-PR-SL-EL-DL-10_R</t>
  </si>
  <si>
    <t xml:space="preserve">            PG-H-PR-SL-FF-DL-10_R</t>
  </si>
  <si>
    <t xml:space="preserve">            PG-H-CON-EX-FB-40_R</t>
  </si>
  <si>
    <t>Topsoil Placement(Completed)</t>
  </si>
  <si>
    <t xml:space="preserve">            PG-H-CON-EX-FB-70_R</t>
  </si>
  <si>
    <t>Topsoil Placement(Remaining)</t>
  </si>
  <si>
    <t xml:space="preserve">              PG-H-CON-EX-GN-M-20_R</t>
  </si>
  <si>
    <t xml:space="preserve">              PG-H-CON-EX-GN-M-80_R</t>
  </si>
  <si>
    <t xml:space="preserve">              PG-H-CON-EX-GN-E-10_R</t>
  </si>
  <si>
    <t xml:space="preserve">              PG-H-CON-EX-GN-E-20_R</t>
  </si>
  <si>
    <t xml:space="preserve">            PG-H-CON-EX-GN-PR-20_R</t>
  </si>
  <si>
    <t xml:space="preserve">            PG-H-CON-EX-LS-HS-10_R</t>
  </si>
  <si>
    <t xml:space="preserve">            PG-H-CON-EX-LS-HS-20_R</t>
  </si>
  <si>
    <t xml:space="preserve">            PG-H-CON-EX-LS-HS-30_R</t>
  </si>
  <si>
    <t xml:space="preserve">            PG-H-CON-EX-LS-HS-40_R</t>
  </si>
  <si>
    <t xml:space="preserve">            PG-H-CON-EX-LS-HS-50_R</t>
  </si>
  <si>
    <t xml:space="preserve">            PG-H-CON-EX-LS-SS-20_R</t>
  </si>
  <si>
    <t>RCC Foundation(Completed)</t>
  </si>
  <si>
    <t xml:space="preserve">            PG-H-CON-EX-TW-ST-30_R</t>
  </si>
  <si>
    <t>RCC Foundation(Remaining)</t>
  </si>
  <si>
    <t xml:space="preserve">            PG-H-CON-EX-TW-IR-10_R</t>
  </si>
  <si>
    <t xml:space="preserve">      PG-H-PCL-10_R</t>
  </si>
  <si>
    <t xml:space="preserve">            PG-T-PR-LL-SP-MS-50_R</t>
  </si>
  <si>
    <t xml:space="preserve">            PG-T-PR-LL-EL-MS-10_R</t>
  </si>
  <si>
    <t xml:space="preserve">            PG-T-PR-LL-EL-MS-20_R</t>
  </si>
  <si>
    <t xml:space="preserve">            PG-T-PR-LL-EL-MS-30_R</t>
  </si>
  <si>
    <t xml:space="preserve">            PG-T-PR-LL-EL-MS-40_R</t>
  </si>
  <si>
    <t xml:space="preserve">            PG-T-PR-LL-EL-MS-50_R</t>
  </si>
  <si>
    <t xml:space="preserve">            PG-T-PR-LL-EL-MS-60_R</t>
  </si>
  <si>
    <t xml:space="preserve">            PG-T-PR-LL-EL-MS-70_R</t>
  </si>
  <si>
    <t xml:space="preserve">            PG-T-PR-LL-EL-MS-80_R</t>
  </si>
  <si>
    <t xml:space="preserve">            PG-T-PR-LL-SP-MA-50_R</t>
  </si>
  <si>
    <t xml:space="preserve">            PG-T-PR-LL-EL-MA-10_R</t>
  </si>
  <si>
    <t xml:space="preserve">            PG-T-PR-LL-EL-MA-20_R</t>
  </si>
  <si>
    <t xml:space="preserve">            PG-T-PR-LL-EL-MA-30_R</t>
  </si>
  <si>
    <t xml:space="preserve">            PG-T-PR-LL-EL-MA-40_R</t>
  </si>
  <si>
    <t xml:space="preserve">            PG-T-PR-LL-EL-MA-50_R</t>
  </si>
  <si>
    <t xml:space="preserve">            PG-T-PR-LL-EL-MA-60_R</t>
  </si>
  <si>
    <t xml:space="preserve">            PG-T-PR-LL-EL-MA-70_R</t>
  </si>
  <si>
    <t xml:space="preserve">            PG-T-PR-LL-EL-MA-80_R</t>
  </si>
  <si>
    <t xml:space="preserve">            PG-T-PR-LL-EL-PO-10_R</t>
  </si>
  <si>
    <t xml:space="preserve">            PG-T-PR-LL-EL-PO-20_R</t>
  </si>
  <si>
    <t xml:space="preserve">            PG-T-PR-LL-EL-PO-30_R</t>
  </si>
  <si>
    <t xml:space="preserve">            PG-T-PR-LL-EL-PO-40_R</t>
  </si>
  <si>
    <t xml:space="preserve">            PG-T-PR-LL-EL-PO-50_R</t>
  </si>
  <si>
    <t xml:space="preserve">            PG-T-PR-LL-EL-PO-60_R</t>
  </si>
  <si>
    <t xml:space="preserve">            PG-T-PR-LL-EL-PO-70_R</t>
  </si>
  <si>
    <t xml:space="preserve">            PG-T-PR-LL-EL-PO-80_R</t>
  </si>
  <si>
    <t xml:space="preserve">            PG-T-PR-LL-LS-MF-10_R</t>
  </si>
  <si>
    <t xml:space="preserve">            PG-T-PR-LL-LS-MF-20_R</t>
  </si>
  <si>
    <t xml:space="preserve">            PG-T-PR-LL-LS-MF-30_R</t>
  </si>
  <si>
    <t xml:space="preserve">            PG-T-PR-LL-SP-MF-10_R</t>
  </si>
  <si>
    <t xml:space="preserve">            PG-T-PR-LL-SP-MF-20_R</t>
  </si>
  <si>
    <t xml:space="preserve">            PG-T-PR-LL-SP-MF-30_R</t>
  </si>
  <si>
    <t xml:space="preserve">            PG-T-PR-LL-SP-MF-40_R</t>
  </si>
  <si>
    <t xml:space="preserve">            PG-T-PR-LL-CO-MF-10_R</t>
  </si>
  <si>
    <t xml:space="preserve">            PG-T-PR-LL-MT-MF-10_R</t>
  </si>
  <si>
    <t xml:space="preserve">            PG-T-PR-LL-MT-MF-20_R</t>
  </si>
  <si>
    <t xml:space="preserve">            PG-T-PR-LL-PB-MF-10_R</t>
  </si>
  <si>
    <t xml:space="preserve">            PG-T-PR-LL-PB-MF-20_R</t>
  </si>
  <si>
    <t xml:space="preserve">            PG-T-PR-LL-IR-MF-10_R</t>
  </si>
  <si>
    <t xml:space="preserve">            PG-T-PR-LL-IR-MF-20_R</t>
  </si>
  <si>
    <t xml:space="preserve">            PG-T-PR-LL-EL-MF-10_R</t>
  </si>
  <si>
    <t xml:space="preserve">            PG-T-PR-LL-EL-MF-20_R</t>
  </si>
  <si>
    <t xml:space="preserve">            PG-T-PR-LL-EL-MF-30_R</t>
  </si>
  <si>
    <t xml:space="preserve">            PG-T-PR-LL-EL-MF-40_R</t>
  </si>
  <si>
    <t xml:space="preserve">            PG-T-PR-LL-EL-MF-50_R</t>
  </si>
  <si>
    <t xml:space="preserve">            PG-T-PR-LL-EL-MF-60_R</t>
  </si>
  <si>
    <t xml:space="preserve">            PG-T-PR-LL-EL-MF-70_R</t>
  </si>
  <si>
    <t xml:space="preserve">            PG-T-PR-LL-EL-MF-80_R</t>
  </si>
  <si>
    <t xml:space="preserve">            PG-T-PR-LL-LS-DL-10_R</t>
  </si>
  <si>
    <t xml:space="preserve">            PG-T-PR-LL-LS-DL-20_R</t>
  </si>
  <si>
    <t xml:space="preserve">            PG-T-PR-LL-LS-DL-30_R</t>
  </si>
  <si>
    <t xml:space="preserve">            PG-T-PR-LL-SP-DL-10_R</t>
  </si>
  <si>
    <t xml:space="preserve">            PG-T-PR-LL-SP-DL-20_R</t>
  </si>
  <si>
    <t xml:space="preserve">            PG-T-PR-LL-SP-DL-30_R</t>
  </si>
  <si>
    <t xml:space="preserve">            PG-T-PR-LL-SP-DL-40_R</t>
  </si>
  <si>
    <t xml:space="preserve">            PG-T-PR-LL-CO-DL-10_R</t>
  </si>
  <si>
    <t xml:space="preserve">            PG-T-PR-LL-MT-DL-10_R</t>
  </si>
  <si>
    <t xml:space="preserve">            PG-T-PR-LL-MT-DL-20_R</t>
  </si>
  <si>
    <t xml:space="preserve">            PG-T-PR-LL-PB-DL-10_R</t>
  </si>
  <si>
    <t xml:space="preserve">            PG-T-PR-LL-PB-DL-20_R</t>
  </si>
  <si>
    <t xml:space="preserve">            PG-T-PR-LL-IR-DL-10_R</t>
  </si>
  <si>
    <t xml:space="preserve">            PG-T-PR-LL-IR-DL-20_R</t>
  </si>
  <si>
    <t xml:space="preserve">            PG-T-PR-LL-EL-DL-10_R</t>
  </si>
  <si>
    <t xml:space="preserve">            PG-T-PR-LL-EL-DL-20_R</t>
  </si>
  <si>
    <t xml:space="preserve">            PG-T-PR-LL-EL-DL-30_R</t>
  </si>
  <si>
    <t xml:space="preserve">            PG-T-PR-LL-EL-DL-40_R</t>
  </si>
  <si>
    <t xml:space="preserve">            PG-T-PR-LL-EL-DL-50_R</t>
  </si>
  <si>
    <t xml:space="preserve">            PG-T-PR-LL-EL-DL-60_R</t>
  </si>
  <si>
    <t xml:space="preserve">            PG-T-PR-LL-EL-DL-70_R</t>
  </si>
  <si>
    <t xml:space="preserve">            PG-T-PR-LL-EL-DL-80_R</t>
  </si>
  <si>
    <t xml:space="preserve">            PG-T-PR-SL-LS-PO-50_R</t>
  </si>
  <si>
    <t xml:space="preserve">            PG-T-PR-SL-LS-PO-60_R</t>
  </si>
  <si>
    <t xml:space="preserve">            PG-T-PR-SL-LS-PO-70_R</t>
  </si>
  <si>
    <t xml:space="preserve">            PG-T-PR-SL-LS-PO-80_R</t>
  </si>
  <si>
    <t xml:space="preserve">            PG-T-PR-SL-EL-PO-10_R</t>
  </si>
  <si>
    <t xml:space="preserve">            PG-T-PR-SL-FF-PO-10_R</t>
  </si>
  <si>
    <t xml:space="preserve">            PG-T-PR-SL-LS-DL-60_R</t>
  </si>
  <si>
    <t xml:space="preserve">            PG-T-PR-SL-LS-DL-70_R</t>
  </si>
  <si>
    <t xml:space="preserve">            PG-T-PR-SL-LS-DL-80_R</t>
  </si>
  <si>
    <t xml:space="preserve">            PG-T-PR-SL-MT-DL-10_R</t>
  </si>
  <si>
    <t xml:space="preserve">            PG-T-PR-SL-MT-DL-20_R</t>
  </si>
  <si>
    <t xml:space="preserve">            PG-T-PR-SL-MT-DL-30_R</t>
  </si>
  <si>
    <t xml:space="preserve">            PG-T-PR-SL-IR-DL-10_R</t>
  </si>
  <si>
    <t xml:space="preserve">            PG-T-PR-SL-IR-DL-20_R</t>
  </si>
  <si>
    <t xml:space="preserve">            PG-T-PR-SL-EL-DL-10_R</t>
  </si>
  <si>
    <t xml:space="preserve">            PG-T-PR-SL-FF-DL-10_R</t>
  </si>
  <si>
    <t xml:space="preserve">            PG-T-CON-EX-FB-70_R</t>
  </si>
  <si>
    <t xml:space="preserve">            PG-T-CON-EX-BB-70_R</t>
  </si>
  <si>
    <t xml:space="preserve">            PG-T-CON-EX-PD-10_R</t>
  </si>
  <si>
    <t xml:space="preserve">            PG-T-CON-EX-PD-20_R</t>
  </si>
  <si>
    <t xml:space="preserve">            PG-T-CON-EX-PD-30_R</t>
  </si>
  <si>
    <t xml:space="preserve">              PG-T-CON-EX-GN-M-20_R</t>
  </si>
  <si>
    <t xml:space="preserve">              PG-T-CON-EX-GN-M-80_R</t>
  </si>
  <si>
    <t xml:space="preserve">              PG-T-CON-EX-GN-E-20_R</t>
  </si>
  <si>
    <t xml:space="preserve">            PG-T-CON-EX-GN-PR-20_R</t>
  </si>
  <si>
    <t>Excavation &amp; Trench Preparation(Completed)</t>
  </si>
  <si>
    <t xml:space="preserve">            PG-T-CON-EX-GN-SC-10_R</t>
  </si>
  <si>
    <t>Excavation &amp; Trench Preparation(Remaining)</t>
  </si>
  <si>
    <t xml:space="preserve">            PG-T-CON-EX-LS-HS-10_R</t>
  </si>
  <si>
    <t xml:space="preserve">            PG-T-CON-EX-LS-HS-20_R</t>
  </si>
  <si>
    <t xml:space="preserve">            PG-T-CON-EX-LS-HS-30_R</t>
  </si>
  <si>
    <t xml:space="preserve">            PG-T-CON-EX-LS-HS-40_R</t>
  </si>
  <si>
    <t xml:space="preserve">            PG-T-CON-EX-LS-HS-50_R</t>
  </si>
  <si>
    <t xml:space="preserve">            PG-T-CON-EX-LS-SS-20_R</t>
  </si>
  <si>
    <t xml:space="preserve">            PG-T-CON-EX-TW-ST-30_R</t>
  </si>
  <si>
    <t xml:space="preserve">            PG-T-CON-EX-TW-IR-10_R</t>
  </si>
  <si>
    <t xml:space="preserve">            PG-T-CON-EX-TW-IR-20_R</t>
  </si>
  <si>
    <t xml:space="preserve">          PG-T-CON-EX-AD-CL-10_R</t>
  </si>
  <si>
    <t>Sewer and Drainge System Main Lines Installation(Completed)</t>
  </si>
  <si>
    <t xml:space="preserve">              PG-T-CON-B-GF-DR-10_R</t>
  </si>
  <si>
    <t>Sewer and Drainge System Main Lines Installation(Remaining)</t>
  </si>
  <si>
    <t>Sewer and Drainge System Pipes and fittings Installation(Completed)</t>
  </si>
  <si>
    <t xml:space="preserve">              PG-T-CON-B-GF-DR-20_R</t>
  </si>
  <si>
    <t>Sewer and Drainge System Pipes and fittings Installation(Remaining)</t>
  </si>
  <si>
    <t xml:space="preserve">      PG-T-PCL-10_R</t>
  </si>
  <si>
    <t xml:space="preserve">        MATERIAL SUBMITTALS</t>
  </si>
  <si>
    <t>"</t>
  </si>
  <si>
    <t xml:space="preserve">
Rawaee ALBasateen</t>
  </si>
  <si>
    <t>Global Sport Gate</t>
  </si>
  <si>
    <t xml:space="preserve">          PG-Q-CON-EX-CF-39</t>
  </si>
  <si>
    <t>Sada AlTatweer</t>
  </si>
  <si>
    <t xml:space="preserve">Grandfos </t>
  </si>
  <si>
    <t>Playground Initiative ( QASSIM , HAIL &amp; TABUK)</t>
  </si>
  <si>
    <t>IPA-01</t>
  </si>
  <si>
    <t>MLTX-02-003-ADV-TS9-1-CVL-FIR-0310-00</t>
  </si>
  <si>
    <t>Verification of Excavation Quantities for =
1. Court 1- Football court
2. Court 1- Basketball court
3. Court 1- Padel court
4. Court 1- Interlock
5. Court 1- Stamped concrete 
6. Court 2- Football court
7. Court 2- Interlock
8. Court 2- Stamped concrete 
9. Parking
10. Tartan 1, 2, 3, 4
11. Tartan 1-4- Stamped
12. Tartan 11, 12
 As shown in the approved drawings.</t>
  </si>
  <si>
    <t>Backfilling with selected fill material free of debris and boulders, in layers. Price also includes testing each layer by a specialized laboratory. The works shall satisfy the project specification and soil report requirements and shall be accepted and approved by the Engineer.</t>
  </si>
  <si>
    <t>MLTX-02-003-ADV-TS9-1-CVL-FIR-0053-00</t>
  </si>
  <si>
    <t>under Shower and locker 
building</t>
  </si>
  <si>
    <t xml:space="preserve"> interlock tiles for parking 8cm</t>
  </si>
  <si>
    <t>MLTX-02-003-ADV-TS9-1-CVL-FIR-0426-00</t>
  </si>
  <si>
    <t>Subgrade Layer (300 mm)</t>
  </si>
  <si>
    <t>MLTX-02-003-ADV-TS9-1-CVL-FIR-0427-00</t>
  </si>
  <si>
    <t>Base Course Layer(200 mm)</t>
  </si>
  <si>
    <t>MLTX-02-003-ADV-TS9-1-CVL-FIR-0435-00</t>
  </si>
  <si>
    <t>MLTX-02-003-ADV-TS9-1-CVL-FIR-0434-00</t>
  </si>
  <si>
    <t>2.3.1.1</t>
  </si>
  <si>
    <t>Interlock tiles grey scale with black marble chips 600*300*60mm zero joint</t>
  </si>
  <si>
    <t>MLTX-02-003-ADV-TS9-1-CVL-FIR-0444-00</t>
  </si>
  <si>
    <t>Sub grade  backfilling Quantities under interlock tiles  as highlighted in the drawings    (location 1 &amp;location 2)</t>
  </si>
  <si>
    <t>Tartan floor</t>
  </si>
  <si>
    <t>MLTX-02-003-ADV-TS9-1-CVL-FIR-0415-00</t>
  </si>
  <si>
    <t>(Tartan: 1 +3+11+12)
Subbase</t>
  </si>
  <si>
    <t>MLTX-02-003-ADV-TS9-1-CVL-FIR-0416-00</t>
  </si>
  <si>
    <t>(Tartan: 2+4)
Subbase</t>
  </si>
  <si>
    <t>MLTX-02-003-ADV-TS9-1-CVL-FIR-0418-00</t>
  </si>
  <si>
    <t>(Tartan: 2+4+11+12)
Concrete Layer</t>
  </si>
  <si>
    <t>MLTX-02-003-ADV-TS9-1-CVL-FIR-0438-00</t>
  </si>
  <si>
    <t>(Tartan: 1+2+3+4+9)
Subbase</t>
  </si>
  <si>
    <t>2.3.2.1</t>
  </si>
  <si>
    <t>Kerb type K1A</t>
  </si>
  <si>
    <t>MLTX-02-003-ADV-TS9-1-CVL-FIR-0190-00</t>
  </si>
  <si>
    <t>Qassim Parking Area</t>
  </si>
  <si>
    <t>MLTX-02-003-ADV-TS9-1-CVL-FIR-0375-00</t>
  </si>
  <si>
    <t>Cycle Track</t>
  </si>
  <si>
    <t>MLTX-02-003-ADV-TS9-1-CVL-FIR-0306-02</t>
  </si>
  <si>
    <t>for walkway as shown in the attached shop drawing.</t>
  </si>
  <si>
    <t>MLTX-02-003-ADV-TS9-1-CVL-FIR-0441-00</t>
  </si>
  <si>
    <t>for Walking path (Cycle Track) as shown in the attached drawings</t>
  </si>
  <si>
    <t>MLTX-02-003-ADV-TS9-1-CVL-FIR-0178-00</t>
  </si>
  <si>
    <t>Curb stones for TARTAN AREA 1,2,3,4 as shown in the attached drawings.</t>
  </si>
  <si>
    <t>MLTX-02-003-ADV-TS9-1-CVL-FIR-0150-00</t>
  </si>
  <si>
    <t>Parking Area</t>
  </si>
  <si>
    <t>MLTX-02-003-ADV-TS9-1-CVL-FIR-0177-01</t>
  </si>
  <si>
    <t>Football Court 2 
as per highlight DWG</t>
  </si>
  <si>
    <t>MLTX-02-003-ADV-TS9-1-CVL-FIR-0217-01</t>
  </si>
  <si>
    <t>Curb Stones for TARTAN AREA 11, 12</t>
  </si>
  <si>
    <t>MLTX-02-003-ADV-TS9-1-CVL-FIR-0288-00</t>
  </si>
  <si>
    <t xml:space="preserve"> (K4) for Walking path (Cycle Track) as shown in the attached drawings.</t>
  </si>
  <si>
    <t>MLTX-02-003-ADV-TS9-1-CVL-FIR-0374-00</t>
  </si>
  <si>
    <t>MLTX-02-003-ADV-TS9-1-CVL-FIR-0307-01</t>
  </si>
  <si>
    <t>(K4) for walkway as shown in the attached shop drawing.</t>
  </si>
  <si>
    <t>Football playground</t>
  </si>
  <si>
    <t>MLTX-02-003-ADV-TS9-1-CVL-FIR-0417-00</t>
  </si>
  <si>
    <t>Court 1
Backfilling works</t>
  </si>
  <si>
    <t>MLTX-02-003-ADV-TS9-1-CVL-FIR-0420-00</t>
  </si>
  <si>
    <t>Court 2
Backfilling works</t>
  </si>
  <si>
    <t>MLTX-02-003-ADV-TS9-1-CVL-FIR-0436-00</t>
  </si>
  <si>
    <t>MLTX-02-003-ADV-TS9-1-CVL-FIR-0437-00</t>
  </si>
  <si>
    <t>2.3.5.2</t>
  </si>
  <si>
    <t>Padel playgound</t>
  </si>
  <si>
    <t>MLTX-02-003-ADV-TS9-1-CVL-FIR-0425-00</t>
  </si>
  <si>
    <t>Padel playgound
Backfilling works</t>
  </si>
  <si>
    <t>MLTX-02-003-ADV-TS9-1-CVL-FIR-0440-00</t>
  </si>
  <si>
    <t>2.3.5.3</t>
  </si>
  <si>
    <t>Basketball playground</t>
  </si>
  <si>
    <t>MLTX-02-003-ADV-TS9-1-CVL-FIR-0422-00</t>
  </si>
  <si>
    <t>Basketball playground
Backfilling works</t>
  </si>
  <si>
    <t>MLTX-02-003-ADV-TS9-1-CVL-FIR-0423-00</t>
  </si>
  <si>
    <t>Basketball playground
Concrete Layer (140 mm)</t>
  </si>
  <si>
    <t>MLTX-02-003-ADV-TS9-1-CVL-FIR-0439-00</t>
  </si>
  <si>
    <t>2.3.9</t>
  </si>
  <si>
    <t>air dome</t>
  </si>
  <si>
    <t>MLTX-02-003-ADV-TS9-1-CVL-FIR-0421-00</t>
  </si>
  <si>
    <t>Strip footing and Raft foundation</t>
  </si>
  <si>
    <t>MLTX-02-003-ADV-TS9-1-CVL-FIR-0457-00</t>
  </si>
  <si>
    <t>Upstand</t>
  </si>
  <si>
    <t>MLTX-02-003-ADV-TS9-1-CVL-FIR-0428-00</t>
  </si>
  <si>
    <t>3.1.1</t>
  </si>
  <si>
    <t>lean concrete under foundation</t>
  </si>
  <si>
    <t>MLTX-02-003-ADV-TS9-1-CVL-FIR-0068-02</t>
  </si>
  <si>
    <t>MLTX-02-003-ADV-TS9-1-CVL-FIR-0303-00</t>
  </si>
  <si>
    <t>under GRP Tank</t>
  </si>
  <si>
    <t>MLTX-02-003-ADV-TS9-1-CVL-FIR-0091-00</t>
  </si>
  <si>
    <t>Glass Installer</t>
  </si>
  <si>
    <t>Gardener</t>
  </si>
  <si>
    <t>Wheel loader Operator</t>
  </si>
  <si>
    <t>Store keeper</t>
  </si>
  <si>
    <t>Security Guard</t>
  </si>
  <si>
    <t>Boom Truck Operator</t>
  </si>
  <si>
    <t>Pickup Driver</t>
  </si>
  <si>
    <t>Curbstone Installer</t>
  </si>
  <si>
    <t>Roller Compactor</t>
  </si>
  <si>
    <t>Compactor</t>
  </si>
  <si>
    <t>Pickup Car</t>
  </si>
  <si>
    <t>Wheel Loader</t>
  </si>
  <si>
    <t>Water Tanker</t>
  </si>
  <si>
    <t>Backhoe</t>
  </si>
  <si>
    <t>Compactor Operator</t>
  </si>
  <si>
    <t>Roller Compactor Operator</t>
  </si>
  <si>
    <t>Forklift Operator</t>
  </si>
  <si>
    <t>IPA-02</t>
  </si>
  <si>
    <t>MLTX-02-003-ADV-TS9-1-CVL-FIR-0474-00</t>
  </si>
  <si>
    <t>Curb stones (K4) for Court 2</t>
  </si>
  <si>
    <t>9.1.1.1</t>
  </si>
  <si>
    <t>Anti-slip glazed grey ceramic tiles, 600*600 mm</t>
  </si>
  <si>
    <t>MLTX-02-003-ADV-TS9-1-CVL-FIR-0445-00</t>
  </si>
  <si>
    <t>Ceramic Tiles on Floor – in location The
(Shower and locker building) as</t>
  </si>
  <si>
    <t>9.1.1.2</t>
  </si>
  <si>
    <t>Light grey Ceramic tiles, 300*300 mm</t>
  </si>
  <si>
    <t>MLTX-02-003-ADV-TS9-1-CVL-FIR-0443-00</t>
  </si>
  <si>
    <t>Ceramic Tiles on Floor – in location The
(Shower and locker building)</t>
  </si>
  <si>
    <t>MLTX-02-003-ADV-TS9-1PRM-INV-0175-00</t>
  </si>
  <si>
    <t>17/02/2026</t>
  </si>
  <si>
    <t>29/09/2026</t>
  </si>
  <si>
    <t>PLAYGROUNDS INITIATIVE - QASSIM, HAIL &amp; TABUK - 11-Oct-2026</t>
  </si>
  <si>
    <t>PLAYGROUNDS INITIATIVE - QASSIM, HAIL &amp; TABUK - 18-Oct-2026</t>
  </si>
  <si>
    <t xml:space="preserve">          PG-Q-CON-EX-CF-20</t>
  </si>
  <si>
    <t>Excavation, Bitumen Coat, Concrete Pouring, Base Course Installation, Asphalt Work, Curbstone Installation, Compaction &amp; Levelling</t>
  </si>
  <si>
    <t>10 to 15</t>
  </si>
  <si>
    <t>MLTX-02-003-ADV-TS9-1-CVL-FIR-0185-01</t>
  </si>
  <si>
    <t>FIR for installation of Interlock Pavers in the Parking Area, as
shown in the attached drawing.</t>
  </si>
  <si>
    <t>Stamped concrete floor</t>
  </si>
  <si>
    <t>MLTX-02-003-ADV-TS9-1-CVL-FIR-0517-00</t>
  </si>
  <si>
    <t>FIR for Concrete Pouring for Stamped Concrete (Court 2) as shown in highlighted drawing.</t>
  </si>
  <si>
    <t>MLTX-02-003-ADV-TS9-1-CVL-FIR-0486-00</t>
  </si>
  <si>
    <t>stamped concrete in 
 (Tartan 1 &amp; 3) Area</t>
  </si>
  <si>
    <t>MLTX-02-003-ADV-TS9-1-CVL-FIR-0470-00</t>
  </si>
  <si>
    <t>FIR For Concrete Pouring for Stamped Concrete at the
Location Tartan (5&amp;7) as Shown In the as shown in
highlighted drawing.</t>
  </si>
  <si>
    <t>MLTX-02-003-ADV-TS9-1-CVL-FIR-0572-00</t>
  </si>
  <si>
    <t>FIR for Concrete Pouring For Stamped Concrete (Tartan
2 &amp; 4) as shown in highlighted drawing.</t>
  </si>
  <si>
    <t>MLTX-02-003-ADV-TS9-1-CVL-FIR-0573-00</t>
  </si>
  <si>
    <t>FIR for Concrete Pouring For Stamped Concrete
(COURT-2 AREA) as shown in highlighted drawing.</t>
  </si>
  <si>
    <t>MLTX-02-003-ADV-TS9-1-CVL-FIR-0489-00</t>
  </si>
  <si>
    <t>FIR for concrete pouring (35 Mpa) for Grade Slab (Tartan 9)
as shown in highlighted drawing.</t>
  </si>
  <si>
    <t>MLTX-02-003-ADV-TS9-1-CVL-FIR-0490-00</t>
  </si>
  <si>
    <t>Field inspection request for Concrete pouring (c35)
Grade Slab at Tartan 1–3, as highlighted in the attached
drawing.</t>
  </si>
  <si>
    <t>MLTX-02-003-ADV-TS9-1-CVL-FIR-0539-00</t>
  </si>
  <si>
    <t>FIR for Concrete Pouring for Tartan 1 &amp; 3 as shown in
highlighted drawing.</t>
  </si>
  <si>
    <t>MLTX-02-003-ADV-TS9-1-CVL-FIR-0308-01</t>
  </si>
  <si>
    <t>MLTX-02-003-ADV-TS9-1-CVL-FIR-0546-00</t>
  </si>
  <si>
    <t>Field inspection request for the installation of curbstone
at TARTAN-9 area, as highlighted in the attached shop
drawing.</t>
  </si>
  <si>
    <t>MLTX-02-003-ADV-TS9-1-CVL-FIR-0528-00</t>
  </si>
  <si>
    <t>Court 2
Asphalt Base Course (50 mm)</t>
  </si>
  <si>
    <t>MLTX-02-003-ADV-TS9-1-CVL-FIR-0563-00</t>
  </si>
  <si>
    <t>Court 1
Asphalt Base Course (50 mm)</t>
  </si>
  <si>
    <t>MLTX-02-003-ADV-TS9-1-CVL-FIR-0564-00</t>
  </si>
  <si>
    <t>Asphalt Wearing Course on Football Court
1,</t>
  </si>
  <si>
    <t>MLTX-02-003-ADV-TS9-1-CVL-FIR-0523-00</t>
  </si>
  <si>
    <t>FIR for RCC concrete pouring (35 Mpa) for Air Dome Raft
Footing as shown in highlighted drawing.</t>
  </si>
  <si>
    <t>MLTX-02-003-ADV-TS9-1-CVL-FIR-0591-00</t>
  </si>
  <si>
    <t>FIR for pouring of concrete (RCC) for curtain wall area Raft
foundation as attached highlighted shop drawings</t>
  </si>
  <si>
    <t>The autoclaved aerated panel for slabs</t>
  </si>
  <si>
    <t>MLTX-02-003-ADV-TS9-1-CVL-FIR-0508-00</t>
  </si>
  <si>
    <t>FIR for Installation of Autoclaved Aerated Panels for
Parapet wall, Shower and locker building as shown in the
attached shop drawing.</t>
  </si>
  <si>
    <t>MLTX-02-003-ADV-TS9-1-CVL-FIR-0242-01</t>
  </si>
  <si>
    <t>FIR for installation of Autoclave Aerated Panels for walls,
Lintels, Slab And Parapet Wall for Shower and locker
building (Toilet) as shown in the attached shop drawing.</t>
  </si>
  <si>
    <t>MLTX-02-003-ADV-TS9-1-CVL-FIR-0554-00</t>
  </si>
  <si>
    <t>FIR for installation of Autoclaved Aerated Panels for Slab,
Shower and locker building as shown in the attached shop
drawing.</t>
  </si>
  <si>
    <t>Supply and install liquid applied waterproofing membrane for toilets according to drawings and specifications.</t>
  </si>
  <si>
    <t>MLTX-02-003-ADV-TS9-1-CVL-FIR-0583-00</t>
  </si>
  <si>
    <t>FIR for installation of 2 layers of Waterproofing
Membrane in Toilets floor area as highlighted in the
drawings</t>
  </si>
  <si>
    <t>2 layers of waterproofing membrane 4mm including
layer protection board for RC footings and RC walls in contact with
soil according to the drawings and specification</t>
  </si>
  <si>
    <t>MLTX-02-003-ADV-TS9-1-CVL-FIR-0562-00</t>
  </si>
  <si>
    <t>FIR for application of Waterproofing Membrane
below the septic tank foundation and RCC Walls as
highlighted in the drawings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</si>
</sst>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3" formatCode="_(* #,##0.00_);_(* \(#,##0.00\);_(* &quot;-&quot;??_);_(@_)"/>
    <numFmt numFmtId="164" formatCode="_-* #,##0.00_-;_-* #,##0.00\-;_-* &quot;-&quot;??_-;_-@_-"/>
    <numFmt numFmtId="165" formatCode="_-* #,##0.00_-;\-* #,##0.00_-;_-* &quot;-&quot;??_-;_-@_-"/>
    <numFmt numFmtId="166" formatCode="_-* #,##0.00\ _ج_._م_._‏_-;\-* #,##0.00\ _ج_._م_._‏_-;_-* &quot;-&quot;??\ _ج_._م_._‏_-;_-@_-"/>
    <numFmt numFmtId="167" formatCode="#,##0.000"/>
    <numFmt numFmtId="168" formatCode="[$-409]d\-mmm\-yy;@"/>
    <numFmt numFmtId="169" formatCode="#,##0.00_);[Red]\(#,##0.00\)_)"/>
    <numFmt numFmtId="170" formatCode="_(* #,##0_);_(* \(#,##0\);_(* &quot;-&quot;??_);_(@_)"/>
    <numFmt numFmtId="171" formatCode="#,##0_);[Red]\(#,##0\)_)"/>
    <numFmt numFmtId="172" formatCode="0.0%"/>
    <numFmt numFmtId="173" formatCode="#,##0.00;[Red]#,##0.00"/>
    <numFmt numFmtId="174" formatCode="yyyy\-mm\-dd;@"/>
    <numFmt numFmtId="175" formatCode="[$-409]dd\-mmm\-yy;@"/>
    <numFmt numFmtId="176" formatCode="#,##0;[Red]\(#,##0\)"/>
    <numFmt numFmtId="177" formatCode="_(* #,##0.0000000_);_(* \(#,##0.0000000\);_(* &quot;-&quot;??_);_(@_)"/>
    <numFmt numFmtId="178" formatCode="_(* #,##0.000000_);_(* \(#,##0.000000\);_(* &quot;-&quot;??_);_(@_)"/>
    <numFmt numFmtId="179" formatCode="#,##0_ ;[Red]\-#,##0\ "/>
    <numFmt numFmtId="180" formatCode="0&quot;d&quot;"/>
    <numFmt numFmtId="181" formatCode="[$-409]d/mmm/yy;@"/>
    <numFmt numFmtId="182" formatCode="#,##0.0"/>
    <numFmt numFmtId="183" formatCode="dd/mm/yyyy"/>
    <numFmt numFmtId="184" formatCode="#,##0.0_ ;[Red]\-#,##0.0\ "/>
    <numFmt numFmtId="185" formatCode="#,##0;\(#,##0\)"/>
    <numFmt numFmtId="186" formatCode="#,##0.00;\(#,##0.00\)"/>
    <numFmt numFmtId="187" formatCode="d\-mmmm\-yyyy"/>
    <numFmt numFmtId="188" formatCode="0.0"/>
    <numFmt numFmtId="189" formatCode="[$-409]mmmm\ d\,\ yyyy;@"/>
    <numFmt numFmtId="190" formatCode="0.000"/>
    <numFmt numFmtId="191" formatCode="_(* #,##0.000_);_(* \(#,##0.000\);_(* &quot;-&quot;??_);_(@_)"/>
    <numFmt numFmtId="192" formatCode="_-* #,##0.000_-;\-* #,##0.000_-;_-* &quot;-&quot;??_-;_-@_-"/>
    <numFmt numFmtId="193" formatCode="[$-409]dd/mmm/yy;@"/>
    <numFmt numFmtId="194" formatCode="dd/mmm/yyyy"/>
    <numFmt numFmtId="195" formatCode="[$-20B0000]d\ mmmm\ yyyy;@"/>
    <numFmt numFmtId="196" formatCode="0.000%"/>
    <numFmt numFmtId="197" formatCode="[$-1170000]bb\2dd/mm/yyyy;@"/>
    <numFmt numFmtId="198" formatCode="0_);[Red]\(0\)"/>
    <numFmt numFmtId="199" formatCode="0.0%;[Red]\(0.0%\)"/>
    <numFmt numFmtId="200" formatCode="#,##0.00\ &quot;€&quot;"/>
    <numFmt numFmtId="201" formatCode="[$-409]d/mmm/yyyy;@"/>
    <numFmt numFmtId="202" formatCode="#,##0.000000000_);[Red]\(#,##0.000000000\)"/>
    <numFmt numFmtId="203" formatCode="[$-409]d\-mmm\-yyyy;@"/>
  </numFmts>
  <fonts count="24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1"/>
      <color rgb="FFEDF4F7"/>
      <name val="Arial"/>
      <family val="2"/>
    </font>
    <font>
      <b/>
      <sz val="10"/>
      <color rgb="FFEDF4F7"/>
      <name val="Arial"/>
      <family val="2"/>
    </font>
    <font>
      <sz val="10"/>
      <color rgb="FFEDF4F7"/>
      <name val="Arial"/>
      <family val="2"/>
    </font>
    <font>
      <sz val="11"/>
      <color rgb="FFEDF4F7"/>
      <name val="Arial"/>
      <family val="2"/>
    </font>
    <font>
      <sz val="10"/>
      <color theme="1"/>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b/>
      <sz val="11"/>
      <color theme="1"/>
      <name val="Calibri"/>
      <family val="2"/>
      <scheme val="minor"/>
    </font>
    <font>
      <b/>
      <i/>
      <sz val="11"/>
      <color theme="1"/>
      <name val="Calibri"/>
      <family val="2"/>
      <scheme val="minor"/>
    </font>
    <font>
      <sz val="10"/>
      <color rgb="FFFF0000"/>
      <name val="Calibri"/>
      <family val="2"/>
      <scheme val="minor"/>
    </font>
    <font>
      <b/>
      <sz val="20"/>
      <color theme="1"/>
      <name val="Calibri"/>
      <family val="2"/>
      <scheme val="minor"/>
    </font>
    <font>
      <sz val="16"/>
      <name val="Calibri"/>
      <family val="2"/>
      <scheme val="minor"/>
    </font>
    <font>
      <b/>
      <sz val="12"/>
      <color theme="0"/>
      <name val="Calibri"/>
      <family val="2"/>
      <scheme val="minor"/>
    </font>
    <font>
      <b/>
      <sz val="12"/>
      <color rgb="FF2C6682"/>
      <name val="Calibri"/>
      <family val="2"/>
      <scheme val="minor"/>
    </font>
    <font>
      <b/>
      <sz val="11"/>
      <color rgb="FF2C6682"/>
      <name val="Calibri"/>
      <family val="2"/>
      <scheme val="minor"/>
    </font>
    <font>
      <b/>
      <sz val="16"/>
      <color theme="0"/>
      <name val="Calibri"/>
      <family val="2"/>
      <scheme val="minor"/>
    </font>
    <font>
      <b/>
      <sz val="12"/>
      <color theme="0"/>
      <name val="TheSansArabic Bold"/>
      <charset val="134"/>
    </font>
    <font>
      <b/>
      <sz val="14"/>
      <color rgb="FF2C6682"/>
      <name val="Calibri"/>
      <family val="2"/>
      <scheme val="minor"/>
    </font>
    <font>
      <sz val="14"/>
      <color rgb="FF2C6682"/>
      <name val="Calibri"/>
      <family val="2"/>
      <scheme val="minor"/>
    </font>
    <font>
      <b/>
      <sz val="11"/>
      <color theme="0"/>
      <name val="TheSansArabic Bold"/>
      <charset val="134"/>
    </font>
    <font>
      <sz val="10"/>
      <color theme="0"/>
      <name val="TheSansArabic Bold"/>
      <charset val="134"/>
    </font>
    <font>
      <b/>
      <sz val="14"/>
      <color theme="0"/>
      <name val="TheSansArabic Bold"/>
      <charset val="134"/>
    </font>
    <font>
      <b/>
      <sz val="10"/>
      <color theme="0"/>
      <name val="TheSansArabic Bold"/>
      <charset val="134"/>
    </font>
    <font>
      <b/>
      <sz val="10"/>
      <color theme="1"/>
      <name val="TheSansArabic Bold"/>
      <charset val="134"/>
    </font>
    <font>
      <sz val="10"/>
      <color theme="1"/>
      <name val="TheSansArabic Bold"/>
      <charset val="134"/>
    </font>
    <font>
      <sz val="12"/>
      <color theme="0"/>
      <name val="TheSansArabic Bold"/>
      <charset val="134"/>
    </font>
    <font>
      <sz val="11"/>
      <color theme="1"/>
      <name val="TheSansArabic Bold"/>
      <charset val="134"/>
    </font>
    <font>
      <sz val="11"/>
      <color theme="0"/>
      <name val="TheSansArabic Bold"/>
      <charset val="134"/>
    </font>
    <font>
      <b/>
      <sz val="10"/>
      <color rgb="FFFFFFFF"/>
      <name val="TheSansArabic Bold"/>
      <charset val="134"/>
    </font>
    <font>
      <sz val="11"/>
      <color theme="1"/>
      <name val="Arial Nova"/>
      <family val="2"/>
    </font>
    <font>
      <sz val="14"/>
      <color theme="1"/>
      <name val="Arial Nova"/>
      <family val="2"/>
    </font>
    <font>
      <b/>
      <sz val="14"/>
      <color theme="1"/>
      <name val="Arial Nova"/>
      <family val="2"/>
    </font>
    <font>
      <b/>
      <sz val="11"/>
      <color theme="1"/>
      <name val="Arial Nova"/>
      <family val="2"/>
    </font>
    <font>
      <b/>
      <sz val="12"/>
      <color theme="1"/>
      <name val="Arial Nova"/>
      <family val="2"/>
    </font>
    <font>
      <b/>
      <sz val="12"/>
      <color theme="0"/>
      <name val="Arial Nova"/>
      <family val="2"/>
    </font>
    <font>
      <sz val="12"/>
      <name val="Arial Nova"/>
      <family val="2"/>
    </font>
    <font>
      <b/>
      <sz val="12"/>
      <name val="Arial Nova"/>
      <family val="2"/>
    </font>
    <font>
      <sz val="11"/>
      <name val="Arial Nova"/>
      <family val="2"/>
    </font>
    <font>
      <b/>
      <sz val="11"/>
      <name val="Arial Nova"/>
      <family val="2"/>
    </font>
    <font>
      <b/>
      <sz val="9"/>
      <name val="Calibri"/>
      <family val="2"/>
      <scheme val="minor"/>
    </font>
    <font>
      <sz val="10"/>
      <name val="Verdana"/>
      <family val="2"/>
    </font>
    <font>
      <sz val="5"/>
      <name val="Verdana"/>
      <family val="2"/>
    </font>
    <font>
      <b/>
      <sz val="7.5"/>
      <name val="Verdana"/>
      <family val="2"/>
    </font>
    <font>
      <sz val="6"/>
      <name val="Verdana"/>
      <family val="2"/>
    </font>
    <font>
      <sz val="9"/>
      <name val="Verdana"/>
      <family val="2"/>
    </font>
    <font>
      <b/>
      <sz val="9"/>
      <name val="Verdana"/>
      <family val="2"/>
    </font>
    <font>
      <b/>
      <sz val="20"/>
      <color indexed="8"/>
      <name val="Verdana"/>
      <family val="2"/>
    </font>
    <font>
      <b/>
      <sz val="20"/>
      <color indexed="8"/>
      <name val="Calibri"/>
      <family val="2"/>
      <scheme val="minor"/>
    </font>
    <font>
      <b/>
      <sz val="9"/>
      <color theme="0"/>
      <name val="Calibri"/>
      <family val="2"/>
      <scheme val="minor"/>
    </font>
    <font>
      <b/>
      <sz val="10"/>
      <name val="Verdana"/>
      <family val="2"/>
    </font>
    <font>
      <b/>
      <sz val="10"/>
      <color rgb="FF0070C0"/>
      <name val="Verdana"/>
      <family val="2"/>
    </font>
    <font>
      <sz val="10"/>
      <color rgb="FF0070C0"/>
      <name val="Verdana"/>
      <family val="2"/>
    </font>
    <font>
      <sz val="11"/>
      <color rgb="FF0070C0"/>
      <name val="Calibri"/>
      <family val="2"/>
      <scheme val="minor"/>
    </font>
    <font>
      <b/>
      <sz val="9"/>
      <color theme="0"/>
      <name val="TheSansArabic Bold"/>
      <charset val="134"/>
    </font>
    <font>
      <b/>
      <sz val="12"/>
      <name val="TheSansArabic Bold"/>
      <charset val="134"/>
    </font>
    <font>
      <sz val="8"/>
      <color theme="0"/>
      <name val="TheSansArabic Bold"/>
      <charset val="134"/>
    </font>
    <font>
      <b/>
      <sz val="12"/>
      <color theme="1"/>
      <name val="Calibri"/>
      <family val="2"/>
      <scheme val="minor"/>
    </font>
    <font>
      <b/>
      <sz val="12"/>
      <color theme="1"/>
      <name val="TheSansArabic Bold"/>
      <charset val="134"/>
    </font>
    <font>
      <b/>
      <sz val="12"/>
      <color rgb="FFFF0000"/>
      <name val="TheSansArabic Bold"/>
      <charset val="134"/>
    </font>
    <font>
      <b/>
      <sz val="11"/>
      <color indexed="9"/>
      <name val="Arial"/>
      <family val="2"/>
    </font>
    <font>
      <b/>
      <sz val="10"/>
      <color theme="0"/>
      <name val="Arial"/>
      <family val="2"/>
    </font>
    <font>
      <sz val="9"/>
      <color indexed="8"/>
      <name val="Arial"/>
      <family val="2"/>
    </font>
    <font>
      <sz val="8"/>
      <color indexed="8"/>
      <name val="Arial"/>
      <family val="2"/>
    </font>
    <font>
      <sz val="14"/>
      <color theme="1"/>
      <name val="Janna LT"/>
      <charset val="134"/>
    </font>
    <font>
      <sz val="11"/>
      <color theme="1"/>
      <name val="Janna LT"/>
      <charset val="134"/>
    </font>
    <font>
      <b/>
      <sz val="12"/>
      <color theme="1"/>
      <name val="Janna LT"/>
      <charset val="134"/>
    </font>
    <font>
      <b/>
      <sz val="11"/>
      <color theme="1"/>
      <name val="Janna LT"/>
      <charset val="134"/>
    </font>
    <font>
      <b/>
      <sz val="14"/>
      <color rgb="FFFF0000"/>
      <name val="Janna LT"/>
      <charset val="134"/>
    </font>
    <font>
      <b/>
      <sz val="14"/>
      <color theme="1"/>
      <name val="Janna LT"/>
      <charset val="134"/>
    </font>
    <font>
      <b/>
      <sz val="12"/>
      <color theme="0"/>
      <name val="Janna LT"/>
      <charset val="134"/>
    </font>
    <font>
      <b/>
      <sz val="12"/>
      <name val="Janna LT"/>
      <charset val="134"/>
    </font>
    <font>
      <sz val="14"/>
      <color theme="1"/>
      <name val="Calibri"/>
      <family val="2"/>
      <scheme val="minor"/>
    </font>
    <font>
      <sz val="11"/>
      <color theme="0"/>
      <name val="Janna LT"/>
      <charset val="134"/>
    </font>
    <font>
      <sz val="14"/>
      <color theme="1"/>
      <name val="Calibri "/>
      <charset val="134"/>
    </font>
    <font>
      <sz val="11"/>
      <name val="Janna LT"/>
      <charset val="134"/>
    </font>
    <font>
      <sz val="14"/>
      <name val="Calibri"/>
      <family val="2"/>
      <scheme val="minor"/>
    </font>
    <font>
      <sz val="14"/>
      <name val="Janna LT"/>
      <charset val="134"/>
    </font>
    <font>
      <sz val="14"/>
      <name val="Calibri "/>
      <charset val="134"/>
    </font>
    <font>
      <sz val="12"/>
      <name val="Janna LT"/>
      <charset val="134"/>
    </font>
    <font>
      <b/>
      <u/>
      <sz val="14"/>
      <name val="Janna LT"/>
      <charset val="134"/>
    </font>
    <font>
      <b/>
      <sz val="14"/>
      <name val="Janna LT"/>
      <charset val="134"/>
    </font>
    <font>
      <sz val="14"/>
      <name val="Calibri"/>
      <family val="2"/>
    </font>
    <font>
      <sz val="14"/>
      <color rgb="FFFF0000"/>
      <name val="Janna LT"/>
      <charset val="134"/>
    </font>
    <font>
      <sz val="11"/>
      <color rgb="FFFF0000"/>
      <name val="Janna LT"/>
      <charset val="134"/>
    </font>
    <font>
      <sz val="10"/>
      <name val="Calibri"/>
      <family val="2"/>
      <scheme val="minor"/>
    </font>
    <font>
      <sz val="10"/>
      <name val="Arial"/>
      <family val="2"/>
    </font>
    <font>
      <b/>
      <sz val="12"/>
      <name val="Calibri"/>
      <family val="2"/>
      <scheme val="minor"/>
    </font>
    <font>
      <b/>
      <sz val="8"/>
      <color theme="1"/>
      <name val="Calibri"/>
      <family val="2"/>
      <scheme val="minor"/>
    </font>
    <font>
      <b/>
      <sz val="10"/>
      <name val="Calibri"/>
      <family val="2"/>
      <scheme val="minor"/>
    </font>
    <font>
      <sz val="11"/>
      <color theme="0"/>
      <name val="Calibri"/>
      <family val="2"/>
      <scheme val="minor"/>
    </font>
    <font>
      <b/>
      <sz val="11"/>
      <color theme="0"/>
      <name val="Calibri"/>
      <family val="2"/>
      <scheme val="minor"/>
    </font>
    <font>
      <sz val="8"/>
      <color theme="1"/>
      <name val="Calibri"/>
      <family val="2"/>
      <scheme val="minor"/>
    </font>
    <font>
      <b/>
      <sz val="14"/>
      <color theme="1"/>
      <name val="Calibri"/>
      <family val="2"/>
      <scheme val="minor"/>
    </font>
    <font>
      <b/>
      <sz val="13"/>
      <color theme="0"/>
      <name val="Calibri"/>
      <family val="2"/>
      <scheme val="minor"/>
    </font>
    <font>
      <b/>
      <sz val="16"/>
      <color theme="1"/>
      <name val="Calibri"/>
      <family val="2"/>
      <scheme val="minor"/>
    </font>
    <font>
      <b/>
      <sz val="14"/>
      <color rgb="FF000000"/>
      <name val="Calibri"/>
      <family val="2"/>
    </font>
    <font>
      <b/>
      <sz val="14"/>
      <color theme="0"/>
      <name val="Calibri"/>
      <family val="2"/>
      <scheme val="minor"/>
    </font>
    <font>
      <sz val="12"/>
      <color theme="1"/>
      <name val="Calibri Light"/>
      <family val="2"/>
      <scheme val="major"/>
    </font>
    <font>
      <sz val="14"/>
      <color theme="1"/>
      <name val="Calibri Light"/>
      <family val="2"/>
      <scheme val="major"/>
    </font>
    <font>
      <sz val="16"/>
      <color theme="1"/>
      <name val="Calibri Light"/>
      <family val="2"/>
      <scheme val="major"/>
    </font>
    <font>
      <sz val="16"/>
      <color theme="1"/>
      <name val="Calibri"/>
      <family val="2"/>
      <scheme val="minor"/>
    </font>
    <font>
      <b/>
      <sz val="11"/>
      <color rgb="FF000000"/>
      <name val="Arial"/>
      <family val="2"/>
    </font>
    <font>
      <b/>
      <sz val="12"/>
      <color theme="0"/>
      <name val="Cambria"/>
      <family val="1"/>
    </font>
    <font>
      <b/>
      <sz val="11"/>
      <color rgb="FFFF0000"/>
      <name val="Calibri"/>
      <family val="2"/>
      <scheme val="minor"/>
    </font>
    <font>
      <sz val="20"/>
      <color theme="1"/>
      <name val="Calibri"/>
      <family val="2"/>
      <scheme val="minor"/>
    </font>
    <font>
      <sz val="12"/>
      <color theme="5" tint="-0.249977111117893"/>
      <name val="Calibri"/>
      <family val="2"/>
      <scheme val="minor"/>
    </font>
    <font>
      <b/>
      <sz val="20"/>
      <color rgb="FFFFC000"/>
      <name val="Calibri"/>
      <family val="2"/>
      <scheme val="minor"/>
    </font>
    <font>
      <b/>
      <sz val="18"/>
      <color theme="0"/>
      <name val="Calibri"/>
      <family val="2"/>
      <scheme val="minor"/>
    </font>
    <font>
      <sz val="16"/>
      <color theme="0"/>
      <name val="Calibri"/>
      <family val="2"/>
      <scheme val="minor"/>
    </font>
    <font>
      <b/>
      <sz val="16"/>
      <color rgb="FFFFFF00"/>
      <name val="Calibri"/>
      <family val="2"/>
      <scheme val="minor"/>
    </font>
    <font>
      <b/>
      <sz val="10"/>
      <color rgb="FF2C6682"/>
      <name val="Calibri"/>
      <family val="2"/>
      <scheme val="minor"/>
    </font>
    <font>
      <b/>
      <sz val="18"/>
      <color indexed="8"/>
      <name val="Calibri"/>
      <family val="2"/>
      <scheme val="minor"/>
    </font>
    <font>
      <sz val="16"/>
      <color rgb="FF2C6682"/>
      <name val="Calibri"/>
      <family val="2"/>
      <scheme val="minor"/>
    </font>
    <font>
      <b/>
      <sz val="16"/>
      <color rgb="FF2C6682"/>
      <name val="Calibri"/>
      <family val="2"/>
      <scheme val="minor"/>
    </font>
    <font>
      <sz val="11"/>
      <color indexed="8"/>
      <name val="Wingdings 2"/>
      <family val="1"/>
      <charset val="2"/>
    </font>
    <font>
      <sz val="12"/>
      <color rgb="FF2C6682"/>
      <name val="Calibri"/>
      <family val="2"/>
      <scheme val="minor"/>
    </font>
    <font>
      <b/>
      <sz val="20"/>
      <color theme="0"/>
      <name val="Calibri"/>
      <family val="2"/>
      <scheme val="minor"/>
    </font>
    <font>
      <sz val="11"/>
      <name val="Calibri"/>
      <family val="2"/>
      <scheme val="minor"/>
    </font>
    <font>
      <sz val="11"/>
      <color theme="1" tint="0.34998626667073579"/>
      <name val="Calibri"/>
      <family val="2"/>
      <scheme val="minor"/>
    </font>
    <font>
      <b/>
      <sz val="12"/>
      <color theme="1" tint="0.34998626667073579"/>
      <name val="Calibri"/>
      <family val="2"/>
      <scheme val="minor"/>
    </font>
    <font>
      <b/>
      <sz val="14"/>
      <color rgb="FFFFFF00"/>
      <name val="Calibri"/>
      <family val="2"/>
      <scheme val="minor"/>
    </font>
    <font>
      <sz val="10"/>
      <color rgb="FF2C6682"/>
      <name val="Calibri"/>
      <family val="2"/>
      <scheme val="minor"/>
    </font>
    <font>
      <b/>
      <sz val="8"/>
      <color rgb="FF2C6682"/>
      <name val="Calibri"/>
      <family val="2"/>
      <scheme val="minor"/>
    </font>
    <font>
      <sz val="12"/>
      <color theme="0"/>
      <name val="Calibri"/>
      <family val="2"/>
      <scheme val="minor"/>
    </font>
    <font>
      <b/>
      <sz val="9"/>
      <color rgb="FF2C6682"/>
      <name val="Calibri"/>
      <family val="2"/>
      <scheme val="minor"/>
    </font>
    <font>
      <b/>
      <sz val="12"/>
      <color theme="4" tint="-0.499984740745262"/>
      <name val="Calibri"/>
      <family val="2"/>
      <scheme val="minor"/>
    </font>
    <font>
      <sz val="11"/>
      <color theme="1"/>
      <name val="Calibri"/>
      <family val="2"/>
      <scheme val="minor"/>
    </font>
    <font>
      <sz val="11"/>
      <color theme="1"/>
      <name val="Calibri"/>
      <family val="2"/>
      <scheme val="minor"/>
    </font>
    <font>
      <sz val="11"/>
      <name val="Calibri"/>
      <family val="2"/>
    </font>
    <font>
      <sz val="10"/>
      <color indexed="8"/>
      <name val="Arial"/>
      <family val="2"/>
    </font>
    <font>
      <vertAlign val="superscript"/>
      <sz val="11"/>
      <color theme="1"/>
      <name val="Calibri"/>
      <family val="2"/>
      <scheme val="minor"/>
    </font>
    <font>
      <sz val="9"/>
      <name val="Tahoma"/>
      <family val="2"/>
    </font>
    <font>
      <b/>
      <sz val="9"/>
      <name val="Tahoma"/>
      <family val="2"/>
    </font>
    <font>
      <sz val="10"/>
      <name val="Janna LT"/>
    </font>
    <font>
      <sz val="8"/>
      <name val="Janna LT"/>
    </font>
    <font>
      <b/>
      <sz val="20"/>
      <color theme="0"/>
      <name val="Gotham"/>
    </font>
    <font>
      <sz val="20"/>
      <color theme="0"/>
      <name val="Gotham"/>
    </font>
    <font>
      <sz val="10"/>
      <color theme="0"/>
      <name val="Janna LT"/>
    </font>
    <font>
      <sz val="10"/>
      <name val="Gotham"/>
    </font>
    <font>
      <b/>
      <sz val="10"/>
      <color theme="0"/>
      <name val="Gotham"/>
    </font>
    <font>
      <b/>
      <sz val="10"/>
      <color theme="1"/>
      <name val="Gotham"/>
    </font>
    <font>
      <sz val="9"/>
      <name val="Gotham"/>
    </font>
    <font>
      <b/>
      <sz val="10"/>
      <name val="Gotham"/>
    </font>
    <font>
      <b/>
      <sz val="9"/>
      <color theme="0"/>
      <name val="Gotham"/>
    </font>
    <font>
      <sz val="10"/>
      <name val="Arial"/>
      <family val="2"/>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sz val="12"/>
      <color theme="0"/>
      <name val="TheSansArabic Bold"/>
    </font>
    <font>
      <sz val="10"/>
      <color theme="0"/>
      <name val="TheSansArabic Bold"/>
    </font>
    <font>
      <sz val="8"/>
      <color theme="0"/>
      <name val="TheSansArabic Bold"/>
    </font>
    <font>
      <b/>
      <sz val="8"/>
      <color theme="0"/>
      <name val="TheSansArabic Bold"/>
    </font>
    <font>
      <sz val="11"/>
      <color theme="0"/>
      <name val="TheSansArabic Bold"/>
    </font>
    <font>
      <sz val="9"/>
      <color theme="0"/>
      <name val="TheSansArabic Bold"/>
    </font>
    <font>
      <b/>
      <sz val="11"/>
      <name val="TheSansArabic Bold"/>
    </font>
    <font>
      <sz val="11"/>
      <name val="TheSansArabic Bold"/>
    </font>
    <font>
      <b/>
      <sz val="16"/>
      <color theme="0"/>
      <name val="Janna LT"/>
    </font>
    <font>
      <sz val="9"/>
      <name val="Calibri"/>
      <family val="2"/>
      <scheme val="minor"/>
    </font>
    <font>
      <sz val="16"/>
      <color rgb="FF005953"/>
      <name val="Janna LT"/>
    </font>
    <font>
      <sz val="8"/>
      <name val="Calibri"/>
      <family val="2"/>
      <scheme val="minor"/>
    </font>
    <font>
      <b/>
      <sz val="12"/>
      <name val="Calibri"/>
      <family val="2"/>
      <scheme val="minor"/>
    </font>
    <font>
      <b/>
      <sz val="8"/>
      <name val="Calibri"/>
      <family val="2"/>
      <scheme val="minor"/>
    </font>
    <font>
      <b/>
      <sz val="9"/>
      <color theme="1"/>
      <name val="Calibri"/>
      <family val="2"/>
      <scheme val="minor"/>
    </font>
    <font>
      <sz val="10"/>
      <color theme="0"/>
      <name val="Calibri"/>
      <family val="2"/>
      <scheme val="minor"/>
    </font>
    <font>
      <sz val="6"/>
      <name val="Calibri"/>
      <family val="2"/>
      <scheme val="minor"/>
    </font>
    <font>
      <b/>
      <sz val="9"/>
      <name val="Calibri"/>
      <family val="2"/>
      <scheme val="minor"/>
    </font>
    <font>
      <sz val="9"/>
      <color indexed="81"/>
      <name val="Tahoma"/>
      <family val="2"/>
    </font>
    <font>
      <b/>
      <sz val="9"/>
      <color indexed="81"/>
      <name val="Tahoma"/>
      <family val="2"/>
    </font>
    <font>
      <b/>
      <sz val="11"/>
      <color theme="0"/>
      <name val="TheSansArabic Bold"/>
    </font>
    <font>
      <b/>
      <sz val="10"/>
      <color theme="0"/>
      <name val="TheSansArabic Bold"/>
    </font>
    <font>
      <sz val="12"/>
      <name val="TheSansArabic Bold"/>
    </font>
    <font>
      <sz val="12"/>
      <color theme="1"/>
      <name val="TheSansArabic Bold"/>
    </font>
    <font>
      <b/>
      <sz val="10"/>
      <name val="TheSansArabic Bold"/>
    </font>
    <font>
      <b/>
      <sz val="14"/>
      <name val="Calibri"/>
      <family val="2"/>
      <scheme val="minor"/>
    </font>
    <font>
      <b/>
      <sz val="11"/>
      <color theme="0"/>
      <name val="Arial"/>
      <family val="2"/>
    </font>
    <font>
      <sz val="10"/>
      <color theme="0"/>
      <name val="Arial"/>
      <family val="2"/>
    </font>
    <font>
      <b/>
      <sz val="10"/>
      <color indexed="8"/>
      <name val="Arial"/>
      <family val="2"/>
    </font>
    <font>
      <b/>
      <sz val="11"/>
      <color indexed="8"/>
      <name val="Arial"/>
      <family val="2"/>
    </font>
    <font>
      <sz val="10"/>
      <color indexed="8"/>
      <name val="Arial"/>
      <family val="2"/>
    </font>
    <font>
      <sz val="11"/>
      <color indexed="8"/>
      <name val="Arial"/>
      <family val="2"/>
    </font>
    <font>
      <b/>
      <sz val="14"/>
      <color theme="0"/>
      <name val="Arial"/>
      <family val="2"/>
    </font>
    <font>
      <sz val="11"/>
      <color theme="1"/>
      <name val="Arial"/>
      <family val="2"/>
    </font>
    <font>
      <b/>
      <sz val="12"/>
      <color theme="0"/>
      <name val="Arial"/>
      <family val="2"/>
    </font>
    <font>
      <sz val="12"/>
      <color theme="1"/>
      <name val="Arial"/>
      <family val="2"/>
    </font>
    <font>
      <b/>
      <sz val="9"/>
      <color theme="0"/>
      <name val="Arial"/>
      <family val="2"/>
    </font>
    <font>
      <b/>
      <sz val="12"/>
      <color theme="1"/>
      <name val="Arial"/>
      <family val="2"/>
    </font>
    <font>
      <b/>
      <sz val="12"/>
      <name val="Arial"/>
      <family val="2"/>
    </font>
    <font>
      <b/>
      <sz val="8"/>
      <color theme="0"/>
      <name val="Arial"/>
      <family val="2"/>
    </font>
    <font>
      <sz val="11"/>
      <color theme="0"/>
      <name val="Arial"/>
      <family val="2"/>
    </font>
    <font>
      <b/>
      <sz val="14"/>
      <color rgb="FF000000"/>
      <name val="Calibri"/>
      <family val="2"/>
      <scheme val="minor"/>
    </font>
    <font>
      <sz val="11"/>
      <color rgb="FF000000"/>
      <name val="Arial"/>
      <family val="2"/>
    </font>
    <font>
      <b/>
      <sz val="12"/>
      <color rgb="FFFFFFFF"/>
      <name val="Arial"/>
      <family val="2"/>
    </font>
    <font>
      <b/>
      <sz val="11"/>
      <color rgb="FF0000FF"/>
      <name val="Arial"/>
      <family val="2"/>
    </font>
    <font>
      <b/>
      <sz val="11"/>
      <color rgb="FFFFFFFF"/>
      <name val="Arial"/>
      <family val="2"/>
    </font>
    <font>
      <b/>
      <sz val="10"/>
      <color rgb="FF000000"/>
      <name val="Arial"/>
      <family val="2"/>
    </font>
    <font>
      <b/>
      <sz val="18"/>
      <color theme="1"/>
      <name val="Calibri"/>
      <family val="2"/>
      <scheme val="minor"/>
    </font>
    <font>
      <b/>
      <sz val="22"/>
      <color theme="1"/>
      <name val="Calibri Light"/>
      <family val="2"/>
      <scheme val="major"/>
    </font>
    <font>
      <sz val="14"/>
      <name val="Calibri Light"/>
      <family val="2"/>
      <scheme val="major"/>
    </font>
  </fonts>
  <fills count="57">
    <fill>
      <patternFill patternType="none"/>
    </fill>
    <fill>
      <patternFill patternType="gray125"/>
    </fill>
    <fill>
      <patternFill patternType="solid">
        <fgColor theme="4" tint="0.39994506668294322"/>
        <bgColor indexed="64"/>
      </patternFill>
    </fill>
    <fill>
      <patternFill patternType="solid">
        <fgColor rgb="FF0070C0"/>
        <bgColor indexed="64"/>
      </patternFill>
    </fill>
    <fill>
      <patternFill patternType="solid">
        <fgColor rgb="FF0070C0"/>
        <bgColor indexed="0"/>
      </patternFill>
    </fill>
    <fill>
      <patternFill patternType="solid">
        <fgColor theme="1"/>
        <bgColor indexed="64"/>
      </patternFill>
    </fill>
    <fill>
      <patternFill patternType="solid">
        <fgColor rgb="FFFF0000"/>
        <bgColor indexed="64"/>
      </patternFill>
    </fill>
    <fill>
      <patternFill patternType="solid">
        <fgColor theme="9" tint="0.79995117038483843"/>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rgb="FFFFFFCC"/>
        <bgColor indexed="64"/>
      </patternFill>
    </fill>
    <fill>
      <patternFill patternType="solid">
        <fgColor theme="9" tint="0.59999389629810485"/>
        <bgColor indexed="64"/>
      </patternFill>
    </fill>
    <fill>
      <patternFill patternType="solid">
        <fgColor rgb="FF00B0F0"/>
        <bgColor indexed="64"/>
      </patternFill>
    </fill>
    <fill>
      <gradientFill degree="90">
        <stop position="0">
          <color rgb="FF53B3DD"/>
        </stop>
        <stop position="1">
          <color rgb="FF2C6682"/>
        </stop>
      </gradientFill>
    </fill>
    <fill>
      <gradientFill degree="90">
        <stop position="0">
          <color theme="0"/>
        </stop>
        <stop position="1">
          <color rgb="FF53B3DD"/>
        </stop>
      </gradientFill>
    </fill>
    <fill>
      <patternFill patternType="solid">
        <fgColor theme="0"/>
        <bgColor indexed="64"/>
      </patternFill>
    </fill>
    <fill>
      <gradientFill degree="270">
        <stop position="0">
          <color rgb="FF53B3DD"/>
        </stop>
        <stop position="1">
          <color rgb="FF2C6682"/>
        </stop>
      </gradientFill>
    </fill>
    <fill>
      <patternFill patternType="solid">
        <fgColor rgb="FF7DCB73"/>
        <bgColor indexed="64"/>
      </patternFill>
    </fill>
    <fill>
      <patternFill patternType="solid">
        <fgColor theme="0" tint="-4.9989318521683403E-2"/>
        <bgColor indexed="64"/>
      </patternFill>
    </fill>
    <fill>
      <patternFill patternType="solid">
        <fgColor rgb="FFEDF4F7"/>
        <bgColor indexed="64"/>
      </patternFill>
    </fill>
    <fill>
      <patternFill patternType="solid">
        <fgColor rgb="FF52B3DD"/>
        <bgColor indexed="64"/>
      </patternFill>
    </fill>
    <fill>
      <patternFill patternType="solid">
        <fgColor indexed="9"/>
        <bgColor indexed="64"/>
      </patternFill>
    </fill>
    <fill>
      <patternFill patternType="solid">
        <fgColor rgb="FF2C6682"/>
        <bgColor indexed="64"/>
      </patternFill>
    </fill>
    <fill>
      <patternFill patternType="solid">
        <fgColor rgb="FF92D050"/>
        <bgColor indexed="64"/>
      </patternFill>
    </fill>
    <fill>
      <patternFill patternType="solid">
        <fgColor rgb="FF008000"/>
        <bgColor rgb="FF000000"/>
      </patternFill>
    </fill>
    <fill>
      <patternFill patternType="solid">
        <fgColor rgb="FF266987"/>
        <bgColor indexed="64"/>
      </patternFill>
    </fill>
    <fill>
      <patternFill patternType="solid">
        <fgColor theme="0" tint="-0.14996795556505021"/>
        <bgColor indexed="64"/>
      </patternFill>
    </fill>
    <fill>
      <patternFill patternType="solid">
        <fgColor rgb="FFFFFFFF"/>
        <bgColor indexed="64"/>
      </patternFill>
    </fill>
    <fill>
      <patternFill patternType="solid">
        <fgColor rgb="FFFFFF00"/>
        <bgColor indexed="64"/>
      </patternFill>
    </fill>
    <fill>
      <patternFill patternType="solid">
        <fgColor rgb="FF2C6682"/>
        <bgColor indexed="0"/>
      </patternFill>
    </fill>
    <fill>
      <patternFill patternType="solid">
        <fgColor rgb="FF8DC440"/>
        <bgColor indexed="64"/>
      </patternFill>
    </fill>
    <fill>
      <patternFill patternType="solid">
        <fgColor rgb="FF53B3DD"/>
        <bgColor indexed="64"/>
      </patternFill>
    </fill>
    <fill>
      <patternFill patternType="solid">
        <fgColor rgb="FF599595"/>
        <bgColor indexed="64"/>
      </patternFill>
    </fill>
    <fill>
      <patternFill patternType="solid">
        <fgColor theme="4" tint="-0.499984740745262"/>
        <bgColor indexed="64"/>
      </patternFill>
    </fill>
    <fill>
      <patternFill patternType="solid">
        <fgColor rgb="FF0000FF"/>
        <bgColor indexed="64"/>
      </patternFill>
    </fill>
    <fill>
      <patternFill patternType="solid">
        <fgColor rgb="FFD5FFFE"/>
        <bgColor indexed="64"/>
      </patternFill>
    </fill>
    <fill>
      <patternFill patternType="solid">
        <fgColor theme="8" tint="0.79995117038483843"/>
        <bgColor indexed="64"/>
      </patternFill>
    </fill>
    <fill>
      <gradientFill degree="90">
        <stop position="0">
          <color theme="0" tint="-5.0935392315439317E-2"/>
        </stop>
        <stop position="1">
          <color theme="0" tint="-0.25098422193060094"/>
        </stop>
      </gradientFill>
    </fill>
    <fill>
      <patternFill patternType="solid">
        <fgColor theme="2"/>
        <bgColor indexed="64"/>
      </patternFill>
    </fill>
    <fill>
      <gradientFill degree="180">
        <stop position="0">
          <color theme="0"/>
        </stop>
        <stop position="1">
          <color rgb="FF53B3DD"/>
        </stop>
      </gradientFill>
    </fill>
    <fill>
      <patternFill patternType="solid">
        <fgColor theme="4" tint="0.79995117038483843"/>
        <bgColor indexed="64"/>
      </patternFill>
    </fill>
    <fill>
      <patternFill patternType="solid">
        <fgColor rgb="FFDDEBF7"/>
        <bgColor indexed="64"/>
      </patternFill>
    </fill>
    <fill>
      <patternFill patternType="solid">
        <fgColor rgb="FF008000"/>
        <bgColor indexed="64"/>
      </patternFill>
    </fill>
    <fill>
      <gradientFill degree="90">
        <stop position="0">
          <color rgb="FF53B3DD"/>
        </stop>
        <stop position="1">
          <color theme="0"/>
        </stop>
      </gradientFill>
    </fill>
    <fill>
      <gradientFill degree="270">
        <stop position="0">
          <color theme="0"/>
        </stop>
        <stop position="1">
          <color rgb="FF53B3DD"/>
        </stop>
      </gradientFill>
    </fill>
    <fill>
      <gradientFill degree="90">
        <stop position="0">
          <color rgb="FF53B3DD"/>
        </stop>
        <stop position="1">
          <color theme="4" tint="0.59999389629810485"/>
        </stop>
      </gradientFill>
    </fill>
    <fill>
      <gradientFill>
        <stop position="0">
          <color rgb="FF53B3DD"/>
        </stop>
        <stop position="1">
          <color theme="0"/>
        </stop>
      </gradientFill>
    </fill>
    <fill>
      <gradientFill>
        <stop position="0">
          <color rgb="FFA4D7EE"/>
        </stop>
        <stop position="1">
          <color theme="0"/>
        </stop>
      </gradientFill>
    </fill>
    <fill>
      <patternFill patternType="solid">
        <fgColor theme="5" tint="0.79995117038483843"/>
        <bgColor indexed="64"/>
      </patternFill>
    </fill>
    <fill>
      <patternFill patternType="solid">
        <fgColor theme="0"/>
        <bgColor auto="1"/>
      </patternFill>
    </fill>
    <fill>
      <patternFill patternType="solid">
        <fgColor theme="9" tint="0.79998168889431442"/>
        <bgColor indexed="64"/>
      </patternFill>
    </fill>
    <fill>
      <patternFill patternType="solid">
        <fgColor rgb="FFEDEDED"/>
        <bgColor indexed="64"/>
      </patternFill>
    </fill>
    <fill>
      <patternFill patternType="solid">
        <fgColor rgb="FF90EE90"/>
        <bgColor indexed="64"/>
      </patternFill>
    </fill>
    <fill>
      <patternFill patternType="solid">
        <fgColor rgb="FFE0FFFF"/>
        <bgColor indexed="64"/>
      </patternFill>
    </fill>
    <fill>
      <patternFill patternType="solid">
        <fgColor rgb="FFFFB6C1"/>
        <bgColor indexed="64"/>
      </patternFill>
    </fill>
    <fill>
      <patternFill patternType="solid">
        <fgColor theme="8" tint="0.79998168889431442"/>
        <bgColor indexed="64"/>
      </patternFill>
    </fill>
  </fills>
  <borders count="609">
    <border>
      <left/>
      <right/>
      <top/>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diagonal/>
    </border>
    <border>
      <left style="thin">
        <color indexed="8"/>
      </left>
      <right/>
      <top/>
      <bottom/>
      <diagonal/>
    </border>
    <border>
      <left style="thin">
        <color auto="1"/>
      </left>
      <right/>
      <top/>
      <bottom/>
      <diagonal/>
    </border>
    <border>
      <left style="thin">
        <color rgb="FFB2B2B2"/>
      </left>
      <right style="thin">
        <color rgb="FFB2B2B2"/>
      </right>
      <top style="thin">
        <color indexed="8"/>
      </top>
      <bottom/>
      <diagonal/>
    </border>
    <border>
      <left style="thin">
        <color rgb="FFB2B2B2"/>
      </left>
      <right/>
      <top style="thin">
        <color indexed="8"/>
      </top>
      <bottom/>
      <diagonal/>
    </border>
    <border>
      <left style="thin">
        <color rgb="FFB2B2B2"/>
      </left>
      <right style="thin">
        <color rgb="FFB2B2B2"/>
      </right>
      <top/>
      <bottom/>
      <diagonal/>
    </border>
    <border>
      <left style="thin">
        <color rgb="FFB2B2B2"/>
      </left>
      <right/>
      <top/>
      <bottom style="thin">
        <color auto="1"/>
      </bottom>
      <diagonal/>
    </border>
    <border>
      <left/>
      <right style="thin">
        <color auto="1"/>
      </right>
      <top style="medium">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bottom style="hair">
        <color rgb="FF53B3DD"/>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top style="hair">
        <color rgb="FF53B3DD"/>
      </top>
      <bottom style="hair">
        <color rgb="FF53B3DD"/>
      </bottom>
      <diagonal/>
    </border>
    <border>
      <left style="thin">
        <color auto="1"/>
      </left>
      <right/>
      <top style="hair">
        <color rgb="FF53B3DD"/>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2C6682"/>
      </left>
      <right/>
      <top style="thin">
        <color rgb="FF53B3DD"/>
      </top>
      <bottom/>
      <diagonal/>
    </border>
    <border>
      <left/>
      <right/>
      <top style="thin">
        <color rgb="FF53B3DD"/>
      </top>
      <bottom/>
      <diagonal/>
    </border>
    <border>
      <left/>
      <right style="thin">
        <color rgb="FF53B3DD"/>
      </right>
      <top style="thin">
        <color rgb="FF53B3DD"/>
      </top>
      <bottom/>
      <diagonal/>
    </border>
    <border>
      <left style="thin">
        <color rgb="FF2C6682"/>
      </left>
      <right style="thin">
        <color auto="1"/>
      </right>
      <top style="medium">
        <color rgb="FF53B3DD"/>
      </top>
      <bottom/>
      <diagonal/>
    </border>
    <border>
      <left style="thin">
        <color auto="1"/>
      </left>
      <right style="thin">
        <color auto="1"/>
      </right>
      <top style="medium">
        <color rgb="FF53B3DD"/>
      </top>
      <bottom/>
      <diagonal/>
    </border>
    <border>
      <left style="thin">
        <color auto="1"/>
      </left>
      <right style="thin">
        <color rgb="FF53B3DD"/>
      </right>
      <top style="medium">
        <color rgb="FF53B3DD"/>
      </top>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53B3DD"/>
      </left>
      <right style="hair">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2C6682"/>
      </left>
      <right style="hair">
        <color rgb="FF53B3DD"/>
      </right>
      <top style="hair">
        <color rgb="FF53B3DD"/>
      </top>
      <bottom style="thin">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53B3DD"/>
      </left>
      <right style="hair">
        <color rgb="FF53B3DD"/>
      </right>
      <top style="hair">
        <color rgb="FF53B3DD"/>
      </top>
      <bottom style="thin">
        <color rgb="FF53B3DD"/>
      </bottom>
      <diagonal/>
    </border>
    <border>
      <left style="medium">
        <color rgb="FF53B3DD"/>
      </left>
      <right/>
      <top style="medium">
        <color rgb="FF53B3DD"/>
      </top>
      <bottom style="medium">
        <color rgb="FF53B3DD"/>
      </bottom>
      <diagonal/>
    </border>
    <border>
      <left style="thick">
        <color rgb="FF53B3DD"/>
      </left>
      <right/>
      <top style="thick">
        <color rgb="FF53B3DD"/>
      </top>
      <bottom style="medium">
        <color rgb="FF53B3DD"/>
      </bottom>
      <diagonal/>
    </border>
    <border>
      <left/>
      <right/>
      <top style="thick">
        <color rgb="FF53B3DD"/>
      </top>
      <bottom style="medium">
        <color rgb="FF53B3DD"/>
      </bottom>
      <diagonal/>
    </border>
    <border>
      <left/>
      <right style="thick">
        <color rgb="FF53B3DD"/>
      </right>
      <top style="thick">
        <color rgb="FF53B3DD"/>
      </top>
      <bottom style="medium">
        <color rgb="FF53B3DD"/>
      </bottom>
      <diagonal/>
    </border>
    <border>
      <left style="thick">
        <color rgb="FF53B3DD"/>
      </left>
      <right/>
      <top/>
      <bottom/>
      <diagonal/>
    </border>
    <border>
      <left/>
      <right style="thick">
        <color rgb="FF53B3DD"/>
      </right>
      <top/>
      <bottom/>
      <diagonal/>
    </border>
    <border>
      <left style="thick">
        <color rgb="FF53B3DD"/>
      </left>
      <right style="dotted">
        <color auto="1"/>
      </right>
      <top style="medium">
        <color rgb="FF53B3DD"/>
      </top>
      <bottom style="dotted">
        <color auto="1"/>
      </bottom>
      <diagonal/>
    </border>
    <border>
      <left style="dotted">
        <color auto="1"/>
      </left>
      <right style="dotted">
        <color auto="1"/>
      </right>
      <top style="medium">
        <color rgb="FF53B3DD"/>
      </top>
      <bottom style="dotted">
        <color auto="1"/>
      </bottom>
      <diagonal/>
    </border>
    <border>
      <left style="dotted">
        <color auto="1"/>
      </left>
      <right style="thick">
        <color rgb="FF53B3DD"/>
      </right>
      <top style="medium">
        <color rgb="FF53B3DD"/>
      </top>
      <bottom style="dotted">
        <color auto="1"/>
      </bottom>
      <diagonal/>
    </border>
    <border>
      <left style="thick">
        <color rgb="FF53B3DD"/>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ck">
        <color rgb="FF53B3DD"/>
      </right>
      <top style="dotted">
        <color auto="1"/>
      </top>
      <bottom style="dotted">
        <color auto="1"/>
      </bottom>
      <diagonal/>
    </border>
    <border>
      <left style="thick">
        <color rgb="FF53B3DD"/>
      </left>
      <right style="dotted">
        <color auto="1"/>
      </right>
      <top style="dotted">
        <color auto="1"/>
      </top>
      <bottom style="thick">
        <color rgb="FF53B3DD"/>
      </bottom>
      <diagonal/>
    </border>
    <border>
      <left style="dotted">
        <color auto="1"/>
      </left>
      <right style="dotted">
        <color auto="1"/>
      </right>
      <top style="dotted">
        <color auto="1"/>
      </top>
      <bottom style="thick">
        <color rgb="FF53B3DD"/>
      </bottom>
      <diagonal/>
    </border>
    <border>
      <left style="dotted">
        <color auto="1"/>
      </left>
      <right style="thick">
        <color rgb="FF53B3DD"/>
      </right>
      <top style="dotted">
        <color auto="1"/>
      </top>
      <bottom style="thick">
        <color rgb="FF53B3DD"/>
      </bottom>
      <diagonal/>
    </border>
    <border>
      <left style="thin">
        <color auto="1"/>
      </left>
      <right style="hair">
        <color auto="1"/>
      </right>
      <top/>
      <bottom style="hair">
        <color auto="1"/>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thin">
        <color theme="0"/>
      </right>
      <top style="thin">
        <color auto="1"/>
      </top>
      <bottom style="thin">
        <color theme="0"/>
      </bottom>
      <diagonal/>
    </border>
    <border>
      <left style="thin">
        <color theme="0"/>
      </left>
      <right style="hair">
        <color auto="1"/>
      </right>
      <top style="thin">
        <color auto="1"/>
      </top>
      <bottom style="thin">
        <color theme="0"/>
      </bottom>
      <diagonal/>
    </border>
    <border>
      <left style="thin">
        <color auto="1"/>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thin">
        <color auto="1"/>
      </left>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theme="0"/>
      </left>
      <right/>
      <top/>
      <bottom/>
      <diagonal/>
    </border>
    <border>
      <left style="thin">
        <color auto="1"/>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auto="1"/>
      </right>
      <top style="thin">
        <color theme="0"/>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top/>
      <bottom style="thin">
        <color theme="0"/>
      </bottom>
      <diagonal/>
    </border>
    <border>
      <left/>
      <right/>
      <top/>
      <bottom style="thin">
        <color theme="0"/>
      </bottom>
      <diagonal/>
    </border>
    <border>
      <left style="thin">
        <color theme="0"/>
      </left>
      <right/>
      <top style="thin">
        <color theme="0"/>
      </top>
      <bottom style="thin">
        <color auto="1"/>
      </bottom>
      <diagonal/>
    </border>
    <border>
      <left/>
      <right style="thin">
        <color theme="0"/>
      </right>
      <top style="thin">
        <color theme="0"/>
      </top>
      <bottom style="thin">
        <color auto="1"/>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thin">
        <color auto="1"/>
      </top>
      <bottom/>
      <diagonal/>
    </border>
    <border>
      <left/>
      <right/>
      <top style="thin">
        <color auto="1"/>
      </top>
      <bottom/>
      <diagonal/>
    </border>
    <border>
      <left style="thin">
        <color theme="0"/>
      </left>
      <right/>
      <top style="thin">
        <color auto="1"/>
      </top>
      <bottom style="hair">
        <color auto="1"/>
      </bottom>
      <diagonal/>
    </border>
    <border>
      <left/>
      <right style="hair">
        <color auto="1"/>
      </right>
      <top style="thin">
        <color auto="1"/>
      </top>
      <bottom style="hair">
        <color auto="1"/>
      </bottom>
      <diagonal/>
    </border>
    <border>
      <left/>
      <right style="thin">
        <color theme="0"/>
      </right>
      <top style="thin">
        <color auto="1"/>
      </top>
      <bottom style="thin">
        <color theme="0"/>
      </bottom>
      <diagonal/>
    </border>
    <border>
      <left/>
      <right style="thin">
        <color auto="1"/>
      </right>
      <top style="thin">
        <color auto="1"/>
      </top>
      <bottom style="hair">
        <color auto="1"/>
      </bottom>
      <diagonal/>
    </border>
    <border>
      <left style="thin">
        <color theme="0"/>
      </left>
      <right style="medium">
        <color auto="1"/>
      </right>
      <top style="hair">
        <color auto="1"/>
      </top>
      <bottom/>
      <diagonal/>
    </border>
    <border>
      <left/>
      <right style="thin">
        <color auto="1"/>
      </right>
      <top style="thin">
        <color auto="1"/>
      </top>
      <bottom/>
      <diagonal/>
    </border>
    <border>
      <left style="thin">
        <color theme="0"/>
      </left>
      <right/>
      <top style="hair">
        <color auto="1"/>
      </top>
      <bottom style="hair">
        <color auto="1"/>
      </bottom>
      <diagonal/>
    </border>
    <border>
      <left/>
      <right style="hair">
        <color auto="1"/>
      </right>
      <top style="hair">
        <color auto="1"/>
      </top>
      <bottom style="hair">
        <color auto="1"/>
      </bottom>
      <diagonal/>
    </border>
    <border>
      <left style="thin">
        <color auto="1"/>
      </left>
      <right/>
      <top style="thin">
        <color theme="0"/>
      </top>
      <bottom style="thin">
        <color theme="0"/>
      </bottom>
      <diagonal/>
    </border>
    <border>
      <left/>
      <right style="thin">
        <color theme="0"/>
      </right>
      <top style="thin">
        <color theme="0"/>
      </top>
      <bottom style="thin">
        <color theme="0"/>
      </bottom>
      <diagonal/>
    </border>
    <border>
      <left/>
      <right style="thin">
        <color auto="1"/>
      </right>
      <top style="hair">
        <color auto="1"/>
      </top>
      <bottom style="hair">
        <color auto="1"/>
      </bottom>
      <diagonal/>
    </border>
    <border>
      <left/>
      <right style="thin">
        <color auto="1"/>
      </right>
      <top/>
      <bottom style="thin">
        <color auto="1"/>
      </bottom>
      <diagonal/>
    </border>
    <border>
      <left style="thin">
        <color theme="0"/>
      </left>
      <right/>
      <top style="hair">
        <color auto="1"/>
      </top>
      <bottom/>
      <diagonal/>
    </border>
    <border>
      <left/>
      <right style="thin">
        <color auto="1"/>
      </right>
      <top style="hair">
        <color auto="1"/>
      </top>
      <bottom/>
      <diagonal/>
    </border>
    <border>
      <left style="thin">
        <color auto="1"/>
      </left>
      <right/>
      <top style="thin">
        <color theme="0"/>
      </top>
      <bottom/>
      <diagonal/>
    </border>
    <border>
      <left/>
      <right style="thin">
        <color theme="0"/>
      </right>
      <top style="thin">
        <color theme="0"/>
      </top>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theme="0"/>
      </left>
      <right/>
      <top style="hair">
        <color auto="1"/>
      </top>
      <bottom style="medium">
        <color auto="1"/>
      </bottom>
      <diagonal/>
    </border>
    <border>
      <left/>
      <right/>
      <top style="hair">
        <color auto="1"/>
      </top>
      <bottom style="medium">
        <color auto="1"/>
      </bottom>
      <diagonal/>
    </border>
    <border>
      <left style="thin">
        <color auto="1"/>
      </left>
      <right/>
      <top style="thin">
        <color theme="0"/>
      </top>
      <bottom style="medium">
        <color auto="1"/>
      </bottom>
      <diagonal/>
    </border>
    <border>
      <left/>
      <right style="thin">
        <color theme="0"/>
      </right>
      <top style="thin">
        <color theme="0"/>
      </top>
      <bottom style="medium">
        <color auto="1"/>
      </bottom>
      <diagonal/>
    </border>
    <border>
      <left/>
      <right style="thin">
        <color auto="1"/>
      </right>
      <top style="hair">
        <color auto="1"/>
      </top>
      <bottom style="medium">
        <color auto="1"/>
      </bottom>
      <diagonal/>
    </border>
    <border>
      <left style="thin">
        <color auto="1"/>
      </left>
      <right/>
      <top/>
      <bottom style="medium">
        <color auto="1"/>
      </bottom>
      <diagonal/>
    </border>
    <border>
      <left style="thin">
        <color theme="0"/>
      </left>
      <right style="medium">
        <color auto="1"/>
      </right>
      <top style="hair">
        <color auto="1"/>
      </top>
      <bottom style="medium">
        <color auto="1"/>
      </bottom>
      <diagonal/>
    </border>
    <border>
      <left style="medium">
        <color auto="1"/>
      </left>
      <right style="hair">
        <color auto="1"/>
      </right>
      <top style="medium">
        <color auto="1"/>
      </top>
      <bottom style="double">
        <color auto="1"/>
      </bottom>
      <diagonal/>
    </border>
    <border>
      <left style="hair">
        <color auto="1"/>
      </left>
      <right style="hair">
        <color auto="1"/>
      </right>
      <top style="medium">
        <color auto="1"/>
      </top>
      <bottom style="double">
        <color auto="1"/>
      </bottom>
      <diagonal/>
    </border>
    <border>
      <left style="hair">
        <color auto="1"/>
      </left>
      <right style="medium">
        <color auto="1"/>
      </right>
      <top style="medium">
        <color auto="1"/>
      </top>
      <bottom style="double">
        <color auto="1"/>
      </bottom>
      <diagonal/>
    </border>
    <border>
      <left style="hair">
        <color auto="1"/>
      </left>
      <right/>
      <top style="medium">
        <color auto="1"/>
      </top>
      <bottom style="double">
        <color auto="1"/>
      </bottom>
      <diagonal/>
    </border>
    <border>
      <left style="thin">
        <color auto="1"/>
      </left>
      <right style="hair">
        <color auto="1"/>
      </right>
      <top style="medium">
        <color auto="1"/>
      </top>
      <bottom style="double">
        <color auto="1"/>
      </bottom>
      <diagonal/>
    </border>
    <border>
      <left style="medium">
        <color auto="1"/>
      </left>
      <right/>
      <top style="medium">
        <color auto="1"/>
      </top>
      <bottom style="double">
        <color auto="1"/>
      </bottom>
      <diagonal/>
    </border>
    <border>
      <left/>
      <right/>
      <top style="medium">
        <color auto="1"/>
      </top>
      <bottom style="double">
        <color auto="1"/>
      </bottom>
      <diagonal/>
    </border>
    <border>
      <left/>
      <right style="medium">
        <color auto="1"/>
      </right>
      <top style="medium">
        <color auto="1"/>
      </top>
      <bottom style="double">
        <color auto="1"/>
      </bottom>
      <diagonal/>
    </border>
    <border>
      <left style="medium">
        <color auto="1"/>
      </left>
      <right style="hair">
        <color auto="1"/>
      </right>
      <top/>
      <bottom style="double">
        <color auto="1"/>
      </bottom>
      <diagonal/>
    </border>
    <border>
      <left style="hair">
        <color auto="1"/>
      </left>
      <right style="hair">
        <color auto="1"/>
      </right>
      <top/>
      <bottom style="double">
        <color auto="1"/>
      </bottom>
      <diagonal/>
    </border>
    <border>
      <left style="hair">
        <color auto="1"/>
      </left>
      <right style="medium">
        <color auto="1"/>
      </right>
      <top/>
      <bottom style="double">
        <color auto="1"/>
      </bottom>
      <diagonal/>
    </border>
    <border>
      <left style="hair">
        <color auto="1"/>
      </left>
      <right/>
      <top/>
      <bottom style="double">
        <color auto="1"/>
      </bottom>
      <diagonal/>
    </border>
    <border>
      <left style="thin">
        <color auto="1"/>
      </left>
      <right style="hair">
        <color auto="1"/>
      </right>
      <top/>
      <bottom style="double">
        <color auto="1"/>
      </bottom>
      <diagonal/>
    </border>
    <border>
      <left/>
      <right style="hair">
        <color auto="1"/>
      </right>
      <top/>
      <bottom style="double">
        <color auto="1"/>
      </bottom>
      <diagonal/>
    </border>
    <border>
      <left style="thin">
        <color auto="1"/>
      </left>
      <right style="medium">
        <color auto="1"/>
      </right>
      <top/>
      <bottom style="double">
        <color auto="1"/>
      </bottom>
      <diagonal/>
    </border>
    <border>
      <left style="medium">
        <color auto="1"/>
      </left>
      <right style="hair">
        <color auto="1"/>
      </right>
      <top/>
      <bottom style="hair">
        <color auto="1"/>
      </bottom>
      <diagonal/>
    </border>
    <border>
      <left style="hair">
        <color auto="1"/>
      </left>
      <right style="medium">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thin">
        <color auto="1"/>
      </left>
      <right style="medium">
        <color auto="1"/>
      </right>
      <top style="double">
        <color auto="1"/>
      </top>
      <bottom style="hair">
        <color auto="1"/>
      </bottom>
      <diagonal/>
    </border>
    <border>
      <left style="hair">
        <color auto="1"/>
      </left>
      <right style="medium">
        <color auto="1"/>
      </right>
      <top/>
      <bottom style="hair">
        <color auto="1"/>
      </bottom>
      <diagonal/>
    </border>
    <border>
      <left/>
      <right style="hair">
        <color auto="1"/>
      </right>
      <top/>
      <bottom style="hair">
        <color auto="1"/>
      </bottom>
      <diagonal/>
    </border>
    <border>
      <left style="hair">
        <color auto="1"/>
      </left>
      <right/>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hair">
        <color auto="1"/>
      </right>
      <top style="hair">
        <color auto="1"/>
      </top>
      <bottom style="hair">
        <color auto="1"/>
      </bottom>
      <diagonal/>
    </border>
    <border>
      <left style="thin">
        <color auto="1"/>
      </left>
      <right/>
      <top style="hair">
        <color auto="1"/>
      </top>
      <bottom style="hair">
        <color auto="1"/>
      </bottom>
      <diagonal/>
    </border>
    <border>
      <left style="medium">
        <color auto="1"/>
      </left>
      <right style="hair">
        <color auto="1"/>
      </right>
      <top style="hair">
        <color auto="1"/>
      </top>
      <bottom/>
      <diagonal/>
    </border>
    <border>
      <left style="hair">
        <color auto="1"/>
      </left>
      <right style="medium">
        <color auto="1"/>
      </right>
      <top style="hair">
        <color auto="1"/>
      </top>
      <bottom/>
      <diagonal/>
    </border>
    <border>
      <left style="thin">
        <color auto="1"/>
      </left>
      <right/>
      <top style="hair">
        <color auto="1"/>
      </top>
      <bottom/>
      <diagonal/>
    </border>
    <border>
      <left/>
      <right style="hair">
        <color auto="1"/>
      </right>
      <top style="hair">
        <color auto="1"/>
      </top>
      <bottom/>
      <diagonal/>
    </border>
    <border>
      <left style="hair">
        <color auto="1"/>
      </left>
      <right/>
      <top style="hair">
        <color auto="1"/>
      </top>
      <bottom/>
      <diagonal/>
    </border>
    <border>
      <left style="thin">
        <color auto="1"/>
      </left>
      <right style="medium">
        <color auto="1"/>
      </right>
      <top style="hair">
        <color auto="1"/>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hair">
        <color auto="1"/>
      </left>
      <right/>
      <top style="hair">
        <color auto="1"/>
      </top>
      <bottom style="medium">
        <color auto="1"/>
      </bottom>
      <diagonal/>
    </border>
    <border>
      <left style="thin">
        <color auto="1"/>
      </left>
      <right style="hair">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hair">
        <color auto="1"/>
      </right>
      <top style="hair">
        <color auto="1"/>
      </top>
      <bottom style="medium">
        <color auto="1"/>
      </bottom>
      <diagonal/>
    </border>
    <border>
      <left style="thin">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thin">
        <color auto="1"/>
      </right>
      <top style="thin">
        <color auto="1"/>
      </top>
      <bottom style="thin">
        <color indexed="8"/>
      </bottom>
      <diagonal/>
    </border>
    <border>
      <left style="thin">
        <color auto="1"/>
      </left>
      <right style="thin">
        <color rgb="FFB2B2B2"/>
      </right>
      <top style="thin">
        <color rgb="FFB2B2B2"/>
      </top>
      <bottom style="thin">
        <color rgb="FFB2B2B2"/>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style="thin">
        <color rgb="FFB2B2B2"/>
      </left>
      <right style="thin">
        <color auto="1"/>
      </right>
      <top style="thin">
        <color rgb="FFB2B2B2"/>
      </top>
      <bottom style="thin">
        <color rgb="FFB2B2B2"/>
      </bottom>
      <diagonal/>
    </border>
    <border>
      <left style="thin">
        <color auto="1"/>
      </left>
      <right style="thin">
        <color rgb="FFB2B2B2"/>
      </right>
      <top style="thin">
        <color rgb="FFB2B2B2"/>
      </top>
      <bottom style="thin">
        <color auto="1"/>
      </bottom>
      <diagonal/>
    </border>
    <border>
      <left style="thin">
        <color rgb="FFB2B2B2"/>
      </left>
      <right style="thin">
        <color rgb="FFB2B2B2"/>
      </right>
      <top style="thin">
        <color rgb="FFB2B2B2"/>
      </top>
      <bottom style="thin">
        <color auto="1"/>
      </bottom>
      <diagonal/>
    </border>
    <border>
      <left style="thin">
        <color rgb="FFB2B2B2"/>
      </left>
      <right/>
      <top style="thin">
        <color rgb="FFB2B2B2"/>
      </top>
      <bottom style="thin">
        <color auto="1"/>
      </bottom>
      <diagonal/>
    </border>
    <border>
      <left style="thin">
        <color rgb="FFB2B2B2"/>
      </left>
      <right style="thin">
        <color auto="1"/>
      </right>
      <top style="thin">
        <color rgb="FFB2B2B2"/>
      </top>
      <bottom style="thin">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ck">
        <color auto="1"/>
      </left>
      <right/>
      <top/>
      <bottom/>
      <diagonal/>
    </border>
    <border>
      <left style="thin">
        <color auto="1"/>
      </left>
      <right style="thick">
        <color auto="1"/>
      </right>
      <top/>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bottom style="thick">
        <color auto="1"/>
      </bottom>
      <diagonal/>
    </border>
    <border>
      <left style="thin">
        <color auto="1"/>
      </left>
      <right/>
      <top/>
      <bottom style="thick">
        <color auto="1"/>
      </bottom>
      <diagonal/>
    </border>
    <border>
      <left style="thin">
        <color auto="1"/>
      </left>
      <right style="thick">
        <color auto="1"/>
      </right>
      <top/>
      <bottom style="thick">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dashed">
        <color auto="1"/>
      </left>
      <right style="dashed">
        <color auto="1"/>
      </right>
      <top style="dashed">
        <color auto="1"/>
      </top>
      <bottom style="dashed">
        <color auto="1"/>
      </bottom>
      <diagonal/>
    </border>
    <border>
      <left style="thin">
        <color auto="1"/>
      </left>
      <right style="dashed">
        <color auto="1"/>
      </right>
      <top style="thin">
        <color auto="1"/>
      </top>
      <bottom style="thin">
        <color auto="1"/>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theme="9" tint="0.59996337778862885"/>
      </left>
      <right style="thin">
        <color theme="9" tint="0.59996337778862885"/>
      </right>
      <top style="thin">
        <color theme="9" tint="0.59996337778862885"/>
      </top>
      <bottom style="thin">
        <color theme="9" tint="0.59996337778862885"/>
      </bottom>
      <diagonal/>
    </border>
    <border>
      <left/>
      <right style="thin">
        <color auto="1"/>
      </right>
      <top/>
      <bottom/>
      <diagonal/>
    </border>
    <border>
      <left style="thin">
        <color auto="1"/>
      </left>
      <right style="thin">
        <color auto="1"/>
      </right>
      <top/>
      <bottom/>
      <diagonal/>
    </border>
    <border>
      <left style="hair">
        <color auto="1"/>
      </left>
      <right style="thin">
        <color auto="1"/>
      </right>
      <top style="hair">
        <color auto="1"/>
      </top>
      <bottom/>
      <diagonal/>
    </border>
    <border>
      <left style="thin">
        <color auto="1"/>
      </left>
      <right style="hair">
        <color auto="1"/>
      </right>
      <top style="hair">
        <color auto="1"/>
      </top>
      <bottom style="thin">
        <color auto="1"/>
      </bottom>
      <diagonal/>
    </border>
    <border>
      <left style="hair">
        <color auto="1"/>
      </left>
      <right/>
      <top style="hair">
        <color auto="1"/>
      </top>
      <bottom style="thin">
        <color auto="1"/>
      </bottom>
      <diagonal/>
    </border>
    <border>
      <left style="thin">
        <color theme="0"/>
      </left>
      <right/>
      <top style="thin">
        <color theme="0"/>
      </top>
      <bottom style="thin">
        <color theme="0"/>
      </bottom>
      <diagonal/>
    </border>
    <border>
      <left/>
      <right/>
      <top style="thin">
        <color theme="0"/>
      </top>
      <bottom style="thin">
        <color theme="0"/>
      </bottom>
      <diagonal/>
    </border>
    <border diagonalUp="1">
      <left style="thin">
        <color auto="1"/>
      </left>
      <right style="thin">
        <color auto="1"/>
      </right>
      <top style="thin">
        <color auto="1"/>
      </top>
      <bottom style="thin">
        <color auto="1"/>
      </bottom>
      <diagonal style="thin">
        <color theme="0"/>
      </diagonal>
    </border>
    <border diagonalUp="1">
      <left style="thin">
        <color auto="1"/>
      </left>
      <right style="thin">
        <color auto="1"/>
      </right>
      <top/>
      <bottom style="thin">
        <color auto="1"/>
      </bottom>
      <diagonal style="thin">
        <color theme="0"/>
      </diagonal>
    </border>
    <border>
      <left style="thin">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theme="0"/>
      </left>
      <right/>
      <top style="thin">
        <color theme="0"/>
      </top>
      <bottom/>
      <diagonal/>
    </border>
    <border>
      <left/>
      <right style="thin">
        <color auto="1"/>
      </right>
      <top style="thin">
        <color theme="0"/>
      </top>
      <bottom style="thin">
        <color theme="0"/>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right style="hair">
        <color auto="1"/>
      </right>
      <top style="thin">
        <color theme="0"/>
      </top>
      <bottom/>
      <diagonal/>
    </border>
    <border>
      <left/>
      <right style="hair">
        <color auto="1"/>
      </right>
      <top/>
      <bottom/>
      <diagonal/>
    </border>
    <border>
      <left/>
      <right style="hair">
        <color auto="1"/>
      </right>
      <top/>
      <bottom style="thin">
        <color auto="1"/>
      </bottom>
      <diagonal/>
    </border>
    <border>
      <left style="hair">
        <color auto="1"/>
      </left>
      <right style="hair">
        <color auto="1"/>
      </right>
      <top/>
      <bottom style="thin">
        <color auto="1"/>
      </bottom>
      <diagonal/>
    </border>
    <border>
      <left style="thin">
        <color theme="0"/>
      </left>
      <right style="thin">
        <color theme="0"/>
      </right>
      <top/>
      <bottom style="thin">
        <color theme="0"/>
      </bottom>
      <diagonal/>
    </border>
    <border>
      <left style="thin">
        <color auto="1"/>
      </left>
      <right/>
      <top style="thin">
        <color theme="0"/>
      </top>
      <bottom style="hair">
        <color auto="1"/>
      </bottom>
      <diagonal/>
    </border>
    <border>
      <left/>
      <right/>
      <top style="thin">
        <color theme="0"/>
      </top>
      <bottom style="hair">
        <color auto="1"/>
      </bottom>
      <diagonal/>
    </border>
    <border>
      <left/>
      <right style="hair">
        <color auto="1"/>
      </right>
      <top style="thin">
        <color theme="0"/>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hair">
        <color auto="1"/>
      </right>
      <top style="hair">
        <color auto="1"/>
      </top>
      <bottom style="thin">
        <color auto="1"/>
      </bottom>
      <diagonal/>
    </border>
    <border>
      <left/>
      <right/>
      <top style="thin">
        <color theme="0"/>
      </top>
      <bottom/>
      <diagonal/>
    </border>
    <border>
      <left/>
      <right style="thin">
        <color auto="1"/>
      </right>
      <top style="thin">
        <color theme="0"/>
      </top>
      <bottom/>
      <diagonal/>
    </border>
    <border>
      <left/>
      <right style="thin">
        <color auto="1"/>
      </right>
      <top/>
      <bottom style="thin">
        <color theme="0"/>
      </bottom>
      <diagonal/>
    </border>
    <border>
      <left/>
      <right/>
      <top style="hair">
        <color auto="1"/>
      </top>
      <bottom style="hair">
        <color auto="1"/>
      </bottom>
      <diagonal/>
    </border>
    <border>
      <left/>
      <right style="thin">
        <color auto="1"/>
      </right>
      <top style="hair">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double">
        <color auto="1"/>
      </top>
      <bottom style="thin">
        <color auto="1"/>
      </bottom>
      <diagonal/>
    </border>
    <border>
      <left/>
      <right style="thin">
        <color auto="1"/>
      </right>
      <top style="medium">
        <color auto="1"/>
      </top>
      <bottom style="medium">
        <color auto="1"/>
      </bottom>
      <diagonal/>
    </border>
    <border>
      <left/>
      <right style="thin">
        <color auto="1"/>
      </right>
      <top style="medium">
        <color auto="1"/>
      </top>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top style="dotted">
        <color rgb="FF000000"/>
      </top>
      <bottom/>
      <diagonal/>
    </border>
    <border>
      <left/>
      <right/>
      <top style="dotted">
        <color rgb="FF000000"/>
      </top>
      <bottom style="dotted">
        <color rgb="FF000000"/>
      </bottom>
      <diagonal/>
    </border>
    <border>
      <left style="medium">
        <color rgb="FF53B3DD"/>
      </left>
      <right/>
      <top style="medium">
        <color rgb="FF53B3DD"/>
      </top>
      <bottom/>
      <diagonal/>
    </border>
    <border>
      <left/>
      <right/>
      <top style="medium">
        <color rgb="FF53B3DD"/>
      </top>
      <bottom/>
      <diagonal/>
    </border>
    <border>
      <left/>
      <right style="medium">
        <color rgb="FF53B3DD"/>
      </right>
      <top style="medium">
        <color rgb="FF53B3DD"/>
      </top>
      <bottom/>
      <diagonal/>
    </border>
    <border>
      <left style="medium">
        <color rgb="FF53B3DD"/>
      </left>
      <right/>
      <top/>
      <bottom/>
      <diagonal/>
    </border>
    <border>
      <left/>
      <right style="medium">
        <color rgb="FF53B3DD"/>
      </right>
      <top/>
      <bottom/>
      <diagonal/>
    </border>
    <border>
      <left style="medium">
        <color rgb="FF53B3DD"/>
      </left>
      <right/>
      <top/>
      <bottom style="medium">
        <color rgb="FF53B3DD"/>
      </bottom>
      <diagonal/>
    </border>
    <border>
      <left/>
      <right/>
      <top/>
      <bottom style="medium">
        <color rgb="FF53B3DD"/>
      </bottom>
      <diagonal/>
    </border>
    <border>
      <left/>
      <right style="medium">
        <color rgb="FF53B3DD"/>
      </right>
      <top/>
      <bottom style="medium">
        <color rgb="FF53B3DD"/>
      </bottom>
      <diagonal/>
    </border>
    <border>
      <left style="medium">
        <color rgb="FF53B3DD"/>
      </left>
      <right style="medium">
        <color theme="0"/>
      </right>
      <top style="medium">
        <color theme="0"/>
      </top>
      <bottom/>
      <diagonal/>
    </border>
    <border>
      <left style="medium">
        <color theme="0"/>
      </left>
      <right style="medium">
        <color theme="0"/>
      </right>
      <top style="medium">
        <color theme="0"/>
      </top>
      <bottom style="thin">
        <color auto="1"/>
      </bottom>
      <diagonal/>
    </border>
    <border>
      <left style="medium">
        <color theme="0"/>
      </left>
      <right/>
      <top style="medium">
        <color theme="0"/>
      </top>
      <bottom style="thin">
        <color auto="1"/>
      </bottom>
      <diagonal/>
    </border>
    <border>
      <left style="medium">
        <color rgb="FF53B3DD"/>
      </left>
      <right style="thin">
        <color auto="1"/>
      </right>
      <top style="medium">
        <color rgb="FF53B3DD"/>
      </top>
      <bottom style="medium">
        <color rgb="FF53B3DD"/>
      </bottom>
      <diagonal/>
    </border>
    <border>
      <left style="thin">
        <color auto="1"/>
      </left>
      <right style="medium">
        <color rgb="FF53B3DD"/>
      </right>
      <top style="medium">
        <color rgb="FF53B3DD"/>
      </top>
      <bottom style="medium">
        <color rgb="FF53B3DD"/>
      </bottom>
      <diagonal/>
    </border>
    <border>
      <left/>
      <right/>
      <top style="medium">
        <color rgb="FF53B3DD"/>
      </top>
      <bottom style="medium">
        <color rgb="FF53B3DD"/>
      </bottom>
      <diagonal/>
    </border>
    <border>
      <left style="medium">
        <color rgb="FF53B3DD"/>
      </left>
      <right style="medium">
        <color theme="0"/>
      </right>
      <top style="medium">
        <color theme="0"/>
      </top>
      <bottom style="thin">
        <color auto="1"/>
      </bottom>
      <diagonal/>
    </border>
    <border>
      <left style="medium">
        <color rgb="FF53B3DD"/>
      </left>
      <right style="medium">
        <color theme="0"/>
      </right>
      <top/>
      <bottom style="hair">
        <color auto="1"/>
      </bottom>
      <diagonal/>
    </border>
    <border>
      <left style="medium">
        <color theme="0"/>
      </left>
      <right style="medium">
        <color theme="0"/>
      </right>
      <top style="thin">
        <color auto="1"/>
      </top>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thin">
        <color theme="0"/>
      </left>
      <right style="thin">
        <color theme="0"/>
      </right>
      <top/>
      <bottom/>
      <diagonal/>
    </border>
    <border>
      <left style="thin">
        <color theme="0"/>
      </left>
      <right style="medium">
        <color rgb="FF53B3DD"/>
      </right>
      <top/>
      <bottom/>
      <diagonal/>
    </border>
    <border>
      <left style="medium">
        <color rgb="FF53B3DD"/>
      </left>
      <right style="medium">
        <color theme="0"/>
      </right>
      <top style="thin">
        <color auto="1"/>
      </top>
      <bottom/>
      <diagonal/>
    </border>
    <border>
      <left style="thin">
        <color theme="0"/>
      </left>
      <right style="medium">
        <color rgb="FF53B3DD"/>
      </right>
      <top style="medium">
        <color rgb="FF53B3DD"/>
      </top>
      <bottom/>
      <diagonal/>
    </border>
    <border>
      <left style="medium">
        <color rgb="FF53B3DD"/>
      </left>
      <right style="medium">
        <color rgb="FF53B3DD"/>
      </right>
      <top style="hair">
        <color auto="1"/>
      </top>
      <bottom/>
      <diagonal/>
    </border>
    <border>
      <left style="medium">
        <color rgb="FF53B3DD"/>
      </left>
      <right style="medium">
        <color rgb="FF53B3DD"/>
      </right>
      <top style="hair">
        <color auto="1"/>
      </top>
      <bottom style="hair">
        <color auto="1"/>
      </bottom>
      <diagonal/>
    </border>
    <border>
      <left style="medium">
        <color rgb="FF53B3DD"/>
      </left>
      <right style="hair">
        <color theme="0" tint="-0.499984740745262"/>
      </right>
      <top style="hair">
        <color auto="1"/>
      </top>
      <bottom style="hair">
        <color auto="1"/>
      </bottom>
      <diagonal/>
    </border>
    <border>
      <left style="medium">
        <color rgb="FF53B3DD"/>
      </left>
      <right style="medium">
        <color rgb="FF53B3DD"/>
      </right>
      <top style="hair">
        <color auto="1"/>
      </top>
      <bottom style="thick">
        <color rgb="FF53B3DD"/>
      </bottom>
      <diagonal/>
    </border>
    <border>
      <left/>
      <right/>
      <top style="thick">
        <color rgb="FF53B3DD"/>
      </top>
      <bottom/>
      <diagonal/>
    </border>
    <border>
      <left style="thin">
        <color theme="0"/>
      </left>
      <right/>
      <top style="thin">
        <color auto="1"/>
      </top>
      <bottom/>
      <diagonal/>
    </border>
    <border>
      <left style="thin">
        <color auto="1"/>
      </left>
      <right/>
      <top style="thin">
        <color theme="0"/>
      </top>
      <bottom style="thin">
        <color auto="1"/>
      </bottom>
      <diagonal/>
    </border>
    <border>
      <left style="thin">
        <color theme="0"/>
      </left>
      <right/>
      <top style="thin">
        <color auto="1"/>
      </top>
      <bottom style="thin">
        <color auto="1"/>
      </bottom>
      <diagonal/>
    </border>
    <border>
      <left style="thin">
        <color theme="0"/>
      </left>
      <right/>
      <top/>
      <bottom style="thin">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top style="medium">
        <color rgb="FF2C6682"/>
      </top>
      <bottom style="medium">
        <color theme="0"/>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diagonal/>
    </border>
    <border>
      <left/>
      <right style="medium">
        <color theme="0"/>
      </right>
      <top style="medium">
        <color rgb="FF53B3DD"/>
      </top>
      <bottom/>
      <diagonal/>
    </border>
    <border>
      <left style="medium">
        <color theme="0"/>
      </left>
      <right/>
      <top style="medium">
        <color rgb="FF53B3DD"/>
      </top>
      <bottom style="medium">
        <color theme="0"/>
      </bottom>
      <diagonal/>
    </border>
    <border>
      <left style="medium">
        <color theme="0"/>
      </left>
      <right/>
      <top style="medium">
        <color theme="0"/>
      </top>
      <bottom/>
      <diagonal/>
    </border>
    <border>
      <left style="medium">
        <color rgb="FF53B3DD"/>
      </left>
      <right/>
      <top style="medium">
        <color theme="0"/>
      </top>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style="medium">
        <color rgb="FF2C6682"/>
      </left>
      <right/>
      <top style="medium">
        <color theme="0"/>
      </top>
      <bottom/>
      <diagonal/>
    </border>
    <border>
      <left/>
      <right/>
      <top style="medium">
        <color theme="0"/>
      </top>
      <bottom/>
      <diagonal/>
    </border>
    <border>
      <left/>
      <right style="medium">
        <color rgb="FF2C6682"/>
      </right>
      <top style="medium">
        <color theme="0"/>
      </top>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auto="1"/>
      </right>
      <top/>
      <bottom style="medium">
        <color theme="0"/>
      </bottom>
      <diagonal/>
    </border>
    <border>
      <left style="thin">
        <color auto="1"/>
      </left>
      <right/>
      <top/>
      <bottom style="medium">
        <color theme="0"/>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right style="thin">
        <color auto="1"/>
      </right>
      <top/>
      <bottom style="medium">
        <color theme="0"/>
      </bottom>
      <diagonal/>
    </border>
    <border>
      <left/>
      <right style="medium">
        <color rgb="FF2C6682"/>
      </right>
      <top style="medium">
        <color theme="0" tint="-0.24994659260841701"/>
      </top>
      <bottom style="medium">
        <color theme="0" tint="-0.24994659260841701"/>
      </bottom>
      <diagonal/>
    </border>
    <border>
      <left/>
      <right/>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medium">
        <color theme="0"/>
      </top>
      <bottom style="medium">
        <color theme="0"/>
      </bottom>
      <diagonal/>
    </border>
    <border>
      <left/>
      <right style="medium">
        <color theme="0"/>
      </right>
      <top/>
      <bottom/>
      <diagonal/>
    </border>
    <border>
      <left style="medium">
        <color theme="0"/>
      </left>
      <right style="medium">
        <color rgb="FF2C6682"/>
      </right>
      <top style="medium">
        <color theme="0"/>
      </top>
      <bottom/>
      <diagonal/>
    </border>
    <border>
      <left/>
      <right style="medium">
        <color rgb="FF2C6682"/>
      </right>
      <top style="thick">
        <color rgb="FF53B3DD"/>
      </top>
      <bottom/>
      <diagonal/>
    </border>
    <border>
      <left style="medium">
        <color rgb="FF2C6682"/>
      </left>
      <right/>
      <top style="hair">
        <color auto="1"/>
      </top>
      <bottom style="hair">
        <color auto="1"/>
      </bottom>
      <diagonal/>
    </border>
    <border>
      <left style="medium">
        <color rgb="FF53B3DD"/>
      </left>
      <right style="hair">
        <color rgb="FF53B3DD"/>
      </right>
      <top style="hair">
        <color auto="1"/>
      </top>
      <bottom style="medium">
        <color theme="0"/>
      </bottom>
      <diagonal/>
    </border>
    <border>
      <left/>
      <right style="medium">
        <color rgb="FF2C6682"/>
      </right>
      <top style="hair">
        <color auto="1"/>
      </top>
      <bottom style="hair">
        <color auto="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medium">
        <color rgb="FF2C6682"/>
      </left>
      <right style="thin">
        <color auto="1"/>
      </right>
      <top style="medium">
        <color theme="0"/>
      </top>
      <bottom style="medium">
        <color theme="0"/>
      </bottom>
      <diagonal/>
    </border>
    <border>
      <left style="thin">
        <color auto="1"/>
      </left>
      <right/>
      <top style="medium">
        <color theme="0"/>
      </top>
      <bottom style="medium">
        <color theme="0"/>
      </bottom>
      <diagonal/>
    </border>
    <border>
      <left/>
      <right style="thin">
        <color auto="1"/>
      </right>
      <top style="medium">
        <color theme="0"/>
      </top>
      <bottom style="medium">
        <color theme="0"/>
      </bottom>
      <diagonal/>
    </border>
    <border>
      <left/>
      <right/>
      <top style="medium">
        <color theme="0"/>
      </top>
      <bottom style="medium">
        <color theme="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bottom/>
      <diagonal/>
    </border>
    <border>
      <left/>
      <right style="medium">
        <color rgb="FF2C6682"/>
      </right>
      <top/>
      <bottom/>
      <diagonal/>
    </border>
    <border>
      <left style="medium">
        <color rgb="FF53B3DD"/>
      </left>
      <right style="hair">
        <color rgb="FF53B3DD"/>
      </right>
      <top style="medium">
        <color theme="0"/>
      </top>
      <bottom style="medium">
        <color theme="0"/>
      </bottom>
      <diagonal/>
    </border>
    <border>
      <left/>
      <right style="medium">
        <color theme="0"/>
      </right>
      <top style="medium">
        <color theme="0"/>
      </top>
      <bottom/>
      <diagonal/>
    </border>
    <border>
      <left style="medium">
        <color rgb="FF2C6682"/>
      </left>
      <right style="medium">
        <color rgb="FF2C6682"/>
      </right>
      <top style="medium">
        <color theme="0"/>
      </top>
      <bottom style="thin">
        <color rgb="FF53B3DD"/>
      </bottom>
      <diagonal/>
    </border>
    <border>
      <left style="medium">
        <color rgb="FF2C6682"/>
      </left>
      <right/>
      <top style="hair">
        <color auto="1"/>
      </top>
      <bottom style="thin">
        <color rgb="FF53B3DD"/>
      </bottom>
      <diagonal/>
    </border>
    <border>
      <left/>
      <right/>
      <top style="hair">
        <color auto="1"/>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auto="1"/>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auto="1"/>
      </right>
      <top style="medium">
        <color theme="0"/>
      </top>
      <bottom style="thin">
        <color rgb="FF53B3DD"/>
      </bottom>
      <diagonal/>
    </border>
    <border>
      <left style="thin">
        <color auto="1"/>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auto="1"/>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theme="0"/>
      </left>
      <right style="medium">
        <color theme="0"/>
      </right>
      <top/>
      <bottom style="thin">
        <color auto="1"/>
      </bottom>
      <diagonal/>
    </border>
    <border>
      <left/>
      <right style="medium">
        <color rgb="FF53B3DD"/>
      </right>
      <top style="medium">
        <color rgb="FF53B3DD"/>
      </top>
      <bottom style="medium">
        <color rgb="FF53B3DD"/>
      </bottom>
      <diagonal/>
    </border>
    <border>
      <left style="thin">
        <color auto="1"/>
      </left>
      <right style="thin">
        <color auto="1"/>
      </right>
      <top style="medium">
        <color rgb="FF53B3DD"/>
      </top>
      <bottom style="medium">
        <color rgb="FF53B3DD"/>
      </bottom>
      <diagonal/>
    </border>
    <border>
      <left style="medium">
        <color theme="0"/>
      </left>
      <right style="medium">
        <color theme="0"/>
      </right>
      <top style="thin">
        <color auto="1"/>
      </top>
      <bottom style="medium">
        <color theme="0"/>
      </bottom>
      <diagonal/>
    </border>
    <border>
      <left/>
      <right style="hair">
        <color theme="0" tint="-0.499984740745262"/>
      </right>
      <top style="medium">
        <color rgb="FF53B3DD"/>
      </top>
      <bottom/>
      <diagonal/>
    </border>
    <border>
      <left style="hair">
        <color theme="0" tint="-0.499984740745262"/>
      </left>
      <right style="medium">
        <color rgb="FF53B3DD"/>
      </right>
      <top style="medium">
        <color rgb="FF53B3DD"/>
      </top>
      <bottom/>
      <diagonal/>
    </border>
    <border>
      <left style="medium">
        <color rgb="FF2C6682"/>
      </left>
      <right/>
      <top/>
      <bottom style="hair">
        <color theme="0" tint="-0.499984740745262"/>
      </bottom>
      <diagonal/>
    </border>
    <border>
      <left/>
      <right style="medium">
        <color rgb="FF53B3DD"/>
      </right>
      <top/>
      <bottom style="hair">
        <color theme="0" tint="-0.499984740745262"/>
      </bottom>
      <diagonal/>
    </border>
    <border>
      <left style="hair">
        <color auto="1"/>
      </left>
      <right style="medium">
        <color rgb="FF53B3DD"/>
      </right>
      <top style="medium">
        <color rgb="FF53B3DD"/>
      </top>
      <bottom/>
      <diagonal/>
    </border>
    <border>
      <left style="hair">
        <color theme="0" tint="-0.499984740745262"/>
      </left>
      <right/>
      <top/>
      <bottom style="hair">
        <color auto="1"/>
      </bottom>
      <diagonal/>
    </border>
    <border>
      <left/>
      <right style="hair">
        <color theme="0" tint="-0.499984740745262"/>
      </right>
      <top style="medium">
        <color rgb="FF53B3DD"/>
      </top>
      <bottom style="hair">
        <color auto="1"/>
      </bottom>
      <diagonal/>
    </border>
    <border>
      <left style="hair">
        <color theme="0" tint="-0.499984740745262"/>
      </left>
      <right style="hair">
        <color auto="1"/>
      </right>
      <top style="medium">
        <color rgb="FF53B3DD"/>
      </top>
      <bottom style="hair">
        <color auto="1"/>
      </bottom>
      <diagonal/>
    </border>
    <border>
      <left style="hair">
        <color auto="1"/>
      </left>
      <right style="medium">
        <color rgb="FF53B3DD"/>
      </right>
      <top/>
      <bottom style="hair">
        <color auto="1"/>
      </bottom>
      <diagonal/>
    </border>
    <border>
      <left style="medium">
        <color rgb="FF53B3DD"/>
      </left>
      <right style="medium">
        <color rgb="FF53B3DD"/>
      </right>
      <top style="medium">
        <color rgb="FF53B3DD"/>
      </top>
      <bottom style="hair">
        <color auto="1"/>
      </bottom>
      <diagonal/>
    </border>
    <border>
      <left style="hair">
        <color theme="0" tint="-0.499984740745262"/>
      </left>
      <right style="medium">
        <color rgb="FF53B3DD"/>
      </right>
      <top/>
      <bottom style="hair">
        <color auto="1"/>
      </bottom>
      <diagonal/>
    </border>
    <border>
      <left style="medium">
        <color rgb="FF53B3DD"/>
      </left>
      <right style="hair">
        <color theme="0" tint="-0.499984740745262"/>
      </right>
      <top style="medium">
        <color rgb="FF53B3DD"/>
      </top>
      <bottom style="hair">
        <color auto="1"/>
      </bottom>
      <diagonal/>
    </border>
    <border>
      <left style="hair">
        <color auto="1"/>
      </left>
      <right style="hair">
        <color theme="0" tint="-0.499984740745262"/>
      </right>
      <top style="medium">
        <color rgb="FF53B3DD"/>
      </top>
      <bottom style="hair">
        <color auto="1"/>
      </bottom>
      <diagonal/>
    </border>
    <border>
      <left style="hair">
        <color theme="0" tint="-0.499984740745262"/>
      </left>
      <right style="hair">
        <color theme="0" tint="-0.499984740745262"/>
      </right>
      <top/>
      <bottom style="hair">
        <color auto="1"/>
      </bottom>
      <diagonal/>
    </border>
    <border>
      <left/>
      <right style="hair">
        <color theme="0" tint="-0.499984740745262"/>
      </right>
      <top style="hair">
        <color auto="1"/>
      </top>
      <bottom style="hair">
        <color auto="1"/>
      </bottom>
      <diagonal/>
    </border>
    <border>
      <left style="hair">
        <color theme="0" tint="-0.499984740745262"/>
      </left>
      <right style="hair">
        <color auto="1"/>
      </right>
      <top style="hair">
        <color auto="1"/>
      </top>
      <bottom style="hair">
        <color auto="1"/>
      </bottom>
      <diagonal/>
    </border>
    <border>
      <left style="hair">
        <color auto="1"/>
      </left>
      <right style="hair">
        <color theme="0" tint="-0.499984740745262"/>
      </right>
      <top/>
      <bottom style="hair">
        <color auto="1"/>
      </bottom>
      <diagonal/>
    </border>
    <border>
      <left/>
      <right style="hair">
        <color theme="0" tint="-0.499984740745262"/>
      </right>
      <top/>
      <bottom style="hair">
        <color auto="1"/>
      </bottom>
      <diagonal/>
    </border>
    <border>
      <left style="hair">
        <color theme="0" tint="-0.499984740745262"/>
      </left>
      <right style="hair">
        <color auto="1"/>
      </right>
      <top/>
      <bottom style="hair">
        <color auto="1"/>
      </bottom>
      <diagonal/>
    </border>
    <border>
      <left style="hair">
        <color theme="0" tint="-0.499984740745262"/>
      </left>
      <right/>
      <top style="hair">
        <color auto="1"/>
      </top>
      <bottom style="hair">
        <color auto="1"/>
      </bottom>
      <diagonal/>
    </border>
    <border>
      <left style="hair">
        <color auto="1"/>
      </left>
      <right style="medium">
        <color rgb="FF53B3DD"/>
      </right>
      <top style="hair">
        <color auto="1"/>
      </top>
      <bottom style="hair">
        <color auto="1"/>
      </bottom>
      <diagonal/>
    </border>
    <border>
      <left style="hair">
        <color theme="0" tint="-0.499984740745262"/>
      </left>
      <right style="medium">
        <color rgb="FF53B3DD"/>
      </right>
      <top style="hair">
        <color auto="1"/>
      </top>
      <bottom style="hair">
        <color auto="1"/>
      </bottom>
      <diagonal/>
    </border>
    <border>
      <left style="hair">
        <color auto="1"/>
      </left>
      <right style="hair">
        <color theme="0" tint="-0.499984740745262"/>
      </right>
      <top style="hair">
        <color auto="1"/>
      </top>
      <bottom style="hair">
        <color auto="1"/>
      </bottom>
      <diagonal/>
    </border>
    <border>
      <left style="hair">
        <color theme="0" tint="-0.499984740745262"/>
      </left>
      <right style="hair">
        <color theme="0" tint="-0.499984740745262"/>
      </right>
      <top style="hair">
        <color auto="1"/>
      </top>
      <bottom style="hair">
        <color auto="1"/>
      </bottom>
      <diagonal/>
    </border>
    <border>
      <left style="hair">
        <color auto="1"/>
      </left>
      <right style="medium">
        <color rgb="FF53B3DD"/>
      </right>
      <top style="hair">
        <color auto="1"/>
      </top>
      <bottom/>
      <diagonal/>
    </border>
    <border>
      <left style="medium">
        <color rgb="FF2C6682"/>
      </left>
      <right/>
      <top style="hair">
        <color theme="0" tint="-0.499984740745262"/>
      </top>
      <bottom style="thick">
        <color rgb="FF53B3DD"/>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auto="1"/>
      </right>
      <top style="hair">
        <color theme="0" tint="-0.499984740745262"/>
      </top>
      <bottom style="thick">
        <color rgb="FF53B3DD"/>
      </bottom>
      <diagonal/>
    </border>
    <border>
      <left style="hair">
        <color auto="1"/>
      </left>
      <right style="hair">
        <color auto="1"/>
      </right>
      <top style="hair">
        <color theme="0" tint="-0.499984740745262"/>
      </top>
      <bottom style="hair">
        <color auto="1"/>
      </bottom>
      <diagonal/>
    </border>
    <border>
      <left style="hair">
        <color auto="1"/>
      </left>
      <right style="medium">
        <color rgb="FF53B3DD"/>
      </right>
      <top style="hair">
        <color theme="0" tint="-0.499984740745262"/>
      </top>
      <bottom style="hair">
        <color auto="1"/>
      </bottom>
      <diagonal/>
    </border>
    <border>
      <left/>
      <right style="medium">
        <color rgb="FF53B3DD"/>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right style="hair">
        <color auto="1"/>
      </right>
      <top style="hair">
        <color theme="0" tint="-0.499984740745262"/>
      </top>
      <bottom style="thick">
        <color rgb="FF53B3DD"/>
      </bottom>
      <diagonal/>
    </border>
    <border>
      <left style="hair">
        <color auto="1"/>
      </left>
      <right style="hair">
        <color auto="1"/>
      </right>
      <top style="hair">
        <color theme="0" tint="-0.499984740745262"/>
      </top>
      <bottom style="thick">
        <color rgb="FF53B3DD"/>
      </bottom>
      <diagonal/>
    </border>
    <border>
      <left style="medium">
        <color theme="0"/>
      </left>
      <right/>
      <top style="medium">
        <color theme="0"/>
      </top>
      <bottom style="medium">
        <color theme="0"/>
      </bottom>
      <diagonal/>
    </border>
    <border>
      <left style="medium">
        <color rgb="FF53B3DD"/>
      </left>
      <right/>
      <top style="medium">
        <color theme="0"/>
      </top>
      <bottom style="medium">
        <color theme="0"/>
      </bottom>
      <diagonal/>
    </border>
    <border>
      <left style="medium">
        <color rgb="FF53B3DD"/>
      </left>
      <right style="medium">
        <color rgb="FF2C6682"/>
      </right>
      <top style="medium">
        <color theme="0"/>
      </top>
      <bottom style="medium">
        <color theme="0"/>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medium">
        <color theme="0"/>
      </left>
      <right style="medium">
        <color theme="0"/>
      </right>
      <top style="medium">
        <color theme="0"/>
      </top>
      <bottom/>
      <diagonal/>
    </border>
    <border>
      <left style="hair">
        <color rgb="FF53B3DD"/>
      </left>
      <right/>
      <top style="thin">
        <color rgb="FF53B3DD"/>
      </top>
      <bottom style="hair">
        <color rgb="FF53B3DD"/>
      </bottom>
      <diagonal/>
    </border>
    <border>
      <left/>
      <right style="hair">
        <color rgb="FF53B3DD"/>
      </right>
      <top style="thin">
        <color rgb="FF53B3DD"/>
      </top>
      <bottom style="hair">
        <color rgb="FF53B3DD"/>
      </bottom>
      <diagonal/>
    </border>
    <border>
      <left style="hair">
        <color rgb="FF53B3DD"/>
      </left>
      <right style="medium">
        <color rgb="FF2C6682"/>
      </right>
      <top style="thin">
        <color rgb="FF53B3DD"/>
      </top>
      <bottom style="hair">
        <color rgb="FF53B3DD"/>
      </bottom>
      <diagonal/>
    </border>
    <border>
      <left style="hair">
        <color rgb="FF53B3DD"/>
      </left>
      <right/>
      <top style="hair">
        <color rgb="FF53B3DD"/>
      </top>
      <bottom style="hair">
        <color rgb="FF53B3DD"/>
      </bottom>
      <diagonal/>
    </border>
    <border>
      <left/>
      <right style="hair">
        <color rgb="FF53B3DD"/>
      </right>
      <top style="hair">
        <color rgb="FF53B3DD"/>
      </top>
      <bottom style="hair">
        <color rgb="FF53B3DD"/>
      </bottom>
      <diagonal/>
    </border>
    <border>
      <left style="hair">
        <color rgb="FF53B3DD"/>
      </left>
      <right style="medium">
        <color rgb="FF2C6682"/>
      </right>
      <top style="hair">
        <color rgb="FF53B3DD"/>
      </top>
      <bottom style="hair">
        <color rgb="FF53B3DD"/>
      </bottom>
      <diagonal/>
    </border>
    <border>
      <left style="thin">
        <color rgb="FF53B3DD"/>
      </left>
      <right/>
      <top style="thin">
        <color rgb="FF53B3DD"/>
      </top>
      <bottom/>
      <diagonal/>
    </border>
    <border>
      <left style="thin">
        <color rgb="FF53B3DD"/>
      </left>
      <right/>
      <top/>
      <bottom/>
      <diagonal/>
    </border>
    <border>
      <left style="thin">
        <color rgb="FF53B3DD"/>
      </left>
      <right/>
      <top/>
      <bottom style="thin">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auto="1"/>
      </right>
      <top style="medium">
        <color rgb="FF53B3DD"/>
      </top>
      <bottom style="medium">
        <color rgb="FF53B3DD"/>
      </bottom>
      <diagonal/>
    </border>
    <border>
      <left style="medium">
        <color rgb="FF53B3DD"/>
      </left>
      <right/>
      <top style="thin">
        <color theme="0"/>
      </top>
      <bottom style="medium">
        <color rgb="FF53B3DD"/>
      </bottom>
      <diagonal/>
    </border>
    <border>
      <left/>
      <right/>
      <top style="thin">
        <color theme="0"/>
      </top>
      <bottom style="medium">
        <color rgb="FF53B3DD"/>
      </bottom>
      <diagonal/>
    </border>
    <border>
      <left/>
      <right style="medium">
        <color rgb="FF53B3DD"/>
      </right>
      <top style="thin">
        <color theme="0"/>
      </top>
      <bottom style="medium">
        <color rgb="FF53B3DD"/>
      </bottom>
      <diagonal/>
    </border>
    <border>
      <left/>
      <right style="dashed">
        <color theme="0"/>
      </right>
      <top/>
      <bottom/>
      <diagonal/>
    </border>
    <border>
      <left style="dashed">
        <color theme="0"/>
      </left>
      <right style="dashed">
        <color theme="0"/>
      </right>
      <top/>
      <bottom/>
      <diagonal/>
    </border>
    <border>
      <left style="dashed">
        <color theme="0"/>
      </left>
      <right/>
      <top/>
      <bottom/>
      <diagonal/>
    </border>
    <border>
      <left style="dashed">
        <color theme="0"/>
      </left>
      <right style="thin">
        <color rgb="FF53B3DD"/>
      </right>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top style="medium">
        <color rgb="FF53B3DD"/>
      </top>
      <bottom style="hair">
        <color rgb="FF53B3DD"/>
      </bottom>
      <diagonal/>
    </border>
    <border>
      <left/>
      <right style="thin">
        <color theme="0"/>
      </right>
      <top style="medium">
        <color rgb="FF53B3DD"/>
      </top>
      <bottom style="hair">
        <color rgb="FF53B3DD"/>
      </bottom>
      <diagonal/>
    </border>
    <border>
      <left style="thin">
        <color theme="0"/>
      </left>
      <right style="medium">
        <color theme="0"/>
      </right>
      <top style="medium">
        <color rgb="FF53B3DD"/>
      </top>
      <bottom/>
      <diagonal/>
    </border>
    <border>
      <left style="medium">
        <color rgb="FF2C6682"/>
      </left>
      <right/>
      <top/>
      <bottom style="thin">
        <color rgb="FF53B3DD"/>
      </bottom>
      <diagonal/>
    </border>
    <border>
      <left/>
      <right style="dashed">
        <color theme="0"/>
      </right>
      <top/>
      <bottom style="thin">
        <color rgb="FF53B3DD"/>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rgb="FF53B3DD"/>
      </left>
      <right style="thin">
        <color theme="0"/>
      </right>
      <top style="thin">
        <color theme="0"/>
      </top>
      <bottom style="thin">
        <color theme="0"/>
      </bottom>
      <diagonal/>
    </border>
    <border>
      <left style="thin">
        <color theme="0"/>
      </left>
      <right style="thin">
        <color rgb="FF53B3DD"/>
      </right>
      <top style="thin">
        <color theme="0"/>
      </top>
      <bottom/>
      <diagonal/>
    </border>
    <border>
      <left style="thin">
        <color theme="0"/>
      </left>
      <right/>
      <top/>
      <bottom style="thin">
        <color rgb="FF53B3DD"/>
      </bottom>
      <diagonal/>
    </border>
    <border>
      <left/>
      <right style="thin">
        <color theme="0"/>
      </right>
      <top/>
      <bottom style="thin">
        <color rgb="FF53B3DD"/>
      </bottom>
      <diagonal/>
    </border>
    <border>
      <left style="thin">
        <color theme="0"/>
      </left>
      <right style="medium">
        <color theme="0"/>
      </right>
      <top/>
      <bottom/>
      <diagonal/>
    </border>
    <border>
      <left style="medium">
        <color rgb="FF2C6682"/>
      </left>
      <right style="hair">
        <color rgb="FF53B3DD"/>
      </right>
      <top style="thin">
        <color rgb="FF53B3DD"/>
      </top>
      <bottom style="hair">
        <color rgb="FF53B3DD"/>
      </bottom>
      <diagonal/>
    </border>
    <border>
      <left style="thin">
        <color theme="0"/>
      </left>
      <right style="thin">
        <color rgb="FF53B3DD"/>
      </right>
      <top/>
      <bottom style="thin">
        <color rgb="FF53B3DD"/>
      </bottom>
      <diagonal/>
    </border>
    <border>
      <left/>
      <right style="thin">
        <color rgb="FF53B3DD"/>
      </right>
      <top style="thin">
        <color theme="0"/>
      </top>
      <bottom/>
      <diagonal/>
    </border>
    <border>
      <left style="medium">
        <color rgb="FF2C6682"/>
      </left>
      <right style="hair">
        <color rgb="FF53B3DD"/>
      </right>
      <top style="hair">
        <color rgb="FF53B3DD"/>
      </top>
      <bottom style="hair">
        <color rgb="FF53B3DD"/>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right style="thin">
        <color rgb="FF53B3DD"/>
      </right>
      <top/>
      <bottom/>
      <diagonal/>
    </border>
    <border>
      <left style="thin">
        <color rgb="FF53B3DD"/>
      </left>
      <right/>
      <top style="thin">
        <color theme="0"/>
      </top>
      <bottom style="thin">
        <color rgb="FF53B3DD"/>
      </bottom>
      <diagonal/>
    </border>
    <border>
      <left/>
      <right style="thin">
        <color rgb="FF2C6682"/>
      </right>
      <top style="thin">
        <color theme="0"/>
      </top>
      <bottom style="thin">
        <color rgb="FF53B3DD"/>
      </bottom>
      <diagonal/>
    </border>
    <border>
      <left style="medium">
        <color rgb="FF2C6682"/>
      </left>
      <right style="hair">
        <color rgb="FF53B3DD"/>
      </right>
      <top style="hair">
        <color rgb="FF53B3DD"/>
      </top>
      <bottom style="thin">
        <color rgb="FF53B3DD"/>
      </bottom>
      <diagonal/>
    </border>
    <border>
      <left style="medium">
        <color rgb="FF2C6682"/>
      </left>
      <right/>
      <top style="thin">
        <color rgb="FF53B3DD"/>
      </top>
      <bottom style="medium">
        <color rgb="FF53B3DD"/>
      </bottom>
      <diagonal/>
    </border>
    <border>
      <left/>
      <right style="thin">
        <color rgb="FF53B3DD"/>
      </right>
      <top style="thin">
        <color rgb="FF53B3DD"/>
      </top>
      <bottom style="medium">
        <color rgb="FF53B3DD"/>
      </bottom>
      <diagonal/>
    </border>
    <border>
      <left style="thin">
        <color rgb="FF53B3DD"/>
      </left>
      <right style="thin">
        <color rgb="FF53B3DD"/>
      </right>
      <top style="thin">
        <color rgb="FF53B3DD"/>
      </top>
      <bottom/>
      <diagonal/>
    </border>
    <border>
      <left style="thin">
        <color rgb="FF53B3DD"/>
      </left>
      <right style="thin">
        <color theme="0"/>
      </right>
      <top style="thin">
        <color rgb="FF53B3DD"/>
      </top>
      <bottom style="thin">
        <color rgb="FF53B3DD"/>
      </bottom>
      <diagonal/>
    </border>
    <border>
      <left style="thin">
        <color theme="0"/>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right/>
      <top style="thin">
        <color rgb="FF53B3DD"/>
      </top>
      <bottom style="thin">
        <color rgb="FF53B3DD"/>
      </bottom>
      <diagonal/>
    </border>
    <border>
      <left/>
      <right style="thin">
        <color rgb="FF53B3DD"/>
      </right>
      <top style="thin">
        <color rgb="FF53B3DD"/>
      </top>
      <bottom style="thin">
        <color rgb="FF53B3DD"/>
      </bottom>
      <diagonal/>
    </border>
    <border>
      <left style="thin">
        <color auto="1"/>
      </left>
      <right/>
      <top style="medium">
        <color rgb="FF53B3DD"/>
      </top>
      <bottom style="medium">
        <color rgb="FF53B3DD"/>
      </bottom>
      <diagonal/>
    </border>
    <border>
      <left style="thin">
        <color theme="0"/>
      </left>
      <right style="thin">
        <color theme="0"/>
      </right>
      <top/>
      <bottom style="thin">
        <color rgb="FF53B3DD"/>
      </bottom>
      <diagonal/>
    </border>
    <border>
      <left/>
      <right style="thin">
        <color rgb="FF53B3DD"/>
      </right>
      <top/>
      <bottom style="thin">
        <color rgb="FF53B3DD"/>
      </bottom>
      <diagonal/>
    </border>
    <border>
      <left/>
      <right style="medium">
        <color rgb="FF53B3DD"/>
      </right>
      <top/>
      <bottom style="medium">
        <color theme="0"/>
      </bottom>
      <diagonal/>
    </border>
    <border>
      <left style="medium">
        <color theme="0"/>
      </left>
      <right style="medium">
        <color theme="0"/>
      </right>
      <top/>
      <bottom style="medium">
        <color theme="0"/>
      </bottom>
      <diagonal/>
    </border>
    <border>
      <left style="medium">
        <color theme="0"/>
      </left>
      <right style="medium">
        <color rgb="FF53B3DD"/>
      </right>
      <top/>
      <bottom style="medium">
        <color theme="0"/>
      </bottom>
      <diagonal/>
    </border>
    <border>
      <left/>
      <right style="medium">
        <color rgb="FF53B3DD"/>
      </right>
      <top style="medium">
        <color theme="0"/>
      </top>
      <bottom style="medium">
        <color theme="0"/>
      </bottom>
      <diagonal/>
    </border>
    <border>
      <left style="medium">
        <color theme="0"/>
      </left>
      <right style="medium">
        <color rgb="FF53B3DD"/>
      </right>
      <top style="medium">
        <color theme="0"/>
      </top>
      <bottom style="medium">
        <color theme="0"/>
      </bottom>
      <diagonal/>
    </border>
    <border>
      <left/>
      <right style="medium">
        <color theme="0"/>
      </right>
      <top style="medium">
        <color theme="0"/>
      </top>
      <bottom style="medium">
        <color theme="0"/>
      </bottom>
      <diagonal/>
    </border>
    <border>
      <left style="thin">
        <color auto="1"/>
      </left>
      <right style="thin">
        <color rgb="FF53B3DD"/>
      </right>
      <top style="medium">
        <color rgb="FF53B3DD"/>
      </top>
      <bottom style="medium">
        <color rgb="FF53B3DD"/>
      </bottom>
      <diagonal/>
    </border>
    <border>
      <left style="medium">
        <color theme="0"/>
      </left>
      <right style="medium">
        <color theme="0"/>
      </right>
      <top style="medium">
        <color theme="0"/>
      </top>
      <bottom style="medium">
        <color theme="0"/>
      </bottom>
      <diagonal/>
    </border>
    <border>
      <left style="thin">
        <color rgb="FF53B3DD"/>
      </left>
      <right/>
      <top/>
      <bottom style="thin">
        <color rgb="FF53B3DD"/>
      </bottom>
      <diagonal/>
    </border>
    <border>
      <left style="medium">
        <color rgb="FF2C6682"/>
      </left>
      <right/>
      <top style="medium">
        <color rgb="FF53B3DD"/>
      </top>
      <bottom/>
      <diagonal/>
    </border>
    <border>
      <left/>
      <right style="thin">
        <color rgb="FF53B3DD"/>
      </right>
      <top style="medium">
        <color rgb="FF53B3DD"/>
      </top>
      <bottom style="thin">
        <color theme="0"/>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medium">
        <color rgb="FF53B3DD"/>
      </top>
      <bottom/>
      <diagonal/>
    </border>
    <border>
      <left/>
      <right style="medium">
        <color rgb="FF2C6682"/>
      </right>
      <top style="thin">
        <color rgb="FF53B3DD"/>
      </top>
      <bottom/>
      <diagonal/>
    </border>
    <border>
      <left/>
      <right style="thin">
        <color rgb="FF53B3DD"/>
      </right>
      <top style="thin">
        <color theme="0"/>
      </top>
      <bottom style="thin">
        <color rgb="FF53B3DD"/>
      </bottom>
      <diagonal/>
    </border>
    <border>
      <left style="thin">
        <color rgb="FF53B3DD"/>
      </left>
      <right style="thin">
        <color rgb="FF53B3DD"/>
      </right>
      <top style="thin">
        <color theme="0"/>
      </top>
      <bottom style="thin">
        <color rgb="FF53B3DD"/>
      </bottom>
      <diagonal/>
    </border>
    <border>
      <left style="thin">
        <color rgb="FF53B3DD"/>
      </left>
      <right style="thin">
        <color rgb="FF53B3DD"/>
      </right>
      <top/>
      <bottom style="thin">
        <color rgb="FF53B3DD"/>
      </bottom>
      <diagonal/>
    </border>
    <border>
      <left/>
      <right/>
      <top style="thin">
        <color rgb="FF53B3DD"/>
      </top>
      <bottom style="hair">
        <color rgb="FF53B3DD"/>
      </bottom>
      <diagonal/>
    </border>
    <border>
      <left/>
      <right style="thin">
        <color rgb="FF53B3DD"/>
      </right>
      <top style="thin">
        <color rgb="FF53B3DD"/>
      </top>
      <bottom style="hair">
        <color rgb="FF53B3DD"/>
      </bottom>
      <diagonal/>
    </border>
    <border>
      <left/>
      <right style="medium">
        <color rgb="FF53B3DD"/>
      </right>
      <top style="medium">
        <color theme="0"/>
      </top>
      <bottom style="medium">
        <color rgb="FF53B3DD"/>
      </bottom>
      <diagonal/>
    </border>
    <border>
      <left style="medium">
        <color theme="0"/>
      </left>
      <right style="medium">
        <color theme="0"/>
      </right>
      <top style="medium">
        <color theme="0"/>
      </top>
      <bottom style="medium">
        <color rgb="FF53B3DD"/>
      </bottom>
      <diagonal/>
    </border>
    <border>
      <left style="medium">
        <color theme="0"/>
      </left>
      <right/>
      <top style="medium">
        <color theme="0"/>
      </top>
      <bottom style="medium">
        <color rgb="FF53B3DD"/>
      </bottom>
      <diagonal/>
    </border>
    <border>
      <left/>
      <right/>
      <top style="hair">
        <color rgb="FF53B3DD"/>
      </top>
      <bottom style="hair">
        <color rgb="FF53B3DD"/>
      </bottom>
      <diagonal/>
    </border>
    <border>
      <left/>
      <right style="thin">
        <color rgb="FF53B3DD"/>
      </right>
      <top style="hair">
        <color rgb="FF53B3DD"/>
      </top>
      <bottom style="hair">
        <color rgb="FF53B3DD"/>
      </bottom>
      <diagonal/>
    </border>
    <border>
      <left style="hair">
        <color rgb="FF53B3DD"/>
      </left>
      <right style="hair">
        <color rgb="FF53B3DD"/>
      </right>
      <top style="thin">
        <color rgb="FF53B3DD"/>
      </top>
      <bottom/>
      <diagonal/>
    </border>
    <border>
      <left style="thin">
        <color rgb="FF53B3DD"/>
      </left>
      <right style="hair">
        <color rgb="FF53B3DD"/>
      </right>
      <top style="hair">
        <color rgb="FF53B3DD"/>
      </top>
      <bottom/>
      <diagonal/>
    </border>
    <border>
      <left style="hair">
        <color rgb="FF53B3DD"/>
      </left>
      <right style="hair">
        <color rgb="FF53B3DD"/>
      </right>
      <top style="hair">
        <color rgb="FF53B3DD"/>
      </top>
      <bottom/>
      <diagonal/>
    </border>
    <border>
      <left style="hair">
        <color rgb="FF53B3DD"/>
      </left>
      <right style="hair">
        <color rgb="FF53B3DD"/>
      </right>
      <top/>
      <bottom/>
      <diagonal/>
    </border>
    <border>
      <left style="hair">
        <color rgb="FF53B3DD"/>
      </left>
      <right style="medium">
        <color rgb="FF2C6682"/>
      </right>
      <top style="hair">
        <color rgb="FF53B3DD"/>
      </top>
      <bottom/>
      <diagonal/>
    </border>
    <border>
      <left style="hair">
        <color rgb="FF53B3DD"/>
      </left>
      <right style="thin">
        <color rgb="FF53B3DD"/>
      </right>
      <top style="hair">
        <color rgb="FF53B3DD"/>
      </top>
      <bottom/>
      <diagonal/>
    </border>
    <border>
      <left style="thin">
        <color rgb="FF53B3DD"/>
      </left>
      <right style="thin">
        <color rgb="FF53B3DD"/>
      </right>
      <top style="medium">
        <color rgb="FF53B3DD"/>
      </top>
      <bottom style="thin">
        <color rgb="FF53B3DD"/>
      </bottom>
      <diagonal/>
    </border>
    <border>
      <left style="thin">
        <color rgb="FF53B3DD"/>
      </left>
      <right/>
      <top style="thin">
        <color rgb="FF53B3DD"/>
      </top>
      <bottom style="thin">
        <color rgb="FF53B3DD"/>
      </bottom>
      <diagonal/>
    </border>
    <border>
      <left style="hair">
        <color rgb="FF53B3DD"/>
      </left>
      <right style="hair">
        <color rgb="FF53B3DD"/>
      </right>
      <top/>
      <bottom style="hair">
        <color rgb="FF53B3DD"/>
      </bottom>
      <diagonal/>
    </border>
    <border>
      <left/>
      <right/>
      <top style="thin">
        <color rgb="FF53B3DD"/>
      </top>
      <bottom style="medium">
        <color rgb="FF53B3DD"/>
      </bottom>
      <diagonal/>
    </border>
    <border>
      <left style="thin">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top/>
      <bottom style="hair">
        <color rgb="FF53B3DD"/>
      </bottom>
      <diagonal/>
    </border>
    <border>
      <left style="hair">
        <color rgb="FF53B3DD"/>
      </left>
      <right style="medium">
        <color rgb="FF2C6682"/>
      </right>
      <top/>
      <bottom style="hair">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top style="thin">
        <color rgb="FF53B3DD"/>
      </top>
      <bottom/>
      <diagonal/>
    </border>
    <border>
      <left/>
      <right style="medium">
        <color rgb="FF2C6682"/>
      </right>
      <top style="thin">
        <color rgb="FF53B3DD"/>
      </top>
      <bottom style="thin">
        <color rgb="FF53B3DD"/>
      </bottom>
      <diagonal/>
    </border>
    <border>
      <left style="thin">
        <color rgb="FF53B3DD"/>
      </left>
      <right style="hair">
        <color rgb="FF53B3DD"/>
      </right>
      <top/>
      <bottom/>
      <diagonal/>
    </border>
    <border>
      <left style="hair">
        <color rgb="FF53B3DD"/>
      </left>
      <right style="hair">
        <color rgb="FF53B3DD"/>
      </right>
      <top/>
      <bottom style="thin">
        <color rgb="FF53B3DD"/>
      </bottom>
      <diagonal/>
    </border>
    <border>
      <left style="hair">
        <color rgb="FF53B3DD"/>
      </left>
      <right style="medium">
        <color rgb="FF2C6682"/>
      </right>
      <top style="hair">
        <color rgb="FF53B3DD"/>
      </top>
      <bottom style="thin">
        <color rgb="FF53B3DD"/>
      </bottom>
      <diagonal/>
    </border>
    <border>
      <left style="thin">
        <color rgb="FF53B3DD"/>
      </left>
      <right style="thin">
        <color rgb="FF53B3DD"/>
      </right>
      <top style="thin">
        <color rgb="FF53B3DD"/>
      </top>
      <bottom style="thin">
        <color rgb="FF53B3DD"/>
      </bottom>
      <diagonal/>
    </border>
    <border>
      <left style="double">
        <color theme="0"/>
      </left>
      <right/>
      <top/>
      <bottom style="thin">
        <color theme="0"/>
      </bottom>
      <diagonal/>
    </border>
    <border>
      <left/>
      <right style="medium">
        <color rgb="FF2C6682"/>
      </right>
      <top/>
      <bottom style="thin">
        <color theme="0"/>
      </bottom>
      <diagonal/>
    </border>
    <border>
      <left style="medium">
        <color rgb="FF2C6682"/>
      </left>
      <right/>
      <top style="thin">
        <color theme="0"/>
      </top>
      <bottom style="medium">
        <color auto="1"/>
      </bottom>
      <diagonal/>
    </border>
    <border>
      <left/>
      <right/>
      <top style="thin">
        <color theme="0"/>
      </top>
      <bottom style="medium">
        <color auto="1"/>
      </bottom>
      <diagonal/>
    </border>
    <border>
      <left style="medium">
        <color rgb="FF2C6682"/>
      </left>
      <right/>
      <top style="medium">
        <color auto="1"/>
      </top>
      <bottom/>
      <diagonal/>
    </border>
    <border>
      <left style="thin">
        <color rgb="FF2C6682"/>
      </left>
      <right/>
      <top style="thin">
        <color theme="0"/>
      </top>
      <bottom style="hair">
        <color rgb="FF53B3DD"/>
      </bottom>
      <diagonal/>
    </border>
    <border>
      <left/>
      <right/>
      <top style="thin">
        <color theme="0"/>
      </top>
      <bottom style="hair">
        <color rgb="FF53B3DD"/>
      </bottom>
      <diagonal/>
    </border>
    <border>
      <left/>
      <right style="medium">
        <color rgb="FF2C6682"/>
      </right>
      <top style="thin">
        <color theme="0"/>
      </top>
      <bottom style="hair">
        <color rgb="FF53B3DD"/>
      </bottom>
      <diagonal/>
    </border>
    <border>
      <left style="medium">
        <color rgb="FF2C6682"/>
      </left>
      <right/>
      <top/>
      <bottom style="medium">
        <color rgb="FF2C6682"/>
      </bottom>
      <diagonal/>
    </border>
    <border>
      <left/>
      <right/>
      <top/>
      <bottom style="medium">
        <color rgb="FF2C6682"/>
      </bottom>
      <diagonal/>
    </border>
    <border>
      <left style="thin">
        <color rgb="FF2C6682"/>
      </left>
      <right style="hair">
        <color rgb="FF53B3DD"/>
      </right>
      <top style="hair">
        <color rgb="FF53B3DD"/>
      </top>
      <bottom/>
      <diagonal/>
    </border>
    <border>
      <left/>
      <right style="hair">
        <color rgb="FF53B3DD"/>
      </right>
      <top style="hair">
        <color rgb="FF53B3DD"/>
      </top>
      <bottom/>
      <diagonal/>
    </border>
    <border>
      <left style="hair">
        <color rgb="FF53B3DD"/>
      </left>
      <right/>
      <top style="hair">
        <color rgb="FF53B3DD"/>
      </top>
      <bottom/>
      <diagonal/>
    </border>
    <border>
      <left/>
      <right/>
      <top style="hair">
        <color rgb="FF53B3DD"/>
      </top>
      <bottom/>
      <diagonal/>
    </border>
    <border>
      <left style="hair">
        <color rgb="FF53B3DD"/>
      </left>
      <right style="hair">
        <color rgb="FF53B3DD"/>
      </right>
      <top style="medium">
        <color rgb="FF2C6682"/>
      </top>
      <bottom/>
      <diagonal/>
    </border>
    <border>
      <left style="thin">
        <color rgb="FF2C6682"/>
      </left>
      <right style="thin">
        <color rgb="FF2C6682"/>
      </right>
      <top style="thin">
        <color rgb="FF53B3DD"/>
      </top>
      <bottom style="hair">
        <color rgb="FF53B3DD"/>
      </bottom>
      <diagonal/>
    </border>
    <border>
      <left style="thin">
        <color theme="0"/>
      </left>
      <right/>
      <top style="hair">
        <color rgb="FF53B3DD"/>
      </top>
      <bottom/>
      <diagonal/>
    </border>
    <border>
      <left/>
      <right style="thin">
        <color theme="0"/>
      </right>
      <top style="hair">
        <color rgb="FF53B3DD"/>
      </top>
      <bottom/>
      <diagonal/>
    </border>
    <border>
      <left/>
      <right/>
      <top/>
      <bottom style="dotted">
        <color rgb="FF000000"/>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theme="0"/>
      </left>
      <right style="thin">
        <color theme="0"/>
      </right>
      <top style="thin">
        <color indexed="64"/>
      </top>
      <bottom style="thin">
        <color indexed="64"/>
      </bottom>
      <diagonal/>
    </border>
    <border>
      <left style="thin">
        <color indexed="64"/>
      </left>
      <right style="thin">
        <color theme="0"/>
      </right>
      <top style="thin">
        <color indexed="64"/>
      </top>
      <bottom style="thin">
        <color theme="0"/>
      </bottom>
      <diagonal/>
    </border>
    <border>
      <left/>
      <right style="thin">
        <color theme="0"/>
      </right>
      <top style="thin">
        <color indexed="64"/>
      </top>
      <bottom style="thin">
        <color theme="0"/>
      </bottom>
      <diagonal/>
    </border>
    <border>
      <left style="thin">
        <color theme="0"/>
      </left>
      <right style="thin">
        <color theme="0"/>
      </right>
      <top style="thin">
        <color indexed="64"/>
      </top>
      <bottom/>
      <diagonal/>
    </border>
    <border>
      <left style="thin">
        <color indexed="64"/>
      </left>
      <right/>
      <top style="thin">
        <color indexed="64"/>
      </top>
      <bottom style="thin">
        <color theme="0"/>
      </bottom>
      <diagonal/>
    </border>
    <border>
      <left/>
      <right/>
      <top style="thin">
        <color indexed="64"/>
      </top>
      <bottom style="thin">
        <color theme="0"/>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hair">
        <color rgb="FF53B3DD"/>
      </left>
      <right/>
      <top style="hair">
        <color rgb="FF53B3DD"/>
      </top>
      <bottom style="thin">
        <color rgb="FF53B3DD"/>
      </bottom>
      <diagonal/>
    </border>
    <border>
      <left/>
      <right/>
      <top style="hair">
        <color rgb="FF53B3DD"/>
      </top>
      <bottom style="thin">
        <color rgb="FF53B3DD"/>
      </bottom>
      <diagonal/>
    </border>
    <border>
      <left/>
      <right style="thin">
        <color rgb="FF53B3DD"/>
      </right>
      <top style="hair">
        <color rgb="FF53B3DD"/>
      </top>
      <bottom style="thin">
        <color rgb="FF53B3DD"/>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thin">
        <color auto="1"/>
      </right>
      <top style="thin">
        <color indexed="64"/>
      </top>
      <bottom style="hair">
        <color indexed="64"/>
      </bottom>
      <diagonal/>
    </border>
    <border>
      <left/>
      <right/>
      <top style="thin">
        <color indexed="64"/>
      </top>
      <bottom style="dashed">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auto="1"/>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auto="1"/>
      </right>
      <top style="thin">
        <color auto="1"/>
      </top>
      <bottom style="thin">
        <color indexed="64"/>
      </bottom>
      <diagonal/>
    </border>
    <border>
      <left style="thin">
        <color rgb="FF53B3DD"/>
      </left>
      <right style="hair">
        <color rgb="FF53B3DD"/>
      </right>
      <top style="thin">
        <color rgb="FF53B3DD"/>
      </top>
      <bottom/>
      <diagonal/>
    </border>
    <border>
      <left style="thin">
        <color rgb="FF53B3DD"/>
      </left>
      <right style="hair">
        <color rgb="FF53B3DD"/>
      </right>
      <top/>
      <bottom style="thin">
        <color rgb="FF53B3DD"/>
      </bottom>
      <diagonal/>
    </border>
    <border>
      <left style="thin">
        <color auto="1"/>
      </left>
      <right/>
      <top style="thin">
        <color indexed="64"/>
      </top>
      <bottom style="thin">
        <color indexed="64"/>
      </bottom>
      <diagonal/>
    </border>
    <border>
      <left style="hair">
        <color auto="1"/>
      </left>
      <right style="medium">
        <color auto="1"/>
      </right>
      <top style="double">
        <color auto="1"/>
      </top>
      <bottom style="hair">
        <color auto="1"/>
      </bottom>
      <diagonal/>
    </border>
    <border>
      <left style="thin">
        <color auto="1"/>
      </left>
      <right/>
      <top style="double">
        <color auto="1"/>
      </top>
      <bottom/>
      <diagonal/>
    </border>
  </borders>
  <cellStyleXfs count="24411">
    <xf numFmtId="0" fontId="0" fillId="0" borderId="0"/>
    <xf numFmtId="43" fontId="158" fillId="0" borderId="0" applyFont="0" applyFill="0" applyBorder="0" applyAlignment="0" applyProtection="0"/>
    <xf numFmtId="9" fontId="158" fillId="0" borderId="0" applyFont="0" applyFill="0" applyBorder="0" applyAlignment="0" applyProtection="0"/>
    <xf numFmtId="164" fontId="159"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43"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6" fontId="158" fillId="0" borderId="0" applyFont="0" applyFill="0" applyBorder="0" applyAlignment="0" applyProtection="0"/>
    <xf numFmtId="166" fontId="158" fillId="0" borderId="0" applyFont="0" applyFill="0" applyBorder="0" applyAlignment="0" applyProtection="0"/>
    <xf numFmtId="43"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17"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165" fontId="158" fillId="0" borderId="0" applyFont="0" applyFill="0" applyBorder="0" applyAlignment="0" applyProtection="0"/>
    <xf numFmtId="0" fontId="117" fillId="0" borderId="0"/>
    <xf numFmtId="0" fontId="117" fillId="0" borderId="0"/>
    <xf numFmtId="0" fontId="158" fillId="0" borderId="0"/>
    <xf numFmtId="0" fontId="117" fillId="0" borderId="0"/>
    <xf numFmtId="0" fontId="117" fillId="0" borderId="0"/>
    <xf numFmtId="0" fontId="117" fillId="0" borderId="0"/>
    <xf numFmtId="0" fontId="160" fillId="0" borderId="0">
      <alignment vertical="center"/>
    </xf>
    <xf numFmtId="0" fontId="158" fillId="0" borderId="0"/>
    <xf numFmtId="0" fontId="161" fillId="0" borderId="0"/>
    <xf numFmtId="0" fontId="158" fillId="11" borderId="187" applyNumberFormat="0" applyFont="0" applyAlignment="0" applyProtection="0"/>
    <xf numFmtId="9" fontId="117" fillId="0" borderId="0" applyFont="0" applyFill="0" applyBorder="0" applyAlignment="0" applyProtection="0"/>
    <xf numFmtId="0" fontId="29" fillId="0" borderId="0"/>
    <xf numFmtId="43" fontId="29" fillId="0" borderId="0" applyFont="0" applyFill="0" applyBorder="0" applyAlignment="0" applyProtection="0"/>
    <xf numFmtId="9"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0" fontId="176" fillId="0" borderId="0"/>
    <xf numFmtId="9" fontId="176" fillId="0" borderId="0" applyFont="0" applyFill="0" applyBorder="0" applyAlignment="0" applyProtection="0"/>
    <xf numFmtId="0" fontId="28" fillId="0" borderId="0"/>
    <xf numFmtId="165" fontId="28" fillId="0" borderId="0" applyFont="0" applyFill="0" applyBorder="0" applyAlignment="0" applyProtection="0"/>
    <xf numFmtId="9" fontId="28" fillId="0" borderId="0" applyFont="0" applyFill="0" applyBorder="0" applyAlignment="0" applyProtection="0"/>
    <xf numFmtId="0" fontId="27" fillId="0" borderId="0"/>
    <xf numFmtId="43" fontId="27" fillId="0" borderId="0" applyFont="0" applyFill="0" applyBorder="0" applyAlignment="0" applyProtection="0"/>
    <xf numFmtId="9" fontId="27" fillId="0" borderId="0" applyFont="0" applyFill="0" applyBorder="0" applyAlignment="0" applyProtection="0"/>
    <xf numFmtId="0" fontId="117" fillId="0" borderId="0"/>
    <xf numFmtId="165" fontId="27" fillId="0" borderId="0" applyFont="0" applyFill="0" applyBorder="0" applyAlignment="0" applyProtection="0"/>
    <xf numFmtId="43" fontId="27" fillId="0" borderId="0" applyFont="0" applyFill="0" applyBorder="0" applyAlignment="0" applyProtection="0"/>
    <xf numFmtId="0" fontId="26" fillId="0" borderId="0"/>
    <xf numFmtId="43" fontId="26" fillId="0" borderId="0" applyFont="0" applyFill="0" applyBorder="0" applyAlignment="0" applyProtection="0"/>
    <xf numFmtId="9" fontId="26" fillId="0" borderId="0" applyFont="0" applyFill="0" applyBorder="0" applyAlignment="0" applyProtection="0"/>
    <xf numFmtId="165" fontId="26" fillId="0" borderId="0" applyFont="0" applyFill="0" applyBorder="0" applyAlignment="0" applyProtection="0"/>
    <xf numFmtId="43" fontId="26" fillId="0" borderId="0" applyFont="0" applyFill="0" applyBorder="0" applyAlignment="0" applyProtection="0"/>
    <xf numFmtId="43" fontId="25" fillId="0" borderId="0" applyFont="0" applyFill="0" applyBorder="0" applyAlignment="0" applyProtection="0"/>
    <xf numFmtId="9" fontId="25" fillId="0" borderId="0" applyFont="0" applyFill="0" applyBorder="0" applyAlignment="0" applyProtection="0"/>
    <xf numFmtId="0" fontId="25" fillId="0" borderId="0"/>
    <xf numFmtId="0" fontId="24" fillId="0" borderId="0"/>
    <xf numFmtId="165" fontId="24" fillId="0" borderId="0" applyFont="0" applyFill="0" applyBorder="0" applyAlignment="0" applyProtection="0"/>
    <xf numFmtId="9" fontId="24" fillId="0" borderId="0" applyFont="0" applyFill="0" applyBorder="0" applyAlignment="0" applyProtection="0"/>
    <xf numFmtId="43" fontId="24" fillId="0" borderId="0" applyFont="0" applyFill="0" applyBorder="0" applyAlignment="0" applyProtection="0"/>
    <xf numFmtId="165" fontId="24" fillId="0" borderId="0" applyFont="0" applyFill="0" applyBorder="0" applyAlignment="0" applyProtection="0"/>
    <xf numFmtId="43" fontId="24" fillId="0" borderId="0" applyFont="0" applyFill="0" applyBorder="0" applyAlignment="0" applyProtection="0"/>
    <xf numFmtId="0" fontId="23" fillId="0" borderId="0"/>
    <xf numFmtId="43" fontId="23" fillId="0" borderId="0" applyFont="0" applyFill="0" applyBorder="0" applyAlignment="0" applyProtection="0"/>
    <xf numFmtId="9" fontId="23" fillId="0" borderId="0" applyFont="0" applyFill="0" applyBorder="0" applyAlignment="0" applyProtection="0"/>
    <xf numFmtId="165" fontId="23" fillId="0" borderId="0" applyFont="0" applyFill="0" applyBorder="0" applyAlignment="0" applyProtection="0"/>
    <xf numFmtId="43" fontId="23" fillId="0" borderId="0" applyFont="0" applyFill="0" applyBorder="0" applyAlignment="0" applyProtection="0"/>
    <xf numFmtId="43" fontId="22" fillId="0" borderId="0" applyFont="0" applyFill="0" applyBorder="0" applyAlignment="0" applyProtection="0"/>
    <xf numFmtId="9" fontId="22" fillId="0" borderId="0" applyFont="0" applyFill="0" applyBorder="0" applyAlignment="0" applyProtection="0"/>
    <xf numFmtId="0" fontId="22" fillId="0" borderId="0"/>
    <xf numFmtId="0" fontId="21" fillId="0" borderId="0"/>
    <xf numFmtId="43" fontId="21" fillId="0" borderId="0" applyFont="0" applyFill="0" applyBorder="0" applyAlignment="0" applyProtection="0"/>
    <xf numFmtId="9"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0" fontId="20" fillId="0" borderId="0"/>
    <xf numFmtId="43" fontId="20" fillId="0" borderId="0" applyFont="0" applyFill="0" applyBorder="0" applyAlignment="0" applyProtection="0"/>
    <xf numFmtId="9" fontId="20" fillId="0" borderId="0" applyFont="0" applyFill="0" applyBorder="0" applyAlignment="0" applyProtection="0"/>
    <xf numFmtId="165" fontId="20" fillId="0" borderId="0" applyFont="0" applyFill="0" applyBorder="0" applyAlignment="0" applyProtection="0"/>
    <xf numFmtId="43" fontId="20" fillId="0" borderId="0" applyFont="0" applyFill="0" applyBorder="0" applyAlignment="0" applyProtection="0"/>
    <xf numFmtId="0" fontId="19" fillId="0" borderId="0"/>
    <xf numFmtId="43" fontId="19" fillId="0" borderId="0" applyFont="0" applyFill="0" applyBorder="0" applyAlignment="0" applyProtection="0"/>
    <xf numFmtId="9"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0" fontId="18" fillId="0" borderId="0"/>
    <xf numFmtId="43" fontId="18" fillId="0" borderId="0" applyFont="0" applyFill="0" applyBorder="0" applyAlignment="0" applyProtection="0"/>
    <xf numFmtId="9" fontId="18" fillId="0" borderId="0" applyFont="0" applyFill="0" applyBorder="0" applyAlignment="0" applyProtection="0"/>
    <xf numFmtId="165" fontId="18" fillId="0" borderId="0" applyFont="0" applyFill="0" applyBorder="0" applyAlignment="0" applyProtection="0"/>
    <xf numFmtId="43" fontId="18" fillId="0" borderId="0" applyFont="0" applyFill="0" applyBorder="0" applyAlignment="0" applyProtection="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6" fillId="0" borderId="0"/>
    <xf numFmtId="43" fontId="16" fillId="0" borderId="0" applyFont="0" applyFill="0" applyBorder="0" applyAlignment="0" applyProtection="0"/>
    <xf numFmtId="9"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165" fontId="15" fillId="0" borderId="0" applyFont="0" applyFill="0" applyBorder="0" applyAlignment="0" applyProtection="0"/>
    <xf numFmtId="43" fontId="15" fillId="0" borderId="0" applyFont="0" applyFill="0" applyBorder="0" applyAlignment="0" applyProtection="0"/>
    <xf numFmtId="0" fontId="14" fillId="0" borderId="0"/>
    <xf numFmtId="43" fontId="14" fillId="0" borderId="0" applyFont="0" applyFill="0" applyBorder="0" applyAlignment="0" applyProtection="0"/>
    <xf numFmtId="9" fontId="14" fillId="0" borderId="0" applyFont="0" applyFill="0" applyBorder="0" applyAlignment="0" applyProtection="0"/>
    <xf numFmtId="165" fontId="14" fillId="0" borderId="0" applyFont="0" applyFill="0" applyBorder="0" applyAlignment="0" applyProtection="0"/>
    <xf numFmtId="43" fontId="14" fillId="0" borderId="0" applyFont="0" applyFill="0" applyBorder="0" applyAlignment="0" applyProtection="0"/>
    <xf numFmtId="43" fontId="13" fillId="0" borderId="0" applyFont="0" applyFill="0" applyBorder="0" applyAlignment="0" applyProtection="0"/>
    <xf numFmtId="9" fontId="13" fillId="0" borderId="0" applyFont="0" applyFill="0" applyBorder="0" applyAlignment="0" applyProtection="0"/>
    <xf numFmtId="0" fontId="13" fillId="0" borderId="0"/>
    <xf numFmtId="0" fontId="12" fillId="0" borderId="0"/>
    <xf numFmtId="43" fontId="12" fillId="0" borderId="0" applyFont="0" applyFill="0" applyBorder="0" applyAlignment="0" applyProtection="0"/>
    <xf numFmtId="9"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0" fontId="11" fillId="0" borderId="0"/>
    <xf numFmtId="165" fontId="11" fillId="0" borderId="0" applyFont="0" applyFill="0" applyBorder="0" applyAlignment="0" applyProtection="0"/>
    <xf numFmtId="9" fontId="11" fillId="0" borderId="0" applyFont="0" applyFill="0" applyBorder="0" applyAlignment="0" applyProtection="0"/>
    <xf numFmtId="0" fontId="10" fillId="0" borderId="0"/>
    <xf numFmtId="43" fontId="10" fillId="0" borderId="0" applyFont="0" applyFill="0" applyBorder="0" applyAlignment="0" applyProtection="0"/>
    <xf numFmtId="9" fontId="10" fillId="0" borderId="0" applyFont="0" applyFill="0" applyBorder="0" applyAlignment="0" applyProtection="0"/>
    <xf numFmtId="165" fontId="10" fillId="0" borderId="0" applyFont="0" applyFill="0" applyBorder="0" applyAlignment="0" applyProtection="0"/>
    <xf numFmtId="43" fontId="10"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165" fontId="9" fillId="0" borderId="0" applyFont="0" applyFill="0" applyBorder="0" applyAlignment="0" applyProtection="0"/>
    <xf numFmtId="43" fontId="9"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0" fontId="6" fillId="0" borderId="0"/>
    <xf numFmtId="165" fontId="6" fillId="0" borderId="0" applyFont="0" applyFill="0" applyBorder="0" applyAlignment="0" applyProtection="0"/>
    <xf numFmtId="9" fontId="6"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0" fontId="4" fillId="0" borderId="0"/>
    <xf numFmtId="43" fontId="4" fillId="0" borderId="0" applyFont="0" applyFill="0" applyBorder="0" applyAlignment="0" applyProtection="0"/>
    <xf numFmtId="9" fontId="4" fillId="0" borderId="0" applyFont="0" applyFill="0" applyBorder="0" applyAlignment="0" applyProtection="0"/>
    <xf numFmtId="165" fontId="4"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cellStyleXfs>
  <cellXfs count="2182">
    <xf numFmtId="0" fontId="0" fillId="0" borderId="0" xfId="0"/>
    <xf numFmtId="0" fontId="30" fillId="2" borderId="1" xfId="0" applyFont="1" applyFill="1" applyBorder="1" applyAlignment="1">
      <alignment horizontal="center" vertical="center"/>
    </xf>
    <xf numFmtId="0" fontId="30" fillId="2" borderId="4" xfId="0" applyFont="1" applyFill="1" applyBorder="1" applyAlignment="1">
      <alignment horizontal="center" vertical="center"/>
    </xf>
    <xf numFmtId="0" fontId="30" fillId="2" borderId="7" xfId="0" applyFont="1" applyFill="1" applyBorder="1" applyAlignment="1">
      <alignment horizontal="center" vertical="center" wrapText="1"/>
    </xf>
    <xf numFmtId="0" fontId="30" fillId="0" borderId="4" xfId="0" applyFont="1" applyBorder="1" applyAlignment="1">
      <alignment horizontal="center" vertical="center"/>
    </xf>
    <xf numFmtId="43" fontId="30" fillId="0" borderId="12" xfId="1" applyFont="1" applyFill="1" applyBorder="1" applyAlignment="1">
      <alignment horizontal="center" vertical="center"/>
    </xf>
    <xf numFmtId="10" fontId="30" fillId="0" borderId="13" xfId="2" applyNumberFormat="1" applyFont="1" applyBorder="1" applyAlignment="1">
      <alignment horizontal="center" vertical="center"/>
    </xf>
    <xf numFmtId="167" fontId="0" fillId="0" borderId="12" xfId="0" applyNumberFormat="1" applyBorder="1" applyAlignment="1">
      <alignment horizontal="center" vertical="center"/>
    </xf>
    <xf numFmtId="0" fontId="30" fillId="0" borderId="7" xfId="0" applyFont="1" applyBorder="1" applyAlignment="1">
      <alignment horizontal="center" vertical="center"/>
    </xf>
    <xf numFmtId="43" fontId="30" fillId="0" borderId="14" xfId="1" applyFont="1" applyFill="1" applyBorder="1" applyAlignment="1">
      <alignment horizontal="center" vertical="center"/>
    </xf>
    <xf numFmtId="10" fontId="30" fillId="0" borderId="15" xfId="2" applyNumberFormat="1" applyFont="1" applyBorder="1" applyAlignment="1">
      <alignment horizontal="center" vertical="center"/>
    </xf>
    <xf numFmtId="0" fontId="31" fillId="3" borderId="0" xfId="0" applyFont="1" applyFill="1" applyAlignment="1">
      <alignment horizontal="right" vertical="center"/>
    </xf>
    <xf numFmtId="15" fontId="31" fillId="3" borderId="0" xfId="0" applyNumberFormat="1" applyFont="1" applyFill="1" applyAlignment="1">
      <alignment horizontal="left" vertical="center"/>
    </xf>
    <xf numFmtId="0" fontId="0" fillId="0" borderId="12" xfId="0" applyBorder="1" applyAlignment="1">
      <alignment horizontal="center"/>
    </xf>
    <xf numFmtId="9" fontId="0" fillId="0" borderId="12" xfId="0" applyNumberFormat="1" applyBorder="1" applyAlignment="1">
      <alignment horizontal="center"/>
    </xf>
    <xf numFmtId="9" fontId="0" fillId="6" borderId="12" xfId="0" applyNumberFormat="1" applyFill="1" applyBorder="1" applyAlignment="1">
      <alignment horizontal="center"/>
    </xf>
    <xf numFmtId="168" fontId="0" fillId="0" borderId="0" xfId="0" applyNumberFormat="1"/>
    <xf numFmtId="168" fontId="35" fillId="0" borderId="0" xfId="0" applyNumberFormat="1" applyFont="1"/>
    <xf numFmtId="169" fontId="35" fillId="0" borderId="0" xfId="0" applyNumberFormat="1" applyFont="1"/>
    <xf numFmtId="0" fontId="35" fillId="0" borderId="0" xfId="0" applyFont="1"/>
    <xf numFmtId="168" fontId="36" fillId="0" borderId="1" xfId="0" applyNumberFormat="1" applyFont="1" applyBorder="1"/>
    <xf numFmtId="0" fontId="37" fillId="0" borderId="25" xfId="0" applyFont="1" applyBorder="1" applyAlignment="1">
      <alignment horizontal="center"/>
    </xf>
    <xf numFmtId="0" fontId="36" fillId="0" borderId="17" xfId="0" applyFont="1" applyBorder="1" applyAlignment="1">
      <alignment horizontal="center"/>
    </xf>
    <xf numFmtId="168" fontId="36" fillId="0" borderId="27" xfId="0" applyNumberFormat="1" applyFont="1" applyBorder="1" applyAlignment="1">
      <alignment horizontal="center"/>
    </xf>
    <xf numFmtId="0" fontId="36" fillId="11" borderId="28" xfId="0" applyFont="1" applyFill="1" applyBorder="1" applyAlignment="1">
      <alignment horizontal="center"/>
    </xf>
    <xf numFmtId="0" fontId="36" fillId="0" borderId="14" xfId="0" applyFont="1" applyBorder="1" applyAlignment="1">
      <alignment horizontal="center"/>
    </xf>
    <xf numFmtId="0" fontId="36" fillId="0" borderId="28" xfId="0" applyFont="1" applyBorder="1" applyAlignment="1">
      <alignment horizontal="center"/>
    </xf>
    <xf numFmtId="0" fontId="36" fillId="0" borderId="15" xfId="0" applyFont="1" applyBorder="1" applyAlignment="1">
      <alignment horizontal="center"/>
    </xf>
    <xf numFmtId="0" fontId="39" fillId="0" borderId="20" xfId="0" applyFont="1" applyBorder="1" applyAlignment="1">
      <alignment horizontal="center"/>
    </xf>
    <xf numFmtId="17" fontId="36" fillId="0" borderId="12" xfId="0" applyNumberFormat="1" applyFont="1" applyBorder="1" applyAlignment="1">
      <alignment horizontal="center"/>
    </xf>
    <xf numFmtId="170" fontId="35" fillId="11" borderId="0" xfId="1" applyNumberFormat="1" applyFont="1" applyFill="1"/>
    <xf numFmtId="171" fontId="35" fillId="0" borderId="0" xfId="0" applyNumberFormat="1" applyFont="1"/>
    <xf numFmtId="172" fontId="35" fillId="0" borderId="0" xfId="2" applyNumberFormat="1" applyFont="1" applyAlignment="1">
      <alignment horizontal="center"/>
    </xf>
    <xf numFmtId="169" fontId="35" fillId="11" borderId="0" xfId="0" applyNumberFormat="1" applyFont="1" applyFill="1"/>
    <xf numFmtId="0" fontId="40" fillId="0" borderId="0" xfId="0" applyFont="1"/>
    <xf numFmtId="170" fontId="35" fillId="11" borderId="0" xfId="4" applyNumberFormat="1" applyFont="1" applyFill="1"/>
    <xf numFmtId="173" fontId="0" fillId="0" borderId="0" xfId="0" applyNumberFormat="1"/>
    <xf numFmtId="170" fontId="35" fillId="11" borderId="0" xfId="0" applyNumberFormat="1" applyFont="1" applyFill="1"/>
    <xf numFmtId="171" fontId="36" fillId="12" borderId="0" xfId="0" applyNumberFormat="1" applyFont="1" applyFill="1"/>
    <xf numFmtId="17" fontId="39" fillId="0" borderId="12" xfId="0" applyNumberFormat="1" applyFont="1" applyBorder="1" applyAlignment="1">
      <alignment horizontal="center"/>
    </xf>
    <xf numFmtId="170" fontId="0" fillId="11" borderId="0" xfId="1" applyNumberFormat="1" applyFont="1" applyFill="1"/>
    <xf numFmtId="169" fontId="0" fillId="0" borderId="0" xfId="0" applyNumberFormat="1"/>
    <xf numFmtId="172" fontId="0" fillId="0" borderId="0" xfId="2" applyNumberFormat="1" applyFont="1" applyAlignment="1">
      <alignment horizontal="center"/>
    </xf>
    <xf numFmtId="169" fontId="0" fillId="11" borderId="0" xfId="0" applyNumberFormat="1" applyFill="1"/>
    <xf numFmtId="171" fontId="0" fillId="0" borderId="0" xfId="0" applyNumberFormat="1"/>
    <xf numFmtId="0" fontId="35" fillId="0" borderId="0" xfId="0" applyFont="1" applyAlignment="1">
      <alignment horizontal="center"/>
    </xf>
    <xf numFmtId="169" fontId="41" fillId="0" borderId="0" xfId="0" applyNumberFormat="1" applyFont="1"/>
    <xf numFmtId="17" fontId="0" fillId="11" borderId="30" xfId="0" applyNumberFormat="1" applyFill="1" applyBorder="1"/>
    <xf numFmtId="17" fontId="0" fillId="11" borderId="31" xfId="0" applyNumberFormat="1" applyFill="1" applyBorder="1"/>
    <xf numFmtId="17" fontId="0" fillId="0" borderId="0" xfId="0" applyNumberFormat="1"/>
    <xf numFmtId="43" fontId="0" fillId="0" borderId="0" xfId="1" applyFont="1"/>
    <xf numFmtId="15" fontId="0" fillId="0" borderId="0" xfId="0" applyNumberFormat="1"/>
    <xf numFmtId="4" fontId="0" fillId="0" borderId="0" xfId="0" applyNumberFormat="1"/>
    <xf numFmtId="10" fontId="0" fillId="0" borderId="0" xfId="0" applyNumberFormat="1"/>
    <xf numFmtId="168" fontId="39" fillId="0" borderId="0" xfId="0" applyNumberFormat="1" applyFont="1" applyAlignment="1">
      <alignment horizontal="center"/>
    </xf>
    <xf numFmtId="10" fontId="0" fillId="0" borderId="0" xfId="2" applyNumberFormat="1" applyFont="1" applyFill="1" applyBorder="1" applyAlignment="1">
      <alignment horizontal="center"/>
    </xf>
    <xf numFmtId="173" fontId="0" fillId="0" borderId="0" xfId="0" applyNumberFormat="1" applyAlignment="1">
      <alignment horizontal="center"/>
    </xf>
    <xf numFmtId="165" fontId="0" fillId="0" borderId="0" xfId="0" applyNumberFormat="1"/>
    <xf numFmtId="0" fontId="0" fillId="0" borderId="0" xfId="0" applyAlignment="1">
      <alignment horizontal="center"/>
    </xf>
    <xf numFmtId="0" fontId="0" fillId="0" borderId="0" xfId="1" applyNumberFormat="1" applyFont="1"/>
    <xf numFmtId="0" fontId="36" fillId="0" borderId="1" xfId="0" applyFont="1" applyBorder="1"/>
    <xf numFmtId="0" fontId="0" fillId="0" borderId="32" xfId="0" applyBorder="1"/>
    <xf numFmtId="0" fontId="0" fillId="0" borderId="33" xfId="0" applyBorder="1"/>
    <xf numFmtId="0" fontId="0" fillId="0" borderId="34" xfId="0" applyBorder="1"/>
    <xf numFmtId="0" fontId="36" fillId="0" borderId="27" xfId="0" applyFont="1" applyBorder="1" applyAlignment="1">
      <alignment horizontal="center"/>
    </xf>
    <xf numFmtId="0" fontId="39" fillId="0" borderId="0" xfId="0" applyFont="1" applyAlignment="1">
      <alignment horizontal="center"/>
    </xf>
    <xf numFmtId="0" fontId="0" fillId="0" borderId="35" xfId="0" applyBorder="1"/>
    <xf numFmtId="0" fontId="0" fillId="0" borderId="36" xfId="0" applyBorder="1"/>
    <xf numFmtId="10" fontId="35" fillId="0" borderId="0" xfId="2" applyNumberFormat="1" applyFont="1" applyAlignment="1">
      <alignment horizontal="center"/>
    </xf>
    <xf numFmtId="40" fontId="0" fillId="0" borderId="0" xfId="0" applyNumberFormat="1"/>
    <xf numFmtId="0" fontId="0" fillId="0" borderId="37" xfId="0" applyBorder="1"/>
    <xf numFmtId="0" fontId="0" fillId="0" borderId="38" xfId="0" applyBorder="1"/>
    <xf numFmtId="0" fontId="0" fillId="0" borderId="39" xfId="0" applyBorder="1"/>
    <xf numFmtId="174" fontId="0" fillId="0" borderId="0" xfId="1" applyNumberFormat="1" applyFont="1"/>
    <xf numFmtId="0" fontId="43" fillId="0" borderId="0" xfId="0" applyFont="1"/>
    <xf numFmtId="0" fontId="39" fillId="0" borderId="0" xfId="0" applyFont="1"/>
    <xf numFmtId="0" fontId="39" fillId="0" borderId="0" xfId="0" applyFont="1" applyAlignment="1">
      <alignment horizontal="left" indent="1"/>
    </xf>
    <xf numFmtId="0" fontId="39" fillId="0" borderId="0" xfId="0" applyFont="1" applyAlignment="1">
      <alignment vertical="center"/>
    </xf>
    <xf numFmtId="0" fontId="39" fillId="0" borderId="0" xfId="0" applyFont="1" applyAlignment="1">
      <alignment horizontal="center" vertical="center" wrapText="1"/>
    </xf>
    <xf numFmtId="9" fontId="0" fillId="0" borderId="0" xfId="2" applyFont="1" applyFill="1" applyBorder="1" applyAlignment="1">
      <alignment horizontal="center"/>
    </xf>
    <xf numFmtId="37" fontId="0" fillId="0" borderId="0" xfId="0" applyNumberFormat="1"/>
    <xf numFmtId="0" fontId="0" fillId="0" borderId="0" xfId="0" applyAlignment="1">
      <alignment wrapText="1"/>
    </xf>
    <xf numFmtId="0" fontId="46" fillId="16" borderId="44" xfId="0" applyFont="1" applyFill="1" applyBorder="1" applyAlignment="1">
      <alignment horizontal="left" vertical="center"/>
    </xf>
    <xf numFmtId="175" fontId="0" fillId="0" borderId="45" xfId="0" applyNumberFormat="1" applyBorder="1" applyAlignment="1">
      <alignment horizontal="center" vertical="center"/>
    </xf>
    <xf numFmtId="9" fontId="0" fillId="0" borderId="45" xfId="2" applyFont="1" applyBorder="1" applyAlignment="1">
      <alignment horizontal="center" vertical="center"/>
    </xf>
    <xf numFmtId="2" fontId="0" fillId="0" borderId="45" xfId="0" applyNumberFormat="1" applyBorder="1" applyAlignment="1">
      <alignment horizontal="center" vertical="center"/>
    </xf>
    <xf numFmtId="2" fontId="0" fillId="0" borderId="46" xfId="0" applyNumberFormat="1" applyBorder="1" applyAlignment="1">
      <alignment horizontal="center" vertical="center"/>
    </xf>
    <xf numFmtId="0" fontId="46" fillId="16" borderId="47" xfId="0" applyFont="1" applyFill="1" applyBorder="1" applyAlignment="1">
      <alignment horizontal="left" vertical="center"/>
    </xf>
    <xf numFmtId="0" fontId="46" fillId="16" borderId="48" xfId="0" applyFont="1" applyFill="1" applyBorder="1" applyAlignment="1">
      <alignment horizontal="left" vertical="center"/>
    </xf>
    <xf numFmtId="175" fontId="0" fillId="0" borderId="49" xfId="0" applyNumberFormat="1" applyBorder="1" applyAlignment="1">
      <alignment horizontal="center" vertical="center"/>
    </xf>
    <xf numFmtId="9" fontId="0" fillId="0" borderId="49" xfId="0" applyNumberFormat="1" applyBorder="1" applyAlignment="1">
      <alignment horizontal="center" vertical="center"/>
    </xf>
    <xf numFmtId="2" fontId="0" fillId="0" borderId="49" xfId="0" applyNumberFormat="1" applyBorder="1" applyAlignment="1">
      <alignment horizontal="center" vertical="center"/>
    </xf>
    <xf numFmtId="2" fontId="0" fillId="0" borderId="50" xfId="0" applyNumberFormat="1" applyBorder="1" applyAlignment="1">
      <alignment horizontal="center" vertical="center"/>
    </xf>
    <xf numFmtId="0" fontId="47" fillId="17" borderId="51" xfId="0" applyFont="1" applyFill="1" applyBorder="1" applyAlignment="1">
      <alignment horizontal="centerContinuous" vertical="center"/>
    </xf>
    <xf numFmtId="0" fontId="47" fillId="17" borderId="52" xfId="0" applyFont="1" applyFill="1" applyBorder="1" applyAlignment="1">
      <alignment horizontal="centerContinuous" vertical="center"/>
    </xf>
    <xf numFmtId="0" fontId="47" fillId="17" borderId="53" xfId="0" applyFont="1" applyFill="1" applyBorder="1" applyAlignment="1">
      <alignment horizontal="centerContinuous" vertical="center"/>
    </xf>
    <xf numFmtId="0" fontId="48" fillId="18" borderId="0" xfId="0" applyFont="1" applyFill="1" applyAlignment="1">
      <alignment horizontal="center" vertical="center"/>
    </xf>
    <xf numFmtId="15" fontId="48" fillId="18" borderId="0" xfId="0" applyNumberFormat="1" applyFont="1" applyFill="1" applyAlignment="1">
      <alignment horizontal="center" vertical="center"/>
    </xf>
    <xf numFmtId="0" fontId="49" fillId="15" borderId="54" xfId="0" applyFont="1" applyFill="1" applyBorder="1" applyAlignment="1">
      <alignment horizontal="centerContinuous" vertical="center"/>
    </xf>
    <xf numFmtId="0" fontId="50" fillId="15" borderId="55" xfId="0" applyFont="1" applyFill="1" applyBorder="1" applyAlignment="1">
      <alignment horizontal="centerContinuous" vertical="center"/>
    </xf>
    <xf numFmtId="0" fontId="50" fillId="15" borderId="56" xfId="0" applyFont="1" applyFill="1" applyBorder="1" applyAlignment="1">
      <alignment horizontal="centerContinuous" vertical="center"/>
    </xf>
    <xf numFmtId="0" fontId="45" fillId="15" borderId="61" xfId="0" applyFont="1" applyFill="1" applyBorder="1" applyAlignment="1">
      <alignment horizontal="centerContinuous" vertical="center"/>
    </xf>
    <xf numFmtId="0" fontId="45" fillId="15" borderId="62" xfId="0" applyFont="1" applyFill="1" applyBorder="1" applyAlignment="1">
      <alignment horizontal="centerContinuous" vertical="center"/>
    </xf>
    <xf numFmtId="0" fontId="45" fillId="15" borderId="63" xfId="0" applyFont="1" applyFill="1" applyBorder="1" applyAlignment="1">
      <alignment horizontal="centerContinuous" vertical="center"/>
    </xf>
    <xf numFmtId="0" fontId="45" fillId="15" borderId="64" xfId="0" applyFont="1" applyFill="1" applyBorder="1" applyAlignment="1">
      <alignment horizontal="centerContinuous" vertical="center"/>
    </xf>
    <xf numFmtId="38" fontId="45" fillId="0" borderId="65" xfId="0" applyNumberFormat="1" applyFont="1" applyBorder="1" applyAlignment="1" applyProtection="1">
      <alignment horizontal="center" vertical="center"/>
      <protection locked="0"/>
    </xf>
    <xf numFmtId="38" fontId="45" fillId="0" borderId="66" xfId="0" applyNumberFormat="1" applyFont="1" applyBorder="1" applyAlignment="1" applyProtection="1">
      <alignment horizontal="center" vertical="center"/>
      <protection locked="0"/>
    </xf>
    <xf numFmtId="10" fontId="45" fillId="19" borderId="67" xfId="2" applyNumberFormat="1" applyFont="1" applyFill="1" applyBorder="1" applyAlignment="1">
      <alignment horizontal="center" vertical="center"/>
    </xf>
    <xf numFmtId="38" fontId="45" fillId="0" borderId="68" xfId="0" applyNumberFormat="1" applyFont="1" applyBorder="1" applyAlignment="1">
      <alignment horizontal="center" vertical="center"/>
    </xf>
    <xf numFmtId="38" fontId="45" fillId="19" borderId="66" xfId="0" applyNumberFormat="1" applyFont="1" applyFill="1" applyBorder="1" applyAlignment="1">
      <alignment horizontal="center" vertical="center"/>
    </xf>
    <xf numFmtId="0" fontId="45" fillId="19" borderId="67" xfId="0" applyFont="1" applyFill="1" applyBorder="1" applyAlignment="1">
      <alignment horizontal="center" vertical="center"/>
    </xf>
    <xf numFmtId="0" fontId="45" fillId="0" borderId="65" xfId="0" applyFont="1" applyBorder="1" applyAlignment="1" applyProtection="1">
      <alignment horizontal="center" vertical="center"/>
      <protection locked="0"/>
    </xf>
    <xf numFmtId="0" fontId="45" fillId="0" borderId="66" xfId="0" applyFont="1" applyBorder="1" applyAlignment="1" applyProtection="1">
      <alignment horizontal="center" vertical="center"/>
      <protection locked="0"/>
    </xf>
    <xf numFmtId="0" fontId="45" fillId="0" borderId="67" xfId="0" applyFont="1" applyBorder="1" applyAlignment="1" applyProtection="1">
      <alignment horizontal="center" vertical="center" wrapText="1"/>
      <protection locked="0"/>
    </xf>
    <xf numFmtId="177" fontId="35" fillId="0" borderId="0" xfId="1" applyNumberFormat="1" applyFont="1" applyAlignment="1">
      <alignment horizontal="center" vertical="center" wrapText="1"/>
    </xf>
    <xf numFmtId="43" fontId="35" fillId="0" borderId="0" xfId="1" applyFont="1" applyAlignment="1">
      <alignment horizontal="center" vertical="center" wrapText="1"/>
    </xf>
    <xf numFmtId="178" fontId="35" fillId="0" borderId="0" xfId="1" applyNumberFormat="1" applyFont="1" applyAlignment="1">
      <alignment horizontal="center" vertical="center" wrapText="1"/>
    </xf>
    <xf numFmtId="1" fontId="35" fillId="0" borderId="0" xfId="0" applyNumberFormat="1" applyFont="1" applyAlignment="1">
      <alignment wrapText="1"/>
    </xf>
    <xf numFmtId="0" fontId="35" fillId="0" borderId="0" xfId="0" applyFont="1" applyAlignment="1">
      <alignment wrapText="1"/>
    </xf>
    <xf numFmtId="0" fontId="0" fillId="0" borderId="0" xfId="0" applyAlignment="1">
      <alignment vertical="center" wrapText="1"/>
    </xf>
    <xf numFmtId="15" fontId="0" fillId="0" borderId="0" xfId="0" applyNumberFormat="1" applyAlignment="1">
      <alignment vertical="center" wrapText="1"/>
    </xf>
    <xf numFmtId="4" fontId="0" fillId="0" borderId="0" xfId="0" applyNumberFormat="1" applyAlignment="1">
      <alignment wrapText="1"/>
    </xf>
    <xf numFmtId="9" fontId="0" fillId="0" borderId="0" xfId="0" applyNumberFormat="1" applyAlignment="1">
      <alignment wrapText="1"/>
    </xf>
    <xf numFmtId="9" fontId="0" fillId="0" borderId="0" xfId="0" applyNumberFormat="1"/>
    <xf numFmtId="0" fontId="0" fillId="0" borderId="0" xfId="0" applyAlignment="1">
      <alignment horizontal="center" vertical="center"/>
    </xf>
    <xf numFmtId="0" fontId="0" fillId="0" borderId="0" xfId="0" applyAlignment="1">
      <alignment vertical="center"/>
    </xf>
    <xf numFmtId="0" fontId="53" fillId="0" borderId="0" xfId="0" applyFont="1" applyAlignment="1">
      <alignment vertical="center"/>
    </xf>
    <xf numFmtId="0" fontId="54" fillId="23" borderId="84" xfId="0" applyFont="1" applyFill="1" applyBorder="1" applyAlignment="1">
      <alignment horizontal="center" vertical="center"/>
    </xf>
    <xf numFmtId="17" fontId="55" fillId="0" borderId="85" xfId="0" applyNumberFormat="1" applyFont="1" applyBorder="1" applyAlignment="1">
      <alignment horizontal="center" vertical="center" textRotation="90"/>
    </xf>
    <xf numFmtId="17" fontId="55" fillId="0" borderId="0" xfId="0" applyNumberFormat="1" applyFont="1" applyAlignment="1">
      <alignment horizontal="center" vertical="center" textRotation="90"/>
    </xf>
    <xf numFmtId="0" fontId="52" fillId="23" borderId="86" xfId="0" applyFont="1" applyFill="1" applyBorder="1" applyAlignment="1">
      <alignment horizontal="right" vertical="center"/>
    </xf>
    <xf numFmtId="1" fontId="56" fillId="0" borderId="45" xfId="0" applyNumberFormat="1" applyFont="1" applyBorder="1" applyAlignment="1">
      <alignment horizontal="center" vertical="center"/>
    </xf>
    <xf numFmtId="0" fontId="56" fillId="0" borderId="0" xfId="0" applyFont="1" applyAlignment="1">
      <alignment horizontal="center" vertical="center"/>
    </xf>
    <xf numFmtId="0" fontId="57" fillId="23" borderId="87" xfId="0" applyFont="1" applyFill="1" applyBorder="1" applyAlignment="1">
      <alignment horizontal="center" vertical="center"/>
    </xf>
    <xf numFmtId="0" fontId="57" fillId="23" borderId="88" xfId="0" applyFont="1" applyFill="1" applyBorder="1" applyAlignment="1">
      <alignment horizontal="center" vertical="center"/>
    </xf>
    <xf numFmtId="1" fontId="56" fillId="0" borderId="0" xfId="0" applyNumberFormat="1" applyFont="1" applyAlignment="1">
      <alignment horizontal="center" vertical="center"/>
    </xf>
    <xf numFmtId="0" fontId="56" fillId="0" borderId="45" xfId="0" applyFont="1" applyBorder="1" applyAlignment="1">
      <alignment horizontal="center" vertical="center"/>
    </xf>
    <xf numFmtId="0" fontId="57" fillId="23" borderId="89" xfId="0" applyFont="1" applyFill="1" applyBorder="1" applyAlignment="1">
      <alignment horizontal="center" vertical="center"/>
    </xf>
    <xf numFmtId="0" fontId="57" fillId="23" borderId="90" xfId="0" applyFont="1" applyFill="1" applyBorder="1" applyAlignment="1">
      <alignment horizontal="center" vertical="center"/>
    </xf>
    <xf numFmtId="0" fontId="52" fillId="23" borderId="91" xfId="0" applyFont="1" applyFill="1" applyBorder="1" applyAlignment="1">
      <alignment horizontal="right" vertical="center"/>
    </xf>
    <xf numFmtId="1" fontId="56" fillId="0" borderId="92" xfId="0" applyNumberFormat="1" applyFont="1" applyBorder="1" applyAlignment="1">
      <alignment horizontal="center" vertical="center"/>
    </xf>
    <xf numFmtId="0" fontId="57" fillId="23" borderId="93" xfId="0" applyFont="1" applyFill="1" applyBorder="1" applyAlignment="1">
      <alignment horizontal="center" vertical="center"/>
    </xf>
    <xf numFmtId="0" fontId="57" fillId="23" borderId="94" xfId="0" applyFont="1" applyFill="1" applyBorder="1" applyAlignment="1">
      <alignment horizontal="center" vertical="center"/>
    </xf>
    <xf numFmtId="0" fontId="52" fillId="23" borderId="95" xfId="0" applyFont="1" applyFill="1" applyBorder="1" applyAlignment="1">
      <alignment horizontal="right" vertical="center"/>
    </xf>
    <xf numFmtId="1" fontId="56" fillId="0" borderId="96" xfId="0" applyNumberFormat="1" applyFont="1" applyBorder="1" applyAlignment="1">
      <alignment horizontal="center" vertical="center"/>
    </xf>
    <xf numFmtId="43" fontId="0" fillId="0" borderId="0" xfId="1" applyFont="1" applyAlignment="1">
      <alignment vertical="center"/>
    </xf>
    <xf numFmtId="0" fontId="58" fillId="0" borderId="0" xfId="0" applyFont="1" applyAlignment="1">
      <alignment vertical="center"/>
    </xf>
    <xf numFmtId="0" fontId="52" fillId="23" borderId="101" xfId="0" applyFont="1" applyFill="1" applyBorder="1" applyAlignment="1">
      <alignment horizontal="center" vertical="center" wrapText="1"/>
    </xf>
    <xf numFmtId="0" fontId="58" fillId="0" borderId="104" xfId="0" applyFont="1" applyBorder="1" applyAlignment="1">
      <alignment horizontal="center" vertical="center"/>
    </xf>
    <xf numFmtId="1" fontId="58" fillId="0" borderId="104" xfId="0" applyNumberFormat="1" applyFont="1" applyBorder="1" applyAlignment="1">
      <alignment horizontal="center" vertical="center"/>
    </xf>
    <xf numFmtId="0" fontId="56" fillId="0" borderId="92" xfId="0" applyFont="1" applyBorder="1" applyAlignment="1">
      <alignment horizontal="center" vertical="center"/>
    </xf>
    <xf numFmtId="0" fontId="56" fillId="0" borderId="96" xfId="0" applyFont="1" applyBorder="1" applyAlignment="1">
      <alignment horizontal="center" vertical="center"/>
    </xf>
    <xf numFmtId="0" fontId="57" fillId="0" borderId="0" xfId="0" applyFont="1" applyAlignment="1">
      <alignment horizontal="center" vertical="center"/>
    </xf>
    <xf numFmtId="0" fontId="30" fillId="0" borderId="0" xfId="0" applyFont="1"/>
    <xf numFmtId="0" fontId="61" fillId="0" borderId="0" xfId="0" applyFont="1"/>
    <xf numFmtId="0" fontId="62" fillId="0" borderId="0" xfId="0" applyFont="1"/>
    <xf numFmtId="0" fontId="62" fillId="0" borderId="0" xfId="0" applyFont="1" applyAlignment="1">
      <alignment horizontal="left" vertical="top"/>
    </xf>
    <xf numFmtId="0" fontId="63" fillId="0" borderId="0" xfId="0" applyFont="1" applyAlignment="1">
      <alignment horizontal="left" vertical="top"/>
    </xf>
    <xf numFmtId="0" fontId="63" fillId="0" borderId="0" xfId="0" applyFont="1" applyAlignment="1">
      <alignment horizontal="left" vertical="top" wrapText="1"/>
    </xf>
    <xf numFmtId="0" fontId="61" fillId="0" borderId="0" xfId="0" applyFont="1" applyAlignment="1">
      <alignment vertical="center"/>
    </xf>
    <xf numFmtId="0" fontId="64" fillId="0" borderId="0" xfId="0" applyFont="1" applyAlignment="1">
      <alignment vertical="center"/>
    </xf>
    <xf numFmtId="0" fontId="65" fillId="0" borderId="0" xfId="0" applyFont="1" applyAlignment="1">
      <alignment vertical="center"/>
    </xf>
    <xf numFmtId="0" fontId="66" fillId="0" borderId="0" xfId="0" applyFont="1" applyAlignment="1">
      <alignment horizontal="center" vertical="center"/>
    </xf>
    <xf numFmtId="0" fontId="66" fillId="21" borderId="12" xfId="0" applyFont="1" applyFill="1" applyBorder="1" applyAlignment="1">
      <alignment horizontal="center" vertical="center" wrapText="1"/>
    </xf>
    <xf numFmtId="0" fontId="65" fillId="0" borderId="0" xfId="0" applyFont="1" applyAlignment="1">
      <alignment horizontal="center" vertical="center"/>
    </xf>
    <xf numFmtId="0" fontId="67" fillId="27" borderId="12" xfId="0" applyFont="1" applyFill="1" applyBorder="1" applyAlignment="1">
      <alignment horizontal="center" vertical="center" wrapText="1"/>
    </xf>
    <xf numFmtId="168" fontId="67" fillId="27" borderId="12" xfId="0" applyNumberFormat="1" applyFont="1" applyFill="1" applyBorder="1" applyAlignment="1">
      <alignment horizontal="center" vertical="center" wrapText="1"/>
    </xf>
    <xf numFmtId="0" fontId="67" fillId="27" borderId="12" xfId="0" applyFont="1" applyFill="1" applyBorder="1" applyAlignment="1">
      <alignment horizontal="left" vertical="center" wrapText="1"/>
    </xf>
    <xf numFmtId="0" fontId="30" fillId="0" borderId="113" xfId="0" applyFont="1" applyBorder="1" applyAlignment="1">
      <alignment horizontal="center" vertical="center"/>
    </xf>
    <xf numFmtId="168" fontId="67" fillId="27" borderId="113" xfId="0" applyNumberFormat="1" applyFont="1" applyFill="1" applyBorder="1" applyAlignment="1">
      <alignment horizontal="center" vertical="center" wrapText="1"/>
    </xf>
    <xf numFmtId="1" fontId="68" fillId="27" borderId="113" xfId="0" applyNumberFormat="1" applyFont="1" applyFill="1" applyBorder="1" applyAlignment="1">
      <alignment horizontal="center" vertical="center" wrapText="1"/>
    </xf>
    <xf numFmtId="0" fontId="64" fillId="0" borderId="0" xfId="0" applyFont="1" applyAlignment="1">
      <alignment horizontal="center" vertical="center"/>
    </xf>
    <xf numFmtId="0" fontId="69" fillId="27" borderId="12" xfId="0" applyFont="1" applyFill="1" applyBorder="1" applyAlignment="1">
      <alignment horizontal="center" vertical="center" wrapText="1"/>
    </xf>
    <xf numFmtId="168" fontId="69" fillId="27" borderId="12" xfId="0" applyNumberFormat="1" applyFont="1" applyFill="1" applyBorder="1" applyAlignment="1">
      <alignment horizontal="center" vertical="center" wrapText="1"/>
    </xf>
    <xf numFmtId="0" fontId="69" fillId="27" borderId="12" xfId="0" applyFont="1" applyFill="1" applyBorder="1" applyAlignment="1">
      <alignment horizontal="left" vertical="center" wrapText="1"/>
    </xf>
    <xf numFmtId="0" fontId="0" fillId="0" borderId="113" xfId="0" applyBorder="1" applyAlignment="1">
      <alignment horizontal="center" vertical="center"/>
    </xf>
    <xf numFmtId="168" fontId="69" fillId="27" borderId="113" xfId="0" applyNumberFormat="1" applyFont="1" applyFill="1" applyBorder="1" applyAlignment="1">
      <alignment horizontal="center" vertical="center" wrapText="1"/>
    </xf>
    <xf numFmtId="1" fontId="70" fillId="27" borderId="113" xfId="0" applyNumberFormat="1" applyFont="1" applyFill="1" applyBorder="1" applyAlignment="1">
      <alignment horizontal="center" vertical="center" wrapText="1"/>
    </xf>
    <xf numFmtId="179" fontId="71" fillId="0" borderId="0" xfId="24273" applyNumberFormat="1" applyFont="1" applyAlignment="1">
      <alignment horizontal="center" vertical="center" wrapText="1"/>
    </xf>
    <xf numFmtId="179" fontId="72" fillId="0" borderId="0" xfId="24273" applyNumberFormat="1" applyFont="1" applyAlignment="1">
      <alignment horizontal="center" vertical="center" wrapText="1"/>
    </xf>
    <xf numFmtId="179" fontId="73" fillId="0" borderId="0" xfId="24273" applyNumberFormat="1" applyFont="1" applyAlignment="1">
      <alignment horizontal="center" vertical="center" wrapText="1"/>
    </xf>
    <xf numFmtId="1" fontId="74" fillId="0" borderId="0" xfId="24273" applyNumberFormat="1" applyFont="1" applyAlignment="1">
      <alignment horizontal="center" vertical="center" wrapText="1"/>
    </xf>
    <xf numFmtId="179" fontId="75" fillId="0" borderId="0" xfId="24273" applyNumberFormat="1" applyFont="1" applyAlignment="1">
      <alignment horizontal="left" vertical="center" wrapText="1"/>
    </xf>
    <xf numFmtId="179" fontId="76" fillId="0" borderId="0" xfId="24273" applyNumberFormat="1" applyFont="1" applyAlignment="1">
      <alignment horizontal="center" vertical="center" wrapText="1"/>
    </xf>
    <xf numFmtId="14" fontId="76" fillId="0" borderId="0" xfId="24273" applyNumberFormat="1" applyFont="1" applyAlignment="1">
      <alignment horizontal="center" vertical="center" wrapText="1"/>
    </xf>
    <xf numFmtId="180" fontId="76" fillId="0" borderId="0" xfId="24273" applyNumberFormat="1" applyFont="1" applyAlignment="1">
      <alignment horizontal="center" vertical="center" wrapText="1"/>
    </xf>
    <xf numFmtId="179" fontId="77" fillId="0" borderId="0" xfId="24273" applyNumberFormat="1" applyFont="1" applyAlignment="1">
      <alignment horizontal="center" vertical="center" wrapText="1"/>
    </xf>
    <xf numFmtId="179" fontId="78" fillId="0" borderId="0" xfId="24273" applyNumberFormat="1" applyFont="1" applyAlignment="1">
      <alignment vertical="center" wrapText="1"/>
    </xf>
    <xf numFmtId="179" fontId="79" fillId="0" borderId="0" xfId="24273" applyNumberFormat="1" applyFont="1" applyAlignment="1">
      <alignment horizontal="center" vertical="center" wrapText="1"/>
    </xf>
    <xf numFmtId="181" fontId="76" fillId="0" borderId="0" xfId="24273" applyNumberFormat="1" applyFont="1" applyAlignment="1">
      <alignment horizontal="center" vertical="center" wrapText="1"/>
    </xf>
    <xf numFmtId="38" fontId="89" fillId="19" borderId="120" xfId="0" applyNumberFormat="1" applyFont="1" applyFill="1" applyBorder="1" applyAlignment="1">
      <alignment horizontal="center" vertical="center"/>
    </xf>
    <xf numFmtId="38" fontId="89" fillId="19" borderId="140" xfId="0" applyNumberFormat="1" applyFont="1" applyFill="1" applyBorder="1" applyAlignment="1">
      <alignment horizontal="center" vertical="center"/>
    </xf>
    <xf numFmtId="0" fontId="36" fillId="0" borderId="149" xfId="0" applyFont="1" applyBorder="1" applyAlignment="1">
      <alignment horizontal="center" vertical="center" wrapText="1"/>
    </xf>
    <xf numFmtId="0" fontId="36" fillId="0" borderId="150" xfId="0" applyFont="1" applyBorder="1" applyAlignment="1">
      <alignment horizontal="center" vertical="center" wrapText="1"/>
    </xf>
    <xf numFmtId="0" fontId="36" fillId="0" borderId="151" xfId="0" applyFont="1" applyBorder="1" applyAlignment="1">
      <alignment horizontal="center" vertical="center" wrapText="1"/>
    </xf>
    <xf numFmtId="0" fontId="36" fillId="0" borderId="152" xfId="0" applyFont="1" applyBorder="1" applyAlignment="1">
      <alignment horizontal="center" vertical="center" wrapText="1"/>
    </xf>
    <xf numFmtId="0" fontId="36" fillId="0" borderId="153" xfId="0" applyFont="1" applyBorder="1" applyAlignment="1">
      <alignment horizontal="center" vertical="center" wrapText="1"/>
    </xf>
    <xf numFmtId="0" fontId="36" fillId="0" borderId="154" xfId="0" applyFont="1" applyBorder="1" applyAlignment="1">
      <alignment horizontal="center" vertical="center" wrapText="1"/>
    </xf>
    <xf numFmtId="0" fontId="36" fillId="0" borderId="155" xfId="0" applyFont="1" applyBorder="1" applyAlignment="1">
      <alignment horizontal="center" vertical="center" wrapText="1"/>
    </xf>
    <xf numFmtId="0" fontId="35" fillId="19" borderId="156" xfId="0" applyFont="1" applyFill="1" applyBorder="1" applyAlignment="1">
      <alignment horizontal="center" vertical="center"/>
    </xf>
    <xf numFmtId="0" fontId="35" fillId="11" borderId="45" xfId="0" applyFont="1" applyFill="1" applyBorder="1" applyAlignment="1" applyProtection="1">
      <alignment horizontal="center" vertical="center"/>
      <protection locked="0"/>
    </xf>
    <xf numFmtId="0" fontId="35" fillId="11" borderId="157" xfId="0" applyFont="1" applyFill="1" applyBorder="1" applyAlignment="1" applyProtection="1">
      <alignment horizontal="center" vertical="center"/>
      <protection locked="0"/>
    </xf>
    <xf numFmtId="169" fontId="35" fillId="0" borderId="156" xfId="0" applyNumberFormat="1" applyFont="1" applyBorder="1" applyAlignment="1" applyProtection="1">
      <alignment vertical="center"/>
      <protection locked="0"/>
    </xf>
    <xf numFmtId="169" fontId="35" fillId="19" borderId="85" xfId="0" applyNumberFormat="1" applyFont="1" applyFill="1" applyBorder="1" applyAlignment="1">
      <alignment vertical="center"/>
    </xf>
    <xf numFmtId="169" fontId="35" fillId="19" borderId="45" xfId="0" applyNumberFormat="1" applyFont="1" applyFill="1" applyBorder="1" applyAlignment="1">
      <alignment vertical="center"/>
    </xf>
    <xf numFmtId="169" fontId="35" fillId="0" borderId="45" xfId="0" applyNumberFormat="1" applyFont="1" applyBorder="1" applyAlignment="1" applyProtection="1">
      <alignment vertical="center"/>
      <protection locked="0"/>
    </xf>
    <xf numFmtId="169" fontId="35" fillId="19" borderId="158" xfId="0" applyNumberFormat="1" applyFont="1" applyFill="1" applyBorder="1" applyAlignment="1">
      <alignment vertical="center"/>
    </xf>
    <xf numFmtId="175" fontId="35" fillId="0" borderId="41" xfId="0" applyNumberFormat="1" applyFont="1" applyBorder="1" applyAlignment="1" applyProtection="1">
      <alignment horizontal="center" vertical="center"/>
      <protection locked="0"/>
    </xf>
    <xf numFmtId="175" fontId="35" fillId="0" borderId="159" xfId="0" applyNumberFormat="1" applyFont="1" applyBorder="1" applyAlignment="1" applyProtection="1">
      <alignment horizontal="center" vertical="center"/>
      <protection locked="0"/>
    </xf>
    <xf numFmtId="0" fontId="35" fillId="0" borderId="160" xfId="0" applyFont="1" applyBorder="1" applyAlignment="1" applyProtection="1">
      <alignment horizontal="center" vertical="center"/>
      <protection locked="0"/>
    </xf>
    <xf numFmtId="0" fontId="35" fillId="19" borderId="161" xfId="0" applyFont="1" applyFill="1" applyBorder="1" applyAlignment="1">
      <alignment horizontal="center" vertical="center"/>
    </xf>
    <xf numFmtId="175" fontId="35" fillId="0" borderId="156" xfId="0" applyNumberFormat="1" applyFont="1" applyBorder="1" applyAlignment="1" applyProtection="1">
      <alignment horizontal="center" vertical="center"/>
      <protection locked="0"/>
    </xf>
    <xf numFmtId="0" fontId="35" fillId="0" borderId="85" xfId="0" applyFont="1" applyBorder="1" applyAlignment="1" applyProtection="1">
      <alignment horizontal="center" vertical="center"/>
      <protection locked="0"/>
    </xf>
    <xf numFmtId="175" fontId="35" fillId="0" borderId="162" xfId="0" applyNumberFormat="1" applyFont="1" applyBorder="1" applyAlignment="1" applyProtection="1">
      <alignment horizontal="center" vertical="center"/>
      <protection locked="0"/>
    </xf>
    <xf numFmtId="175" fontId="35" fillId="0" borderId="163" xfId="0" applyNumberFormat="1" applyFont="1" applyBorder="1" applyAlignment="1" applyProtection="1">
      <alignment horizontal="center" vertical="center"/>
      <protection locked="0"/>
    </xf>
    <xf numFmtId="175" fontId="35" fillId="0" borderId="164" xfId="0" applyNumberFormat="1" applyFont="1" applyBorder="1" applyAlignment="1" applyProtection="1">
      <alignment horizontal="center" vertical="center"/>
      <protection locked="0"/>
    </xf>
    <xf numFmtId="0" fontId="35" fillId="19" borderId="165" xfId="0" applyFont="1" applyFill="1" applyBorder="1" applyAlignment="1">
      <alignment horizontal="center" vertical="center"/>
    </xf>
    <xf numFmtId="169" fontId="35" fillId="0" borderId="85" xfId="0" applyNumberFormat="1" applyFont="1" applyBorder="1" applyAlignment="1" applyProtection="1">
      <alignment vertical="center"/>
      <protection locked="0"/>
    </xf>
    <xf numFmtId="172" fontId="35" fillId="19" borderId="45" xfId="2" applyNumberFormat="1" applyFont="1" applyFill="1" applyBorder="1" applyAlignment="1">
      <alignment horizontal="center" vertical="center"/>
    </xf>
    <xf numFmtId="1" fontId="35" fillId="19" borderId="45" xfId="0" applyNumberFormat="1" applyFont="1" applyFill="1" applyBorder="1" applyAlignment="1">
      <alignment horizontal="center" vertical="center"/>
    </xf>
    <xf numFmtId="0" fontId="0" fillId="0" borderId="1" xfId="0" applyBorder="1" applyAlignment="1">
      <alignment horizontal="center" vertical="center"/>
    </xf>
    <xf numFmtId="0" fontId="35" fillId="19" borderId="168" xfId="0" applyFont="1" applyFill="1" applyBorder="1" applyAlignment="1">
      <alignment horizontal="center" vertical="center"/>
    </xf>
    <xf numFmtId="0" fontId="35" fillId="19" borderId="169" xfId="0" applyFont="1" applyFill="1" applyBorder="1" applyAlignment="1">
      <alignment horizontal="center" vertical="center"/>
    </xf>
    <xf numFmtId="175" fontId="35" fillId="0" borderId="168" xfId="0" applyNumberFormat="1" applyFont="1" applyBorder="1" applyAlignment="1" applyProtection="1">
      <alignment horizontal="center" vertical="center"/>
      <protection locked="0"/>
    </xf>
    <xf numFmtId="0" fontId="35" fillId="0" borderId="45" xfId="0" applyFont="1" applyBorder="1" applyAlignment="1" applyProtection="1">
      <alignment horizontal="center" vertical="center"/>
      <protection locked="0"/>
    </xf>
    <xf numFmtId="175" fontId="35" fillId="0" borderId="157" xfId="0" applyNumberFormat="1" applyFont="1" applyBorder="1" applyAlignment="1" applyProtection="1">
      <alignment horizontal="center" vertical="center"/>
      <protection locked="0"/>
    </xf>
    <xf numFmtId="175" fontId="35" fillId="0" borderId="123" xfId="0" applyNumberFormat="1" applyFont="1" applyBorder="1" applyAlignment="1" applyProtection="1">
      <alignment horizontal="center" vertical="center"/>
      <protection locked="0"/>
    </xf>
    <xf numFmtId="175" fontId="35" fillId="0" borderId="158"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0" fillId="0" borderId="12" xfId="0" applyBorder="1" applyAlignment="1">
      <alignment vertical="center"/>
    </xf>
    <xf numFmtId="0" fontId="39" fillId="29" borderId="0" xfId="0" applyFont="1" applyFill="1" applyAlignment="1">
      <alignment vertical="center"/>
    </xf>
    <xf numFmtId="175" fontId="35" fillId="0" borderId="86" xfId="0" applyNumberFormat="1" applyFont="1" applyBorder="1" applyAlignment="1" applyProtection="1">
      <alignment horizontal="center" vertical="center"/>
      <protection locked="0"/>
    </xf>
    <xf numFmtId="175" fontId="35" fillId="0" borderId="45" xfId="0" applyNumberFormat="1" applyFont="1" applyBorder="1" applyAlignment="1" applyProtection="1">
      <alignment horizontal="center" vertical="center"/>
      <protection locked="0"/>
    </xf>
    <xf numFmtId="169" fontId="35" fillId="0" borderId="168" xfId="0" applyNumberFormat="1" applyFont="1" applyBorder="1" applyAlignment="1" applyProtection="1">
      <alignment vertical="center"/>
      <protection locked="0"/>
    </xf>
    <xf numFmtId="15" fontId="0" fillId="0" borderId="0" xfId="0" applyNumberFormat="1" applyAlignment="1">
      <alignment vertical="center"/>
    </xf>
    <xf numFmtId="14" fontId="35" fillId="0" borderId="84" xfId="0" applyNumberFormat="1" applyFont="1" applyBorder="1" applyAlignment="1" applyProtection="1">
      <alignment horizontal="center" vertical="center"/>
      <protection locked="0"/>
    </xf>
    <xf numFmtId="0" fontId="35" fillId="19" borderId="170" xfId="0" applyFont="1" applyFill="1" applyBorder="1" applyAlignment="1">
      <alignment horizontal="center" vertical="center"/>
    </xf>
    <xf numFmtId="0" fontId="35" fillId="11" borderId="92" xfId="0" applyFont="1" applyFill="1" applyBorder="1" applyAlignment="1" applyProtection="1">
      <alignment horizontal="center" vertical="center"/>
      <protection locked="0"/>
    </xf>
    <xf numFmtId="0" fontId="35" fillId="11" borderId="171" xfId="0" applyFont="1" applyFill="1" applyBorder="1" applyAlignment="1" applyProtection="1">
      <alignment horizontal="center" vertical="center"/>
      <protection locked="0"/>
    </xf>
    <xf numFmtId="169" fontId="35" fillId="0" borderId="170" xfId="0" applyNumberFormat="1" applyFont="1" applyBorder="1" applyAlignment="1" applyProtection="1">
      <alignment vertical="center"/>
      <protection locked="0"/>
    </xf>
    <xf numFmtId="169" fontId="35" fillId="19" borderId="92" xfId="0" applyNumberFormat="1" applyFont="1" applyFill="1" applyBorder="1" applyAlignment="1">
      <alignment vertical="center"/>
    </xf>
    <xf numFmtId="169" fontId="35" fillId="0" borderId="92" xfId="0" applyNumberFormat="1" applyFont="1" applyBorder="1" applyAlignment="1" applyProtection="1">
      <alignment vertical="center"/>
      <protection locked="0"/>
    </xf>
    <xf numFmtId="175" fontId="35" fillId="0" borderId="91" xfId="0" applyNumberFormat="1" applyFont="1" applyBorder="1" applyAlignment="1" applyProtection="1">
      <alignment horizontal="center" vertical="center"/>
      <protection locked="0"/>
    </xf>
    <xf numFmtId="175" fontId="35" fillId="0" borderId="171" xfId="0" applyNumberFormat="1" applyFont="1" applyBorder="1" applyAlignment="1" applyProtection="1">
      <alignment horizontal="center" vertical="center"/>
      <protection locked="0"/>
    </xf>
    <xf numFmtId="175" fontId="35" fillId="0" borderId="170" xfId="0" applyNumberFormat="1" applyFont="1" applyBorder="1" applyAlignment="1" applyProtection="1">
      <alignment horizontal="center" vertical="center"/>
      <protection locked="0"/>
    </xf>
    <xf numFmtId="0" fontId="35" fillId="0" borderId="92" xfId="0" applyFont="1" applyBorder="1" applyAlignment="1" applyProtection="1">
      <alignment horizontal="center" vertical="center"/>
      <protection locked="0"/>
    </xf>
    <xf numFmtId="175" fontId="35" fillId="0" borderId="92" xfId="0" applyNumberFormat="1" applyFont="1" applyBorder="1" applyAlignment="1" applyProtection="1">
      <alignment horizontal="center" vertical="center"/>
      <protection locked="0"/>
    </xf>
    <xf numFmtId="0" fontId="35" fillId="19" borderId="172" xfId="0" applyFont="1" applyFill="1" applyBorder="1" applyAlignment="1">
      <alignment horizontal="center" vertical="center"/>
    </xf>
    <xf numFmtId="175" fontId="35" fillId="0" borderId="173" xfId="0" applyNumberFormat="1" applyFont="1" applyBorder="1" applyAlignment="1" applyProtection="1">
      <alignment horizontal="center" vertical="center"/>
      <protection locked="0"/>
    </xf>
    <xf numFmtId="175" fontId="35" fillId="0" borderId="174" xfId="0" applyNumberFormat="1" applyFont="1" applyBorder="1" applyAlignment="1" applyProtection="1">
      <alignment horizontal="center" vertical="center"/>
      <protection locked="0"/>
    </xf>
    <xf numFmtId="0" fontId="35" fillId="19" borderId="175" xfId="0" applyFont="1" applyFill="1" applyBorder="1" applyAlignment="1">
      <alignment horizontal="center" vertical="center"/>
    </xf>
    <xf numFmtId="172" fontId="35" fillId="19" borderId="92" xfId="2" applyNumberFormat="1" applyFont="1" applyFill="1" applyBorder="1" applyAlignment="1">
      <alignment horizontal="center" vertical="center"/>
    </xf>
    <xf numFmtId="1" fontId="35" fillId="19" borderId="92" xfId="0" applyNumberFormat="1" applyFont="1" applyFill="1" applyBorder="1" applyAlignment="1">
      <alignment horizontal="center" vertical="center"/>
    </xf>
    <xf numFmtId="169" fontId="35" fillId="19" borderId="174" xfId="0" applyNumberFormat="1" applyFont="1" applyFill="1" applyBorder="1" applyAlignment="1">
      <alignment vertical="center"/>
    </xf>
    <xf numFmtId="0" fontId="0" fillId="0" borderId="27" xfId="0" applyBorder="1" applyAlignment="1">
      <alignment horizontal="center" vertical="center"/>
    </xf>
    <xf numFmtId="0" fontId="35" fillId="27" borderId="176" xfId="0" applyFont="1" applyFill="1" applyBorder="1" applyAlignment="1">
      <alignment horizontal="center" vertical="center"/>
    </xf>
    <xf numFmtId="0" fontId="35" fillId="27" borderId="177" xfId="0" applyFont="1" applyFill="1" applyBorder="1" applyAlignment="1">
      <alignment vertical="center"/>
    </xf>
    <xf numFmtId="0" fontId="36" fillId="27" borderId="178" xfId="0" applyFont="1" applyFill="1" applyBorder="1" applyAlignment="1">
      <alignment horizontal="right" vertical="center"/>
    </xf>
    <xf numFmtId="169" fontId="35" fillId="27" borderId="176" xfId="0" applyNumberFormat="1" applyFont="1" applyFill="1" applyBorder="1" applyAlignment="1" applyProtection="1">
      <alignment vertical="center"/>
      <protection locked="0"/>
    </xf>
    <xf numFmtId="169" fontId="35" fillId="27" borderId="177" xfId="0" applyNumberFormat="1" applyFont="1" applyFill="1" applyBorder="1" applyAlignment="1">
      <alignment vertical="center"/>
    </xf>
    <xf numFmtId="169" fontId="35" fillId="27" borderId="177" xfId="0" applyNumberFormat="1" applyFont="1" applyFill="1" applyBorder="1" applyAlignment="1" applyProtection="1">
      <alignment vertical="center"/>
      <protection locked="0"/>
    </xf>
    <xf numFmtId="169" fontId="35" fillId="27" borderId="179" xfId="0" applyNumberFormat="1" applyFont="1" applyFill="1" applyBorder="1" applyAlignment="1">
      <alignment vertical="center"/>
    </xf>
    <xf numFmtId="175" fontId="35" fillId="27" borderId="180" xfId="0" applyNumberFormat="1" applyFont="1" applyFill="1" applyBorder="1" applyAlignment="1">
      <alignment horizontal="center" vertical="center"/>
    </xf>
    <xf numFmtId="175" fontId="35" fillId="27" borderId="178" xfId="0" applyNumberFormat="1" applyFont="1" applyFill="1" applyBorder="1" applyAlignment="1">
      <alignment horizontal="center" vertical="center"/>
    </xf>
    <xf numFmtId="175" fontId="35" fillId="27" borderId="176" xfId="0" applyNumberFormat="1" applyFont="1" applyFill="1" applyBorder="1" applyAlignment="1">
      <alignment horizontal="center" vertical="center"/>
    </xf>
    <xf numFmtId="0" fontId="35" fillId="27" borderId="177" xfId="0" applyFont="1" applyFill="1" applyBorder="1" applyAlignment="1">
      <alignment horizontal="center" vertical="center"/>
    </xf>
    <xf numFmtId="0" fontId="35" fillId="27" borderId="181" xfId="0" applyFont="1" applyFill="1" applyBorder="1" applyAlignment="1">
      <alignment horizontal="center" vertical="center"/>
    </xf>
    <xf numFmtId="0" fontId="35" fillId="27" borderId="178" xfId="0" applyFont="1" applyFill="1" applyBorder="1" applyAlignment="1">
      <alignment vertical="center"/>
    </xf>
    <xf numFmtId="175" fontId="35" fillId="27" borderId="182" xfId="0" applyNumberFormat="1" applyFont="1" applyFill="1" applyBorder="1" applyAlignment="1">
      <alignment horizontal="center" vertical="center"/>
    </xf>
    <xf numFmtId="0" fontId="35" fillId="27" borderId="179" xfId="0" applyFont="1" applyFill="1" applyBorder="1" applyAlignment="1">
      <alignment vertical="center"/>
    </xf>
    <xf numFmtId="172" fontId="35" fillId="27" borderId="177" xfId="2" applyNumberFormat="1" applyFont="1" applyFill="1" applyBorder="1" applyAlignment="1">
      <alignment horizontal="center" vertical="center"/>
    </xf>
    <xf numFmtId="1" fontId="35" fillId="27" borderId="177" xfId="0" applyNumberFormat="1" applyFont="1" applyFill="1" applyBorder="1" applyAlignment="1">
      <alignment horizontal="center" vertical="center"/>
    </xf>
    <xf numFmtId="0" fontId="0" fillId="27" borderId="7" xfId="0" applyFill="1" applyBorder="1" applyAlignment="1">
      <alignment horizontal="center" vertical="center"/>
    </xf>
    <xf numFmtId="0" fontId="92" fillId="30" borderId="183" xfId="24280" applyFont="1" applyFill="1" applyBorder="1" applyAlignment="1">
      <alignment horizontal="center" vertical="center"/>
    </xf>
    <xf numFmtId="0" fontId="92" fillId="30" borderId="184" xfId="24280" applyFont="1" applyFill="1" applyBorder="1" applyAlignment="1">
      <alignment horizontal="center" vertical="center" wrapText="1"/>
    </xf>
    <xf numFmtId="0" fontId="92" fillId="30" borderId="184" xfId="24280" applyFont="1" applyFill="1" applyBorder="1" applyAlignment="1">
      <alignment horizontal="center" vertical="center"/>
    </xf>
    <xf numFmtId="0" fontId="92" fillId="30" borderId="185" xfId="24280" applyFont="1" applyFill="1" applyBorder="1" applyAlignment="1">
      <alignment horizontal="center" vertical="center" wrapText="1"/>
    </xf>
    <xf numFmtId="0" fontId="93" fillId="11" borderId="186" xfId="24281" applyFont="1" applyBorder="1" applyAlignment="1" applyProtection="1">
      <alignment horizontal="center" vertical="center"/>
      <protection locked="0"/>
    </xf>
    <xf numFmtId="15" fontId="93" fillId="11" borderId="187" xfId="24281" applyNumberFormat="1" applyFont="1" applyAlignment="1" applyProtection="1">
      <alignment horizontal="center" vertical="center"/>
      <protection locked="0"/>
    </xf>
    <xf numFmtId="0" fontId="93" fillId="11" borderId="187" xfId="24281" applyFont="1" applyAlignment="1" applyProtection="1">
      <alignment vertical="center" shrinkToFit="1"/>
      <protection locked="0"/>
    </xf>
    <xf numFmtId="185" fontId="94" fillId="11" borderId="187" xfId="24281" applyNumberFormat="1" applyFont="1" applyAlignment="1" applyProtection="1">
      <alignment horizontal="right" vertical="center"/>
      <protection locked="0"/>
    </xf>
    <xf numFmtId="0" fontId="93" fillId="11" borderId="187" xfId="24281" applyFont="1" applyAlignment="1" applyProtection="1">
      <alignment horizontal="center" vertical="center"/>
      <protection locked="0"/>
    </xf>
    <xf numFmtId="15" fontId="93" fillId="11" borderId="188" xfId="24281" applyNumberFormat="1" applyFont="1" applyBorder="1" applyAlignment="1" applyProtection="1">
      <alignment horizontal="center" vertical="center"/>
      <protection locked="0"/>
    </xf>
    <xf numFmtId="185" fontId="94" fillId="11" borderId="189" xfId="24281" applyNumberFormat="1" applyFont="1" applyBorder="1" applyAlignment="1" applyProtection="1">
      <alignment horizontal="center" vertical="center"/>
      <protection locked="0"/>
    </xf>
    <xf numFmtId="0" fontId="93" fillId="11" borderId="188" xfId="24281" applyFont="1" applyBorder="1" applyAlignment="1" applyProtection="1">
      <alignment horizontal="center" vertical="center"/>
      <protection locked="0"/>
    </xf>
    <xf numFmtId="185" fontId="94" fillId="11" borderId="189" xfId="24281" applyNumberFormat="1" applyFont="1" applyBorder="1" applyAlignment="1" applyProtection="1">
      <alignment horizontal="right" vertical="center"/>
      <protection locked="0"/>
    </xf>
    <xf numFmtId="0" fontId="93" fillId="11" borderId="190" xfId="24281" applyFont="1" applyBorder="1" applyAlignment="1" applyProtection="1">
      <alignment horizontal="center" vertical="center"/>
      <protection locked="0"/>
    </xf>
    <xf numFmtId="15" fontId="93" fillId="11" borderId="191" xfId="24281" applyNumberFormat="1" applyFont="1" applyBorder="1" applyAlignment="1" applyProtection="1">
      <alignment horizontal="center" vertical="center"/>
      <protection locked="0"/>
    </xf>
    <xf numFmtId="0" fontId="93" fillId="11" borderId="191" xfId="24281" applyFont="1" applyBorder="1" applyAlignment="1" applyProtection="1">
      <alignment vertical="center" shrinkToFit="1"/>
      <protection locked="0"/>
    </xf>
    <xf numFmtId="186" fontId="93" fillId="11" borderId="191" xfId="24281" applyNumberFormat="1" applyFont="1" applyBorder="1" applyAlignment="1" applyProtection="1">
      <alignment horizontal="right" vertical="center"/>
      <protection locked="0"/>
    </xf>
    <xf numFmtId="0" fontId="93" fillId="11" borderId="191" xfId="24281" applyFont="1" applyBorder="1" applyAlignment="1" applyProtection="1">
      <alignment horizontal="center" vertical="center"/>
      <protection locked="0"/>
    </xf>
    <xf numFmtId="0" fontId="93" fillId="11" borderId="192" xfId="24281" applyFont="1" applyBorder="1" applyAlignment="1" applyProtection="1">
      <alignment horizontal="center" vertical="center"/>
      <protection locked="0"/>
    </xf>
    <xf numFmtId="186" fontId="93" fillId="11" borderId="193" xfId="24281" applyNumberFormat="1" applyFont="1" applyBorder="1" applyAlignment="1" applyProtection="1">
      <alignment horizontal="right" vertical="center"/>
      <protection locked="0"/>
    </xf>
    <xf numFmtId="0" fontId="95" fillId="0" borderId="0" xfId="0" applyFont="1"/>
    <xf numFmtId="0" fontId="95" fillId="0" borderId="0" xfId="0" applyFont="1" applyAlignment="1">
      <alignment horizontal="left" vertical="top"/>
    </xf>
    <xf numFmtId="0" fontId="96" fillId="0" borderId="0" xfId="0" applyFont="1" applyAlignment="1">
      <alignment vertical="center"/>
    </xf>
    <xf numFmtId="0" fontId="97" fillId="0" borderId="0" xfId="0" applyFont="1" applyAlignment="1">
      <alignment vertical="center"/>
    </xf>
    <xf numFmtId="0" fontId="98" fillId="0" borderId="0" xfId="0" applyFont="1" applyAlignment="1">
      <alignment vertical="center"/>
    </xf>
    <xf numFmtId="0" fontId="99" fillId="0" borderId="0" xfId="0" applyFont="1" applyAlignment="1">
      <alignment horizontal="center" vertical="center"/>
    </xf>
    <xf numFmtId="0" fontId="96" fillId="0" borderId="0" xfId="0" applyFont="1"/>
    <xf numFmtId="0" fontId="96" fillId="0" borderId="0" xfId="0" applyFont="1" applyAlignment="1">
      <alignment vertical="top"/>
    </xf>
    <xf numFmtId="0" fontId="95" fillId="0" borderId="0" xfId="0" applyFont="1" applyAlignment="1">
      <alignment vertical="top"/>
    </xf>
    <xf numFmtId="0" fontId="100" fillId="0" borderId="0" xfId="0" applyFont="1" applyAlignment="1">
      <alignment horizontal="left" vertical="top"/>
    </xf>
    <xf numFmtId="0" fontId="100" fillId="0" borderId="17" xfId="0" applyFont="1" applyBorder="1" applyAlignment="1">
      <alignment horizontal="left" vertical="top"/>
    </xf>
    <xf numFmtId="0" fontId="95" fillId="0" borderId="17" xfId="0" applyFont="1" applyBorder="1" applyAlignment="1">
      <alignment horizontal="left" vertical="top"/>
    </xf>
    <xf numFmtId="0" fontId="100" fillId="0" borderId="26" xfId="0" applyFont="1" applyBorder="1" applyAlignment="1">
      <alignment horizontal="left" vertical="top"/>
    </xf>
    <xf numFmtId="0" fontId="95" fillId="0" borderId="115" xfId="0" applyFont="1" applyBorder="1" applyAlignment="1">
      <alignment horizontal="left" vertical="top"/>
    </xf>
    <xf numFmtId="15" fontId="95" fillId="0" borderId="0" xfId="0" applyNumberFormat="1" applyFont="1" applyAlignment="1">
      <alignment horizontal="left" vertical="top"/>
    </xf>
    <xf numFmtId="0" fontId="100" fillId="0" borderId="0" xfId="0" applyFont="1" applyAlignment="1">
      <alignment horizontal="left" vertical="top" wrapText="1"/>
    </xf>
    <xf numFmtId="0" fontId="95" fillId="0" borderId="26" xfId="0" applyFont="1" applyBorder="1" applyAlignment="1">
      <alignment horizontal="left" vertical="top"/>
    </xf>
    <xf numFmtId="0" fontId="95" fillId="0" borderId="26" xfId="0" applyFont="1" applyBorder="1" applyAlignment="1">
      <alignment vertical="top"/>
    </xf>
    <xf numFmtId="0" fontId="101" fillId="0" borderId="0" xfId="0" applyFont="1" applyAlignment="1">
      <alignment horizontal="center" vertical="center"/>
    </xf>
    <xf numFmtId="0" fontId="101" fillId="0" borderId="17" xfId="0" applyFont="1" applyBorder="1" applyAlignment="1">
      <alignment vertical="center"/>
    </xf>
    <xf numFmtId="0" fontId="101" fillId="0" borderId="17" xfId="0" applyFont="1" applyBorder="1" applyAlignment="1">
      <alignment horizontal="center" vertical="center"/>
    </xf>
    <xf numFmtId="0" fontId="98" fillId="0" borderId="0" xfId="0" applyFont="1" applyAlignment="1">
      <alignment vertical="center" wrapText="1"/>
    </xf>
    <xf numFmtId="0" fontId="103" fillId="0" borderId="12" xfId="0" applyFont="1" applyBorder="1" applyAlignment="1">
      <alignment horizontal="center" vertical="center"/>
    </xf>
    <xf numFmtId="0" fontId="103" fillId="0" borderId="12" xfId="0" applyFont="1" applyBorder="1" applyAlignment="1">
      <alignment horizontal="center" vertical="center" wrapText="1"/>
    </xf>
    <xf numFmtId="175" fontId="103" fillId="0" borderId="12" xfId="0" applyNumberFormat="1" applyFont="1" applyBorder="1" applyAlignment="1">
      <alignment horizontal="center" vertical="center" wrapText="1"/>
    </xf>
    <xf numFmtId="0" fontId="104" fillId="0" borderId="12" xfId="0" applyFont="1" applyBorder="1" applyAlignment="1">
      <alignment vertical="top" wrapText="1"/>
    </xf>
    <xf numFmtId="49" fontId="105" fillId="0" borderId="215" xfId="24274" applyNumberFormat="1" applyFont="1" applyBorder="1" applyAlignment="1">
      <alignment horizontal="center" vertical="center"/>
    </xf>
    <xf numFmtId="0" fontId="106" fillId="0" borderId="12" xfId="0" applyFont="1" applyBorder="1" applyAlignment="1">
      <alignment horizontal="center" vertical="center" wrapText="1"/>
    </xf>
    <xf numFmtId="0" fontId="103" fillId="0" borderId="216" xfId="0" applyFont="1" applyBorder="1" applyAlignment="1">
      <alignment horizontal="center" vertical="center"/>
    </xf>
    <xf numFmtId="0" fontId="107" fillId="0" borderId="12" xfId="0" applyFont="1" applyBorder="1" applyAlignment="1">
      <alignment horizontal="center" vertical="center"/>
    </xf>
    <xf numFmtId="0" fontId="108" fillId="0" borderId="12" xfId="0" applyFont="1" applyBorder="1" applyAlignment="1">
      <alignment horizontal="center" vertical="center" wrapText="1"/>
    </xf>
    <xf numFmtId="0" fontId="107" fillId="0" borderId="216" xfId="0" applyFont="1" applyBorder="1" applyAlignment="1">
      <alignment horizontal="center" vertical="center"/>
    </xf>
    <xf numFmtId="49" fontId="109" fillId="0" borderId="215" xfId="24274" applyNumberFormat="1" applyFont="1" applyBorder="1" applyAlignment="1">
      <alignment horizontal="center" vertical="center"/>
    </xf>
    <xf numFmtId="0" fontId="110" fillId="0" borderId="12" xfId="0" applyFont="1" applyBorder="1" applyAlignment="1">
      <alignment horizontal="center" vertical="center" wrapText="1"/>
    </xf>
    <xf numFmtId="168" fontId="108" fillId="0" borderId="12" xfId="0" applyNumberFormat="1" applyFont="1" applyBorder="1" applyAlignment="1">
      <alignment horizontal="center" vertical="center" wrapText="1"/>
    </xf>
    <xf numFmtId="0" fontId="99" fillId="0" borderId="0" xfId="0" applyFont="1" applyAlignment="1">
      <alignment horizontal="center" vertical="center" wrapText="1"/>
    </xf>
    <xf numFmtId="0" fontId="111" fillId="0" borderId="0" xfId="0" applyFont="1"/>
    <xf numFmtId="0" fontId="108" fillId="0" borderId="0" xfId="0" applyFont="1"/>
    <xf numFmtId="0" fontId="108" fillId="0" borderId="0" xfId="0" applyFont="1" applyAlignment="1">
      <alignment vertical="center"/>
    </xf>
    <xf numFmtId="0" fontId="95" fillId="0" borderId="0" xfId="0" applyFont="1" applyAlignment="1">
      <alignment vertical="center"/>
    </xf>
    <xf numFmtId="0" fontId="108" fillId="0" borderId="0" xfId="0" applyFont="1" applyAlignment="1">
      <alignment horizontal="left" vertical="top"/>
    </xf>
    <xf numFmtId="0" fontId="112" fillId="0" borderId="0" xfId="0" applyFont="1" applyAlignment="1">
      <alignment horizontal="left" vertical="top"/>
    </xf>
    <xf numFmtId="0" fontId="113" fillId="0" borderId="217" xfId="0" applyFont="1" applyBorder="1" applyAlignment="1">
      <alignment horizontal="left" vertical="top" readingOrder="1"/>
    </xf>
    <xf numFmtId="0" fontId="113" fillId="0" borderId="0" xfId="0" applyFont="1" applyAlignment="1">
      <alignment horizontal="left" vertical="top" readingOrder="1"/>
    </xf>
    <xf numFmtId="0" fontId="108" fillId="0" borderId="0" xfId="0" applyFont="1" applyAlignment="1">
      <alignment vertical="top"/>
    </xf>
    <xf numFmtId="0" fontId="113" fillId="0" borderId="218" xfId="0" applyFont="1" applyBorder="1" applyAlignment="1">
      <alignment horizontal="left" vertical="top" readingOrder="1"/>
    </xf>
    <xf numFmtId="0" fontId="113" fillId="0" borderId="219" xfId="0" applyFont="1" applyBorder="1" applyAlignment="1">
      <alignment horizontal="left" vertical="top" readingOrder="1"/>
    </xf>
    <xf numFmtId="0" fontId="114" fillId="0" borderId="0" xfId="0" applyFont="1" applyAlignment="1">
      <alignment vertical="top"/>
    </xf>
    <xf numFmtId="0" fontId="115" fillId="0" borderId="0" xfId="0" applyFont="1" applyAlignment="1">
      <alignment vertical="top"/>
    </xf>
    <xf numFmtId="0" fontId="96" fillId="0" borderId="0" xfId="0" applyFont="1" applyAlignment="1">
      <alignment horizontal="left"/>
    </xf>
    <xf numFmtId="0" fontId="39" fillId="0" borderId="0" xfId="0" applyFont="1" applyAlignment="1">
      <alignment horizontal="center" vertical="center"/>
    </xf>
    <xf numFmtId="0" fontId="51" fillId="23" borderId="12" xfId="0" applyFont="1" applyFill="1" applyBorder="1" applyAlignment="1">
      <alignment horizontal="center" vertical="center" wrapText="1"/>
    </xf>
    <xf numFmtId="43" fontId="39" fillId="0" borderId="0" xfId="1" applyFont="1" applyAlignment="1">
      <alignment horizontal="center" vertical="center"/>
    </xf>
    <xf numFmtId="0" fontId="0" fillId="0" borderId="12" xfId="0" applyBorder="1" applyAlignment="1">
      <alignment horizontal="center" vertical="center"/>
    </xf>
    <xf numFmtId="43" fontId="0" fillId="0" borderId="12" xfId="1" applyFont="1" applyBorder="1" applyAlignment="1">
      <alignment vertical="center"/>
    </xf>
    <xf numFmtId="43" fontId="0" fillId="0" borderId="12" xfId="1" applyFont="1" applyBorder="1" applyAlignment="1">
      <alignment horizontal="center" vertical="center"/>
    </xf>
    <xf numFmtId="172" fontId="0" fillId="0" borderId="12" xfId="2" applyNumberFormat="1" applyFont="1" applyBorder="1" applyAlignment="1">
      <alignment horizontal="center" vertical="center"/>
    </xf>
    <xf numFmtId="9" fontId="0" fillId="0" borderId="0" xfId="2" applyFont="1" applyAlignment="1">
      <alignment vertical="center"/>
    </xf>
    <xf numFmtId="9" fontId="0" fillId="0" borderId="220" xfId="2" applyFont="1" applyBorder="1" applyAlignment="1">
      <alignment vertical="center"/>
    </xf>
    <xf numFmtId="43" fontId="0" fillId="0" borderId="0" xfId="0" applyNumberFormat="1" applyAlignment="1">
      <alignment vertical="center"/>
    </xf>
    <xf numFmtId="43" fontId="0" fillId="0" borderId="12" xfId="1" applyFont="1" applyBorder="1" applyAlignment="1">
      <alignment horizontal="left" vertical="center"/>
    </xf>
    <xf numFmtId="165" fontId="0" fillId="0" borderId="0" xfId="0" applyNumberFormat="1" applyAlignment="1">
      <alignment vertical="center"/>
    </xf>
    <xf numFmtId="9" fontId="0" fillId="0" borderId="0" xfId="0" applyNumberFormat="1" applyAlignment="1">
      <alignment vertical="center"/>
    </xf>
    <xf numFmtId="4" fontId="0" fillId="0" borderId="0" xfId="0" applyNumberFormat="1" applyAlignment="1">
      <alignment vertical="center"/>
    </xf>
    <xf numFmtId="15" fontId="0" fillId="0" borderId="0" xfId="2" applyNumberFormat="1" applyFont="1" applyAlignment="1">
      <alignment vertical="center"/>
    </xf>
    <xf numFmtId="0" fontId="0" fillId="0" borderId="0" xfId="0" applyAlignment="1">
      <alignment horizontal="center" vertical="center" wrapText="1"/>
    </xf>
    <xf numFmtId="0" fontId="103" fillId="0" borderId="0" xfId="0" applyFont="1"/>
    <xf numFmtId="0" fontId="132" fillId="0" borderId="0" xfId="0" applyFont="1"/>
    <xf numFmtId="0" fontId="53" fillId="18" borderId="0" xfId="0" applyFont="1" applyFill="1" applyAlignment="1">
      <alignment horizontal="center" vertical="center"/>
    </xf>
    <xf numFmtId="15" fontId="53" fillId="18" borderId="0" xfId="0" applyNumberFormat="1" applyFont="1" applyFill="1" applyAlignment="1">
      <alignment horizontal="center" vertical="center"/>
    </xf>
    <xf numFmtId="0" fontId="0" fillId="16" borderId="35" xfId="0" applyFill="1" applyBorder="1"/>
    <xf numFmtId="0" fontId="0" fillId="16" borderId="0" xfId="0" applyFill="1"/>
    <xf numFmtId="0" fontId="0" fillId="16" borderId="37" xfId="0" applyFill="1" applyBorder="1"/>
    <xf numFmtId="0" fontId="0" fillId="16" borderId="38" xfId="0" applyFill="1" applyBorder="1"/>
    <xf numFmtId="0" fontId="0" fillId="0" borderId="0" xfId="0" applyAlignment="1">
      <alignment vertical="top" wrapText="1"/>
    </xf>
    <xf numFmtId="0" fontId="47" fillId="0" borderId="0" xfId="0" applyFont="1" applyAlignment="1">
      <alignment horizontal="center" vertical="center"/>
    </xf>
    <xf numFmtId="0" fontId="49" fillId="0" borderId="293" xfId="0" applyFont="1" applyBorder="1" applyAlignment="1">
      <alignment horizontal="center" vertical="center" wrapText="1"/>
    </xf>
    <xf numFmtId="0" fontId="49" fillId="0" borderId="0" xfId="0" applyFont="1" applyAlignment="1">
      <alignment horizontal="center" vertical="center" wrapText="1"/>
    </xf>
    <xf numFmtId="0" fontId="44" fillId="21" borderId="297" xfId="0" applyFont="1" applyFill="1" applyBorder="1" applyAlignment="1">
      <alignment horizontal="center" vertical="center" wrapText="1"/>
    </xf>
    <xf numFmtId="0" fontId="44" fillId="21" borderId="298" xfId="0" applyFont="1" applyFill="1" applyBorder="1" applyAlignment="1">
      <alignment horizontal="center" vertical="center" wrapText="1"/>
    </xf>
    <xf numFmtId="0" fontId="44" fillId="21" borderId="299" xfId="0" applyFont="1" applyFill="1" applyBorder="1" applyAlignment="1">
      <alignment horizontal="center" vertical="center" wrapText="1"/>
    </xf>
    <xf numFmtId="0" fontId="44" fillId="21" borderId="300" xfId="0" applyFont="1" applyFill="1" applyBorder="1" applyAlignment="1">
      <alignment horizontal="center" vertical="center" wrapText="1"/>
    </xf>
    <xf numFmtId="0" fontId="134" fillId="0" borderId="0" xfId="0" applyFont="1" applyAlignment="1">
      <alignment horizontal="left" vertical="center" wrapText="1"/>
    </xf>
    <xf numFmtId="0" fontId="44" fillId="21" borderId="302" xfId="0" applyFont="1" applyFill="1" applyBorder="1" applyAlignment="1">
      <alignment horizontal="center" vertical="center" wrapText="1"/>
    </xf>
    <xf numFmtId="170" fontId="39" fillId="36" borderId="303" xfId="1" applyNumberFormat="1" applyFont="1" applyFill="1" applyBorder="1" applyAlignment="1" applyProtection="1">
      <alignment vertical="center"/>
    </xf>
    <xf numFmtId="170" fontId="39" fillId="36" borderId="303" xfId="1" applyNumberFormat="1" applyFont="1" applyFill="1" applyBorder="1" applyAlignment="1" applyProtection="1">
      <alignment horizontal="center" vertical="center"/>
    </xf>
    <xf numFmtId="10" fontId="39" fillId="36" borderId="303" xfId="2" applyNumberFormat="1" applyFont="1" applyFill="1" applyBorder="1" applyAlignment="1">
      <alignment horizontal="center"/>
    </xf>
    <xf numFmtId="170" fontId="39" fillId="0" borderId="0" xfId="1" applyNumberFormat="1" applyFont="1" applyFill="1" applyBorder="1" applyAlignment="1" applyProtection="1">
      <alignment vertical="center"/>
    </xf>
    <xf numFmtId="170" fontId="39" fillId="36" borderId="304" xfId="1" applyNumberFormat="1" applyFont="1" applyFill="1" applyBorder="1" applyAlignment="1" applyProtection="1">
      <alignment vertical="center"/>
    </xf>
    <xf numFmtId="10" fontId="39" fillId="36" borderId="304" xfId="2" applyNumberFormat="1" applyFont="1" applyFill="1" applyBorder="1" applyAlignment="1">
      <alignment horizontal="center"/>
    </xf>
    <xf numFmtId="0" fontId="39" fillId="37" borderId="304" xfId="0" applyFont="1" applyFill="1" applyBorder="1"/>
    <xf numFmtId="170" fontId="39" fillId="37" borderId="303" xfId="1" applyNumberFormat="1" applyFont="1" applyFill="1" applyBorder="1" applyAlignment="1" applyProtection="1">
      <alignment horizontal="center" vertical="center"/>
    </xf>
    <xf numFmtId="10" fontId="39" fillId="37" borderId="303" xfId="2" applyNumberFormat="1" applyFont="1" applyFill="1" applyBorder="1" applyAlignment="1">
      <alignment horizontal="center"/>
    </xf>
    <xf numFmtId="170" fontId="0" fillId="0" borderId="0" xfId="1" applyNumberFormat="1" applyFont="1" applyFill="1" applyBorder="1" applyAlignment="1" applyProtection="1">
      <alignment vertical="center"/>
    </xf>
    <xf numFmtId="10" fontId="39" fillId="37" borderId="305" xfId="2" applyNumberFormat="1" applyFont="1" applyFill="1" applyBorder="1" applyAlignment="1" applyProtection="1">
      <alignment horizontal="center" vertical="center"/>
    </xf>
    <xf numFmtId="170" fontId="39" fillId="37" borderId="305" xfId="1" applyNumberFormat="1" applyFont="1" applyFill="1" applyBorder="1" applyAlignment="1" applyProtection="1">
      <alignment horizontal="center" vertical="center"/>
    </xf>
    <xf numFmtId="0" fontId="39" fillId="20" borderId="304" xfId="0" applyFont="1" applyFill="1" applyBorder="1"/>
    <xf numFmtId="170" fontId="39" fillId="20" borderId="303" xfId="1" applyNumberFormat="1" applyFont="1" applyFill="1" applyBorder="1" applyAlignment="1" applyProtection="1">
      <alignment horizontal="center" vertical="center"/>
    </xf>
    <xf numFmtId="10" fontId="39" fillId="20" borderId="303" xfId="2" applyNumberFormat="1" applyFont="1" applyFill="1" applyBorder="1" applyAlignment="1">
      <alignment horizontal="center"/>
    </xf>
    <xf numFmtId="10" fontId="0" fillId="20" borderId="305" xfId="2" applyNumberFormat="1" applyFont="1" applyFill="1" applyBorder="1" applyAlignment="1" applyProtection="1">
      <alignment horizontal="center" vertical="center"/>
    </xf>
    <xf numFmtId="170" fontId="39" fillId="20" borderId="305" xfId="1" applyNumberFormat="1" applyFont="1" applyFill="1" applyBorder="1" applyAlignment="1" applyProtection="1">
      <alignment horizontal="center" vertical="center"/>
    </xf>
    <xf numFmtId="0" fontId="88" fillId="38" borderId="306" xfId="0" applyFont="1" applyFill="1" applyBorder="1" applyAlignment="1">
      <alignment horizontal="left" vertical="center"/>
    </xf>
    <xf numFmtId="170" fontId="88" fillId="38" borderId="306" xfId="0" applyNumberFormat="1" applyFont="1" applyFill="1" applyBorder="1" applyAlignment="1">
      <alignment vertical="center"/>
    </xf>
    <xf numFmtId="9" fontId="88" fillId="38" borderId="306" xfId="2" applyFont="1" applyFill="1" applyBorder="1" applyAlignment="1">
      <alignment vertical="center"/>
    </xf>
    <xf numFmtId="170" fontId="88" fillId="0" borderId="0" xfId="0" applyNumberFormat="1" applyFont="1" applyAlignment="1">
      <alignment horizontal="center" vertical="center"/>
    </xf>
    <xf numFmtId="0" fontId="88" fillId="0" borderId="307" xfId="0" applyFont="1" applyBorder="1" applyAlignment="1">
      <alignment horizontal="center" vertical="center"/>
    </xf>
    <xf numFmtId="170" fontId="88" fillId="0" borderId="0" xfId="0" applyNumberFormat="1" applyFont="1" applyAlignment="1">
      <alignment vertical="center"/>
    </xf>
    <xf numFmtId="9" fontId="88" fillId="0" borderId="0" xfId="2" applyFont="1" applyFill="1" applyBorder="1" applyAlignment="1">
      <alignment vertical="center"/>
    </xf>
    <xf numFmtId="9" fontId="0" fillId="0" borderId="0" xfId="2" applyFont="1" applyFill="1" applyBorder="1"/>
    <xf numFmtId="0" fontId="39" fillId="0" borderId="262" xfId="0" applyFont="1" applyBorder="1" applyAlignment="1">
      <alignment horizontal="center"/>
    </xf>
    <xf numFmtId="9" fontId="39" fillId="0" borderId="0" xfId="2" applyFont="1" applyFill="1" applyBorder="1" applyAlignment="1">
      <alignment horizontal="center" vertical="center"/>
    </xf>
    <xf numFmtId="0" fontId="135" fillId="0" borderId="0" xfId="0" applyFont="1"/>
    <xf numFmtId="0" fontId="0" fillId="0" borderId="12" xfId="0" applyBorder="1"/>
    <xf numFmtId="0" fontId="0" fillId="7" borderId="0" xfId="0" applyFill="1" applyAlignment="1">
      <alignment vertical="center"/>
    </xf>
    <xf numFmtId="0" fontId="0" fillId="8" borderId="0" xfId="0" applyFill="1" applyAlignment="1">
      <alignment vertical="center"/>
    </xf>
    <xf numFmtId="0" fontId="39" fillId="7" borderId="12" xfId="0" applyFont="1" applyFill="1" applyBorder="1" applyAlignment="1">
      <alignment horizontal="center"/>
    </xf>
    <xf numFmtId="0" fontId="39" fillId="7" borderId="12" xfId="0" applyFont="1" applyFill="1" applyBorder="1" applyAlignment="1">
      <alignment horizontal="center" vertical="center"/>
    </xf>
    <xf numFmtId="0" fontId="39" fillId="7" borderId="20" xfId="0" applyFont="1" applyFill="1" applyBorder="1" applyAlignment="1">
      <alignment horizontal="center"/>
    </xf>
    <xf numFmtId="9" fontId="119" fillId="0" borderId="12" xfId="0" applyNumberFormat="1" applyFont="1" applyBorder="1" applyAlignment="1">
      <alignment horizontal="center" vertical="center"/>
    </xf>
    <xf numFmtId="9" fontId="119" fillId="0" borderId="12" xfId="2" applyFont="1" applyBorder="1" applyAlignment="1">
      <alignment horizontal="center" vertical="center"/>
    </xf>
    <xf numFmtId="0" fontId="0" fillId="39" borderId="5" xfId="0" applyFill="1" applyBorder="1"/>
    <xf numFmtId="0" fontId="0" fillId="39" borderId="26" xfId="0" applyFill="1" applyBorder="1"/>
    <xf numFmtId="0" fontId="0" fillId="39" borderId="40" xfId="0" applyFill="1" applyBorder="1"/>
    <xf numFmtId="0" fontId="132" fillId="0" borderId="0" xfId="0" applyFont="1" applyAlignment="1">
      <alignment vertical="center"/>
    </xf>
    <xf numFmtId="0" fontId="136" fillId="0" borderId="0" xfId="0" applyFont="1" applyAlignment="1">
      <alignment vertical="center"/>
    </xf>
    <xf numFmtId="0" fontId="88" fillId="0" borderId="0" xfId="0" applyFont="1" applyAlignment="1">
      <alignment vertical="center"/>
    </xf>
    <xf numFmtId="0" fontId="137" fillId="0" borderId="0" xfId="0" applyFont="1" applyAlignment="1">
      <alignment vertical="center"/>
    </xf>
    <xf numFmtId="0" fontId="50" fillId="0" borderId="0" xfId="0" applyFont="1" applyAlignment="1">
      <alignment vertical="center"/>
    </xf>
    <xf numFmtId="0" fontId="103" fillId="0" borderId="0" xfId="0" applyFont="1" applyAlignment="1">
      <alignment vertical="center"/>
    </xf>
    <xf numFmtId="0" fontId="30" fillId="0" borderId="0" xfId="0" applyFont="1" applyAlignment="1">
      <alignment vertical="center"/>
    </xf>
    <xf numFmtId="0" fontId="128" fillId="23" borderId="316" xfId="0" applyFont="1" applyFill="1" applyBorder="1" applyAlignment="1">
      <alignment horizontal="centerContinuous" vertical="center"/>
    </xf>
    <xf numFmtId="0" fontId="38" fillId="23" borderId="316" xfId="0" applyFont="1" applyFill="1" applyBorder="1" applyAlignment="1">
      <alignment vertical="center"/>
    </xf>
    <xf numFmtId="15" fontId="38" fillId="23" borderId="316" xfId="0" applyNumberFormat="1" applyFont="1" applyFill="1" applyBorder="1" applyAlignment="1">
      <alignment vertical="center"/>
    </xf>
    <xf numFmtId="0" fontId="30" fillId="23" borderId="316" xfId="0" applyFont="1" applyFill="1" applyBorder="1" applyAlignment="1">
      <alignment vertical="center"/>
    </xf>
    <xf numFmtId="0" fontId="139" fillId="23" borderId="316" xfId="0" applyFont="1" applyFill="1" applyBorder="1" applyAlignment="1">
      <alignment vertical="center"/>
    </xf>
    <xf numFmtId="15" fontId="139" fillId="23" borderId="317" xfId="0" applyNumberFormat="1" applyFont="1" applyFill="1" applyBorder="1" applyAlignment="1">
      <alignment vertical="center"/>
    </xf>
    <xf numFmtId="15" fontId="139" fillId="0" borderId="318" xfId="0" applyNumberFormat="1" applyFont="1" applyBorder="1" applyAlignment="1">
      <alignment vertical="center"/>
    </xf>
    <xf numFmtId="0" fontId="47" fillId="14" borderId="319" xfId="0" applyFont="1" applyFill="1" applyBorder="1" applyAlignment="1">
      <alignment horizontal="centerContinuous" vertical="center"/>
    </xf>
    <xf numFmtId="0" fontId="140" fillId="14" borderId="320" xfId="0" applyFont="1" applyFill="1" applyBorder="1" applyAlignment="1">
      <alignment horizontal="centerContinuous" vertical="top" wrapText="1"/>
    </xf>
    <xf numFmtId="0" fontId="140" fillId="14" borderId="321" xfId="0" applyFont="1" applyFill="1" applyBorder="1" applyAlignment="1">
      <alignment horizontal="centerContinuous" vertical="top" wrapText="1"/>
    </xf>
    <xf numFmtId="0" fontId="47" fillId="14" borderId="322" xfId="0" applyFont="1" applyFill="1" applyBorder="1" applyAlignment="1">
      <alignment horizontal="centerContinuous" vertical="center"/>
    </xf>
    <xf numFmtId="0" fontId="140" fillId="14" borderId="281" xfId="0" applyFont="1" applyFill="1" applyBorder="1" applyAlignment="1">
      <alignment horizontal="centerContinuous" vertical="center" wrapText="1"/>
    </xf>
    <xf numFmtId="0" fontId="140" fillId="14" borderId="323" xfId="0" applyFont="1" applyFill="1" applyBorder="1" applyAlignment="1">
      <alignment horizontal="centerContinuous" vertical="center" wrapText="1"/>
    </xf>
    <xf numFmtId="0" fontId="47" fillId="14" borderId="324" xfId="0" applyFont="1" applyFill="1" applyBorder="1" applyAlignment="1">
      <alignment horizontal="centerContinuous" vertical="center"/>
    </xf>
    <xf numFmtId="0" fontId="140" fillId="14" borderId="320" xfId="0" applyFont="1" applyFill="1" applyBorder="1" applyAlignment="1">
      <alignment horizontal="centerContinuous" vertical="center" wrapText="1"/>
    </xf>
    <xf numFmtId="0" fontId="47" fillId="14" borderId="325" xfId="0" applyFont="1" applyFill="1" applyBorder="1" applyAlignment="1">
      <alignment horizontal="centerContinuous" vertical="center"/>
    </xf>
    <xf numFmtId="0" fontId="141" fillId="14" borderId="326" xfId="0" applyFont="1" applyFill="1" applyBorder="1" applyAlignment="1">
      <alignment horizontal="centerContinuous" vertical="center"/>
    </xf>
    <xf numFmtId="0" fontId="47" fillId="14" borderId="326" xfId="0" applyFont="1" applyFill="1" applyBorder="1" applyAlignment="1">
      <alignment horizontal="centerContinuous" vertical="center"/>
    </xf>
    <xf numFmtId="0" fontId="141" fillId="0" borderId="327" xfId="0" applyFont="1" applyBorder="1" applyAlignment="1">
      <alignment horizontal="centerContinuous" vertical="center"/>
    </xf>
    <xf numFmtId="0" fontId="45" fillId="40" borderId="328" xfId="0" applyFont="1" applyFill="1" applyBorder="1" applyAlignment="1">
      <alignment horizontal="center" vertical="center" wrapText="1"/>
    </xf>
    <xf numFmtId="0" fontId="49" fillId="19" borderId="329" xfId="0" applyFont="1" applyFill="1" applyBorder="1" applyAlignment="1">
      <alignment horizontal="centerContinuous" vertical="center" wrapText="1"/>
    </xf>
    <xf numFmtId="0" fontId="45" fillId="19" borderId="330" xfId="0" applyFont="1" applyFill="1" applyBorder="1" applyAlignment="1">
      <alignment horizontal="centerContinuous" vertical="center"/>
    </xf>
    <xf numFmtId="0" fontId="88" fillId="19" borderId="330" xfId="0" applyFont="1" applyFill="1" applyBorder="1" applyAlignment="1">
      <alignment horizontal="centerContinuous" vertical="center"/>
    </xf>
    <xf numFmtId="0" fontId="88" fillId="19" borderId="331" xfId="0" applyFont="1" applyFill="1" applyBorder="1" applyAlignment="1">
      <alignment horizontal="centerContinuous" vertical="center"/>
    </xf>
    <xf numFmtId="0" fontId="142" fillId="41" borderId="332" xfId="0" applyFont="1" applyFill="1" applyBorder="1" applyAlignment="1">
      <alignment horizontal="center" vertical="center" wrapText="1"/>
    </xf>
    <xf numFmtId="175" fontId="46" fillId="42" borderId="333" xfId="0" applyNumberFormat="1" applyFont="1" applyFill="1" applyBorder="1" applyAlignment="1">
      <alignment horizontal="center" vertical="center"/>
    </xf>
    <xf numFmtId="0" fontId="142" fillId="41" borderId="333" xfId="0" applyFont="1" applyFill="1" applyBorder="1" applyAlignment="1">
      <alignment horizontal="center" vertical="center" wrapText="1"/>
    </xf>
    <xf numFmtId="197" fontId="46" fillId="42" borderId="333" xfId="0" applyNumberFormat="1" applyFont="1" applyFill="1" applyBorder="1" applyAlignment="1">
      <alignment horizontal="center" vertical="center"/>
    </xf>
    <xf numFmtId="175" fontId="46" fillId="42" borderId="334" xfId="0" applyNumberFormat="1" applyFont="1" applyFill="1" applyBorder="1" applyAlignment="1">
      <alignment horizontal="center" vertical="center"/>
    </xf>
    <xf numFmtId="0" fontId="45" fillId="40" borderId="341" xfId="0" applyFont="1" applyFill="1" applyBorder="1" applyAlignment="1">
      <alignment horizontal="center" vertical="center" wrapText="1"/>
    </xf>
    <xf numFmtId="10" fontId="45" fillId="19" borderId="342" xfId="0" applyNumberFormat="1" applyFont="1" applyFill="1" applyBorder="1" applyAlignment="1">
      <alignment horizontal="center" vertical="center"/>
    </xf>
    <xf numFmtId="0" fontId="45" fillId="40" borderId="343" xfId="0" applyFont="1" applyFill="1" applyBorder="1" applyAlignment="1">
      <alignment horizontal="center" vertical="center" wrapText="1"/>
    </xf>
    <xf numFmtId="199" fontId="143" fillId="19" borderId="345" xfId="0" applyNumberFormat="1" applyFont="1" applyFill="1" applyBorder="1" applyAlignment="1">
      <alignment horizontal="center" vertical="center"/>
    </xf>
    <xf numFmtId="0" fontId="45" fillId="19" borderId="347" xfId="0" applyFont="1" applyFill="1" applyBorder="1" applyAlignment="1">
      <alignment horizontal="centerContinuous" vertical="center" wrapText="1"/>
    </xf>
    <xf numFmtId="0" fontId="45" fillId="19" borderId="260" xfId="0" applyFont="1" applyFill="1" applyBorder="1" applyAlignment="1">
      <alignment horizontal="centerContinuous" vertical="center"/>
    </xf>
    <xf numFmtId="0" fontId="45" fillId="40" borderId="348" xfId="0" applyFont="1" applyFill="1" applyBorder="1" applyAlignment="1">
      <alignment horizontal="center" vertical="center" wrapText="1"/>
    </xf>
    <xf numFmtId="0" fontId="145" fillId="19" borderId="260" xfId="0" applyFont="1" applyFill="1" applyBorder="1" applyAlignment="1">
      <alignment horizontal="centerContinuous" vertical="center" wrapText="1"/>
    </xf>
    <xf numFmtId="0" fontId="145" fillId="19" borderId="349" xfId="0" applyFont="1" applyFill="1" applyBorder="1" applyAlignment="1">
      <alignment horizontal="centerContinuous" vertical="center"/>
    </xf>
    <xf numFmtId="0" fontId="142" fillId="19" borderId="350" xfId="0" applyFont="1" applyFill="1" applyBorder="1" applyAlignment="1">
      <alignment horizontal="center" vertical="center" wrapText="1"/>
    </xf>
    <xf numFmtId="175" fontId="46" fillId="19" borderId="351" xfId="0" applyNumberFormat="1" applyFont="1" applyFill="1" applyBorder="1" applyAlignment="1">
      <alignment horizontal="center" vertical="center"/>
    </xf>
    <xf numFmtId="0" fontId="142" fillId="19" borderId="351" xfId="0" applyFont="1" applyFill="1" applyBorder="1" applyAlignment="1">
      <alignment horizontal="center" vertical="center" wrapText="1"/>
    </xf>
    <xf numFmtId="197" fontId="46" fillId="19" borderId="351" xfId="0" applyNumberFormat="1" applyFont="1" applyFill="1" applyBorder="1" applyAlignment="1">
      <alignment horizontal="center" vertical="center"/>
    </xf>
    <xf numFmtId="175" fontId="46" fillId="19" borderId="352" xfId="0" applyNumberFormat="1" applyFont="1" applyFill="1" applyBorder="1" applyAlignment="1">
      <alignment horizontal="center" vertical="center"/>
    </xf>
    <xf numFmtId="0" fontId="45" fillId="40" borderId="356" xfId="0" applyFont="1" applyFill="1" applyBorder="1" applyAlignment="1">
      <alignment horizontal="center" vertical="center" wrapText="1"/>
    </xf>
    <xf numFmtId="10" fontId="45" fillId="19" borderId="357" xfId="0" applyNumberFormat="1" applyFont="1" applyFill="1" applyBorder="1" applyAlignment="1">
      <alignment horizontal="center" vertical="center"/>
    </xf>
    <xf numFmtId="0" fontId="146" fillId="43" borderId="359" xfId="0" applyFont="1" applyFill="1" applyBorder="1" applyAlignment="1">
      <alignment horizontal="center" vertical="center" wrapText="1"/>
    </xf>
    <xf numFmtId="0" fontId="45" fillId="40" borderId="361" xfId="0" applyFont="1" applyFill="1" applyBorder="1" applyAlignment="1">
      <alignment horizontal="center" vertical="center" wrapText="1"/>
    </xf>
    <xf numFmtId="0" fontId="142" fillId="41" borderId="350" xfId="0" applyFont="1" applyFill="1" applyBorder="1" applyAlignment="1">
      <alignment horizontal="center" vertical="center" wrapText="1"/>
    </xf>
    <xf numFmtId="175" fontId="46" fillId="42" borderId="351" xfId="0" applyNumberFormat="1" applyFont="1" applyFill="1" applyBorder="1" applyAlignment="1">
      <alignment horizontal="center" vertical="center"/>
    </xf>
    <xf numFmtId="0" fontId="142" fillId="41" borderId="351" xfId="0" applyFont="1" applyFill="1" applyBorder="1" applyAlignment="1">
      <alignment horizontal="center" vertical="center" wrapText="1"/>
    </xf>
    <xf numFmtId="197" fontId="46" fillId="42" borderId="351" xfId="0" applyNumberFormat="1" applyFont="1" applyFill="1" applyBorder="1" applyAlignment="1">
      <alignment horizontal="center" vertical="center"/>
    </xf>
    <xf numFmtId="175" fontId="46" fillId="42" borderId="352" xfId="0" applyNumberFormat="1" applyFont="1" applyFill="1" applyBorder="1" applyAlignment="1">
      <alignment horizontal="center" vertical="center"/>
    </xf>
    <xf numFmtId="199" fontId="46" fillId="19" borderId="357" xfId="0" applyNumberFormat="1" applyFont="1" applyFill="1" applyBorder="1" applyAlignment="1">
      <alignment horizontal="center" vertical="center"/>
    </xf>
    <xf numFmtId="0" fontId="45" fillId="40" borderId="363" xfId="0" applyFont="1" applyFill="1" applyBorder="1" applyAlignment="1">
      <alignment horizontal="center" vertical="center" wrapText="1"/>
    </xf>
    <xf numFmtId="0" fontId="45" fillId="19" borderId="364" xfId="0" applyFont="1" applyFill="1" applyBorder="1" applyAlignment="1">
      <alignment horizontal="centerContinuous" vertical="center" wrapText="1"/>
    </xf>
    <xf numFmtId="0" fontId="45" fillId="19" borderId="365" xfId="0" applyFont="1" applyFill="1" applyBorder="1" applyAlignment="1">
      <alignment horizontal="centerContinuous" vertical="center"/>
    </xf>
    <xf numFmtId="0" fontId="45" fillId="40" borderId="366" xfId="0" applyFont="1" applyFill="1" applyBorder="1" applyAlignment="1">
      <alignment horizontal="center" vertical="center" wrapText="1"/>
    </xf>
    <xf numFmtId="0" fontId="45" fillId="19" borderId="365" xfId="0" applyFont="1" applyFill="1" applyBorder="1" applyAlignment="1">
      <alignment horizontal="centerContinuous" vertical="center" wrapText="1"/>
    </xf>
    <xf numFmtId="0" fontId="45" fillId="19" borderId="367" xfId="0" applyFont="1" applyFill="1" applyBorder="1" applyAlignment="1">
      <alignment horizontal="centerContinuous" vertical="center"/>
    </xf>
    <xf numFmtId="0" fontId="142" fillId="19" borderId="368" xfId="0" applyFont="1" applyFill="1" applyBorder="1" applyAlignment="1">
      <alignment horizontal="center" vertical="center" wrapText="1"/>
    </xf>
    <xf numFmtId="175" fontId="46" fillId="19" borderId="369" xfId="0" applyNumberFormat="1" applyFont="1" applyFill="1" applyBorder="1" applyAlignment="1">
      <alignment horizontal="center" vertical="center"/>
    </xf>
    <xf numFmtId="0" fontId="142" fillId="19" borderId="369" xfId="0" applyFont="1" applyFill="1" applyBorder="1" applyAlignment="1">
      <alignment horizontal="center" vertical="center" wrapText="1"/>
    </xf>
    <xf numFmtId="197" fontId="46" fillId="19" borderId="369" xfId="0" applyNumberFormat="1" applyFont="1" applyFill="1" applyBorder="1" applyAlignment="1">
      <alignment horizontal="center" vertical="center"/>
    </xf>
    <xf numFmtId="198" fontId="46" fillId="19" borderId="370" xfId="0" applyNumberFormat="1" applyFont="1" applyFill="1" applyBorder="1" applyAlignment="1">
      <alignment horizontal="center" vertical="center"/>
    </xf>
    <xf numFmtId="0" fontId="45" fillId="40" borderId="376" xfId="0" applyFont="1" applyFill="1" applyBorder="1" applyAlignment="1">
      <alignment horizontal="center" vertical="center" wrapText="1"/>
    </xf>
    <xf numFmtId="9" fontId="147" fillId="19" borderId="377" xfId="2" applyFont="1" applyFill="1" applyBorder="1" applyAlignment="1">
      <alignment horizontal="center" vertical="center"/>
    </xf>
    <xf numFmtId="0" fontId="45" fillId="40" borderId="378" xfId="0" applyFont="1" applyFill="1" applyBorder="1" applyAlignment="1">
      <alignment horizontal="center" vertical="center" wrapText="1"/>
    </xf>
    <xf numFmtId="0" fontId="146" fillId="43" borderId="380" xfId="0" applyFont="1" applyFill="1" applyBorder="1" applyAlignment="1">
      <alignment horizontal="center" vertical="center" wrapText="1"/>
    </xf>
    <xf numFmtId="0" fontId="0" fillId="0" borderId="383" xfId="0" applyBorder="1"/>
    <xf numFmtId="0" fontId="0" fillId="0" borderId="360" xfId="0" applyBorder="1"/>
    <xf numFmtId="0" fontId="138" fillId="23" borderId="384" xfId="0" applyFont="1" applyFill="1" applyBorder="1" applyAlignment="1">
      <alignment horizontal="left" vertical="center"/>
    </xf>
    <xf numFmtId="0" fontId="148" fillId="23" borderId="317" xfId="0" applyFont="1" applyFill="1" applyBorder="1" applyAlignment="1">
      <alignment horizontal="left" vertical="center"/>
    </xf>
    <xf numFmtId="0" fontId="148" fillId="23" borderId="318" xfId="0" applyFont="1" applyFill="1" applyBorder="1" applyAlignment="1">
      <alignment horizontal="left" vertical="center"/>
    </xf>
    <xf numFmtId="0" fontId="136" fillId="0" borderId="0" xfId="0" applyFont="1" applyAlignment="1">
      <alignment horizontal="center"/>
    </xf>
    <xf numFmtId="0" fontId="136" fillId="0" borderId="0" xfId="0" applyFont="1"/>
    <xf numFmtId="0" fontId="47" fillId="14" borderId="385" xfId="0" applyFont="1" applyFill="1" applyBorder="1" applyAlignment="1">
      <alignment horizontal="centerContinuous" vertical="center"/>
    </xf>
    <xf numFmtId="0" fontId="140" fillId="14" borderId="356" xfId="0" applyFont="1" applyFill="1" applyBorder="1" applyAlignment="1">
      <alignment horizontal="centerContinuous" vertical="center" wrapText="1"/>
    </xf>
    <xf numFmtId="0" fontId="47" fillId="14" borderId="356" xfId="0" applyFont="1" applyFill="1" applyBorder="1" applyAlignment="1">
      <alignment horizontal="centerContinuous" vertical="center"/>
    </xf>
    <xf numFmtId="0" fontId="47" fillId="14" borderId="330" xfId="0" applyFont="1" applyFill="1" applyBorder="1" applyAlignment="1">
      <alignment horizontal="centerContinuous" vertical="center"/>
    </xf>
    <xf numFmtId="0" fontId="47" fillId="14" borderId="362" xfId="0" applyFont="1" applyFill="1" applyBorder="1" applyAlignment="1">
      <alignment horizontal="centerContinuous" vertical="center"/>
    </xf>
    <xf numFmtId="0" fontId="47" fillId="14" borderId="331" xfId="0" applyFont="1" applyFill="1" applyBorder="1" applyAlignment="1">
      <alignment horizontal="centerContinuous" vertical="center"/>
    </xf>
    <xf numFmtId="0" fontId="126" fillId="0" borderId="0" xfId="0" applyFont="1" applyAlignment="1">
      <alignment horizontal="center" vertical="center"/>
    </xf>
    <xf numFmtId="0" fontId="44" fillId="21" borderId="245" xfId="0" applyFont="1" applyFill="1" applyBorder="1" applyAlignment="1">
      <alignment horizontal="center" vertical="center" wrapText="1"/>
    </xf>
    <xf numFmtId="0" fontId="49" fillId="0" borderId="291" xfId="0" applyFont="1" applyBorder="1" applyAlignment="1">
      <alignment horizontal="centerContinuous" vertical="center" wrapText="1"/>
    </xf>
    <xf numFmtId="0" fontId="49" fillId="0" borderId="388" xfId="0" applyFont="1" applyBorder="1" applyAlignment="1">
      <alignment horizontal="centerContinuous" vertical="center" wrapText="1"/>
    </xf>
    <xf numFmtId="0" fontId="49" fillId="0" borderId="292" xfId="0" applyFont="1" applyBorder="1" applyAlignment="1">
      <alignment horizontal="centerContinuous" vertical="center" wrapText="1"/>
    </xf>
    <xf numFmtId="0" fontId="30" fillId="0" borderId="360" xfId="0" applyFont="1" applyBorder="1" applyAlignment="1">
      <alignment vertical="center"/>
    </xf>
    <xf numFmtId="0" fontId="122" fillId="21" borderId="390" xfId="0" applyFont="1" applyFill="1" applyBorder="1" applyAlignment="1">
      <alignment horizontal="center" vertical="center" wrapText="1"/>
    </xf>
    <xf numFmtId="0" fontId="122" fillId="21" borderId="391" xfId="0" applyFont="1" applyFill="1" applyBorder="1" applyAlignment="1">
      <alignment horizontal="center" vertical="center" wrapText="1"/>
    </xf>
    <xf numFmtId="0" fontId="122" fillId="21" borderId="298" xfId="0" applyFont="1" applyFill="1" applyBorder="1" applyAlignment="1">
      <alignment horizontal="center" vertical="center" wrapText="1"/>
    </xf>
    <xf numFmtId="0" fontId="122" fillId="21" borderId="299" xfId="0" applyFont="1" applyFill="1" applyBorder="1" applyAlignment="1">
      <alignment horizontal="center" vertical="center" wrapText="1"/>
    </xf>
    <xf numFmtId="172" fontId="122" fillId="21" borderId="299" xfId="0" applyNumberFormat="1" applyFont="1" applyFill="1" applyBorder="1" applyAlignment="1">
      <alignment horizontal="center" vertical="center" wrapText="1"/>
    </xf>
    <xf numFmtId="0" fontId="122" fillId="21" borderId="300" xfId="0" applyFont="1" applyFill="1" applyBorder="1" applyAlignment="1">
      <alignment horizontal="center" vertical="center" wrapText="1"/>
    </xf>
    <xf numFmtId="0" fontId="44" fillId="21" borderId="125" xfId="0" applyFont="1" applyFill="1" applyBorder="1" applyAlignment="1">
      <alignment horizontal="center" vertical="center" wrapText="1"/>
    </xf>
    <xf numFmtId="170" fontId="149" fillId="0" borderId="394" xfId="1" applyNumberFormat="1" applyFont="1" applyFill="1" applyBorder="1" applyAlignment="1" applyProtection="1">
      <alignment horizontal="center" vertical="center"/>
    </xf>
    <xf numFmtId="172" fontId="150" fillId="19" borderId="395" xfId="2" applyNumberFormat="1" applyFont="1" applyFill="1" applyBorder="1" applyAlignment="1" applyProtection="1">
      <alignment horizontal="center" vertical="center"/>
    </xf>
    <xf numFmtId="43" fontId="149" fillId="0" borderId="163" xfId="1" applyFont="1" applyFill="1" applyBorder="1" applyAlignment="1" applyProtection="1">
      <alignment horizontal="center" vertical="center"/>
    </xf>
    <xf numFmtId="172" fontId="149" fillId="19" borderId="396" xfId="2" applyNumberFormat="1" applyFont="1" applyFill="1" applyBorder="1" applyAlignment="1" applyProtection="1">
      <alignment horizontal="center" vertical="center"/>
    </xf>
    <xf numFmtId="172" fontId="149" fillId="19" borderId="397" xfId="2" applyNumberFormat="1" applyFont="1" applyFill="1" applyBorder="1" applyAlignment="1" applyProtection="1">
      <alignment horizontal="center" vertical="center"/>
    </xf>
    <xf numFmtId="172" fontId="150" fillId="19" borderId="85" xfId="2" applyNumberFormat="1" applyFont="1" applyFill="1" applyBorder="1" applyAlignment="1" applyProtection="1">
      <alignment horizontal="center" vertical="center"/>
    </xf>
    <xf numFmtId="2" fontId="149" fillId="19" borderId="398" xfId="2" applyNumberFormat="1" applyFont="1" applyFill="1" applyBorder="1" applyAlignment="1" applyProtection="1">
      <alignment horizontal="center" vertical="center"/>
    </xf>
    <xf numFmtId="170" fontId="149" fillId="0" borderId="399" xfId="1" applyNumberFormat="1" applyFont="1" applyFill="1" applyBorder="1" applyAlignment="1" applyProtection="1">
      <alignment horizontal="center" vertical="center"/>
    </xf>
    <xf numFmtId="172" fontId="150" fillId="19" borderId="400" xfId="2" applyNumberFormat="1" applyFont="1" applyFill="1" applyBorder="1" applyAlignment="1" applyProtection="1">
      <alignment horizontal="center" vertical="center"/>
    </xf>
    <xf numFmtId="170" fontId="149" fillId="0" borderId="401" xfId="1" applyNumberFormat="1" applyFont="1" applyFill="1" applyBorder="1" applyAlignment="1" applyProtection="1">
      <alignment horizontal="center" vertical="center"/>
    </xf>
    <xf numFmtId="170" fontId="149" fillId="0" borderId="402" xfId="1" applyNumberFormat="1" applyFont="1" applyFill="1" applyBorder="1" applyAlignment="1" applyProtection="1">
      <alignment horizontal="center" vertical="center"/>
    </xf>
    <xf numFmtId="172" fontId="149" fillId="19" borderId="403" xfId="2" applyNumberFormat="1" applyFont="1" applyFill="1" applyBorder="1" applyAlignment="1" applyProtection="1">
      <alignment horizontal="center" vertical="center"/>
    </xf>
    <xf numFmtId="172" fontId="149" fillId="19" borderId="400" xfId="2" applyNumberFormat="1" applyFont="1" applyFill="1" applyBorder="1" applyAlignment="1" applyProtection="1">
      <alignment horizontal="center" vertical="center"/>
    </xf>
    <xf numFmtId="0" fontId="0" fillId="0" borderId="360" xfId="0" applyBorder="1" applyAlignment="1">
      <alignment vertical="center"/>
    </xf>
    <xf numFmtId="170" fontId="149" fillId="0" borderId="304" xfId="1" applyNumberFormat="1" applyFont="1" applyFill="1" applyBorder="1" applyAlignment="1" applyProtection="1">
      <alignment horizontal="center" vertical="center"/>
    </xf>
    <xf numFmtId="172" fontId="149" fillId="19" borderId="404" xfId="2" applyNumberFormat="1" applyFont="1" applyFill="1" applyBorder="1" applyAlignment="1" applyProtection="1">
      <alignment horizontal="center" vertical="center"/>
    </xf>
    <xf numFmtId="172" fontId="149" fillId="19" borderId="405" xfId="2" applyNumberFormat="1" applyFont="1" applyFill="1" applyBorder="1" applyAlignment="1" applyProtection="1">
      <alignment horizontal="center" vertical="center"/>
    </xf>
    <xf numFmtId="170" fontId="149" fillId="0" borderId="398" xfId="1" applyNumberFormat="1" applyFont="1" applyFill="1" applyBorder="1" applyAlignment="1" applyProtection="1">
      <alignment horizontal="center" vertical="center"/>
    </xf>
    <xf numFmtId="170" fontId="149" fillId="0" borderId="406" xfId="1" applyNumberFormat="1" applyFont="1" applyFill="1" applyBorder="1" applyAlignment="1" applyProtection="1">
      <alignment horizontal="center" vertical="center"/>
    </xf>
    <xf numFmtId="172" fontId="149" fillId="19" borderId="407" xfId="2" applyNumberFormat="1" applyFont="1" applyFill="1" applyBorder="1" applyAlignment="1" applyProtection="1">
      <alignment horizontal="center" vertical="center"/>
    </xf>
    <xf numFmtId="172" fontId="149" fillId="19" borderId="408" xfId="2" applyNumberFormat="1" applyFont="1" applyFill="1" applyBorder="1" applyAlignment="1" applyProtection="1">
      <alignment horizontal="center" vertical="center"/>
    </xf>
    <xf numFmtId="172" fontId="150" fillId="19" borderId="409" xfId="2" applyNumberFormat="1" applyFont="1" applyFill="1" applyBorder="1" applyAlignment="1" applyProtection="1">
      <alignment horizontal="center" vertical="center"/>
    </xf>
    <xf numFmtId="172" fontId="150" fillId="19" borderId="45" xfId="2" applyNumberFormat="1" applyFont="1" applyFill="1" applyBorder="1" applyAlignment="1" applyProtection="1">
      <alignment horizontal="center" vertical="center"/>
    </xf>
    <xf numFmtId="2" fontId="149" fillId="19" borderId="410" xfId="2" applyNumberFormat="1" applyFont="1" applyFill="1" applyBorder="1" applyAlignment="1" applyProtection="1">
      <alignment horizontal="center" vertical="center"/>
    </xf>
    <xf numFmtId="170" fontId="149" fillId="0" borderId="410" xfId="1" applyNumberFormat="1" applyFont="1" applyFill="1" applyBorder="1" applyAlignment="1" applyProtection="1">
      <alignment horizontal="center" vertical="center"/>
    </xf>
    <xf numFmtId="172" fontId="150" fillId="19" borderId="411" xfId="2" applyNumberFormat="1" applyFont="1" applyFill="1" applyBorder="1" applyAlignment="1" applyProtection="1">
      <alignment horizontal="center" vertical="center"/>
    </xf>
    <xf numFmtId="170" fontId="149" fillId="0" borderId="412" xfId="1" applyNumberFormat="1" applyFont="1" applyFill="1" applyBorder="1" applyAlignment="1" applyProtection="1">
      <alignment horizontal="center" vertical="center"/>
    </xf>
    <xf numFmtId="172" fontId="149" fillId="19" borderId="413" xfId="2" applyNumberFormat="1" applyFont="1" applyFill="1" applyBorder="1" applyAlignment="1" applyProtection="1">
      <alignment horizontal="center" vertical="center"/>
    </xf>
    <xf numFmtId="172" fontId="149" fillId="19" borderId="411" xfId="2" applyNumberFormat="1" applyFont="1" applyFill="1" applyBorder="1" applyAlignment="1" applyProtection="1">
      <alignment horizontal="center" vertical="center"/>
    </xf>
    <xf numFmtId="3" fontId="122" fillId="0" borderId="0" xfId="0" applyNumberFormat="1" applyFont="1" applyAlignment="1">
      <alignment vertical="center"/>
    </xf>
    <xf numFmtId="3" fontId="122" fillId="0" borderId="0" xfId="0" applyNumberFormat="1" applyFont="1" applyAlignment="1">
      <alignment horizontal="center" vertical="center"/>
    </xf>
    <xf numFmtId="43" fontId="0" fillId="0" borderId="0" xfId="1" applyFont="1" applyProtection="1"/>
    <xf numFmtId="172" fontId="150" fillId="19" borderId="260" xfId="2" applyNumberFormat="1" applyFont="1" applyFill="1" applyBorder="1" applyAlignment="1" applyProtection="1">
      <alignment horizontal="center" vertical="center"/>
    </xf>
    <xf numFmtId="170" fontId="149" fillId="0" borderId="411" xfId="1" applyNumberFormat="1" applyFont="1" applyFill="1" applyBorder="1" applyAlignment="1" applyProtection="1">
      <alignment horizontal="center" vertical="center"/>
    </xf>
    <xf numFmtId="10" fontId="0" fillId="0" borderId="0" xfId="0" applyNumberFormat="1" applyAlignment="1">
      <alignment horizontal="center" vertical="center"/>
    </xf>
    <xf numFmtId="170" fontId="149" fillId="0" borderId="414" xfId="1" applyNumberFormat="1" applyFont="1" applyFill="1" applyBorder="1" applyAlignment="1" applyProtection="1">
      <alignment horizontal="center" vertical="center"/>
    </xf>
    <xf numFmtId="0" fontId="88" fillId="38" borderId="415" xfId="0" applyFont="1" applyFill="1" applyBorder="1" applyAlignment="1">
      <alignment horizontal="center" vertical="center"/>
    </xf>
    <xf numFmtId="0" fontId="88" fillId="38" borderId="416" xfId="0" applyFont="1" applyFill="1" applyBorder="1" applyAlignment="1">
      <alignment horizontal="center" vertical="center"/>
    </xf>
    <xf numFmtId="170" fontId="88" fillId="38" borderId="417" xfId="0" applyNumberFormat="1" applyFont="1" applyFill="1" applyBorder="1" applyAlignment="1">
      <alignment vertical="center"/>
    </xf>
    <xf numFmtId="172" fontId="151" fillId="38" borderId="416" xfId="0" applyNumberFormat="1" applyFont="1" applyFill="1" applyBorder="1" applyAlignment="1">
      <alignment horizontal="center" vertical="center"/>
    </xf>
    <xf numFmtId="170" fontId="118" fillId="38" borderId="418" xfId="0" applyNumberFormat="1" applyFont="1" applyFill="1" applyBorder="1" applyAlignment="1">
      <alignment vertical="center"/>
    </xf>
    <xf numFmtId="170" fontId="118" fillId="38" borderId="419" xfId="0" applyNumberFormat="1" applyFont="1" applyFill="1" applyBorder="1" applyAlignment="1">
      <alignment vertical="center"/>
    </xf>
    <xf numFmtId="170" fontId="88" fillId="38" borderId="420" xfId="0" applyNumberFormat="1" applyFont="1" applyFill="1" applyBorder="1" applyAlignment="1">
      <alignment vertical="center"/>
    </xf>
    <xf numFmtId="10" fontId="118" fillId="38" borderId="420" xfId="2" applyNumberFormat="1" applyFont="1" applyFill="1" applyBorder="1" applyAlignment="1" applyProtection="1">
      <alignment horizontal="center" vertical="center"/>
    </xf>
    <xf numFmtId="10" fontId="118" fillId="38" borderId="421" xfId="2" applyNumberFormat="1" applyFont="1" applyFill="1" applyBorder="1" applyAlignment="1" applyProtection="1">
      <alignment horizontal="center" vertical="center"/>
    </xf>
    <xf numFmtId="10" fontId="151" fillId="38" borderId="422" xfId="0" applyNumberFormat="1" applyFont="1" applyFill="1" applyBorder="1" applyAlignment="1">
      <alignment horizontal="center" vertical="center"/>
    </xf>
    <xf numFmtId="2" fontId="118" fillId="38" borderId="423" xfId="2" applyNumberFormat="1" applyFont="1" applyFill="1" applyBorder="1" applyAlignment="1" applyProtection="1">
      <alignment horizontal="center" vertical="center"/>
    </xf>
    <xf numFmtId="170" fontId="88" fillId="38" borderId="416" xfId="0" applyNumberFormat="1" applyFont="1" applyFill="1" applyBorder="1" applyAlignment="1">
      <alignment vertical="center"/>
    </xf>
    <xf numFmtId="172" fontId="151" fillId="38" borderId="424" xfId="0" applyNumberFormat="1" applyFont="1" applyFill="1" applyBorder="1" applyAlignment="1">
      <alignment horizontal="center" vertical="center"/>
    </xf>
    <xf numFmtId="170" fontId="118" fillId="38" borderId="416" xfId="0" applyNumberFormat="1" applyFont="1" applyFill="1" applyBorder="1" applyAlignment="1">
      <alignment vertical="center"/>
    </xf>
    <xf numFmtId="10" fontId="118" fillId="38" borderId="425" xfId="2" applyNumberFormat="1" applyFont="1" applyFill="1" applyBorder="1" applyAlignment="1" applyProtection="1">
      <alignment horizontal="center" vertical="center"/>
    </xf>
    <xf numFmtId="10" fontId="118" fillId="38" borderId="419" xfId="0" applyNumberFormat="1" applyFont="1" applyFill="1" applyBorder="1" applyAlignment="1">
      <alignment horizontal="center" vertical="center"/>
    </xf>
    <xf numFmtId="170" fontId="118" fillId="38" borderId="426" xfId="1" applyNumberFormat="1" applyFont="1" applyFill="1" applyBorder="1" applyAlignment="1" applyProtection="1">
      <alignment vertical="center"/>
    </xf>
    <xf numFmtId="170" fontId="118" fillId="38" borderId="427" xfId="1" applyNumberFormat="1" applyFont="1" applyFill="1" applyBorder="1" applyAlignment="1" applyProtection="1">
      <alignment vertical="center"/>
    </xf>
    <xf numFmtId="0" fontId="88" fillId="0" borderId="0" xfId="0" applyFont="1"/>
    <xf numFmtId="0" fontId="88" fillId="0" borderId="360" xfId="0" applyFont="1" applyBorder="1"/>
    <xf numFmtId="0" fontId="30" fillId="0" borderId="383" xfId="0" applyFont="1" applyBorder="1" applyAlignment="1">
      <alignment vertical="center"/>
    </xf>
    <xf numFmtId="0" fontId="30" fillId="0" borderId="285" xfId="0" applyFont="1" applyBorder="1" applyAlignment="1">
      <alignment vertical="center"/>
    </xf>
    <xf numFmtId="0" fontId="30" fillId="0" borderId="286" xfId="0" applyFont="1" applyBorder="1" applyAlignment="1">
      <alignment vertical="center"/>
    </xf>
    <xf numFmtId="0" fontId="30" fillId="0" borderId="287" xfId="0" applyFont="1" applyBorder="1" applyAlignment="1">
      <alignment vertical="center"/>
    </xf>
    <xf numFmtId="0" fontId="47" fillId="14" borderId="428" xfId="0" applyFont="1" applyFill="1" applyBorder="1" applyAlignment="1">
      <alignment horizontal="centerContinuous" vertical="center"/>
    </xf>
    <xf numFmtId="0" fontId="152" fillId="14" borderId="429" xfId="0" applyFont="1" applyFill="1" applyBorder="1" applyAlignment="1">
      <alignment horizontal="centerContinuous" vertical="center"/>
    </xf>
    <xf numFmtId="0" fontId="128" fillId="14" borderId="429" xfId="0" applyFont="1" applyFill="1" applyBorder="1" applyAlignment="1">
      <alignment horizontal="centerContinuous" vertical="center"/>
    </xf>
    <xf numFmtId="0" fontId="152" fillId="14" borderId="430" xfId="0" applyFont="1" applyFill="1" applyBorder="1" applyAlignment="1">
      <alignment horizontal="centerContinuous" vertical="center"/>
    </xf>
    <xf numFmtId="0" fontId="45" fillId="44" borderId="288" xfId="0" applyFont="1" applyFill="1" applyBorder="1" applyAlignment="1">
      <alignment horizontal="center" vertical="center" wrapText="1"/>
    </xf>
    <xf numFmtId="0" fontId="45" fillId="44" borderId="433" xfId="0" applyFont="1" applyFill="1" applyBorder="1" applyAlignment="1">
      <alignment horizontal="center" vertical="center" wrapText="1"/>
    </xf>
    <xf numFmtId="0" fontId="45" fillId="44" borderId="345" xfId="0" applyFont="1" applyFill="1" applyBorder="1" applyAlignment="1">
      <alignment horizontal="center" vertical="center" wrapText="1"/>
    </xf>
    <xf numFmtId="0" fontId="142" fillId="20" borderId="60" xfId="0" applyFont="1" applyFill="1" applyBorder="1" applyAlignment="1">
      <alignment horizontal="center" vertical="center" wrapText="1"/>
    </xf>
    <xf numFmtId="175" fontId="153" fillId="20" borderId="58" xfId="0" applyNumberFormat="1" applyFont="1" applyFill="1" applyBorder="1" applyAlignment="1">
      <alignment horizontal="center" vertical="center" wrapText="1"/>
    </xf>
    <xf numFmtId="176" fontId="154" fillId="20" borderId="436" xfId="0" applyNumberFormat="1" applyFont="1" applyFill="1" applyBorder="1" applyAlignment="1">
      <alignment horizontal="center" vertical="center" wrapText="1"/>
    </xf>
    <xf numFmtId="0" fontId="142" fillId="20" borderId="64" xfId="0" applyFont="1" applyFill="1" applyBorder="1" applyAlignment="1">
      <alignment horizontal="center" vertical="center" wrapText="1"/>
    </xf>
    <xf numFmtId="175" fontId="153" fillId="20" borderId="62" xfId="0" applyNumberFormat="1" applyFont="1" applyFill="1" applyBorder="1" applyAlignment="1">
      <alignment horizontal="center" vertical="center" wrapText="1"/>
    </xf>
    <xf numFmtId="176" fontId="154" fillId="20" borderId="439" xfId="0" applyNumberFormat="1" applyFont="1" applyFill="1" applyBorder="1" applyAlignment="1">
      <alignment horizontal="center" vertical="center" wrapText="1"/>
    </xf>
    <xf numFmtId="0" fontId="155" fillId="31" borderId="0" xfId="0" applyFont="1" applyFill="1" applyAlignment="1">
      <alignment horizontal="center" vertical="center"/>
    </xf>
    <xf numFmtId="0" fontId="0" fillId="19" borderId="440" xfId="0" applyFill="1" applyBorder="1" applyAlignment="1">
      <alignment vertical="center"/>
    </xf>
    <xf numFmtId="0" fontId="0" fillId="19" borderId="0" xfId="0" applyFill="1" applyAlignment="1">
      <alignment vertical="center"/>
    </xf>
    <xf numFmtId="0" fontId="0" fillId="19" borderId="360" xfId="0" applyFill="1" applyBorder="1" applyAlignment="1">
      <alignment vertical="center"/>
    </xf>
    <xf numFmtId="0" fontId="137" fillId="0" borderId="383" xfId="0" applyFont="1" applyBorder="1" applyAlignment="1">
      <alignment vertical="center"/>
    </xf>
    <xf numFmtId="0" fontId="0" fillId="19" borderId="441" xfId="0" applyFill="1" applyBorder="1"/>
    <xf numFmtId="0" fontId="0" fillId="19" borderId="0" xfId="0" applyFill="1"/>
    <xf numFmtId="0" fontId="0" fillId="19" borderId="360" xfId="0" applyFill="1" applyBorder="1"/>
    <xf numFmtId="0" fontId="155" fillId="23" borderId="0" xfId="0" applyFont="1" applyFill="1" applyAlignment="1">
      <alignment horizontal="center" vertical="center"/>
    </xf>
    <xf numFmtId="0" fontId="155" fillId="21" borderId="0" xfId="0" applyFont="1" applyFill="1" applyAlignment="1">
      <alignment horizontal="center" vertical="center"/>
    </xf>
    <xf numFmtId="0" fontId="30" fillId="23" borderId="0" xfId="0" applyFont="1" applyFill="1"/>
    <xf numFmtId="0" fontId="30" fillId="0" borderId="0" xfId="0" applyFont="1" applyAlignment="1">
      <alignment horizontal="center" vertical="center"/>
    </xf>
    <xf numFmtId="0" fontId="30" fillId="0" borderId="441" xfId="0" applyFont="1" applyBorder="1" applyAlignment="1">
      <alignment vertical="center"/>
    </xf>
    <xf numFmtId="170" fontId="88" fillId="0" borderId="0" xfId="1" applyNumberFormat="1" applyFont="1" applyBorder="1" applyAlignment="1" applyProtection="1">
      <alignment vertical="center"/>
    </xf>
    <xf numFmtId="0" fontId="30" fillId="0" borderId="442" xfId="0" applyFont="1" applyBorder="1" applyAlignment="1">
      <alignment vertical="center"/>
    </xf>
    <xf numFmtId="0" fontId="138" fillId="23" borderId="443" xfId="0" applyFont="1" applyFill="1" applyBorder="1" applyAlignment="1">
      <alignment vertical="center"/>
    </xf>
    <xf numFmtId="0" fontId="148" fillId="23" borderId="257" xfId="0" applyFont="1" applyFill="1" applyBorder="1" applyAlignment="1">
      <alignment vertical="center"/>
    </xf>
    <xf numFmtId="0" fontId="148" fillId="23" borderId="444" xfId="0" applyFont="1" applyFill="1" applyBorder="1" applyAlignment="1">
      <alignment vertical="center"/>
    </xf>
    <xf numFmtId="0" fontId="47" fillId="14" borderId="329" xfId="0" applyFont="1" applyFill="1" applyBorder="1" applyAlignment="1">
      <alignment horizontal="centerContinuous" vertical="center"/>
    </xf>
    <xf numFmtId="0" fontId="47" fillId="14" borderId="445" xfId="0" applyFont="1" applyFill="1" applyBorder="1" applyAlignment="1">
      <alignment horizontal="centerContinuous" vertical="center"/>
    </xf>
    <xf numFmtId="0" fontId="49" fillId="15" borderId="446" xfId="0" applyFont="1" applyFill="1" applyBorder="1" applyAlignment="1">
      <alignment horizontal="centerContinuous" vertical="center"/>
    </xf>
    <xf numFmtId="0" fontId="50" fillId="15" borderId="388" xfId="0" applyFont="1" applyFill="1" applyBorder="1" applyAlignment="1">
      <alignment horizontal="centerContinuous" vertical="center"/>
    </xf>
    <xf numFmtId="0" fontId="50" fillId="15" borderId="292" xfId="0" applyFont="1" applyFill="1" applyBorder="1" applyAlignment="1">
      <alignment horizontal="centerContinuous" vertical="center"/>
    </xf>
    <xf numFmtId="0" fontId="49" fillId="15" borderId="0" xfId="0" applyFont="1" applyFill="1" applyAlignment="1">
      <alignment horizontal="centerContinuous" vertical="center"/>
    </xf>
    <xf numFmtId="0" fontId="50" fillId="0" borderId="0" xfId="0" applyFont="1"/>
    <xf numFmtId="0" fontId="45" fillId="45" borderId="452" xfId="0" applyFont="1" applyFill="1" applyBorder="1" applyAlignment="1">
      <alignment horizontal="centerContinuous"/>
    </xf>
    <xf numFmtId="0" fontId="45" fillId="45" borderId="0" xfId="0" applyFont="1" applyFill="1" applyAlignment="1">
      <alignment horizontal="centerContinuous"/>
    </xf>
    <xf numFmtId="0" fontId="45" fillId="45" borderId="450" xfId="0" applyFont="1" applyFill="1" applyBorder="1" applyAlignment="1">
      <alignment horizontal="centerContinuous"/>
    </xf>
    <xf numFmtId="0" fontId="44" fillId="32" borderId="467" xfId="0" applyFont="1" applyFill="1" applyBorder="1" applyAlignment="1">
      <alignment horizontal="center" vertical="center" wrapText="1"/>
    </xf>
    <xf numFmtId="0" fontId="45" fillId="0" borderId="62" xfId="0" applyFont="1" applyBorder="1" applyAlignment="1">
      <alignment horizontal="center" vertical="center"/>
    </xf>
    <xf numFmtId="179" fontId="0" fillId="0" borderId="360" xfId="0" applyNumberFormat="1" applyBorder="1"/>
    <xf numFmtId="179" fontId="49" fillId="15" borderId="486" xfId="1" applyNumberFormat="1" applyFont="1" applyFill="1" applyBorder="1" applyAlignment="1" applyProtection="1">
      <alignment horizontal="center"/>
    </xf>
    <xf numFmtId="179" fontId="46" fillId="15" borderId="486" xfId="1" applyNumberFormat="1" applyFont="1" applyFill="1" applyBorder="1" applyAlignment="1" applyProtection="1">
      <alignment horizontal="center"/>
    </xf>
    <xf numFmtId="0" fontId="47" fillId="14" borderId="487" xfId="0" applyFont="1" applyFill="1" applyBorder="1" applyAlignment="1">
      <alignment horizontal="centerContinuous" vertical="center"/>
    </xf>
    <xf numFmtId="0" fontId="44" fillId="14" borderId="488" xfId="0" applyFont="1" applyFill="1" applyBorder="1" applyAlignment="1">
      <alignment horizontal="centerContinuous" vertical="center"/>
    </xf>
    <xf numFmtId="0" fontId="44" fillId="14" borderId="489" xfId="0" applyFont="1" applyFill="1" applyBorder="1" applyAlignment="1">
      <alignment horizontal="centerContinuous" vertical="center"/>
    </xf>
    <xf numFmtId="0" fontId="44" fillId="14" borderId="490" xfId="0" applyFont="1" applyFill="1" applyBorder="1" applyAlignment="1">
      <alignment horizontal="centerContinuous" vertical="center"/>
    </xf>
    <xf numFmtId="0" fontId="44" fillId="14" borderId="491" xfId="0" applyFont="1" applyFill="1" applyBorder="1" applyAlignment="1">
      <alignment horizontal="centerContinuous" vertical="center"/>
    </xf>
    <xf numFmtId="0" fontId="44" fillId="14" borderId="492" xfId="0" applyFont="1" applyFill="1" applyBorder="1" applyAlignment="1">
      <alignment horizontal="center" vertical="center"/>
    </xf>
    <xf numFmtId="0" fontId="50" fillId="15" borderId="493" xfId="0" applyFont="1" applyFill="1" applyBorder="1" applyAlignment="1">
      <alignment horizontal="centerContinuous" vertical="center"/>
    </xf>
    <xf numFmtId="0" fontId="45" fillId="45" borderId="299" xfId="0" applyFont="1" applyFill="1" applyBorder="1" applyAlignment="1">
      <alignment horizontal="centerContinuous"/>
    </xf>
    <xf numFmtId="0" fontId="44" fillId="32" borderId="494" xfId="0" applyFont="1" applyFill="1" applyBorder="1" applyAlignment="1">
      <alignment horizontal="center" vertical="center" wrapText="1"/>
    </xf>
    <xf numFmtId="0" fontId="157" fillId="48" borderId="0" xfId="0" applyFont="1" applyFill="1" applyAlignment="1">
      <alignment horizontal="right" vertical="center"/>
    </xf>
    <xf numFmtId="37" fontId="49" fillId="0" borderId="0" xfId="1" applyNumberFormat="1" applyFont="1" applyFill="1" applyBorder="1" applyAlignment="1" applyProtection="1">
      <alignment horizontal="center" vertical="center"/>
    </xf>
    <xf numFmtId="0" fontId="157" fillId="48" borderId="283" xfId="0" applyFont="1" applyFill="1" applyBorder="1" applyAlignment="1">
      <alignment horizontal="left" vertical="center" indent="2"/>
    </xf>
    <xf numFmtId="0" fontId="157" fillId="48" borderId="0" xfId="0" applyFont="1" applyFill="1" applyAlignment="1">
      <alignment horizontal="left" vertical="center" indent="2"/>
    </xf>
    <xf numFmtId="37" fontId="50" fillId="0" borderId="496" xfId="0" applyNumberFormat="1" applyFont="1" applyBorder="1" applyAlignment="1">
      <alignment horizontal="center" vertical="center"/>
    </xf>
    <xf numFmtId="0" fontId="120" fillId="0" borderId="358" xfId="0" applyFont="1" applyBorder="1" applyAlignment="1">
      <alignment vertical="center"/>
    </xf>
    <xf numFmtId="37" fontId="120" fillId="0" borderId="497" xfId="0" applyNumberFormat="1" applyFont="1" applyBorder="1" applyAlignment="1">
      <alignment vertical="center"/>
    </xf>
    <xf numFmtId="37" fontId="30" fillId="0" borderId="498" xfId="0" applyNumberFormat="1" applyFont="1" applyBorder="1" applyAlignment="1">
      <alignment vertical="center"/>
    </xf>
    <xf numFmtId="37" fontId="50" fillId="0" borderId="499" xfId="0" applyNumberFormat="1" applyFont="1" applyBorder="1" applyAlignment="1">
      <alignment horizontal="center" vertical="center"/>
    </xf>
    <xf numFmtId="170" fontId="30" fillId="0" borderId="0" xfId="0" applyNumberFormat="1" applyFont="1" applyAlignment="1">
      <alignment vertical="center"/>
    </xf>
    <xf numFmtId="37" fontId="0" fillId="0" borderId="500" xfId="0" applyNumberFormat="1" applyBorder="1" applyAlignment="1">
      <alignment vertical="center"/>
    </xf>
    <xf numFmtId="0" fontId="120" fillId="0" borderId="501" xfId="0" applyFont="1" applyBorder="1" applyAlignment="1">
      <alignment vertical="center"/>
    </xf>
    <xf numFmtId="0" fontId="50" fillId="15" borderId="502" xfId="0" applyFont="1" applyFill="1" applyBorder="1" applyAlignment="1">
      <alignment horizontal="centerContinuous" vertical="center"/>
    </xf>
    <xf numFmtId="175" fontId="50" fillId="0" borderId="499" xfId="0" applyNumberFormat="1" applyFont="1" applyBorder="1" applyAlignment="1">
      <alignment horizontal="center" vertical="center"/>
    </xf>
    <xf numFmtId="37" fontId="120" fillId="0" borderId="503" xfId="0" applyNumberFormat="1" applyFont="1" applyBorder="1" applyAlignment="1">
      <alignment vertical="center"/>
    </xf>
    <xf numFmtId="9" fontId="49" fillId="0" borderId="0" xfId="2" applyFont="1" applyFill="1" applyBorder="1" applyAlignment="1" applyProtection="1">
      <alignment horizontal="center" vertical="center"/>
    </xf>
    <xf numFmtId="37" fontId="0" fillId="0" borderId="428" xfId="0" applyNumberFormat="1" applyBorder="1" applyAlignment="1">
      <alignment vertical="center"/>
    </xf>
    <xf numFmtId="38" fontId="50" fillId="0" borderId="515" xfId="0" applyNumberFormat="1" applyFont="1" applyBorder="1" applyAlignment="1">
      <alignment horizontal="center" vertical="center"/>
    </xf>
    <xf numFmtId="0" fontId="120" fillId="0" borderId="516" xfId="0" applyFont="1" applyBorder="1" applyAlignment="1">
      <alignment vertical="center"/>
    </xf>
    <xf numFmtId="0" fontId="30" fillId="0" borderId="516" xfId="0" applyFont="1" applyBorder="1" applyAlignment="1">
      <alignment vertical="center"/>
    </xf>
    <xf numFmtId="38" fontId="0" fillId="0" borderId="516" xfId="0" applyNumberFormat="1" applyBorder="1" applyAlignment="1">
      <alignment vertical="center"/>
    </xf>
    <xf numFmtId="38" fontId="0" fillId="0" borderId="517" xfId="0" applyNumberFormat="1" applyBorder="1" applyAlignment="1">
      <alignment vertical="center"/>
    </xf>
    <xf numFmtId="0" fontId="45" fillId="0" borderId="60" xfId="0" applyFont="1" applyBorder="1" applyAlignment="1">
      <alignment horizontal="centerContinuous" vertical="center" wrapText="1"/>
    </xf>
    <xf numFmtId="0" fontId="45" fillId="0" borderId="58" xfId="0" applyFont="1" applyBorder="1" applyAlignment="1">
      <alignment horizontal="centerContinuous" vertical="center" wrapText="1"/>
    </xf>
    <xf numFmtId="0" fontId="45" fillId="0" borderId="58" xfId="0" applyFont="1" applyBorder="1" applyAlignment="1">
      <alignment horizontal="centerContinuous" vertical="center"/>
    </xf>
    <xf numFmtId="0" fontId="45" fillId="0" borderId="59" xfId="0" applyFont="1" applyBorder="1" applyAlignment="1">
      <alignment horizontal="centerContinuous" vertical="center" wrapText="1"/>
    </xf>
    <xf numFmtId="0" fontId="147" fillId="0" borderId="439" xfId="0" applyFont="1" applyBorder="1" applyAlignment="1">
      <alignment horizontal="center" vertical="center"/>
    </xf>
    <xf numFmtId="0" fontId="142" fillId="45" borderId="64" xfId="0" applyFont="1" applyFill="1" applyBorder="1" applyAlignment="1">
      <alignment horizontal="center" vertical="center" wrapText="1"/>
    </xf>
    <xf numFmtId="0" fontId="142" fillId="45" borderId="62" xfId="0" applyFont="1" applyFill="1" applyBorder="1" applyAlignment="1">
      <alignment horizontal="center" vertical="center" wrapText="1"/>
    </xf>
    <xf numFmtId="0" fontId="142" fillId="45" borderId="63" xfId="0" applyFont="1" applyFill="1" applyBorder="1" applyAlignment="1">
      <alignment horizontal="center" vertical="center" wrapText="1"/>
    </xf>
    <xf numFmtId="0" fontId="46" fillId="15" borderId="131" xfId="0" applyFont="1" applyFill="1" applyBorder="1" applyAlignment="1">
      <alignment horizontal="center" vertical="center" wrapText="1"/>
    </xf>
    <xf numFmtId="0" fontId="46" fillId="15" borderId="241" xfId="0" applyFont="1" applyFill="1" applyBorder="1" applyAlignment="1">
      <alignment horizontal="center" vertical="center" wrapText="1"/>
    </xf>
    <xf numFmtId="0" fontId="46" fillId="15" borderId="226" xfId="0" applyFont="1" applyFill="1" applyBorder="1" applyAlignment="1">
      <alignment horizontal="center" vertical="center" wrapText="1"/>
    </xf>
    <xf numFmtId="0" fontId="147" fillId="0" borderId="524" xfId="0" applyFont="1" applyBorder="1" applyAlignment="1">
      <alignment horizontal="center" vertical="center"/>
    </xf>
    <xf numFmtId="1" fontId="45" fillId="0" borderId="68" xfId="0" applyNumberFormat="1" applyFont="1" applyBorder="1" applyAlignment="1">
      <alignment horizontal="center" vertical="center"/>
    </xf>
    <xf numFmtId="0" fontId="45" fillId="0" borderId="66" xfId="0" applyFont="1" applyBorder="1" applyAlignment="1">
      <alignment horizontal="center" vertical="center"/>
    </xf>
    <xf numFmtId="1" fontId="45" fillId="0" borderId="66" xfId="0" applyNumberFormat="1" applyFont="1" applyBorder="1" applyAlignment="1">
      <alignment horizontal="center" vertical="center"/>
    </xf>
    <xf numFmtId="0" fontId="45" fillId="0" borderId="525" xfId="0" applyFont="1" applyBorder="1" applyAlignment="1">
      <alignment horizontal="center" vertical="center"/>
    </xf>
    <xf numFmtId="1" fontId="45" fillId="0" borderId="526" xfId="0" applyNumberFormat="1" applyFont="1" applyBorder="1" applyAlignment="1">
      <alignment horizontal="center" vertical="center"/>
    </xf>
    <xf numFmtId="0" fontId="45" fillId="0" borderId="526" xfId="0" applyFont="1" applyBorder="1" applyAlignment="1">
      <alignment horizontal="center" vertical="center"/>
    </xf>
    <xf numFmtId="1" fontId="30" fillId="0" borderId="0" xfId="0" applyNumberFormat="1" applyFont="1" applyAlignment="1">
      <alignment horizontal="center"/>
    </xf>
    <xf numFmtId="0" fontId="45" fillId="15" borderId="527" xfId="0" applyFont="1" applyFill="1" applyBorder="1" applyAlignment="1">
      <alignment horizontal="centerContinuous" vertical="center"/>
    </xf>
    <xf numFmtId="0" fontId="45" fillId="15" borderId="491" xfId="0" applyFont="1" applyFill="1" applyBorder="1" applyAlignment="1">
      <alignment horizontal="centerContinuous" vertical="center"/>
    </xf>
    <xf numFmtId="0" fontId="46" fillId="45" borderId="530" xfId="0" applyFont="1" applyFill="1" applyBorder="1" applyAlignment="1">
      <alignment horizontal="left" vertical="center" wrapText="1"/>
    </xf>
    <xf numFmtId="0" fontId="45" fillId="45" borderId="528" xfId="0" applyFont="1" applyFill="1" applyBorder="1" applyAlignment="1">
      <alignment horizontal="center" vertical="center"/>
    </xf>
    <xf numFmtId="0" fontId="45" fillId="45" borderId="531" xfId="0" applyFont="1" applyFill="1" applyBorder="1" applyAlignment="1">
      <alignment horizontal="center" vertical="center"/>
    </xf>
    <xf numFmtId="0" fontId="30" fillId="16" borderId="0" xfId="0" applyFont="1" applyFill="1" applyAlignment="1">
      <alignment vertical="center"/>
    </xf>
    <xf numFmtId="0" fontId="45" fillId="45" borderId="532" xfId="0" applyFont="1" applyFill="1" applyBorder="1" applyAlignment="1">
      <alignment horizontal="center" vertical="center"/>
    </xf>
    <xf numFmtId="0" fontId="45" fillId="45" borderId="59" xfId="0" applyFont="1" applyFill="1" applyBorder="1" applyAlignment="1">
      <alignment horizontal="center" vertical="center"/>
    </xf>
    <xf numFmtId="0" fontId="156" fillId="40" borderId="64" xfId="0" applyFont="1" applyFill="1" applyBorder="1" applyAlignment="1">
      <alignment horizontal="left" vertical="center" wrapText="1"/>
    </xf>
    <xf numFmtId="0" fontId="47" fillId="17" borderId="283" xfId="0" applyFont="1" applyFill="1" applyBorder="1" applyAlignment="1">
      <alignment horizontal="centerContinuous" vertical="center"/>
    </xf>
    <xf numFmtId="0" fontId="44" fillId="17" borderId="0" xfId="0" applyFont="1" applyFill="1" applyAlignment="1">
      <alignment horizontal="centerContinuous" vertical="center"/>
    </xf>
    <xf numFmtId="0" fontId="47" fillId="17" borderId="0" xfId="0" applyFont="1" applyFill="1" applyAlignment="1">
      <alignment horizontal="centerContinuous" vertical="center"/>
    </xf>
    <xf numFmtId="0" fontId="44" fillId="17" borderId="360" xfId="0" applyFont="1" applyFill="1" applyBorder="1" applyAlignment="1">
      <alignment horizontal="centerContinuous" vertical="center"/>
    </xf>
    <xf numFmtId="0" fontId="45" fillId="15" borderId="477" xfId="0" applyFont="1" applyFill="1" applyBorder="1" applyAlignment="1">
      <alignment horizontal="centerContinuous" vertical="center"/>
    </xf>
    <xf numFmtId="0" fontId="45" fillId="45" borderId="537" xfId="0" applyFont="1" applyFill="1" applyBorder="1" applyAlignment="1">
      <alignment horizontal="center" vertical="center" wrapText="1"/>
    </xf>
    <xf numFmtId="0" fontId="45" fillId="45" borderId="491" xfId="0" applyFont="1" applyFill="1" applyBorder="1" applyAlignment="1">
      <alignment horizontal="center" vertical="center" wrapText="1"/>
    </xf>
    <xf numFmtId="0" fontId="45" fillId="45" borderId="538" xfId="0" applyFont="1" applyFill="1" applyBorder="1" applyAlignment="1">
      <alignment horizontal="center" vertical="center" wrapText="1"/>
    </xf>
    <xf numFmtId="38" fontId="45" fillId="0" borderId="483" xfId="0" applyNumberFormat="1" applyFont="1" applyBorder="1" applyAlignment="1">
      <alignment horizontal="center" vertical="center"/>
    </xf>
    <xf numFmtId="38" fontId="45" fillId="0" borderId="66" xfId="0" applyNumberFormat="1" applyFont="1" applyBorder="1" applyAlignment="1">
      <alignment horizontal="center" vertical="center"/>
    </xf>
    <xf numFmtId="10" fontId="45" fillId="19" borderId="67" xfId="2" applyNumberFormat="1" applyFont="1" applyFill="1" applyBorder="1" applyAlignment="1" applyProtection="1">
      <alignment horizontal="center" vertical="center"/>
    </xf>
    <xf numFmtId="2" fontId="147" fillId="0" borderId="58" xfId="0" applyNumberFormat="1" applyFont="1" applyBorder="1" applyAlignment="1">
      <alignment horizontal="center" vertical="center"/>
    </xf>
    <xf numFmtId="2" fontId="147" fillId="0" borderId="436" xfId="0" applyNumberFormat="1" applyFont="1" applyBorder="1" applyAlignment="1">
      <alignment horizontal="center" vertical="center"/>
    </xf>
    <xf numFmtId="2" fontId="147" fillId="0" borderId="62" xfId="0" applyNumberFormat="1" applyFont="1" applyBorder="1" applyAlignment="1">
      <alignment horizontal="center" vertical="center"/>
    </xf>
    <xf numFmtId="2" fontId="147" fillId="0" borderId="439" xfId="0" applyNumberFormat="1" applyFont="1" applyBorder="1" applyAlignment="1">
      <alignment horizontal="center" vertical="center"/>
    </xf>
    <xf numFmtId="0" fontId="45" fillId="0" borderId="483" xfId="0" applyFont="1" applyBorder="1" applyAlignment="1">
      <alignment horizontal="center" vertical="center"/>
    </xf>
    <xf numFmtId="0" fontId="45" fillId="0" borderId="68" xfId="0" applyFont="1" applyBorder="1" applyAlignment="1">
      <alignment horizontal="center" vertical="center"/>
    </xf>
    <xf numFmtId="0" fontId="45" fillId="0" borderId="67" xfId="0" applyFont="1" applyBorder="1" applyAlignment="1">
      <alignment horizontal="center" vertical="center" wrapText="1"/>
    </xf>
    <xf numFmtId="2" fontId="147" fillId="0" borderId="522" xfId="0" applyNumberFormat="1" applyFont="1" applyBorder="1" applyAlignment="1">
      <alignment horizontal="center" vertical="center"/>
    </xf>
    <xf numFmtId="2" fontId="147" fillId="0" borderId="523" xfId="0" applyNumberFormat="1" applyFont="1" applyBorder="1" applyAlignment="1">
      <alignment horizontal="center" vertical="center"/>
    </xf>
    <xf numFmtId="2" fontId="147" fillId="0" borderId="540" xfId="0" applyNumberFormat="1" applyFont="1" applyBorder="1" applyAlignment="1">
      <alignment horizontal="center" vertical="center"/>
    </xf>
    <xf numFmtId="2" fontId="147" fillId="0" borderId="66" xfId="0" applyNumberFormat="1" applyFont="1" applyBorder="1" applyAlignment="1">
      <alignment horizontal="center" vertical="center"/>
    </xf>
    <xf numFmtId="2" fontId="147" fillId="0" borderId="541" xfId="0" applyNumberFormat="1" applyFont="1" applyBorder="1" applyAlignment="1">
      <alignment horizontal="center" vertical="center"/>
    </xf>
    <xf numFmtId="0" fontId="147" fillId="16" borderId="0" xfId="0" applyFont="1" applyFill="1" applyAlignment="1">
      <alignment horizontal="center" vertical="center"/>
    </xf>
    <xf numFmtId="0" fontId="147" fillId="16" borderId="0" xfId="0" applyFont="1" applyFill="1" applyAlignment="1">
      <alignment horizontal="left" vertical="center" indent="1"/>
    </xf>
    <xf numFmtId="2" fontId="147" fillId="16" borderId="0" xfId="0" applyNumberFormat="1" applyFont="1" applyFill="1" applyAlignment="1">
      <alignment horizontal="center" vertical="center"/>
    </xf>
    <xf numFmtId="2" fontId="147" fillId="16" borderId="360" xfId="0" applyNumberFormat="1" applyFont="1" applyFill="1" applyBorder="1" applyAlignment="1">
      <alignment horizontal="center" vertical="center"/>
    </xf>
    <xf numFmtId="0" fontId="45" fillId="0" borderId="527" xfId="0" applyFont="1" applyBorder="1" applyAlignment="1">
      <alignment horizontal="center" vertical="center"/>
    </xf>
    <xf numFmtId="0" fontId="45" fillId="0" borderId="542" xfId="0" applyFont="1" applyBorder="1" applyAlignment="1">
      <alignment horizontal="center" vertical="center"/>
    </xf>
    <xf numFmtId="0" fontId="138" fillId="23" borderId="108" xfId="0" applyFont="1" applyFill="1" applyBorder="1" applyAlignment="1">
      <alignment horizontal="left" vertical="center"/>
    </xf>
    <xf numFmtId="0" fontId="47" fillId="23" borderId="108" xfId="0" applyFont="1" applyFill="1" applyBorder="1" applyAlignment="1">
      <alignment horizontal="centerContinuous" vertical="center"/>
    </xf>
    <xf numFmtId="0" fontId="138" fillId="23" borderId="543" xfId="0" applyFont="1" applyFill="1" applyBorder="1" applyAlignment="1">
      <alignment horizontal="center" vertical="center"/>
    </xf>
    <xf numFmtId="0" fontId="138" fillId="23" borderId="108" xfId="0" applyFont="1" applyFill="1" applyBorder="1" applyAlignment="1">
      <alignment horizontal="center" vertical="center"/>
    </xf>
    <xf numFmtId="0" fontId="138" fillId="23" borderId="544" xfId="0" applyFont="1" applyFill="1" applyBorder="1" applyAlignment="1">
      <alignment horizontal="center" vertical="center"/>
    </xf>
    <xf numFmtId="0" fontId="128" fillId="14" borderId="244" xfId="0" applyFont="1" applyFill="1" applyBorder="1" applyAlignment="1">
      <alignment horizontal="centerContinuous" vertical="center"/>
    </xf>
    <xf numFmtId="0" fontId="44" fillId="14" borderId="108" xfId="0" applyFont="1" applyFill="1" applyBorder="1" applyAlignment="1">
      <alignment horizontal="centerContinuous" vertical="center"/>
    </xf>
    <xf numFmtId="0" fontId="44" fillId="14" borderId="544" xfId="0" applyFont="1" applyFill="1" applyBorder="1" applyAlignment="1">
      <alignment horizontal="centerContinuous" vertical="center"/>
    </xf>
    <xf numFmtId="0" fontId="0" fillId="16" borderId="547" xfId="0" applyFill="1" applyBorder="1"/>
    <xf numFmtId="0" fontId="0" fillId="16" borderId="33" xfId="0" applyFill="1" applyBorder="1"/>
    <xf numFmtId="0" fontId="45" fillId="15" borderId="549" xfId="0" applyFont="1" applyFill="1" applyBorder="1" applyAlignment="1">
      <alignment horizontal="center" vertical="center" wrapText="1"/>
    </xf>
    <xf numFmtId="0" fontId="45" fillId="15" borderId="550" xfId="0" applyFont="1" applyFill="1" applyBorder="1" applyAlignment="1">
      <alignment horizontal="center" vertical="center" wrapText="1"/>
    </xf>
    <xf numFmtId="0" fontId="0" fillId="0" borderId="0" xfId="0" applyAlignment="1">
      <alignment horizontal="center" wrapText="1"/>
    </xf>
    <xf numFmtId="0" fontId="0" fillId="16" borderId="383" xfId="0" applyFill="1" applyBorder="1"/>
    <xf numFmtId="0" fontId="50" fillId="0" borderId="61" xfId="0" applyFont="1" applyBorder="1" applyAlignment="1">
      <alignment horizontal="center" vertical="center"/>
    </xf>
    <xf numFmtId="168" fontId="50" fillId="0" borderId="438" xfId="0" applyNumberFormat="1" applyFont="1" applyBorder="1" applyAlignment="1">
      <alignment horizontal="center" vertical="center"/>
    </xf>
    <xf numFmtId="0" fontId="50" fillId="0" borderId="62" xfId="0" applyFont="1" applyBorder="1" applyAlignment="1">
      <alignment horizontal="center" vertical="center" wrapText="1"/>
    </xf>
    <xf numFmtId="0" fontId="50" fillId="0" borderId="62" xfId="0" applyFont="1" applyBorder="1" applyAlignment="1">
      <alignment horizontal="center" vertical="center"/>
    </xf>
    <xf numFmtId="168" fontId="50" fillId="0" borderId="62" xfId="0" applyNumberFormat="1" applyFont="1" applyBorder="1" applyAlignment="1">
      <alignment horizontal="center" vertical="center"/>
    </xf>
    <xf numFmtId="0" fontId="0" fillId="16" borderId="551" xfId="0" applyFill="1" applyBorder="1"/>
    <xf numFmtId="0" fontId="0" fillId="16" borderId="552" xfId="0" applyFill="1" applyBorder="1"/>
    <xf numFmtId="0" fontId="50" fillId="0" borderId="553" xfId="0" applyFont="1" applyBorder="1" applyAlignment="1">
      <alignment horizontal="center" vertical="center"/>
    </xf>
    <xf numFmtId="168" fontId="50" fillId="0" borderId="554" xfId="0" applyNumberFormat="1" applyFont="1" applyBorder="1" applyAlignment="1">
      <alignment horizontal="center" vertical="center"/>
    </xf>
    <xf numFmtId="0" fontId="50" fillId="0" borderId="522" xfId="0" applyFont="1" applyBorder="1" applyAlignment="1">
      <alignment horizontal="center" vertical="center" wrapText="1"/>
    </xf>
    <xf numFmtId="0" fontId="50" fillId="0" borderId="522" xfId="0" applyFont="1" applyBorder="1" applyAlignment="1">
      <alignment horizontal="center" vertical="center"/>
    </xf>
    <xf numFmtId="168" fontId="50" fillId="0" borderId="522" xfId="0" applyNumberFormat="1" applyFont="1" applyBorder="1" applyAlignment="1">
      <alignment horizontal="center" vertical="center"/>
    </xf>
    <xf numFmtId="0" fontId="0" fillId="0" borderId="316" xfId="0" applyBorder="1"/>
    <xf numFmtId="0" fontId="147" fillId="0" borderId="557" xfId="0" applyFont="1" applyBorder="1" applyAlignment="1">
      <alignment horizontal="center" vertical="center"/>
    </xf>
    <xf numFmtId="0" fontId="121" fillId="23" borderId="12" xfId="0" applyFont="1" applyFill="1" applyBorder="1" applyAlignment="1">
      <alignment horizontal="center" vertical="center" wrapText="1"/>
    </xf>
    <xf numFmtId="0" fontId="121" fillId="23" borderId="26" xfId="0" applyFont="1" applyFill="1" applyBorder="1" applyAlignment="1">
      <alignment horizontal="center" vertical="center" wrapText="1"/>
    </xf>
    <xf numFmtId="0" fontId="121" fillId="23" borderId="13" xfId="0" applyFont="1" applyFill="1" applyBorder="1" applyAlignment="1">
      <alignment horizontal="center" vertical="center" wrapText="1"/>
    </xf>
    <xf numFmtId="0" fontId="121" fillId="23" borderId="4" xfId="0" applyFont="1" applyFill="1" applyBorder="1" applyAlignment="1">
      <alignment horizontal="center" vertical="center" wrapText="1"/>
    </xf>
    <xf numFmtId="0" fontId="121" fillId="23" borderId="35" xfId="0" applyFont="1" applyFill="1" applyBorder="1" applyAlignment="1">
      <alignment horizontal="center" vertical="center" wrapText="1"/>
    </xf>
    <xf numFmtId="0" fontId="121" fillId="23" borderId="0" xfId="0" applyFont="1" applyFill="1" applyAlignment="1">
      <alignment horizontal="center" vertical="center" wrapText="1"/>
    </xf>
    <xf numFmtId="0" fontId="121" fillId="23" borderId="36" xfId="0" applyFont="1" applyFill="1" applyBorder="1" applyAlignment="1">
      <alignment horizontal="center" vertical="center" wrapText="1"/>
    </xf>
    <xf numFmtId="15" fontId="0" fillId="0" borderId="0" xfId="0" applyNumberFormat="1" applyAlignment="1">
      <alignment horizontal="center" vertical="center" wrapText="1"/>
    </xf>
    <xf numFmtId="43" fontId="0" fillId="0" borderId="0" xfId="1" applyFont="1" applyAlignment="1">
      <alignment horizontal="center" vertical="center" wrapText="1"/>
    </xf>
    <xf numFmtId="10" fontId="0" fillId="0" borderId="0" xfId="1" applyNumberFormat="1" applyFont="1" applyAlignment="1">
      <alignment horizontal="center" vertical="center" wrapText="1"/>
    </xf>
    <xf numFmtId="10" fontId="0" fillId="0" borderId="38" xfId="2" applyNumberFormat="1" applyFont="1" applyBorder="1" applyAlignment="1">
      <alignment horizontal="center" vertical="center" wrapText="1"/>
    </xf>
    <xf numFmtId="0" fontId="0" fillId="0" borderId="0" xfId="1" applyNumberFormat="1" applyFont="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15" fontId="0" fillId="0" borderId="37" xfId="0" applyNumberFormat="1" applyBorder="1" applyAlignment="1">
      <alignment horizontal="center" vertical="center" wrapText="1"/>
    </xf>
    <xf numFmtId="15" fontId="0" fillId="0" borderId="38" xfId="0" applyNumberFormat="1" applyBorder="1" applyAlignment="1">
      <alignment horizontal="center" vertical="center" wrapText="1"/>
    </xf>
    <xf numFmtId="37" fontId="0" fillId="0" borderId="37" xfId="0" applyNumberFormat="1" applyBorder="1" applyAlignment="1">
      <alignment horizontal="center" vertical="center" wrapText="1"/>
    </xf>
    <xf numFmtId="37" fontId="0" fillId="0" borderId="38" xfId="0" applyNumberFormat="1" applyBorder="1" applyAlignment="1">
      <alignment horizontal="center" vertical="center" wrapText="1"/>
    </xf>
    <xf numFmtId="37" fontId="149" fillId="0" borderId="38" xfId="0" applyNumberFormat="1" applyFont="1" applyBorder="1" applyAlignment="1">
      <alignment horizontal="center" vertical="center" wrapText="1"/>
    </xf>
    <xf numFmtId="15" fontId="149" fillId="0" borderId="38" xfId="0" applyNumberFormat="1" applyFont="1" applyBorder="1" applyAlignment="1">
      <alignment horizontal="center" vertical="center" wrapText="1"/>
    </xf>
    <xf numFmtId="37" fontId="149" fillId="0" borderId="39" xfId="0" applyNumberFormat="1" applyFont="1" applyBorder="1" applyAlignment="1">
      <alignment horizontal="center" vertical="center" wrapText="1"/>
    </xf>
    <xf numFmtId="1" fontId="0" fillId="0" borderId="37" xfId="0" applyNumberFormat="1" applyBorder="1" applyAlignment="1">
      <alignment horizontal="center" vertical="center" wrapText="1"/>
    </xf>
    <xf numFmtId="1" fontId="0" fillId="0" borderId="38" xfId="0" applyNumberFormat="1" applyBorder="1" applyAlignment="1">
      <alignment horizontal="center" vertical="center" wrapText="1"/>
    </xf>
    <xf numFmtId="38" fontId="0" fillId="0" borderId="37" xfId="0" applyNumberFormat="1" applyBorder="1" applyAlignment="1">
      <alignment horizontal="center" vertical="center" wrapText="1"/>
    </xf>
    <xf numFmtId="38" fontId="0" fillId="0" borderId="38" xfId="0" applyNumberFormat="1" applyBorder="1" applyAlignment="1">
      <alignment horizontal="center" vertical="center" wrapText="1"/>
    </xf>
    <xf numFmtId="9" fontId="0" fillId="0" borderId="38" xfId="2" applyFont="1" applyBorder="1" applyAlignment="1">
      <alignment horizontal="center" vertical="center" wrapText="1"/>
    </xf>
    <xf numFmtId="0" fontId="39" fillId="0" borderId="32" xfId="0" applyFont="1" applyBorder="1"/>
    <xf numFmtId="0" fontId="39" fillId="0" borderId="33" xfId="0" applyFont="1" applyBorder="1"/>
    <xf numFmtId="0" fontId="39" fillId="0" borderId="34" xfId="0" applyFont="1" applyBorder="1"/>
    <xf numFmtId="0" fontId="121" fillId="23" borderId="12" xfId="0" applyFont="1" applyFill="1" applyBorder="1" applyAlignment="1">
      <alignment wrapText="1"/>
    </xf>
    <xf numFmtId="0" fontId="121" fillId="23" borderId="5" xfId="0" applyFont="1" applyFill="1" applyBorder="1" applyAlignment="1">
      <alignment wrapText="1"/>
    </xf>
    <xf numFmtId="0" fontId="121" fillId="23" borderId="4" xfId="0" applyFont="1" applyFill="1" applyBorder="1" applyAlignment="1">
      <alignment wrapText="1"/>
    </xf>
    <xf numFmtId="0" fontId="121" fillId="23" borderId="13" xfId="0" applyFont="1" applyFill="1" applyBorder="1" applyAlignment="1">
      <alignment wrapText="1"/>
    </xf>
    <xf numFmtId="0" fontId="121" fillId="23" borderId="26" xfId="0" applyFont="1" applyFill="1" applyBorder="1" applyAlignment="1">
      <alignment wrapText="1"/>
    </xf>
    <xf numFmtId="0" fontId="121" fillId="23" borderId="35" xfId="0" applyFont="1" applyFill="1" applyBorder="1" applyAlignment="1">
      <alignment wrapText="1"/>
    </xf>
    <xf numFmtId="0" fontId="121" fillId="23" borderId="0" xfId="0" applyFont="1" applyFill="1" applyAlignment="1">
      <alignment wrapText="1"/>
    </xf>
    <xf numFmtId="0" fontId="121" fillId="23" borderId="36" xfId="0" applyFont="1" applyFill="1" applyBorder="1" applyAlignment="1">
      <alignment wrapText="1"/>
    </xf>
    <xf numFmtId="15" fontId="0" fillId="0" borderId="0" xfId="0" applyNumberFormat="1" applyAlignment="1">
      <alignment wrapText="1"/>
    </xf>
    <xf numFmtId="0" fontId="0" fillId="49" borderId="0" xfId="0" applyFill="1" applyAlignment="1">
      <alignment wrapText="1"/>
    </xf>
    <xf numFmtId="201" fontId="0" fillId="0" borderId="37" xfId="0" applyNumberFormat="1" applyBorder="1" applyAlignment="1">
      <alignment wrapText="1"/>
    </xf>
    <xf numFmtId="201" fontId="0" fillId="0" borderId="38" xfId="0" applyNumberFormat="1" applyBorder="1" applyAlignment="1">
      <alignment wrapText="1"/>
    </xf>
    <xf numFmtId="193" fontId="0" fillId="0" borderId="38" xfId="0" applyNumberFormat="1" applyBorder="1" applyAlignment="1">
      <alignment wrapText="1"/>
    </xf>
    <xf numFmtId="193" fontId="0" fillId="0" borderId="39" xfId="0" applyNumberFormat="1" applyBorder="1" applyAlignment="1">
      <alignment wrapText="1"/>
    </xf>
    <xf numFmtId="37" fontId="0" fillId="0" borderId="37" xfId="0" applyNumberFormat="1" applyBorder="1" applyAlignment="1">
      <alignment wrapText="1"/>
    </xf>
    <xf numFmtId="37" fontId="0" fillId="0" borderId="38" xfId="0" applyNumberFormat="1" applyBorder="1" applyAlignment="1">
      <alignment wrapText="1"/>
    </xf>
    <xf numFmtId="38" fontId="0" fillId="0" borderId="38" xfId="0" applyNumberFormat="1" applyBorder="1" applyAlignment="1">
      <alignment wrapText="1"/>
    </xf>
    <xf numFmtId="38" fontId="0" fillId="0" borderId="39" xfId="0" applyNumberFormat="1" applyBorder="1" applyAlignment="1">
      <alignment wrapText="1"/>
    </xf>
    <xf numFmtId="10" fontId="0" fillId="0" borderId="37" xfId="0" applyNumberFormat="1" applyBorder="1" applyAlignment="1">
      <alignment wrapText="1"/>
    </xf>
    <xf numFmtId="10" fontId="0" fillId="0" borderId="38" xfId="0" applyNumberFormat="1" applyBorder="1" applyAlignment="1">
      <alignment wrapText="1"/>
    </xf>
    <xf numFmtId="0" fontId="0" fillId="0" borderId="38" xfId="0" applyBorder="1" applyAlignment="1">
      <alignment wrapText="1"/>
    </xf>
    <xf numFmtId="43" fontId="0" fillId="0" borderId="38" xfId="1" applyFont="1" applyBorder="1" applyAlignment="1">
      <alignment wrapText="1"/>
    </xf>
    <xf numFmtId="10" fontId="0" fillId="0" borderId="38" xfId="2" applyNumberFormat="1" applyFont="1" applyBorder="1" applyAlignment="1">
      <alignment wrapText="1"/>
    </xf>
    <xf numFmtId="10" fontId="0" fillId="0" borderId="39" xfId="0" applyNumberFormat="1" applyBorder="1" applyAlignment="1">
      <alignment wrapText="1"/>
    </xf>
    <xf numFmtId="0" fontId="0" fillId="0" borderId="37" xfId="0" applyBorder="1" applyAlignment="1">
      <alignment wrapText="1"/>
    </xf>
    <xf numFmtId="0" fontId="0" fillId="0" borderId="39" xfId="0" applyBorder="1" applyAlignment="1">
      <alignment wrapText="1"/>
    </xf>
    <xf numFmtId="15" fontId="0" fillId="0" borderId="37" xfId="0" applyNumberFormat="1" applyBorder="1" applyAlignment="1">
      <alignment wrapText="1"/>
    </xf>
    <xf numFmtId="15" fontId="0" fillId="0" borderId="38" xfId="0" applyNumberFormat="1" applyBorder="1" applyAlignment="1">
      <alignment wrapText="1"/>
    </xf>
    <xf numFmtId="37" fontId="149" fillId="0" borderId="38" xfId="0" applyNumberFormat="1" applyFont="1" applyBorder="1" applyAlignment="1">
      <alignment wrapText="1"/>
    </xf>
    <xf numFmtId="15" fontId="149" fillId="0" borderId="38" xfId="0" applyNumberFormat="1" applyFont="1" applyBorder="1" applyAlignment="1">
      <alignment wrapText="1"/>
    </xf>
    <xf numFmtId="37" fontId="149" fillId="0" borderId="39" xfId="0" applyNumberFormat="1" applyFont="1" applyBorder="1" applyAlignment="1">
      <alignment wrapText="1"/>
    </xf>
    <xf numFmtId="1" fontId="0" fillId="0" borderId="37" xfId="0" applyNumberFormat="1" applyBorder="1" applyAlignment="1">
      <alignment wrapText="1"/>
    </xf>
    <xf numFmtId="1" fontId="0" fillId="0" borderId="38" xfId="0" applyNumberFormat="1" applyBorder="1" applyAlignment="1">
      <alignment wrapText="1"/>
    </xf>
    <xf numFmtId="38" fontId="0" fillId="0" borderId="37" xfId="0" applyNumberFormat="1" applyBorder="1" applyAlignment="1">
      <alignment wrapText="1"/>
    </xf>
    <xf numFmtId="9" fontId="0" fillId="0" borderId="38" xfId="2" applyFont="1" applyBorder="1" applyAlignment="1">
      <alignment wrapText="1"/>
    </xf>
    <xf numFmtId="0" fontId="147" fillId="0" borderId="60" xfId="0" quotePrefix="1" applyFont="1" applyBorder="1" applyAlignment="1">
      <alignment horizontal="center" vertical="center"/>
    </xf>
    <xf numFmtId="2" fontId="147" fillId="0" borderId="58" xfId="0" quotePrefix="1" applyNumberFormat="1" applyFont="1" applyBorder="1" applyAlignment="1">
      <alignment horizontal="center" vertical="center"/>
    </xf>
    <xf numFmtId="0" fontId="147" fillId="0" borderId="539" xfId="0" quotePrefix="1" applyFont="1" applyBorder="1" applyAlignment="1">
      <alignment horizontal="center" vertical="center"/>
    </xf>
    <xf numFmtId="2" fontId="147" fillId="0" borderId="62" xfId="0" quotePrefix="1" applyNumberFormat="1" applyFont="1" applyBorder="1" applyAlignment="1">
      <alignment horizontal="center" vertical="center"/>
    </xf>
    <xf numFmtId="0" fontId="147" fillId="0" borderId="64" xfId="0" quotePrefix="1" applyFont="1" applyBorder="1" applyAlignment="1">
      <alignment horizontal="center" vertical="center"/>
    </xf>
    <xf numFmtId="0" fontId="147" fillId="0" borderId="68" xfId="0" quotePrefix="1" applyFont="1" applyBorder="1" applyAlignment="1">
      <alignment horizontal="center" vertical="center"/>
    </xf>
    <xf numFmtId="2" fontId="147" fillId="0" borderId="66" xfId="0" quotePrefix="1" applyNumberFormat="1" applyFont="1" applyBorder="1" applyAlignment="1">
      <alignment horizontal="center" vertical="center"/>
    </xf>
    <xf numFmtId="0" fontId="45" fillId="15" borderId="548" xfId="0" quotePrefix="1" applyFont="1" applyFill="1" applyBorder="1" applyAlignment="1">
      <alignment horizontal="center" vertical="center" wrapText="1"/>
    </xf>
    <xf numFmtId="0" fontId="45" fillId="15" borderId="549" xfId="0" quotePrefix="1" applyFont="1" applyFill="1" applyBorder="1" applyAlignment="1">
      <alignment horizontal="center" vertical="center" wrapText="1"/>
    </xf>
    <xf numFmtId="0" fontId="0" fillId="0" borderId="264" xfId="0" quotePrefix="1" applyBorder="1" applyAlignment="1">
      <alignment horizontal="center" vertical="center"/>
    </xf>
    <xf numFmtId="0" fontId="0" fillId="0" borderId="12" xfId="0" quotePrefix="1" applyBorder="1" applyAlignment="1">
      <alignment horizontal="center" vertical="center"/>
    </xf>
    <xf numFmtId="0" fontId="0" fillId="0" borderId="12" xfId="0" quotePrefix="1" applyBorder="1" applyAlignment="1">
      <alignment vertical="center"/>
    </xf>
    <xf numFmtId="0" fontId="102" fillId="21" borderId="205" xfId="0" quotePrefix="1" applyFont="1" applyFill="1" applyBorder="1" applyAlignment="1">
      <alignment horizontal="center" vertical="center" wrapText="1"/>
    </xf>
    <xf numFmtId="0" fontId="102" fillId="21" borderId="20" xfId="0" quotePrefix="1" applyFont="1" applyFill="1" applyBorder="1" applyAlignment="1">
      <alignment horizontal="center" vertical="center" wrapText="1"/>
    </xf>
    <xf numFmtId="0" fontId="102" fillId="21" borderId="206" xfId="0" quotePrefix="1" applyFont="1" applyFill="1" applyBorder="1" applyAlignment="1">
      <alignment horizontal="center" vertical="center" wrapText="1"/>
    </xf>
    <xf numFmtId="0" fontId="102" fillId="21" borderId="207" xfId="0" quotePrefix="1" applyFont="1" applyFill="1" applyBorder="1" applyAlignment="1">
      <alignment horizontal="center" vertical="center" wrapText="1"/>
    </xf>
    <xf numFmtId="0" fontId="102" fillId="21" borderId="208" xfId="0" quotePrefix="1" applyFont="1" applyFill="1" applyBorder="1" applyAlignment="1">
      <alignment horizontal="center" vertical="center" wrapText="1"/>
    </xf>
    <xf numFmtId="0" fontId="102" fillId="21" borderId="209" xfId="0" quotePrefix="1" applyFont="1" applyFill="1" applyBorder="1" applyAlignment="1">
      <alignment horizontal="center" vertical="center" wrapText="1"/>
    </xf>
    <xf numFmtId="0" fontId="102" fillId="21" borderId="210" xfId="0" quotePrefix="1" applyFont="1" applyFill="1" applyBorder="1" applyAlignment="1">
      <alignment horizontal="center" vertical="center" wrapText="1"/>
    </xf>
    <xf numFmtId="0" fontId="102" fillId="21" borderId="211" xfId="0" quotePrefix="1" applyFont="1" applyFill="1" applyBorder="1" applyAlignment="1">
      <alignment horizontal="center" vertical="center" wrapText="1"/>
    </xf>
    <xf numFmtId="0" fontId="102" fillId="21" borderId="212" xfId="0" quotePrefix="1" applyFont="1" applyFill="1" applyBorder="1" applyAlignment="1">
      <alignment horizontal="center" vertical="center" wrapText="1"/>
    </xf>
    <xf numFmtId="0" fontId="102" fillId="21" borderId="7" xfId="0" quotePrefix="1" applyFont="1" applyFill="1" applyBorder="1" applyAlignment="1">
      <alignment horizontal="center" vertical="center" wrapText="1"/>
    </xf>
    <xf numFmtId="0" fontId="102" fillId="21" borderId="14" xfId="0" quotePrefix="1" applyFont="1" applyFill="1" applyBorder="1" applyAlignment="1">
      <alignment horizontal="center" vertical="center" wrapText="1"/>
    </xf>
    <xf numFmtId="0" fontId="102" fillId="21" borderId="15" xfId="0" quotePrefix="1" applyFont="1" applyFill="1" applyBorder="1" applyAlignment="1">
      <alignment horizontal="center" vertical="center" wrapText="1"/>
    </xf>
    <xf numFmtId="0" fontId="93" fillId="11" borderId="186" xfId="24281" quotePrefix="1" applyFont="1" applyBorder="1" applyAlignment="1" applyProtection="1">
      <alignment horizontal="center" vertical="center"/>
      <protection locked="0"/>
    </xf>
    <xf numFmtId="15" fontId="93" fillId="11" borderId="187" xfId="24281" quotePrefix="1" applyNumberFormat="1" applyFont="1" applyAlignment="1" applyProtection="1">
      <alignment horizontal="center" vertical="center"/>
      <protection locked="0"/>
    </xf>
    <xf numFmtId="0" fontId="93" fillId="11" borderId="187" xfId="24281" quotePrefix="1" applyFont="1" applyAlignment="1" applyProtection="1">
      <alignment vertical="center" shrinkToFit="1"/>
      <protection locked="0"/>
    </xf>
    <xf numFmtId="185" fontId="94" fillId="11" borderId="187" xfId="24281" quotePrefix="1" applyNumberFormat="1" applyFont="1" applyAlignment="1" applyProtection="1">
      <alignment horizontal="right" vertical="center"/>
      <protection locked="0"/>
    </xf>
    <xf numFmtId="0" fontId="93" fillId="11" borderId="187" xfId="24281" quotePrefix="1" applyFont="1" applyAlignment="1" applyProtection="1">
      <alignment horizontal="center" vertical="center"/>
      <protection locked="0"/>
    </xf>
    <xf numFmtId="0" fontId="93" fillId="11" borderId="188" xfId="24281" quotePrefix="1" applyFont="1" applyBorder="1" applyAlignment="1" applyProtection="1">
      <alignment horizontal="center" vertical="center"/>
      <protection locked="0"/>
    </xf>
    <xf numFmtId="185" fontId="94" fillId="11" borderId="189" xfId="24281" quotePrefix="1" applyNumberFormat="1" applyFont="1" applyBorder="1" applyAlignment="1" applyProtection="1">
      <alignment horizontal="right" vertical="center"/>
      <protection locked="0"/>
    </xf>
    <xf numFmtId="0" fontId="66" fillId="21" borderId="12" xfId="0" quotePrefix="1" applyFont="1" applyFill="1" applyBorder="1" applyAlignment="1">
      <alignment horizontal="center" vertical="center" wrapText="1"/>
    </xf>
    <xf numFmtId="0" fontId="45" fillId="15" borderId="41" xfId="0" quotePrefix="1" applyFont="1" applyFill="1" applyBorder="1" applyAlignment="1">
      <alignment horizontal="center" vertical="center" wrapText="1"/>
    </xf>
    <xf numFmtId="0" fontId="45" fillId="15" borderId="42" xfId="0" quotePrefix="1" applyFont="1" applyFill="1" applyBorder="1" applyAlignment="1">
      <alignment vertical="center" wrapText="1"/>
    </xf>
    <xf numFmtId="0" fontId="45" fillId="15" borderId="42" xfId="0" quotePrefix="1" applyFont="1" applyFill="1" applyBorder="1" applyAlignment="1">
      <alignment horizontal="center" vertical="center" wrapText="1"/>
    </xf>
    <xf numFmtId="0" fontId="45" fillId="15" borderId="43" xfId="0" quotePrefix="1" applyFont="1" applyFill="1" applyBorder="1" applyAlignment="1">
      <alignment horizontal="center" vertical="center" wrapText="1"/>
    </xf>
    <xf numFmtId="179" fontId="49" fillId="16" borderId="558" xfId="1" applyNumberFormat="1" applyFont="1" applyFill="1" applyBorder="1" applyAlignment="1" applyProtection="1">
      <alignment horizontal="center" vertical="center"/>
    </xf>
    <xf numFmtId="175" fontId="39" fillId="0" borderId="428" xfId="0" applyNumberFormat="1" applyFont="1" applyBorder="1" applyAlignment="1">
      <alignment vertical="center"/>
    </xf>
    <xf numFmtId="0" fontId="222" fillId="50" borderId="0" xfId="0" applyFont="1" applyFill="1" applyAlignment="1">
      <alignment vertical="center"/>
    </xf>
    <xf numFmtId="179" fontId="209" fillId="16" borderId="0" xfId="0" applyNumberFormat="1" applyFont="1" applyFill="1" applyAlignment="1">
      <alignment horizontal="center" vertical="center"/>
    </xf>
    <xf numFmtId="0" fontId="223" fillId="14" borderId="69" xfId="0" applyFont="1" applyFill="1" applyBorder="1" applyAlignment="1">
      <alignment horizontal="centerContinuous" vertical="center" wrapText="1"/>
    </xf>
    <xf numFmtId="0" fontId="223" fillId="14" borderId="70" xfId="0" applyFont="1" applyFill="1" applyBorder="1" applyAlignment="1">
      <alignment horizontal="centerContinuous" vertical="center" wrapText="1"/>
    </xf>
    <xf numFmtId="0" fontId="223" fillId="14" borderId="71" xfId="0" applyFont="1" applyFill="1" applyBorder="1" applyAlignment="1">
      <alignment horizontal="centerContinuous" vertical="center" wrapText="1"/>
    </xf>
    <xf numFmtId="0" fontId="223" fillId="14" borderId="72" xfId="0" applyFont="1" applyFill="1" applyBorder="1" applyAlignment="1">
      <alignment horizontal="centerContinuous" vertical="center" wrapText="1"/>
    </xf>
    <xf numFmtId="0" fontId="224" fillId="21" borderId="73" xfId="0" applyFont="1" applyFill="1" applyBorder="1" applyAlignment="1">
      <alignment horizontal="center" vertical="center" wrapText="1"/>
    </xf>
    <xf numFmtId="0" fontId="224" fillId="21" borderId="0" xfId="0" applyFont="1" applyFill="1" applyAlignment="1">
      <alignment horizontal="center" vertical="center" wrapText="1"/>
    </xf>
    <xf numFmtId="0" fontId="224" fillId="21" borderId="74" xfId="0" applyFont="1" applyFill="1" applyBorder="1" applyAlignment="1">
      <alignment horizontal="center" vertical="center" wrapText="1"/>
    </xf>
    <xf numFmtId="0" fontId="225" fillId="22" borderId="75" xfId="0" quotePrefix="1" applyFont="1" applyFill="1" applyBorder="1" applyAlignment="1">
      <alignment horizontal="center" vertical="center" wrapText="1"/>
    </xf>
    <xf numFmtId="0" fontId="225" fillId="22" borderId="76" xfId="0" applyFont="1" applyFill="1" applyBorder="1" applyAlignment="1">
      <alignment horizontal="left" vertical="center" wrapText="1"/>
    </xf>
    <xf numFmtId="1" fontId="225" fillId="22" borderId="76" xfId="0" applyNumberFormat="1" applyFont="1" applyFill="1" applyBorder="1" applyAlignment="1">
      <alignment horizontal="center" vertical="center" wrapText="1"/>
    </xf>
    <xf numFmtId="0" fontId="225" fillId="22" borderId="76" xfId="0" quotePrefix="1" applyFont="1" applyFill="1" applyBorder="1" applyAlignment="1">
      <alignment horizontal="center" vertical="center" wrapText="1"/>
    </xf>
    <xf numFmtId="176" fontId="225" fillId="22" borderId="77" xfId="0" applyNumberFormat="1" applyFont="1" applyFill="1" applyBorder="1" applyAlignment="1">
      <alignment horizontal="center" vertical="center" wrapText="1"/>
    </xf>
    <xf numFmtId="0" fontId="226" fillId="22" borderId="78" xfId="0" applyFont="1" applyFill="1" applyBorder="1" applyAlignment="1">
      <alignment horizontal="center" vertical="center" wrapText="1"/>
    </xf>
    <xf numFmtId="0" fontId="227" fillId="22" borderId="79" xfId="0" applyFont="1" applyFill="1" applyBorder="1" applyAlignment="1">
      <alignment horizontal="left" vertical="top" wrapText="1"/>
    </xf>
    <xf numFmtId="175" fontId="227" fillId="22" borderId="79" xfId="0" applyNumberFormat="1" applyFont="1" applyFill="1" applyBorder="1" applyAlignment="1">
      <alignment horizontal="center" vertical="center" wrapText="1"/>
    </xf>
    <xf numFmtId="175" fontId="228" fillId="22" borderId="79" xfId="0" applyNumberFormat="1" applyFont="1" applyFill="1" applyBorder="1" applyAlignment="1">
      <alignment horizontal="center" vertical="center" wrapText="1"/>
    </xf>
    <xf numFmtId="176" fontId="226" fillId="22" borderId="80" xfId="0" applyNumberFormat="1" applyFont="1" applyFill="1" applyBorder="1" applyAlignment="1">
      <alignment horizontal="center" vertical="center" wrapText="1"/>
    </xf>
    <xf numFmtId="0" fontId="226" fillId="22" borderId="81" xfId="0" applyFont="1" applyFill="1" applyBorder="1" applyAlignment="1">
      <alignment horizontal="center" vertical="center" wrapText="1"/>
    </xf>
    <xf numFmtId="0" fontId="227" fillId="22" borderId="82" xfId="0" applyFont="1" applyFill="1" applyBorder="1" applyAlignment="1">
      <alignment horizontal="left" vertical="top" wrapText="1"/>
    </xf>
    <xf numFmtId="175" fontId="227" fillId="22" borderId="82" xfId="0" applyNumberFormat="1" applyFont="1" applyFill="1" applyBorder="1" applyAlignment="1">
      <alignment horizontal="center" vertical="center" wrapText="1"/>
    </xf>
    <xf numFmtId="175" fontId="228" fillId="22" borderId="82" xfId="0" applyNumberFormat="1" applyFont="1" applyFill="1" applyBorder="1" applyAlignment="1">
      <alignment horizontal="center" vertical="center" wrapText="1"/>
    </xf>
    <xf numFmtId="176" fontId="226" fillId="22" borderId="83" xfId="0" applyNumberFormat="1" applyFont="1" applyFill="1" applyBorder="1" applyAlignment="1">
      <alignment horizontal="center" vertical="center" wrapText="1"/>
    </xf>
    <xf numFmtId="0" fontId="230" fillId="0" borderId="0" xfId="0" applyFont="1"/>
    <xf numFmtId="0" fontId="231" fillId="18" borderId="0" xfId="0" applyFont="1" applyFill="1" applyAlignment="1">
      <alignment horizontal="center" vertical="center"/>
    </xf>
    <xf numFmtId="15" fontId="231" fillId="18" borderId="0" xfId="0" applyNumberFormat="1" applyFont="1" applyFill="1" applyAlignment="1">
      <alignment horizontal="center" vertical="center"/>
    </xf>
    <xf numFmtId="0" fontId="232" fillId="0" borderId="0" xfId="0" applyFont="1" applyAlignment="1">
      <alignment vertical="center"/>
    </xf>
    <xf numFmtId="0" fontId="229" fillId="21" borderId="18" xfId="0" applyFont="1" applyFill="1" applyBorder="1" applyAlignment="1">
      <alignment horizontal="left" vertical="center"/>
    </xf>
    <xf numFmtId="0" fontId="224" fillId="21" borderId="115" xfId="0" applyFont="1" applyFill="1" applyBorder="1" applyAlignment="1">
      <alignment horizontal="center" vertical="center" wrapText="1"/>
    </xf>
    <xf numFmtId="0" fontId="224" fillId="21" borderId="121" xfId="0" applyFont="1" applyFill="1" applyBorder="1" applyAlignment="1">
      <alignment horizontal="center" vertical="center" wrapText="1"/>
    </xf>
    <xf numFmtId="0" fontId="236" fillId="21" borderId="32" xfId="0" applyFont="1" applyFill="1" applyBorder="1" applyAlignment="1">
      <alignment horizontal="center" vertical="center" wrapText="1"/>
    </xf>
    <xf numFmtId="0" fontId="236" fillId="21" borderId="312" xfId="0" applyFont="1" applyFill="1" applyBorder="1" applyAlignment="1">
      <alignment horizontal="center" vertical="center" wrapText="1"/>
    </xf>
    <xf numFmtId="15" fontId="230" fillId="0" borderId="263" xfId="0" applyNumberFormat="1" applyFont="1" applyBorder="1" applyAlignment="1">
      <alignment horizontal="center"/>
    </xf>
    <xf numFmtId="0" fontId="230" fillId="0" borderId="0" xfId="0" applyFont="1" applyAlignment="1">
      <alignment horizontal="center"/>
    </xf>
    <xf numFmtId="15" fontId="230" fillId="0" borderId="312" xfId="0" applyNumberFormat="1" applyFont="1" applyBorder="1" applyAlignment="1">
      <alignment horizontal="center"/>
    </xf>
    <xf numFmtId="0" fontId="237" fillId="0" borderId="222" xfId="0" applyFont="1" applyBorder="1" applyAlignment="1">
      <alignment horizontal="center"/>
    </xf>
    <xf numFmtId="0" fontId="237" fillId="0" borderId="20" xfId="0" applyFont="1" applyBorder="1" applyAlignment="1">
      <alignment horizontal="center"/>
    </xf>
    <xf numFmtId="15" fontId="230" fillId="0" borderId="35" xfId="0" applyNumberFormat="1" applyFont="1" applyBorder="1" applyAlignment="1">
      <alignment horizontal="center"/>
    </xf>
    <xf numFmtId="15" fontId="230" fillId="0" borderId="0" xfId="0" applyNumberFormat="1" applyFont="1" applyAlignment="1">
      <alignment horizontal="center"/>
    </xf>
    <xf numFmtId="0" fontId="230" fillId="0" borderId="263" xfId="0" applyFont="1" applyBorder="1" applyAlignment="1">
      <alignment horizontal="center"/>
    </xf>
    <xf numFmtId="0" fontId="230" fillId="0" borderId="238" xfId="0" applyFont="1" applyBorder="1" applyAlignment="1">
      <alignment horizontal="center"/>
    </xf>
    <xf numFmtId="0" fontId="177" fillId="32" borderId="1" xfId="24296" applyFont="1" applyFill="1" applyBorder="1" applyAlignment="1">
      <alignment horizontal="center" vertical="center"/>
    </xf>
    <xf numFmtId="0" fontId="177" fillId="32" borderId="166" xfId="24296" applyFont="1" applyFill="1" applyBorder="1" applyAlignment="1">
      <alignment horizontal="center" vertical="center" wrapText="1"/>
    </xf>
    <xf numFmtId="0" fontId="177" fillId="32" borderId="167" xfId="24296" applyFont="1" applyFill="1" applyBorder="1" applyAlignment="1">
      <alignment horizontal="center" vertical="center" wrapText="1"/>
    </xf>
    <xf numFmtId="0" fontId="178" fillId="32" borderId="1" xfId="24296" applyFont="1" applyFill="1" applyBorder="1" applyAlignment="1">
      <alignment horizontal="center" vertical="center"/>
    </xf>
    <xf numFmtId="0" fontId="180" fillId="19" borderId="267" xfId="24296" applyFont="1" applyFill="1" applyBorder="1" applyAlignment="1">
      <alignment horizontal="center" vertical="center"/>
    </xf>
    <xf numFmtId="0" fontId="181" fillId="19" borderId="16" xfId="24296" applyFont="1" applyFill="1" applyBorder="1" applyAlignment="1">
      <alignment horizontal="left" vertical="center" wrapText="1"/>
    </xf>
    <xf numFmtId="0" fontId="181" fillId="19" borderId="17" xfId="24296" applyFont="1" applyFill="1" applyBorder="1" applyAlignment="1">
      <alignment horizontal="left" vertical="center" wrapText="1"/>
    </xf>
    <xf numFmtId="0" fontId="181" fillId="19" borderId="127" xfId="24296" applyFont="1" applyFill="1" applyBorder="1" applyAlignment="1">
      <alignment horizontal="left" vertical="center" wrapText="1"/>
    </xf>
    <xf numFmtId="9" fontId="182" fillId="0" borderId="113" xfId="24296" applyNumberFormat="1" applyFont="1" applyBorder="1" applyAlignment="1" applyProtection="1">
      <alignment horizontal="center" vertical="center"/>
      <protection locked="0"/>
    </xf>
    <xf numFmtId="9" fontId="182" fillId="0" borderId="16" xfId="24296" applyNumberFormat="1" applyFont="1" applyBorder="1" applyAlignment="1" applyProtection="1">
      <alignment horizontal="center" vertical="center"/>
      <protection locked="0"/>
    </xf>
    <xf numFmtId="9" fontId="182" fillId="0" borderId="268" xfId="24296" applyNumberFormat="1" applyFont="1" applyBorder="1" applyAlignment="1" applyProtection="1">
      <alignment horizontal="center" vertical="center"/>
      <protection locked="0"/>
    </xf>
    <xf numFmtId="0" fontId="184" fillId="19" borderId="267" xfId="24296" applyFont="1" applyFill="1" applyBorder="1" applyAlignment="1">
      <alignment horizontal="center" vertical="center"/>
    </xf>
    <xf numFmtId="0" fontId="185" fillId="19" borderId="16" xfId="24296" applyFont="1" applyFill="1" applyBorder="1" applyAlignment="1">
      <alignment horizontal="left" vertical="center" wrapText="1"/>
    </xf>
    <xf numFmtId="0" fontId="185" fillId="19" borderId="17" xfId="24296" applyFont="1" applyFill="1" applyBorder="1" applyAlignment="1">
      <alignment horizontal="left" vertical="center" wrapText="1"/>
    </xf>
    <xf numFmtId="0" fontId="185" fillId="19" borderId="127" xfId="24296" applyFont="1" applyFill="1" applyBorder="1" applyAlignment="1">
      <alignment horizontal="left" vertical="center" wrapText="1"/>
    </xf>
    <xf numFmtId="0" fontId="166" fillId="0" borderId="0" xfId="24296" applyFont="1" applyAlignment="1">
      <alignment vertical="center" wrapText="1"/>
    </xf>
    <xf numFmtId="0" fontId="166" fillId="0" borderId="0" xfId="24296" applyFont="1" applyAlignment="1">
      <alignment horizontal="center" vertical="center" wrapText="1"/>
    </xf>
    <xf numFmtId="0" fontId="166" fillId="0" borderId="0" xfId="24296" applyFont="1" applyAlignment="1">
      <alignment vertical="top" wrapText="1"/>
    </xf>
    <xf numFmtId="0" fontId="187" fillId="0" borderId="0" xfId="24296" applyFont="1" applyAlignment="1">
      <alignment horizontal="center" vertical="center" wrapText="1"/>
    </xf>
    <xf numFmtId="0" fontId="188" fillId="0" borderId="0" xfId="24296" applyFont="1" applyAlignment="1">
      <alignment horizontal="center" vertical="center" wrapText="1"/>
    </xf>
    <xf numFmtId="0" fontId="166" fillId="0" borderId="0" xfId="24296" applyFont="1" applyAlignment="1">
      <alignment horizontal="left" vertical="center" wrapText="1"/>
    </xf>
    <xf numFmtId="0" fontId="180" fillId="19" borderId="213" xfId="24296" applyFont="1" applyFill="1" applyBorder="1" applyAlignment="1">
      <alignment horizontal="center" vertical="center"/>
    </xf>
    <xf numFmtId="0" fontId="186" fillId="0" borderId="273" xfId="24296" applyFont="1" applyBorder="1" applyAlignment="1" applyProtection="1">
      <alignment horizontal="center" vertical="center"/>
      <protection locked="0"/>
    </xf>
    <xf numFmtId="0" fontId="186" fillId="0" borderId="139" xfId="24296" applyFont="1" applyBorder="1" applyAlignment="1" applyProtection="1">
      <alignment horizontal="center" vertical="center"/>
      <protection locked="0"/>
    </xf>
    <xf numFmtId="0" fontId="189" fillId="19" borderId="0" xfId="24296" applyFont="1" applyFill="1" applyAlignment="1">
      <alignment horizontal="center"/>
    </xf>
    <xf numFmtId="0" fontId="189" fillId="0" borderId="0" xfId="24296" applyFont="1" applyAlignment="1" applyProtection="1">
      <alignment horizontal="center" vertical="center"/>
      <protection locked="0"/>
    </xf>
    <xf numFmtId="0" fontId="116" fillId="0" borderId="0" xfId="24273" applyFont="1"/>
    <xf numFmtId="0" fontId="207" fillId="16" borderId="166" xfId="24273" applyFont="1" applyFill="1" applyBorder="1" applyAlignment="1">
      <alignment vertical="center" wrapText="1"/>
    </xf>
    <xf numFmtId="0" fontId="208" fillId="0" borderId="0" xfId="24273" applyFont="1"/>
    <xf numFmtId="0" fontId="116" fillId="0" borderId="0" xfId="24273" applyFont="1" applyAlignment="1">
      <alignment vertical="center"/>
    </xf>
    <xf numFmtId="16" fontId="116" fillId="0" borderId="0" xfId="24273" applyNumberFormat="1" applyFont="1" applyAlignment="1">
      <alignment vertical="center"/>
    </xf>
    <xf numFmtId="0" fontId="210" fillId="0" borderId="0" xfId="24273" applyFont="1"/>
    <xf numFmtId="172" fontId="116" fillId="0" borderId="0" xfId="24273" applyNumberFormat="1" applyFont="1"/>
    <xf numFmtId="10" fontId="116" fillId="0" borderId="0" xfId="24273" applyNumberFormat="1" applyFont="1"/>
    <xf numFmtId="0" fontId="212" fillId="0" borderId="0" xfId="24273" applyFont="1"/>
    <xf numFmtId="172" fontId="116" fillId="0" borderId="0" xfId="24282" applyNumberFormat="1" applyFont="1" applyProtection="1"/>
    <xf numFmtId="0" fontId="116" fillId="0" borderId="0" xfId="24273" applyFont="1" applyAlignment="1">
      <alignment horizontal="center" vertical="center"/>
    </xf>
    <xf numFmtId="0" fontId="116" fillId="22" borderId="0" xfId="24273" applyFont="1" applyFill="1"/>
    <xf numFmtId="0" fontId="208" fillId="22" borderId="0" xfId="24273" applyFont="1" applyFill="1" applyAlignment="1">
      <alignment vertical="center" wrapText="1"/>
    </xf>
    <xf numFmtId="0" fontId="208" fillId="22" borderId="0" xfId="24273" applyFont="1" applyFill="1" applyAlignment="1">
      <alignment horizontal="left" vertical="center" wrapText="1"/>
    </xf>
    <xf numFmtId="0" fontId="208" fillId="0" borderId="0" xfId="24296" applyFont="1" applyAlignment="1">
      <alignment vertical="center" wrapText="1"/>
    </xf>
    <xf numFmtId="0" fontId="116" fillId="0" borderId="0" xfId="24273" applyFont="1" applyAlignment="1">
      <alignment vertical="center" wrapText="1"/>
    </xf>
    <xf numFmtId="0" fontId="208" fillId="0" borderId="0" xfId="24296" applyFont="1" applyAlignment="1">
      <alignment horizontal="left" vertical="center" wrapText="1"/>
    </xf>
    <xf numFmtId="0" fontId="120" fillId="22" borderId="35" xfId="24296" applyFont="1" applyFill="1" applyBorder="1" applyAlignment="1">
      <alignment horizontal="center" vertical="center"/>
    </xf>
    <xf numFmtId="0" fontId="206" fillId="22" borderId="0" xfId="24273" applyFont="1" applyFill="1"/>
    <xf numFmtId="0" fontId="116" fillId="22" borderId="36" xfId="24273" applyFont="1" applyFill="1" applyBorder="1"/>
    <xf numFmtId="0" fontId="116" fillId="22" borderId="38" xfId="24273" applyFont="1" applyFill="1" applyBorder="1"/>
    <xf numFmtId="0" fontId="210" fillId="19" borderId="236" xfId="24273" applyFont="1" applyFill="1" applyBorder="1" applyAlignment="1">
      <alignment horizontal="center" vertical="top"/>
    </xf>
    <xf numFmtId="0" fontId="206" fillId="0" borderId="0" xfId="24273" applyFont="1"/>
    <xf numFmtId="175" fontId="161" fillId="22" borderId="79" xfId="0" applyNumberFormat="1" applyFont="1" applyFill="1" applyBorder="1" applyAlignment="1">
      <alignment horizontal="center" vertical="center" wrapText="1"/>
    </xf>
    <xf numFmtId="175" fontId="161" fillId="22" borderId="82" xfId="0" applyNumberFormat="1" applyFont="1" applyFill="1" applyBorder="1" applyAlignment="1">
      <alignment horizontal="center" vertical="center" wrapText="1"/>
    </xf>
    <xf numFmtId="0" fontId="238" fillId="52" borderId="0" xfId="0" applyFont="1" applyFill="1"/>
    <xf numFmtId="0" fontId="239" fillId="28" borderId="0" xfId="0" applyFont="1" applyFill="1"/>
    <xf numFmtId="15" fontId="239" fillId="28" borderId="0" xfId="0" applyNumberFormat="1" applyFont="1" applyFill="1"/>
    <xf numFmtId="4" fontId="239" fillId="28" borderId="0" xfId="0" applyNumberFormat="1" applyFont="1" applyFill="1"/>
    <xf numFmtId="9" fontId="239" fillId="28" borderId="0" xfId="0" applyNumberFormat="1" applyFont="1" applyFill="1"/>
    <xf numFmtId="10" fontId="239" fillId="28" borderId="0" xfId="0" applyNumberFormat="1" applyFont="1" applyFill="1"/>
    <xf numFmtId="0" fontId="240" fillId="35" borderId="278" xfId="0" applyFont="1" applyFill="1" applyBorder="1"/>
    <xf numFmtId="15" fontId="240" fillId="35" borderId="278" xfId="0" applyNumberFormat="1" applyFont="1" applyFill="1" applyBorder="1"/>
    <xf numFmtId="4" fontId="240" fillId="35" borderId="278" xfId="0" applyNumberFormat="1" applyFont="1" applyFill="1" applyBorder="1"/>
    <xf numFmtId="10" fontId="240" fillId="35" borderId="278" xfId="0" applyNumberFormat="1" applyFont="1" applyFill="1" applyBorder="1"/>
    <xf numFmtId="0" fontId="133" fillId="53" borderId="278" xfId="0" applyFont="1" applyFill="1" applyBorder="1"/>
    <xf numFmtId="15" fontId="133" fillId="53" borderId="278" xfId="0" applyNumberFormat="1" applyFont="1" applyFill="1" applyBorder="1"/>
    <xf numFmtId="4" fontId="133" fillId="53" borderId="278" xfId="0" applyNumberFormat="1" applyFont="1" applyFill="1" applyBorder="1"/>
    <xf numFmtId="10" fontId="133" fillId="53" borderId="278" xfId="0" applyNumberFormat="1" applyFont="1" applyFill="1" applyBorder="1"/>
    <xf numFmtId="9" fontId="133" fillId="53" borderId="278" xfId="0" applyNumberFormat="1" applyFont="1" applyFill="1" applyBorder="1"/>
    <xf numFmtId="0" fontId="241" fillId="29" borderId="278" xfId="0" applyFont="1" applyFill="1" applyBorder="1"/>
    <xf numFmtId="15" fontId="241" fillId="29" borderId="278" xfId="0" applyNumberFormat="1" applyFont="1" applyFill="1" applyBorder="1"/>
    <xf numFmtId="4" fontId="241" fillId="29" borderId="278" xfId="0" applyNumberFormat="1" applyFont="1" applyFill="1" applyBorder="1"/>
    <xf numFmtId="9" fontId="241" fillId="29" borderId="278" xfId="0" applyNumberFormat="1" applyFont="1" applyFill="1" applyBorder="1"/>
    <xf numFmtId="10" fontId="241" fillId="29" borderId="278" xfId="0" applyNumberFormat="1" applyFont="1" applyFill="1" applyBorder="1"/>
    <xf numFmtId="0" fontId="241" fillId="29" borderId="279" xfId="0" applyFont="1" applyFill="1" applyBorder="1"/>
    <xf numFmtId="15" fontId="241" fillId="29" borderId="279" xfId="0" applyNumberFormat="1" applyFont="1" applyFill="1" applyBorder="1"/>
    <xf numFmtId="4" fontId="241" fillId="29" borderId="279" xfId="0" applyNumberFormat="1" applyFont="1" applyFill="1" applyBorder="1"/>
    <xf numFmtId="9" fontId="241" fillId="29" borderId="279" xfId="0" applyNumberFormat="1" applyFont="1" applyFill="1" applyBorder="1"/>
    <xf numFmtId="0" fontId="242" fillId="35" borderId="278" xfId="0" applyFont="1" applyFill="1" applyBorder="1"/>
    <xf numFmtId="15" fontId="242" fillId="35" borderId="278" xfId="0" applyNumberFormat="1" applyFont="1" applyFill="1" applyBorder="1"/>
    <xf numFmtId="4" fontId="242" fillId="35" borderId="278" xfId="0" applyNumberFormat="1" applyFont="1" applyFill="1" applyBorder="1"/>
    <xf numFmtId="10" fontId="242" fillId="35" borderId="278" xfId="0" applyNumberFormat="1" applyFont="1" applyFill="1" applyBorder="1"/>
    <xf numFmtId="9" fontId="242" fillId="35" borderId="278" xfId="0" applyNumberFormat="1" applyFont="1" applyFill="1" applyBorder="1"/>
    <xf numFmtId="0" fontId="242" fillId="35" borderId="279" xfId="0" applyFont="1" applyFill="1" applyBorder="1"/>
    <xf numFmtId="15" fontId="242" fillId="35" borderId="279" xfId="0" applyNumberFormat="1" applyFont="1" applyFill="1" applyBorder="1"/>
    <xf numFmtId="9" fontId="242" fillId="35" borderId="279" xfId="0" applyNumberFormat="1" applyFont="1" applyFill="1" applyBorder="1"/>
    <xf numFmtId="0" fontId="242" fillId="6" borderId="278" xfId="0" applyFont="1" applyFill="1" applyBorder="1"/>
    <xf numFmtId="15" fontId="242" fillId="6" borderId="278" xfId="0" applyNumberFormat="1" applyFont="1" applyFill="1" applyBorder="1"/>
    <xf numFmtId="4" fontId="242" fillId="6" borderId="278" xfId="0" applyNumberFormat="1" applyFont="1" applyFill="1" applyBorder="1"/>
    <xf numFmtId="10" fontId="242" fillId="6" borderId="278" xfId="0" applyNumberFormat="1" applyFont="1" applyFill="1" applyBorder="1"/>
    <xf numFmtId="9" fontId="242" fillId="6" borderId="278" xfId="0" applyNumberFormat="1" applyFont="1" applyFill="1" applyBorder="1"/>
    <xf numFmtId="0" fontId="242" fillId="6" borderId="279" xfId="0" applyFont="1" applyFill="1" applyBorder="1"/>
    <xf numFmtId="15" fontId="242" fillId="6" borderId="279" xfId="0" applyNumberFormat="1" applyFont="1" applyFill="1" applyBorder="1"/>
    <xf numFmtId="4" fontId="242" fillId="6" borderId="279" xfId="0" applyNumberFormat="1" applyFont="1" applyFill="1" applyBorder="1"/>
    <xf numFmtId="9" fontId="242" fillId="6" borderId="279" xfId="0" applyNumberFormat="1" applyFont="1" applyFill="1" applyBorder="1"/>
    <xf numFmtId="0" fontId="243" fillId="54" borderId="278" xfId="0" applyFont="1" applyFill="1" applyBorder="1"/>
    <xf numFmtId="15" fontId="243" fillId="54" borderId="278" xfId="0" applyNumberFormat="1" applyFont="1" applyFill="1" applyBorder="1"/>
    <xf numFmtId="4" fontId="243" fillId="54" borderId="278" xfId="0" applyNumberFormat="1" applyFont="1" applyFill="1" applyBorder="1"/>
    <xf numFmtId="9" fontId="243" fillId="54" borderId="278" xfId="0" applyNumberFormat="1" applyFont="1" applyFill="1" applyBorder="1"/>
    <xf numFmtId="10" fontId="243" fillId="54" borderId="278" xfId="0" applyNumberFormat="1" applyFont="1" applyFill="1" applyBorder="1"/>
    <xf numFmtId="0" fontId="243" fillId="54" borderId="279" xfId="0" applyFont="1" applyFill="1" applyBorder="1"/>
    <xf numFmtId="15" fontId="243" fillId="54" borderId="279" xfId="0" applyNumberFormat="1" applyFont="1" applyFill="1" applyBorder="1"/>
    <xf numFmtId="4" fontId="243" fillId="54" borderId="279" xfId="0" applyNumberFormat="1" applyFont="1" applyFill="1" applyBorder="1"/>
    <xf numFmtId="9" fontId="243" fillId="54" borderId="279" xfId="0" applyNumberFormat="1" applyFont="1" applyFill="1" applyBorder="1"/>
    <xf numFmtId="10" fontId="243" fillId="54" borderId="279" xfId="0" applyNumberFormat="1" applyFont="1" applyFill="1" applyBorder="1"/>
    <xf numFmtId="0" fontId="243" fillId="55" borderId="279" xfId="0" applyFont="1" applyFill="1" applyBorder="1"/>
    <xf numFmtId="15" fontId="243" fillId="55" borderId="279" xfId="0" applyNumberFormat="1" applyFont="1" applyFill="1" applyBorder="1"/>
    <xf numFmtId="4" fontId="243" fillId="55" borderId="279" xfId="0" applyNumberFormat="1" applyFont="1" applyFill="1" applyBorder="1"/>
    <xf numFmtId="9" fontId="243" fillId="55" borderId="279" xfId="0" applyNumberFormat="1" applyFont="1" applyFill="1" applyBorder="1"/>
    <xf numFmtId="10" fontId="243" fillId="55" borderId="279" xfId="0" applyNumberFormat="1" applyFont="1" applyFill="1" applyBorder="1"/>
    <xf numFmtId="170" fontId="39" fillId="56" borderId="303" xfId="1" applyNumberFormat="1" applyFont="1" applyFill="1" applyBorder="1" applyAlignment="1" applyProtection="1">
      <alignment horizontal="center" vertical="center"/>
    </xf>
    <xf numFmtId="10" fontId="39" fillId="56" borderId="303" xfId="2" applyNumberFormat="1" applyFont="1" applyFill="1" applyBorder="1" applyAlignment="1">
      <alignment horizontal="center"/>
    </xf>
    <xf numFmtId="0" fontId="242" fillId="6" borderId="0" xfId="0" applyFont="1" applyFill="1"/>
    <xf numFmtId="15" fontId="242" fillId="6" borderId="0" xfId="0" applyNumberFormat="1" applyFont="1" applyFill="1"/>
    <xf numFmtId="9" fontId="242" fillId="6" borderId="0" xfId="0" applyNumberFormat="1" applyFont="1" applyFill="1"/>
    <xf numFmtId="0" fontId="239" fillId="28" borderId="279" xfId="0" applyFont="1" applyFill="1" applyBorder="1"/>
    <xf numFmtId="15" fontId="239" fillId="28" borderId="279" xfId="0" applyNumberFormat="1" applyFont="1" applyFill="1" applyBorder="1"/>
    <xf numFmtId="4" fontId="239" fillId="28" borderId="279" xfId="0" applyNumberFormat="1" applyFont="1" applyFill="1" applyBorder="1"/>
    <xf numFmtId="9" fontId="239" fillId="28" borderId="279" xfId="0" applyNumberFormat="1" applyFont="1" applyFill="1" applyBorder="1"/>
    <xf numFmtId="0" fontId="239" fillId="28" borderId="278" xfId="0" applyFont="1" applyFill="1" applyBorder="1"/>
    <xf numFmtId="15" fontId="239" fillId="28" borderId="278" xfId="0" applyNumberFormat="1" applyFont="1" applyFill="1" applyBorder="1"/>
    <xf numFmtId="4" fontId="239" fillId="28" borderId="278" xfId="0" applyNumberFormat="1" applyFont="1" applyFill="1" applyBorder="1"/>
    <xf numFmtId="10" fontId="239" fillId="28" borderId="278" xfId="0" applyNumberFormat="1" applyFont="1" applyFill="1" applyBorder="1"/>
    <xf numFmtId="9" fontId="239" fillId="28" borderId="278" xfId="0" applyNumberFormat="1" applyFont="1" applyFill="1" applyBorder="1"/>
    <xf numFmtId="10" fontId="239" fillId="28" borderId="279" xfId="0" applyNumberFormat="1" applyFont="1" applyFill="1" applyBorder="1"/>
    <xf numFmtId="0" fontId="239" fillId="28" borderId="561" xfId="0" applyFont="1" applyFill="1" applyBorder="1"/>
    <xf numFmtId="15" fontId="239" fillId="28" borderId="561" xfId="0" applyNumberFormat="1" applyFont="1" applyFill="1" applyBorder="1"/>
    <xf numFmtId="4" fontId="239" fillId="28" borderId="561" xfId="0" applyNumberFormat="1" applyFont="1" applyFill="1" applyBorder="1"/>
    <xf numFmtId="9" fontId="239" fillId="28" borderId="561" xfId="0" applyNumberFormat="1" applyFont="1" applyFill="1" applyBorder="1"/>
    <xf numFmtId="10" fontId="239" fillId="28" borderId="561" xfId="0" applyNumberFormat="1" applyFont="1" applyFill="1" applyBorder="1"/>
    <xf numFmtId="0" fontId="186" fillId="0" borderId="571" xfId="24296" applyFont="1" applyBorder="1" applyAlignment="1" applyProtection="1">
      <alignment horizontal="center" vertical="center"/>
      <protection locked="0"/>
    </xf>
    <xf numFmtId="0" fontId="186" fillId="0" borderId="572" xfId="24296" applyFont="1" applyBorder="1" applyAlignment="1" applyProtection="1">
      <alignment horizontal="center" vertical="center"/>
      <protection locked="0"/>
    </xf>
    <xf numFmtId="0" fontId="186" fillId="0" borderId="565" xfId="24296" applyFont="1" applyBorder="1" applyAlignment="1" applyProtection="1">
      <alignment horizontal="center" vertical="center"/>
      <protection locked="0"/>
    </xf>
    <xf numFmtId="0" fontId="186" fillId="0" borderId="566" xfId="24296" applyFont="1" applyBorder="1" applyAlignment="1" applyProtection="1">
      <alignment horizontal="center" vertical="center"/>
      <protection locked="0"/>
    </xf>
    <xf numFmtId="0" fontId="180" fillId="19" borderId="564" xfId="24296" applyFont="1" applyFill="1" applyBorder="1" applyAlignment="1">
      <alignment horizontal="center" vertical="center"/>
    </xf>
    <xf numFmtId="0" fontId="116" fillId="16" borderId="564" xfId="24273" applyFont="1" applyFill="1" applyBorder="1" applyAlignment="1">
      <alignment vertical="center"/>
    </xf>
    <xf numFmtId="0" fontId="116" fillId="0" borderId="565" xfId="24273" applyFont="1" applyBorder="1"/>
    <xf numFmtId="0" fontId="116" fillId="0" borderId="563" xfId="24273" applyFont="1" applyBorder="1" applyAlignment="1" applyProtection="1">
      <alignment vertical="center" wrapText="1"/>
      <protection locked="0"/>
    </xf>
    <xf numFmtId="179" fontId="80" fillId="23" borderId="571" xfId="24273" applyNumberFormat="1" applyFont="1" applyFill="1" applyBorder="1" applyAlignment="1">
      <alignment horizontal="center" vertical="center" wrapText="1"/>
    </xf>
    <xf numFmtId="1" fontId="80" fillId="23" borderId="571" xfId="24273" applyNumberFormat="1" applyFont="1" applyFill="1" applyBorder="1" applyAlignment="1">
      <alignment horizontal="center" vertical="center" wrapText="1"/>
    </xf>
    <xf numFmtId="49" fontId="80" fillId="23" borderId="571" xfId="24273" applyNumberFormat="1" applyFont="1" applyFill="1" applyBorder="1" applyAlignment="1">
      <alignment horizontal="center" vertical="center" wrapText="1"/>
    </xf>
    <xf numFmtId="182" fontId="80" fillId="23" borderId="571" xfId="24273" applyNumberFormat="1" applyFont="1" applyFill="1" applyBorder="1" applyAlignment="1">
      <alignment horizontal="center" vertical="center" wrapText="1"/>
    </xf>
    <xf numFmtId="14" fontId="80" fillId="23" borderId="571" xfId="24273" applyNumberFormat="1" applyFont="1" applyFill="1" applyBorder="1" applyAlignment="1">
      <alignment horizontal="center" vertical="center" wrapText="1"/>
    </xf>
    <xf numFmtId="0" fontId="80" fillId="23" borderId="571" xfId="24273" applyFont="1" applyFill="1" applyBorder="1" applyAlignment="1">
      <alignment horizontal="center" vertical="center" wrapText="1"/>
    </xf>
    <xf numFmtId="180" fontId="80" fillId="23" borderId="571" xfId="24273" applyNumberFormat="1" applyFont="1" applyFill="1" applyBorder="1" applyAlignment="1">
      <alignment horizontal="center" vertical="center" wrapText="1"/>
    </xf>
    <xf numFmtId="179" fontId="72" fillId="0" borderId="570" xfId="24273" applyNumberFormat="1" applyFont="1" applyBorder="1" applyAlignment="1">
      <alignment horizontal="center" vertical="center" wrapText="1"/>
    </xf>
    <xf numFmtId="179" fontId="81" fillId="51" borderId="570" xfId="24273" applyNumberFormat="1" applyFont="1" applyFill="1" applyBorder="1" applyAlignment="1">
      <alignment horizontal="center" vertical="center" wrapText="1"/>
    </xf>
    <xf numFmtId="202" fontId="0" fillId="0" borderId="0" xfId="0" applyNumberFormat="1"/>
    <xf numFmtId="0" fontId="180" fillId="19" borderId="599" xfId="24296" applyFont="1" applyFill="1" applyBorder="1" applyAlignment="1">
      <alignment horizontal="center" vertical="center"/>
    </xf>
    <xf numFmtId="0" fontId="186" fillId="0" borderId="596" xfId="24296" applyFont="1" applyBorder="1" applyAlignment="1" applyProtection="1">
      <alignment horizontal="center" vertical="center"/>
      <protection locked="0"/>
    </xf>
    <xf numFmtId="0" fontId="186" fillId="0" borderId="597" xfId="24296" applyFont="1" applyBorder="1" applyAlignment="1" applyProtection="1">
      <alignment horizontal="center" vertical="center"/>
      <protection locked="0"/>
    </xf>
    <xf numFmtId="0" fontId="116" fillId="0" borderId="596" xfId="24273" applyFont="1" applyBorder="1" applyAlignment="1">
      <alignment horizontal="center" vertical="center"/>
    </xf>
    <xf numFmtId="0" fontId="208" fillId="0" borderId="596" xfId="24273" applyFont="1" applyBorder="1" applyAlignment="1">
      <alignment horizontal="center" vertical="center"/>
    </xf>
    <xf numFmtId="0" fontId="116" fillId="0" borderId="599" xfId="24296" applyFont="1" applyBorder="1" applyAlignment="1">
      <alignment horizontal="center" vertical="center" wrapText="1"/>
    </xf>
    <xf numFmtId="9" fontId="210" fillId="0" borderId="596" xfId="24282" applyFont="1" applyBorder="1" applyAlignment="1" applyProtection="1">
      <alignment horizontal="center" vertical="center" wrapText="1"/>
    </xf>
    <xf numFmtId="0" fontId="206" fillId="0" borderId="596" xfId="24296" applyFont="1" applyBorder="1" applyAlignment="1">
      <alignment horizontal="center" vertical="center" wrapText="1"/>
    </xf>
    <xf numFmtId="9" fontId="210" fillId="0" borderId="596" xfId="24282" applyFont="1" applyFill="1" applyBorder="1" applyAlignment="1" applyProtection="1">
      <alignment horizontal="center" wrapText="1"/>
    </xf>
    <xf numFmtId="2" fontId="116" fillId="0" borderId="596" xfId="24282" applyNumberFormat="1" applyFont="1" applyBorder="1" applyAlignment="1" applyProtection="1">
      <alignment horizontal="center" vertical="center"/>
    </xf>
    <xf numFmtId="169" fontId="19" fillId="0" borderId="0" xfId="0" applyNumberFormat="1" applyFont="1"/>
    <xf numFmtId="179" fontId="72" fillId="0" borderId="596" xfId="24273" applyNumberFormat="1" applyFont="1" applyBorder="1" applyAlignment="1">
      <alignment horizontal="center" vertical="center" wrapText="1"/>
    </xf>
    <xf numFmtId="1" fontId="81" fillId="0" borderId="596" xfId="24273" applyNumberFormat="1" applyFont="1" applyBorder="1" applyAlignment="1">
      <alignment horizontal="left" vertical="center" wrapText="1"/>
    </xf>
    <xf numFmtId="179" fontId="72" fillId="0" borderId="596" xfId="24273" applyNumberFormat="1" applyFont="1" applyBorder="1" applyAlignment="1">
      <alignment horizontal="left" vertical="center" wrapText="1"/>
    </xf>
    <xf numFmtId="14" fontId="82" fillId="0" borderId="596" xfId="24273" applyNumberFormat="1" applyFont="1" applyBorder="1" applyAlignment="1">
      <alignment horizontal="center" vertical="center" wrapText="1"/>
    </xf>
    <xf numFmtId="0" fontId="72" fillId="0" borderId="596" xfId="24273" applyFont="1" applyBorder="1" applyAlignment="1">
      <alignment horizontal="center" vertical="center" wrapText="1"/>
    </xf>
    <xf numFmtId="179" fontId="81" fillId="51" borderId="596" xfId="24273" applyNumberFormat="1" applyFont="1" applyFill="1" applyBorder="1" applyAlignment="1">
      <alignment horizontal="center" vertical="center" wrapText="1"/>
    </xf>
    <xf numFmtId="49" fontId="72" fillId="0" borderId="596" xfId="24273" applyNumberFormat="1" applyFont="1" applyBorder="1" applyAlignment="1">
      <alignment horizontal="center" vertical="center" wrapText="1"/>
    </xf>
    <xf numFmtId="183" fontId="83" fillId="0" borderId="596" xfId="24273" applyNumberFormat="1" applyFont="1" applyBorder="1" applyAlignment="1">
      <alignment horizontal="center" vertical="center" wrapText="1"/>
    </xf>
    <xf numFmtId="183" fontId="72" fillId="0" borderId="596" xfId="24273" applyNumberFormat="1" applyFont="1" applyBorder="1" applyAlignment="1">
      <alignment horizontal="center" vertical="center" wrapText="1"/>
    </xf>
    <xf numFmtId="180" fontId="72" fillId="0" borderId="596" xfId="24273" applyNumberFormat="1" applyFont="1" applyBorder="1" applyAlignment="1">
      <alignment horizontal="center" vertical="center" wrapText="1"/>
    </xf>
    <xf numFmtId="179" fontId="82" fillId="0" borderId="596" xfId="24273" applyNumberFormat="1" applyFont="1" applyBorder="1" applyAlignment="1">
      <alignment horizontal="center" vertical="center" wrapText="1"/>
    </xf>
    <xf numFmtId="184" fontId="72" fillId="0" borderId="596" xfId="24273" applyNumberFormat="1" applyFont="1" applyBorder="1" applyAlignment="1">
      <alignment horizontal="center" vertical="center" wrapText="1"/>
    </xf>
    <xf numFmtId="49" fontId="72" fillId="16" borderId="596" xfId="24273" applyNumberFormat="1" applyFont="1" applyFill="1" applyBorder="1" applyAlignment="1">
      <alignment horizontal="center" vertical="center" wrapText="1"/>
    </xf>
    <xf numFmtId="179" fontId="72" fillId="16" borderId="596" xfId="24273" applyNumberFormat="1" applyFont="1" applyFill="1" applyBorder="1" applyAlignment="1">
      <alignment horizontal="center" vertical="center" wrapText="1"/>
    </xf>
    <xf numFmtId="1" fontId="81" fillId="0" borderId="596" xfId="24273" applyNumberFormat="1" applyFont="1" applyBorder="1" applyAlignment="1">
      <alignment horizontal="center" vertical="center" wrapText="1"/>
    </xf>
    <xf numFmtId="14" fontId="72" fillId="16" borderId="596" xfId="24273" applyNumberFormat="1" applyFont="1" applyFill="1" applyBorder="1" applyAlignment="1">
      <alignment horizontal="center" vertical="center" wrapText="1"/>
    </xf>
    <xf numFmtId="183" fontId="72" fillId="16" borderId="596" xfId="24273" applyNumberFormat="1" applyFont="1" applyFill="1" applyBorder="1" applyAlignment="1">
      <alignment horizontal="center" vertical="center" wrapText="1"/>
    </xf>
    <xf numFmtId="179" fontId="81" fillId="0" borderId="596" xfId="24273" applyNumberFormat="1" applyFont="1" applyBorder="1" applyAlignment="1">
      <alignment horizontal="center" vertical="center" wrapText="1"/>
    </xf>
    <xf numFmtId="14" fontId="72" fillId="0" borderId="596" xfId="24273" applyNumberFormat="1" applyFont="1" applyBorder="1" applyAlignment="1">
      <alignment horizontal="center" vertical="center" wrapText="1"/>
    </xf>
    <xf numFmtId="179" fontId="73" fillId="0" borderId="596" xfId="24273" applyNumberFormat="1" applyFont="1" applyBorder="1" applyAlignment="1">
      <alignment horizontal="center" vertical="center" wrapText="1"/>
    </xf>
    <xf numFmtId="1" fontId="74" fillId="0" borderId="596" xfId="24273" applyNumberFormat="1" applyFont="1" applyBorder="1" applyAlignment="1">
      <alignment horizontal="center" vertical="center" wrapText="1"/>
    </xf>
    <xf numFmtId="179" fontId="75" fillId="0" borderId="596" xfId="24273" applyNumberFormat="1" applyFont="1" applyBorder="1" applyAlignment="1">
      <alignment horizontal="left" vertical="center" wrapText="1"/>
    </xf>
    <xf numFmtId="179" fontId="76" fillId="0" borderId="596" xfId="24273" applyNumberFormat="1" applyFont="1" applyBorder="1" applyAlignment="1">
      <alignment horizontal="center" vertical="center" wrapText="1"/>
    </xf>
    <xf numFmtId="14" fontId="76" fillId="0" borderId="596" xfId="24273" applyNumberFormat="1" applyFont="1" applyBorder="1" applyAlignment="1">
      <alignment horizontal="center" vertical="center" wrapText="1"/>
    </xf>
    <xf numFmtId="180" fontId="76" fillId="0" borderId="596" xfId="24273" applyNumberFormat="1" applyFont="1" applyBorder="1" applyAlignment="1">
      <alignment horizontal="center" vertical="center" wrapText="1"/>
    </xf>
    <xf numFmtId="179" fontId="77" fillId="0" borderId="596" xfId="24273" applyNumberFormat="1" applyFont="1" applyBorder="1" applyAlignment="1">
      <alignment horizontal="center" vertical="center" wrapText="1"/>
    </xf>
    <xf numFmtId="10" fontId="242" fillId="6" borderId="279" xfId="0" applyNumberFormat="1" applyFont="1" applyFill="1" applyBorder="1"/>
    <xf numFmtId="43" fontId="81" fillId="0" borderId="596" xfId="24375" applyFont="1" applyFill="1" applyBorder="1" applyAlignment="1">
      <alignment horizontal="center" vertical="center" wrapText="1"/>
    </xf>
    <xf numFmtId="9" fontId="81" fillId="0" borderId="596" xfId="24376" applyFont="1" applyFill="1" applyBorder="1" applyAlignment="1">
      <alignment horizontal="center" vertical="center" wrapText="1"/>
    </xf>
    <xf numFmtId="0" fontId="84" fillId="28" borderId="596" xfId="24377" applyFont="1" applyFill="1" applyBorder="1" applyAlignment="1">
      <alignment horizontal="center"/>
    </xf>
    <xf numFmtId="43" fontId="72" fillId="0" borderId="596" xfId="24375" applyFont="1" applyFill="1" applyBorder="1" applyAlignment="1">
      <alignment horizontal="center" vertical="center" wrapText="1"/>
    </xf>
    <xf numFmtId="9" fontId="72" fillId="0" borderId="596" xfId="24376" applyFont="1" applyFill="1" applyBorder="1" applyAlignment="1">
      <alignment horizontal="center" vertical="center" wrapText="1"/>
    </xf>
    <xf numFmtId="179" fontId="81" fillId="16" borderId="596" xfId="24273" applyNumberFormat="1" applyFont="1" applyFill="1" applyBorder="1" applyAlignment="1">
      <alignment horizontal="center" vertical="center" wrapText="1"/>
    </xf>
    <xf numFmtId="0" fontId="84" fillId="28" borderId="596" xfId="24377" applyFont="1" applyFill="1" applyBorder="1" applyAlignment="1">
      <alignment horizontal="center" vertical="center"/>
    </xf>
    <xf numFmtId="0" fontId="84" fillId="28" borderId="595" xfId="24377" applyFont="1" applyFill="1" applyBorder="1" applyAlignment="1">
      <alignment horizontal="center" vertical="center"/>
    </xf>
    <xf numFmtId="0" fontId="84" fillId="28" borderId="595" xfId="24377" applyFont="1" applyFill="1" applyBorder="1" applyAlignment="1">
      <alignment horizontal="center"/>
    </xf>
    <xf numFmtId="0" fontId="9" fillId="16" borderId="596" xfId="24377" applyFill="1" applyBorder="1" applyAlignment="1">
      <alignment horizontal="center" vertical="center"/>
    </xf>
    <xf numFmtId="179" fontId="45" fillId="0" borderId="58" xfId="0" applyNumberFormat="1" applyFont="1" applyBorder="1" applyAlignment="1">
      <alignment horizontal="center" vertical="center"/>
    </xf>
    <xf numFmtId="179" fontId="45" fillId="0" borderId="59" xfId="0" applyNumberFormat="1" applyFont="1" applyBorder="1" applyAlignment="1">
      <alignment horizontal="center" vertical="center"/>
    </xf>
    <xf numFmtId="179" fontId="45" fillId="0" borderId="62" xfId="0" applyNumberFormat="1" applyFont="1" applyBorder="1" applyAlignment="1">
      <alignment horizontal="center" vertical="center"/>
    </xf>
    <xf numFmtId="179" fontId="45" fillId="0" borderId="63" xfId="0" applyNumberFormat="1" applyFont="1" applyBorder="1" applyAlignment="1">
      <alignment horizontal="center" vertical="center"/>
    </xf>
    <xf numFmtId="179" fontId="45" fillId="0" borderId="66" xfId="0" applyNumberFormat="1" applyFont="1" applyBorder="1" applyAlignment="1">
      <alignment horizontal="center" vertical="center"/>
    </xf>
    <xf numFmtId="179" fontId="45" fillId="0" borderId="67" xfId="0" applyNumberFormat="1" applyFont="1" applyBorder="1" applyAlignment="1">
      <alignment horizontal="center" vertical="center"/>
    </xf>
    <xf numFmtId="0" fontId="229" fillId="21" borderId="570" xfId="0" applyFont="1" applyFill="1" applyBorder="1" applyAlignment="1">
      <alignment horizontal="left" vertical="center"/>
    </xf>
    <xf numFmtId="0" fontId="224" fillId="21" borderId="601" xfId="0" applyFont="1" applyFill="1" applyBorder="1" applyAlignment="1">
      <alignment horizontal="center" vertical="center" wrapText="1"/>
    </xf>
    <xf numFmtId="0" fontId="224" fillId="21" borderId="602" xfId="0" applyFont="1" applyFill="1" applyBorder="1" applyAlignment="1">
      <alignment horizontal="center" vertical="center" wrapText="1"/>
    </xf>
    <xf numFmtId="1" fontId="241" fillId="29" borderId="279" xfId="0" applyNumberFormat="1" applyFont="1" applyFill="1" applyBorder="1"/>
    <xf numFmtId="0" fontId="7" fillId="0" borderId="12" xfId="0" quotePrefix="1" applyFont="1" applyBorder="1" applyAlignment="1">
      <alignment vertical="center"/>
    </xf>
    <xf numFmtId="43" fontId="7" fillId="0" borderId="0" xfId="0" applyNumberFormat="1" applyFont="1" applyAlignment="1">
      <alignment vertical="center"/>
    </xf>
    <xf numFmtId="17" fontId="36" fillId="0" borderId="596" xfId="0" applyNumberFormat="1" applyFont="1" applyBorder="1" applyAlignment="1">
      <alignment horizontal="center"/>
    </xf>
    <xf numFmtId="0" fontId="5" fillId="0" borderId="12" xfId="0" quotePrefix="1" applyFont="1" applyBorder="1" applyAlignment="1">
      <alignment vertical="center"/>
    </xf>
    <xf numFmtId="43" fontId="0" fillId="0" borderId="12" xfId="0" applyNumberFormat="1" applyBorder="1" applyAlignment="1">
      <alignment horizontal="center" vertical="center"/>
    </xf>
    <xf numFmtId="0" fontId="30" fillId="0" borderId="514" xfId="0" applyFont="1" applyBorder="1" applyAlignment="1">
      <alignment vertical="center"/>
    </xf>
    <xf numFmtId="0" fontId="30" fillId="0" borderId="519" xfId="0" applyFont="1" applyBorder="1" applyAlignment="1">
      <alignment vertical="center"/>
    </xf>
    <xf numFmtId="0" fontId="30" fillId="0" borderId="590" xfId="0" applyFont="1" applyBorder="1" applyAlignment="1">
      <alignment vertical="center"/>
    </xf>
    <xf numFmtId="0" fontId="116" fillId="0" borderId="606" xfId="24273" applyFont="1" applyBorder="1" applyAlignment="1">
      <alignment horizontal="center" vertical="center"/>
    </xf>
    <xf numFmtId="0" fontId="186" fillId="0" borderId="606" xfId="24296" applyFont="1" applyBorder="1" applyAlignment="1" applyProtection="1">
      <alignment horizontal="center" vertical="center"/>
      <protection locked="0"/>
    </xf>
    <xf numFmtId="15" fontId="0" fillId="0" borderId="608" xfId="0" applyNumberFormat="1" applyBorder="1" applyAlignment="1">
      <alignment vertical="center"/>
    </xf>
    <xf numFmtId="175" fontId="35" fillId="0" borderId="169" xfId="0" applyNumberFormat="1" applyFont="1" applyBorder="1" applyAlignment="1" applyProtection="1">
      <alignment horizontal="center" vertical="center"/>
      <protection locked="0"/>
    </xf>
    <xf numFmtId="175" fontId="35" fillId="0" borderId="607" xfId="0" applyNumberFormat="1" applyFont="1" applyBorder="1" applyAlignment="1" applyProtection="1">
      <alignment horizontal="center" vertical="center"/>
      <protection locked="0"/>
    </xf>
    <xf numFmtId="175" fontId="35" fillId="0" borderId="42" xfId="0" applyNumberFormat="1" applyFont="1" applyBorder="1" applyAlignment="1" applyProtection="1">
      <alignment horizontal="center" vertical="center"/>
      <protection locked="0"/>
    </xf>
    <xf numFmtId="0" fontId="2" fillId="0" borderId="0" xfId="24402" applyAlignment="1">
      <alignment horizontal="center"/>
    </xf>
    <xf numFmtId="0" fontId="2" fillId="0" borderId="0" xfId="24402" applyAlignment="1">
      <alignment horizontal="right" vertical="center"/>
    </xf>
    <xf numFmtId="0" fontId="2" fillId="0" borderId="0" xfId="24402" applyAlignment="1">
      <alignment horizontal="center" vertical="center"/>
    </xf>
    <xf numFmtId="0" fontId="218" fillId="23" borderId="596" xfId="24402" applyFont="1" applyFill="1" applyBorder="1" applyAlignment="1">
      <alignment horizontal="center" vertical="center"/>
    </xf>
    <xf numFmtId="17" fontId="2" fillId="0" borderId="0" xfId="24402" applyNumberFormat="1" applyAlignment="1">
      <alignment horizontal="right" vertical="center"/>
    </xf>
    <xf numFmtId="0" fontId="218" fillId="24" borderId="571" xfId="24402" applyFont="1" applyFill="1" applyBorder="1" applyAlignment="1">
      <alignment horizontal="center" vertical="center"/>
    </xf>
    <xf numFmtId="3" fontId="220" fillId="0" borderId="592" xfId="24403" applyNumberFormat="1" applyFont="1" applyFill="1" applyBorder="1" applyAlignment="1" applyProtection="1">
      <alignment horizontal="center" vertical="center"/>
      <protection locked="0"/>
    </xf>
    <xf numFmtId="3" fontId="220" fillId="0" borderId="594" xfId="24403" applyNumberFormat="1" applyFont="1" applyFill="1" applyBorder="1" applyAlignment="1" applyProtection="1">
      <alignment horizontal="center" vertical="center"/>
      <protection locked="0"/>
    </xf>
    <xf numFmtId="0" fontId="218" fillId="24" borderId="222" xfId="24402" applyFont="1" applyFill="1" applyBorder="1" applyAlignment="1">
      <alignment horizontal="center" vertical="center"/>
    </xf>
    <xf numFmtId="1" fontId="220" fillId="12" borderId="45" xfId="24403" applyNumberFormat="1" applyFont="1" applyFill="1" applyBorder="1" applyAlignment="1" applyProtection="1">
      <alignment horizontal="center" vertical="center"/>
      <protection locked="0"/>
    </xf>
    <xf numFmtId="1" fontId="220" fillId="12" borderId="158" xfId="24403" applyNumberFormat="1" applyFont="1" applyFill="1" applyBorder="1" applyAlignment="1" applyProtection="1">
      <alignment horizontal="center" vertical="center"/>
      <protection locked="0"/>
    </xf>
    <xf numFmtId="1" fontId="220" fillId="12" borderId="46" xfId="24403" applyNumberFormat="1" applyFont="1" applyFill="1" applyBorder="1" applyAlignment="1" applyProtection="1">
      <alignment horizontal="center" vertical="center"/>
      <protection locked="0"/>
    </xf>
    <xf numFmtId="0" fontId="39" fillId="0" borderId="0" xfId="24402" applyFont="1" applyAlignment="1">
      <alignment horizontal="center"/>
    </xf>
    <xf numFmtId="0" fontId="2" fillId="0" borderId="0" xfId="24402" quotePrefix="1" applyAlignment="1">
      <alignment horizontal="center"/>
    </xf>
    <xf numFmtId="1" fontId="219" fillId="0" borderId="45" xfId="24403" applyNumberFormat="1" applyFont="1" applyFill="1" applyBorder="1" applyAlignment="1" applyProtection="1">
      <alignment horizontal="center" vertical="center"/>
      <protection locked="0"/>
    </xf>
    <xf numFmtId="1" fontId="219" fillId="0" borderId="46" xfId="24403" applyNumberFormat="1" applyFont="1" applyFill="1" applyBorder="1" applyAlignment="1" applyProtection="1">
      <alignment horizontal="center" vertical="center"/>
      <protection locked="0"/>
    </xf>
    <xf numFmtId="1" fontId="219" fillId="0" borderId="158" xfId="24403" applyNumberFormat="1" applyFont="1" applyFill="1" applyBorder="1" applyAlignment="1" applyProtection="1">
      <alignment horizontal="center" vertical="center"/>
      <protection locked="0"/>
    </xf>
    <xf numFmtId="1" fontId="219" fillId="0" borderId="92" xfId="24403" applyNumberFormat="1" applyFont="1" applyFill="1" applyBorder="1" applyAlignment="1" applyProtection="1">
      <alignment horizontal="center" vertical="center"/>
      <protection locked="0"/>
    </xf>
    <xf numFmtId="1" fontId="219" fillId="0" borderId="174" xfId="24403" applyNumberFormat="1" applyFont="1" applyFill="1" applyBorder="1" applyAlignment="1" applyProtection="1">
      <alignment horizontal="center" vertical="center"/>
      <protection locked="0"/>
    </xf>
    <xf numFmtId="1" fontId="219" fillId="0" borderId="223" xfId="24403" applyNumberFormat="1" applyFont="1" applyFill="1" applyBorder="1" applyAlignment="1" applyProtection="1">
      <alignment horizontal="center" vertical="center"/>
      <protection locked="0"/>
    </xf>
    <xf numFmtId="1" fontId="219" fillId="0" borderId="49" xfId="24403" applyNumberFormat="1" applyFont="1" applyFill="1" applyBorder="1" applyAlignment="1" applyProtection="1">
      <alignment horizontal="center" vertical="center"/>
      <protection locked="0"/>
    </xf>
    <xf numFmtId="1" fontId="219" fillId="0" borderId="225" xfId="24403" applyNumberFormat="1" applyFont="1" applyFill="1" applyBorder="1" applyAlignment="1" applyProtection="1">
      <alignment horizontal="center" vertical="center"/>
      <protection locked="0"/>
    </xf>
    <xf numFmtId="1" fontId="219" fillId="0" borderId="50" xfId="24403" applyNumberFormat="1" applyFont="1" applyFill="1" applyBorder="1" applyAlignment="1" applyProtection="1">
      <alignment horizontal="center" vertical="center"/>
      <protection locked="0"/>
    </xf>
    <xf numFmtId="0" fontId="198" fillId="23" borderId="226" xfId="24402" applyFont="1" applyFill="1" applyBorder="1" applyAlignment="1">
      <alignment horizontal="center" vertical="center" wrapText="1"/>
    </xf>
    <xf numFmtId="9" fontId="2" fillId="0" borderId="228" xfId="24402" applyNumberFormat="1" applyBorder="1" applyAlignment="1">
      <alignment horizontal="center" vertical="center"/>
    </xf>
    <xf numFmtId="0" fontId="198" fillId="23" borderId="102" xfId="24402" applyFont="1" applyFill="1" applyBorder="1" applyAlignment="1">
      <alignment horizontal="center" vertical="center" wrapText="1"/>
    </xf>
    <xf numFmtId="9" fontId="2" fillId="0" borderId="229" xfId="24402" applyNumberFormat="1" applyBorder="1" applyAlignment="1">
      <alignment horizontal="center" vertical="center" wrapText="1"/>
    </xf>
    <xf numFmtId="0" fontId="36" fillId="0" borderId="230" xfId="24402" applyFont="1" applyBorder="1" applyAlignment="1">
      <alignment horizontal="center"/>
    </xf>
    <xf numFmtId="15" fontId="221" fillId="0" borderId="586" xfId="24402" applyNumberFormat="1" applyFont="1" applyBorder="1" applyAlignment="1">
      <alignment horizontal="center"/>
    </xf>
    <xf numFmtId="15" fontId="204" fillId="0" borderId="586" xfId="24402" applyNumberFormat="1" applyFont="1" applyBorder="1" applyAlignment="1">
      <alignment horizontal="center"/>
    </xf>
    <xf numFmtId="0" fontId="204" fillId="0" borderId="586" xfId="24402" applyFont="1" applyBorder="1" applyAlignment="1">
      <alignment horizontal="center"/>
    </xf>
    <xf numFmtId="9" fontId="204" fillId="0" borderId="586" xfId="24404" applyFont="1" applyBorder="1" applyAlignment="1">
      <alignment horizontal="center"/>
    </xf>
    <xf numFmtId="0" fontId="204" fillId="0" borderId="587" xfId="24402" applyFont="1" applyBorder="1" applyAlignment="1">
      <alignment horizontal="center"/>
    </xf>
    <xf numFmtId="0" fontId="2" fillId="0" borderId="215" xfId="24402" applyBorder="1" applyAlignment="1">
      <alignment horizontal="center"/>
    </xf>
    <xf numFmtId="0" fontId="2" fillId="0" borderId="231" xfId="24402" applyBorder="1" applyAlignment="1">
      <alignment horizontal="center"/>
    </xf>
    <xf numFmtId="0" fontId="36" fillId="0" borderId="232" xfId="24402" applyFont="1" applyBorder="1" applyAlignment="1">
      <alignment horizontal="center"/>
    </xf>
    <xf numFmtId="0" fontId="2" fillId="0" borderId="233" xfId="24402" applyBorder="1" applyAlignment="1">
      <alignment horizontal="center"/>
    </xf>
    <xf numFmtId="0" fontId="2" fillId="0" borderId="234" xfId="24402" applyBorder="1" applyAlignment="1">
      <alignment horizontal="center"/>
    </xf>
    <xf numFmtId="1" fontId="220" fillId="12" borderId="592" xfId="24403" applyNumberFormat="1" applyFont="1" applyFill="1" applyBorder="1" applyAlignment="1" applyProtection="1">
      <alignment horizontal="center" vertical="center"/>
      <protection locked="0"/>
    </xf>
    <xf numFmtId="1" fontId="220" fillId="12" borderId="593" xfId="24403" applyNumberFormat="1" applyFont="1" applyFill="1" applyBorder="1" applyAlignment="1" applyProtection="1">
      <alignment horizontal="center" vertical="center"/>
      <protection locked="0"/>
    </xf>
    <xf numFmtId="1" fontId="220" fillId="12" borderId="594" xfId="24403" applyNumberFormat="1" applyFont="1" applyFill="1" applyBorder="1" applyAlignment="1" applyProtection="1">
      <alignment horizontal="center" vertical="center"/>
      <protection locked="0"/>
    </xf>
    <xf numFmtId="1" fontId="220" fillId="12" borderId="49" xfId="24403" applyNumberFormat="1" applyFont="1" applyFill="1" applyBorder="1" applyAlignment="1" applyProtection="1">
      <alignment horizontal="center" vertical="center"/>
      <protection locked="0"/>
    </xf>
    <xf numFmtId="1" fontId="220" fillId="12" borderId="225" xfId="24403" applyNumberFormat="1" applyFont="1" applyFill="1" applyBorder="1" applyAlignment="1" applyProtection="1">
      <alignment horizontal="center" vertical="center"/>
      <protection locked="0"/>
    </xf>
    <xf numFmtId="1" fontId="220" fillId="12" borderId="50" xfId="24403" applyNumberFormat="1" applyFont="1" applyFill="1" applyBorder="1" applyAlignment="1" applyProtection="1">
      <alignment horizontal="center" vertical="center"/>
      <protection locked="0"/>
    </xf>
    <xf numFmtId="3" fontId="220" fillId="0" borderId="49" xfId="24403" applyNumberFormat="1" applyFont="1" applyFill="1" applyBorder="1" applyAlignment="1" applyProtection="1">
      <alignment horizontal="center" vertical="center"/>
      <protection locked="0"/>
    </xf>
    <xf numFmtId="3" fontId="220" fillId="0" borderId="50" xfId="24403" applyNumberFormat="1" applyFont="1" applyFill="1" applyBorder="1" applyAlignment="1" applyProtection="1">
      <alignment horizontal="center" vertical="center"/>
      <protection locked="0"/>
    </xf>
    <xf numFmtId="1" fontId="219" fillId="0" borderId="592" xfId="24403" applyNumberFormat="1" applyFont="1" applyFill="1" applyBorder="1" applyAlignment="1" applyProtection="1">
      <alignment horizontal="center" vertical="center"/>
      <protection locked="0"/>
    </xf>
    <xf numFmtId="1" fontId="219" fillId="0" borderId="594" xfId="24403" applyNumberFormat="1" applyFont="1" applyFill="1" applyBorder="1" applyAlignment="1" applyProtection="1">
      <alignment horizontal="center" vertical="center"/>
      <protection locked="0"/>
    </xf>
    <xf numFmtId="0" fontId="124" fillId="27" borderId="596" xfId="24402" applyFont="1" applyFill="1" applyBorder="1" applyAlignment="1">
      <alignment horizontal="center" vertical="center" wrapText="1"/>
    </xf>
    <xf numFmtId="0" fontId="2" fillId="0" borderId="0" xfId="24402" applyAlignment="1">
      <alignment horizontal="center" vertical="center" wrapText="1"/>
    </xf>
    <xf numFmtId="0" fontId="125" fillId="34" borderId="606" xfId="24402" applyFont="1" applyFill="1" applyBorder="1" applyAlignment="1">
      <alignment horizontal="center" vertical="center" wrapText="1"/>
    </xf>
    <xf numFmtId="0" fontId="125" fillId="34" borderId="26" xfId="24402" applyFont="1" applyFill="1" applyBorder="1" applyAlignment="1">
      <alignment horizontal="center" vertical="center" wrapText="1"/>
    </xf>
    <xf numFmtId="0" fontId="47" fillId="34" borderId="606" xfId="24402" applyFont="1" applyFill="1" applyBorder="1" applyAlignment="1">
      <alignment horizontal="center" vertical="center" wrapText="1"/>
    </xf>
    <xf numFmtId="0" fontId="127" fillId="0" borderId="0" xfId="24402" applyFont="1" applyAlignment="1">
      <alignment horizontal="center" vertical="center"/>
    </xf>
    <xf numFmtId="0" fontId="126" fillId="0" borderId="606" xfId="24402" applyFont="1" applyBorder="1" applyAlignment="1">
      <alignment horizontal="center" vertical="center" wrapText="1"/>
    </xf>
    <xf numFmtId="170" fontId="126" fillId="0" borderId="596" xfId="24405" applyNumberFormat="1" applyFont="1" applyBorder="1" applyAlignment="1">
      <alignment horizontal="center" vertical="center" wrapText="1"/>
    </xf>
    <xf numFmtId="193" fontId="124" fillId="0" borderId="596" xfId="24402" applyNumberFormat="1" applyFont="1" applyBorder="1" applyAlignment="1">
      <alignment horizontal="center" vertical="center" wrapText="1"/>
    </xf>
    <xf numFmtId="193" fontId="126" fillId="0" borderId="606" xfId="24402" applyNumberFormat="1" applyFont="1" applyBorder="1" applyAlignment="1">
      <alignment horizontal="center" vertical="center" wrapText="1"/>
    </xf>
    <xf numFmtId="192" fontId="126" fillId="0" borderId="26" xfId="24405" applyNumberFormat="1" applyFont="1" applyFill="1" applyBorder="1" applyAlignment="1">
      <alignment vertical="center" wrapText="1"/>
    </xf>
    <xf numFmtId="194" fontId="88" fillId="0" borderId="596" xfId="24405" applyNumberFormat="1" applyFont="1" applyFill="1" applyBorder="1" applyAlignment="1">
      <alignment vertical="center" wrapText="1"/>
    </xf>
    <xf numFmtId="0" fontId="35" fillId="0" borderId="606" xfId="24402" applyFont="1" applyBorder="1" applyAlignment="1">
      <alignment horizontal="center" vertical="center" wrapText="1"/>
    </xf>
    <xf numFmtId="0" fontId="2" fillId="0" borderId="26" xfId="24402" applyBorder="1" applyAlignment="1">
      <alignment horizontal="center" vertical="center" wrapText="1"/>
    </xf>
    <xf numFmtId="0" fontId="103" fillId="0" borderId="26" xfId="24402" applyFont="1" applyBorder="1" applyAlignment="1">
      <alignment horizontal="center" vertical="center" wrapText="1"/>
    </xf>
    <xf numFmtId="0" fontId="123" fillId="0" borderId="26" xfId="24402" applyFont="1" applyBorder="1" applyAlignment="1">
      <alignment horizontal="center" vertical="center" wrapText="1"/>
    </xf>
    <xf numFmtId="43" fontId="30" fillId="0" borderId="26" xfId="24405" applyFont="1" applyFill="1" applyBorder="1" applyAlignment="1">
      <alignment horizontal="center" vertical="center" wrapText="1"/>
    </xf>
    <xf numFmtId="191" fontId="30" fillId="0" borderId="26" xfId="24405" applyNumberFormat="1" applyFont="1" applyFill="1" applyBorder="1" applyAlignment="1">
      <alignment horizontal="center" vertical="center" wrapText="1"/>
    </xf>
    <xf numFmtId="192" fontId="30" fillId="0" borderId="26" xfId="24405" applyNumberFormat="1" applyFont="1" applyFill="1" applyBorder="1" applyAlignment="1">
      <alignment horizontal="center" vertical="center" wrapText="1"/>
    </xf>
    <xf numFmtId="43" fontId="30" fillId="0" borderId="596" xfId="24405" applyFont="1" applyFill="1" applyBorder="1" applyAlignment="1">
      <alignment horizontal="center" vertical="center" wrapText="1"/>
    </xf>
    <xf numFmtId="0" fontId="88" fillId="27" borderId="571" xfId="24402" applyFont="1" applyFill="1" applyBorder="1" applyAlignment="1">
      <alignment horizontal="center" vertical="center" wrapText="1"/>
    </xf>
    <xf numFmtId="0" fontId="124" fillId="27" borderId="571" xfId="24402" applyFont="1" applyFill="1" applyBorder="1" applyAlignment="1">
      <alignment horizontal="center" vertical="center" wrapText="1"/>
    </xf>
    <xf numFmtId="191" fontId="88" fillId="27" borderId="571" xfId="24402" applyNumberFormat="1" applyFont="1" applyFill="1" applyBorder="1" applyAlignment="1">
      <alignment horizontal="center" vertical="center" wrapText="1"/>
    </xf>
    <xf numFmtId="192" fontId="88" fillId="27" borderId="572" xfId="24402" applyNumberFormat="1" applyFont="1" applyFill="1" applyBorder="1" applyAlignment="1">
      <alignment horizontal="center" vertical="center" wrapText="1"/>
    </xf>
    <xf numFmtId="0" fontId="88" fillId="27" borderId="596" xfId="24402" applyFont="1" applyFill="1" applyBorder="1" applyAlignment="1">
      <alignment horizontal="center" vertical="center" wrapText="1"/>
    </xf>
    <xf numFmtId="0" fontId="116" fillId="16" borderId="274" xfId="24402" applyFont="1" applyFill="1" applyBorder="1" applyAlignment="1">
      <alignment horizontal="center" vertical="center" wrapText="1"/>
    </xf>
    <xf numFmtId="0" fontId="116" fillId="0" borderId="274" xfId="24405" applyNumberFormat="1" applyFont="1" applyFill="1" applyBorder="1" applyAlignment="1">
      <alignment horizontal="center" vertical="center" wrapText="1"/>
    </xf>
    <xf numFmtId="0" fontId="103" fillId="0" borderId="274" xfId="24402" applyFont="1" applyBorder="1" applyAlignment="1">
      <alignment horizontal="center" vertical="center" wrapText="1"/>
    </xf>
    <xf numFmtId="195" fontId="35" fillId="0" borderId="275" xfId="24402" applyNumberFormat="1" applyFont="1" applyBorder="1" applyAlignment="1">
      <alignment horizontal="center" vertical="center" wrapText="1"/>
    </xf>
    <xf numFmtId="0" fontId="116" fillId="16" borderId="275" xfId="24402" applyFont="1" applyFill="1" applyBorder="1" applyAlignment="1">
      <alignment horizontal="center" vertical="center" wrapText="1"/>
    </xf>
    <xf numFmtId="43" fontId="116" fillId="12" borderId="274" xfId="24405" applyFont="1" applyFill="1" applyBorder="1" applyAlignment="1">
      <alignment horizontal="center" vertical="center" wrapText="1"/>
    </xf>
    <xf numFmtId="191" fontId="116" fillId="12" borderId="274" xfId="24405" applyNumberFormat="1" applyFont="1" applyFill="1" applyBorder="1" applyAlignment="1">
      <alignment horizontal="center" vertical="center" wrapText="1"/>
    </xf>
    <xf numFmtId="192" fontId="35" fillId="12" borderId="169" xfId="24405" applyNumberFormat="1" applyFont="1" applyFill="1" applyBorder="1" applyAlignment="1">
      <alignment horizontal="center" vertical="center" wrapText="1"/>
    </xf>
    <xf numFmtId="0" fontId="35" fillId="12" borderId="169" xfId="24405" applyNumberFormat="1" applyFont="1" applyFill="1" applyBorder="1" applyAlignment="1">
      <alignment horizontal="center" vertical="center" wrapText="1"/>
    </xf>
    <xf numFmtId="0" fontId="128" fillId="34" borderId="26" xfId="24402" applyFont="1" applyFill="1" applyBorder="1" applyAlignment="1">
      <alignment horizontal="center" vertical="center" wrapText="1"/>
    </xf>
    <xf numFmtId="195" fontId="125" fillId="34" borderId="26" xfId="24402" applyNumberFormat="1" applyFont="1" applyFill="1" applyBorder="1" applyAlignment="1">
      <alignment horizontal="center" vertical="center" wrapText="1"/>
    </xf>
    <xf numFmtId="191" fontId="125" fillId="34" borderId="26" xfId="24402" applyNumberFormat="1" applyFont="1" applyFill="1" applyBorder="1" applyAlignment="1">
      <alignment horizontal="center" vertical="center" wrapText="1"/>
    </xf>
    <xf numFmtId="192" fontId="125" fillId="34" borderId="26" xfId="24402" applyNumberFormat="1" applyFont="1" applyFill="1" applyBorder="1" applyAlignment="1">
      <alignment horizontal="center" vertical="center" wrapText="1"/>
    </xf>
    <xf numFmtId="196" fontId="0" fillId="0" borderId="0" xfId="24404" applyNumberFormat="1" applyFont="1" applyAlignment="1">
      <alignment horizontal="center" vertical="center" wrapText="1"/>
    </xf>
    <xf numFmtId="0" fontId="245" fillId="29" borderId="276" xfId="24402" applyFont="1" applyFill="1" applyBorder="1" applyAlignment="1" applyProtection="1">
      <alignment vertical="center" wrapText="1"/>
      <protection locked="0"/>
    </xf>
    <xf numFmtId="0" fontId="129" fillId="29" borderId="276" xfId="24402" applyFont="1" applyFill="1" applyBorder="1" applyAlignment="1" applyProtection="1">
      <alignment vertical="center" wrapText="1"/>
      <protection locked="0"/>
    </xf>
    <xf numFmtId="0" fontId="130" fillId="29" borderId="276" xfId="24402" applyFont="1" applyFill="1" applyBorder="1" applyAlignment="1" applyProtection="1">
      <alignment vertical="center" wrapText="1"/>
      <protection locked="0"/>
    </xf>
    <xf numFmtId="0" fontId="107" fillId="29" borderId="276" xfId="24402" applyFont="1" applyFill="1" applyBorder="1" applyAlignment="1">
      <alignment horizontal="center" vertical="center" wrapText="1"/>
    </xf>
    <xf numFmtId="43" fontId="107" fillId="29" borderId="276" xfId="24405" applyFont="1" applyFill="1" applyBorder="1" applyAlignment="1">
      <alignment horizontal="center" vertical="center" wrapText="1"/>
    </xf>
    <xf numFmtId="191" fontId="107" fillId="29" borderId="276" xfId="24405" applyNumberFormat="1" applyFont="1" applyFill="1" applyBorder="1" applyAlignment="1">
      <alignment horizontal="center" vertical="center" wrapText="1"/>
    </xf>
    <xf numFmtId="192" fontId="103" fillId="29" borderId="276" xfId="24405" applyNumberFormat="1" applyFont="1" applyFill="1" applyBorder="1" applyAlignment="1">
      <alignment horizontal="center" vertical="center" wrapText="1"/>
    </xf>
    <xf numFmtId="0" fontId="103" fillId="29" borderId="276" xfId="24405" applyNumberFormat="1" applyFont="1" applyFill="1" applyBorder="1" applyAlignment="1">
      <alignment horizontal="center" vertical="center" wrapText="1"/>
    </xf>
    <xf numFmtId="182" fontId="43" fillId="0" borderId="276" xfId="24405" applyNumberFormat="1" applyFont="1" applyFill="1" applyBorder="1" applyAlignment="1">
      <alignment horizontal="center" vertical="center" wrapText="1"/>
    </xf>
    <xf numFmtId="0" fontId="43" fillId="0" borderId="277" xfId="24405" applyNumberFormat="1" applyFont="1" applyFill="1" applyBorder="1" applyAlignment="1">
      <alignment horizontal="left" vertical="center" wrapText="1"/>
    </xf>
    <xf numFmtId="0" fontId="246" fillId="16" borderId="274" xfId="24402" applyFont="1" applyFill="1" applyBorder="1" applyAlignment="1" applyProtection="1">
      <alignment vertical="center" wrapText="1"/>
      <protection locked="0"/>
    </xf>
    <xf numFmtId="168" fontId="43" fillId="16" borderId="276" xfId="24402" applyNumberFormat="1" applyFont="1" applyFill="1" applyBorder="1" applyAlignment="1">
      <alignment horizontal="center" vertical="center" wrapText="1"/>
    </xf>
    <xf numFmtId="0" fontId="107" fillId="16" borderId="274" xfId="24402" applyFont="1" applyFill="1" applyBorder="1" applyAlignment="1">
      <alignment horizontal="center" vertical="center" wrapText="1"/>
    </xf>
    <xf numFmtId="4" fontId="43" fillId="12" borderId="276" xfId="24405" applyNumberFormat="1" applyFont="1" applyFill="1" applyBorder="1" applyAlignment="1">
      <alignment horizontal="center" vertical="center" wrapText="1"/>
    </xf>
    <xf numFmtId="191" fontId="107" fillId="12" borderId="274" xfId="24405" applyNumberFormat="1" applyFont="1" applyFill="1" applyBorder="1" applyAlignment="1">
      <alignment horizontal="center" vertical="center" wrapText="1"/>
    </xf>
    <xf numFmtId="192" fontId="107" fillId="12" borderId="274" xfId="24405" applyNumberFormat="1" applyFont="1" applyFill="1" applyBorder="1" applyAlignment="1">
      <alignment horizontal="center" vertical="center" wrapText="1"/>
    </xf>
    <xf numFmtId="0" fontId="107" fillId="12" borderId="274" xfId="24405" applyNumberFormat="1" applyFont="1" applyFill="1" applyBorder="1" applyAlignment="1">
      <alignment horizontal="center" vertical="center" wrapText="1"/>
    </xf>
    <xf numFmtId="182" fontId="43" fillId="0" borderId="274" xfId="24405" applyNumberFormat="1" applyFont="1" applyFill="1" applyBorder="1" applyAlignment="1">
      <alignment horizontal="center" vertical="center" wrapText="1"/>
    </xf>
    <xf numFmtId="0" fontId="43" fillId="0" borderId="169" xfId="24405" applyNumberFormat="1" applyFont="1" applyFill="1" applyBorder="1" applyAlignment="1">
      <alignment horizontal="left" vertical="center" wrapText="1"/>
    </xf>
    <xf numFmtId="168" fontId="43" fillId="16" borderId="274" xfId="24402" applyNumberFormat="1" applyFont="1" applyFill="1" applyBorder="1" applyAlignment="1">
      <alignment horizontal="center" vertical="center" wrapText="1"/>
    </xf>
    <xf numFmtId="0" fontId="43" fillId="0" borderId="169" xfId="24405" applyNumberFormat="1" applyFont="1" applyFill="1" applyBorder="1" applyAlignment="1">
      <alignment horizontal="center" vertical="center" wrapText="1"/>
    </xf>
    <xf numFmtId="4" fontId="43" fillId="12" borderId="274" xfId="24405" applyNumberFormat="1" applyFont="1" applyFill="1" applyBorder="1" applyAlignment="1">
      <alignment horizontal="center" vertical="center" wrapText="1"/>
    </xf>
    <xf numFmtId="43" fontId="107" fillId="12" borderId="274" xfId="24405" applyFont="1" applyFill="1" applyBorder="1" applyAlignment="1">
      <alignment horizontal="center" vertical="center" wrapText="1"/>
    </xf>
    <xf numFmtId="0" fontId="103" fillId="0" borderId="0" xfId="24402" applyFont="1" applyAlignment="1">
      <alignment horizontal="center" vertical="center" wrapText="1"/>
    </xf>
    <xf numFmtId="0" fontId="130" fillId="16" borderId="274" xfId="24402" applyFont="1" applyFill="1" applyBorder="1" applyAlignment="1" applyProtection="1">
      <alignment vertical="center" wrapText="1"/>
      <protection locked="0"/>
    </xf>
    <xf numFmtId="0" fontId="131" fillId="16" borderId="275" xfId="24402" applyFont="1" applyFill="1" applyBorder="1" applyAlignment="1" applyProtection="1">
      <alignment vertical="center" wrapText="1"/>
      <protection locked="0"/>
    </xf>
    <xf numFmtId="0" fontId="130" fillId="16" borderId="275" xfId="24402" applyFont="1" applyFill="1" applyBorder="1" applyAlignment="1" applyProtection="1">
      <alignment vertical="center" wrapText="1"/>
      <protection locked="0"/>
    </xf>
    <xf numFmtId="195" fontId="103" fillId="0" borderId="275" xfId="24402" applyNumberFormat="1" applyFont="1" applyBorder="1" applyAlignment="1">
      <alignment vertical="center" wrapText="1"/>
    </xf>
    <xf numFmtId="0" fontId="107" fillId="16" borderId="275" xfId="24402" applyFont="1" applyFill="1" applyBorder="1" applyAlignment="1">
      <alignment horizontal="center" vertical="center" wrapText="1"/>
    </xf>
    <xf numFmtId="43" fontId="107" fillId="12" borderId="275" xfId="24405" applyFont="1" applyFill="1" applyBorder="1" applyAlignment="1">
      <alignment horizontal="center" vertical="center" wrapText="1"/>
    </xf>
    <xf numFmtId="191" fontId="107" fillId="12" borderId="275" xfId="24405" applyNumberFormat="1" applyFont="1" applyFill="1" applyBorder="1" applyAlignment="1">
      <alignment horizontal="center" vertical="center" wrapText="1"/>
    </xf>
    <xf numFmtId="192" fontId="103" fillId="12" borderId="41" xfId="24405" applyNumberFormat="1" applyFont="1" applyFill="1" applyBorder="1" applyAlignment="1">
      <alignment horizontal="center" vertical="center" wrapText="1"/>
    </xf>
    <xf numFmtId="0" fontId="103" fillId="12" borderId="274" xfId="24405" applyNumberFormat="1" applyFont="1" applyFill="1" applyBorder="1" applyAlignment="1">
      <alignment horizontal="center" vertical="center" wrapText="1"/>
    </xf>
    <xf numFmtId="192" fontId="103" fillId="0" borderId="0" xfId="24402" applyNumberFormat="1" applyFont="1" applyAlignment="1">
      <alignment horizontal="center" vertical="center" wrapText="1"/>
    </xf>
    <xf numFmtId="0" fontId="131" fillId="16" borderId="274" xfId="24402" applyFont="1" applyFill="1" applyBorder="1" applyAlignment="1" applyProtection="1">
      <alignment vertical="center" wrapText="1"/>
      <protection locked="0"/>
    </xf>
    <xf numFmtId="195" fontId="103" fillId="0" borderId="274" xfId="24402" applyNumberFormat="1" applyFont="1" applyBorder="1" applyAlignment="1">
      <alignment vertical="center" wrapText="1"/>
    </xf>
    <xf numFmtId="192" fontId="103" fillId="12" borderId="169" xfId="24405" applyNumberFormat="1" applyFont="1" applyFill="1" applyBorder="1" applyAlignment="1">
      <alignment horizontal="center" vertical="center" wrapText="1"/>
    </xf>
    <xf numFmtId="188" fontId="103" fillId="0" borderId="274" xfId="24402" applyNumberFormat="1" applyFont="1" applyBorder="1" applyAlignment="1">
      <alignment horizontal="center" vertical="center" wrapText="1"/>
    </xf>
    <xf numFmtId="14" fontId="107" fillId="0" borderId="274" xfId="24402" applyNumberFormat="1" applyFont="1" applyBorder="1" applyAlignment="1">
      <alignment horizontal="center" vertical="center" wrapText="1"/>
    </xf>
    <xf numFmtId="39" fontId="107" fillId="12" borderId="274" xfId="24405" applyNumberFormat="1" applyFont="1" applyFill="1" applyBorder="1" applyAlignment="1">
      <alignment horizontal="center" vertical="center" wrapText="1"/>
    </xf>
    <xf numFmtId="0" fontId="103" fillId="29" borderId="0" xfId="24402" applyFont="1" applyFill="1" applyAlignment="1">
      <alignment horizontal="center" vertical="center" wrapText="1"/>
    </xf>
    <xf numFmtId="188" fontId="103" fillId="0" borderId="274" xfId="24402" applyNumberFormat="1" applyFont="1" applyBorder="1" applyAlignment="1">
      <alignment vertical="center" wrapText="1"/>
    </xf>
    <xf numFmtId="14" fontId="107" fillId="0" borderId="274" xfId="24402" applyNumberFormat="1" applyFont="1" applyBorder="1" applyAlignment="1">
      <alignment vertical="center" wrapText="1"/>
    </xf>
    <xf numFmtId="14" fontId="103" fillId="0" borderId="274" xfId="24402" applyNumberFormat="1" applyFont="1" applyBorder="1" applyAlignment="1">
      <alignment vertical="center" wrapText="1"/>
    </xf>
    <xf numFmtId="39" fontId="103" fillId="12" borderId="169" xfId="24405" applyNumberFormat="1" applyFont="1" applyFill="1" applyBorder="1" applyAlignment="1">
      <alignment horizontal="center" vertical="center" wrapText="1"/>
    </xf>
    <xf numFmtId="0" fontId="35" fillId="16" borderId="20" xfId="24402" applyFont="1" applyFill="1" applyBorder="1" applyAlignment="1">
      <alignment horizontal="center" vertical="center" wrapText="1"/>
    </xf>
    <xf numFmtId="0" fontId="116" fillId="16" borderId="0" xfId="24402" applyFont="1" applyFill="1" applyAlignment="1">
      <alignment horizontal="center" vertical="center" wrapText="1"/>
    </xf>
    <xf numFmtId="0" fontId="107" fillId="16" borderId="0" xfId="24402" applyFont="1" applyFill="1" applyAlignment="1">
      <alignment horizontal="center" vertical="center" wrapText="1"/>
    </xf>
    <xf numFmtId="195" fontId="116" fillId="16" borderId="0" xfId="24402" applyNumberFormat="1" applyFont="1" applyFill="1" applyAlignment="1">
      <alignment horizontal="center" vertical="center" wrapText="1"/>
    </xf>
    <xf numFmtId="43" fontId="35" fillId="12" borderId="0" xfId="24405" applyFont="1" applyFill="1" applyBorder="1" applyAlignment="1">
      <alignment horizontal="center" vertical="center" wrapText="1"/>
    </xf>
    <xf numFmtId="191" fontId="35" fillId="12" borderId="0" xfId="24405" applyNumberFormat="1" applyFont="1" applyFill="1" applyBorder="1" applyAlignment="1">
      <alignment horizontal="center" vertical="center" wrapText="1"/>
    </xf>
    <xf numFmtId="192" fontId="35" fillId="12" borderId="0" xfId="24405" applyNumberFormat="1" applyFont="1" applyFill="1" applyBorder="1" applyAlignment="1">
      <alignment horizontal="center" vertical="center" wrapText="1"/>
    </xf>
    <xf numFmtId="0" fontId="35" fillId="12" borderId="222" xfId="24405" applyNumberFormat="1" applyFont="1" applyFill="1" applyBorder="1" applyAlignment="1">
      <alignment horizontal="center" vertical="center" wrapText="1"/>
    </xf>
    <xf numFmtId="192" fontId="2" fillId="0" borderId="0" xfId="24402" applyNumberFormat="1" applyAlignment="1">
      <alignment horizontal="center" vertical="center" wrapText="1"/>
    </xf>
    <xf numFmtId="0" fontId="125" fillId="34" borderId="16" xfId="24402" applyFont="1" applyFill="1" applyBorder="1" applyAlignment="1">
      <alignment horizontal="center" vertical="center" wrapText="1"/>
    </xf>
    <xf numFmtId="0" fontId="125" fillId="34" borderId="17" xfId="24402" applyFont="1" applyFill="1" applyBorder="1" applyAlignment="1">
      <alignment horizontal="center" vertical="center" wrapText="1"/>
    </xf>
    <xf numFmtId="0" fontId="128" fillId="34" borderId="17" xfId="24402" applyFont="1" applyFill="1" applyBorder="1" applyAlignment="1">
      <alignment horizontal="center" vertical="center" wrapText="1"/>
    </xf>
    <xf numFmtId="195" fontId="125" fillId="34" borderId="17" xfId="24402" applyNumberFormat="1" applyFont="1" applyFill="1" applyBorder="1" applyAlignment="1">
      <alignment horizontal="center" vertical="center" wrapText="1"/>
    </xf>
    <xf numFmtId="191" fontId="125" fillId="34" borderId="17" xfId="24402" applyNumberFormat="1" applyFont="1" applyFill="1" applyBorder="1" applyAlignment="1">
      <alignment horizontal="center" vertical="center" wrapText="1"/>
    </xf>
    <xf numFmtId="192" fontId="125" fillId="34" borderId="17" xfId="24402" applyNumberFormat="1" applyFont="1" applyFill="1" applyBorder="1" applyAlignment="1">
      <alignment horizontal="center" vertical="center" wrapText="1"/>
    </xf>
    <xf numFmtId="43" fontId="125" fillId="34" borderId="113" xfId="24402" applyNumberFormat="1" applyFont="1" applyFill="1" applyBorder="1" applyAlignment="1">
      <alignment horizontal="center" vertical="center" wrapText="1"/>
    </xf>
    <xf numFmtId="39" fontId="88" fillId="27" borderId="606" xfId="24405" applyNumberFormat="1" applyFont="1" applyFill="1" applyBorder="1" applyAlignment="1">
      <alignment horizontal="center" vertical="center" wrapText="1"/>
    </xf>
    <xf numFmtId="43" fontId="88" fillId="27" borderId="571" xfId="24405" applyFont="1" applyFill="1" applyBorder="1" applyAlignment="1">
      <alignment horizontal="center" vertical="center" wrapText="1"/>
    </xf>
    <xf numFmtId="0" fontId="35" fillId="0" borderId="0" xfId="24402" applyFont="1" applyAlignment="1">
      <alignment horizontal="center" vertical="center" wrapText="1"/>
    </xf>
    <xf numFmtId="0" fontId="123" fillId="0" borderId="0" xfId="24402" applyFont="1" applyAlignment="1">
      <alignment horizontal="center" vertical="center" wrapText="1"/>
    </xf>
    <xf numFmtId="43" fontId="30" fillId="12" borderId="0" xfId="24405" applyFont="1" applyFill="1" applyAlignment="1">
      <alignment horizontal="center" vertical="center" wrapText="1"/>
    </xf>
    <xf numFmtId="191" fontId="30" fillId="12" borderId="0" xfId="24405" applyNumberFormat="1" applyFont="1" applyFill="1" applyAlignment="1">
      <alignment horizontal="center" vertical="center" wrapText="1"/>
    </xf>
    <xf numFmtId="192" fontId="30" fillId="12" borderId="0" xfId="24405" applyNumberFormat="1" applyFont="1" applyFill="1" applyAlignment="1">
      <alignment horizontal="center" vertical="center" wrapText="1"/>
    </xf>
    <xf numFmtId="43" fontId="30" fillId="12" borderId="0" xfId="24405" applyFont="1" applyFill="1" applyBorder="1" applyAlignment="1">
      <alignment horizontal="center" vertical="center" wrapText="1"/>
    </xf>
    <xf numFmtId="0" fontId="147" fillId="0" borderId="533" xfId="0" applyFont="1" applyBorder="1" applyAlignment="1">
      <alignment horizontal="center" vertical="center"/>
    </xf>
    <xf numFmtId="0" fontId="147" fillId="0" borderId="439" xfId="0" applyFont="1" applyBorder="1" applyAlignment="1">
      <alignment horizontal="center" vertical="center"/>
    </xf>
    <xf numFmtId="0" fontId="47" fillId="17" borderId="441" xfId="0" applyFont="1" applyFill="1" applyBorder="1" applyAlignment="1">
      <alignment horizontal="center" vertical="center"/>
    </xf>
    <xf numFmtId="0" fontId="47" fillId="17" borderId="0" xfId="0" applyFont="1" applyFill="1" applyAlignment="1">
      <alignment horizontal="center" vertical="center"/>
    </xf>
    <xf numFmtId="0" fontId="47" fillId="17" borderId="52" xfId="0" applyFont="1" applyFill="1" applyBorder="1" applyAlignment="1">
      <alignment horizontal="center" vertical="center"/>
    </xf>
    <xf numFmtId="0" fontId="47" fillId="17" borderId="509" xfId="0" applyFont="1" applyFill="1" applyBorder="1" applyAlignment="1">
      <alignment horizontal="center" vertical="center"/>
    </xf>
    <xf numFmtId="0" fontId="47" fillId="17" borderId="504" xfId="0" applyFont="1" applyFill="1" applyBorder="1" applyAlignment="1">
      <alignment horizontal="center" vertical="center"/>
    </xf>
    <xf numFmtId="0" fontId="47" fillId="17" borderId="381" xfId="0" applyFont="1" applyFill="1" applyBorder="1" applyAlignment="1">
      <alignment horizontal="center" vertical="center"/>
    </xf>
    <xf numFmtId="0" fontId="47" fillId="17" borderId="382" xfId="0" applyFont="1" applyFill="1" applyBorder="1" applyAlignment="1">
      <alignment horizontal="center" vertical="center"/>
    </xf>
    <xf numFmtId="0" fontId="45" fillId="15" borderId="0" xfId="0" applyFont="1" applyFill="1" applyAlignment="1">
      <alignment horizontal="center" vertical="center" wrapText="1"/>
    </xf>
    <xf numFmtId="0" fontId="45" fillId="15" borderId="381" xfId="0" applyFont="1" applyFill="1" applyBorder="1" applyAlignment="1">
      <alignment horizontal="center" vertical="center" wrapText="1"/>
    </xf>
    <xf numFmtId="0" fontId="147" fillId="0" borderId="520" xfId="0" applyFont="1" applyBorder="1" applyAlignment="1">
      <alignment horizontal="center" vertical="center"/>
    </xf>
    <xf numFmtId="0" fontId="147" fillId="0" borderId="523" xfId="0" applyFont="1" applyBorder="1" applyAlignment="1">
      <alignment horizontal="center" vertical="center"/>
    </xf>
    <xf numFmtId="0" fontId="147" fillId="0" borderId="522" xfId="0" applyFont="1" applyBorder="1" applyAlignment="1">
      <alignment horizontal="center" vertical="center"/>
    </xf>
    <xf numFmtId="0" fontId="147" fillId="0" borderId="528" xfId="0" applyFont="1" applyBorder="1" applyAlignment="1">
      <alignment horizontal="center" vertical="center"/>
    </xf>
    <xf numFmtId="0" fontId="45" fillId="15" borderId="484" xfId="0" applyFont="1" applyFill="1" applyBorder="1" applyAlignment="1">
      <alignment horizontal="center"/>
    </xf>
    <xf numFmtId="0" fontId="45" fillId="15" borderId="485" xfId="0" applyFont="1" applyFill="1" applyBorder="1" applyAlignment="1">
      <alignment horizontal="center"/>
    </xf>
    <xf numFmtId="175" fontId="46" fillId="15" borderId="527" xfId="1" applyNumberFormat="1" applyFont="1" applyFill="1" applyBorder="1" applyAlignment="1" applyProtection="1">
      <alignment horizontal="center"/>
    </xf>
    <xf numFmtId="175" fontId="46" fillId="15" borderId="491" xfId="1" applyNumberFormat="1" applyFont="1" applyFill="1" applyBorder="1" applyAlignment="1" applyProtection="1">
      <alignment horizontal="center"/>
    </xf>
    <xf numFmtId="175" fontId="46" fillId="15" borderId="492" xfId="1" applyNumberFormat="1" applyFont="1" applyFill="1" applyBorder="1" applyAlignment="1" applyProtection="1">
      <alignment horizontal="center"/>
    </xf>
    <xf numFmtId="0" fontId="45" fillId="15" borderId="527" xfId="0" applyFont="1" applyFill="1" applyBorder="1" applyAlignment="1">
      <alignment horizontal="center" vertical="center"/>
    </xf>
    <xf numFmtId="0" fontId="45" fillId="15" borderId="491" xfId="0" applyFont="1" applyFill="1" applyBorder="1" applyAlignment="1">
      <alignment horizontal="center" vertical="center"/>
    </xf>
    <xf numFmtId="0" fontId="47" fillId="17" borderId="484" xfId="0" applyFont="1" applyFill="1" applyBorder="1" applyAlignment="1">
      <alignment horizontal="center" vertical="center"/>
    </xf>
    <xf numFmtId="0" fontId="47" fillId="17" borderId="529" xfId="0" applyFont="1" applyFill="1" applyBorder="1" applyAlignment="1">
      <alignment horizontal="center" vertical="center"/>
    </xf>
    <xf numFmtId="0" fontId="47" fillId="17" borderId="485" xfId="0" applyFont="1" applyFill="1" applyBorder="1" applyAlignment="1">
      <alignment horizontal="center" vertical="center"/>
    </xf>
    <xf numFmtId="0" fontId="49" fillId="15" borderId="534" xfId="0" applyFont="1" applyFill="1" applyBorder="1" applyAlignment="1">
      <alignment horizontal="center" vertical="center"/>
    </xf>
    <xf numFmtId="0" fontId="49" fillId="15" borderId="535" xfId="0" applyFont="1" applyFill="1" applyBorder="1" applyAlignment="1">
      <alignment horizontal="center" vertical="center"/>
    </xf>
    <xf numFmtId="0" fontId="49" fillId="15" borderId="536" xfId="0" applyFont="1" applyFill="1" applyBorder="1" applyAlignment="1">
      <alignment horizontal="center" vertical="center"/>
    </xf>
    <xf numFmtId="0" fontId="49" fillId="16" borderId="477" xfId="0" applyFont="1" applyFill="1" applyBorder="1" applyAlignment="1">
      <alignment horizontal="right" vertical="center"/>
    </xf>
    <xf numFmtId="0" fontId="49" fillId="16" borderId="62" xfId="0" applyFont="1" applyFill="1" applyBorder="1" applyAlignment="1">
      <alignment horizontal="right" vertical="center"/>
    </xf>
    <xf numFmtId="175" fontId="49" fillId="16" borderId="437" xfId="1" applyNumberFormat="1" applyFont="1" applyFill="1" applyBorder="1" applyAlignment="1" applyProtection="1">
      <alignment horizontal="center"/>
    </xf>
    <xf numFmtId="175" fontId="49" fillId="16" borderId="518" xfId="1" applyNumberFormat="1" applyFont="1" applyFill="1" applyBorder="1" applyAlignment="1" applyProtection="1">
      <alignment horizontal="center"/>
    </xf>
    <xf numFmtId="175" fontId="49" fillId="16" borderId="519" xfId="1" applyNumberFormat="1" applyFont="1" applyFill="1" applyBorder="1" applyAlignment="1" applyProtection="1">
      <alignment horizontal="center"/>
    </xf>
    <xf numFmtId="0" fontId="47" fillId="17" borderId="0" xfId="0" applyFont="1" applyFill="1" applyAlignment="1">
      <alignment horizontal="center" vertical="center" wrapText="1"/>
    </xf>
    <xf numFmtId="0" fontId="142" fillId="46" borderId="462" xfId="0" applyFont="1" applyFill="1" applyBorder="1" applyAlignment="1">
      <alignment horizontal="center" vertical="center"/>
    </xf>
    <xf numFmtId="0" fontId="142" fillId="46" borderId="463" xfId="0" applyFont="1" applyFill="1" applyBorder="1" applyAlignment="1">
      <alignment horizontal="center" vertical="center"/>
    </xf>
    <xf numFmtId="0" fontId="142" fillId="46" borderId="559" xfId="0" applyFont="1" applyFill="1" applyBorder="1" applyAlignment="1">
      <alignment horizontal="center" vertical="center"/>
    </xf>
    <xf numFmtId="0" fontId="142" fillId="46" borderId="560" xfId="0" applyFont="1" applyFill="1" applyBorder="1" applyAlignment="1">
      <alignment horizontal="center" vertical="center"/>
    </xf>
    <xf numFmtId="0" fontId="147" fillId="0" borderId="60" xfId="0" applyFont="1" applyBorder="1" applyAlignment="1">
      <alignment horizontal="center" vertical="center"/>
    </xf>
    <xf numFmtId="0" fontId="147" fillId="0" borderId="521" xfId="0" applyFont="1" applyBorder="1" applyAlignment="1">
      <alignment horizontal="center" vertical="center"/>
    </xf>
    <xf numFmtId="0" fontId="147" fillId="0" borderId="64" xfId="0" applyFont="1" applyBorder="1" applyAlignment="1">
      <alignment horizontal="center" vertical="center"/>
    </xf>
    <xf numFmtId="0" fontId="147" fillId="0" borderId="530" xfId="0" applyFont="1" applyBorder="1" applyAlignment="1">
      <alignment horizontal="center" vertical="center"/>
    </xf>
    <xf numFmtId="175" fontId="147" fillId="0" borderId="58" xfId="0" applyNumberFormat="1" applyFont="1" applyBorder="1" applyAlignment="1">
      <alignment horizontal="center" vertical="center"/>
    </xf>
    <xf numFmtId="175" fontId="147" fillId="0" borderId="522" xfId="0" applyNumberFormat="1" applyFont="1" applyBorder="1" applyAlignment="1">
      <alignment horizontal="center" vertical="center"/>
    </xf>
    <xf numFmtId="175" fontId="147" fillId="0" borderId="62" xfId="0" applyNumberFormat="1" applyFont="1" applyBorder="1" applyAlignment="1">
      <alignment horizontal="center" vertical="center"/>
    </xf>
    <xf numFmtId="175" fontId="147" fillId="0" borderId="528" xfId="0" applyNumberFormat="1" applyFont="1" applyBorder="1" applyAlignment="1">
      <alignment horizontal="center" vertical="center"/>
    </xf>
    <xf numFmtId="0" fontId="142" fillId="46" borderId="461" xfId="0" applyFont="1" applyFill="1" applyBorder="1" applyAlignment="1">
      <alignment horizontal="center" vertical="center"/>
    </xf>
    <xf numFmtId="0" fontId="142" fillId="46" borderId="456" xfId="0" applyFont="1" applyFill="1" applyBorder="1" applyAlignment="1">
      <alignment horizontal="center" vertical="center"/>
    </xf>
    <xf numFmtId="0" fontId="142" fillId="46" borderId="471" xfId="0" applyFont="1" applyFill="1" applyBorder="1" applyAlignment="1">
      <alignment horizontal="center" vertical="center"/>
    </xf>
    <xf numFmtId="0" fontId="142" fillId="46" borderId="472" xfId="0" applyFont="1" applyFill="1" applyBorder="1" applyAlignment="1">
      <alignment horizontal="center" vertical="center"/>
    </xf>
    <xf numFmtId="0" fontId="214" fillId="50" borderId="0" xfId="0" applyFont="1" applyFill="1" applyAlignment="1">
      <alignment horizontal="left" vertical="center" indent="1"/>
    </xf>
    <xf numFmtId="179" fontId="209" fillId="16" borderId="0" xfId="0" applyNumberFormat="1" applyFont="1" applyFill="1" applyAlignment="1">
      <alignment horizontal="center" vertical="center"/>
    </xf>
    <xf numFmtId="0" fontId="45" fillId="15" borderId="441" xfId="0" applyFont="1" applyFill="1" applyBorder="1" applyAlignment="1">
      <alignment horizontal="center" vertical="center" wrapText="1"/>
    </xf>
    <xf numFmtId="0" fontId="45" fillId="15" borderId="504" xfId="0" applyFont="1" applyFill="1" applyBorder="1" applyAlignment="1">
      <alignment horizontal="center" vertical="center" wrapText="1"/>
    </xf>
    <xf numFmtId="0" fontId="144" fillId="0" borderId="307" xfId="0" applyFont="1" applyBorder="1" applyAlignment="1">
      <alignment horizontal="left" vertical="top" wrapText="1"/>
    </xf>
    <xf numFmtId="0" fontId="144" fillId="0" borderId="346" xfId="0" applyFont="1" applyBorder="1" applyAlignment="1">
      <alignment horizontal="left" vertical="top" wrapText="1"/>
    </xf>
    <xf numFmtId="0" fontId="144" fillId="0" borderId="0" xfId="0" applyFont="1" applyAlignment="1">
      <alignment horizontal="left" vertical="top" wrapText="1"/>
    </xf>
    <xf numFmtId="0" fontId="144" fillId="0" borderId="360" xfId="0" applyFont="1" applyBorder="1" applyAlignment="1">
      <alignment horizontal="left" vertical="top" wrapText="1"/>
    </xf>
    <xf numFmtId="0" fontId="144" fillId="0" borderId="381" xfId="0" applyFont="1" applyBorder="1" applyAlignment="1">
      <alignment horizontal="left" vertical="top" wrapText="1"/>
    </xf>
    <xf numFmtId="0" fontId="144" fillId="0" borderId="382" xfId="0" applyFont="1" applyBorder="1" applyAlignment="1">
      <alignment horizontal="left" vertical="top" wrapText="1"/>
    </xf>
    <xf numFmtId="0" fontId="44" fillId="21" borderId="329" xfId="0" applyFont="1" applyFill="1" applyBorder="1" applyAlignment="1">
      <alignment horizontal="center" vertical="center" wrapText="1"/>
    </xf>
    <xf numFmtId="0" fontId="44" fillId="21" borderId="362" xfId="0" applyFont="1" applyFill="1" applyBorder="1" applyAlignment="1">
      <alignment horizontal="center" vertical="center" wrapText="1"/>
    </xf>
    <xf numFmtId="0" fontId="44" fillId="21" borderId="383" xfId="0" applyFont="1" applyFill="1" applyBorder="1" applyAlignment="1">
      <alignment horizontal="center" vertical="center" wrapText="1"/>
    </xf>
    <xf numFmtId="0" fontId="44" fillId="21" borderId="344" xfId="0" applyFont="1" applyFill="1" applyBorder="1" applyAlignment="1">
      <alignment horizontal="center" vertical="center" wrapText="1"/>
    </xf>
    <xf numFmtId="0" fontId="49" fillId="20" borderId="474" xfId="0" applyFont="1" applyFill="1" applyBorder="1" applyAlignment="1">
      <alignment horizontal="center" vertical="center"/>
    </xf>
    <xf numFmtId="0" fontId="49" fillId="20" borderId="58" xfId="0" applyFont="1" applyFill="1" applyBorder="1" applyAlignment="1">
      <alignment horizontal="center" vertical="center"/>
    </xf>
    <xf numFmtId="0" fontId="49" fillId="20" borderId="59" xfId="0" applyFont="1" applyFill="1" applyBorder="1" applyAlignment="1">
      <alignment horizontal="center" vertical="center"/>
    </xf>
    <xf numFmtId="0" fontId="49" fillId="20" borderId="477" xfId="0" applyFont="1" applyFill="1" applyBorder="1" applyAlignment="1">
      <alignment horizontal="center" vertical="center"/>
    </xf>
    <xf numFmtId="0" fontId="49" fillId="20" borderId="62" xfId="0" applyFont="1" applyFill="1" applyBorder="1" applyAlignment="1">
      <alignment horizontal="center" vertical="center"/>
    </xf>
    <xf numFmtId="0" fontId="49" fillId="20" borderId="63" xfId="0" applyFont="1" applyFill="1" applyBorder="1" applyAlignment="1">
      <alignment horizontal="center" vertical="center"/>
    </xf>
    <xf numFmtId="0" fontId="49" fillId="20" borderId="60" xfId="0" applyFont="1" applyFill="1" applyBorder="1" applyAlignment="1">
      <alignment horizontal="center" vertical="center"/>
    </xf>
    <xf numFmtId="0" fontId="49" fillId="20" borderId="64" xfId="0" applyFont="1" applyFill="1" applyBorder="1" applyAlignment="1">
      <alignment horizontal="center" vertical="center"/>
    </xf>
    <xf numFmtId="0" fontId="147" fillId="0" borderId="528" xfId="0" applyFont="1" applyBorder="1" applyAlignment="1">
      <alignment horizontal="left" vertical="center" wrapText="1" indent="1"/>
    </xf>
    <xf numFmtId="0" fontId="147" fillId="0" borderId="62" xfId="0" applyFont="1" applyBorder="1" applyAlignment="1">
      <alignment horizontal="left" vertical="center" wrapText="1" indent="1"/>
    </xf>
    <xf numFmtId="0" fontId="147" fillId="0" borderId="58" xfId="0" applyFont="1" applyBorder="1" applyAlignment="1">
      <alignment horizontal="left" vertical="center" wrapText="1" indent="1"/>
    </xf>
    <xf numFmtId="0" fontId="147" fillId="0" borderId="522" xfId="0" applyFont="1" applyBorder="1" applyAlignment="1">
      <alignment horizontal="left" vertical="center" wrapText="1" indent="1"/>
    </xf>
    <xf numFmtId="0" fontId="45" fillId="15" borderId="52" xfId="0" applyFont="1" applyFill="1" applyBorder="1" applyAlignment="1">
      <alignment horizontal="center" vertical="center" wrapText="1"/>
    </xf>
    <xf numFmtId="200" fontId="45" fillId="45" borderId="505" xfId="0" applyNumberFormat="1" applyFont="1" applyFill="1" applyBorder="1" applyAlignment="1">
      <alignment horizontal="center" vertical="center"/>
    </xf>
    <xf numFmtId="200" fontId="45" fillId="45" borderId="456" xfId="0" applyNumberFormat="1" applyFont="1" applyFill="1" applyBorder="1" applyAlignment="1">
      <alignment horizontal="center" vertical="center"/>
    </xf>
    <xf numFmtId="200" fontId="45" fillId="45" borderId="465" xfId="0" applyNumberFormat="1" applyFont="1" applyFill="1" applyBorder="1" applyAlignment="1">
      <alignment horizontal="center" vertical="center"/>
    </xf>
    <xf numFmtId="200" fontId="45" fillId="45" borderId="472" xfId="0" applyNumberFormat="1" applyFont="1" applyFill="1" applyBorder="1" applyAlignment="1">
      <alignment horizontal="center" vertical="center"/>
    </xf>
    <xf numFmtId="0" fontId="45" fillId="45" borderId="508" xfId="0" applyFont="1" applyFill="1" applyBorder="1" applyAlignment="1">
      <alignment horizontal="center" vertical="center" wrapText="1"/>
    </xf>
    <xf numFmtId="0" fontId="45" fillId="45" borderId="512" xfId="0" applyFont="1" applyFill="1" applyBorder="1" applyAlignment="1">
      <alignment horizontal="center" vertical="center" wrapText="1"/>
    </xf>
    <xf numFmtId="0" fontId="45" fillId="15" borderId="0" xfId="0" applyFont="1" applyFill="1" applyAlignment="1">
      <alignment horizontal="center"/>
    </xf>
    <xf numFmtId="0" fontId="45" fillId="15" borderId="360" xfId="0" applyFont="1" applyFill="1" applyBorder="1" applyAlignment="1">
      <alignment horizontal="center"/>
    </xf>
    <xf numFmtId="200" fontId="45" fillId="45" borderId="383" xfId="0" applyNumberFormat="1" applyFont="1" applyFill="1" applyBorder="1" applyAlignment="1">
      <alignment horizontal="center" vertical="center"/>
    </xf>
    <xf numFmtId="200" fontId="45" fillId="45" borderId="243" xfId="0" applyNumberFormat="1" applyFont="1" applyFill="1" applyBorder="1" applyAlignment="1">
      <alignment horizontal="center" vertical="center"/>
    </xf>
    <xf numFmtId="0" fontId="45" fillId="15" borderId="360" xfId="0" applyFont="1" applyFill="1" applyBorder="1" applyAlignment="1">
      <alignment horizontal="center" vertical="center" wrapText="1"/>
    </xf>
    <xf numFmtId="0" fontId="45" fillId="15" borderId="382" xfId="0" applyFont="1" applyFill="1" applyBorder="1" applyAlignment="1">
      <alignment horizontal="center" vertical="center" wrapText="1"/>
    </xf>
    <xf numFmtId="0" fontId="147" fillId="0" borderId="524" xfId="0" applyFont="1" applyBorder="1" applyAlignment="1">
      <alignment horizontal="center" vertical="center"/>
    </xf>
    <xf numFmtId="0" fontId="45" fillId="46" borderId="457" xfId="0" applyFont="1" applyFill="1" applyBorder="1" applyAlignment="1">
      <alignment horizontal="center" vertical="center"/>
    </xf>
    <xf numFmtId="0" fontId="45" fillId="46" borderId="299" xfId="0" applyFont="1" applyFill="1" applyBorder="1" applyAlignment="1">
      <alignment horizontal="center" vertical="center"/>
    </xf>
    <xf numFmtId="0" fontId="45" fillId="46" borderId="457" xfId="0" applyFont="1" applyFill="1" applyBorder="1" applyAlignment="1">
      <alignment horizontal="center" vertical="center" wrapText="1"/>
    </xf>
    <xf numFmtId="0" fontId="45" fillId="46" borderId="299" xfId="0" applyFont="1" applyFill="1" applyBorder="1" applyAlignment="1">
      <alignment horizontal="center" vertical="center" wrapText="1"/>
    </xf>
    <xf numFmtId="0" fontId="45" fillId="46" borderId="102" xfId="0" applyFont="1" applyFill="1" applyBorder="1" applyAlignment="1">
      <alignment horizontal="center" vertical="center" wrapText="1"/>
    </xf>
    <xf numFmtId="0" fontId="45" fillId="46" borderId="454" xfId="0" applyFont="1" applyFill="1" applyBorder="1" applyAlignment="1">
      <alignment horizontal="center" vertical="center"/>
    </xf>
    <xf numFmtId="0" fontId="45" fillId="46" borderId="455" xfId="0" applyFont="1" applyFill="1" applyBorder="1" applyAlignment="1">
      <alignment horizontal="center" vertical="center"/>
    </xf>
    <xf numFmtId="0" fontId="45" fillId="46" borderId="469" xfId="0" applyFont="1" applyFill="1" applyBorder="1" applyAlignment="1">
      <alignment horizontal="center" vertical="center"/>
    </xf>
    <xf numFmtId="0" fontId="45" fillId="46" borderId="90" xfId="0" applyFont="1" applyFill="1" applyBorder="1" applyAlignment="1">
      <alignment horizontal="center" vertical="center"/>
    </xf>
    <xf numFmtId="0" fontId="49" fillId="0" borderId="291" xfId="0" applyFont="1" applyBorder="1" applyAlignment="1">
      <alignment horizontal="center" vertical="center" wrapText="1"/>
    </xf>
    <xf numFmtId="0" fontId="49" fillId="0" borderId="388" xfId="0" applyFont="1" applyBorder="1" applyAlignment="1">
      <alignment horizontal="center" vertical="center" wrapText="1"/>
    </xf>
    <xf numFmtId="0" fontId="49" fillId="0" borderId="292" xfId="0" applyFont="1" applyBorder="1" applyAlignment="1">
      <alignment horizontal="center" vertical="center" wrapText="1"/>
    </xf>
    <xf numFmtId="0" fontId="45" fillId="45" borderId="451" xfId="0" applyFont="1" applyFill="1" applyBorder="1" applyAlignment="1">
      <alignment horizontal="center" vertical="center" wrapText="1"/>
    </xf>
    <xf numFmtId="0" fontId="45" fillId="45" borderId="467" xfId="0" applyFont="1" applyFill="1" applyBorder="1" applyAlignment="1">
      <alignment horizontal="center" vertical="center" wrapText="1"/>
    </xf>
    <xf numFmtId="0" fontId="45" fillId="45" borderId="100" xfId="0" applyFont="1" applyFill="1" applyBorder="1" applyAlignment="1">
      <alignment horizontal="center" vertical="center" wrapText="1"/>
    </xf>
    <xf numFmtId="0" fontId="45" fillId="45" borderId="471" xfId="0" applyFont="1" applyFill="1" applyBorder="1" applyAlignment="1">
      <alignment horizontal="center" vertical="center" wrapText="1"/>
    </xf>
    <xf numFmtId="0" fontId="49" fillId="0" borderId="293" xfId="0" applyFont="1" applyBorder="1" applyAlignment="1">
      <alignment horizontal="center" vertical="center" wrapText="1"/>
    </xf>
    <xf numFmtId="0" fontId="49" fillId="0" borderId="387" xfId="0" applyFont="1" applyBorder="1" applyAlignment="1">
      <alignment horizontal="center" vertical="center" wrapText="1"/>
    </xf>
    <xf numFmtId="0" fontId="45" fillId="45" borderId="299" xfId="0" applyFont="1" applyFill="1" applyBorder="1" applyAlignment="1">
      <alignment horizontal="center" vertical="center" wrapText="1"/>
    </xf>
    <xf numFmtId="0" fontId="45" fillId="45" borderId="494" xfId="0" applyFont="1" applyFill="1" applyBorder="1" applyAlignment="1">
      <alignment horizontal="center" vertical="center" wrapText="1"/>
    </xf>
    <xf numFmtId="0" fontId="45" fillId="45" borderId="453" xfId="0" applyFont="1" applyFill="1" applyBorder="1" applyAlignment="1">
      <alignment horizontal="center" vertical="center" wrapText="1"/>
    </xf>
    <xf numFmtId="0" fontId="45" fillId="45" borderId="468" xfId="0" applyFont="1" applyFill="1" applyBorder="1" applyAlignment="1">
      <alignment horizontal="center" vertical="center" wrapText="1"/>
    </xf>
    <xf numFmtId="0" fontId="45" fillId="45" borderId="0" xfId="0" applyFont="1" applyFill="1" applyAlignment="1">
      <alignment horizontal="center" vertical="center" wrapText="1"/>
    </xf>
    <xf numFmtId="0" fontId="45" fillId="45" borderId="495" xfId="0" applyFont="1" applyFill="1" applyBorder="1" applyAlignment="1">
      <alignment horizontal="center" vertical="center" wrapText="1"/>
    </xf>
    <xf numFmtId="0" fontId="45" fillId="46" borderId="456" xfId="0" applyFont="1" applyFill="1" applyBorder="1" applyAlignment="1">
      <alignment horizontal="center" vertical="center"/>
    </xf>
    <xf numFmtId="0" fontId="45" fillId="46" borderId="243" xfId="0" applyFont="1" applyFill="1" applyBorder="1" applyAlignment="1">
      <alignment horizontal="center" vertical="center"/>
    </xf>
    <xf numFmtId="0" fontId="50" fillId="0" borderId="62" xfId="0" applyFont="1" applyBorder="1" applyAlignment="1">
      <alignment horizontal="left" vertical="center" wrapText="1"/>
    </xf>
    <xf numFmtId="0" fontId="50" fillId="0" borderId="437" xfId="0" applyFont="1" applyBorder="1" applyAlignment="1">
      <alignment horizontal="left" vertical="center" wrapText="1"/>
    </xf>
    <xf numFmtId="0" fontId="50" fillId="0" borderId="518" xfId="0" applyFont="1" applyBorder="1" applyAlignment="1">
      <alignment horizontal="left" vertical="center" wrapText="1"/>
    </xf>
    <xf numFmtId="0" fontId="50" fillId="0" borderId="438" xfId="0" applyFont="1" applyBorder="1" applyAlignment="1">
      <alignment horizontal="left" vertical="center" wrapText="1"/>
    </xf>
    <xf numFmtId="0" fontId="50" fillId="0" borderId="522" xfId="0" applyFont="1" applyBorder="1" applyAlignment="1">
      <alignment horizontal="left" vertical="center" wrapText="1"/>
    </xf>
    <xf numFmtId="0" fontId="50" fillId="0" borderId="555" xfId="0" applyFont="1" applyBorder="1" applyAlignment="1">
      <alignment horizontal="left" vertical="center" wrapText="1"/>
    </xf>
    <xf numFmtId="0" fontId="50" fillId="0" borderId="556" xfId="0" applyFont="1" applyBorder="1" applyAlignment="1">
      <alignment horizontal="left" vertical="center" wrapText="1"/>
    </xf>
    <xf numFmtId="0" fontId="50" fillId="0" borderId="554" xfId="0" applyFont="1" applyBorder="1" applyAlignment="1">
      <alignment horizontal="left" vertical="center" wrapText="1"/>
    </xf>
    <xf numFmtId="0" fontId="45" fillId="45" borderId="299" xfId="0" applyFont="1" applyFill="1" applyBorder="1" applyAlignment="1">
      <alignment horizontal="center" vertical="center"/>
    </xf>
    <xf numFmtId="0" fontId="45" fillId="45" borderId="494" xfId="0" applyFont="1" applyFill="1" applyBorder="1" applyAlignment="1">
      <alignment horizontal="center" vertical="center"/>
    </xf>
    <xf numFmtId="0" fontId="45" fillId="45" borderId="506" xfId="0" applyFont="1" applyFill="1" applyBorder="1" applyAlignment="1">
      <alignment horizontal="center" vertical="center" wrapText="1"/>
    </xf>
    <xf numFmtId="0" fontId="45" fillId="45" borderId="510" xfId="0" applyFont="1" applyFill="1" applyBorder="1" applyAlignment="1">
      <alignment horizontal="center" vertical="center" wrapText="1"/>
    </xf>
    <xf numFmtId="0" fontId="45" fillId="45" borderId="507" xfId="0" applyFont="1" applyFill="1" applyBorder="1" applyAlignment="1">
      <alignment horizontal="center" vertical="center" wrapText="1"/>
    </xf>
    <xf numFmtId="0" fontId="45" fillId="45" borderId="511" xfId="0" applyFont="1" applyFill="1" applyBorder="1" applyAlignment="1">
      <alignment horizontal="center" vertical="center" wrapText="1"/>
    </xf>
    <xf numFmtId="0" fontId="147" fillId="0" borderId="62" xfId="0" quotePrefix="1" applyFont="1" applyBorder="1" applyAlignment="1">
      <alignment horizontal="left" vertical="center" indent="1"/>
    </xf>
    <xf numFmtId="0" fontId="147" fillId="0" borderId="62" xfId="0" applyFont="1" applyBorder="1" applyAlignment="1">
      <alignment horizontal="left" vertical="center" indent="1"/>
    </xf>
    <xf numFmtId="0" fontId="147" fillId="0" borderId="522" xfId="0" quotePrefix="1" applyFont="1" applyBorder="1" applyAlignment="1">
      <alignment horizontal="left" vertical="center" indent="1"/>
    </xf>
    <xf numFmtId="0" fontId="147" fillId="0" borderId="522" xfId="0" applyFont="1" applyBorder="1" applyAlignment="1">
      <alignment horizontal="left" vertical="center" indent="1"/>
    </xf>
    <xf numFmtId="0" fontId="147" fillId="0" borderId="66" xfId="0" quotePrefix="1" applyFont="1" applyBorder="1" applyAlignment="1">
      <alignment horizontal="left" vertical="center" indent="1"/>
    </xf>
    <xf numFmtId="0" fontId="147" fillId="0" borderId="66" xfId="0" applyFont="1" applyBorder="1" applyAlignment="1">
      <alignment horizontal="left" vertical="center" indent="1"/>
    </xf>
    <xf numFmtId="0" fontId="44" fillId="14" borderId="545" xfId="0" applyFont="1" applyFill="1" applyBorder="1" applyAlignment="1">
      <alignment horizontal="center" vertical="center"/>
    </xf>
    <xf numFmtId="0" fontId="44" fillId="14" borderId="546" xfId="0" applyFont="1" applyFill="1" applyBorder="1" applyAlignment="1">
      <alignment horizontal="center" vertical="center"/>
    </xf>
    <xf numFmtId="0" fontId="44" fillId="14" borderId="137" xfId="0" applyFont="1" applyFill="1" applyBorder="1" applyAlignment="1">
      <alignment horizontal="center" vertical="center"/>
    </xf>
    <xf numFmtId="0" fontId="45" fillId="15" borderId="549" xfId="0" quotePrefix="1" applyFont="1" applyFill="1" applyBorder="1" applyAlignment="1">
      <alignment horizontal="center" vertical="center" wrapText="1"/>
    </xf>
    <xf numFmtId="0" fontId="45" fillId="15" borderId="549" xfId="0" applyFont="1" applyFill="1" applyBorder="1" applyAlignment="1">
      <alignment horizontal="center" vertical="center" wrapText="1"/>
    </xf>
    <xf numFmtId="0" fontId="45" fillId="20" borderId="64" xfId="0" applyFont="1" applyFill="1" applyBorder="1" applyAlignment="1">
      <alignment horizontal="center" vertical="center" wrapText="1"/>
    </xf>
    <xf numFmtId="0" fontId="45" fillId="20" borderId="62" xfId="0" applyFont="1" applyFill="1" applyBorder="1" applyAlignment="1">
      <alignment horizontal="center" vertical="center" wrapText="1"/>
    </xf>
    <xf numFmtId="0" fontId="45" fillId="20" borderId="63" xfId="0" applyFont="1" applyFill="1" applyBorder="1" applyAlignment="1">
      <alignment horizontal="center" vertical="center" wrapText="1"/>
    </xf>
    <xf numFmtId="0" fontId="45" fillId="19" borderId="66" xfId="0" applyFont="1" applyFill="1" applyBorder="1" applyAlignment="1">
      <alignment horizontal="center" vertical="center"/>
    </xf>
    <xf numFmtId="0" fontId="45" fillId="19" borderId="67" xfId="0" applyFont="1" applyFill="1" applyBorder="1" applyAlignment="1">
      <alignment horizontal="center" vertical="center"/>
    </xf>
    <xf numFmtId="0" fontId="45" fillId="19" borderId="474" xfId="0" applyFont="1" applyFill="1" applyBorder="1" applyAlignment="1">
      <alignment horizontal="center" vertical="center"/>
    </xf>
    <xf numFmtId="0" fontId="45" fillId="19" borderId="58" xfId="0" applyFont="1" applyFill="1" applyBorder="1" applyAlignment="1">
      <alignment horizontal="center" vertical="center"/>
    </xf>
    <xf numFmtId="0" fontId="45" fillId="19" borderId="59" xfId="0" applyFont="1" applyFill="1" applyBorder="1" applyAlignment="1">
      <alignment horizontal="center" vertical="center"/>
    </xf>
    <xf numFmtId="0" fontId="45" fillId="19" borderId="60" xfId="0" applyFont="1" applyFill="1" applyBorder="1" applyAlignment="1">
      <alignment horizontal="center" vertical="center"/>
    </xf>
    <xf numFmtId="0" fontId="45" fillId="45" borderId="0" xfId="0" applyFont="1" applyFill="1" applyAlignment="1">
      <alignment horizontal="center" vertical="center"/>
    </xf>
    <xf numFmtId="38" fontId="116" fillId="0" borderId="66" xfId="0" applyNumberFormat="1" applyFont="1" applyBorder="1" applyAlignment="1">
      <alignment horizontal="center" vertical="center"/>
    </xf>
    <xf numFmtId="0" fontId="116" fillId="0" borderId="67" xfId="0" applyFont="1" applyBorder="1" applyAlignment="1">
      <alignment horizontal="center" vertical="center"/>
    </xf>
    <xf numFmtId="0" fontId="147" fillId="0" borderId="58" xfId="0" quotePrefix="1" applyFont="1" applyBorder="1" applyAlignment="1">
      <alignment horizontal="left" vertical="center" indent="1"/>
    </xf>
    <xf numFmtId="0" fontId="147" fillId="0" borderId="58" xfId="0" applyFont="1" applyBorder="1" applyAlignment="1">
      <alignment horizontal="left" vertical="center" indent="1"/>
    </xf>
    <xf numFmtId="0" fontId="45" fillId="45" borderId="441" xfId="0" applyFont="1" applyFill="1" applyBorder="1" applyAlignment="1">
      <alignment horizontal="center" vertical="center"/>
    </xf>
    <xf numFmtId="175" fontId="49" fillId="16" borderId="588" xfId="1" applyNumberFormat="1" applyFont="1" applyFill="1" applyBorder="1" applyAlignment="1" applyProtection="1">
      <alignment horizontal="center"/>
    </xf>
    <xf numFmtId="175" fontId="49" fillId="16" borderId="589" xfId="1" applyNumberFormat="1" applyFont="1" applyFill="1" applyBorder="1" applyAlignment="1" applyProtection="1">
      <alignment horizontal="center"/>
    </xf>
    <xf numFmtId="175" fontId="49" fillId="16" borderId="590" xfId="1" applyNumberFormat="1" applyFont="1" applyFill="1" applyBorder="1" applyAlignment="1" applyProtection="1">
      <alignment horizontal="center"/>
    </xf>
    <xf numFmtId="0" fontId="157" fillId="48" borderId="0" xfId="0" applyFont="1" applyFill="1" applyAlignment="1">
      <alignment horizontal="right" vertical="center"/>
    </xf>
    <xf numFmtId="0" fontId="157" fillId="48" borderId="283" xfId="0" applyFont="1" applyFill="1" applyBorder="1" applyAlignment="1">
      <alignment horizontal="left" vertical="center" indent="2"/>
    </xf>
    <xf numFmtId="0" fontId="157" fillId="48" borderId="0" xfId="0" applyFont="1" applyFill="1" applyAlignment="1">
      <alignment horizontal="left" vertical="center" indent="2"/>
    </xf>
    <xf numFmtId="0" fontId="49" fillId="16" borderId="474" xfId="0" applyFont="1" applyFill="1" applyBorder="1" applyAlignment="1">
      <alignment horizontal="right" vertical="center"/>
    </xf>
    <xf numFmtId="0" fontId="49" fillId="16" borderId="58" xfId="0" applyFont="1" applyFill="1" applyBorder="1" applyAlignment="1">
      <alignment horizontal="right" vertical="center"/>
    </xf>
    <xf numFmtId="175" fontId="49" fillId="16" borderId="434" xfId="1" applyNumberFormat="1" applyFont="1" applyFill="1" applyBorder="1" applyAlignment="1" applyProtection="1">
      <alignment horizontal="center"/>
    </xf>
    <xf numFmtId="175" fontId="49" fillId="16" borderId="513" xfId="1" applyNumberFormat="1" applyFont="1" applyFill="1" applyBorder="1" applyAlignment="1" applyProtection="1">
      <alignment horizontal="center"/>
    </xf>
    <xf numFmtId="175" fontId="49" fillId="16" borderId="514" xfId="1" applyNumberFormat="1" applyFont="1" applyFill="1" applyBorder="1" applyAlignment="1" applyProtection="1">
      <alignment horizontal="center"/>
    </xf>
    <xf numFmtId="0" fontId="47" fillId="14" borderId="491" xfId="0" applyFont="1" applyFill="1" applyBorder="1" applyAlignment="1">
      <alignment horizontal="center" vertical="center" wrapText="1"/>
    </xf>
    <xf numFmtId="0" fontId="47" fillId="14" borderId="492" xfId="0" applyFont="1" applyFill="1" applyBorder="1" applyAlignment="1">
      <alignment horizontal="center" vertical="center" wrapText="1"/>
    </xf>
    <xf numFmtId="0" fontId="156" fillId="48" borderId="539" xfId="0" applyFont="1" applyFill="1" applyBorder="1" applyAlignment="1">
      <alignment horizontal="left" vertical="center" indent="1"/>
    </xf>
    <xf numFmtId="0" fontId="156" fillId="48" borderId="523" xfId="0" applyFont="1" applyFill="1" applyBorder="1" applyAlignment="1">
      <alignment horizontal="left" vertical="center" indent="1"/>
    </xf>
    <xf numFmtId="179" fontId="45" fillId="0" borderId="62" xfId="0" applyNumberFormat="1" applyFont="1" applyBorder="1" applyAlignment="1">
      <alignment horizontal="center" vertical="center"/>
    </xf>
    <xf numFmtId="0" fontId="49" fillId="47" borderId="476" xfId="0" applyFont="1" applyFill="1" applyBorder="1" applyAlignment="1">
      <alignment horizontal="center" vertical="center"/>
    </xf>
    <xf numFmtId="0" fontId="49" fillId="47" borderId="480" xfId="0" applyFont="1" applyFill="1" applyBorder="1" applyAlignment="1">
      <alignment horizontal="center" vertical="center"/>
    </xf>
    <xf numFmtId="0" fontId="49" fillId="47" borderId="495" xfId="0" applyFont="1" applyFill="1" applyBorder="1" applyAlignment="1">
      <alignment horizontal="center" vertical="center"/>
    </xf>
    <xf numFmtId="0" fontId="49" fillId="16" borderId="483" xfId="0" applyFont="1" applyFill="1" applyBorder="1" applyAlignment="1">
      <alignment horizontal="right" vertical="center"/>
    </xf>
    <xf numFmtId="0" fontId="49" fillId="16" borderId="66" xfId="0" applyFont="1" applyFill="1" applyBorder="1" applyAlignment="1">
      <alignment horizontal="right" vertical="center"/>
    </xf>
    <xf numFmtId="0" fontId="156" fillId="48" borderId="605" xfId="0" applyFont="1" applyFill="1" applyBorder="1" applyAlignment="1">
      <alignment horizontal="left" vertical="center" indent="1"/>
    </xf>
    <xf numFmtId="0" fontId="156" fillId="48" borderId="540" xfId="0" applyFont="1" applyFill="1" applyBorder="1" applyAlignment="1">
      <alignment horizontal="left" vertical="center" indent="1"/>
    </xf>
    <xf numFmtId="179" fontId="45" fillId="0" borderId="66" xfId="0" applyNumberFormat="1" applyFont="1" applyBorder="1" applyAlignment="1">
      <alignment horizontal="center" vertical="center"/>
    </xf>
    <xf numFmtId="0" fontId="157" fillId="48" borderId="441" xfId="0" applyFont="1" applyFill="1" applyBorder="1" applyAlignment="1">
      <alignment horizontal="right" vertical="center"/>
    </xf>
    <xf numFmtId="200" fontId="157" fillId="48" borderId="0" xfId="0" applyNumberFormat="1" applyFont="1" applyFill="1" applyAlignment="1">
      <alignment horizontal="left" vertical="center" wrapText="1" indent="2"/>
    </xf>
    <xf numFmtId="175" fontId="49" fillId="0" borderId="0" xfId="1" applyNumberFormat="1" applyFont="1" applyFill="1" applyBorder="1" applyAlignment="1" applyProtection="1">
      <alignment horizontal="center" vertical="center"/>
    </xf>
    <xf numFmtId="175" fontId="49" fillId="0" borderId="284" xfId="1" applyNumberFormat="1" applyFont="1" applyFill="1" applyBorder="1" applyAlignment="1" applyProtection="1">
      <alignment horizontal="center" vertical="center"/>
    </xf>
    <xf numFmtId="200" fontId="157" fillId="48" borderId="283" xfId="0" applyNumberFormat="1" applyFont="1" applyFill="1" applyBorder="1" applyAlignment="1">
      <alignment horizontal="left" vertical="center" wrapText="1" indent="2"/>
    </xf>
    <xf numFmtId="175" fontId="49" fillId="0" borderId="0" xfId="0" applyNumberFormat="1" applyFont="1" applyAlignment="1">
      <alignment horizontal="center" vertical="center"/>
    </xf>
    <xf numFmtId="175" fontId="49" fillId="0" borderId="480" xfId="0" applyNumberFormat="1" applyFont="1" applyBorder="1" applyAlignment="1">
      <alignment horizontal="center" vertical="center"/>
    </xf>
    <xf numFmtId="0" fontId="49" fillId="0" borderId="0" xfId="0" applyFont="1" applyAlignment="1">
      <alignment horizontal="center" vertical="center"/>
    </xf>
    <xf numFmtId="0" fontId="156" fillId="48" borderId="604" xfId="0" applyFont="1" applyFill="1" applyBorder="1" applyAlignment="1">
      <alignment horizontal="left" vertical="center" indent="1"/>
    </xf>
    <xf numFmtId="0" fontId="156" fillId="48" borderId="520" xfId="0" applyFont="1" applyFill="1" applyBorder="1" applyAlignment="1">
      <alignment horizontal="left" vertical="center" indent="1"/>
    </xf>
    <xf numFmtId="179" fontId="45" fillId="0" borderId="58" xfId="0" applyNumberFormat="1" applyFont="1" applyBorder="1" applyAlignment="1">
      <alignment horizontal="center" vertical="center"/>
    </xf>
    <xf numFmtId="200" fontId="157" fillId="48" borderId="441" xfId="0" applyNumberFormat="1" applyFont="1" applyFill="1" applyBorder="1" applyAlignment="1">
      <alignment horizontal="left" vertical="center" wrapText="1" indent="2"/>
    </xf>
    <xf numFmtId="0" fontId="45" fillId="15" borderId="529" xfId="0" applyFont="1" applyFill="1" applyBorder="1" applyAlignment="1">
      <alignment horizontal="center"/>
    </xf>
    <xf numFmtId="200" fontId="157" fillId="48" borderId="440" xfId="0" applyNumberFormat="1" applyFont="1" applyFill="1" applyBorder="1" applyAlignment="1">
      <alignment horizontal="left" vertical="center" wrapText="1" indent="2"/>
    </xf>
    <xf numFmtId="200" fontId="157" fillId="48" borderId="52" xfId="0" applyNumberFormat="1" applyFont="1" applyFill="1" applyBorder="1" applyAlignment="1">
      <alignment horizontal="left" vertical="center" wrapText="1" indent="2"/>
    </xf>
    <xf numFmtId="0" fontId="157" fillId="0" borderId="478" xfId="0" applyFont="1" applyBorder="1" applyAlignment="1">
      <alignment vertical="center" wrapText="1"/>
    </xf>
    <xf numFmtId="0" fontId="157" fillId="0" borderId="479" xfId="0" applyFont="1" applyBorder="1" applyAlignment="1">
      <alignment vertical="center" wrapText="1"/>
    </xf>
    <xf numFmtId="0" fontId="157" fillId="0" borderId="481" xfId="0" applyFont="1" applyBorder="1" applyAlignment="1">
      <alignment vertical="center" wrapText="1"/>
    </xf>
    <xf numFmtId="0" fontId="157" fillId="0" borderId="482" xfId="0" applyFont="1" applyBorder="1" applyAlignment="1">
      <alignment vertical="center" wrapText="1"/>
    </xf>
    <xf numFmtId="175" fontId="153" fillId="20" borderId="437" xfId="0" applyNumberFormat="1" applyFont="1" applyFill="1" applyBorder="1" applyAlignment="1">
      <alignment horizontal="left" vertical="center" wrapText="1"/>
    </xf>
    <xf numFmtId="175" fontId="153" fillId="20" borderId="438" xfId="0" applyNumberFormat="1" applyFont="1" applyFill="1" applyBorder="1" applyAlignment="1">
      <alignment horizontal="left" vertical="center" wrapText="1"/>
    </xf>
    <xf numFmtId="0" fontId="49" fillId="15" borderId="447" xfId="0" applyFont="1" applyFill="1" applyBorder="1" applyAlignment="1">
      <alignment horizontal="center" vertical="center"/>
    </xf>
    <xf numFmtId="0" fontId="49" fillId="15" borderId="448" xfId="0" applyFont="1" applyFill="1" applyBorder="1" applyAlignment="1">
      <alignment horizontal="center" vertical="center"/>
    </xf>
    <xf numFmtId="0" fontId="49" fillId="15" borderId="449" xfId="0" applyFont="1" applyFill="1" applyBorder="1" applyAlignment="1">
      <alignment horizontal="center" vertical="center"/>
    </xf>
    <xf numFmtId="0" fontId="49" fillId="15" borderId="330" xfId="0" applyFont="1" applyFill="1" applyBorder="1" applyAlignment="1">
      <alignment horizontal="center" vertical="center"/>
    </xf>
    <xf numFmtId="0" fontId="49" fillId="15" borderId="331" xfId="0" applyFont="1" applyFill="1" applyBorder="1" applyAlignment="1">
      <alignment horizontal="center" vertical="center"/>
    </xf>
    <xf numFmtId="0" fontId="45" fillId="46" borderId="458" xfId="0" applyFont="1" applyFill="1" applyBorder="1" applyAlignment="1">
      <alignment horizontal="center" vertical="center"/>
    </xf>
    <xf numFmtId="0" fontId="45" fillId="46" borderId="459" xfId="0" applyFont="1" applyFill="1" applyBorder="1" applyAlignment="1">
      <alignment horizontal="center" vertical="center"/>
    </xf>
    <xf numFmtId="0" fontId="45" fillId="45" borderId="451" xfId="0" applyFont="1" applyFill="1" applyBorder="1" applyAlignment="1">
      <alignment horizontal="center" vertical="center"/>
    </xf>
    <xf numFmtId="0" fontId="45" fillId="45" borderId="467" xfId="0" applyFont="1" applyFill="1" applyBorder="1" applyAlignment="1">
      <alignment horizontal="center" vertical="center"/>
    </xf>
    <xf numFmtId="0" fontId="45" fillId="46" borderId="470" xfId="0" applyFont="1" applyFill="1" applyBorder="1" applyAlignment="1">
      <alignment horizontal="center" vertical="center" wrapText="1"/>
    </xf>
    <xf numFmtId="0" fontId="45" fillId="46" borderId="475" xfId="0" applyFont="1" applyFill="1" applyBorder="1" applyAlignment="1">
      <alignment horizontal="center" vertical="center" wrapText="1"/>
    </xf>
    <xf numFmtId="0" fontId="142" fillId="46" borderId="460" xfId="0" applyFont="1" applyFill="1" applyBorder="1" applyAlignment="1">
      <alignment horizontal="center" vertical="center"/>
    </xf>
    <xf numFmtId="0" fontId="142" fillId="46" borderId="243" xfId="0" applyFont="1" applyFill="1" applyBorder="1" applyAlignment="1">
      <alignment horizontal="center" vertical="center"/>
    </xf>
    <xf numFmtId="0" fontId="142" fillId="46" borderId="457" xfId="0" applyFont="1" applyFill="1" applyBorder="1" applyAlignment="1">
      <alignment horizontal="center" vertical="center"/>
    </xf>
    <xf numFmtId="0" fontId="142" fillId="46" borderId="299" xfId="0" applyFont="1" applyFill="1" applyBorder="1" applyAlignment="1">
      <alignment horizontal="center" vertical="center"/>
    </xf>
    <xf numFmtId="0" fontId="142" fillId="46" borderId="464" xfId="0" applyFont="1" applyFill="1" applyBorder="1" applyAlignment="1">
      <alignment horizontal="center" vertical="center"/>
    </xf>
    <xf numFmtId="0" fontId="142" fillId="46" borderId="473" xfId="0" applyFont="1" applyFill="1" applyBorder="1" applyAlignment="1">
      <alignment horizontal="center" vertical="center"/>
    </xf>
    <xf numFmtId="0" fontId="45" fillId="45" borderId="383" xfId="0" applyFont="1" applyFill="1" applyBorder="1" applyAlignment="1">
      <alignment horizontal="center" vertical="center"/>
    </xf>
    <xf numFmtId="0" fontId="45" fillId="45" borderId="450" xfId="0" applyFont="1" applyFill="1" applyBorder="1" applyAlignment="1">
      <alignment horizontal="center" vertical="center"/>
    </xf>
    <xf numFmtId="0" fontId="45" fillId="45" borderId="465" xfId="0" applyFont="1" applyFill="1" applyBorder="1" applyAlignment="1">
      <alignment horizontal="center" vertical="center"/>
    </xf>
    <xf numFmtId="0" fontId="45" fillId="45" borderId="466" xfId="0" applyFont="1" applyFill="1" applyBorder="1" applyAlignment="1">
      <alignment horizontal="center" vertical="center"/>
    </xf>
    <xf numFmtId="0" fontId="45" fillId="44" borderId="431" xfId="0" applyFont="1" applyFill="1" applyBorder="1" applyAlignment="1">
      <alignment horizontal="center" vertical="center" wrapText="1"/>
    </xf>
    <xf numFmtId="0" fontId="45" fillId="44" borderId="432" xfId="0" applyFont="1" applyFill="1" applyBorder="1" applyAlignment="1">
      <alignment horizontal="center" vertical="center" wrapText="1"/>
    </xf>
    <xf numFmtId="175" fontId="153" fillId="20" borderId="434" xfId="0" applyNumberFormat="1" applyFont="1" applyFill="1" applyBorder="1" applyAlignment="1">
      <alignment horizontal="left" vertical="center" wrapText="1"/>
    </xf>
    <xf numFmtId="175" fontId="153" fillId="20" borderId="435" xfId="0" applyNumberFormat="1" applyFont="1" applyFill="1" applyBorder="1" applyAlignment="1">
      <alignment horizontal="left" vertical="center" wrapText="1"/>
    </xf>
    <xf numFmtId="0" fontId="0" fillId="0" borderId="392" xfId="0" applyBorder="1" applyAlignment="1">
      <alignment horizontal="right" vertical="center"/>
    </xf>
    <xf numFmtId="0" fontId="0" fillId="0" borderId="393" xfId="0" applyBorder="1" applyAlignment="1">
      <alignment horizontal="right" vertical="center"/>
    </xf>
    <xf numFmtId="0" fontId="44" fillId="21" borderId="386" xfId="0" applyFont="1" applyFill="1" applyBorder="1" applyAlignment="1">
      <alignment horizontal="center" vertical="center" wrapText="1"/>
    </xf>
    <xf numFmtId="0" fontId="44" fillId="21" borderId="296" xfId="0" applyFont="1" applyFill="1" applyBorder="1" applyAlignment="1">
      <alignment horizontal="center" vertical="center" wrapText="1"/>
    </xf>
    <xf numFmtId="0" fontId="45" fillId="40" borderId="353" xfId="0" applyFont="1" applyFill="1" applyBorder="1" applyAlignment="1">
      <alignment horizontal="center" vertical="center" wrapText="1"/>
    </xf>
    <xf numFmtId="0" fontId="45" fillId="40" borderId="354" xfId="0" applyFont="1" applyFill="1" applyBorder="1" applyAlignment="1">
      <alignment horizontal="center" vertical="center" wrapText="1"/>
    </xf>
    <xf numFmtId="37" fontId="49" fillId="0" borderId="337" xfId="1" applyNumberFormat="1" applyFont="1" applyFill="1" applyBorder="1" applyAlignment="1" applyProtection="1">
      <alignment horizontal="center" vertical="center"/>
    </xf>
    <xf numFmtId="37" fontId="49" fillId="0" borderId="338" xfId="1" applyNumberFormat="1" applyFont="1" applyFill="1" applyBorder="1" applyAlignment="1" applyProtection="1">
      <alignment horizontal="center" vertical="center"/>
    </xf>
    <xf numFmtId="0" fontId="44" fillId="21" borderId="289" xfId="0" applyFont="1" applyFill="1" applyBorder="1" applyAlignment="1">
      <alignment horizontal="center" vertical="center" wrapText="1"/>
    </xf>
    <xf numFmtId="0" fontId="44" fillId="21" borderId="389" xfId="0" applyFont="1" applyFill="1" applyBorder="1" applyAlignment="1">
      <alignment horizontal="center" vertical="center" wrapText="1"/>
    </xf>
    <xf numFmtId="0" fontId="44" fillId="21" borderId="17" xfId="0" applyFont="1" applyFill="1" applyBorder="1" applyAlignment="1">
      <alignment horizontal="center" vertical="center" wrapText="1"/>
    </xf>
    <xf numFmtId="0" fontId="44" fillId="21" borderId="115" xfId="0" applyFont="1" applyFill="1" applyBorder="1" applyAlignment="1">
      <alignment horizontal="center" vertical="center" wrapText="1"/>
    </xf>
    <xf numFmtId="0" fontId="45" fillId="40" borderId="355" xfId="0" applyFont="1" applyFill="1" applyBorder="1" applyAlignment="1">
      <alignment horizontal="center" vertical="center" wrapText="1"/>
    </xf>
    <xf numFmtId="37" fontId="49" fillId="0" borderId="340" xfId="1" applyNumberFormat="1" applyFont="1" applyFill="1" applyBorder="1" applyAlignment="1" applyProtection="1">
      <alignment horizontal="center" vertical="center"/>
    </xf>
    <xf numFmtId="0" fontId="45" fillId="40" borderId="371" xfId="0" applyFont="1" applyFill="1" applyBorder="1" applyAlignment="1">
      <alignment horizontal="center" vertical="center" wrapText="1"/>
    </xf>
    <xf numFmtId="0" fontId="45" fillId="40" borderId="372" xfId="0" applyFont="1" applyFill="1" applyBorder="1" applyAlignment="1">
      <alignment horizontal="center" vertical="center" wrapText="1"/>
    </xf>
    <xf numFmtId="38" fontId="49" fillId="0" borderId="373" xfId="0" applyNumberFormat="1" applyFont="1" applyBorder="1" applyAlignment="1">
      <alignment horizontal="center" vertical="center"/>
    </xf>
    <xf numFmtId="38" fontId="49" fillId="0" borderId="374" xfId="0" applyNumberFormat="1" applyFont="1" applyBorder="1" applyAlignment="1">
      <alignment horizontal="center" vertical="center"/>
    </xf>
    <xf numFmtId="0" fontId="45" fillId="40" borderId="375" xfId="0" applyFont="1" applyFill="1" applyBorder="1" applyAlignment="1">
      <alignment horizontal="center" vertical="center" wrapText="1"/>
    </xf>
    <xf numFmtId="0" fontId="47" fillId="14" borderId="325" xfId="0" applyFont="1" applyFill="1" applyBorder="1" applyAlignment="1">
      <alignment horizontal="center" vertical="center"/>
    </xf>
    <xf numFmtId="0" fontId="47" fillId="14" borderId="330" xfId="0" applyFont="1" applyFill="1" applyBorder="1" applyAlignment="1">
      <alignment horizontal="center" vertical="center"/>
    </xf>
    <xf numFmtId="0" fontId="138" fillId="23" borderId="314" xfId="0" applyFont="1" applyFill="1" applyBorder="1" applyAlignment="1" applyProtection="1">
      <alignment horizontal="left" vertical="center"/>
      <protection locked="0"/>
    </xf>
    <xf numFmtId="0" fontId="138" fillId="23" borderId="315" xfId="0" applyFont="1" applyFill="1" applyBorder="1" applyAlignment="1" applyProtection="1">
      <alignment horizontal="left" vertical="center"/>
      <protection locked="0"/>
    </xf>
    <xf numFmtId="0" fontId="45" fillId="40" borderId="335" xfId="0" applyFont="1" applyFill="1" applyBorder="1" applyAlignment="1">
      <alignment horizontal="center" vertical="center" wrapText="1"/>
    </xf>
    <xf numFmtId="0" fontId="45" fillId="40" borderId="336" xfId="0" applyFont="1" applyFill="1" applyBorder="1" applyAlignment="1">
      <alignment horizontal="center" vertical="center" wrapText="1"/>
    </xf>
    <xf numFmtId="0" fontId="45" fillId="40" borderId="339" xfId="0" applyFont="1" applyFill="1" applyBorder="1" applyAlignment="1">
      <alignment horizontal="center" vertical="center" wrapText="1"/>
    </xf>
    <xf numFmtId="0" fontId="45" fillId="40" borderId="344" xfId="0" applyFont="1" applyFill="1" applyBorder="1" applyAlignment="1">
      <alignment horizontal="center" vertical="center" wrapText="1"/>
    </xf>
    <xf numFmtId="0" fontId="45" fillId="40" borderId="358" xfId="0" applyFont="1" applyFill="1" applyBorder="1" applyAlignment="1">
      <alignment horizontal="center" vertical="center" wrapText="1"/>
    </xf>
    <xf numFmtId="0" fontId="45" fillId="40" borderId="362" xfId="0" applyFont="1" applyFill="1" applyBorder="1" applyAlignment="1">
      <alignment horizontal="center" vertical="center" wrapText="1"/>
    </xf>
    <xf numFmtId="0" fontId="45" fillId="40" borderId="379" xfId="0" applyFont="1" applyFill="1" applyBorder="1" applyAlignment="1">
      <alignment horizontal="center" vertical="center" wrapText="1"/>
    </xf>
    <xf numFmtId="0" fontId="0" fillId="0" borderId="12" xfId="0" applyBorder="1"/>
    <xf numFmtId="0" fontId="124" fillId="12" borderId="5" xfId="0" applyFont="1" applyFill="1" applyBorder="1" applyAlignment="1">
      <alignment horizontal="center" vertical="center"/>
    </xf>
    <xf numFmtId="0" fontId="124" fillId="12" borderId="26" xfId="0" applyFont="1" applyFill="1" applyBorder="1" applyAlignment="1">
      <alignment horizontal="center" vertical="center"/>
    </xf>
    <xf numFmtId="0" fontId="124" fillId="12" borderId="40" xfId="0" applyFont="1" applyFill="1" applyBorder="1" applyAlignment="1">
      <alignment horizontal="center" vertical="center"/>
    </xf>
    <xf numFmtId="0" fontId="39" fillId="7" borderId="12" xfId="0" applyFont="1" applyFill="1" applyBorder="1" applyAlignment="1">
      <alignment horizontal="center"/>
    </xf>
    <xf numFmtId="0" fontId="0" fillId="0" borderId="12" xfId="0" applyBorder="1" applyAlignment="1">
      <alignment horizontal="left" vertical="center"/>
    </xf>
    <xf numFmtId="0" fontId="237" fillId="23" borderId="213" xfId="0" applyFont="1" applyFill="1" applyBorder="1" applyAlignment="1">
      <alignment horizontal="center"/>
    </xf>
    <xf numFmtId="0" fontId="237" fillId="23" borderId="214" xfId="0" applyFont="1" applyFill="1" applyBorder="1" applyAlignment="1">
      <alignment horizontal="center"/>
    </xf>
    <xf numFmtId="0" fontId="237" fillId="23" borderId="235" xfId="0" applyFont="1" applyFill="1" applyBorder="1" applyAlignment="1">
      <alignment horizontal="center"/>
    </xf>
    <xf numFmtId="0" fontId="237" fillId="23" borderId="313" xfId="0" applyFont="1" applyFill="1" applyBorder="1" applyAlignment="1">
      <alignment horizontal="center"/>
    </xf>
    <xf numFmtId="0" fontId="237" fillId="23" borderId="7" xfId="0" applyFont="1" applyFill="1" applyBorder="1" applyAlignment="1">
      <alignment horizontal="center"/>
    </xf>
    <xf numFmtId="0" fontId="237" fillId="23" borderId="15" xfId="0" applyFont="1" applyFill="1" applyBorder="1" applyAlignment="1">
      <alignment horizontal="center"/>
    </xf>
    <xf numFmtId="0" fontId="230" fillId="0" borderId="263" xfId="0" applyFont="1" applyBorder="1" applyAlignment="1">
      <alignment horizontal="center" vertical="center"/>
    </xf>
    <xf numFmtId="0" fontId="230" fillId="0" borderId="265" xfId="0" applyFont="1" applyBorder="1" applyAlignment="1">
      <alignment horizontal="center" vertical="center"/>
    </xf>
    <xf numFmtId="0" fontId="230" fillId="0" borderId="266" xfId="0" applyFont="1" applyBorder="1" applyAlignment="1">
      <alignment horizontal="center" vertical="center"/>
    </xf>
    <xf numFmtId="0" fontId="237" fillId="23" borderId="4" xfId="0" applyFont="1" applyFill="1" applyBorder="1" applyAlignment="1">
      <alignment horizontal="center"/>
    </xf>
    <xf numFmtId="0" fontId="237" fillId="23" borderId="5" xfId="0" applyFont="1" applyFill="1" applyBorder="1" applyAlignment="1">
      <alignment horizontal="center"/>
    </xf>
    <xf numFmtId="0" fontId="237" fillId="23" borderId="8" xfId="0" applyFont="1" applyFill="1" applyBorder="1" applyAlignment="1">
      <alignment horizontal="center"/>
    </xf>
    <xf numFmtId="0" fontId="237" fillId="23" borderId="203" xfId="0" applyFont="1" applyFill="1" applyBorder="1" applyAlignment="1">
      <alignment horizontal="center"/>
    </xf>
    <xf numFmtId="0" fontId="237" fillId="23" borderId="204" xfId="0" applyFont="1" applyFill="1" applyBorder="1" applyAlignment="1">
      <alignment horizontal="center"/>
    </xf>
    <xf numFmtId="0" fontId="237" fillId="23" borderId="13" xfId="0" applyFont="1" applyFill="1" applyBorder="1" applyAlignment="1">
      <alignment horizontal="center"/>
    </xf>
    <xf numFmtId="0" fontId="237" fillId="23" borderId="1" xfId="0" applyFont="1" applyFill="1" applyBorder="1" applyAlignment="1">
      <alignment horizontal="center"/>
    </xf>
    <xf numFmtId="0" fontId="237" fillId="23" borderId="2" xfId="0" applyFont="1" applyFill="1" applyBorder="1" applyAlignment="1">
      <alignment horizontal="center"/>
    </xf>
    <xf numFmtId="0" fontId="233" fillId="23" borderId="124" xfId="0" applyFont="1" applyFill="1" applyBorder="1" applyAlignment="1">
      <alignment horizontal="center" vertical="center" wrapText="1"/>
    </xf>
    <xf numFmtId="0" fontId="233" fillId="23" borderId="125" xfId="0" applyFont="1" applyFill="1" applyBorder="1" applyAlignment="1">
      <alignment horizontal="center" vertical="center" wrapText="1"/>
    </xf>
    <xf numFmtId="175" fontId="234" fillId="19" borderId="100" xfId="0" applyNumberFormat="1" applyFont="1" applyFill="1" applyBorder="1" applyAlignment="1">
      <alignment horizontal="center" vertical="center"/>
    </xf>
    <xf numFmtId="175" fontId="234" fillId="19" borderId="0" xfId="0" applyNumberFormat="1" applyFont="1" applyFill="1" applyAlignment="1">
      <alignment horizontal="center" vertical="center"/>
    </xf>
    <xf numFmtId="175" fontId="234" fillId="19" borderId="221" xfId="0" applyNumberFormat="1" applyFont="1" applyFill="1" applyBorder="1" applyAlignment="1">
      <alignment horizontal="center" vertical="center"/>
    </xf>
    <xf numFmtId="0" fontId="233" fillId="23" borderId="309" xfId="0" applyFont="1" applyFill="1" applyBorder="1" applyAlignment="1">
      <alignment horizontal="center" vertical="center" wrapText="1"/>
    </xf>
    <xf numFmtId="0" fontId="233" fillId="23" borderId="110" xfId="0" applyFont="1" applyFill="1" applyBorder="1" applyAlignment="1">
      <alignment horizontal="center" vertical="center" wrapText="1"/>
    </xf>
    <xf numFmtId="198" fontId="234" fillId="19" borderId="311" xfId="0" applyNumberFormat="1" applyFont="1" applyFill="1" applyBorder="1" applyAlignment="1">
      <alignment horizontal="center" vertical="center"/>
    </xf>
    <xf numFmtId="198" fontId="234" fillId="19" borderId="17" xfId="0" applyNumberFormat="1" applyFont="1" applyFill="1" applyBorder="1" applyAlignment="1">
      <alignment horizontal="center" vertical="center"/>
    </xf>
    <xf numFmtId="198" fontId="234" fillId="19" borderId="127" xfId="0" applyNumberFormat="1" applyFont="1" applyFill="1" applyBorder="1" applyAlignment="1">
      <alignment horizontal="center" vertical="center"/>
    </xf>
    <xf numFmtId="0" fontId="236" fillId="21" borderId="32" xfId="0" applyFont="1" applyFill="1" applyBorder="1" applyAlignment="1">
      <alignment horizontal="center" vertical="center" wrapText="1"/>
    </xf>
    <xf numFmtId="0" fontId="236" fillId="21" borderId="34" xfId="0" applyFont="1" applyFill="1" applyBorder="1" applyAlignment="1">
      <alignment horizontal="center" vertical="center" wrapText="1"/>
    </xf>
    <xf numFmtId="197" fontId="235" fillId="19" borderId="100" xfId="0" applyNumberFormat="1" applyFont="1" applyFill="1" applyBorder="1" applyAlignment="1" applyProtection="1">
      <alignment horizontal="center" vertical="center"/>
      <protection locked="0"/>
    </xf>
    <xf numFmtId="197" fontId="235" fillId="19" borderId="0" xfId="0" applyNumberFormat="1" applyFont="1" applyFill="1" applyAlignment="1" applyProtection="1">
      <alignment horizontal="center" vertical="center"/>
      <protection locked="0"/>
    </xf>
    <xf numFmtId="197" fontId="235" fillId="19" borderId="221" xfId="0" applyNumberFormat="1" applyFont="1" applyFill="1" applyBorder="1" applyAlignment="1" applyProtection="1">
      <alignment horizontal="center" vertical="center"/>
      <protection locked="0"/>
    </xf>
    <xf numFmtId="0" fontId="233" fillId="23" borderId="107" xfId="0" applyFont="1" applyFill="1" applyBorder="1" applyAlignment="1">
      <alignment horizontal="center" vertical="center" wrapText="1"/>
    </xf>
    <xf numFmtId="0" fontId="233" fillId="23" borderId="245" xfId="0" applyFont="1" applyFill="1" applyBorder="1" applyAlignment="1">
      <alignment horizontal="center" vertical="center" wrapText="1"/>
    </xf>
    <xf numFmtId="175" fontId="234" fillId="19" borderId="100" xfId="0" applyNumberFormat="1" applyFont="1" applyFill="1" applyBorder="1" applyAlignment="1" applyProtection="1">
      <alignment horizontal="center" vertical="center"/>
      <protection locked="0"/>
    </xf>
    <xf numFmtId="175" fontId="234" fillId="19" borderId="0" xfId="0" applyNumberFormat="1" applyFont="1" applyFill="1" applyAlignment="1" applyProtection="1">
      <alignment horizontal="center" vertical="center"/>
      <protection locked="0"/>
    </xf>
    <xf numFmtId="175" fontId="234" fillId="19" borderId="221" xfId="0" applyNumberFormat="1" applyFont="1" applyFill="1" applyBorder="1" applyAlignment="1" applyProtection="1">
      <alignment horizontal="center" vertical="center"/>
      <protection locked="0"/>
    </xf>
    <xf numFmtId="0" fontId="233" fillId="23" borderId="130" xfId="0" applyFont="1" applyFill="1" applyBorder="1" applyAlignment="1">
      <alignment horizontal="center" vertical="center" wrapText="1"/>
    </xf>
    <xf numFmtId="0" fontId="233" fillId="23" borderId="131" xfId="0" applyFont="1" applyFill="1" applyBorder="1" applyAlignment="1">
      <alignment horizontal="center" vertical="center" wrapText="1"/>
    </xf>
    <xf numFmtId="0" fontId="234" fillId="0" borderId="308" xfId="0" applyFont="1" applyBorder="1" applyAlignment="1" applyProtection="1">
      <alignment horizontal="center" vertical="center"/>
      <protection locked="0"/>
    </xf>
    <xf numFmtId="0" fontId="234" fillId="0" borderId="115" xfId="0" applyFont="1" applyBorder="1" applyAlignment="1" applyProtection="1">
      <alignment horizontal="center" vertical="center"/>
      <protection locked="0"/>
    </xf>
    <xf numFmtId="0" fontId="234" fillId="0" borderId="121" xfId="0" applyFont="1" applyBorder="1" applyAlignment="1" applyProtection="1">
      <alignment horizontal="center" vertical="center"/>
      <protection locked="0"/>
    </xf>
    <xf numFmtId="0" fontId="234" fillId="0" borderId="310" xfId="0" applyFont="1" applyBorder="1" applyAlignment="1" applyProtection="1">
      <alignment horizontal="center" vertical="center"/>
      <protection locked="0"/>
    </xf>
    <xf numFmtId="0" fontId="234" fillId="0" borderId="26" xfId="0" applyFont="1" applyBorder="1" applyAlignment="1" applyProtection="1">
      <alignment horizontal="center" vertical="center"/>
      <protection locked="0"/>
    </xf>
    <xf numFmtId="0" fontId="234" fillId="0" borderId="40" xfId="0" applyFont="1" applyBorder="1" applyAlignment="1" applyProtection="1">
      <alignment horizontal="center" vertical="center"/>
      <protection locked="0"/>
    </xf>
    <xf numFmtId="0" fontId="229" fillId="23" borderId="17" xfId="0" applyFont="1" applyFill="1" applyBorder="1" applyAlignment="1">
      <alignment horizontal="center" vertical="center"/>
    </xf>
    <xf numFmtId="0" fontId="233" fillId="23" borderId="97" xfId="0" applyFont="1" applyFill="1" applyBorder="1" applyAlignment="1">
      <alignment horizontal="center" vertical="center" wrapText="1"/>
    </xf>
    <xf numFmtId="0" fontId="233" fillId="23" borderId="118" xfId="0" applyFont="1" applyFill="1" applyBorder="1" applyAlignment="1">
      <alignment horizontal="center" vertical="center" wrapText="1"/>
    </xf>
    <xf numFmtId="0" fontId="234" fillId="0" borderId="308" xfId="0" applyFont="1" applyBorder="1" applyAlignment="1" applyProtection="1">
      <alignment horizontal="center" vertical="center" wrapText="1"/>
      <protection locked="0"/>
    </xf>
    <xf numFmtId="0" fontId="234" fillId="0" borderId="115" xfId="0" applyFont="1" applyBorder="1" applyAlignment="1" applyProtection="1">
      <alignment horizontal="center" vertical="center" wrapText="1"/>
      <protection locked="0"/>
    </xf>
    <xf numFmtId="0" fontId="234" fillId="0" borderId="121" xfId="0" applyFont="1" applyBorder="1" applyAlignment="1" applyProtection="1">
      <alignment horizontal="center" vertical="center" wrapText="1"/>
      <protection locked="0"/>
    </xf>
    <xf numFmtId="0" fontId="132" fillId="0" borderId="280" xfId="0" applyFont="1" applyBorder="1" applyAlignment="1">
      <alignment horizontal="center" vertical="center" wrapText="1"/>
    </xf>
    <xf numFmtId="0" fontId="132" fillId="0" borderId="283" xfId="0" applyFont="1" applyBorder="1" applyAlignment="1">
      <alignment horizontal="center" vertical="center" wrapText="1"/>
    </xf>
    <xf numFmtId="0" fontId="132" fillId="0" borderId="285" xfId="0" applyFont="1" applyBorder="1" applyAlignment="1">
      <alignment horizontal="center" vertical="center" wrapText="1"/>
    </xf>
    <xf numFmtId="0" fontId="44" fillId="21" borderId="288" xfId="0" applyFont="1" applyFill="1" applyBorder="1" applyAlignment="1">
      <alignment horizontal="center" vertical="center" wrapText="1"/>
    </xf>
    <xf numFmtId="0" fontId="44" fillId="21" borderId="295" xfId="0" applyFont="1" applyFill="1" applyBorder="1" applyAlignment="1">
      <alignment horizontal="center" vertical="center" wrapText="1"/>
    </xf>
    <xf numFmtId="0" fontId="44" fillId="21" borderId="290" xfId="0" applyFont="1" applyFill="1" applyBorder="1" applyAlignment="1">
      <alignment horizontal="center" vertical="center" wrapText="1"/>
    </xf>
    <xf numFmtId="0" fontId="44" fillId="21" borderId="294" xfId="0" applyFont="1" applyFill="1" applyBorder="1" applyAlignment="1">
      <alignment horizontal="center" vertical="center" wrapText="1"/>
    </xf>
    <xf numFmtId="0" fontId="44" fillId="21" borderId="301" xfId="0" applyFont="1" applyFill="1" applyBorder="1" applyAlignment="1">
      <alignment horizontal="center" vertical="center" wrapText="1"/>
    </xf>
    <xf numFmtId="0" fontId="0" fillId="0" borderId="280" xfId="0" applyBorder="1" applyAlignment="1">
      <alignment horizontal="left" vertical="center" wrapText="1"/>
    </xf>
    <xf numFmtId="0" fontId="0" fillId="0" borderId="281" xfId="0" applyBorder="1" applyAlignment="1">
      <alignment horizontal="left" vertical="center" wrapText="1"/>
    </xf>
    <xf numFmtId="0" fontId="0" fillId="0" borderId="282" xfId="0" applyBorder="1" applyAlignment="1">
      <alignment horizontal="left" vertical="center" wrapText="1"/>
    </xf>
    <xf numFmtId="0" fontId="0" fillId="0" borderId="283" xfId="0" applyBorder="1" applyAlignment="1">
      <alignment horizontal="left" vertical="center" wrapText="1"/>
    </xf>
    <xf numFmtId="0" fontId="0" fillId="0" borderId="0" xfId="0" applyAlignment="1">
      <alignment horizontal="left" vertical="center" wrapText="1"/>
    </xf>
    <xf numFmtId="0" fontId="0" fillId="0" borderId="284" xfId="0" applyBorder="1" applyAlignment="1">
      <alignment horizontal="left" vertical="center" wrapText="1"/>
    </xf>
    <xf numFmtId="0" fontId="0" fillId="0" borderId="285" xfId="0" applyBorder="1" applyAlignment="1">
      <alignment horizontal="left" vertical="center" wrapText="1"/>
    </xf>
    <xf numFmtId="0" fontId="0" fillId="0" borderId="286" xfId="0" applyBorder="1" applyAlignment="1">
      <alignment horizontal="left" vertical="center" wrapText="1"/>
    </xf>
    <xf numFmtId="0" fontId="0" fillId="0" borderId="287" xfId="0" applyBorder="1" applyAlignment="1">
      <alignment horizontal="left" vertical="center" wrapText="1"/>
    </xf>
    <xf numFmtId="0" fontId="47" fillId="14" borderId="283" xfId="0" applyFont="1" applyFill="1" applyBorder="1" applyAlignment="1">
      <alignment horizontal="center" vertical="center"/>
    </xf>
    <xf numFmtId="0" fontId="47" fillId="14" borderId="0" xfId="0" applyFont="1" applyFill="1" applyAlignment="1">
      <alignment horizontal="center" vertical="center"/>
    </xf>
    <xf numFmtId="0" fontId="47" fillId="14" borderId="284" xfId="0" applyFont="1" applyFill="1" applyBorder="1" applyAlignment="1">
      <alignment horizontal="center" vertical="center"/>
    </xf>
    <xf numFmtId="15" fontId="53" fillId="18" borderId="0" xfId="0" applyNumberFormat="1" applyFont="1" applyFill="1" applyAlignment="1">
      <alignment horizontal="center" vertical="center"/>
    </xf>
    <xf numFmtId="0" fontId="128" fillId="14" borderId="240" xfId="0" applyFont="1" applyFill="1" applyBorder="1" applyAlignment="1">
      <alignment horizontal="center" vertical="center" wrapText="1"/>
    </xf>
    <xf numFmtId="0" fontId="128" fillId="14" borderId="238" xfId="0" applyFont="1" applyFill="1" applyBorder="1" applyAlignment="1">
      <alignment horizontal="center" vertical="center" wrapText="1"/>
    </xf>
    <xf numFmtId="0" fontId="128" fillId="14" borderId="239" xfId="0" applyFont="1" applyFill="1" applyBorder="1" applyAlignment="1">
      <alignment horizontal="center" vertical="center" wrapText="1"/>
    </xf>
    <xf numFmtId="182" fontId="43" fillId="0" borderId="274" xfId="24405" applyNumberFormat="1" applyFont="1" applyFill="1" applyBorder="1" applyAlignment="1">
      <alignment horizontal="center" vertical="center" wrapText="1"/>
    </xf>
    <xf numFmtId="0" fontId="43" fillId="0" borderId="274" xfId="24405" applyNumberFormat="1" applyFont="1" applyFill="1" applyBorder="1" applyAlignment="1">
      <alignment horizontal="center" vertical="center" wrapText="1"/>
    </xf>
    <xf numFmtId="0" fontId="124" fillId="27" borderId="606" xfId="24402" applyFont="1" applyFill="1" applyBorder="1" applyAlignment="1">
      <alignment horizontal="center" vertical="center" wrapText="1"/>
    </xf>
    <xf numFmtId="0" fontId="124" fillId="27" borderId="26" xfId="24402" applyFont="1" applyFill="1" applyBorder="1" applyAlignment="1">
      <alignment horizontal="center" vertical="center" wrapText="1"/>
    </xf>
    <xf numFmtId="0" fontId="124" fillId="27" borderId="602" xfId="24402" applyFont="1" applyFill="1" applyBorder="1" applyAlignment="1">
      <alignment horizontal="center" vertical="center" wrapText="1"/>
    </xf>
    <xf numFmtId="0" fontId="125" fillId="34" borderId="606" xfId="24402" applyFont="1" applyFill="1" applyBorder="1" applyAlignment="1">
      <alignment horizontal="center" vertical="center" wrapText="1"/>
    </xf>
    <xf numFmtId="0" fontId="125" fillId="34" borderId="26" xfId="24402" applyFont="1" applyFill="1" applyBorder="1" applyAlignment="1">
      <alignment horizontal="center" vertical="center" wrapText="1"/>
    </xf>
    <xf numFmtId="0" fontId="244" fillId="0" borderId="606" xfId="24402" applyFont="1" applyBorder="1" applyAlignment="1">
      <alignment horizontal="center" vertical="center" wrapText="1"/>
    </xf>
    <xf numFmtId="0" fontId="244" fillId="0" borderId="26" xfId="24402" applyFont="1" applyBorder="1" applyAlignment="1">
      <alignment horizontal="center" vertical="center" wrapText="1"/>
    </xf>
    <xf numFmtId="0" fontId="244" fillId="0" borderId="602" xfId="24402" applyFont="1" applyBorder="1" applyAlignment="1">
      <alignment horizontal="center" vertical="center" wrapText="1"/>
    </xf>
    <xf numFmtId="37" fontId="126" fillId="0" borderId="26" xfId="24405" applyNumberFormat="1" applyFont="1" applyBorder="1" applyAlignment="1">
      <alignment vertical="center" wrapText="1"/>
    </xf>
    <xf numFmtId="37" fontId="126" fillId="0" borderId="602" xfId="24405" applyNumberFormat="1" applyFont="1" applyBorder="1" applyAlignment="1">
      <alignment vertical="center" wrapText="1"/>
    </xf>
    <xf numFmtId="0" fontId="181" fillId="19" borderId="606" xfId="24296" applyFont="1" applyFill="1" applyBorder="1" applyAlignment="1">
      <alignment horizontal="left" vertical="center" wrapText="1"/>
    </xf>
    <xf numFmtId="0" fontId="181" fillId="19" borderId="601" xfId="24296" applyFont="1" applyFill="1" applyBorder="1" applyAlignment="1">
      <alignment horizontal="left" vertical="center" wrapText="1"/>
    </xf>
    <xf numFmtId="0" fontId="181" fillId="19" borderId="602" xfId="24296" applyFont="1" applyFill="1" applyBorder="1" applyAlignment="1">
      <alignment horizontal="left" vertical="center" wrapText="1"/>
    </xf>
    <xf numFmtId="0" fontId="181" fillId="19" borderId="606" xfId="24296" applyFont="1" applyFill="1" applyBorder="1" applyAlignment="1">
      <alignment vertical="center" wrapText="1"/>
    </xf>
    <xf numFmtId="0" fontId="181" fillId="19" borderId="601" xfId="24296" applyFont="1" applyFill="1" applyBorder="1" applyAlignment="1">
      <alignment vertical="center" wrapText="1"/>
    </xf>
    <xf numFmtId="0" fontId="181" fillId="19" borderId="602" xfId="24296" applyFont="1" applyFill="1" applyBorder="1" applyAlignment="1">
      <alignment vertical="center" wrapText="1"/>
    </xf>
    <xf numFmtId="0" fontId="181" fillId="19" borderId="606" xfId="24296" applyFont="1" applyFill="1" applyBorder="1" applyAlignment="1">
      <alignment horizontal="left" vertical="top" wrapText="1"/>
    </xf>
    <xf numFmtId="0" fontId="181" fillId="19" borderId="601" xfId="24296" applyFont="1" applyFill="1" applyBorder="1" applyAlignment="1">
      <alignment horizontal="left" vertical="top" wrapText="1"/>
    </xf>
    <xf numFmtId="0" fontId="181" fillId="19" borderId="602" xfId="24296" applyFont="1" applyFill="1" applyBorder="1" applyAlignment="1">
      <alignment horizontal="left" vertical="top" wrapText="1"/>
    </xf>
    <xf numFmtId="0" fontId="181" fillId="19" borderId="16" xfId="24296" applyFont="1" applyFill="1" applyBorder="1" applyAlignment="1">
      <alignment horizontal="left" vertical="center" wrapText="1"/>
    </xf>
    <xf numFmtId="0" fontId="181" fillId="19" borderId="17" xfId="24296" applyFont="1" applyFill="1" applyBorder="1" applyAlignment="1">
      <alignment horizontal="left" vertical="center" wrapText="1"/>
    </xf>
    <xf numFmtId="0" fontId="181" fillId="19" borderId="127" xfId="24296" applyFont="1" applyFill="1" applyBorder="1" applyAlignment="1">
      <alignment horizontal="left" vertical="center" wrapText="1"/>
    </xf>
    <xf numFmtId="0" fontId="181" fillId="19" borderId="596" xfId="24296" applyFont="1" applyFill="1" applyBorder="1" applyAlignment="1">
      <alignment horizontal="left" vertical="center" wrapText="1"/>
    </xf>
    <xf numFmtId="0" fontId="181" fillId="19" borderId="572" xfId="24296" applyFont="1" applyFill="1" applyBorder="1" applyAlignment="1">
      <alignment horizontal="left" vertical="center" wrapText="1"/>
    </xf>
    <xf numFmtId="0" fontId="181" fillId="19" borderId="573" xfId="24296" applyFont="1" applyFill="1" applyBorder="1" applyAlignment="1">
      <alignment horizontal="left" vertical="center" wrapText="1"/>
    </xf>
    <xf numFmtId="0" fontId="181" fillId="19" borderId="574" xfId="24296" applyFont="1" applyFill="1" applyBorder="1" applyAlignment="1">
      <alignment horizontal="left" vertical="center" wrapText="1"/>
    </xf>
    <xf numFmtId="0" fontId="181" fillId="19" borderId="139" xfId="24296" applyFont="1" applyFill="1" applyBorder="1" applyAlignment="1">
      <alignment horizontal="left" vertical="center" wrapText="1"/>
    </xf>
    <xf numFmtId="0" fontId="181" fillId="19" borderId="38" xfId="24296" applyFont="1" applyFill="1" applyBorder="1" applyAlignment="1">
      <alignment horizontal="left" vertical="center" wrapText="1"/>
    </xf>
    <xf numFmtId="0" fontId="181" fillId="19" borderId="272" xfId="24296" applyFont="1" applyFill="1" applyBorder="1" applyAlignment="1">
      <alignment horizontal="left" vertical="center" wrapText="1"/>
    </xf>
    <xf numFmtId="0" fontId="181" fillId="19" borderId="575" xfId="24296" applyFont="1" applyFill="1" applyBorder="1" applyAlignment="1">
      <alignment vertical="center" wrapText="1"/>
    </xf>
    <xf numFmtId="0" fontId="181" fillId="19" borderId="563" xfId="24296" applyFont="1" applyFill="1" applyBorder="1" applyAlignment="1">
      <alignment vertical="center" wrapText="1"/>
    </xf>
    <xf numFmtId="0" fontId="181" fillId="19" borderId="567" xfId="24296" applyFont="1" applyFill="1" applyBorder="1" applyAlignment="1">
      <alignment vertical="center" wrapText="1"/>
    </xf>
    <xf numFmtId="0" fontId="181" fillId="19" borderId="0" xfId="24296" applyFont="1" applyFill="1" applyAlignment="1">
      <alignment horizontal="center" vertical="top"/>
    </xf>
    <xf numFmtId="0" fontId="189" fillId="19" borderId="0" xfId="24296" applyFont="1" applyFill="1" applyAlignment="1">
      <alignment horizontal="center"/>
    </xf>
    <xf numFmtId="0" fontId="166" fillId="19" borderId="0" xfId="24296" applyFont="1" applyFill="1" applyAlignment="1">
      <alignment vertical="center" wrapText="1"/>
    </xf>
    <xf numFmtId="0" fontId="166" fillId="19" borderId="0" xfId="24296" applyFont="1" applyFill="1" applyAlignment="1">
      <alignment horizontal="left" vertical="center" wrapText="1"/>
    </xf>
    <xf numFmtId="0" fontId="166" fillId="19" borderId="0" xfId="24296" applyFont="1" applyFill="1" applyAlignment="1">
      <alignment horizontal="left" vertical="top" wrapText="1"/>
    </xf>
    <xf numFmtId="0" fontId="121" fillId="23" borderId="32" xfId="24273" applyFont="1" applyFill="1" applyBorder="1" applyAlignment="1">
      <alignment horizontal="center" vertical="top" wrapText="1"/>
    </xf>
    <xf numFmtId="0" fontId="121" fillId="23" borderId="33" xfId="24273" applyFont="1" applyFill="1" applyBorder="1" applyAlignment="1">
      <alignment horizontal="center" vertical="top" wrapText="1"/>
    </xf>
    <xf numFmtId="0" fontId="121" fillId="23" borderId="34" xfId="24273" applyFont="1" applyFill="1" applyBorder="1" applyAlignment="1">
      <alignment horizontal="center" vertical="top" wrapText="1"/>
    </xf>
    <xf numFmtId="0" fontId="208" fillId="0" borderId="235" xfId="24273" applyFont="1" applyBorder="1" applyAlignment="1">
      <alignment horizontal="center" vertical="center"/>
    </xf>
    <xf numFmtId="0" fontId="208" fillId="0" borderId="236" xfId="24273" applyFont="1" applyBorder="1" applyAlignment="1">
      <alignment horizontal="center" vertical="center"/>
    </xf>
    <xf numFmtId="0" fontId="210" fillId="19" borderId="236" xfId="24273" applyFont="1" applyFill="1" applyBorder="1" applyAlignment="1">
      <alignment horizontal="center" vertical="center"/>
    </xf>
    <xf numFmtId="0" fontId="210" fillId="0" borderId="236" xfId="24273" applyFont="1" applyBorder="1" applyAlignment="1">
      <alignment horizontal="center" vertical="center"/>
    </xf>
    <xf numFmtId="0" fontId="210" fillId="19" borderId="237" xfId="24273" applyFont="1" applyFill="1" applyBorder="1" applyAlignment="1">
      <alignment horizontal="center" vertical="center"/>
    </xf>
    <xf numFmtId="0" fontId="210" fillId="19" borderId="238" xfId="24273" applyFont="1" applyFill="1" applyBorder="1" applyAlignment="1">
      <alignment horizontal="center" vertical="center"/>
    </xf>
    <xf numFmtId="0" fontId="210" fillId="19" borderId="239" xfId="24273" applyFont="1" applyFill="1" applyBorder="1" applyAlignment="1">
      <alignment horizontal="center" vertical="center"/>
    </xf>
    <xf numFmtId="0" fontId="208" fillId="0" borderId="596" xfId="24296" applyFont="1" applyBorder="1" applyAlignment="1">
      <alignment horizontal="left" vertical="center" wrapText="1"/>
    </xf>
    <xf numFmtId="0" fontId="116" fillId="0" borderId="596" xfId="24296" applyFont="1" applyBorder="1" applyAlignment="1" applyProtection="1">
      <alignment horizontal="center" vertical="center"/>
      <protection locked="0"/>
    </xf>
    <xf numFmtId="0" fontId="116" fillId="0" borderId="597" xfId="24296" applyFont="1" applyBorder="1" applyAlignment="1" applyProtection="1">
      <alignment horizontal="center" vertical="center"/>
      <protection locked="0"/>
    </xf>
    <xf numFmtId="0" fontId="71" fillId="0" borderId="235" xfId="24273" applyFont="1" applyBorder="1" applyAlignment="1">
      <alignment horizontal="center" vertical="center" wrapText="1"/>
    </xf>
    <xf numFmtId="0" fontId="116" fillId="0" borderId="236" xfId="24273" applyFont="1" applyBorder="1" applyAlignment="1">
      <alignment horizontal="center" vertical="center"/>
    </xf>
    <xf numFmtId="187" fontId="71" fillId="0" borderId="237" xfId="24273" applyNumberFormat="1" applyFont="1" applyBorder="1" applyAlignment="1" applyProtection="1">
      <alignment horizontal="center" vertical="center" wrapText="1"/>
      <protection locked="0"/>
    </xf>
    <xf numFmtId="0" fontId="71" fillId="0" borderId="238" xfId="24273" applyFont="1" applyBorder="1" applyAlignment="1" applyProtection="1">
      <alignment horizontal="center" vertical="center" wrapText="1"/>
      <protection locked="0"/>
    </xf>
    <xf numFmtId="0" fontId="71" fillId="0" borderId="239" xfId="24273" applyFont="1" applyBorder="1" applyAlignment="1" applyProtection="1">
      <alignment horizontal="center" vertical="center" wrapText="1"/>
      <protection locked="0"/>
    </xf>
    <xf numFmtId="0" fontId="71" fillId="0" borderId="240" xfId="24273" applyFont="1" applyBorder="1" applyAlignment="1">
      <alignment horizontal="center" vertical="center" wrapText="1"/>
    </xf>
    <xf numFmtId="0" fontId="71" fillId="0" borderId="238" xfId="24273" applyFont="1" applyBorder="1" applyAlignment="1">
      <alignment horizontal="center" vertical="center" wrapText="1"/>
    </xf>
    <xf numFmtId="0" fontId="116" fillId="0" borderId="596" xfId="24273" applyFont="1" applyBorder="1" applyAlignment="1">
      <alignment vertical="center" wrapText="1"/>
    </xf>
    <xf numFmtId="0" fontId="208" fillId="22" borderId="596" xfId="24273" applyFont="1" applyFill="1" applyBorder="1" applyAlignment="1">
      <alignment horizontal="left" vertical="center" wrapText="1"/>
    </xf>
    <xf numFmtId="0" fontId="116" fillId="0" borderId="606" xfId="24273" applyFont="1" applyBorder="1" applyAlignment="1">
      <alignment horizontal="center" vertical="center"/>
    </xf>
    <xf numFmtId="0" fontId="116" fillId="0" borderId="602" xfId="24273" applyFont="1" applyBorder="1" applyAlignment="1">
      <alignment horizontal="center" vertical="center"/>
    </xf>
    <xf numFmtId="0" fontId="116" fillId="0" borderId="573" xfId="24273" applyFont="1" applyBorder="1" applyAlignment="1">
      <alignment horizontal="center" vertical="center"/>
    </xf>
    <xf numFmtId="0" fontId="116" fillId="16" borderId="35" xfId="24273" applyFont="1" applyFill="1" applyBorder="1"/>
    <xf numFmtId="0" fontId="116" fillId="0" borderId="0" xfId="24273" applyFont="1"/>
    <xf numFmtId="0" fontId="116" fillId="0" borderId="36" xfId="24273" applyFont="1" applyBorder="1"/>
    <xf numFmtId="0" fontId="36" fillId="24" borderId="599" xfId="24296" applyFont="1" applyFill="1" applyBorder="1" applyAlignment="1">
      <alignment horizontal="center" vertical="center"/>
    </xf>
    <xf numFmtId="0" fontId="44" fillId="21" borderId="596" xfId="24273" applyFont="1" applyFill="1" applyBorder="1" applyAlignment="1">
      <alignment horizontal="center" vertical="center"/>
    </xf>
    <xf numFmtId="0" fontId="119" fillId="16" borderId="596" xfId="24273" applyFont="1" applyFill="1" applyBorder="1" applyAlignment="1">
      <alignment horizontal="center" vertical="center"/>
    </xf>
    <xf numFmtId="0" fontId="202" fillId="31" borderId="596" xfId="24273" applyFont="1" applyFill="1" applyBorder="1" applyAlignment="1">
      <alignment horizontal="center" vertical="center" wrapText="1"/>
    </xf>
    <xf numFmtId="0" fontId="198" fillId="31" borderId="596" xfId="24273" applyFont="1" applyFill="1" applyBorder="1" applyAlignment="1">
      <alignment horizontal="center" vertical="center" wrapText="1"/>
    </xf>
    <xf numFmtId="0" fontId="211" fillId="24" borderId="596" xfId="24296" applyFont="1" applyFill="1" applyBorder="1" applyAlignment="1">
      <alignment horizontal="center" vertical="center"/>
    </xf>
    <xf numFmtId="0" fontId="198" fillId="31" borderId="597" xfId="24273" applyFont="1" applyFill="1" applyBorder="1" applyAlignment="1">
      <alignment horizontal="center" vertical="center" wrapText="1"/>
    </xf>
    <xf numFmtId="0" fontId="116" fillId="16" borderId="37" xfId="24273" applyFont="1" applyFill="1" applyBorder="1"/>
    <xf numFmtId="0" fontId="116" fillId="0" borderId="38" xfId="24273" applyFont="1" applyBorder="1"/>
    <xf numFmtId="0" fontId="116" fillId="0" borderId="39" xfId="24273" applyFont="1" applyBorder="1"/>
    <xf numFmtId="0" fontId="80" fillId="23" borderId="32" xfId="24273" applyFont="1" applyFill="1" applyBorder="1" applyAlignment="1">
      <alignment horizontal="center" vertical="center" wrapText="1"/>
    </xf>
    <xf numFmtId="0" fontId="80" fillId="23" borderId="33" xfId="24273" applyFont="1" applyFill="1" applyBorder="1" applyAlignment="1">
      <alignment horizontal="center" vertical="center" wrapText="1"/>
    </xf>
    <xf numFmtId="0" fontId="80" fillId="23" borderId="34" xfId="24273" applyFont="1" applyFill="1" applyBorder="1" applyAlignment="1">
      <alignment horizontal="center" vertical="center" wrapText="1"/>
    </xf>
    <xf numFmtId="0" fontId="116" fillId="0" borderId="598" xfId="24273" applyFont="1" applyBorder="1" applyAlignment="1">
      <alignment horizontal="center" vertical="center"/>
    </xf>
    <xf numFmtId="0" fontId="208" fillId="19" borderId="606" xfId="24273" applyFont="1" applyFill="1" applyBorder="1" applyAlignment="1">
      <alignment horizontal="center" vertical="center" wrapText="1"/>
    </xf>
    <xf numFmtId="0" fontId="208" fillId="19" borderId="601" xfId="24273" applyFont="1" applyFill="1" applyBorder="1" applyAlignment="1">
      <alignment horizontal="center" vertical="center" wrapText="1"/>
    </xf>
    <xf numFmtId="0" fontId="208" fillId="19" borderId="602" xfId="24273" applyFont="1" applyFill="1" applyBorder="1" applyAlignment="1">
      <alignment horizontal="center" vertical="center" wrapText="1"/>
    </xf>
    <xf numFmtId="0" fontId="208" fillId="19" borderId="603" xfId="24273" applyFont="1" applyFill="1" applyBorder="1" applyAlignment="1">
      <alignment horizontal="center" vertical="center" wrapText="1"/>
    </xf>
    <xf numFmtId="0" fontId="206" fillId="16" borderId="35" xfId="24273" applyFont="1" applyFill="1" applyBorder="1" applyAlignment="1">
      <alignment horizontal="center" vertical="center"/>
    </xf>
    <xf numFmtId="0" fontId="117" fillId="0" borderId="0" xfId="24273"/>
    <xf numFmtId="0" fontId="117" fillId="0" borderId="36" xfId="24273" applyBorder="1"/>
    <xf numFmtId="0" fontId="116" fillId="0" borderId="575" xfId="24273" applyFont="1" applyBorder="1" applyAlignment="1" applyProtection="1">
      <alignment horizontal="left" vertical="center" wrapText="1"/>
      <protection locked="0"/>
    </xf>
    <xf numFmtId="0" fontId="116" fillId="0" borderId="563" xfId="24273" applyFont="1" applyBorder="1" applyAlignment="1" applyProtection="1">
      <alignment horizontal="left" vertical="center" wrapText="1"/>
      <protection locked="0"/>
    </xf>
    <xf numFmtId="0" fontId="116" fillId="0" borderId="567" xfId="24273" applyFont="1" applyBorder="1" applyAlignment="1" applyProtection="1">
      <alignment horizontal="left" vertical="center" wrapText="1"/>
      <protection locked="0"/>
    </xf>
    <xf numFmtId="0" fontId="116" fillId="0" borderId="563" xfId="24273" applyFont="1" applyBorder="1" applyAlignment="1" applyProtection="1">
      <alignment horizontal="center" vertical="center" wrapText="1"/>
      <protection locked="0"/>
    </xf>
    <xf numFmtId="0" fontId="116" fillId="0" borderId="567" xfId="24273" applyFont="1" applyBorder="1" applyAlignment="1" applyProtection="1">
      <alignment horizontal="center" vertical="center" wrapText="1"/>
      <protection locked="0"/>
    </xf>
    <xf numFmtId="0" fontId="206" fillId="16" borderId="575" xfId="24273" applyFont="1" applyFill="1" applyBorder="1" applyAlignment="1" applyProtection="1">
      <alignment horizontal="center" vertical="center" wrapText="1"/>
      <protection locked="0"/>
    </xf>
    <xf numFmtId="0" fontId="206" fillId="16" borderId="563" xfId="24273" applyFont="1" applyFill="1" applyBorder="1" applyAlignment="1" applyProtection="1">
      <alignment horizontal="center" vertical="center" wrapText="1"/>
      <protection locked="0"/>
    </xf>
    <xf numFmtId="0" fontId="206" fillId="16" borderId="567" xfId="24273" applyFont="1" applyFill="1" applyBorder="1" applyAlignment="1" applyProtection="1">
      <alignment horizontal="center" vertical="center" wrapText="1"/>
      <protection locked="0"/>
    </xf>
    <xf numFmtId="0" fontId="116" fillId="0" borderId="565" xfId="24296" applyFont="1" applyBorder="1" applyAlignment="1" applyProtection="1">
      <alignment horizontal="center" vertical="center"/>
      <protection locked="0"/>
    </xf>
    <xf numFmtId="9" fontId="118" fillId="0" borderId="575" xfId="24282" applyFont="1" applyBorder="1" applyAlignment="1" applyProtection="1">
      <alignment horizontal="center" vertical="center"/>
    </xf>
    <xf numFmtId="9" fontId="118" fillId="0" borderId="563" xfId="24282" applyFont="1" applyBorder="1" applyAlignment="1" applyProtection="1">
      <alignment horizontal="center" vertical="center"/>
    </xf>
    <xf numFmtId="9" fontId="118" fillId="0" borderId="568" xfId="24282" applyFont="1" applyBorder="1" applyAlignment="1" applyProtection="1">
      <alignment horizontal="center" vertical="center"/>
    </xf>
    <xf numFmtId="0" fontId="206" fillId="16" borderId="599" xfId="24273" applyFont="1" applyFill="1" applyBorder="1" applyAlignment="1">
      <alignment horizontal="left" vertical="center" wrapText="1"/>
    </xf>
    <xf numFmtId="0" fontId="116" fillId="0" borderId="596" xfId="24273" applyFont="1" applyBorder="1" applyAlignment="1">
      <alignment horizontal="left" wrapText="1"/>
    </xf>
    <xf numFmtId="0" fontId="116" fillId="0" borderId="606" xfId="24273" applyFont="1" applyBorder="1" applyAlignment="1" applyProtection="1">
      <alignment horizontal="center" vertical="center"/>
      <protection locked="0"/>
    </xf>
    <xf numFmtId="0" fontId="116" fillId="0" borderId="601" xfId="24273" applyFont="1" applyBorder="1" applyAlignment="1" applyProtection="1">
      <alignment horizontal="center" vertical="center"/>
      <protection locked="0"/>
    </xf>
    <xf numFmtId="0" fontId="116" fillId="0" borderId="602" xfId="24273" applyFont="1" applyBorder="1" applyAlignment="1" applyProtection="1">
      <alignment horizontal="center" vertical="center"/>
      <protection locked="0"/>
    </xf>
    <xf numFmtId="0" fontId="206" fillId="16" borderId="596" xfId="24273" applyFont="1" applyFill="1" applyBorder="1" applyAlignment="1">
      <alignment horizontal="left" vertical="center" wrapText="1"/>
    </xf>
    <xf numFmtId="0" fontId="206" fillId="16" borderId="602" xfId="24273" applyFont="1" applyFill="1" applyBorder="1" applyAlignment="1">
      <alignment horizontal="left" vertical="center" wrapText="1"/>
    </xf>
    <xf numFmtId="0" fontId="116" fillId="0" borderId="606" xfId="24273" applyFont="1" applyBorder="1" applyAlignment="1">
      <alignment horizontal="center" vertical="center" wrapText="1"/>
    </xf>
    <xf numFmtId="0" fontId="116" fillId="0" borderId="601" xfId="24273" applyFont="1" applyBorder="1" applyAlignment="1">
      <alignment horizontal="center" vertical="center" wrapText="1"/>
    </xf>
    <xf numFmtId="0" fontId="116" fillId="0" borderId="602" xfId="24273" applyFont="1" applyBorder="1" applyAlignment="1">
      <alignment horizontal="center" vertical="center" wrapText="1"/>
    </xf>
    <xf numFmtId="0" fontId="206" fillId="16" borderId="606" xfId="24273" applyFont="1" applyFill="1" applyBorder="1" applyAlignment="1">
      <alignment horizontal="left" vertical="center" wrapText="1"/>
    </xf>
    <xf numFmtId="0" fontId="206" fillId="0" borderId="2" xfId="24273" applyFont="1" applyBorder="1" applyAlignment="1" applyProtection="1">
      <alignment horizontal="center" vertical="center" wrapText="1"/>
      <protection locked="0"/>
    </xf>
    <xf numFmtId="0" fontId="206" fillId="0" borderId="11" xfId="24273" applyFont="1" applyBorder="1" applyAlignment="1" applyProtection="1">
      <alignment horizontal="center" vertical="center"/>
      <protection locked="0"/>
    </xf>
    <xf numFmtId="0" fontId="206" fillId="0" borderId="3" xfId="24273" applyFont="1" applyBorder="1" applyAlignment="1" applyProtection="1">
      <alignment horizontal="center" vertical="center"/>
      <protection locked="0"/>
    </xf>
    <xf numFmtId="0" fontId="205" fillId="21" borderId="32" xfId="24273" applyFont="1" applyFill="1" applyBorder="1" applyAlignment="1">
      <alignment horizontal="center" vertical="center" wrapText="1"/>
    </xf>
    <xf numFmtId="0" fontId="205" fillId="21" borderId="33" xfId="24273" applyFont="1" applyFill="1" applyBorder="1" applyAlignment="1">
      <alignment horizontal="center" vertical="center" wrapText="1"/>
    </xf>
    <xf numFmtId="0" fontId="205" fillId="21" borderId="34" xfId="24273" applyFont="1" applyFill="1" applyBorder="1" applyAlignment="1">
      <alignment horizontal="center" vertical="center" wrapText="1"/>
    </xf>
    <xf numFmtId="0" fontId="206" fillId="16" borderId="10" xfId="24273" applyFont="1" applyFill="1" applyBorder="1" applyAlignment="1">
      <alignment horizontal="left" vertical="center" wrapText="1"/>
    </xf>
    <xf numFmtId="0" fontId="206" fillId="16" borderId="11" xfId="24273" applyFont="1" applyFill="1" applyBorder="1" applyAlignment="1">
      <alignment horizontal="left" vertical="center" wrapText="1"/>
    </xf>
    <xf numFmtId="0" fontId="206" fillId="16" borderId="25" xfId="24273" applyFont="1" applyFill="1" applyBorder="1" applyAlignment="1">
      <alignment horizontal="left" vertical="center" wrapText="1"/>
    </xf>
    <xf numFmtId="15" fontId="206" fillId="16" borderId="2" xfId="24273" applyNumberFormat="1" applyFont="1" applyFill="1" applyBorder="1" applyAlignment="1" applyProtection="1">
      <alignment horizontal="center" vertical="center" wrapText="1"/>
      <protection locked="0"/>
    </xf>
    <xf numFmtId="15" fontId="206" fillId="16" borderId="11" xfId="24273" applyNumberFormat="1" applyFont="1" applyFill="1" applyBorder="1" applyAlignment="1" applyProtection="1">
      <alignment horizontal="center" vertical="center" wrapText="1"/>
      <protection locked="0"/>
    </xf>
    <xf numFmtId="15" fontId="206" fillId="16" borderId="25" xfId="24273" applyNumberFormat="1" applyFont="1" applyFill="1" applyBorder="1" applyAlignment="1" applyProtection="1">
      <alignment horizontal="center" vertical="center" wrapText="1"/>
      <protection locked="0"/>
    </xf>
    <xf numFmtId="0" fontId="206" fillId="16" borderId="2" xfId="24273" applyFont="1" applyFill="1" applyBorder="1" applyAlignment="1">
      <alignment horizontal="center" vertical="center"/>
    </xf>
    <xf numFmtId="0" fontId="206" fillId="16" borderId="11" xfId="24273" applyFont="1" applyFill="1" applyBorder="1" applyAlignment="1">
      <alignment horizontal="center" vertical="center"/>
    </xf>
    <xf numFmtId="0" fontId="206" fillId="16" borderId="25" xfId="24273" applyFont="1" applyFill="1" applyBorder="1" applyAlignment="1">
      <alignment horizontal="center" vertical="center"/>
    </xf>
    <xf numFmtId="0" fontId="206" fillId="0" borderId="2" xfId="24273" applyFont="1" applyBorder="1" applyAlignment="1" applyProtection="1">
      <alignment horizontal="center" vertical="center"/>
      <protection locked="0"/>
    </xf>
    <xf numFmtId="0" fontId="218" fillId="23" borderId="596" xfId="24402" applyFont="1" applyFill="1" applyBorder="1" applyAlignment="1">
      <alignment horizontal="center" vertical="center"/>
    </xf>
    <xf numFmtId="0" fontId="197" fillId="23" borderId="226" xfId="24402" applyFont="1" applyFill="1" applyBorder="1" applyAlignment="1">
      <alignment horizontal="center" vertical="center"/>
    </xf>
    <xf numFmtId="0" fontId="197" fillId="23" borderId="227" xfId="24402" applyFont="1" applyFill="1" applyBorder="1" applyAlignment="1">
      <alignment horizontal="center" vertical="center"/>
    </xf>
    <xf numFmtId="0" fontId="219" fillId="12" borderId="86" xfId="24402" applyFont="1" applyFill="1" applyBorder="1" applyAlignment="1">
      <alignment horizontal="left" vertical="center"/>
    </xf>
    <xf numFmtId="0" fontId="219" fillId="12" borderId="45" xfId="24402" applyFont="1" applyFill="1" applyBorder="1" applyAlignment="1">
      <alignment horizontal="left" vertical="center"/>
    </xf>
    <xf numFmtId="0" fontId="219" fillId="12" borderId="224" xfId="24402" applyFont="1" applyFill="1" applyBorder="1" applyAlignment="1">
      <alignment horizontal="left" vertical="center"/>
    </xf>
    <xf numFmtId="0" fontId="219" fillId="12" borderId="49" xfId="24402" applyFont="1" applyFill="1" applyBorder="1" applyAlignment="1">
      <alignment horizontal="left" vertical="center"/>
    </xf>
    <xf numFmtId="0" fontId="218" fillId="24" borderId="571" xfId="24402" applyFont="1" applyFill="1" applyBorder="1" applyAlignment="1">
      <alignment horizontal="center" vertical="center"/>
    </xf>
    <xf numFmtId="0" fontId="218" fillId="24" borderId="222" xfId="24402" applyFont="1" applyFill="1" applyBorder="1" applyAlignment="1">
      <alignment horizontal="center" vertical="center"/>
    </xf>
    <xf numFmtId="0" fontId="218" fillId="24" borderId="113" xfId="24402" applyFont="1" applyFill="1" applyBorder="1" applyAlignment="1">
      <alignment horizontal="center" vertical="center"/>
    </xf>
    <xf numFmtId="0" fontId="219" fillId="0" borderId="591" xfId="24402" applyFont="1" applyBorder="1" applyAlignment="1">
      <alignment horizontal="left" vertical="center"/>
    </xf>
    <xf numFmtId="0" fontId="219" fillId="0" borderId="592" xfId="24402" applyFont="1" applyBorder="1" applyAlignment="1">
      <alignment horizontal="left" vertical="center"/>
    </xf>
    <xf numFmtId="0" fontId="219" fillId="0" borderId="86" xfId="24402" applyFont="1" applyBorder="1" applyAlignment="1">
      <alignment horizontal="left" vertical="center"/>
    </xf>
    <xf numFmtId="0" fontId="219" fillId="0" borderId="45" xfId="24402" applyFont="1" applyBorder="1" applyAlignment="1">
      <alignment horizontal="left" vertical="center"/>
    </xf>
    <xf numFmtId="0" fontId="220" fillId="0" borderId="224" xfId="24402" applyFont="1" applyBorder="1" applyAlignment="1">
      <alignment horizontal="left" vertical="center"/>
    </xf>
    <xf numFmtId="0" fontId="220" fillId="0" borderId="49" xfId="24402" applyFont="1" applyBorder="1" applyAlignment="1">
      <alignment horizontal="left" vertical="center"/>
    </xf>
    <xf numFmtId="0" fontId="217" fillId="23" borderId="0" xfId="24402" applyFont="1" applyFill="1" applyAlignment="1">
      <alignment horizontal="center" vertical="center"/>
    </xf>
    <xf numFmtId="0" fontId="217" fillId="23" borderId="221" xfId="24402" applyFont="1" applyFill="1" applyBorder="1" applyAlignment="1">
      <alignment horizontal="center" vertical="center"/>
    </xf>
    <xf numFmtId="0" fontId="217" fillId="23" borderId="17" xfId="24402" applyFont="1" applyFill="1" applyBorder="1" applyAlignment="1">
      <alignment horizontal="center" vertical="center"/>
    </xf>
    <xf numFmtId="0" fontId="217" fillId="23" borderId="127" xfId="24402" applyFont="1" applyFill="1" applyBorder="1" applyAlignment="1">
      <alignment horizontal="center" vertical="center"/>
    </xf>
    <xf numFmtId="0" fontId="219" fillId="0" borderId="91" xfId="24402" applyFont="1" applyBorder="1" applyAlignment="1">
      <alignment horizontal="left" vertical="center"/>
    </xf>
    <xf numFmtId="0" fontId="219" fillId="0" borderId="92" xfId="24402" applyFont="1" applyBorder="1" applyAlignment="1">
      <alignment horizontal="left" vertical="center"/>
    </xf>
    <xf numFmtId="0" fontId="219" fillId="12" borderId="277" xfId="24402" applyFont="1" applyFill="1" applyBorder="1" applyAlignment="1">
      <alignment horizontal="left" vertical="center"/>
    </xf>
    <xf numFmtId="0" fontId="219" fillId="12" borderId="117" xfId="24402" applyFont="1" applyFill="1" applyBorder="1" applyAlignment="1">
      <alignment horizontal="left" vertical="center"/>
    </xf>
    <xf numFmtId="0" fontId="219" fillId="12" borderId="169" xfId="24402" applyFont="1" applyFill="1" applyBorder="1" applyAlignment="1">
      <alignment horizontal="left" vertical="center"/>
    </xf>
    <xf numFmtId="0" fontId="219" fillId="12" borderId="123" xfId="24402" applyFont="1" applyFill="1" applyBorder="1" applyAlignment="1">
      <alignment horizontal="left" vertical="center"/>
    </xf>
    <xf numFmtId="0" fontId="102" fillId="21" borderId="204" xfId="0" quotePrefix="1" applyFont="1" applyFill="1" applyBorder="1" applyAlignment="1">
      <alignment horizontal="center" vertical="center" wrapText="1"/>
    </xf>
    <xf numFmtId="0" fontId="102" fillId="21" borderId="214" xfId="0" applyFont="1" applyFill="1" applyBorder="1" applyAlignment="1">
      <alignment horizontal="center" vertical="center" wrapText="1"/>
    </xf>
    <xf numFmtId="168" fontId="100" fillId="0" borderId="0" xfId="0" applyNumberFormat="1" applyFont="1" applyAlignment="1">
      <alignment horizontal="left" vertical="top"/>
    </xf>
    <xf numFmtId="0" fontId="100" fillId="0" borderId="0" xfId="0" applyFont="1" applyAlignment="1">
      <alignment horizontal="left" vertical="top"/>
    </xf>
    <xf numFmtId="0" fontId="102" fillId="31" borderId="194" xfId="0" quotePrefix="1" applyFont="1" applyFill="1" applyBorder="1" applyAlignment="1">
      <alignment horizontal="center" vertical="center"/>
    </xf>
    <xf numFmtId="0" fontId="102" fillId="31" borderId="195" xfId="0" applyFont="1" applyFill="1" applyBorder="1" applyAlignment="1">
      <alignment horizontal="center" vertical="center"/>
    </xf>
    <xf numFmtId="0" fontId="102" fillId="31" borderId="196" xfId="0" applyFont="1" applyFill="1" applyBorder="1" applyAlignment="1">
      <alignment horizontal="center" vertical="center"/>
    </xf>
    <xf numFmtId="0" fontId="102" fillId="26" borderId="1" xfId="0" applyFont="1" applyFill="1" applyBorder="1" applyAlignment="1">
      <alignment horizontal="center" vertical="center"/>
    </xf>
    <xf numFmtId="0" fontId="102" fillId="26" borderId="166" xfId="0" applyFont="1" applyFill="1" applyBorder="1" applyAlignment="1">
      <alignment horizontal="center" vertical="center"/>
    </xf>
    <xf numFmtId="0" fontId="102" fillId="26" borderId="167" xfId="0" applyFont="1" applyFill="1" applyBorder="1" applyAlignment="1">
      <alignment horizontal="center" vertical="center"/>
    </xf>
    <xf numFmtId="0" fontId="102" fillId="26" borderId="197" xfId="0" applyFont="1" applyFill="1" applyBorder="1" applyAlignment="1">
      <alignment horizontal="center" vertical="center"/>
    </xf>
    <xf numFmtId="0" fontId="102" fillId="26" borderId="198" xfId="0" applyFont="1" applyFill="1" applyBorder="1" applyAlignment="1">
      <alignment horizontal="center" vertical="center"/>
    </xf>
    <xf numFmtId="0" fontId="102" fillId="26" borderId="199" xfId="0" applyFont="1" applyFill="1" applyBorder="1" applyAlignment="1">
      <alignment horizontal="center" vertical="center"/>
    </xf>
    <xf numFmtId="0" fontId="102" fillId="26" borderId="200" xfId="0" applyFont="1" applyFill="1" applyBorder="1" applyAlignment="1">
      <alignment horizontal="center" vertical="center"/>
    </xf>
    <xf numFmtId="0" fontId="102" fillId="26" borderId="201" xfId="0" applyFont="1" applyFill="1" applyBorder="1" applyAlignment="1">
      <alignment horizontal="center" vertical="center"/>
    </xf>
    <xf numFmtId="0" fontId="102" fillId="26" borderId="202" xfId="0" applyFont="1" applyFill="1" applyBorder="1" applyAlignment="1">
      <alignment horizontal="center" vertical="center"/>
    </xf>
    <xf numFmtId="0" fontId="102" fillId="26" borderId="200" xfId="0" quotePrefix="1" applyFont="1" applyFill="1" applyBorder="1" applyAlignment="1">
      <alignment horizontal="center" vertical="center"/>
    </xf>
    <xf numFmtId="0" fontId="102" fillId="21" borderId="203" xfId="0" quotePrefix="1" applyFont="1" applyFill="1" applyBorder="1" applyAlignment="1">
      <alignment horizontal="center" vertical="center" wrapText="1"/>
    </xf>
    <xf numFmtId="0" fontId="102" fillId="21" borderId="213" xfId="0" applyFont="1" applyFill="1" applyBorder="1" applyAlignment="1">
      <alignment horizontal="center" vertical="center" wrapText="1"/>
    </xf>
    <xf numFmtId="0" fontId="91" fillId="23" borderId="20" xfId="0" applyFont="1" applyFill="1" applyBorder="1" applyAlignment="1">
      <alignment horizontal="center" vertical="center"/>
    </xf>
    <xf numFmtId="0" fontId="91" fillId="23" borderId="0" xfId="0" applyFont="1" applyFill="1" applyAlignment="1">
      <alignment horizontal="center" vertical="center"/>
    </xf>
    <xf numFmtId="0" fontId="0" fillId="0" borderId="12" xfId="0" applyBorder="1" applyAlignment="1">
      <alignment vertical="center"/>
    </xf>
    <xf numFmtId="0" fontId="0" fillId="0" borderId="13" xfId="0" applyBorder="1" applyAlignment="1">
      <alignment vertical="center"/>
    </xf>
    <xf numFmtId="0" fontId="0" fillId="27" borderId="14" xfId="0" applyFill="1" applyBorder="1" applyAlignment="1">
      <alignment vertical="center"/>
    </xf>
    <xf numFmtId="0" fontId="0" fillId="27" borderId="15" xfId="0" applyFill="1" applyBorder="1" applyAlignment="1">
      <alignment vertical="center"/>
    </xf>
    <xf numFmtId="0" fontId="51" fillId="23" borderId="18" xfId="0" applyFont="1" applyFill="1" applyBorder="1" applyAlignment="1">
      <alignment horizontal="center" vertical="center" wrapText="1"/>
    </xf>
    <xf numFmtId="0" fontId="51" fillId="23" borderId="16" xfId="0" applyFont="1" applyFill="1" applyBorder="1" applyAlignment="1">
      <alignment horizontal="center" vertical="center" wrapText="1"/>
    </xf>
    <xf numFmtId="0" fontId="36" fillId="0" borderId="32" xfId="0" applyFont="1" applyBorder="1" applyAlignment="1">
      <alignment horizontal="center" vertical="center" wrapText="1"/>
    </xf>
    <xf numFmtId="0" fontId="36" fillId="0" borderId="34" xfId="0" applyFont="1" applyBorder="1" applyAlignment="1">
      <alignment horizontal="center" vertical="center" wrapText="1"/>
    </xf>
    <xf numFmtId="0" fontId="36" fillId="0" borderId="37" xfId="0" applyFont="1" applyBorder="1" applyAlignment="1">
      <alignment horizontal="center" vertical="center" wrapText="1"/>
    </xf>
    <xf numFmtId="0" fontId="36" fillId="0" borderId="39" xfId="0" applyFont="1" applyBorder="1" applyAlignment="1">
      <alignment horizontal="center" vertical="center" wrapText="1"/>
    </xf>
    <xf numFmtId="37" fontId="86" fillId="19" borderId="115" xfId="1" applyNumberFormat="1" applyFont="1" applyFill="1" applyBorder="1" applyAlignment="1" applyProtection="1">
      <alignment horizontal="center" vertical="center"/>
      <protection locked="0"/>
    </xf>
    <xf numFmtId="37" fontId="86" fillId="19" borderId="121" xfId="1" applyNumberFormat="1" applyFont="1" applyFill="1" applyBorder="1" applyAlignment="1" applyProtection="1">
      <alignment horizontal="center" vertical="center"/>
      <protection locked="0"/>
    </xf>
    <xf numFmtId="37" fontId="86" fillId="19" borderId="17" xfId="1" applyNumberFormat="1" applyFont="1" applyFill="1" applyBorder="1" applyAlignment="1" applyProtection="1">
      <alignment horizontal="center" vertical="center"/>
      <protection locked="0"/>
    </xf>
    <xf numFmtId="37" fontId="86" fillId="19" borderId="127" xfId="1" applyNumberFormat="1" applyFont="1" applyFill="1" applyBorder="1" applyAlignment="1" applyProtection="1">
      <alignment horizontal="center" vertical="center"/>
      <protection locked="0"/>
    </xf>
    <xf numFmtId="0" fontId="0" fillId="0" borderId="166" xfId="0" applyBorder="1" applyAlignment="1">
      <alignment vertical="center"/>
    </xf>
    <xf numFmtId="0" fontId="0" fillId="0" borderId="167" xfId="0" applyBorder="1" applyAlignment="1">
      <alignment vertical="center"/>
    </xf>
    <xf numFmtId="38" fontId="89" fillId="19" borderId="134" xfId="0" applyNumberFormat="1" applyFont="1" applyFill="1" applyBorder="1" applyAlignment="1">
      <alignment horizontal="center" vertical="center"/>
    </xf>
    <xf numFmtId="38" fontId="89" fillId="19" borderId="138" xfId="0" applyNumberFormat="1" applyFont="1" applyFill="1" applyBorder="1" applyAlignment="1">
      <alignment horizontal="center" vertical="center"/>
    </xf>
    <xf numFmtId="0" fontId="85" fillId="23" borderId="136" xfId="0" applyFont="1" applyFill="1" applyBorder="1" applyAlignment="1">
      <alignment horizontal="center" vertical="center" wrapText="1"/>
    </xf>
    <xf numFmtId="0" fontId="85" fillId="23" borderId="137" xfId="0" applyFont="1" applyFill="1" applyBorder="1" applyAlignment="1">
      <alignment horizontal="center" vertical="center" wrapText="1"/>
    </xf>
    <xf numFmtId="0" fontId="36" fillId="0" borderId="141" xfId="0" applyFont="1" applyBorder="1" applyAlignment="1">
      <alignment horizontal="center" vertical="center"/>
    </xf>
    <xf numFmtId="0" fontId="36" fillId="0" borderId="142" xfId="0" applyFont="1" applyBorder="1" applyAlignment="1">
      <alignment horizontal="center" vertical="center"/>
    </xf>
    <xf numFmtId="0" fontId="36" fillId="0" borderId="143" xfId="0" applyFont="1" applyBorder="1" applyAlignment="1">
      <alignment horizontal="center" vertical="center"/>
    </xf>
    <xf numFmtId="0" fontId="36" fillId="0" borderId="144" xfId="0" applyFont="1" applyBorder="1" applyAlignment="1">
      <alignment horizontal="center" vertical="center"/>
    </xf>
    <xf numFmtId="0" fontId="36" fillId="0" borderId="145" xfId="0" applyFont="1" applyBorder="1" applyAlignment="1">
      <alignment horizontal="center" vertical="center"/>
    </xf>
    <xf numFmtId="0" fontId="36" fillId="0" borderId="146" xfId="0" applyFont="1" applyBorder="1" applyAlignment="1">
      <alignment horizontal="center" vertical="center"/>
    </xf>
    <xf numFmtId="0" fontId="36" fillId="0" borderId="147" xfId="0" applyFont="1" applyBorder="1" applyAlignment="1">
      <alignment horizontal="center" vertical="center"/>
    </xf>
    <xf numFmtId="0" fontId="36" fillId="0" borderId="148" xfId="0" applyFont="1" applyBorder="1" applyAlignment="1">
      <alignment horizontal="center" vertical="center"/>
    </xf>
    <xf numFmtId="0" fontId="85" fillId="23" borderId="132" xfId="0" applyFont="1" applyFill="1" applyBorder="1" applyAlignment="1">
      <alignment horizontal="center" vertical="center" wrapText="1"/>
    </xf>
    <xf numFmtId="0" fontId="85" fillId="23" borderId="133" xfId="0" applyFont="1" applyFill="1" applyBorder="1" applyAlignment="1">
      <alignment horizontal="center" vertical="center" wrapText="1"/>
    </xf>
    <xf numFmtId="38" fontId="89" fillId="0" borderId="134" xfId="0" applyNumberFormat="1" applyFont="1" applyBorder="1" applyAlignment="1">
      <alignment horizontal="center" vertical="center"/>
    </xf>
    <xf numFmtId="38" fontId="89" fillId="0" borderId="135" xfId="0" applyNumberFormat="1" applyFont="1" applyBorder="1" applyAlignment="1">
      <alignment horizontal="center" vertical="center"/>
    </xf>
    <xf numFmtId="38" fontId="89" fillId="0" borderId="138" xfId="0" applyNumberFormat="1" applyFont="1" applyBorder="1" applyAlignment="1">
      <alignment horizontal="center" vertical="center"/>
    </xf>
    <xf numFmtId="0" fontId="87" fillId="23" borderId="20" xfId="0" applyFont="1" applyFill="1" applyBorder="1" applyAlignment="1">
      <alignment horizontal="center" vertical="center" wrapText="1"/>
    </xf>
    <xf numFmtId="0" fontId="87" fillId="23" borderId="139" xfId="0" applyFont="1" applyFill="1" applyBorder="1" applyAlignment="1">
      <alignment horizontal="center" vertical="center" wrapText="1"/>
    </xf>
    <xf numFmtId="10" fontId="88" fillId="19" borderId="126" xfId="2" applyNumberFormat="1" applyFont="1" applyFill="1" applyBorder="1" applyAlignment="1">
      <alignment horizontal="center" vertical="center"/>
    </xf>
    <xf numFmtId="10" fontId="88" fillId="19" borderId="138" xfId="2" applyNumberFormat="1" applyFont="1" applyFill="1" applyBorder="1" applyAlignment="1">
      <alignment horizontal="center" vertical="center"/>
    </xf>
    <xf numFmtId="0" fontId="36" fillId="0" borderId="35" xfId="0" applyFont="1" applyBorder="1" applyAlignment="1">
      <alignment horizontal="center" vertical="center" wrapText="1"/>
    </xf>
    <xf numFmtId="37" fontId="86" fillId="19" borderId="122" xfId="1" applyNumberFormat="1" applyFont="1" applyFill="1" applyBorder="1" applyAlignment="1" applyProtection="1">
      <alignment horizontal="center" vertical="center"/>
    </xf>
    <xf numFmtId="37" fontId="86" fillId="19" borderId="126" xfId="1" applyNumberFormat="1" applyFont="1" applyFill="1" applyBorder="1" applyAlignment="1" applyProtection="1">
      <alignment horizontal="center" vertical="center"/>
    </xf>
    <xf numFmtId="0" fontId="85" fillId="23" borderId="124" xfId="0" applyFont="1" applyFill="1" applyBorder="1" applyAlignment="1">
      <alignment horizontal="center" vertical="center" wrapText="1"/>
    </xf>
    <xf numFmtId="0" fontId="85" fillId="23" borderId="125" xfId="0" applyFont="1" applyFill="1" applyBorder="1" applyAlignment="1">
      <alignment horizontal="center" vertical="center" wrapText="1"/>
    </xf>
    <xf numFmtId="0" fontId="85" fillId="23" borderId="130" xfId="0" applyFont="1" applyFill="1" applyBorder="1" applyAlignment="1">
      <alignment horizontal="center" vertical="center" wrapText="1"/>
    </xf>
    <xf numFmtId="0" fontId="85" fillId="23" borderId="131" xfId="0" applyFont="1" applyFill="1" applyBorder="1" applyAlignment="1">
      <alignment horizontal="center" vertical="center" wrapText="1"/>
    </xf>
    <xf numFmtId="0" fontId="85" fillId="23" borderId="114" xfId="0" applyFont="1" applyFill="1" applyBorder="1" applyAlignment="1">
      <alignment horizontal="center" vertical="center" wrapText="1"/>
    </xf>
    <xf numFmtId="0" fontId="85" fillId="23" borderId="115" xfId="0" applyFont="1" applyFill="1" applyBorder="1" applyAlignment="1">
      <alignment horizontal="center" vertical="center" wrapText="1"/>
    </xf>
    <xf numFmtId="37" fontId="86" fillId="0" borderId="122" xfId="1" applyNumberFormat="1" applyFont="1" applyFill="1" applyBorder="1" applyAlignment="1" applyProtection="1">
      <alignment horizontal="center" vertical="center"/>
      <protection locked="0"/>
    </xf>
    <xf numFmtId="37" fontId="86" fillId="0" borderId="123" xfId="1" applyNumberFormat="1" applyFont="1" applyFill="1" applyBorder="1" applyAlignment="1" applyProtection="1">
      <alignment horizontal="center" vertical="center"/>
      <protection locked="0"/>
    </xf>
    <xf numFmtId="37" fontId="86" fillId="0" borderId="126" xfId="1" applyNumberFormat="1" applyFont="1" applyFill="1" applyBorder="1" applyAlignment="1" applyProtection="1">
      <alignment horizontal="center" vertical="center"/>
      <protection locked="0"/>
    </xf>
    <xf numFmtId="9" fontId="86" fillId="0" borderId="122" xfId="2" applyFont="1" applyFill="1" applyBorder="1" applyAlignment="1" applyProtection="1">
      <alignment horizontal="center" vertical="center"/>
      <protection locked="0"/>
    </xf>
    <xf numFmtId="9" fontId="86" fillId="0" borderId="126" xfId="2" applyFont="1" applyFill="1" applyBorder="1" applyAlignment="1" applyProtection="1">
      <alignment horizontal="center" vertical="center"/>
      <protection locked="0"/>
    </xf>
    <xf numFmtId="0" fontId="87" fillId="23" borderId="18" xfId="0" applyFont="1" applyFill="1" applyBorder="1" applyAlignment="1">
      <alignment horizontal="center" vertical="center" wrapText="1"/>
    </xf>
    <xf numFmtId="0" fontId="87" fillId="23" borderId="107" xfId="0" applyFont="1" applyFill="1" applyBorder="1" applyAlignment="1">
      <alignment horizontal="center" vertical="center" wrapText="1"/>
    </xf>
    <xf numFmtId="203" fontId="88" fillId="19" borderId="119" xfId="0" applyNumberFormat="1" applyFont="1" applyFill="1" applyBorder="1" applyAlignment="1">
      <alignment horizontal="center" vertical="center"/>
    </xf>
    <xf numFmtId="203" fontId="88" fillId="19" borderId="126" xfId="0" applyNumberFormat="1" applyFont="1" applyFill="1" applyBorder="1" applyAlignment="1">
      <alignment horizontal="center" vertical="center"/>
    </xf>
    <xf numFmtId="37" fontId="86" fillId="0" borderId="122" xfId="1" applyNumberFormat="1" applyFont="1" applyFill="1" applyBorder="1" applyAlignment="1" applyProtection="1">
      <alignment horizontal="center" vertical="center"/>
    </xf>
    <xf numFmtId="37" fontId="86" fillId="0" borderId="126" xfId="1" applyNumberFormat="1" applyFont="1" applyFill="1" applyBorder="1" applyAlignment="1" applyProtection="1">
      <alignment horizontal="center" vertical="center"/>
    </xf>
    <xf numFmtId="172" fontId="86" fillId="19" borderId="128" xfId="2" applyNumberFormat="1" applyFont="1" applyFill="1" applyBorder="1" applyAlignment="1" applyProtection="1">
      <alignment horizontal="center" vertical="center"/>
    </xf>
    <xf numFmtId="172" fontId="86" fillId="19" borderId="129" xfId="2" applyNumberFormat="1" applyFont="1" applyFill="1" applyBorder="1" applyAlignment="1" applyProtection="1">
      <alignment horizontal="center" vertical="center"/>
    </xf>
    <xf numFmtId="37" fontId="90" fillId="19" borderId="122" xfId="1" applyNumberFormat="1" applyFont="1" applyFill="1" applyBorder="1" applyAlignment="1" applyProtection="1">
      <alignment horizontal="center" vertical="center"/>
    </xf>
    <xf numFmtId="37" fontId="90" fillId="19" borderId="126" xfId="1" applyNumberFormat="1" applyFont="1" applyFill="1" applyBorder="1" applyAlignment="1" applyProtection="1">
      <alignment horizontal="center" vertical="center"/>
    </xf>
    <xf numFmtId="37" fontId="86" fillId="19" borderId="116" xfId="1" applyNumberFormat="1" applyFont="1" applyFill="1" applyBorder="1" applyAlignment="1" applyProtection="1">
      <alignment horizontal="center" vertical="center"/>
    </xf>
    <xf numFmtId="37" fontId="86" fillId="19" borderId="117" xfId="1" applyNumberFormat="1" applyFont="1" applyFill="1" applyBorder="1" applyAlignment="1" applyProtection="1">
      <alignment horizontal="center" vertical="center"/>
    </xf>
    <xf numFmtId="0" fontId="53" fillId="23" borderId="32" xfId="0" applyFont="1" applyFill="1" applyBorder="1" applyAlignment="1">
      <alignment horizontal="center" vertical="center"/>
    </xf>
    <xf numFmtId="0" fontId="53" fillId="23" borderId="33" xfId="0" applyFont="1" applyFill="1" applyBorder="1" applyAlignment="1">
      <alignment horizontal="center" vertical="center"/>
    </xf>
    <xf numFmtId="0" fontId="53" fillId="23" borderId="34" xfId="0" applyFont="1" applyFill="1" applyBorder="1" applyAlignment="1">
      <alignment horizontal="center" vertical="center"/>
    </xf>
    <xf numFmtId="0" fontId="53" fillId="21" borderId="35" xfId="0" applyFont="1" applyFill="1" applyBorder="1" applyAlignment="1">
      <alignment horizontal="center" vertical="center"/>
    </xf>
    <xf numFmtId="0" fontId="53" fillId="21" borderId="0" xfId="0" applyFont="1" applyFill="1" applyAlignment="1">
      <alignment horizontal="center" vertical="center"/>
    </xf>
    <xf numFmtId="0" fontId="53" fillId="21" borderId="20" xfId="0" applyFont="1" applyFill="1" applyBorder="1" applyAlignment="1">
      <alignment horizontal="center" vertical="center"/>
    </xf>
    <xf numFmtId="0" fontId="53" fillId="21" borderId="36" xfId="0" applyFont="1" applyFill="1" applyBorder="1" applyAlignment="1">
      <alignment horizontal="center" vertical="center"/>
    </xf>
    <xf numFmtId="37" fontId="86" fillId="0" borderId="116" xfId="1" applyNumberFormat="1" applyFont="1" applyFill="1" applyBorder="1" applyAlignment="1" applyProtection="1">
      <alignment horizontal="center" vertical="center"/>
      <protection locked="0"/>
    </xf>
    <xf numFmtId="37" fontId="86" fillId="0" borderId="117" xfId="1" applyNumberFormat="1" applyFont="1" applyFill="1" applyBorder="1" applyAlignment="1" applyProtection="1">
      <alignment horizontal="center" vertical="center"/>
      <protection locked="0"/>
    </xf>
    <xf numFmtId="0" fontId="85" fillId="23" borderId="97" xfId="0" applyFont="1" applyFill="1" applyBorder="1" applyAlignment="1">
      <alignment horizontal="center" vertical="center" wrapText="1"/>
    </xf>
    <xf numFmtId="0" fontId="85" fillId="23" borderId="118" xfId="0" applyFont="1" applyFill="1" applyBorder="1" applyAlignment="1">
      <alignment horizontal="center" vertical="center" wrapText="1"/>
    </xf>
    <xf numFmtId="37" fontId="86" fillId="0" borderId="119" xfId="1" applyNumberFormat="1" applyFont="1" applyFill="1" applyBorder="1" applyAlignment="1" applyProtection="1">
      <alignment horizontal="center" vertical="center"/>
      <protection locked="0"/>
    </xf>
    <xf numFmtId="9" fontId="86" fillId="0" borderId="116" xfId="2" applyFont="1" applyFill="1" applyBorder="1" applyAlignment="1" applyProtection="1">
      <alignment horizontal="center" vertical="center"/>
      <protection locked="0"/>
    </xf>
    <xf numFmtId="9" fontId="86" fillId="0" borderId="119" xfId="2" applyFont="1" applyFill="1" applyBorder="1" applyAlignment="1" applyProtection="1">
      <alignment horizontal="center" vertical="center"/>
      <protection locked="0"/>
    </xf>
    <xf numFmtId="37" fontId="86" fillId="19" borderId="119" xfId="1" applyNumberFormat="1" applyFont="1" applyFill="1" applyBorder="1" applyAlignment="1" applyProtection="1">
      <alignment horizontal="center" vertical="center"/>
    </xf>
    <xf numFmtId="0" fontId="85" fillId="23" borderId="18" xfId="0" applyFont="1" applyFill="1" applyBorder="1" applyAlignment="1">
      <alignment horizontal="center" vertical="center" wrapText="1"/>
    </xf>
    <xf numFmtId="179" fontId="79" fillId="0" borderId="17" xfId="24273" applyNumberFormat="1" applyFont="1" applyBorder="1" applyAlignment="1">
      <alignment horizontal="center" vertical="center" wrapText="1"/>
    </xf>
    <xf numFmtId="0" fontId="69" fillId="0" borderId="5" xfId="0" applyFont="1" applyBorder="1" applyAlignment="1">
      <alignment horizontal="left" vertical="center" wrapText="1"/>
    </xf>
    <xf numFmtId="0" fontId="69" fillId="0" borderId="40" xfId="0" applyFont="1" applyBorder="1" applyAlignment="1">
      <alignment horizontal="left" vertical="center" wrapText="1"/>
    </xf>
    <xf numFmtId="0" fontId="66" fillId="26" borderId="20" xfId="0" applyFont="1" applyFill="1" applyBorder="1" applyAlignment="1">
      <alignment horizontal="center" vertical="center"/>
    </xf>
    <xf numFmtId="0" fontId="66" fillId="26" borderId="0" xfId="0" applyFont="1" applyFill="1" applyAlignment="1">
      <alignment horizontal="center" vertical="center"/>
    </xf>
    <xf numFmtId="0" fontId="66" fillId="21" borderId="5" xfId="0" quotePrefix="1" applyFont="1" applyFill="1" applyBorder="1" applyAlignment="1">
      <alignment horizontal="center" vertical="center" wrapText="1"/>
    </xf>
    <xf numFmtId="0" fontId="66" fillId="21" borderId="40" xfId="0" applyFont="1" applyFill="1" applyBorder="1" applyAlignment="1">
      <alignment horizontal="center" vertical="center" wrapText="1"/>
    </xf>
    <xf numFmtId="0" fontId="67" fillId="0" borderId="5" xfId="0" applyFont="1" applyBorder="1" applyAlignment="1">
      <alignment horizontal="left" vertical="center" wrapText="1"/>
    </xf>
    <xf numFmtId="0" fontId="67" fillId="0" borderId="40" xfId="0" applyFont="1" applyBorder="1" applyAlignment="1">
      <alignment horizontal="left" vertical="center" wrapText="1"/>
    </xf>
    <xf numFmtId="0" fontId="58" fillId="0" borderId="105" xfId="0" applyFont="1" applyBorder="1" applyAlignment="1">
      <alignment horizontal="center" vertical="center"/>
    </xf>
    <xf numFmtId="176" fontId="60" fillId="25" borderId="111" xfId="24272" applyNumberFormat="1" applyFont="1" applyFill="1" applyBorder="1" applyAlignment="1">
      <alignment horizontal="center" vertical="center"/>
    </xf>
    <xf numFmtId="176" fontId="60" fillId="25" borderId="112" xfId="24272" applyNumberFormat="1" applyFont="1" applyFill="1" applyBorder="1" applyAlignment="1">
      <alignment horizontal="center" vertical="center"/>
    </xf>
    <xf numFmtId="0" fontId="58" fillId="0" borderId="106" xfId="0" applyFont="1" applyBorder="1" applyAlignment="1">
      <alignment horizontal="center" vertical="center"/>
    </xf>
    <xf numFmtId="0" fontId="53" fillId="23" borderId="12" xfId="0" applyFont="1" applyFill="1" applyBorder="1" applyAlignment="1">
      <alignment horizontal="center" vertical="center"/>
    </xf>
    <xf numFmtId="0" fontId="59" fillId="23" borderId="107" xfId="0" applyFont="1" applyFill="1" applyBorder="1" applyAlignment="1">
      <alignment horizontal="center" vertical="center"/>
    </xf>
    <xf numFmtId="0" fontId="59" fillId="23" borderId="108" xfId="0" applyFont="1" applyFill="1" applyBorder="1" applyAlignment="1">
      <alignment horizontal="center" vertical="center"/>
    </xf>
    <xf numFmtId="0" fontId="52" fillId="23" borderId="102" xfId="0" applyFont="1" applyFill="1" applyBorder="1" applyAlignment="1">
      <alignment horizontal="center" vertical="center" wrapText="1"/>
    </xf>
    <xf numFmtId="0" fontId="52" fillId="23" borderId="109" xfId="0" applyFont="1" applyFill="1" applyBorder="1" applyAlignment="1">
      <alignment horizontal="center" vertical="center" wrapText="1"/>
    </xf>
    <xf numFmtId="0" fontId="52" fillId="23" borderId="110" xfId="0" applyFont="1" applyFill="1" applyBorder="1" applyAlignment="1">
      <alignment horizontal="center" vertical="center" wrapText="1"/>
    </xf>
    <xf numFmtId="0" fontId="52" fillId="23" borderId="103" xfId="0" applyFont="1" applyFill="1" applyBorder="1" applyAlignment="1">
      <alignment horizontal="center" vertical="center" wrapText="1"/>
    </xf>
    <xf numFmtId="176" fontId="60" fillId="25" borderId="105" xfId="24272" applyNumberFormat="1" applyFont="1" applyFill="1" applyBorder="1" applyAlignment="1">
      <alignment horizontal="center" vertical="center"/>
    </xf>
    <xf numFmtId="0" fontId="59" fillId="23" borderId="97" xfId="0" applyFont="1" applyFill="1" applyBorder="1" applyAlignment="1">
      <alignment horizontal="center" vertical="center"/>
    </xf>
    <xf numFmtId="0" fontId="59" fillId="23" borderId="98" xfId="0" applyFont="1" applyFill="1" applyBorder="1" applyAlignment="1">
      <alignment horizontal="center" vertical="center"/>
    </xf>
    <xf numFmtId="0" fontId="59" fillId="23" borderId="99" xfId="0" applyFont="1" applyFill="1" applyBorder="1" applyAlignment="1">
      <alignment horizontal="center" vertical="center"/>
    </xf>
    <xf numFmtId="17" fontId="48" fillId="13" borderId="0" xfId="0" applyNumberFormat="1" applyFont="1" applyFill="1" applyAlignment="1">
      <alignment horizontal="center" vertical="center"/>
    </xf>
    <xf numFmtId="0" fontId="48" fillId="24" borderId="100" xfId="0" applyFont="1" applyFill="1" applyBorder="1" applyAlignment="1">
      <alignment horizontal="center" vertical="center"/>
    </xf>
    <xf numFmtId="0" fontId="48" fillId="24" borderId="0" xfId="0" applyFont="1" applyFill="1" applyAlignment="1">
      <alignment horizontal="center" vertical="center"/>
    </xf>
    <xf numFmtId="17" fontId="48" fillId="24" borderId="0" xfId="0" applyNumberFormat="1" applyFont="1" applyFill="1" applyAlignment="1">
      <alignment horizontal="center" vertical="center"/>
    </xf>
    <xf numFmtId="0" fontId="36" fillId="0" borderId="2" xfId="0" applyFont="1" applyBorder="1" applyAlignment="1">
      <alignment horizontal="center"/>
    </xf>
    <xf numFmtId="0" fontId="36" fillId="0" borderId="3" xfId="0" applyFont="1" applyBorder="1" applyAlignment="1">
      <alignment horizontal="center"/>
    </xf>
    <xf numFmtId="17" fontId="42" fillId="11" borderId="29" xfId="0" applyNumberFormat="1" applyFont="1" applyFill="1" applyBorder="1" applyAlignment="1">
      <alignment horizontal="center"/>
    </xf>
    <xf numFmtId="17" fontId="42" fillId="11" borderId="30" xfId="0" applyNumberFormat="1" applyFont="1" applyFill="1" applyBorder="1" applyAlignment="1">
      <alignment horizontal="center"/>
    </xf>
    <xf numFmtId="17" fontId="42" fillId="11" borderId="31" xfId="0" applyNumberFormat="1" applyFont="1" applyFill="1" applyBorder="1" applyAlignment="1">
      <alignment horizontal="center"/>
    </xf>
    <xf numFmtId="0" fontId="36" fillId="7" borderId="2" xfId="0" applyFont="1" applyFill="1" applyBorder="1" applyAlignment="1">
      <alignment horizontal="center"/>
    </xf>
    <xf numFmtId="0" fontId="36" fillId="7" borderId="11" xfId="0" applyFont="1" applyFill="1" applyBorder="1" applyAlignment="1">
      <alignment horizontal="center"/>
    </xf>
    <xf numFmtId="0" fontId="36" fillId="7" borderId="25" xfId="0" applyFont="1" applyFill="1" applyBorder="1" applyAlignment="1">
      <alignment horizontal="center"/>
    </xf>
    <xf numFmtId="0" fontId="36" fillId="8" borderId="2" xfId="0" applyFont="1" applyFill="1" applyBorder="1" applyAlignment="1">
      <alignment horizontal="center"/>
    </xf>
    <xf numFmtId="0" fontId="36" fillId="8" borderId="11" xfId="0" applyFont="1" applyFill="1" applyBorder="1" applyAlignment="1">
      <alignment horizontal="center"/>
    </xf>
    <xf numFmtId="0" fontId="38" fillId="9" borderId="2" xfId="0" applyFont="1" applyFill="1" applyBorder="1" applyAlignment="1">
      <alignment horizontal="center"/>
    </xf>
    <xf numFmtId="0" fontId="38" fillId="9" borderId="11" xfId="0" applyFont="1" applyFill="1" applyBorder="1" applyAlignment="1">
      <alignment horizontal="center"/>
    </xf>
    <xf numFmtId="0" fontId="38" fillId="13" borderId="2" xfId="0" applyFont="1" applyFill="1" applyBorder="1" applyAlignment="1">
      <alignment horizontal="center"/>
    </xf>
    <xf numFmtId="0" fontId="38" fillId="13" borderId="11" xfId="0" applyFont="1" applyFill="1" applyBorder="1" applyAlignment="1">
      <alignment horizontal="center"/>
    </xf>
    <xf numFmtId="0" fontId="38" fillId="10" borderId="5" xfId="0" applyFont="1" applyFill="1" applyBorder="1" applyAlignment="1">
      <alignment horizontal="center"/>
    </xf>
    <xf numFmtId="0" fontId="38" fillId="10" borderId="26" xfId="0" applyFont="1" applyFill="1" applyBorder="1" applyAlignment="1">
      <alignment horizontal="center"/>
    </xf>
    <xf numFmtId="0" fontId="49" fillId="20" borderId="57" xfId="0" applyFont="1" applyFill="1" applyBorder="1" applyAlignment="1">
      <alignment horizontal="center" vertical="center"/>
    </xf>
    <xf numFmtId="0" fontId="49" fillId="20" borderId="61" xfId="0" applyFont="1" applyFill="1" applyBorder="1" applyAlignment="1">
      <alignment horizontal="center" vertical="center"/>
    </xf>
    <xf numFmtId="0" fontId="45" fillId="19" borderId="57" xfId="0" applyFont="1" applyFill="1" applyBorder="1" applyAlignment="1">
      <alignment horizontal="center" vertical="center"/>
    </xf>
    <xf numFmtId="38" fontId="45" fillId="19" borderId="66" xfId="0" applyNumberFormat="1" applyFont="1" applyFill="1" applyBorder="1" applyAlignment="1">
      <alignment horizontal="center" vertical="center"/>
    </xf>
    <xf numFmtId="0" fontId="44" fillId="14" borderId="5" xfId="0" applyFont="1" applyFill="1" applyBorder="1" applyAlignment="1">
      <alignment horizontal="center" vertical="center"/>
    </xf>
    <xf numFmtId="0" fontId="44" fillId="14" borderId="26" xfId="0" applyFont="1" applyFill="1" applyBorder="1" applyAlignment="1">
      <alignment horizontal="center" vertical="center"/>
    </xf>
    <xf numFmtId="0" fontId="44" fillId="14" borderId="40" xfId="0" applyFont="1" applyFill="1" applyBorder="1" applyAlignment="1">
      <alignment horizontal="center" vertical="center"/>
    </xf>
    <xf numFmtId="0" fontId="34" fillId="5" borderId="22" xfId="24281" quotePrefix="1" applyFont="1" applyFill="1" applyBorder="1" applyAlignment="1" applyProtection="1">
      <alignment horizontal="center" vertical="center" shrinkToFit="1"/>
      <protection locked="0"/>
    </xf>
    <xf numFmtId="0" fontId="34" fillId="5" borderId="24" xfId="24281" applyFont="1" applyFill="1" applyBorder="1" applyAlignment="1" applyProtection="1">
      <alignment horizontal="center" vertical="center" shrinkToFit="1"/>
      <protection locked="0"/>
    </xf>
    <xf numFmtId="0" fontId="34" fillId="5" borderId="24" xfId="24281" quotePrefix="1" applyFont="1" applyFill="1" applyBorder="1" applyAlignment="1" applyProtection="1">
      <alignment horizontal="center" vertical="center" shrinkToFit="1"/>
      <protection locked="0"/>
    </xf>
    <xf numFmtId="0" fontId="31" fillId="3" borderId="16" xfId="0" applyFont="1" applyFill="1" applyBorder="1" applyAlignment="1">
      <alignment horizontal="center" vertical="center"/>
    </xf>
    <xf numFmtId="0" fontId="31" fillId="3" borderId="17" xfId="0" applyFont="1" applyFill="1" applyBorder="1" applyAlignment="1">
      <alignment horizontal="center" vertical="center"/>
    </xf>
    <xf numFmtId="0" fontId="31" fillId="3" borderId="0" xfId="0" applyFont="1" applyFill="1" applyAlignment="1">
      <alignment horizontal="center" vertical="center"/>
    </xf>
    <xf numFmtId="0" fontId="32" fillId="4" borderId="19" xfId="24280" applyFont="1" applyFill="1" applyBorder="1" applyAlignment="1">
      <alignment horizontal="center" vertical="center" wrapText="1"/>
    </xf>
    <xf numFmtId="0" fontId="32" fillId="4" borderId="0" xfId="24280" applyFont="1" applyFill="1" applyAlignment="1">
      <alignment horizontal="center" vertical="center" wrapText="1"/>
    </xf>
    <xf numFmtId="0" fontId="32" fillId="4" borderId="18" xfId="24280" applyFont="1" applyFill="1" applyBorder="1" applyAlignment="1">
      <alignment horizontal="center" vertical="center"/>
    </xf>
    <xf numFmtId="0" fontId="32" fillId="4" borderId="20" xfId="24280" applyFont="1" applyFill="1" applyBorder="1" applyAlignment="1">
      <alignment horizontal="center" vertical="center"/>
    </xf>
    <xf numFmtId="15" fontId="33" fillId="5" borderId="21" xfId="24281" quotePrefix="1" applyNumberFormat="1" applyFont="1" applyFill="1" applyBorder="1" applyAlignment="1" applyProtection="1">
      <alignment horizontal="center" vertical="center"/>
      <protection locked="0"/>
    </xf>
    <xf numFmtId="15" fontId="33" fillId="5" borderId="23" xfId="24281" applyNumberFormat="1" applyFont="1" applyFill="1" applyBorder="1" applyAlignment="1" applyProtection="1">
      <alignment horizontal="center" vertical="center"/>
      <protection locked="0"/>
    </xf>
    <xf numFmtId="0" fontId="33" fillId="5" borderId="21" xfId="24281" quotePrefix="1" applyFont="1" applyFill="1" applyBorder="1" applyAlignment="1" applyProtection="1">
      <alignment horizontal="center" vertical="center" shrinkToFit="1"/>
      <protection locked="0"/>
    </xf>
    <xf numFmtId="0" fontId="33" fillId="5" borderId="23" xfId="24281" applyFont="1" applyFill="1" applyBorder="1" applyAlignment="1" applyProtection="1">
      <alignment horizontal="center" vertical="center" shrinkToFit="1"/>
      <protection locked="0"/>
    </xf>
    <xf numFmtId="0" fontId="34" fillId="5" borderId="21" xfId="24281" quotePrefix="1" applyFont="1" applyFill="1" applyBorder="1" applyAlignment="1" applyProtection="1">
      <alignment horizontal="center" vertical="center" shrinkToFit="1"/>
      <protection locked="0"/>
    </xf>
    <xf numFmtId="0" fontId="34" fillId="5" borderId="23" xfId="24281" applyFont="1" applyFill="1" applyBorder="1" applyAlignment="1" applyProtection="1">
      <alignment horizontal="center" vertical="center" shrinkToFit="1"/>
      <protection locked="0"/>
    </xf>
    <xf numFmtId="0" fontId="30" fillId="2" borderId="2" xfId="0" applyFont="1" applyFill="1" applyBorder="1" applyAlignment="1">
      <alignment horizontal="center" vertical="center"/>
    </xf>
    <xf numFmtId="0" fontId="30" fillId="2" borderId="3" xfId="0" applyFont="1" applyFill="1" applyBorder="1" applyAlignment="1">
      <alignment horizontal="center" vertical="center"/>
    </xf>
    <xf numFmtId="0" fontId="30" fillId="2" borderId="5" xfId="0" applyFont="1" applyFill="1" applyBorder="1" applyAlignment="1">
      <alignment horizontal="center" vertical="center"/>
    </xf>
    <xf numFmtId="0" fontId="30" fillId="2" borderId="6" xfId="0" applyFont="1" applyFill="1" applyBorder="1" applyAlignment="1">
      <alignment horizontal="center" vertical="center"/>
    </xf>
    <xf numFmtId="0" fontId="30" fillId="2" borderId="8" xfId="0" applyFont="1" applyFill="1" applyBorder="1" applyAlignment="1">
      <alignment horizontal="center" vertical="center"/>
    </xf>
    <xf numFmtId="0" fontId="30" fillId="2" borderId="9" xfId="0" applyFont="1" applyFill="1"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3" xfId="0" applyBorder="1" applyAlignment="1">
      <alignment horizontal="center" vertical="center"/>
    </xf>
    <xf numFmtId="0" fontId="165" fillId="0" borderId="0" xfId="24406" applyFont="1"/>
    <xf numFmtId="0" fontId="166" fillId="0" borderId="0" xfId="24406" applyFont="1"/>
    <xf numFmtId="0" fontId="167" fillId="23" borderId="32" xfId="24406" applyFont="1" applyFill="1" applyBorder="1" applyAlignment="1">
      <alignment horizontal="center" vertical="center" wrapText="1"/>
    </xf>
    <xf numFmtId="0" fontId="167" fillId="23" borderId="33" xfId="24406" applyFont="1" applyFill="1" applyBorder="1" applyAlignment="1">
      <alignment horizontal="center" vertical="center" wrapText="1"/>
    </xf>
    <xf numFmtId="0" fontId="168" fillId="23" borderId="33" xfId="24406" applyFont="1" applyFill="1" applyBorder="1" applyAlignment="1">
      <alignment horizontal="center" vertical="center" wrapText="1"/>
    </xf>
    <xf numFmtId="0" fontId="168" fillId="23" borderId="33" xfId="24406" applyFont="1" applyFill="1" applyBorder="1" applyAlignment="1">
      <alignment horizontal="center" vertical="center"/>
    </xf>
    <xf numFmtId="0" fontId="168" fillId="23" borderId="34" xfId="24406" applyFont="1" applyFill="1" applyBorder="1" applyAlignment="1">
      <alignment horizontal="center" vertical="center"/>
    </xf>
    <xf numFmtId="0" fontId="168" fillId="23" borderId="35" xfId="24406" applyFont="1" applyFill="1" applyBorder="1" applyAlignment="1">
      <alignment horizontal="center" vertical="center" wrapText="1"/>
    </xf>
    <xf numFmtId="0" fontId="168" fillId="23" borderId="0" xfId="24406" applyFont="1" applyFill="1" applyAlignment="1">
      <alignment horizontal="center" vertical="center" wrapText="1"/>
    </xf>
    <xf numFmtId="0" fontId="168" fillId="23" borderId="0" xfId="24406" applyFont="1" applyFill="1" applyAlignment="1">
      <alignment horizontal="center" vertical="center"/>
    </xf>
    <xf numFmtId="0" fontId="168" fillId="23" borderId="36" xfId="24406" applyFont="1" applyFill="1" applyBorder="1" applyAlignment="1">
      <alignment horizontal="center" vertical="center"/>
    </xf>
    <xf numFmtId="0" fontId="168" fillId="23" borderId="37" xfId="24406" applyFont="1" applyFill="1" applyBorder="1" applyAlignment="1">
      <alignment horizontal="center" vertical="center" wrapText="1"/>
    </xf>
    <xf numFmtId="0" fontId="168" fillId="23" borderId="38" xfId="24406" applyFont="1" applyFill="1" applyBorder="1" applyAlignment="1">
      <alignment horizontal="center" vertical="center" wrapText="1"/>
    </xf>
    <xf numFmtId="0" fontId="168" fillId="23" borderId="38" xfId="24406" applyFont="1" applyFill="1" applyBorder="1" applyAlignment="1">
      <alignment horizontal="center" vertical="center"/>
    </xf>
    <xf numFmtId="0" fontId="168" fillId="23" borderId="39" xfId="24406" applyFont="1" applyFill="1" applyBorder="1" applyAlignment="1">
      <alignment horizontal="center" vertical="center"/>
    </xf>
    <xf numFmtId="174" fontId="169" fillId="0" borderId="0" xfId="24406" applyNumberFormat="1" applyFont="1"/>
    <xf numFmtId="0" fontId="170" fillId="19" borderId="33" xfId="24406" applyFont="1" applyFill="1" applyBorder="1" applyAlignment="1">
      <alignment vertical="center"/>
    </xf>
    <xf numFmtId="0" fontId="171" fillId="23" borderId="240" xfId="24406" applyFont="1" applyFill="1" applyBorder="1" applyAlignment="1">
      <alignment horizontal="center" vertical="center" wrapText="1"/>
    </xf>
    <xf numFmtId="0" fontId="171" fillId="23" borderId="238" xfId="24406" applyFont="1" applyFill="1" applyBorder="1" applyAlignment="1">
      <alignment horizontal="center" vertical="center" wrapText="1"/>
    </xf>
    <xf numFmtId="0" fontId="171" fillId="23" borderId="239" xfId="24406" applyFont="1" applyFill="1" applyBorder="1" applyAlignment="1">
      <alignment horizontal="center" vertical="center" wrapText="1"/>
    </xf>
    <xf numFmtId="0" fontId="172" fillId="0" borderId="240" xfId="24406" applyFont="1" applyBorder="1" applyAlignment="1" applyProtection="1">
      <alignment horizontal="center" vertical="center"/>
      <protection locked="0"/>
    </xf>
    <xf numFmtId="0" fontId="172" fillId="0" borderId="238" xfId="24406" applyFont="1" applyBorder="1" applyAlignment="1" applyProtection="1">
      <alignment horizontal="center" vertical="center"/>
      <protection locked="0"/>
    </xf>
    <xf numFmtId="0" fontId="172" fillId="0" borderId="239" xfId="24406" applyFont="1" applyBorder="1" applyAlignment="1" applyProtection="1">
      <alignment horizontal="center" vertical="center"/>
      <protection locked="0"/>
    </xf>
    <xf numFmtId="0" fontId="172" fillId="0" borderId="240" xfId="24407" applyNumberFormat="1" applyFont="1" applyBorder="1" applyAlignment="1" applyProtection="1">
      <alignment horizontal="center" vertical="center" wrapText="1"/>
      <protection locked="0"/>
    </xf>
    <xf numFmtId="0" fontId="172" fillId="0" borderId="238" xfId="24407" applyNumberFormat="1" applyFont="1" applyBorder="1" applyAlignment="1" applyProtection="1">
      <alignment horizontal="center" vertical="center" wrapText="1"/>
      <protection locked="0"/>
    </xf>
    <xf numFmtId="0" fontId="172" fillId="0" borderId="239" xfId="24407" applyNumberFormat="1" applyFont="1" applyBorder="1" applyAlignment="1" applyProtection="1">
      <alignment horizontal="center" vertical="center" wrapText="1"/>
      <protection locked="0"/>
    </xf>
    <xf numFmtId="189" fontId="172" fillId="0" borderId="240" xfId="24406" applyNumberFormat="1" applyFont="1" applyBorder="1" applyAlignment="1" applyProtection="1">
      <alignment horizontal="center" vertical="center"/>
      <protection locked="0"/>
    </xf>
    <xf numFmtId="189" fontId="172" fillId="0" borderId="238" xfId="24406" applyNumberFormat="1" applyFont="1" applyBorder="1" applyAlignment="1" applyProtection="1">
      <alignment horizontal="center" vertical="center"/>
      <protection locked="0"/>
    </xf>
    <xf numFmtId="189" fontId="172" fillId="0" borderId="239" xfId="24406" applyNumberFormat="1" applyFont="1" applyBorder="1" applyAlignment="1" applyProtection="1">
      <alignment horizontal="center" vertical="center"/>
      <protection locked="0"/>
    </xf>
    <xf numFmtId="0" fontId="172" fillId="19" borderId="0" xfId="24406" applyFont="1" applyFill="1" applyAlignment="1">
      <alignment horizontal="center" vertical="top"/>
    </xf>
    <xf numFmtId="0" fontId="171" fillId="23" borderId="240" xfId="24406" applyFont="1" applyFill="1" applyBorder="1" applyAlignment="1">
      <alignment horizontal="center" vertical="center"/>
    </xf>
    <xf numFmtId="0" fontId="171" fillId="23" borderId="238" xfId="24406" applyFont="1" applyFill="1" applyBorder="1" applyAlignment="1">
      <alignment horizontal="center" vertical="center"/>
    </xf>
    <xf numFmtId="0" fontId="171" fillId="23" borderId="239" xfId="24406" applyFont="1" applyFill="1" applyBorder="1" applyAlignment="1">
      <alignment horizontal="center" vertical="center"/>
    </xf>
    <xf numFmtId="0" fontId="172" fillId="0" borderId="240" xfId="24406" applyFont="1" applyBorder="1" applyAlignment="1" applyProtection="1">
      <alignment vertical="center" wrapText="1"/>
      <protection locked="0"/>
    </xf>
    <xf numFmtId="0" fontId="172" fillId="0" borderId="238" xfId="24406" applyFont="1" applyBorder="1" applyAlignment="1" applyProtection="1">
      <alignment vertical="center" wrapText="1"/>
      <protection locked="0"/>
    </xf>
    <xf numFmtId="0" fontId="172" fillId="0" borderId="239" xfId="24406" applyFont="1" applyBorder="1" applyAlignment="1" applyProtection="1">
      <alignment vertical="center" wrapText="1"/>
      <protection locked="0"/>
    </xf>
    <xf numFmtId="0" fontId="172" fillId="0" borderId="240" xfId="24406" applyFont="1" applyBorder="1" applyAlignment="1" applyProtection="1">
      <alignment horizontal="center" vertical="center" wrapText="1"/>
      <protection locked="0"/>
    </xf>
    <xf numFmtId="0" fontId="172" fillId="0" borderId="238" xfId="24406" applyFont="1" applyBorder="1" applyAlignment="1" applyProtection="1">
      <alignment horizontal="center" vertical="center" wrapText="1"/>
      <protection locked="0"/>
    </xf>
    <xf numFmtId="0" fontId="172" fillId="0" borderId="239" xfId="24406" applyFont="1" applyBorder="1" applyAlignment="1" applyProtection="1">
      <alignment horizontal="center" vertical="center" wrapText="1"/>
      <protection locked="0"/>
    </xf>
    <xf numFmtId="0" fontId="170" fillId="19" borderId="238" xfId="24406" applyFont="1" applyFill="1" applyBorder="1" applyAlignment="1">
      <alignment horizontal="center"/>
    </xf>
    <xf numFmtId="0" fontId="170" fillId="19" borderId="33" xfId="24406" applyFont="1" applyFill="1" applyBorder="1" applyAlignment="1">
      <alignment horizontal="center"/>
    </xf>
    <xf numFmtId="0" fontId="171" fillId="23" borderId="10" xfId="24406" applyFont="1" applyFill="1" applyBorder="1" applyAlignment="1">
      <alignment horizontal="center" vertical="center"/>
    </xf>
    <xf numFmtId="0" fontId="171" fillId="23" borderId="11" xfId="24406" applyFont="1" applyFill="1" applyBorder="1" applyAlignment="1">
      <alignment horizontal="center" vertical="center"/>
    </xf>
    <xf numFmtId="0" fontId="173" fillId="0" borderId="1" xfId="24406" applyFont="1" applyBorder="1" applyAlignment="1">
      <alignment horizontal="center" vertical="center" wrapText="1"/>
    </xf>
    <xf numFmtId="0" fontId="173" fillId="0" borderId="166" xfId="24406" applyFont="1" applyBorder="1" applyAlignment="1">
      <alignment horizontal="center" vertical="center" wrapText="1"/>
    </xf>
    <xf numFmtId="0" fontId="173" fillId="0" borderId="167" xfId="24406" applyFont="1" applyBorder="1" applyAlignment="1">
      <alignment horizontal="center" vertical="center" wrapText="1"/>
    </xf>
    <xf numFmtId="0" fontId="173" fillId="0" borderId="25" xfId="24406" applyFont="1" applyBorder="1" applyAlignment="1">
      <alignment horizontal="left" vertical="center" wrapText="1"/>
    </xf>
    <xf numFmtId="0" fontId="173" fillId="0" borderId="166" xfId="24406" applyFont="1" applyBorder="1" applyAlignment="1">
      <alignment horizontal="left" vertical="center" wrapText="1"/>
    </xf>
    <xf numFmtId="0" fontId="173" fillId="0" borderId="167" xfId="24406" applyFont="1" applyBorder="1" applyAlignment="1">
      <alignment horizontal="left" vertical="center" wrapText="1"/>
    </xf>
    <xf numFmtId="0" fontId="174" fillId="0" borderId="3" xfId="24406" applyFont="1" applyBorder="1" applyAlignment="1">
      <alignment horizontal="center" vertical="center"/>
    </xf>
    <xf numFmtId="0" fontId="174" fillId="0" borderId="262" xfId="24406" applyFont="1" applyBorder="1" applyAlignment="1">
      <alignment horizontal="center" vertical="center"/>
    </xf>
    <xf numFmtId="0" fontId="175" fillId="23" borderId="263" xfId="24406" applyFont="1" applyFill="1" applyBorder="1" applyAlignment="1">
      <alignment horizontal="center" vertical="center" textRotation="90"/>
    </xf>
    <xf numFmtId="172" fontId="174" fillId="0" borderId="32" xfId="24406" applyNumberFormat="1" applyFont="1" applyBorder="1" applyAlignment="1">
      <alignment horizontal="center" vertical="center"/>
    </xf>
    <xf numFmtId="0" fontId="174" fillId="0" borderId="34" xfId="24406" applyFont="1" applyBorder="1" applyAlignment="1">
      <alignment horizontal="center" vertical="center"/>
    </xf>
    <xf numFmtId="9" fontId="165" fillId="0" borderId="0" xfId="24408" applyFont="1" applyProtection="1"/>
    <xf numFmtId="0" fontId="171" fillId="23" borderId="598" xfId="24406" applyFont="1" applyFill="1" applyBorder="1" applyAlignment="1">
      <alignment horizontal="center" vertical="center"/>
    </xf>
    <xf numFmtId="0" fontId="171" fillId="23" borderId="601" xfId="24406" applyFont="1" applyFill="1" applyBorder="1" applyAlignment="1">
      <alignment horizontal="center" vertical="center"/>
    </xf>
    <xf numFmtId="0" fontId="173" fillId="0" borderId="599" xfId="24406" applyFont="1" applyBorder="1" applyAlignment="1">
      <alignment horizontal="center" vertical="center" wrapText="1"/>
    </xf>
    <xf numFmtId="0" fontId="173" fillId="0" borderId="596" xfId="24406" applyFont="1" applyBorder="1" applyAlignment="1">
      <alignment horizontal="center" vertical="center" wrapText="1"/>
    </xf>
    <xf numFmtId="0" fontId="173" fillId="0" borderId="597" xfId="24406" applyFont="1" applyBorder="1" applyAlignment="1">
      <alignment horizontal="center" vertical="center" wrapText="1"/>
    </xf>
    <xf numFmtId="0" fontId="173" fillId="0" borderId="602" xfId="24406" applyFont="1" applyBorder="1" applyAlignment="1">
      <alignment horizontal="left" vertical="center" wrapText="1"/>
    </xf>
    <xf numFmtId="0" fontId="173" fillId="0" borderId="596" xfId="24406" applyFont="1" applyBorder="1" applyAlignment="1">
      <alignment horizontal="left" vertical="center" wrapText="1"/>
    </xf>
    <xf numFmtId="0" fontId="173" fillId="0" borderId="597" xfId="24406" applyFont="1" applyBorder="1" applyAlignment="1">
      <alignment horizontal="left" vertical="center" wrapText="1"/>
    </xf>
    <xf numFmtId="0" fontId="174" fillId="0" borderId="603" xfId="24406" applyFont="1" applyBorder="1" applyAlignment="1">
      <alignment horizontal="center" vertical="center"/>
    </xf>
    <xf numFmtId="0" fontId="174" fillId="0" borderId="600" xfId="24406" applyFont="1" applyBorder="1" applyAlignment="1">
      <alignment horizontal="center" vertical="center"/>
    </xf>
    <xf numFmtId="0" fontId="175" fillId="23" borderId="265" xfId="24406" applyFont="1" applyFill="1" applyBorder="1" applyAlignment="1">
      <alignment horizontal="center" vertical="center" textRotation="90"/>
    </xf>
    <xf numFmtId="0" fontId="174" fillId="0" borderId="35" xfId="24406" applyFont="1" applyBorder="1" applyAlignment="1">
      <alignment horizontal="center" vertical="center"/>
    </xf>
    <xf numFmtId="0" fontId="174" fillId="0" borderId="36" xfId="24406" applyFont="1" applyBorder="1" applyAlignment="1">
      <alignment horizontal="center" vertical="center"/>
    </xf>
    <xf numFmtId="0" fontId="165" fillId="0" borderId="0" xfId="24408" applyNumberFormat="1" applyFont="1" applyProtection="1"/>
    <xf numFmtId="2" fontId="174" fillId="0" borderId="603" xfId="24406" applyNumberFormat="1" applyFont="1" applyBorder="1" applyAlignment="1">
      <alignment horizontal="center" vertical="center"/>
    </xf>
    <xf numFmtId="2" fontId="174" fillId="0" borderId="600" xfId="24406" applyNumberFormat="1" applyFont="1" applyBorder="1" applyAlignment="1">
      <alignment horizontal="center" vertical="center"/>
    </xf>
    <xf numFmtId="0" fontId="171" fillId="23" borderId="562" xfId="24406" applyFont="1" applyFill="1" applyBorder="1" applyAlignment="1">
      <alignment horizontal="center" vertical="center"/>
    </xf>
    <xf numFmtId="0" fontId="171" fillId="23" borderId="563" xfId="24406" applyFont="1" applyFill="1" applyBorder="1" applyAlignment="1">
      <alignment horizontal="center" vertical="center"/>
    </xf>
    <xf numFmtId="0" fontId="173" fillId="0" borderId="564" xfId="24406" applyFont="1" applyBorder="1" applyAlignment="1">
      <alignment horizontal="center" vertical="center" wrapText="1"/>
    </xf>
    <xf numFmtId="0" fontId="173" fillId="0" borderId="565" xfId="24406" applyFont="1" applyBorder="1" applyAlignment="1">
      <alignment horizontal="center" vertical="center" wrapText="1"/>
    </xf>
    <xf numFmtId="0" fontId="173" fillId="0" borderId="566" xfId="24406" applyFont="1" applyBorder="1" applyAlignment="1">
      <alignment horizontal="center" vertical="center" wrapText="1"/>
    </xf>
    <xf numFmtId="0" fontId="173" fillId="0" borderId="567" xfId="24406" applyFont="1" applyBorder="1" applyAlignment="1">
      <alignment horizontal="left" vertical="center" wrapText="1"/>
    </xf>
    <xf numFmtId="0" fontId="173" fillId="0" borderId="565" xfId="24406" applyFont="1" applyBorder="1" applyAlignment="1">
      <alignment horizontal="left" vertical="center" wrapText="1"/>
    </xf>
    <xf numFmtId="0" fontId="173" fillId="0" borderId="566" xfId="24406" applyFont="1" applyBorder="1" applyAlignment="1">
      <alignment horizontal="left" vertical="center" wrapText="1"/>
    </xf>
    <xf numFmtId="0" fontId="174" fillId="0" borderId="568" xfId="24406" applyFont="1" applyBorder="1" applyAlignment="1">
      <alignment horizontal="center" vertical="center"/>
    </xf>
    <xf numFmtId="0" fontId="174" fillId="0" borderId="569" xfId="24406" applyFont="1" applyBorder="1" applyAlignment="1">
      <alignment horizontal="center" vertical="center"/>
    </xf>
    <xf numFmtId="0" fontId="175" fillId="23" borderId="266" xfId="24406" applyFont="1" applyFill="1" applyBorder="1" applyAlignment="1">
      <alignment horizontal="center" vertical="center" textRotation="90"/>
    </xf>
    <xf numFmtId="0" fontId="174" fillId="0" borderId="37" xfId="24406" applyFont="1" applyBorder="1" applyAlignment="1">
      <alignment horizontal="center" vertical="center"/>
    </xf>
    <xf numFmtId="0" fontId="174" fillId="0" borderId="39" xfId="24406" applyFont="1" applyBorder="1" applyAlignment="1">
      <alignment horizontal="center" vertical="center"/>
    </xf>
    <xf numFmtId="0" fontId="170" fillId="19" borderId="38" xfId="24406" applyFont="1" applyFill="1" applyBorder="1" applyAlignment="1">
      <alignment horizontal="center"/>
    </xf>
    <xf numFmtId="0" fontId="174" fillId="32" borderId="166" xfId="24406" applyFont="1" applyFill="1" applyBorder="1" applyAlignment="1">
      <alignment horizontal="center" vertical="center"/>
    </xf>
    <xf numFmtId="0" fontId="170" fillId="19" borderId="0" xfId="24406" applyFont="1" applyFill="1" applyAlignment="1">
      <alignment vertical="center"/>
    </xf>
    <xf numFmtId="0" fontId="174" fillId="32" borderId="2" xfId="24406" applyFont="1" applyFill="1" applyBorder="1" applyAlignment="1">
      <alignment horizontal="center" vertical="center"/>
    </xf>
    <xf numFmtId="0" fontId="174" fillId="32" borderId="11" xfId="24406" applyFont="1" applyFill="1" applyBorder="1" applyAlignment="1">
      <alignment horizontal="center" vertical="center"/>
    </xf>
    <xf numFmtId="0" fontId="174" fillId="32" borderId="25" xfId="24406" applyFont="1" applyFill="1" applyBorder="1" applyAlignment="1">
      <alignment horizontal="center" vertical="center"/>
    </xf>
    <xf numFmtId="0" fontId="179" fillId="0" borderId="0" xfId="24406" applyFont="1" applyAlignment="1">
      <alignment vertical="center"/>
    </xf>
    <xf numFmtId="0" fontId="183" fillId="19" borderId="0" xfId="24406" applyFont="1" applyFill="1" applyAlignment="1">
      <alignment vertical="center"/>
    </xf>
    <xf numFmtId="0" fontId="179" fillId="33" borderId="0" xfId="24406" applyFont="1" applyFill="1" applyAlignment="1">
      <alignment horizontal="center" vertical="center" wrapText="1"/>
    </xf>
    <xf numFmtId="1" fontId="165" fillId="0" borderId="0" xfId="24406" applyNumberFormat="1" applyFont="1"/>
    <xf numFmtId="0" fontId="179" fillId="33" borderId="571" xfId="24406" applyFont="1" applyFill="1" applyBorder="1" applyAlignment="1">
      <alignment horizontal="center" vertical="center" wrapText="1"/>
    </xf>
    <xf numFmtId="0" fontId="179" fillId="33" borderId="606" xfId="24406" applyFont="1" applyFill="1" applyBorder="1" applyAlignment="1">
      <alignment horizontal="center" vertical="center" wrapText="1"/>
    </xf>
    <xf numFmtId="0" fontId="179" fillId="33" borderId="602" xfId="24406" applyFont="1" applyFill="1" applyBorder="1" applyAlignment="1">
      <alignment horizontal="center" vertical="center" wrapText="1"/>
    </xf>
    <xf numFmtId="0" fontId="179" fillId="33" borderId="113" xfId="24406" applyFont="1" applyFill="1" applyBorder="1" applyAlignment="1">
      <alignment horizontal="center" vertical="center" wrapText="1"/>
    </xf>
    <xf numFmtId="0" fontId="179" fillId="33" borderId="596" xfId="24406" applyFont="1" applyFill="1" applyBorder="1" applyAlignment="1">
      <alignment horizontal="center" vertical="center" wrapText="1"/>
    </xf>
    <xf numFmtId="0" fontId="165" fillId="22" borderId="0" xfId="24406" applyFont="1" applyFill="1"/>
    <xf numFmtId="0" fontId="165" fillId="0" borderId="0" xfId="24406" applyFont="1" applyAlignment="1">
      <alignment horizontal="center" vertical="center"/>
    </xf>
    <xf numFmtId="0" fontId="179" fillId="33" borderId="596" xfId="24406" applyFont="1" applyFill="1" applyBorder="1" applyAlignment="1">
      <alignment horizontal="center" vertical="center"/>
    </xf>
    <xf numFmtId="0" fontId="165" fillId="0" borderId="596" xfId="24406" applyFont="1" applyBorder="1" applyAlignment="1">
      <alignment horizontal="center" vertical="center"/>
    </xf>
    <xf numFmtId="10" fontId="165" fillId="0" borderId="596" xfId="24406" applyNumberFormat="1" applyFont="1" applyBorder="1" applyAlignment="1">
      <alignment horizontal="center" vertical="center"/>
    </xf>
    <xf numFmtId="0" fontId="165" fillId="0" borderId="0" xfId="24406" applyFont="1" applyAlignment="1">
      <alignment vertical="center"/>
    </xf>
    <xf numFmtId="0" fontId="165" fillId="0" borderId="0" xfId="24406" applyFont="1" applyAlignment="1">
      <alignment vertical="center" wrapText="1"/>
    </xf>
    <xf numFmtId="0" fontId="179" fillId="33" borderId="571" xfId="24406" applyFont="1" applyFill="1" applyBorder="1" applyAlignment="1">
      <alignment horizontal="center" vertical="center"/>
    </xf>
    <xf numFmtId="0" fontId="165" fillId="0" borderId="571" xfId="24406" applyFont="1" applyBorder="1" applyAlignment="1">
      <alignment horizontal="center" vertical="center"/>
    </xf>
    <xf numFmtId="10" fontId="165" fillId="0" borderId="571" xfId="24406" applyNumberFormat="1" applyFont="1" applyBorder="1" applyAlignment="1">
      <alignment horizontal="center" vertical="center"/>
    </xf>
    <xf numFmtId="0" fontId="179" fillId="33" borderId="269" xfId="24406" applyFont="1" applyFill="1" applyBorder="1" applyAlignment="1">
      <alignment horizontal="center" vertical="center"/>
    </xf>
    <xf numFmtId="0" fontId="165" fillId="0" borderId="269" xfId="24406" applyFont="1" applyBorder="1" applyAlignment="1">
      <alignment horizontal="center" vertical="center"/>
    </xf>
    <xf numFmtId="9" fontId="165" fillId="0" borderId="269" xfId="24408" applyFont="1" applyFill="1" applyBorder="1" applyAlignment="1" applyProtection="1">
      <alignment horizontal="center" vertical="center"/>
    </xf>
    <xf numFmtId="0" fontId="165" fillId="0" borderId="0" xfId="24406" applyFont="1" applyAlignment="1">
      <alignment horizontal="right" vertical="center"/>
    </xf>
    <xf numFmtId="0" fontId="179" fillId="33" borderId="32" xfId="24406" applyFont="1" applyFill="1" applyBorder="1" applyAlignment="1">
      <alignment horizontal="center" vertical="center"/>
    </xf>
    <xf numFmtId="0" fontId="179" fillId="33" borderId="33" xfId="24406" applyFont="1" applyFill="1" applyBorder="1" applyAlignment="1">
      <alignment horizontal="center" vertical="center"/>
    </xf>
    <xf numFmtId="0" fontId="179" fillId="33" borderId="34" xfId="24406" applyFont="1" applyFill="1" applyBorder="1" applyAlignment="1">
      <alignment vertical="center"/>
    </xf>
    <xf numFmtId="0" fontId="179" fillId="33" borderId="240" xfId="24406" applyFont="1" applyFill="1" applyBorder="1" applyAlignment="1">
      <alignment horizontal="center" vertical="center"/>
    </xf>
    <xf numFmtId="0" fontId="179" fillId="33" borderId="238" xfId="24406" applyFont="1" applyFill="1" applyBorder="1" applyAlignment="1">
      <alignment horizontal="center" vertical="center"/>
    </xf>
    <xf numFmtId="0" fontId="179" fillId="33" borderId="270" xfId="24406" applyFont="1" applyFill="1" applyBorder="1" applyAlignment="1">
      <alignment horizontal="center" vertical="center"/>
    </xf>
    <xf numFmtId="0" fontId="165" fillId="22" borderId="37" xfId="24406" applyFont="1" applyFill="1" applyBorder="1" applyAlignment="1">
      <alignment horizontal="center" vertical="center"/>
    </xf>
    <xf numFmtId="0" fontId="165" fillId="0" borderId="38" xfId="24406" applyFont="1" applyBorder="1" applyAlignment="1">
      <alignment horizontal="center" vertical="center"/>
    </xf>
    <xf numFmtId="0" fontId="165" fillId="0" borderId="39" xfId="24406" applyFont="1" applyBorder="1" applyAlignment="1">
      <alignment vertical="center"/>
    </xf>
    <xf numFmtId="2" fontId="165" fillId="19" borderId="35" xfId="24406" applyNumberFormat="1" applyFont="1" applyFill="1" applyBorder="1" applyAlignment="1">
      <alignment horizontal="right" vertical="center"/>
    </xf>
    <xf numFmtId="2" fontId="165" fillId="19" borderId="0" xfId="24406" applyNumberFormat="1" applyFont="1" applyFill="1" applyAlignment="1">
      <alignment horizontal="right" vertical="center"/>
    </xf>
    <xf numFmtId="2" fontId="165" fillId="19" borderId="271" xfId="24406" applyNumberFormat="1" applyFont="1" applyFill="1" applyBorder="1" applyAlignment="1">
      <alignment horizontal="left" vertical="center"/>
    </xf>
    <xf numFmtId="2" fontId="165" fillId="0" borderId="0" xfId="24406" applyNumberFormat="1" applyFont="1" applyAlignment="1">
      <alignment vertical="center"/>
    </xf>
    <xf numFmtId="0" fontId="170" fillId="19" borderId="596" xfId="24406" applyFont="1" applyFill="1" applyBorder="1" applyAlignment="1">
      <alignment horizontal="left" vertical="center" wrapText="1"/>
    </xf>
    <xf numFmtId="2" fontId="165" fillId="19" borderId="221" xfId="24406" applyNumberFormat="1" applyFont="1" applyFill="1" applyBorder="1" applyAlignment="1">
      <alignment horizontal="left" vertical="center"/>
    </xf>
    <xf numFmtId="2" fontId="165" fillId="19" borderId="37" xfId="24406" applyNumberFormat="1" applyFont="1" applyFill="1" applyBorder="1" applyAlignment="1">
      <alignment horizontal="right" vertical="center"/>
    </xf>
    <xf numFmtId="2" fontId="165" fillId="19" borderId="38" xfId="24406" applyNumberFormat="1" applyFont="1" applyFill="1" applyBorder="1" applyAlignment="1">
      <alignment horizontal="right" vertical="center"/>
    </xf>
    <xf numFmtId="2" fontId="165" fillId="19" borderId="272" xfId="24406" applyNumberFormat="1" applyFont="1" applyFill="1" applyBorder="1" applyAlignment="1">
      <alignment horizontal="left" vertical="center"/>
    </xf>
    <xf numFmtId="2" fontId="165" fillId="19" borderId="0" xfId="24406" applyNumberFormat="1" applyFont="1" applyFill="1" applyAlignment="1">
      <alignment vertical="center"/>
    </xf>
    <xf numFmtId="190" fontId="165" fillId="0" borderId="0" xfId="24406" applyNumberFormat="1" applyFont="1"/>
    <xf numFmtId="0" fontId="170" fillId="19" borderId="0" xfId="24406" applyFont="1" applyFill="1"/>
    <xf numFmtId="0" fontId="170" fillId="19" borderId="0" xfId="24406" applyFont="1" applyFill="1" applyAlignment="1">
      <alignment horizontal="center"/>
    </xf>
    <xf numFmtId="0" fontId="190" fillId="19" borderId="0" xfId="24406" applyFont="1" applyFill="1" applyAlignment="1">
      <alignment vertical="center" wrapText="1"/>
    </xf>
    <xf numFmtId="0" fontId="177" fillId="19" borderId="0" xfId="24406" applyFont="1" applyFill="1" applyAlignment="1">
      <alignment vertical="center" wrapText="1"/>
    </xf>
    <xf numFmtId="0" fontId="191" fillId="32" borderId="240" xfId="24406" applyFont="1" applyFill="1" applyBorder="1" applyAlignment="1">
      <alignment horizontal="center" vertical="center" wrapText="1"/>
    </xf>
    <xf numFmtId="0" fontId="191" fillId="32" borderId="238" xfId="24406" applyFont="1" applyFill="1" applyBorder="1" applyAlignment="1">
      <alignment horizontal="center" vertical="center" wrapText="1"/>
    </xf>
    <xf numFmtId="0" fontId="191" fillId="32" borderId="239" xfId="24406" applyFont="1" applyFill="1" applyBorder="1" applyAlignment="1">
      <alignment horizontal="center" vertical="center" wrapText="1"/>
    </xf>
    <xf numFmtId="172" fontId="191" fillId="32" borderId="240" xfId="24408" applyNumberFormat="1" applyFont="1" applyFill="1" applyBorder="1" applyAlignment="1" applyProtection="1">
      <alignment horizontal="center" vertical="distributed" wrapText="1"/>
    </xf>
    <xf numFmtId="172" fontId="192" fillId="32" borderId="238" xfId="24406" applyNumberFormat="1" applyFont="1" applyFill="1" applyBorder="1" applyAlignment="1">
      <alignment horizontal="center" vertical="distributed" wrapText="1"/>
    </xf>
    <xf numFmtId="172" fontId="192" fillId="32" borderId="239" xfId="24406" applyNumberFormat="1" applyFont="1" applyFill="1" applyBorder="1" applyAlignment="1">
      <alignment horizontal="center" vertical="distributed" wrapText="1"/>
    </xf>
    <xf numFmtId="0" fontId="190" fillId="19" borderId="0" xfId="24406" applyFont="1" applyFill="1" applyAlignment="1">
      <alignment horizontal="right" vertical="center" wrapText="1"/>
    </xf>
    <xf numFmtId="0" fontId="177" fillId="19" borderId="0" xfId="24406" applyFont="1" applyFill="1" applyAlignment="1">
      <alignment horizontal="left" vertical="center" wrapText="1"/>
    </xf>
    <xf numFmtId="0" fontId="165" fillId="19" borderId="0" xfId="24406" applyFont="1" applyFill="1" applyAlignment="1">
      <alignment horizontal="left" vertical="center" wrapText="1"/>
    </xf>
    <xf numFmtId="0" fontId="190" fillId="32" borderId="240" xfId="24406" applyFont="1" applyFill="1" applyBorder="1" applyAlignment="1">
      <alignment horizontal="right" vertical="center" wrapText="1"/>
    </xf>
    <xf numFmtId="0" fontId="190" fillId="32" borderId="238" xfId="24406" applyFont="1" applyFill="1" applyBorder="1" applyAlignment="1">
      <alignment horizontal="right" vertical="center" wrapText="1"/>
    </xf>
    <xf numFmtId="0" fontId="177" fillId="0" borderId="238" xfId="24406" applyFont="1" applyBorder="1" applyAlignment="1" applyProtection="1">
      <alignment horizontal="left" vertical="center" wrapText="1"/>
      <protection locked="0"/>
    </xf>
    <xf numFmtId="0" fontId="177" fillId="0" borderId="239" xfId="24406" applyFont="1" applyBorder="1" applyAlignment="1" applyProtection="1">
      <alignment horizontal="left" vertical="center" wrapText="1"/>
      <protection locked="0"/>
    </xf>
    <xf numFmtId="0" fontId="180" fillId="19" borderId="596" xfId="24406" applyFont="1" applyFill="1" applyBorder="1" applyAlignment="1">
      <alignment horizontal="left" vertical="center" wrapText="1"/>
    </xf>
    <xf numFmtId="0" fontId="180" fillId="19" borderId="596" xfId="24406" applyFont="1" applyFill="1" applyBorder="1" applyAlignment="1">
      <alignment horizontal="left" vertical="center"/>
    </xf>
    <xf numFmtId="0" fontId="193" fillId="0" borderId="573" xfId="24406" applyFont="1" applyBorder="1" applyAlignment="1">
      <alignment vertical="center" wrapText="1"/>
    </xf>
    <xf numFmtId="0" fontId="194" fillId="0" borderId="573" xfId="24406" applyFont="1" applyBorder="1" applyAlignment="1">
      <alignment vertical="center" wrapText="1"/>
    </xf>
    <xf numFmtId="0" fontId="194" fillId="0" borderId="573" xfId="24406" applyFont="1" applyBorder="1" applyAlignment="1">
      <alignment vertical="center"/>
    </xf>
    <xf numFmtId="0" fontId="193" fillId="0" borderId="0" xfId="24406" applyFont="1" applyAlignment="1">
      <alignment vertical="center" wrapText="1"/>
    </xf>
    <xf numFmtId="0" fontId="195" fillId="0" borderId="0" xfId="24406" applyFont="1" applyAlignment="1">
      <alignment vertical="top" wrapText="1"/>
    </xf>
    <xf numFmtId="0" fontId="165" fillId="0" borderId="0" xfId="24406" applyFont="1" applyAlignment="1">
      <alignment vertical="top" wrapText="1"/>
    </xf>
    <xf numFmtId="0" fontId="196" fillId="0" borderId="0" xfId="24406" applyFont="1" applyAlignment="1">
      <alignment vertical="center" wrapText="1"/>
    </xf>
    <xf numFmtId="0" fontId="197" fillId="23" borderId="576" xfId="24406" applyFont="1" applyFill="1" applyBorder="1" applyAlignment="1">
      <alignment horizontal="center" vertical="center"/>
    </xf>
    <xf numFmtId="0" fontId="197" fillId="23" borderId="577" xfId="24406" applyFont="1" applyFill="1" applyBorder="1" applyAlignment="1">
      <alignment horizontal="center" vertical="center"/>
    </xf>
    <xf numFmtId="0" fontId="197" fillId="23" borderId="578" xfId="24406" applyFont="1" applyFill="1" applyBorder="1" applyAlignment="1">
      <alignment horizontal="center" vertical="center"/>
    </xf>
    <xf numFmtId="0" fontId="197" fillId="23" borderId="579" xfId="24406" applyFont="1" applyFill="1" applyBorder="1" applyAlignment="1">
      <alignment horizontal="center" vertical="center"/>
    </xf>
    <xf numFmtId="0" fontId="1" fillId="0" borderId="0" xfId="24406"/>
    <xf numFmtId="0" fontId="198" fillId="23" borderId="241" xfId="24406" applyFont="1" applyFill="1" applyBorder="1" applyAlignment="1">
      <alignment horizontal="center" vertical="center"/>
    </xf>
    <xf numFmtId="0" fontId="198" fillId="23" borderId="131" xfId="24406" applyFont="1" applyFill="1" applyBorder="1" applyAlignment="1">
      <alignment horizontal="center" vertical="center"/>
    </xf>
    <xf numFmtId="0" fontId="198" fillId="23" borderId="94" xfId="24406" applyFont="1" applyFill="1" applyBorder="1" applyAlignment="1">
      <alignment horizontal="center" vertical="center"/>
    </xf>
    <xf numFmtId="0" fontId="198" fillId="23" borderId="94" xfId="24406" applyFont="1" applyFill="1" applyBorder="1" applyAlignment="1">
      <alignment horizontal="center" vertical="center" wrapText="1"/>
    </xf>
    <xf numFmtId="0" fontId="197" fillId="23" borderId="226" xfId="24406" applyFont="1" applyFill="1" applyBorder="1" applyAlignment="1">
      <alignment horizontal="center" vertical="center"/>
    </xf>
    <xf numFmtId="0" fontId="197" fillId="23" borderId="227" xfId="24406" applyFont="1" applyFill="1" applyBorder="1" applyAlignment="1">
      <alignment horizontal="center" vertical="center"/>
    </xf>
    <xf numFmtId="0" fontId="197" fillId="23" borderId="242" xfId="24406" applyFont="1" applyFill="1" applyBorder="1" applyAlignment="1">
      <alignment horizontal="center" vertical="center"/>
    </xf>
    <xf numFmtId="0" fontId="198" fillId="23" borderId="100" xfId="24406" applyFont="1" applyFill="1" applyBorder="1" applyAlignment="1">
      <alignment horizontal="center" vertical="center"/>
    </xf>
    <xf numFmtId="0" fontId="198" fillId="23" borderId="243" xfId="24406" applyFont="1" applyFill="1" applyBorder="1" applyAlignment="1">
      <alignment horizontal="center" vertical="center"/>
    </xf>
    <xf numFmtId="0" fontId="198" fillId="23" borderId="580" xfId="24406" applyFont="1" applyFill="1" applyBorder="1" applyAlignment="1">
      <alignment horizontal="center" vertical="center"/>
    </xf>
    <xf numFmtId="0" fontId="198" fillId="23" borderId="580" xfId="24406" applyFont="1" applyFill="1" applyBorder="1" applyAlignment="1">
      <alignment horizontal="center" vertical="center" wrapText="1"/>
    </xf>
    <xf numFmtId="0" fontId="199" fillId="23" borderId="90" xfId="24406" applyFont="1" applyFill="1" applyBorder="1" applyAlignment="1">
      <alignment horizontal="center" vertical="center" wrapText="1"/>
    </xf>
    <xf numFmtId="0" fontId="198" fillId="23" borderId="244" xfId="24406" applyFont="1" applyFill="1" applyBorder="1" applyAlignment="1">
      <alignment horizontal="center" vertical="center"/>
    </xf>
    <xf numFmtId="0" fontId="198" fillId="23" borderId="245" xfId="24406" applyFont="1" applyFill="1" applyBorder="1" applyAlignment="1">
      <alignment horizontal="center" vertical="center"/>
    </xf>
    <xf numFmtId="0" fontId="198" fillId="23" borderId="578" xfId="24406" applyFont="1" applyFill="1" applyBorder="1" applyAlignment="1">
      <alignment horizontal="center" vertical="center"/>
    </xf>
    <xf numFmtId="0" fontId="198" fillId="23" borderId="578" xfId="24406" applyFont="1" applyFill="1" applyBorder="1" applyAlignment="1">
      <alignment horizontal="center" vertical="center" wrapText="1"/>
    </xf>
    <xf numFmtId="0" fontId="200" fillId="23" borderId="130" xfId="24406" applyFont="1" applyFill="1" applyBorder="1" applyAlignment="1">
      <alignment horizontal="center"/>
    </xf>
    <xf numFmtId="0" fontId="200" fillId="23" borderId="246" xfId="24406" applyFont="1" applyFill="1" applyBorder="1" applyAlignment="1">
      <alignment horizontal="center"/>
    </xf>
    <xf numFmtId="170" fontId="0" fillId="16" borderId="45" xfId="24409" applyNumberFormat="1" applyFont="1" applyFill="1" applyBorder="1" applyAlignment="1">
      <alignment horizontal="center" vertical="center"/>
    </xf>
    <xf numFmtId="170" fontId="0" fillId="16" borderId="85" xfId="24409" applyNumberFormat="1" applyFont="1" applyFill="1" applyBorder="1" applyAlignment="1">
      <alignment horizontal="center" vertical="center"/>
    </xf>
    <xf numFmtId="170" fontId="0" fillId="16" borderId="46" xfId="24409" applyNumberFormat="1" applyFont="1" applyFill="1" applyBorder="1" applyAlignment="1">
      <alignment horizontal="center" vertical="center"/>
    </xf>
    <xf numFmtId="0" fontId="200" fillId="23" borderId="20" xfId="24406" applyFont="1" applyFill="1" applyBorder="1" applyAlignment="1">
      <alignment horizontal="center"/>
    </xf>
    <xf numFmtId="0" fontId="200" fillId="23" borderId="247" xfId="24406" applyFont="1" applyFill="1" applyBorder="1" applyAlignment="1">
      <alignment horizontal="center"/>
    </xf>
    <xf numFmtId="0" fontId="200" fillId="23" borderId="16" xfId="24406" applyFont="1" applyFill="1" applyBorder="1" applyAlignment="1">
      <alignment horizontal="center"/>
    </xf>
    <xf numFmtId="0" fontId="200" fillId="23" borderId="248" xfId="24406" applyFont="1" applyFill="1" applyBorder="1" applyAlignment="1">
      <alignment horizontal="center"/>
    </xf>
    <xf numFmtId="170" fontId="0" fillId="16" borderId="49" xfId="24409" applyNumberFormat="1" applyFont="1" applyFill="1" applyBorder="1" applyAlignment="1">
      <alignment horizontal="center" vertical="center"/>
    </xf>
    <xf numFmtId="170" fontId="0" fillId="16" borderId="249" xfId="24409" applyNumberFormat="1" applyFont="1" applyFill="1" applyBorder="1" applyAlignment="1">
      <alignment horizontal="center" vertical="center"/>
    </xf>
    <xf numFmtId="170" fontId="0" fillId="16" borderId="50" xfId="24409" applyNumberFormat="1" applyFont="1" applyFill="1" applyBorder="1" applyAlignment="1">
      <alignment horizontal="center" vertical="center"/>
    </xf>
    <xf numFmtId="0" fontId="197" fillId="23" borderId="581" xfId="24406" applyFont="1" applyFill="1" applyBorder="1" applyAlignment="1">
      <alignment horizontal="center" vertical="center"/>
    </xf>
    <xf numFmtId="0" fontId="197" fillId="23" borderId="582" xfId="24406" applyFont="1" applyFill="1" applyBorder="1" applyAlignment="1">
      <alignment horizontal="center" vertical="center"/>
    </xf>
    <xf numFmtId="0" fontId="197" fillId="23" borderId="583" xfId="24406" applyFont="1" applyFill="1" applyBorder="1" applyAlignment="1">
      <alignment horizontal="center" vertical="center"/>
    </xf>
    <xf numFmtId="0" fontId="201" fillId="23" borderId="89" xfId="24406" applyFont="1" applyFill="1" applyBorder="1" applyAlignment="1">
      <alignment horizontal="center" vertical="center"/>
    </xf>
    <xf numFmtId="0" fontId="201" fillId="23" borderId="125" xfId="24406" applyFont="1" applyFill="1" applyBorder="1" applyAlignment="1">
      <alignment horizontal="center" vertical="center"/>
    </xf>
    <xf numFmtId="0" fontId="201" fillId="23" borderId="90" xfId="24406" applyFont="1" applyFill="1" applyBorder="1" applyAlignment="1">
      <alignment horizontal="center" vertical="center"/>
    </xf>
    <xf numFmtId="0" fontId="198" fillId="23" borderId="90" xfId="24406" applyFont="1" applyFill="1" applyBorder="1" applyAlignment="1">
      <alignment horizontal="center" vertical="center"/>
    </xf>
    <xf numFmtId="0" fontId="122" fillId="23" borderId="90" xfId="24406" applyFont="1" applyFill="1" applyBorder="1" applyAlignment="1">
      <alignment horizontal="centerContinuous"/>
    </xf>
    <xf numFmtId="0" fontId="198" fillId="23" borderId="226" xfId="24406" applyFont="1" applyFill="1" applyBorder="1" applyAlignment="1">
      <alignment horizontal="center" vertical="center" wrapText="1"/>
    </xf>
    <xf numFmtId="0" fontId="199" fillId="23" borderId="102" xfId="24406" applyFont="1" applyFill="1" applyBorder="1" applyAlignment="1">
      <alignment horizontal="center" vertical="center" wrapText="1"/>
    </xf>
    <xf numFmtId="0" fontId="198" fillId="23" borderId="242" xfId="24406" applyFont="1" applyFill="1" applyBorder="1" applyAlignment="1">
      <alignment horizontal="center" vertical="center" wrapText="1"/>
    </xf>
    <xf numFmtId="0" fontId="198" fillId="13" borderId="90" xfId="24406" applyFont="1" applyFill="1" applyBorder="1" applyAlignment="1">
      <alignment horizontal="center" vertical="center" wrapText="1"/>
    </xf>
    <xf numFmtId="0" fontId="198" fillId="24" borderId="90" xfId="24406" applyFont="1" applyFill="1" applyBorder="1" applyAlignment="1">
      <alignment horizontal="center" vertical="center" wrapText="1"/>
    </xf>
    <xf numFmtId="0" fontId="199" fillId="23" borderId="250" xfId="24406" applyFont="1" applyFill="1" applyBorder="1" applyAlignment="1">
      <alignment horizontal="center" vertical="center" wrapText="1"/>
    </xf>
    <xf numFmtId="0" fontId="1" fillId="16" borderId="251" xfId="24406" applyFill="1" applyBorder="1" applyAlignment="1">
      <alignment horizontal="center"/>
    </xf>
    <xf numFmtId="0" fontId="1" fillId="16" borderId="252" xfId="24406" applyFill="1" applyBorder="1" applyAlignment="1">
      <alignment horizontal="center"/>
    </xf>
    <xf numFmtId="0" fontId="1" fillId="16" borderId="253" xfId="24406" applyFill="1" applyBorder="1" applyAlignment="1">
      <alignment horizontal="center"/>
    </xf>
    <xf numFmtId="170" fontId="0" fillId="16" borderId="85" xfId="24409" applyNumberFormat="1" applyFont="1" applyFill="1" applyBorder="1"/>
    <xf numFmtId="0" fontId="198" fillId="23" borderId="254" xfId="24406" applyFont="1" applyFill="1" applyBorder="1" applyAlignment="1">
      <alignment horizontal="center"/>
    </xf>
    <xf numFmtId="0" fontId="198" fillId="23" borderId="255" xfId="24406" applyFont="1" applyFill="1" applyBorder="1" applyAlignment="1">
      <alignment horizontal="center"/>
    </xf>
    <xf numFmtId="0" fontId="198" fillId="23" borderId="256" xfId="24406" applyFont="1" applyFill="1" applyBorder="1" applyAlignment="1">
      <alignment horizontal="center"/>
    </xf>
    <xf numFmtId="170" fontId="122" fillId="23" borderId="49" xfId="24410" applyNumberFormat="1" applyFont="1" applyFill="1" applyBorder="1"/>
    <xf numFmtId="170" fontId="122" fillId="23" borderId="50" xfId="24410" applyNumberFormat="1" applyFont="1" applyFill="1" applyBorder="1"/>
    <xf numFmtId="170" fontId="1" fillId="0" borderId="0" xfId="24406" applyNumberFormat="1"/>
    <xf numFmtId="0" fontId="197" fillId="23" borderId="584" xfId="24406" applyFont="1" applyFill="1" applyBorder="1" applyAlignment="1">
      <alignment horizontal="center" vertical="center"/>
    </xf>
    <xf numFmtId="0" fontId="197" fillId="23" borderId="585" xfId="24406" applyFont="1" applyFill="1" applyBorder="1" applyAlignment="1">
      <alignment horizontal="center" vertical="center"/>
    </xf>
    <xf numFmtId="0" fontId="197" fillId="23" borderId="583" xfId="24406" applyFont="1" applyFill="1" applyBorder="1" applyAlignment="1">
      <alignment vertical="center"/>
    </xf>
    <xf numFmtId="0" fontId="197" fillId="23" borderId="579" xfId="24406" applyFont="1" applyFill="1" applyBorder="1" applyAlignment="1">
      <alignment vertical="center"/>
    </xf>
    <xf numFmtId="0" fontId="198" fillId="23" borderId="90" xfId="24406" applyFont="1" applyFill="1" applyBorder="1" applyAlignment="1">
      <alignment horizontal="center" vertical="center" wrapText="1"/>
    </xf>
    <xf numFmtId="0" fontId="198" fillId="23" borderId="241" xfId="24406" applyFont="1" applyFill="1" applyBorder="1" applyAlignment="1">
      <alignment horizontal="center" vertical="center" wrapText="1"/>
    </xf>
    <xf numFmtId="0" fontId="198" fillId="23" borderId="257" xfId="24406" applyFont="1" applyFill="1" applyBorder="1" applyAlignment="1">
      <alignment horizontal="center" vertical="center" wrapText="1"/>
    </xf>
    <xf numFmtId="0" fontId="198" fillId="23" borderId="258" xfId="24406" applyFont="1" applyFill="1" applyBorder="1" applyAlignment="1">
      <alignment horizontal="center" vertical="center" wrapText="1"/>
    </xf>
    <xf numFmtId="0" fontId="198" fillId="23" borderId="244" xfId="24406" applyFont="1" applyFill="1" applyBorder="1" applyAlignment="1">
      <alignment horizontal="center" vertical="center" wrapText="1"/>
    </xf>
    <xf numFmtId="0" fontId="198" fillId="23" borderId="108" xfId="24406" applyFont="1" applyFill="1" applyBorder="1" applyAlignment="1">
      <alignment horizontal="center" vertical="center" wrapText="1"/>
    </xf>
    <xf numFmtId="0" fontId="198" fillId="23" borderId="259" xfId="24406" applyFont="1" applyFill="1" applyBorder="1" applyAlignment="1">
      <alignment horizontal="center" vertical="center" wrapText="1"/>
    </xf>
    <xf numFmtId="175" fontId="0" fillId="16" borderId="158" xfId="24409" applyNumberFormat="1" applyFont="1" applyFill="1" applyBorder="1" applyAlignment="1">
      <alignment horizontal="center"/>
    </xf>
    <xf numFmtId="175" fontId="0" fillId="16" borderId="260" xfId="24409" applyNumberFormat="1" applyFont="1" applyFill="1" applyBorder="1" applyAlignment="1">
      <alignment horizontal="center"/>
    </xf>
    <xf numFmtId="175" fontId="0" fillId="16" borderId="126" xfId="24409" applyNumberFormat="1" applyFont="1" applyFill="1" applyBorder="1" applyAlignment="1">
      <alignment horizontal="center"/>
    </xf>
    <xf numFmtId="175" fontId="122" fillId="23" borderId="225" xfId="24410" applyNumberFormat="1" applyFont="1" applyFill="1" applyBorder="1" applyAlignment="1">
      <alignment horizontal="center"/>
    </xf>
    <xf numFmtId="175" fontId="122" fillId="23" borderId="255" xfId="24410" applyNumberFormat="1" applyFont="1" applyFill="1" applyBorder="1" applyAlignment="1">
      <alignment horizontal="center"/>
    </xf>
    <xf numFmtId="175" fontId="122" fillId="23" borderId="261" xfId="24410" applyNumberFormat="1" applyFont="1" applyFill="1" applyBorder="1" applyAlignment="1">
      <alignment horizontal="center"/>
    </xf>
    <xf numFmtId="0" fontId="198" fillId="23" borderId="226" xfId="24406" applyFont="1" applyFill="1" applyBorder="1" applyAlignment="1">
      <alignment horizontal="center" vertical="center" wrapText="1"/>
    </xf>
    <xf numFmtId="9" fontId="1" fillId="0" borderId="228" xfId="24406" applyNumberFormat="1" applyBorder="1" applyAlignment="1">
      <alignment horizontal="center" vertical="center"/>
    </xf>
    <xf numFmtId="0" fontId="202" fillId="23" borderId="226" xfId="24406" applyFont="1" applyFill="1" applyBorder="1" applyAlignment="1">
      <alignment horizontal="center" vertical="center" wrapText="1"/>
    </xf>
    <xf numFmtId="188" fontId="1" fillId="0" borderId="228" xfId="24406" applyNumberFormat="1" applyBorder="1" applyAlignment="1">
      <alignment horizontal="center" vertical="center"/>
    </xf>
    <xf numFmtId="0" fontId="198" fillId="23" borderId="102" xfId="24406" applyFont="1" applyFill="1" applyBorder="1" applyAlignment="1">
      <alignment horizontal="center" vertical="center" wrapText="1"/>
    </xf>
    <xf numFmtId="9" fontId="1" fillId="0" borderId="229" xfId="24406" applyNumberFormat="1" applyBorder="1" applyAlignment="1">
      <alignment horizontal="center" vertical="center" wrapText="1"/>
    </xf>
    <xf numFmtId="0" fontId="1" fillId="0" borderId="0" xfId="24406" applyAlignment="1">
      <alignment wrapText="1"/>
    </xf>
    <xf numFmtId="0" fontId="39" fillId="0" borderId="230" xfId="24406" applyFont="1" applyBorder="1" applyAlignment="1">
      <alignment vertical="center"/>
    </xf>
    <xf numFmtId="15" fontId="203" fillId="0" borderId="586" xfId="24406" applyNumberFormat="1" applyFont="1" applyBorder="1" applyAlignment="1">
      <alignment horizontal="center" vertical="center"/>
    </xf>
    <xf numFmtId="15" fontId="204" fillId="0" borderId="586" xfId="24406" applyNumberFormat="1" applyFont="1" applyBorder="1" applyAlignment="1">
      <alignment horizontal="center" vertical="center"/>
    </xf>
    <xf numFmtId="0" fontId="204" fillId="0" borderId="586" xfId="24406" applyFont="1" applyBorder="1" applyAlignment="1">
      <alignment horizontal="center" vertical="center"/>
    </xf>
    <xf numFmtId="9" fontId="204" fillId="0" borderId="586" xfId="24408" applyFont="1" applyBorder="1" applyAlignment="1">
      <alignment horizontal="center" vertical="center"/>
    </xf>
    <xf numFmtId="0" fontId="204" fillId="0" borderId="587" xfId="24406" applyFont="1" applyBorder="1" applyAlignment="1">
      <alignment horizontal="center" vertical="center"/>
    </xf>
    <xf numFmtId="0" fontId="1" fillId="0" borderId="0" xfId="24406" applyAlignment="1">
      <alignment vertical="center"/>
    </xf>
    <xf numFmtId="0" fontId="1" fillId="0" borderId="215" xfId="24406" applyBorder="1" applyAlignment="1">
      <alignment vertical="center"/>
    </xf>
    <xf numFmtId="0" fontId="1" fillId="0" borderId="231" xfId="24406" applyBorder="1" applyAlignment="1">
      <alignment vertical="center"/>
    </xf>
    <xf numFmtId="0" fontId="39" fillId="0" borderId="215" xfId="24406" applyFont="1" applyBorder="1" applyAlignment="1">
      <alignment vertical="center"/>
    </xf>
    <xf numFmtId="0" fontId="39" fillId="0" borderId="230" xfId="24406" applyFont="1" applyBorder="1"/>
    <xf numFmtId="0" fontId="39" fillId="0" borderId="215" xfId="24406" applyFont="1" applyBorder="1"/>
    <xf numFmtId="0" fontId="1" fillId="0" borderId="215" xfId="24406" applyBorder="1"/>
    <xf numFmtId="0" fontId="1" fillId="0" borderId="231" xfId="24406" applyBorder="1"/>
    <xf numFmtId="0" fontId="39" fillId="0" borderId="232" xfId="24406" applyFont="1" applyBorder="1"/>
    <xf numFmtId="0" fontId="39" fillId="0" borderId="233" xfId="24406" applyFont="1" applyBorder="1"/>
    <xf numFmtId="0" fontId="1" fillId="0" borderId="233" xfId="24406" applyBorder="1"/>
    <xf numFmtId="0" fontId="1" fillId="0" borderId="234" xfId="24406" applyBorder="1"/>
    <xf numFmtId="0" fontId="1" fillId="0" borderId="250" xfId="24406" applyBorder="1"/>
  </cellXfs>
  <cellStyles count="24411">
    <cellStyle name="Comma" xfId="1" builtinId="3"/>
    <cellStyle name="Comma 10" xfId="24304" xr:uid="{17588B81-7A06-415B-9380-06655ABBC099}"/>
    <cellStyle name="Comma 11" xfId="24310" xr:uid="{49936428-2798-4BCB-90DE-286B78F341B1}"/>
    <cellStyle name="Comma 12" xfId="24314" xr:uid="{02C13366-B566-476C-8CAA-2CE2273563E6}"/>
    <cellStyle name="Comma 13" xfId="24318" xr:uid="{8237B8F7-0DAA-49FA-8E71-435F28C0D407}"/>
    <cellStyle name="Comma 14" xfId="3" xr:uid="{00000000-0005-0000-0000-000031000000}"/>
    <cellStyle name="Comma 15" xfId="24322" xr:uid="{97010BC8-A83D-4191-B3EF-B1A7ADA5939A}"/>
    <cellStyle name="Comma 16" xfId="24327" xr:uid="{E081B720-8821-4A28-AACF-BACDD4778EB6}"/>
    <cellStyle name="Comma 17" xfId="24332" xr:uid="{E5B9C1ED-5F51-4DFF-926B-90F220EFD367}"/>
    <cellStyle name="Comma 18" xfId="24337" xr:uid="{B54D17B8-6516-4F9C-9791-12E002F9FDF0}"/>
    <cellStyle name="Comma 19" xfId="24345" xr:uid="{D06E0C7C-9DBB-4CE4-ACB0-CAEF1DC13F0A}"/>
    <cellStyle name="Comma 2" xfId="4" xr:uid="{00000000-0005-0000-0000-000032000000}"/>
    <cellStyle name="Comma 2 10" xfId="5" xr:uid="{00000000-0005-0000-0000-000033000000}"/>
    <cellStyle name="Comma 2 10 2" xfId="6" xr:uid="{00000000-0005-0000-0000-000034000000}"/>
    <cellStyle name="Comma 2 10 2 2" xfId="7" xr:uid="{00000000-0005-0000-0000-000035000000}"/>
    <cellStyle name="Comma 2 10 2 2 2" xfId="8" xr:uid="{00000000-0005-0000-0000-000036000000}"/>
    <cellStyle name="Comma 2 10 2 2 2 2" xfId="9" xr:uid="{00000000-0005-0000-0000-000037000000}"/>
    <cellStyle name="Comma 2 10 2 2 2 2 2" xfId="10" xr:uid="{00000000-0005-0000-0000-000038000000}"/>
    <cellStyle name="Comma 2 10 2 2 2 3" xfId="11" xr:uid="{00000000-0005-0000-0000-000039000000}"/>
    <cellStyle name="Comma 2 10 2 2 2 3 2" xfId="12" xr:uid="{00000000-0005-0000-0000-00003A000000}"/>
    <cellStyle name="Comma 2 10 2 2 2 4" xfId="13" xr:uid="{00000000-0005-0000-0000-00003B000000}"/>
    <cellStyle name="Comma 2 10 2 2 3" xfId="14" xr:uid="{00000000-0005-0000-0000-00003C000000}"/>
    <cellStyle name="Comma 2 10 2 2 3 2" xfId="15" xr:uid="{00000000-0005-0000-0000-00003D000000}"/>
    <cellStyle name="Comma 2 10 2 2 4" xfId="16" xr:uid="{00000000-0005-0000-0000-00003E000000}"/>
    <cellStyle name="Comma 2 10 2 2 4 2" xfId="17" xr:uid="{00000000-0005-0000-0000-00003F000000}"/>
    <cellStyle name="Comma 2 10 2 2 5" xfId="18" xr:uid="{00000000-0005-0000-0000-000040000000}"/>
    <cellStyle name="Comma 2 10 2 3" xfId="19" xr:uid="{00000000-0005-0000-0000-000041000000}"/>
    <cellStyle name="Comma 2 10 2 3 2" xfId="20" xr:uid="{00000000-0005-0000-0000-000042000000}"/>
    <cellStyle name="Comma 2 10 2 3 2 2" xfId="21" xr:uid="{00000000-0005-0000-0000-000043000000}"/>
    <cellStyle name="Comma 2 10 2 3 3" xfId="22" xr:uid="{00000000-0005-0000-0000-000044000000}"/>
    <cellStyle name="Comma 2 10 2 3 3 2" xfId="23" xr:uid="{00000000-0005-0000-0000-000045000000}"/>
    <cellStyle name="Comma 2 10 2 3 4" xfId="24" xr:uid="{00000000-0005-0000-0000-000046000000}"/>
    <cellStyle name="Comma 2 10 2 4" xfId="25" xr:uid="{00000000-0005-0000-0000-000047000000}"/>
    <cellStyle name="Comma 2 10 2 4 2" xfId="26" xr:uid="{00000000-0005-0000-0000-000048000000}"/>
    <cellStyle name="Comma 2 10 2 5" xfId="27" xr:uid="{00000000-0005-0000-0000-000049000000}"/>
    <cellStyle name="Comma 2 10 2 5 2" xfId="28" xr:uid="{00000000-0005-0000-0000-00004A000000}"/>
    <cellStyle name="Comma 2 10 2 6" xfId="29" xr:uid="{00000000-0005-0000-0000-00004B000000}"/>
    <cellStyle name="Comma 2 10 3" xfId="30" xr:uid="{00000000-0005-0000-0000-00004C000000}"/>
    <cellStyle name="Comma 2 10 3 2" xfId="31" xr:uid="{00000000-0005-0000-0000-00004D000000}"/>
    <cellStyle name="Comma 2 10 3 2 2" xfId="32" xr:uid="{00000000-0005-0000-0000-00004E000000}"/>
    <cellStyle name="Comma 2 10 3 2 2 2" xfId="33" xr:uid="{00000000-0005-0000-0000-00004F000000}"/>
    <cellStyle name="Comma 2 10 3 2 3" xfId="34" xr:uid="{00000000-0005-0000-0000-000050000000}"/>
    <cellStyle name="Comma 2 10 3 2 3 2" xfId="35" xr:uid="{00000000-0005-0000-0000-000051000000}"/>
    <cellStyle name="Comma 2 10 3 2 4" xfId="36" xr:uid="{00000000-0005-0000-0000-000052000000}"/>
    <cellStyle name="Comma 2 10 3 3" xfId="37" xr:uid="{00000000-0005-0000-0000-000053000000}"/>
    <cellStyle name="Comma 2 10 3 3 2" xfId="38" xr:uid="{00000000-0005-0000-0000-000054000000}"/>
    <cellStyle name="Comma 2 10 3 4" xfId="39" xr:uid="{00000000-0005-0000-0000-000055000000}"/>
    <cellStyle name="Comma 2 10 3 4 2" xfId="40" xr:uid="{00000000-0005-0000-0000-000056000000}"/>
    <cellStyle name="Comma 2 10 3 5" xfId="41" xr:uid="{00000000-0005-0000-0000-000057000000}"/>
    <cellStyle name="Comma 2 10 4" xfId="42" xr:uid="{00000000-0005-0000-0000-000058000000}"/>
    <cellStyle name="Comma 2 10 4 2" xfId="43" xr:uid="{00000000-0005-0000-0000-000059000000}"/>
    <cellStyle name="Comma 2 10 4 2 2" xfId="44" xr:uid="{00000000-0005-0000-0000-00005A000000}"/>
    <cellStyle name="Comma 2 10 4 3" xfId="45" xr:uid="{00000000-0005-0000-0000-00005B000000}"/>
    <cellStyle name="Comma 2 10 4 3 2" xfId="46" xr:uid="{00000000-0005-0000-0000-00005C000000}"/>
    <cellStyle name="Comma 2 10 4 4" xfId="47" xr:uid="{00000000-0005-0000-0000-00005D000000}"/>
    <cellStyle name="Comma 2 10 5" xfId="48" xr:uid="{00000000-0005-0000-0000-00005E000000}"/>
    <cellStyle name="Comma 2 10 5 2" xfId="49" xr:uid="{00000000-0005-0000-0000-00005F000000}"/>
    <cellStyle name="Comma 2 10 6" xfId="50" xr:uid="{00000000-0005-0000-0000-000060000000}"/>
    <cellStyle name="Comma 2 10 6 2" xfId="51" xr:uid="{00000000-0005-0000-0000-000061000000}"/>
    <cellStyle name="Comma 2 10 7" xfId="52" xr:uid="{00000000-0005-0000-0000-000062000000}"/>
    <cellStyle name="Comma 2 11" xfId="53" xr:uid="{00000000-0005-0000-0000-000063000000}"/>
    <cellStyle name="Comma 2 11 2" xfId="54" xr:uid="{00000000-0005-0000-0000-000064000000}"/>
    <cellStyle name="Comma 2 11 2 2" xfId="55" xr:uid="{00000000-0005-0000-0000-000065000000}"/>
    <cellStyle name="Comma 2 11 2 2 2" xfId="56" xr:uid="{00000000-0005-0000-0000-000066000000}"/>
    <cellStyle name="Comma 2 11 2 2 2 2" xfId="57" xr:uid="{00000000-0005-0000-0000-000067000000}"/>
    <cellStyle name="Comma 2 11 2 2 3" xfId="58" xr:uid="{00000000-0005-0000-0000-000068000000}"/>
    <cellStyle name="Comma 2 11 2 2 3 2" xfId="59" xr:uid="{00000000-0005-0000-0000-000069000000}"/>
    <cellStyle name="Comma 2 11 2 2 4" xfId="60" xr:uid="{00000000-0005-0000-0000-00006A000000}"/>
    <cellStyle name="Comma 2 11 2 3" xfId="61" xr:uid="{00000000-0005-0000-0000-00006B000000}"/>
    <cellStyle name="Comma 2 11 2 3 2" xfId="62" xr:uid="{00000000-0005-0000-0000-00006C000000}"/>
    <cellStyle name="Comma 2 11 2 4" xfId="63" xr:uid="{00000000-0005-0000-0000-00006D000000}"/>
    <cellStyle name="Comma 2 11 2 4 2" xfId="64" xr:uid="{00000000-0005-0000-0000-00006E000000}"/>
    <cellStyle name="Comma 2 11 2 5" xfId="65" xr:uid="{00000000-0005-0000-0000-00006F000000}"/>
    <cellStyle name="Comma 2 11 3" xfId="66" xr:uid="{00000000-0005-0000-0000-000070000000}"/>
    <cellStyle name="Comma 2 11 3 2" xfId="67" xr:uid="{00000000-0005-0000-0000-000071000000}"/>
    <cellStyle name="Comma 2 11 3 2 2" xfId="68" xr:uid="{00000000-0005-0000-0000-000072000000}"/>
    <cellStyle name="Comma 2 11 3 3" xfId="69" xr:uid="{00000000-0005-0000-0000-000073000000}"/>
    <cellStyle name="Comma 2 11 3 3 2" xfId="70" xr:uid="{00000000-0005-0000-0000-000074000000}"/>
    <cellStyle name="Comma 2 11 3 4" xfId="71" xr:uid="{00000000-0005-0000-0000-000075000000}"/>
    <cellStyle name="Comma 2 11 4" xfId="72" xr:uid="{00000000-0005-0000-0000-000076000000}"/>
    <cellStyle name="Comma 2 11 4 2" xfId="73" xr:uid="{00000000-0005-0000-0000-000077000000}"/>
    <cellStyle name="Comma 2 11 5" xfId="74" xr:uid="{00000000-0005-0000-0000-000078000000}"/>
    <cellStyle name="Comma 2 11 5 2" xfId="75" xr:uid="{00000000-0005-0000-0000-000079000000}"/>
    <cellStyle name="Comma 2 11 6" xfId="76" xr:uid="{00000000-0005-0000-0000-00007A000000}"/>
    <cellStyle name="Comma 2 12" xfId="77" xr:uid="{00000000-0005-0000-0000-00007B000000}"/>
    <cellStyle name="Comma 2 12 2" xfId="78" xr:uid="{00000000-0005-0000-0000-00007C000000}"/>
    <cellStyle name="Comma 2 12 2 2" xfId="79" xr:uid="{00000000-0005-0000-0000-00007D000000}"/>
    <cellStyle name="Comma 2 12 2 2 2" xfId="80" xr:uid="{00000000-0005-0000-0000-00007E000000}"/>
    <cellStyle name="Comma 2 12 2 3" xfId="81" xr:uid="{00000000-0005-0000-0000-00007F000000}"/>
    <cellStyle name="Comma 2 12 2 3 2" xfId="82" xr:uid="{00000000-0005-0000-0000-000080000000}"/>
    <cellStyle name="Comma 2 12 2 4" xfId="83" xr:uid="{00000000-0005-0000-0000-000081000000}"/>
    <cellStyle name="Comma 2 12 3" xfId="84" xr:uid="{00000000-0005-0000-0000-000082000000}"/>
    <cellStyle name="Comma 2 12 3 2" xfId="85" xr:uid="{00000000-0005-0000-0000-000083000000}"/>
    <cellStyle name="Comma 2 12 4" xfId="86" xr:uid="{00000000-0005-0000-0000-000084000000}"/>
    <cellStyle name="Comma 2 12 4 2" xfId="87" xr:uid="{00000000-0005-0000-0000-000085000000}"/>
    <cellStyle name="Comma 2 12 5" xfId="88" xr:uid="{00000000-0005-0000-0000-000086000000}"/>
    <cellStyle name="Comma 2 13" xfId="89" xr:uid="{00000000-0005-0000-0000-000087000000}"/>
    <cellStyle name="Comma 2 13 2" xfId="90" xr:uid="{00000000-0005-0000-0000-000088000000}"/>
    <cellStyle name="Comma 2 13 2 2" xfId="91" xr:uid="{00000000-0005-0000-0000-000089000000}"/>
    <cellStyle name="Comma 2 13 3" xfId="92" xr:uid="{00000000-0005-0000-0000-00008A000000}"/>
    <cellStyle name="Comma 2 13 3 2" xfId="93" xr:uid="{00000000-0005-0000-0000-00008B000000}"/>
    <cellStyle name="Comma 2 13 4" xfId="94" xr:uid="{00000000-0005-0000-0000-00008C000000}"/>
    <cellStyle name="Comma 2 14" xfId="95" xr:uid="{00000000-0005-0000-0000-00008D000000}"/>
    <cellStyle name="Comma 2 14 2" xfId="96" xr:uid="{00000000-0005-0000-0000-00008E000000}"/>
    <cellStyle name="Comma 2 15" xfId="97" xr:uid="{00000000-0005-0000-0000-00008F000000}"/>
    <cellStyle name="Comma 2 15 2" xfId="98" xr:uid="{00000000-0005-0000-0000-000090000000}"/>
    <cellStyle name="Comma 2 16" xfId="99" xr:uid="{00000000-0005-0000-0000-000091000000}"/>
    <cellStyle name="Comma 2 17" xfId="24291" xr:uid="{6D6A6D71-B191-44A9-B7D9-3DA9279CB532}"/>
    <cellStyle name="Comma 2 18" xfId="24308" xr:uid="{D16BA972-0969-4E25-9227-6FD9CED3329A}"/>
    <cellStyle name="Comma 2 19" xfId="24342" xr:uid="{918EEE5B-FAD4-403A-8546-27E0606FDEAD}"/>
    <cellStyle name="Comma 2 2" xfId="100" xr:uid="{00000000-0005-0000-0000-000092000000}"/>
    <cellStyle name="Comma 2 2 10" xfId="101" xr:uid="{00000000-0005-0000-0000-000093000000}"/>
    <cellStyle name="Comma 2 2 10 2" xfId="102" xr:uid="{00000000-0005-0000-0000-000094000000}"/>
    <cellStyle name="Comma 2 2 10 2 2" xfId="103" xr:uid="{00000000-0005-0000-0000-000095000000}"/>
    <cellStyle name="Comma 2 2 10 2 2 2" xfId="104" xr:uid="{00000000-0005-0000-0000-000096000000}"/>
    <cellStyle name="Comma 2 2 10 2 2 2 2" xfId="105" xr:uid="{00000000-0005-0000-0000-000097000000}"/>
    <cellStyle name="Comma 2 2 10 2 2 2 2 2" xfId="106" xr:uid="{00000000-0005-0000-0000-000098000000}"/>
    <cellStyle name="Comma 2 2 10 2 2 2 3" xfId="107" xr:uid="{00000000-0005-0000-0000-000099000000}"/>
    <cellStyle name="Comma 2 2 10 2 2 2 3 2" xfId="108" xr:uid="{00000000-0005-0000-0000-00009A000000}"/>
    <cellStyle name="Comma 2 2 10 2 2 2 4" xfId="109" xr:uid="{00000000-0005-0000-0000-00009B000000}"/>
    <cellStyle name="Comma 2 2 10 2 2 3" xfId="110" xr:uid="{00000000-0005-0000-0000-00009C000000}"/>
    <cellStyle name="Comma 2 2 10 2 2 3 2" xfId="111" xr:uid="{00000000-0005-0000-0000-00009D000000}"/>
    <cellStyle name="Comma 2 2 10 2 2 4" xfId="112" xr:uid="{00000000-0005-0000-0000-00009E000000}"/>
    <cellStyle name="Comma 2 2 10 2 2 4 2" xfId="113" xr:uid="{00000000-0005-0000-0000-00009F000000}"/>
    <cellStyle name="Comma 2 2 10 2 2 5" xfId="114" xr:uid="{00000000-0005-0000-0000-0000A0000000}"/>
    <cellStyle name="Comma 2 2 10 2 3" xfId="115" xr:uid="{00000000-0005-0000-0000-0000A1000000}"/>
    <cellStyle name="Comma 2 2 10 2 3 2" xfId="116" xr:uid="{00000000-0005-0000-0000-0000A2000000}"/>
    <cellStyle name="Comma 2 2 10 2 3 2 2" xfId="117" xr:uid="{00000000-0005-0000-0000-0000A3000000}"/>
    <cellStyle name="Comma 2 2 10 2 3 3" xfId="118" xr:uid="{00000000-0005-0000-0000-0000A4000000}"/>
    <cellStyle name="Comma 2 2 10 2 3 3 2" xfId="119" xr:uid="{00000000-0005-0000-0000-0000A5000000}"/>
    <cellStyle name="Comma 2 2 10 2 3 4" xfId="120" xr:uid="{00000000-0005-0000-0000-0000A6000000}"/>
    <cellStyle name="Comma 2 2 10 2 4" xfId="121" xr:uid="{00000000-0005-0000-0000-0000A7000000}"/>
    <cellStyle name="Comma 2 2 10 2 4 2" xfId="122" xr:uid="{00000000-0005-0000-0000-0000A8000000}"/>
    <cellStyle name="Comma 2 2 10 2 5" xfId="123" xr:uid="{00000000-0005-0000-0000-0000A9000000}"/>
    <cellStyle name="Comma 2 2 10 2 5 2" xfId="124" xr:uid="{00000000-0005-0000-0000-0000AA000000}"/>
    <cellStyle name="Comma 2 2 10 2 6" xfId="125" xr:uid="{00000000-0005-0000-0000-0000AB000000}"/>
    <cellStyle name="Comma 2 2 10 3" xfId="126" xr:uid="{00000000-0005-0000-0000-0000AC000000}"/>
    <cellStyle name="Comma 2 2 10 3 2" xfId="127" xr:uid="{00000000-0005-0000-0000-0000AD000000}"/>
    <cellStyle name="Comma 2 2 10 3 2 2" xfId="128" xr:uid="{00000000-0005-0000-0000-0000AE000000}"/>
    <cellStyle name="Comma 2 2 10 3 2 2 2" xfId="129" xr:uid="{00000000-0005-0000-0000-0000AF000000}"/>
    <cellStyle name="Comma 2 2 10 3 2 3" xfId="130" xr:uid="{00000000-0005-0000-0000-0000B0000000}"/>
    <cellStyle name="Comma 2 2 10 3 2 3 2" xfId="131" xr:uid="{00000000-0005-0000-0000-0000B1000000}"/>
    <cellStyle name="Comma 2 2 10 3 2 4" xfId="132" xr:uid="{00000000-0005-0000-0000-0000B2000000}"/>
    <cellStyle name="Comma 2 2 10 3 3" xfId="133" xr:uid="{00000000-0005-0000-0000-0000B3000000}"/>
    <cellStyle name="Comma 2 2 10 3 3 2" xfId="134" xr:uid="{00000000-0005-0000-0000-0000B4000000}"/>
    <cellStyle name="Comma 2 2 10 3 4" xfId="135" xr:uid="{00000000-0005-0000-0000-0000B5000000}"/>
    <cellStyle name="Comma 2 2 10 3 4 2" xfId="136" xr:uid="{00000000-0005-0000-0000-0000B6000000}"/>
    <cellStyle name="Comma 2 2 10 3 5" xfId="137" xr:uid="{00000000-0005-0000-0000-0000B7000000}"/>
    <cellStyle name="Comma 2 2 10 4" xfId="138" xr:uid="{00000000-0005-0000-0000-0000B8000000}"/>
    <cellStyle name="Comma 2 2 10 4 2" xfId="139" xr:uid="{00000000-0005-0000-0000-0000B9000000}"/>
    <cellStyle name="Comma 2 2 10 4 2 2" xfId="140" xr:uid="{00000000-0005-0000-0000-0000BA000000}"/>
    <cellStyle name="Comma 2 2 10 4 3" xfId="141" xr:uid="{00000000-0005-0000-0000-0000BB000000}"/>
    <cellStyle name="Comma 2 2 10 4 3 2" xfId="142" xr:uid="{00000000-0005-0000-0000-0000BC000000}"/>
    <cellStyle name="Comma 2 2 10 4 4" xfId="143" xr:uid="{00000000-0005-0000-0000-0000BD000000}"/>
    <cellStyle name="Comma 2 2 10 5" xfId="144" xr:uid="{00000000-0005-0000-0000-0000BE000000}"/>
    <cellStyle name="Comma 2 2 10 5 2" xfId="145" xr:uid="{00000000-0005-0000-0000-0000BF000000}"/>
    <cellStyle name="Comma 2 2 10 6" xfId="146" xr:uid="{00000000-0005-0000-0000-0000C0000000}"/>
    <cellStyle name="Comma 2 2 10 6 2" xfId="147" xr:uid="{00000000-0005-0000-0000-0000C1000000}"/>
    <cellStyle name="Comma 2 2 10 7" xfId="148" xr:uid="{00000000-0005-0000-0000-0000C2000000}"/>
    <cellStyle name="Comma 2 2 11" xfId="149" xr:uid="{00000000-0005-0000-0000-0000C3000000}"/>
    <cellStyle name="Comma 2 2 11 2" xfId="150" xr:uid="{00000000-0005-0000-0000-0000C4000000}"/>
    <cellStyle name="Comma 2 2 11 2 2" xfId="151" xr:uid="{00000000-0005-0000-0000-0000C5000000}"/>
    <cellStyle name="Comma 2 2 11 2 2 2" xfId="152" xr:uid="{00000000-0005-0000-0000-0000C6000000}"/>
    <cellStyle name="Comma 2 2 11 2 2 2 2" xfId="153" xr:uid="{00000000-0005-0000-0000-0000C7000000}"/>
    <cellStyle name="Comma 2 2 11 2 2 2 2 2" xfId="154" xr:uid="{00000000-0005-0000-0000-0000C8000000}"/>
    <cellStyle name="Comma 2 2 11 2 2 2 3" xfId="155" xr:uid="{00000000-0005-0000-0000-0000C9000000}"/>
    <cellStyle name="Comma 2 2 11 2 2 2 3 2" xfId="156" xr:uid="{00000000-0005-0000-0000-0000CA000000}"/>
    <cellStyle name="Comma 2 2 11 2 2 2 4" xfId="157" xr:uid="{00000000-0005-0000-0000-0000CB000000}"/>
    <cellStyle name="Comma 2 2 11 2 2 3" xfId="158" xr:uid="{00000000-0005-0000-0000-0000CC000000}"/>
    <cellStyle name="Comma 2 2 11 2 2 3 2" xfId="159" xr:uid="{00000000-0005-0000-0000-0000CD000000}"/>
    <cellStyle name="Comma 2 2 11 2 2 4" xfId="160" xr:uid="{00000000-0005-0000-0000-0000CE000000}"/>
    <cellStyle name="Comma 2 2 11 2 2 4 2" xfId="161" xr:uid="{00000000-0005-0000-0000-0000CF000000}"/>
    <cellStyle name="Comma 2 2 11 2 2 5" xfId="162" xr:uid="{00000000-0005-0000-0000-0000D0000000}"/>
    <cellStyle name="Comma 2 2 11 2 3" xfId="163" xr:uid="{00000000-0005-0000-0000-0000D1000000}"/>
    <cellStyle name="Comma 2 2 11 2 3 2" xfId="164" xr:uid="{00000000-0005-0000-0000-0000D2000000}"/>
    <cellStyle name="Comma 2 2 11 2 3 2 2" xfId="165" xr:uid="{00000000-0005-0000-0000-0000D3000000}"/>
    <cellStyle name="Comma 2 2 11 2 3 3" xfId="166" xr:uid="{00000000-0005-0000-0000-0000D4000000}"/>
    <cellStyle name="Comma 2 2 11 2 3 3 2" xfId="167" xr:uid="{00000000-0005-0000-0000-0000D5000000}"/>
    <cellStyle name="Comma 2 2 11 2 3 4" xfId="168" xr:uid="{00000000-0005-0000-0000-0000D6000000}"/>
    <cellStyle name="Comma 2 2 11 2 4" xfId="169" xr:uid="{00000000-0005-0000-0000-0000D7000000}"/>
    <cellStyle name="Comma 2 2 11 2 4 2" xfId="170" xr:uid="{00000000-0005-0000-0000-0000D8000000}"/>
    <cellStyle name="Comma 2 2 11 2 5" xfId="171" xr:uid="{00000000-0005-0000-0000-0000D9000000}"/>
    <cellStyle name="Comma 2 2 11 2 5 2" xfId="172" xr:uid="{00000000-0005-0000-0000-0000DA000000}"/>
    <cellStyle name="Comma 2 2 11 2 6" xfId="173" xr:uid="{00000000-0005-0000-0000-0000DB000000}"/>
    <cellStyle name="Comma 2 2 11 3" xfId="174" xr:uid="{00000000-0005-0000-0000-0000DC000000}"/>
    <cellStyle name="Comma 2 2 11 3 2" xfId="175" xr:uid="{00000000-0005-0000-0000-0000DD000000}"/>
    <cellStyle name="Comma 2 2 11 3 2 2" xfId="176" xr:uid="{00000000-0005-0000-0000-0000DE000000}"/>
    <cellStyle name="Comma 2 2 11 3 2 2 2" xfId="177" xr:uid="{00000000-0005-0000-0000-0000DF000000}"/>
    <cellStyle name="Comma 2 2 11 3 2 3" xfId="178" xr:uid="{00000000-0005-0000-0000-0000E0000000}"/>
    <cellStyle name="Comma 2 2 11 3 2 3 2" xfId="179" xr:uid="{00000000-0005-0000-0000-0000E1000000}"/>
    <cellStyle name="Comma 2 2 11 3 2 4" xfId="180" xr:uid="{00000000-0005-0000-0000-0000E2000000}"/>
    <cellStyle name="Comma 2 2 11 3 3" xfId="181" xr:uid="{00000000-0005-0000-0000-0000E3000000}"/>
    <cellStyle name="Comma 2 2 11 3 3 2" xfId="182" xr:uid="{00000000-0005-0000-0000-0000E4000000}"/>
    <cellStyle name="Comma 2 2 11 3 4" xfId="183" xr:uid="{00000000-0005-0000-0000-0000E5000000}"/>
    <cellStyle name="Comma 2 2 11 3 4 2" xfId="184" xr:uid="{00000000-0005-0000-0000-0000E6000000}"/>
    <cellStyle name="Comma 2 2 11 3 5" xfId="185" xr:uid="{00000000-0005-0000-0000-0000E7000000}"/>
    <cellStyle name="Comma 2 2 11 4" xfId="186" xr:uid="{00000000-0005-0000-0000-0000E8000000}"/>
    <cellStyle name="Comma 2 2 11 4 2" xfId="187" xr:uid="{00000000-0005-0000-0000-0000E9000000}"/>
    <cellStyle name="Comma 2 2 11 4 2 2" xfId="188" xr:uid="{00000000-0005-0000-0000-0000EA000000}"/>
    <cellStyle name="Comma 2 2 11 4 3" xfId="189" xr:uid="{00000000-0005-0000-0000-0000EB000000}"/>
    <cellStyle name="Comma 2 2 11 4 3 2" xfId="190" xr:uid="{00000000-0005-0000-0000-0000EC000000}"/>
    <cellStyle name="Comma 2 2 11 4 4" xfId="191" xr:uid="{00000000-0005-0000-0000-0000ED000000}"/>
    <cellStyle name="Comma 2 2 11 5" xfId="192" xr:uid="{00000000-0005-0000-0000-0000EE000000}"/>
    <cellStyle name="Comma 2 2 11 5 2" xfId="193" xr:uid="{00000000-0005-0000-0000-0000EF000000}"/>
    <cellStyle name="Comma 2 2 11 6" xfId="194" xr:uid="{00000000-0005-0000-0000-0000F0000000}"/>
    <cellStyle name="Comma 2 2 11 6 2" xfId="195" xr:uid="{00000000-0005-0000-0000-0000F1000000}"/>
    <cellStyle name="Comma 2 2 11 7" xfId="196" xr:uid="{00000000-0005-0000-0000-0000F2000000}"/>
    <cellStyle name="Comma 2 2 12" xfId="197" xr:uid="{00000000-0005-0000-0000-0000F3000000}"/>
    <cellStyle name="Comma 2 2 12 2" xfId="198" xr:uid="{00000000-0005-0000-0000-0000F4000000}"/>
    <cellStyle name="Comma 2 2 12 2 2" xfId="199" xr:uid="{00000000-0005-0000-0000-0000F5000000}"/>
    <cellStyle name="Comma 2 2 12 2 2 2" xfId="200" xr:uid="{00000000-0005-0000-0000-0000F6000000}"/>
    <cellStyle name="Comma 2 2 12 2 2 2 2" xfId="201" xr:uid="{00000000-0005-0000-0000-0000F7000000}"/>
    <cellStyle name="Comma 2 2 12 2 2 3" xfId="202" xr:uid="{00000000-0005-0000-0000-0000F8000000}"/>
    <cellStyle name="Comma 2 2 12 2 2 3 2" xfId="203" xr:uid="{00000000-0005-0000-0000-0000F9000000}"/>
    <cellStyle name="Comma 2 2 12 2 2 4" xfId="204" xr:uid="{00000000-0005-0000-0000-0000FA000000}"/>
    <cellStyle name="Comma 2 2 12 2 3" xfId="205" xr:uid="{00000000-0005-0000-0000-0000FB000000}"/>
    <cellStyle name="Comma 2 2 12 2 3 2" xfId="206" xr:uid="{00000000-0005-0000-0000-0000FC000000}"/>
    <cellStyle name="Comma 2 2 12 2 4" xfId="207" xr:uid="{00000000-0005-0000-0000-0000FD000000}"/>
    <cellStyle name="Comma 2 2 12 2 4 2" xfId="208" xr:uid="{00000000-0005-0000-0000-0000FE000000}"/>
    <cellStyle name="Comma 2 2 12 2 5" xfId="209" xr:uid="{00000000-0005-0000-0000-0000FF000000}"/>
    <cellStyle name="Comma 2 2 12 3" xfId="210" xr:uid="{00000000-0005-0000-0000-000000010000}"/>
    <cellStyle name="Comma 2 2 12 3 2" xfId="211" xr:uid="{00000000-0005-0000-0000-000001010000}"/>
    <cellStyle name="Comma 2 2 12 3 2 2" xfId="212" xr:uid="{00000000-0005-0000-0000-000002010000}"/>
    <cellStyle name="Comma 2 2 12 3 3" xfId="213" xr:uid="{00000000-0005-0000-0000-000003010000}"/>
    <cellStyle name="Comma 2 2 12 3 3 2" xfId="214" xr:uid="{00000000-0005-0000-0000-000004010000}"/>
    <cellStyle name="Comma 2 2 12 3 4" xfId="215" xr:uid="{00000000-0005-0000-0000-000005010000}"/>
    <cellStyle name="Comma 2 2 12 4" xfId="216" xr:uid="{00000000-0005-0000-0000-000006010000}"/>
    <cellStyle name="Comma 2 2 12 4 2" xfId="217" xr:uid="{00000000-0005-0000-0000-000007010000}"/>
    <cellStyle name="Comma 2 2 12 5" xfId="218" xr:uid="{00000000-0005-0000-0000-000008010000}"/>
    <cellStyle name="Comma 2 2 12 5 2" xfId="219" xr:uid="{00000000-0005-0000-0000-000009010000}"/>
    <cellStyle name="Comma 2 2 12 6" xfId="220" xr:uid="{00000000-0005-0000-0000-00000A010000}"/>
    <cellStyle name="Comma 2 2 13" xfId="221" xr:uid="{00000000-0005-0000-0000-00000B010000}"/>
    <cellStyle name="Comma 2 2 13 2" xfId="222" xr:uid="{00000000-0005-0000-0000-00000C010000}"/>
    <cellStyle name="Comma 2 2 13 2 2" xfId="223" xr:uid="{00000000-0005-0000-0000-00000D010000}"/>
    <cellStyle name="Comma 2 2 13 2 2 2" xfId="224" xr:uid="{00000000-0005-0000-0000-00000E010000}"/>
    <cellStyle name="Comma 2 2 13 2 2 2 2" xfId="225" xr:uid="{00000000-0005-0000-0000-00000F010000}"/>
    <cellStyle name="Comma 2 2 13 2 2 3" xfId="226" xr:uid="{00000000-0005-0000-0000-000010010000}"/>
    <cellStyle name="Comma 2 2 13 2 2 3 2" xfId="227" xr:uid="{00000000-0005-0000-0000-000011010000}"/>
    <cellStyle name="Comma 2 2 13 2 2 4" xfId="228" xr:uid="{00000000-0005-0000-0000-000012010000}"/>
    <cellStyle name="Comma 2 2 13 2 3" xfId="229" xr:uid="{00000000-0005-0000-0000-000013010000}"/>
    <cellStyle name="Comma 2 2 13 2 3 2" xfId="230" xr:uid="{00000000-0005-0000-0000-000014010000}"/>
    <cellStyle name="Comma 2 2 13 2 4" xfId="231" xr:uid="{00000000-0005-0000-0000-000015010000}"/>
    <cellStyle name="Comma 2 2 13 2 4 2" xfId="232" xr:uid="{00000000-0005-0000-0000-000016010000}"/>
    <cellStyle name="Comma 2 2 13 2 5" xfId="233" xr:uid="{00000000-0005-0000-0000-000017010000}"/>
    <cellStyle name="Comma 2 2 13 3" xfId="234" xr:uid="{00000000-0005-0000-0000-000018010000}"/>
    <cellStyle name="Comma 2 2 13 3 2" xfId="235" xr:uid="{00000000-0005-0000-0000-000019010000}"/>
    <cellStyle name="Comma 2 2 13 3 2 2" xfId="236" xr:uid="{00000000-0005-0000-0000-00001A010000}"/>
    <cellStyle name="Comma 2 2 13 3 3" xfId="237" xr:uid="{00000000-0005-0000-0000-00001B010000}"/>
    <cellStyle name="Comma 2 2 13 3 3 2" xfId="238" xr:uid="{00000000-0005-0000-0000-00001C010000}"/>
    <cellStyle name="Comma 2 2 13 3 4" xfId="239" xr:uid="{00000000-0005-0000-0000-00001D010000}"/>
    <cellStyle name="Comma 2 2 13 4" xfId="240" xr:uid="{00000000-0005-0000-0000-00001E010000}"/>
    <cellStyle name="Comma 2 2 13 4 2" xfId="241" xr:uid="{00000000-0005-0000-0000-00001F010000}"/>
    <cellStyle name="Comma 2 2 13 5" xfId="242" xr:uid="{00000000-0005-0000-0000-000020010000}"/>
    <cellStyle name="Comma 2 2 13 5 2" xfId="243" xr:uid="{00000000-0005-0000-0000-000021010000}"/>
    <cellStyle name="Comma 2 2 13 6" xfId="244" xr:uid="{00000000-0005-0000-0000-000022010000}"/>
    <cellStyle name="Comma 2 2 14" xfId="245" xr:uid="{00000000-0005-0000-0000-000023010000}"/>
    <cellStyle name="Comma 2 2 14 2" xfId="246" xr:uid="{00000000-0005-0000-0000-000024010000}"/>
    <cellStyle name="Comma 2 2 14 2 2" xfId="247" xr:uid="{00000000-0005-0000-0000-000025010000}"/>
    <cellStyle name="Comma 2 2 14 2 2 2" xfId="248" xr:uid="{00000000-0005-0000-0000-000026010000}"/>
    <cellStyle name="Comma 2 2 14 2 3" xfId="249" xr:uid="{00000000-0005-0000-0000-000027010000}"/>
    <cellStyle name="Comma 2 2 14 2 3 2" xfId="250" xr:uid="{00000000-0005-0000-0000-000028010000}"/>
    <cellStyle name="Comma 2 2 14 2 4" xfId="251" xr:uid="{00000000-0005-0000-0000-000029010000}"/>
    <cellStyle name="Comma 2 2 14 3" xfId="252" xr:uid="{00000000-0005-0000-0000-00002A010000}"/>
    <cellStyle name="Comma 2 2 14 3 2" xfId="253" xr:uid="{00000000-0005-0000-0000-00002B010000}"/>
    <cellStyle name="Comma 2 2 14 4" xfId="254" xr:uid="{00000000-0005-0000-0000-00002C010000}"/>
    <cellStyle name="Comma 2 2 14 4 2" xfId="255" xr:uid="{00000000-0005-0000-0000-00002D010000}"/>
    <cellStyle name="Comma 2 2 14 5" xfId="256" xr:uid="{00000000-0005-0000-0000-00002E010000}"/>
    <cellStyle name="Comma 2 2 15" xfId="257" xr:uid="{00000000-0005-0000-0000-00002F010000}"/>
    <cellStyle name="Comma 2 2 15 2" xfId="258" xr:uid="{00000000-0005-0000-0000-000030010000}"/>
    <cellStyle name="Comma 2 2 15 2 2" xfId="259" xr:uid="{00000000-0005-0000-0000-000031010000}"/>
    <cellStyle name="Comma 2 2 15 3" xfId="260" xr:uid="{00000000-0005-0000-0000-000032010000}"/>
    <cellStyle name="Comma 2 2 15 3 2" xfId="261" xr:uid="{00000000-0005-0000-0000-000033010000}"/>
    <cellStyle name="Comma 2 2 15 4" xfId="262" xr:uid="{00000000-0005-0000-0000-000034010000}"/>
    <cellStyle name="Comma 2 2 16" xfId="263" xr:uid="{00000000-0005-0000-0000-000035010000}"/>
    <cellStyle name="Comma 2 2 16 2" xfId="264" xr:uid="{00000000-0005-0000-0000-000036010000}"/>
    <cellStyle name="Comma 2 2 17" xfId="265" xr:uid="{00000000-0005-0000-0000-000037010000}"/>
    <cellStyle name="Comma 2 2 17 2" xfId="266" xr:uid="{00000000-0005-0000-0000-000038010000}"/>
    <cellStyle name="Comma 2 2 18" xfId="267" xr:uid="{00000000-0005-0000-0000-000039010000}"/>
    <cellStyle name="Comma 2 2 19" xfId="24286" xr:uid="{7E50B618-7D50-4FC0-A172-B0258737844F}"/>
    <cellStyle name="Comma 2 2 2" xfId="268" xr:uid="{00000000-0005-0000-0000-00003A010000}"/>
    <cellStyle name="Comma 2 2 2 10" xfId="269" xr:uid="{00000000-0005-0000-0000-00003B010000}"/>
    <cellStyle name="Comma 2 2 2 10 2" xfId="270" xr:uid="{00000000-0005-0000-0000-00003C010000}"/>
    <cellStyle name="Comma 2 2 2 10 2 2" xfId="271" xr:uid="{00000000-0005-0000-0000-00003D010000}"/>
    <cellStyle name="Comma 2 2 2 10 2 2 2" xfId="272" xr:uid="{00000000-0005-0000-0000-00003E010000}"/>
    <cellStyle name="Comma 2 2 2 10 2 3" xfId="273" xr:uid="{00000000-0005-0000-0000-00003F010000}"/>
    <cellStyle name="Comma 2 2 2 10 2 3 2" xfId="274" xr:uid="{00000000-0005-0000-0000-000040010000}"/>
    <cellStyle name="Comma 2 2 2 10 2 4" xfId="275" xr:uid="{00000000-0005-0000-0000-000041010000}"/>
    <cellStyle name="Comma 2 2 2 10 3" xfId="276" xr:uid="{00000000-0005-0000-0000-000042010000}"/>
    <cellStyle name="Comma 2 2 2 10 3 2" xfId="277" xr:uid="{00000000-0005-0000-0000-000043010000}"/>
    <cellStyle name="Comma 2 2 2 10 4" xfId="278" xr:uid="{00000000-0005-0000-0000-000044010000}"/>
    <cellStyle name="Comma 2 2 2 10 4 2" xfId="279" xr:uid="{00000000-0005-0000-0000-000045010000}"/>
    <cellStyle name="Comma 2 2 2 10 5" xfId="280" xr:uid="{00000000-0005-0000-0000-000046010000}"/>
    <cellStyle name="Comma 2 2 2 11" xfId="281" xr:uid="{00000000-0005-0000-0000-000047010000}"/>
    <cellStyle name="Comma 2 2 2 11 2" xfId="282" xr:uid="{00000000-0005-0000-0000-000048010000}"/>
    <cellStyle name="Comma 2 2 2 11 2 2" xfId="283" xr:uid="{00000000-0005-0000-0000-000049010000}"/>
    <cellStyle name="Comma 2 2 2 11 3" xfId="284" xr:uid="{00000000-0005-0000-0000-00004A010000}"/>
    <cellStyle name="Comma 2 2 2 11 3 2" xfId="285" xr:uid="{00000000-0005-0000-0000-00004B010000}"/>
    <cellStyle name="Comma 2 2 2 11 4" xfId="286" xr:uid="{00000000-0005-0000-0000-00004C010000}"/>
    <cellStyle name="Comma 2 2 2 12" xfId="287" xr:uid="{00000000-0005-0000-0000-00004D010000}"/>
    <cellStyle name="Comma 2 2 2 12 2" xfId="288" xr:uid="{00000000-0005-0000-0000-00004E010000}"/>
    <cellStyle name="Comma 2 2 2 13" xfId="289" xr:uid="{00000000-0005-0000-0000-00004F010000}"/>
    <cellStyle name="Comma 2 2 2 13 2" xfId="290" xr:uid="{00000000-0005-0000-0000-000050010000}"/>
    <cellStyle name="Comma 2 2 2 14" xfId="291" xr:uid="{00000000-0005-0000-0000-000051010000}"/>
    <cellStyle name="Comma 2 2 2 2" xfId="292" xr:uid="{00000000-0005-0000-0000-000052010000}"/>
    <cellStyle name="Comma 2 2 2 2 10" xfId="293" xr:uid="{00000000-0005-0000-0000-000053010000}"/>
    <cellStyle name="Comma 2 2 2 2 10 2" xfId="294" xr:uid="{00000000-0005-0000-0000-000054010000}"/>
    <cellStyle name="Comma 2 2 2 2 10 2 2" xfId="295" xr:uid="{00000000-0005-0000-0000-000055010000}"/>
    <cellStyle name="Comma 2 2 2 2 10 3" xfId="296" xr:uid="{00000000-0005-0000-0000-000056010000}"/>
    <cellStyle name="Comma 2 2 2 2 10 3 2" xfId="297" xr:uid="{00000000-0005-0000-0000-000057010000}"/>
    <cellStyle name="Comma 2 2 2 2 10 4" xfId="298" xr:uid="{00000000-0005-0000-0000-000058010000}"/>
    <cellStyle name="Comma 2 2 2 2 11" xfId="299" xr:uid="{00000000-0005-0000-0000-000059010000}"/>
    <cellStyle name="Comma 2 2 2 2 11 2" xfId="300" xr:uid="{00000000-0005-0000-0000-00005A010000}"/>
    <cellStyle name="Comma 2 2 2 2 12" xfId="301" xr:uid="{00000000-0005-0000-0000-00005B010000}"/>
    <cellStyle name="Comma 2 2 2 2 12 2" xfId="302" xr:uid="{00000000-0005-0000-0000-00005C010000}"/>
    <cellStyle name="Comma 2 2 2 2 13" xfId="303" xr:uid="{00000000-0005-0000-0000-00005D010000}"/>
    <cellStyle name="Comma 2 2 2 2 2" xfId="304" xr:uid="{00000000-0005-0000-0000-00005E010000}"/>
    <cellStyle name="Comma 2 2 2 2 2 10" xfId="305" xr:uid="{00000000-0005-0000-0000-00005F010000}"/>
    <cellStyle name="Comma 2 2 2 2 2 10 2" xfId="306" xr:uid="{00000000-0005-0000-0000-000060010000}"/>
    <cellStyle name="Comma 2 2 2 2 2 11" xfId="307" xr:uid="{00000000-0005-0000-0000-000061010000}"/>
    <cellStyle name="Comma 2 2 2 2 2 11 2" xfId="308" xr:uid="{00000000-0005-0000-0000-000062010000}"/>
    <cellStyle name="Comma 2 2 2 2 2 12" xfId="309" xr:uid="{00000000-0005-0000-0000-000063010000}"/>
    <cellStyle name="Comma 2 2 2 2 2 2" xfId="310" xr:uid="{00000000-0005-0000-0000-000064010000}"/>
    <cellStyle name="Comma 2 2 2 2 2 2 10" xfId="311" xr:uid="{00000000-0005-0000-0000-000065010000}"/>
    <cellStyle name="Comma 2 2 2 2 2 2 2" xfId="312" xr:uid="{00000000-0005-0000-0000-000066010000}"/>
    <cellStyle name="Comma 2 2 2 2 2 2 2 2" xfId="313" xr:uid="{00000000-0005-0000-0000-000067010000}"/>
    <cellStyle name="Comma 2 2 2 2 2 2 2 2 2" xfId="314" xr:uid="{00000000-0005-0000-0000-000068010000}"/>
    <cellStyle name="Comma 2 2 2 2 2 2 2 2 2 2" xfId="315" xr:uid="{00000000-0005-0000-0000-000069010000}"/>
    <cellStyle name="Comma 2 2 2 2 2 2 2 2 2 2 2" xfId="316" xr:uid="{00000000-0005-0000-0000-00006A010000}"/>
    <cellStyle name="Comma 2 2 2 2 2 2 2 2 2 2 2 2" xfId="317" xr:uid="{00000000-0005-0000-0000-00006B010000}"/>
    <cellStyle name="Comma 2 2 2 2 2 2 2 2 2 2 2 2 2" xfId="318" xr:uid="{00000000-0005-0000-0000-00006C010000}"/>
    <cellStyle name="Comma 2 2 2 2 2 2 2 2 2 2 2 2 2 2" xfId="319" xr:uid="{00000000-0005-0000-0000-00006D010000}"/>
    <cellStyle name="Comma 2 2 2 2 2 2 2 2 2 2 2 2 3" xfId="320" xr:uid="{00000000-0005-0000-0000-00006E010000}"/>
    <cellStyle name="Comma 2 2 2 2 2 2 2 2 2 2 2 2 3 2" xfId="321" xr:uid="{00000000-0005-0000-0000-00006F010000}"/>
    <cellStyle name="Comma 2 2 2 2 2 2 2 2 2 2 2 2 4" xfId="322" xr:uid="{00000000-0005-0000-0000-000070010000}"/>
    <cellStyle name="Comma 2 2 2 2 2 2 2 2 2 2 2 3" xfId="323" xr:uid="{00000000-0005-0000-0000-000071010000}"/>
    <cellStyle name="Comma 2 2 2 2 2 2 2 2 2 2 2 3 2" xfId="324" xr:uid="{00000000-0005-0000-0000-000072010000}"/>
    <cellStyle name="Comma 2 2 2 2 2 2 2 2 2 2 2 4" xfId="325" xr:uid="{00000000-0005-0000-0000-000073010000}"/>
    <cellStyle name="Comma 2 2 2 2 2 2 2 2 2 2 2 4 2" xfId="326" xr:uid="{00000000-0005-0000-0000-000074010000}"/>
    <cellStyle name="Comma 2 2 2 2 2 2 2 2 2 2 2 5" xfId="327" xr:uid="{00000000-0005-0000-0000-000075010000}"/>
    <cellStyle name="Comma 2 2 2 2 2 2 2 2 2 2 3" xfId="328" xr:uid="{00000000-0005-0000-0000-000076010000}"/>
    <cellStyle name="Comma 2 2 2 2 2 2 2 2 2 2 3 2" xfId="329" xr:uid="{00000000-0005-0000-0000-000077010000}"/>
    <cellStyle name="Comma 2 2 2 2 2 2 2 2 2 2 3 2 2" xfId="330" xr:uid="{00000000-0005-0000-0000-000078010000}"/>
    <cellStyle name="Comma 2 2 2 2 2 2 2 2 2 2 3 3" xfId="331" xr:uid="{00000000-0005-0000-0000-000079010000}"/>
    <cellStyle name="Comma 2 2 2 2 2 2 2 2 2 2 3 3 2" xfId="332" xr:uid="{00000000-0005-0000-0000-00007A010000}"/>
    <cellStyle name="Comma 2 2 2 2 2 2 2 2 2 2 3 4" xfId="333" xr:uid="{00000000-0005-0000-0000-00007B010000}"/>
    <cellStyle name="Comma 2 2 2 2 2 2 2 2 2 2 4" xfId="334" xr:uid="{00000000-0005-0000-0000-00007C010000}"/>
    <cellStyle name="Comma 2 2 2 2 2 2 2 2 2 2 4 2" xfId="335" xr:uid="{00000000-0005-0000-0000-00007D010000}"/>
    <cellStyle name="Comma 2 2 2 2 2 2 2 2 2 2 5" xfId="336" xr:uid="{00000000-0005-0000-0000-00007E010000}"/>
    <cellStyle name="Comma 2 2 2 2 2 2 2 2 2 2 5 2" xfId="337" xr:uid="{00000000-0005-0000-0000-00007F010000}"/>
    <cellStyle name="Comma 2 2 2 2 2 2 2 2 2 2 6" xfId="338" xr:uid="{00000000-0005-0000-0000-000080010000}"/>
    <cellStyle name="Comma 2 2 2 2 2 2 2 2 2 3" xfId="339" xr:uid="{00000000-0005-0000-0000-000081010000}"/>
    <cellStyle name="Comma 2 2 2 2 2 2 2 2 2 3 2" xfId="340" xr:uid="{00000000-0005-0000-0000-000082010000}"/>
    <cellStyle name="Comma 2 2 2 2 2 2 2 2 2 3 2 2" xfId="341" xr:uid="{00000000-0005-0000-0000-000083010000}"/>
    <cellStyle name="Comma 2 2 2 2 2 2 2 2 2 3 2 2 2" xfId="342" xr:uid="{00000000-0005-0000-0000-000084010000}"/>
    <cellStyle name="Comma 2 2 2 2 2 2 2 2 2 3 2 3" xfId="343" xr:uid="{00000000-0005-0000-0000-000085010000}"/>
    <cellStyle name="Comma 2 2 2 2 2 2 2 2 2 3 2 3 2" xfId="344" xr:uid="{00000000-0005-0000-0000-000086010000}"/>
    <cellStyle name="Comma 2 2 2 2 2 2 2 2 2 3 2 4" xfId="345" xr:uid="{00000000-0005-0000-0000-000087010000}"/>
    <cellStyle name="Comma 2 2 2 2 2 2 2 2 2 3 3" xfId="346" xr:uid="{00000000-0005-0000-0000-000088010000}"/>
    <cellStyle name="Comma 2 2 2 2 2 2 2 2 2 3 3 2" xfId="347" xr:uid="{00000000-0005-0000-0000-000089010000}"/>
    <cellStyle name="Comma 2 2 2 2 2 2 2 2 2 3 4" xfId="348" xr:uid="{00000000-0005-0000-0000-00008A010000}"/>
    <cellStyle name="Comma 2 2 2 2 2 2 2 2 2 3 4 2" xfId="349" xr:uid="{00000000-0005-0000-0000-00008B010000}"/>
    <cellStyle name="Comma 2 2 2 2 2 2 2 2 2 3 5" xfId="350" xr:uid="{00000000-0005-0000-0000-00008C010000}"/>
    <cellStyle name="Comma 2 2 2 2 2 2 2 2 2 4" xfId="351" xr:uid="{00000000-0005-0000-0000-00008D010000}"/>
    <cellStyle name="Comma 2 2 2 2 2 2 2 2 2 4 2" xfId="352" xr:uid="{00000000-0005-0000-0000-00008E010000}"/>
    <cellStyle name="Comma 2 2 2 2 2 2 2 2 2 4 2 2" xfId="353" xr:uid="{00000000-0005-0000-0000-00008F010000}"/>
    <cellStyle name="Comma 2 2 2 2 2 2 2 2 2 4 3" xfId="354" xr:uid="{00000000-0005-0000-0000-000090010000}"/>
    <cellStyle name="Comma 2 2 2 2 2 2 2 2 2 4 3 2" xfId="355" xr:uid="{00000000-0005-0000-0000-000091010000}"/>
    <cellStyle name="Comma 2 2 2 2 2 2 2 2 2 4 4" xfId="356" xr:uid="{00000000-0005-0000-0000-000092010000}"/>
    <cellStyle name="Comma 2 2 2 2 2 2 2 2 2 5" xfId="357" xr:uid="{00000000-0005-0000-0000-000093010000}"/>
    <cellStyle name="Comma 2 2 2 2 2 2 2 2 2 5 2" xfId="358" xr:uid="{00000000-0005-0000-0000-000094010000}"/>
    <cellStyle name="Comma 2 2 2 2 2 2 2 2 2 6" xfId="359" xr:uid="{00000000-0005-0000-0000-000095010000}"/>
    <cellStyle name="Comma 2 2 2 2 2 2 2 2 2 6 2" xfId="360" xr:uid="{00000000-0005-0000-0000-000096010000}"/>
    <cellStyle name="Comma 2 2 2 2 2 2 2 2 2 7" xfId="361" xr:uid="{00000000-0005-0000-0000-000097010000}"/>
    <cellStyle name="Comma 2 2 2 2 2 2 2 2 3" xfId="362" xr:uid="{00000000-0005-0000-0000-000098010000}"/>
    <cellStyle name="Comma 2 2 2 2 2 2 2 2 3 2" xfId="363" xr:uid="{00000000-0005-0000-0000-000099010000}"/>
    <cellStyle name="Comma 2 2 2 2 2 2 2 2 3 2 2" xfId="364" xr:uid="{00000000-0005-0000-0000-00009A010000}"/>
    <cellStyle name="Comma 2 2 2 2 2 2 2 2 3 2 2 2" xfId="365" xr:uid="{00000000-0005-0000-0000-00009B010000}"/>
    <cellStyle name="Comma 2 2 2 2 2 2 2 2 3 2 2 2 2" xfId="366" xr:uid="{00000000-0005-0000-0000-00009C010000}"/>
    <cellStyle name="Comma 2 2 2 2 2 2 2 2 3 2 2 3" xfId="367" xr:uid="{00000000-0005-0000-0000-00009D010000}"/>
    <cellStyle name="Comma 2 2 2 2 2 2 2 2 3 2 2 3 2" xfId="368" xr:uid="{00000000-0005-0000-0000-00009E010000}"/>
    <cellStyle name="Comma 2 2 2 2 2 2 2 2 3 2 2 4" xfId="369" xr:uid="{00000000-0005-0000-0000-00009F010000}"/>
    <cellStyle name="Comma 2 2 2 2 2 2 2 2 3 2 3" xfId="370" xr:uid="{00000000-0005-0000-0000-0000A0010000}"/>
    <cellStyle name="Comma 2 2 2 2 2 2 2 2 3 2 3 2" xfId="371" xr:uid="{00000000-0005-0000-0000-0000A1010000}"/>
    <cellStyle name="Comma 2 2 2 2 2 2 2 2 3 2 4" xfId="372" xr:uid="{00000000-0005-0000-0000-0000A2010000}"/>
    <cellStyle name="Comma 2 2 2 2 2 2 2 2 3 2 4 2" xfId="373" xr:uid="{00000000-0005-0000-0000-0000A3010000}"/>
    <cellStyle name="Comma 2 2 2 2 2 2 2 2 3 2 5" xfId="374" xr:uid="{00000000-0005-0000-0000-0000A4010000}"/>
    <cellStyle name="Comma 2 2 2 2 2 2 2 2 3 3" xfId="375" xr:uid="{00000000-0005-0000-0000-0000A5010000}"/>
    <cellStyle name="Comma 2 2 2 2 2 2 2 2 3 3 2" xfId="376" xr:uid="{00000000-0005-0000-0000-0000A6010000}"/>
    <cellStyle name="Comma 2 2 2 2 2 2 2 2 3 3 2 2" xfId="377" xr:uid="{00000000-0005-0000-0000-0000A7010000}"/>
    <cellStyle name="Comma 2 2 2 2 2 2 2 2 3 3 3" xfId="378" xr:uid="{00000000-0005-0000-0000-0000A8010000}"/>
    <cellStyle name="Comma 2 2 2 2 2 2 2 2 3 3 3 2" xfId="379" xr:uid="{00000000-0005-0000-0000-0000A9010000}"/>
    <cellStyle name="Comma 2 2 2 2 2 2 2 2 3 3 4" xfId="380" xr:uid="{00000000-0005-0000-0000-0000AA010000}"/>
    <cellStyle name="Comma 2 2 2 2 2 2 2 2 3 4" xfId="381" xr:uid="{00000000-0005-0000-0000-0000AB010000}"/>
    <cellStyle name="Comma 2 2 2 2 2 2 2 2 3 4 2" xfId="382" xr:uid="{00000000-0005-0000-0000-0000AC010000}"/>
    <cellStyle name="Comma 2 2 2 2 2 2 2 2 3 5" xfId="383" xr:uid="{00000000-0005-0000-0000-0000AD010000}"/>
    <cellStyle name="Comma 2 2 2 2 2 2 2 2 3 5 2" xfId="384" xr:uid="{00000000-0005-0000-0000-0000AE010000}"/>
    <cellStyle name="Comma 2 2 2 2 2 2 2 2 3 6" xfId="385" xr:uid="{00000000-0005-0000-0000-0000AF010000}"/>
    <cellStyle name="Comma 2 2 2 2 2 2 2 2 4" xfId="386" xr:uid="{00000000-0005-0000-0000-0000B0010000}"/>
    <cellStyle name="Comma 2 2 2 2 2 2 2 2 4 2" xfId="387" xr:uid="{00000000-0005-0000-0000-0000B1010000}"/>
    <cellStyle name="Comma 2 2 2 2 2 2 2 2 4 2 2" xfId="388" xr:uid="{00000000-0005-0000-0000-0000B2010000}"/>
    <cellStyle name="Comma 2 2 2 2 2 2 2 2 4 2 2 2" xfId="389" xr:uid="{00000000-0005-0000-0000-0000B3010000}"/>
    <cellStyle name="Comma 2 2 2 2 2 2 2 2 4 2 3" xfId="390" xr:uid="{00000000-0005-0000-0000-0000B4010000}"/>
    <cellStyle name="Comma 2 2 2 2 2 2 2 2 4 2 3 2" xfId="391" xr:uid="{00000000-0005-0000-0000-0000B5010000}"/>
    <cellStyle name="Comma 2 2 2 2 2 2 2 2 4 2 4" xfId="392" xr:uid="{00000000-0005-0000-0000-0000B6010000}"/>
    <cellStyle name="Comma 2 2 2 2 2 2 2 2 4 3" xfId="393" xr:uid="{00000000-0005-0000-0000-0000B7010000}"/>
    <cellStyle name="Comma 2 2 2 2 2 2 2 2 4 3 2" xfId="394" xr:uid="{00000000-0005-0000-0000-0000B8010000}"/>
    <cellStyle name="Comma 2 2 2 2 2 2 2 2 4 4" xfId="395" xr:uid="{00000000-0005-0000-0000-0000B9010000}"/>
    <cellStyle name="Comma 2 2 2 2 2 2 2 2 4 4 2" xfId="396" xr:uid="{00000000-0005-0000-0000-0000BA010000}"/>
    <cellStyle name="Comma 2 2 2 2 2 2 2 2 4 5" xfId="397" xr:uid="{00000000-0005-0000-0000-0000BB010000}"/>
    <cellStyle name="Comma 2 2 2 2 2 2 2 2 5" xfId="398" xr:uid="{00000000-0005-0000-0000-0000BC010000}"/>
    <cellStyle name="Comma 2 2 2 2 2 2 2 2 5 2" xfId="399" xr:uid="{00000000-0005-0000-0000-0000BD010000}"/>
    <cellStyle name="Comma 2 2 2 2 2 2 2 2 5 2 2" xfId="400" xr:uid="{00000000-0005-0000-0000-0000BE010000}"/>
    <cellStyle name="Comma 2 2 2 2 2 2 2 2 5 3" xfId="401" xr:uid="{00000000-0005-0000-0000-0000BF010000}"/>
    <cellStyle name="Comma 2 2 2 2 2 2 2 2 5 3 2" xfId="402" xr:uid="{00000000-0005-0000-0000-0000C0010000}"/>
    <cellStyle name="Comma 2 2 2 2 2 2 2 2 5 4" xfId="403" xr:uid="{00000000-0005-0000-0000-0000C1010000}"/>
    <cellStyle name="Comma 2 2 2 2 2 2 2 2 6" xfId="404" xr:uid="{00000000-0005-0000-0000-0000C2010000}"/>
    <cellStyle name="Comma 2 2 2 2 2 2 2 2 6 2" xfId="405" xr:uid="{00000000-0005-0000-0000-0000C3010000}"/>
    <cellStyle name="Comma 2 2 2 2 2 2 2 2 7" xfId="406" xr:uid="{00000000-0005-0000-0000-0000C4010000}"/>
    <cellStyle name="Comma 2 2 2 2 2 2 2 2 7 2" xfId="407" xr:uid="{00000000-0005-0000-0000-0000C5010000}"/>
    <cellStyle name="Comma 2 2 2 2 2 2 2 2 8" xfId="408" xr:uid="{00000000-0005-0000-0000-0000C6010000}"/>
    <cellStyle name="Comma 2 2 2 2 2 2 2 3" xfId="409" xr:uid="{00000000-0005-0000-0000-0000C7010000}"/>
    <cellStyle name="Comma 2 2 2 2 2 2 2 3 2" xfId="410" xr:uid="{00000000-0005-0000-0000-0000C8010000}"/>
    <cellStyle name="Comma 2 2 2 2 2 2 2 3 2 2" xfId="411" xr:uid="{00000000-0005-0000-0000-0000C9010000}"/>
    <cellStyle name="Comma 2 2 2 2 2 2 2 3 2 2 2" xfId="412" xr:uid="{00000000-0005-0000-0000-0000CA010000}"/>
    <cellStyle name="Comma 2 2 2 2 2 2 2 3 2 2 2 2" xfId="413" xr:uid="{00000000-0005-0000-0000-0000CB010000}"/>
    <cellStyle name="Comma 2 2 2 2 2 2 2 3 2 2 2 2 2" xfId="414" xr:uid="{00000000-0005-0000-0000-0000CC010000}"/>
    <cellStyle name="Comma 2 2 2 2 2 2 2 3 2 2 2 3" xfId="415" xr:uid="{00000000-0005-0000-0000-0000CD010000}"/>
    <cellStyle name="Comma 2 2 2 2 2 2 2 3 2 2 2 3 2" xfId="416" xr:uid="{00000000-0005-0000-0000-0000CE010000}"/>
    <cellStyle name="Comma 2 2 2 2 2 2 2 3 2 2 2 4" xfId="417" xr:uid="{00000000-0005-0000-0000-0000CF010000}"/>
    <cellStyle name="Comma 2 2 2 2 2 2 2 3 2 2 3" xfId="418" xr:uid="{00000000-0005-0000-0000-0000D0010000}"/>
    <cellStyle name="Comma 2 2 2 2 2 2 2 3 2 2 3 2" xfId="419" xr:uid="{00000000-0005-0000-0000-0000D1010000}"/>
    <cellStyle name="Comma 2 2 2 2 2 2 2 3 2 2 4" xfId="420" xr:uid="{00000000-0005-0000-0000-0000D2010000}"/>
    <cellStyle name="Comma 2 2 2 2 2 2 2 3 2 2 4 2" xfId="421" xr:uid="{00000000-0005-0000-0000-0000D3010000}"/>
    <cellStyle name="Comma 2 2 2 2 2 2 2 3 2 2 5" xfId="422" xr:uid="{00000000-0005-0000-0000-0000D4010000}"/>
    <cellStyle name="Comma 2 2 2 2 2 2 2 3 2 3" xfId="423" xr:uid="{00000000-0005-0000-0000-0000D5010000}"/>
    <cellStyle name="Comma 2 2 2 2 2 2 2 3 2 3 2" xfId="424" xr:uid="{00000000-0005-0000-0000-0000D6010000}"/>
    <cellStyle name="Comma 2 2 2 2 2 2 2 3 2 3 2 2" xfId="425" xr:uid="{00000000-0005-0000-0000-0000D7010000}"/>
    <cellStyle name="Comma 2 2 2 2 2 2 2 3 2 3 3" xfId="426" xr:uid="{00000000-0005-0000-0000-0000D8010000}"/>
    <cellStyle name="Comma 2 2 2 2 2 2 2 3 2 3 3 2" xfId="427" xr:uid="{00000000-0005-0000-0000-0000D9010000}"/>
    <cellStyle name="Comma 2 2 2 2 2 2 2 3 2 3 4" xfId="428" xr:uid="{00000000-0005-0000-0000-0000DA010000}"/>
    <cellStyle name="Comma 2 2 2 2 2 2 2 3 2 4" xfId="429" xr:uid="{00000000-0005-0000-0000-0000DB010000}"/>
    <cellStyle name="Comma 2 2 2 2 2 2 2 3 2 4 2" xfId="430" xr:uid="{00000000-0005-0000-0000-0000DC010000}"/>
    <cellStyle name="Comma 2 2 2 2 2 2 2 3 2 5" xfId="431" xr:uid="{00000000-0005-0000-0000-0000DD010000}"/>
    <cellStyle name="Comma 2 2 2 2 2 2 2 3 2 5 2" xfId="432" xr:uid="{00000000-0005-0000-0000-0000DE010000}"/>
    <cellStyle name="Comma 2 2 2 2 2 2 2 3 2 6" xfId="433" xr:uid="{00000000-0005-0000-0000-0000DF010000}"/>
    <cellStyle name="Comma 2 2 2 2 2 2 2 3 3" xfId="434" xr:uid="{00000000-0005-0000-0000-0000E0010000}"/>
    <cellStyle name="Comma 2 2 2 2 2 2 2 3 3 2" xfId="435" xr:uid="{00000000-0005-0000-0000-0000E1010000}"/>
    <cellStyle name="Comma 2 2 2 2 2 2 2 3 3 2 2" xfId="436" xr:uid="{00000000-0005-0000-0000-0000E2010000}"/>
    <cellStyle name="Comma 2 2 2 2 2 2 2 3 3 2 2 2" xfId="437" xr:uid="{00000000-0005-0000-0000-0000E3010000}"/>
    <cellStyle name="Comma 2 2 2 2 2 2 2 3 3 2 3" xfId="438" xr:uid="{00000000-0005-0000-0000-0000E4010000}"/>
    <cellStyle name="Comma 2 2 2 2 2 2 2 3 3 2 3 2" xfId="439" xr:uid="{00000000-0005-0000-0000-0000E5010000}"/>
    <cellStyle name="Comma 2 2 2 2 2 2 2 3 3 2 4" xfId="440" xr:uid="{00000000-0005-0000-0000-0000E6010000}"/>
    <cellStyle name="Comma 2 2 2 2 2 2 2 3 3 3" xfId="441" xr:uid="{00000000-0005-0000-0000-0000E7010000}"/>
    <cellStyle name="Comma 2 2 2 2 2 2 2 3 3 3 2" xfId="442" xr:uid="{00000000-0005-0000-0000-0000E8010000}"/>
    <cellStyle name="Comma 2 2 2 2 2 2 2 3 3 4" xfId="443" xr:uid="{00000000-0005-0000-0000-0000E9010000}"/>
    <cellStyle name="Comma 2 2 2 2 2 2 2 3 3 4 2" xfId="444" xr:uid="{00000000-0005-0000-0000-0000EA010000}"/>
    <cellStyle name="Comma 2 2 2 2 2 2 2 3 3 5" xfId="445" xr:uid="{00000000-0005-0000-0000-0000EB010000}"/>
    <cellStyle name="Comma 2 2 2 2 2 2 2 3 4" xfId="446" xr:uid="{00000000-0005-0000-0000-0000EC010000}"/>
    <cellStyle name="Comma 2 2 2 2 2 2 2 3 4 2" xfId="447" xr:uid="{00000000-0005-0000-0000-0000ED010000}"/>
    <cellStyle name="Comma 2 2 2 2 2 2 2 3 4 2 2" xfId="448" xr:uid="{00000000-0005-0000-0000-0000EE010000}"/>
    <cellStyle name="Comma 2 2 2 2 2 2 2 3 4 3" xfId="449" xr:uid="{00000000-0005-0000-0000-0000EF010000}"/>
    <cellStyle name="Comma 2 2 2 2 2 2 2 3 4 3 2" xfId="450" xr:uid="{00000000-0005-0000-0000-0000F0010000}"/>
    <cellStyle name="Comma 2 2 2 2 2 2 2 3 4 4" xfId="451" xr:uid="{00000000-0005-0000-0000-0000F1010000}"/>
    <cellStyle name="Comma 2 2 2 2 2 2 2 3 5" xfId="452" xr:uid="{00000000-0005-0000-0000-0000F2010000}"/>
    <cellStyle name="Comma 2 2 2 2 2 2 2 3 5 2" xfId="453" xr:uid="{00000000-0005-0000-0000-0000F3010000}"/>
    <cellStyle name="Comma 2 2 2 2 2 2 2 3 6" xfId="454" xr:uid="{00000000-0005-0000-0000-0000F4010000}"/>
    <cellStyle name="Comma 2 2 2 2 2 2 2 3 6 2" xfId="455" xr:uid="{00000000-0005-0000-0000-0000F5010000}"/>
    <cellStyle name="Comma 2 2 2 2 2 2 2 3 7" xfId="456" xr:uid="{00000000-0005-0000-0000-0000F6010000}"/>
    <cellStyle name="Comma 2 2 2 2 2 2 2 4" xfId="457" xr:uid="{00000000-0005-0000-0000-0000F7010000}"/>
    <cellStyle name="Comma 2 2 2 2 2 2 2 4 2" xfId="458" xr:uid="{00000000-0005-0000-0000-0000F8010000}"/>
    <cellStyle name="Comma 2 2 2 2 2 2 2 4 2 2" xfId="459" xr:uid="{00000000-0005-0000-0000-0000F9010000}"/>
    <cellStyle name="Comma 2 2 2 2 2 2 2 4 2 2 2" xfId="460" xr:uid="{00000000-0005-0000-0000-0000FA010000}"/>
    <cellStyle name="Comma 2 2 2 2 2 2 2 4 2 2 2 2" xfId="461" xr:uid="{00000000-0005-0000-0000-0000FB010000}"/>
    <cellStyle name="Comma 2 2 2 2 2 2 2 4 2 2 3" xfId="462" xr:uid="{00000000-0005-0000-0000-0000FC010000}"/>
    <cellStyle name="Comma 2 2 2 2 2 2 2 4 2 2 3 2" xfId="463" xr:uid="{00000000-0005-0000-0000-0000FD010000}"/>
    <cellStyle name="Comma 2 2 2 2 2 2 2 4 2 2 4" xfId="464" xr:uid="{00000000-0005-0000-0000-0000FE010000}"/>
    <cellStyle name="Comma 2 2 2 2 2 2 2 4 2 3" xfId="465" xr:uid="{00000000-0005-0000-0000-0000FF010000}"/>
    <cellStyle name="Comma 2 2 2 2 2 2 2 4 2 3 2" xfId="466" xr:uid="{00000000-0005-0000-0000-000000020000}"/>
    <cellStyle name="Comma 2 2 2 2 2 2 2 4 2 4" xfId="467" xr:uid="{00000000-0005-0000-0000-000001020000}"/>
    <cellStyle name="Comma 2 2 2 2 2 2 2 4 2 4 2" xfId="468" xr:uid="{00000000-0005-0000-0000-000002020000}"/>
    <cellStyle name="Comma 2 2 2 2 2 2 2 4 2 5" xfId="469" xr:uid="{00000000-0005-0000-0000-000003020000}"/>
    <cellStyle name="Comma 2 2 2 2 2 2 2 4 3" xfId="470" xr:uid="{00000000-0005-0000-0000-000004020000}"/>
    <cellStyle name="Comma 2 2 2 2 2 2 2 4 3 2" xfId="471" xr:uid="{00000000-0005-0000-0000-000005020000}"/>
    <cellStyle name="Comma 2 2 2 2 2 2 2 4 3 2 2" xfId="472" xr:uid="{00000000-0005-0000-0000-000006020000}"/>
    <cellStyle name="Comma 2 2 2 2 2 2 2 4 3 3" xfId="473" xr:uid="{00000000-0005-0000-0000-000007020000}"/>
    <cellStyle name="Comma 2 2 2 2 2 2 2 4 3 3 2" xfId="474" xr:uid="{00000000-0005-0000-0000-000008020000}"/>
    <cellStyle name="Comma 2 2 2 2 2 2 2 4 3 4" xfId="475" xr:uid="{00000000-0005-0000-0000-000009020000}"/>
    <cellStyle name="Comma 2 2 2 2 2 2 2 4 4" xfId="476" xr:uid="{00000000-0005-0000-0000-00000A020000}"/>
    <cellStyle name="Comma 2 2 2 2 2 2 2 4 4 2" xfId="477" xr:uid="{00000000-0005-0000-0000-00000B020000}"/>
    <cellStyle name="Comma 2 2 2 2 2 2 2 4 5" xfId="478" xr:uid="{00000000-0005-0000-0000-00000C020000}"/>
    <cellStyle name="Comma 2 2 2 2 2 2 2 4 5 2" xfId="479" xr:uid="{00000000-0005-0000-0000-00000D020000}"/>
    <cellStyle name="Comma 2 2 2 2 2 2 2 4 6" xfId="480" xr:uid="{00000000-0005-0000-0000-00000E020000}"/>
    <cellStyle name="Comma 2 2 2 2 2 2 2 5" xfId="481" xr:uid="{00000000-0005-0000-0000-00000F020000}"/>
    <cellStyle name="Comma 2 2 2 2 2 2 2 5 2" xfId="482" xr:uid="{00000000-0005-0000-0000-000010020000}"/>
    <cellStyle name="Comma 2 2 2 2 2 2 2 5 2 2" xfId="483" xr:uid="{00000000-0005-0000-0000-000011020000}"/>
    <cellStyle name="Comma 2 2 2 2 2 2 2 5 2 2 2" xfId="484" xr:uid="{00000000-0005-0000-0000-000012020000}"/>
    <cellStyle name="Comma 2 2 2 2 2 2 2 5 2 3" xfId="485" xr:uid="{00000000-0005-0000-0000-000013020000}"/>
    <cellStyle name="Comma 2 2 2 2 2 2 2 5 2 3 2" xfId="486" xr:uid="{00000000-0005-0000-0000-000014020000}"/>
    <cellStyle name="Comma 2 2 2 2 2 2 2 5 2 4" xfId="487" xr:uid="{00000000-0005-0000-0000-000015020000}"/>
    <cellStyle name="Comma 2 2 2 2 2 2 2 5 3" xfId="488" xr:uid="{00000000-0005-0000-0000-000016020000}"/>
    <cellStyle name="Comma 2 2 2 2 2 2 2 5 3 2" xfId="489" xr:uid="{00000000-0005-0000-0000-000017020000}"/>
    <cellStyle name="Comma 2 2 2 2 2 2 2 5 4" xfId="490" xr:uid="{00000000-0005-0000-0000-000018020000}"/>
    <cellStyle name="Comma 2 2 2 2 2 2 2 5 4 2" xfId="491" xr:uid="{00000000-0005-0000-0000-000019020000}"/>
    <cellStyle name="Comma 2 2 2 2 2 2 2 5 5" xfId="492" xr:uid="{00000000-0005-0000-0000-00001A020000}"/>
    <cellStyle name="Comma 2 2 2 2 2 2 2 6" xfId="493" xr:uid="{00000000-0005-0000-0000-00001B020000}"/>
    <cellStyle name="Comma 2 2 2 2 2 2 2 6 2" xfId="494" xr:uid="{00000000-0005-0000-0000-00001C020000}"/>
    <cellStyle name="Comma 2 2 2 2 2 2 2 6 2 2" xfId="495" xr:uid="{00000000-0005-0000-0000-00001D020000}"/>
    <cellStyle name="Comma 2 2 2 2 2 2 2 6 3" xfId="496" xr:uid="{00000000-0005-0000-0000-00001E020000}"/>
    <cellStyle name="Comma 2 2 2 2 2 2 2 6 3 2" xfId="497" xr:uid="{00000000-0005-0000-0000-00001F020000}"/>
    <cellStyle name="Comma 2 2 2 2 2 2 2 6 4" xfId="498" xr:uid="{00000000-0005-0000-0000-000020020000}"/>
    <cellStyle name="Comma 2 2 2 2 2 2 2 7" xfId="499" xr:uid="{00000000-0005-0000-0000-000021020000}"/>
    <cellStyle name="Comma 2 2 2 2 2 2 2 7 2" xfId="500" xr:uid="{00000000-0005-0000-0000-000022020000}"/>
    <cellStyle name="Comma 2 2 2 2 2 2 2 8" xfId="501" xr:uid="{00000000-0005-0000-0000-000023020000}"/>
    <cellStyle name="Comma 2 2 2 2 2 2 2 8 2" xfId="502" xr:uid="{00000000-0005-0000-0000-000024020000}"/>
    <cellStyle name="Comma 2 2 2 2 2 2 2 9" xfId="503" xr:uid="{00000000-0005-0000-0000-000025020000}"/>
    <cellStyle name="Comma 2 2 2 2 2 2 3" xfId="504" xr:uid="{00000000-0005-0000-0000-000026020000}"/>
    <cellStyle name="Comma 2 2 2 2 2 2 3 2" xfId="505" xr:uid="{00000000-0005-0000-0000-000027020000}"/>
    <cellStyle name="Comma 2 2 2 2 2 2 3 2 2" xfId="506" xr:uid="{00000000-0005-0000-0000-000028020000}"/>
    <cellStyle name="Comma 2 2 2 2 2 2 3 2 2 2" xfId="507" xr:uid="{00000000-0005-0000-0000-000029020000}"/>
    <cellStyle name="Comma 2 2 2 2 2 2 3 2 2 2 2" xfId="508" xr:uid="{00000000-0005-0000-0000-00002A020000}"/>
    <cellStyle name="Comma 2 2 2 2 2 2 3 2 2 2 2 2" xfId="509" xr:uid="{00000000-0005-0000-0000-00002B020000}"/>
    <cellStyle name="Comma 2 2 2 2 2 2 3 2 2 2 2 2 2" xfId="510" xr:uid="{00000000-0005-0000-0000-00002C020000}"/>
    <cellStyle name="Comma 2 2 2 2 2 2 3 2 2 2 2 3" xfId="511" xr:uid="{00000000-0005-0000-0000-00002D020000}"/>
    <cellStyle name="Comma 2 2 2 2 2 2 3 2 2 2 2 3 2" xfId="512" xr:uid="{00000000-0005-0000-0000-00002E020000}"/>
    <cellStyle name="Comma 2 2 2 2 2 2 3 2 2 2 2 4" xfId="513" xr:uid="{00000000-0005-0000-0000-00002F020000}"/>
    <cellStyle name="Comma 2 2 2 2 2 2 3 2 2 2 3" xfId="514" xr:uid="{00000000-0005-0000-0000-000030020000}"/>
    <cellStyle name="Comma 2 2 2 2 2 2 3 2 2 2 3 2" xfId="515" xr:uid="{00000000-0005-0000-0000-000031020000}"/>
    <cellStyle name="Comma 2 2 2 2 2 2 3 2 2 2 4" xfId="516" xr:uid="{00000000-0005-0000-0000-000032020000}"/>
    <cellStyle name="Comma 2 2 2 2 2 2 3 2 2 2 4 2" xfId="517" xr:uid="{00000000-0005-0000-0000-000033020000}"/>
    <cellStyle name="Comma 2 2 2 2 2 2 3 2 2 2 5" xfId="518" xr:uid="{00000000-0005-0000-0000-000034020000}"/>
    <cellStyle name="Comma 2 2 2 2 2 2 3 2 2 3" xfId="519" xr:uid="{00000000-0005-0000-0000-000035020000}"/>
    <cellStyle name="Comma 2 2 2 2 2 2 3 2 2 3 2" xfId="520" xr:uid="{00000000-0005-0000-0000-000036020000}"/>
    <cellStyle name="Comma 2 2 2 2 2 2 3 2 2 3 2 2" xfId="521" xr:uid="{00000000-0005-0000-0000-000037020000}"/>
    <cellStyle name="Comma 2 2 2 2 2 2 3 2 2 3 3" xfId="522" xr:uid="{00000000-0005-0000-0000-000038020000}"/>
    <cellStyle name="Comma 2 2 2 2 2 2 3 2 2 3 3 2" xfId="523" xr:uid="{00000000-0005-0000-0000-000039020000}"/>
    <cellStyle name="Comma 2 2 2 2 2 2 3 2 2 3 4" xfId="524" xr:uid="{00000000-0005-0000-0000-00003A020000}"/>
    <cellStyle name="Comma 2 2 2 2 2 2 3 2 2 4" xfId="525" xr:uid="{00000000-0005-0000-0000-00003B020000}"/>
    <cellStyle name="Comma 2 2 2 2 2 2 3 2 2 4 2" xfId="526" xr:uid="{00000000-0005-0000-0000-00003C020000}"/>
    <cellStyle name="Comma 2 2 2 2 2 2 3 2 2 5" xfId="527" xr:uid="{00000000-0005-0000-0000-00003D020000}"/>
    <cellStyle name="Comma 2 2 2 2 2 2 3 2 2 5 2" xfId="528" xr:uid="{00000000-0005-0000-0000-00003E020000}"/>
    <cellStyle name="Comma 2 2 2 2 2 2 3 2 2 6" xfId="529" xr:uid="{00000000-0005-0000-0000-00003F020000}"/>
    <cellStyle name="Comma 2 2 2 2 2 2 3 2 3" xfId="530" xr:uid="{00000000-0005-0000-0000-000040020000}"/>
    <cellStyle name="Comma 2 2 2 2 2 2 3 2 3 2" xfId="531" xr:uid="{00000000-0005-0000-0000-000041020000}"/>
    <cellStyle name="Comma 2 2 2 2 2 2 3 2 3 2 2" xfId="532" xr:uid="{00000000-0005-0000-0000-000042020000}"/>
    <cellStyle name="Comma 2 2 2 2 2 2 3 2 3 2 2 2" xfId="533" xr:uid="{00000000-0005-0000-0000-000043020000}"/>
    <cellStyle name="Comma 2 2 2 2 2 2 3 2 3 2 3" xfId="534" xr:uid="{00000000-0005-0000-0000-000044020000}"/>
    <cellStyle name="Comma 2 2 2 2 2 2 3 2 3 2 3 2" xfId="535" xr:uid="{00000000-0005-0000-0000-000045020000}"/>
    <cellStyle name="Comma 2 2 2 2 2 2 3 2 3 2 4" xfId="536" xr:uid="{00000000-0005-0000-0000-000046020000}"/>
    <cellStyle name="Comma 2 2 2 2 2 2 3 2 3 3" xfId="537" xr:uid="{00000000-0005-0000-0000-000047020000}"/>
    <cellStyle name="Comma 2 2 2 2 2 2 3 2 3 3 2" xfId="538" xr:uid="{00000000-0005-0000-0000-000048020000}"/>
    <cellStyle name="Comma 2 2 2 2 2 2 3 2 3 4" xfId="539" xr:uid="{00000000-0005-0000-0000-000049020000}"/>
    <cellStyle name="Comma 2 2 2 2 2 2 3 2 3 4 2" xfId="540" xr:uid="{00000000-0005-0000-0000-00004A020000}"/>
    <cellStyle name="Comma 2 2 2 2 2 2 3 2 3 5" xfId="541" xr:uid="{00000000-0005-0000-0000-00004B020000}"/>
    <cellStyle name="Comma 2 2 2 2 2 2 3 2 4" xfId="542" xr:uid="{00000000-0005-0000-0000-00004C020000}"/>
    <cellStyle name="Comma 2 2 2 2 2 2 3 2 4 2" xfId="543" xr:uid="{00000000-0005-0000-0000-00004D020000}"/>
    <cellStyle name="Comma 2 2 2 2 2 2 3 2 4 2 2" xfId="544" xr:uid="{00000000-0005-0000-0000-00004E020000}"/>
    <cellStyle name="Comma 2 2 2 2 2 2 3 2 4 3" xfId="545" xr:uid="{00000000-0005-0000-0000-00004F020000}"/>
    <cellStyle name="Comma 2 2 2 2 2 2 3 2 4 3 2" xfId="546" xr:uid="{00000000-0005-0000-0000-000050020000}"/>
    <cellStyle name="Comma 2 2 2 2 2 2 3 2 4 4" xfId="547" xr:uid="{00000000-0005-0000-0000-000051020000}"/>
    <cellStyle name="Comma 2 2 2 2 2 2 3 2 5" xfId="548" xr:uid="{00000000-0005-0000-0000-000052020000}"/>
    <cellStyle name="Comma 2 2 2 2 2 2 3 2 5 2" xfId="549" xr:uid="{00000000-0005-0000-0000-000053020000}"/>
    <cellStyle name="Comma 2 2 2 2 2 2 3 2 6" xfId="550" xr:uid="{00000000-0005-0000-0000-000054020000}"/>
    <cellStyle name="Comma 2 2 2 2 2 2 3 2 6 2" xfId="551" xr:uid="{00000000-0005-0000-0000-000055020000}"/>
    <cellStyle name="Comma 2 2 2 2 2 2 3 2 7" xfId="552" xr:uid="{00000000-0005-0000-0000-000056020000}"/>
    <cellStyle name="Comma 2 2 2 2 2 2 3 3" xfId="553" xr:uid="{00000000-0005-0000-0000-000057020000}"/>
    <cellStyle name="Comma 2 2 2 2 2 2 3 3 2" xfId="554" xr:uid="{00000000-0005-0000-0000-000058020000}"/>
    <cellStyle name="Comma 2 2 2 2 2 2 3 3 2 2" xfId="555" xr:uid="{00000000-0005-0000-0000-000059020000}"/>
    <cellStyle name="Comma 2 2 2 2 2 2 3 3 2 2 2" xfId="556" xr:uid="{00000000-0005-0000-0000-00005A020000}"/>
    <cellStyle name="Comma 2 2 2 2 2 2 3 3 2 2 2 2" xfId="557" xr:uid="{00000000-0005-0000-0000-00005B020000}"/>
    <cellStyle name="Comma 2 2 2 2 2 2 3 3 2 2 3" xfId="558" xr:uid="{00000000-0005-0000-0000-00005C020000}"/>
    <cellStyle name="Comma 2 2 2 2 2 2 3 3 2 2 3 2" xfId="559" xr:uid="{00000000-0005-0000-0000-00005D020000}"/>
    <cellStyle name="Comma 2 2 2 2 2 2 3 3 2 2 4" xfId="560" xr:uid="{00000000-0005-0000-0000-00005E020000}"/>
    <cellStyle name="Comma 2 2 2 2 2 2 3 3 2 3" xfId="561" xr:uid="{00000000-0005-0000-0000-00005F020000}"/>
    <cellStyle name="Comma 2 2 2 2 2 2 3 3 2 3 2" xfId="562" xr:uid="{00000000-0005-0000-0000-000060020000}"/>
    <cellStyle name="Comma 2 2 2 2 2 2 3 3 2 4" xfId="563" xr:uid="{00000000-0005-0000-0000-000061020000}"/>
    <cellStyle name="Comma 2 2 2 2 2 2 3 3 2 4 2" xfId="564" xr:uid="{00000000-0005-0000-0000-000062020000}"/>
    <cellStyle name="Comma 2 2 2 2 2 2 3 3 2 5" xfId="565" xr:uid="{00000000-0005-0000-0000-000063020000}"/>
    <cellStyle name="Comma 2 2 2 2 2 2 3 3 3" xfId="566" xr:uid="{00000000-0005-0000-0000-000064020000}"/>
    <cellStyle name="Comma 2 2 2 2 2 2 3 3 3 2" xfId="567" xr:uid="{00000000-0005-0000-0000-000065020000}"/>
    <cellStyle name="Comma 2 2 2 2 2 2 3 3 3 2 2" xfId="568" xr:uid="{00000000-0005-0000-0000-000066020000}"/>
    <cellStyle name="Comma 2 2 2 2 2 2 3 3 3 3" xfId="569" xr:uid="{00000000-0005-0000-0000-000067020000}"/>
    <cellStyle name="Comma 2 2 2 2 2 2 3 3 3 3 2" xfId="570" xr:uid="{00000000-0005-0000-0000-000068020000}"/>
    <cellStyle name="Comma 2 2 2 2 2 2 3 3 3 4" xfId="571" xr:uid="{00000000-0005-0000-0000-000069020000}"/>
    <cellStyle name="Comma 2 2 2 2 2 2 3 3 4" xfId="572" xr:uid="{00000000-0005-0000-0000-00006A020000}"/>
    <cellStyle name="Comma 2 2 2 2 2 2 3 3 4 2" xfId="573" xr:uid="{00000000-0005-0000-0000-00006B020000}"/>
    <cellStyle name="Comma 2 2 2 2 2 2 3 3 5" xfId="574" xr:uid="{00000000-0005-0000-0000-00006C020000}"/>
    <cellStyle name="Comma 2 2 2 2 2 2 3 3 5 2" xfId="575" xr:uid="{00000000-0005-0000-0000-00006D020000}"/>
    <cellStyle name="Comma 2 2 2 2 2 2 3 3 6" xfId="576" xr:uid="{00000000-0005-0000-0000-00006E020000}"/>
    <cellStyle name="Comma 2 2 2 2 2 2 3 4" xfId="577" xr:uid="{00000000-0005-0000-0000-00006F020000}"/>
    <cellStyle name="Comma 2 2 2 2 2 2 3 4 2" xfId="578" xr:uid="{00000000-0005-0000-0000-000070020000}"/>
    <cellStyle name="Comma 2 2 2 2 2 2 3 4 2 2" xfId="579" xr:uid="{00000000-0005-0000-0000-000071020000}"/>
    <cellStyle name="Comma 2 2 2 2 2 2 3 4 2 2 2" xfId="580" xr:uid="{00000000-0005-0000-0000-000072020000}"/>
    <cellStyle name="Comma 2 2 2 2 2 2 3 4 2 3" xfId="581" xr:uid="{00000000-0005-0000-0000-000073020000}"/>
    <cellStyle name="Comma 2 2 2 2 2 2 3 4 2 3 2" xfId="582" xr:uid="{00000000-0005-0000-0000-000074020000}"/>
    <cellStyle name="Comma 2 2 2 2 2 2 3 4 2 4" xfId="583" xr:uid="{00000000-0005-0000-0000-000075020000}"/>
    <cellStyle name="Comma 2 2 2 2 2 2 3 4 3" xfId="584" xr:uid="{00000000-0005-0000-0000-000076020000}"/>
    <cellStyle name="Comma 2 2 2 2 2 2 3 4 3 2" xfId="585" xr:uid="{00000000-0005-0000-0000-000077020000}"/>
    <cellStyle name="Comma 2 2 2 2 2 2 3 4 4" xfId="586" xr:uid="{00000000-0005-0000-0000-000078020000}"/>
    <cellStyle name="Comma 2 2 2 2 2 2 3 4 4 2" xfId="587" xr:uid="{00000000-0005-0000-0000-000079020000}"/>
    <cellStyle name="Comma 2 2 2 2 2 2 3 4 5" xfId="588" xr:uid="{00000000-0005-0000-0000-00007A020000}"/>
    <cellStyle name="Comma 2 2 2 2 2 2 3 5" xfId="589" xr:uid="{00000000-0005-0000-0000-00007B020000}"/>
    <cellStyle name="Comma 2 2 2 2 2 2 3 5 2" xfId="590" xr:uid="{00000000-0005-0000-0000-00007C020000}"/>
    <cellStyle name="Comma 2 2 2 2 2 2 3 5 2 2" xfId="591" xr:uid="{00000000-0005-0000-0000-00007D020000}"/>
    <cellStyle name="Comma 2 2 2 2 2 2 3 5 3" xfId="592" xr:uid="{00000000-0005-0000-0000-00007E020000}"/>
    <cellStyle name="Comma 2 2 2 2 2 2 3 5 3 2" xfId="593" xr:uid="{00000000-0005-0000-0000-00007F020000}"/>
    <cellStyle name="Comma 2 2 2 2 2 2 3 5 4" xfId="594" xr:uid="{00000000-0005-0000-0000-000080020000}"/>
    <cellStyle name="Comma 2 2 2 2 2 2 3 6" xfId="595" xr:uid="{00000000-0005-0000-0000-000081020000}"/>
    <cellStyle name="Comma 2 2 2 2 2 2 3 6 2" xfId="596" xr:uid="{00000000-0005-0000-0000-000082020000}"/>
    <cellStyle name="Comma 2 2 2 2 2 2 3 7" xfId="597" xr:uid="{00000000-0005-0000-0000-000083020000}"/>
    <cellStyle name="Comma 2 2 2 2 2 2 3 7 2" xfId="598" xr:uid="{00000000-0005-0000-0000-000084020000}"/>
    <cellStyle name="Comma 2 2 2 2 2 2 3 8" xfId="599" xr:uid="{00000000-0005-0000-0000-000085020000}"/>
    <cellStyle name="Comma 2 2 2 2 2 2 4" xfId="600" xr:uid="{00000000-0005-0000-0000-000086020000}"/>
    <cellStyle name="Comma 2 2 2 2 2 2 4 2" xfId="601" xr:uid="{00000000-0005-0000-0000-000087020000}"/>
    <cellStyle name="Comma 2 2 2 2 2 2 4 2 2" xfId="602" xr:uid="{00000000-0005-0000-0000-000088020000}"/>
    <cellStyle name="Comma 2 2 2 2 2 2 4 2 2 2" xfId="603" xr:uid="{00000000-0005-0000-0000-000089020000}"/>
    <cellStyle name="Comma 2 2 2 2 2 2 4 2 2 2 2" xfId="604" xr:uid="{00000000-0005-0000-0000-00008A020000}"/>
    <cellStyle name="Comma 2 2 2 2 2 2 4 2 2 2 2 2" xfId="605" xr:uid="{00000000-0005-0000-0000-00008B020000}"/>
    <cellStyle name="Comma 2 2 2 2 2 2 4 2 2 2 3" xfId="606" xr:uid="{00000000-0005-0000-0000-00008C020000}"/>
    <cellStyle name="Comma 2 2 2 2 2 2 4 2 2 2 3 2" xfId="607" xr:uid="{00000000-0005-0000-0000-00008D020000}"/>
    <cellStyle name="Comma 2 2 2 2 2 2 4 2 2 2 4" xfId="608" xr:uid="{00000000-0005-0000-0000-00008E020000}"/>
    <cellStyle name="Comma 2 2 2 2 2 2 4 2 2 3" xfId="609" xr:uid="{00000000-0005-0000-0000-00008F020000}"/>
    <cellStyle name="Comma 2 2 2 2 2 2 4 2 2 3 2" xfId="610" xr:uid="{00000000-0005-0000-0000-000090020000}"/>
    <cellStyle name="Comma 2 2 2 2 2 2 4 2 2 4" xfId="611" xr:uid="{00000000-0005-0000-0000-000091020000}"/>
    <cellStyle name="Comma 2 2 2 2 2 2 4 2 2 4 2" xfId="612" xr:uid="{00000000-0005-0000-0000-000092020000}"/>
    <cellStyle name="Comma 2 2 2 2 2 2 4 2 2 5" xfId="613" xr:uid="{00000000-0005-0000-0000-000093020000}"/>
    <cellStyle name="Comma 2 2 2 2 2 2 4 2 3" xfId="614" xr:uid="{00000000-0005-0000-0000-000094020000}"/>
    <cellStyle name="Comma 2 2 2 2 2 2 4 2 3 2" xfId="615" xr:uid="{00000000-0005-0000-0000-000095020000}"/>
    <cellStyle name="Comma 2 2 2 2 2 2 4 2 3 2 2" xfId="616" xr:uid="{00000000-0005-0000-0000-000096020000}"/>
    <cellStyle name="Comma 2 2 2 2 2 2 4 2 3 3" xfId="617" xr:uid="{00000000-0005-0000-0000-000097020000}"/>
    <cellStyle name="Comma 2 2 2 2 2 2 4 2 3 3 2" xfId="618" xr:uid="{00000000-0005-0000-0000-000098020000}"/>
    <cellStyle name="Comma 2 2 2 2 2 2 4 2 3 4" xfId="619" xr:uid="{00000000-0005-0000-0000-000099020000}"/>
    <cellStyle name="Comma 2 2 2 2 2 2 4 2 4" xfId="620" xr:uid="{00000000-0005-0000-0000-00009A020000}"/>
    <cellStyle name="Comma 2 2 2 2 2 2 4 2 4 2" xfId="621" xr:uid="{00000000-0005-0000-0000-00009B020000}"/>
    <cellStyle name="Comma 2 2 2 2 2 2 4 2 5" xfId="622" xr:uid="{00000000-0005-0000-0000-00009C020000}"/>
    <cellStyle name="Comma 2 2 2 2 2 2 4 2 5 2" xfId="623" xr:uid="{00000000-0005-0000-0000-00009D020000}"/>
    <cellStyle name="Comma 2 2 2 2 2 2 4 2 6" xfId="624" xr:uid="{00000000-0005-0000-0000-00009E020000}"/>
    <cellStyle name="Comma 2 2 2 2 2 2 4 3" xfId="625" xr:uid="{00000000-0005-0000-0000-00009F020000}"/>
    <cellStyle name="Comma 2 2 2 2 2 2 4 3 2" xfId="626" xr:uid="{00000000-0005-0000-0000-0000A0020000}"/>
    <cellStyle name="Comma 2 2 2 2 2 2 4 3 2 2" xfId="627" xr:uid="{00000000-0005-0000-0000-0000A1020000}"/>
    <cellStyle name="Comma 2 2 2 2 2 2 4 3 2 2 2" xfId="628" xr:uid="{00000000-0005-0000-0000-0000A2020000}"/>
    <cellStyle name="Comma 2 2 2 2 2 2 4 3 2 3" xfId="629" xr:uid="{00000000-0005-0000-0000-0000A3020000}"/>
    <cellStyle name="Comma 2 2 2 2 2 2 4 3 2 3 2" xfId="630" xr:uid="{00000000-0005-0000-0000-0000A4020000}"/>
    <cellStyle name="Comma 2 2 2 2 2 2 4 3 2 4" xfId="631" xr:uid="{00000000-0005-0000-0000-0000A5020000}"/>
    <cellStyle name="Comma 2 2 2 2 2 2 4 3 3" xfId="632" xr:uid="{00000000-0005-0000-0000-0000A6020000}"/>
    <cellStyle name="Comma 2 2 2 2 2 2 4 3 3 2" xfId="633" xr:uid="{00000000-0005-0000-0000-0000A7020000}"/>
    <cellStyle name="Comma 2 2 2 2 2 2 4 3 4" xfId="634" xr:uid="{00000000-0005-0000-0000-0000A8020000}"/>
    <cellStyle name="Comma 2 2 2 2 2 2 4 3 4 2" xfId="635" xr:uid="{00000000-0005-0000-0000-0000A9020000}"/>
    <cellStyle name="Comma 2 2 2 2 2 2 4 3 5" xfId="636" xr:uid="{00000000-0005-0000-0000-0000AA020000}"/>
    <cellStyle name="Comma 2 2 2 2 2 2 4 4" xfId="637" xr:uid="{00000000-0005-0000-0000-0000AB020000}"/>
    <cellStyle name="Comma 2 2 2 2 2 2 4 4 2" xfId="638" xr:uid="{00000000-0005-0000-0000-0000AC020000}"/>
    <cellStyle name="Comma 2 2 2 2 2 2 4 4 2 2" xfId="639" xr:uid="{00000000-0005-0000-0000-0000AD020000}"/>
    <cellStyle name="Comma 2 2 2 2 2 2 4 4 3" xfId="640" xr:uid="{00000000-0005-0000-0000-0000AE020000}"/>
    <cellStyle name="Comma 2 2 2 2 2 2 4 4 3 2" xfId="641" xr:uid="{00000000-0005-0000-0000-0000AF020000}"/>
    <cellStyle name="Comma 2 2 2 2 2 2 4 4 4" xfId="642" xr:uid="{00000000-0005-0000-0000-0000B0020000}"/>
    <cellStyle name="Comma 2 2 2 2 2 2 4 5" xfId="643" xr:uid="{00000000-0005-0000-0000-0000B1020000}"/>
    <cellStyle name="Comma 2 2 2 2 2 2 4 5 2" xfId="644" xr:uid="{00000000-0005-0000-0000-0000B2020000}"/>
    <cellStyle name="Comma 2 2 2 2 2 2 4 6" xfId="645" xr:uid="{00000000-0005-0000-0000-0000B3020000}"/>
    <cellStyle name="Comma 2 2 2 2 2 2 4 6 2" xfId="646" xr:uid="{00000000-0005-0000-0000-0000B4020000}"/>
    <cellStyle name="Comma 2 2 2 2 2 2 4 7" xfId="647" xr:uid="{00000000-0005-0000-0000-0000B5020000}"/>
    <cellStyle name="Comma 2 2 2 2 2 2 5" xfId="648" xr:uid="{00000000-0005-0000-0000-0000B6020000}"/>
    <cellStyle name="Comma 2 2 2 2 2 2 5 2" xfId="649" xr:uid="{00000000-0005-0000-0000-0000B7020000}"/>
    <cellStyle name="Comma 2 2 2 2 2 2 5 2 2" xfId="650" xr:uid="{00000000-0005-0000-0000-0000B8020000}"/>
    <cellStyle name="Comma 2 2 2 2 2 2 5 2 2 2" xfId="651" xr:uid="{00000000-0005-0000-0000-0000B9020000}"/>
    <cellStyle name="Comma 2 2 2 2 2 2 5 2 2 2 2" xfId="652" xr:uid="{00000000-0005-0000-0000-0000BA020000}"/>
    <cellStyle name="Comma 2 2 2 2 2 2 5 2 2 3" xfId="653" xr:uid="{00000000-0005-0000-0000-0000BB020000}"/>
    <cellStyle name="Comma 2 2 2 2 2 2 5 2 2 3 2" xfId="654" xr:uid="{00000000-0005-0000-0000-0000BC020000}"/>
    <cellStyle name="Comma 2 2 2 2 2 2 5 2 2 4" xfId="655" xr:uid="{00000000-0005-0000-0000-0000BD020000}"/>
    <cellStyle name="Comma 2 2 2 2 2 2 5 2 3" xfId="656" xr:uid="{00000000-0005-0000-0000-0000BE020000}"/>
    <cellStyle name="Comma 2 2 2 2 2 2 5 2 3 2" xfId="657" xr:uid="{00000000-0005-0000-0000-0000BF020000}"/>
    <cellStyle name="Comma 2 2 2 2 2 2 5 2 4" xfId="658" xr:uid="{00000000-0005-0000-0000-0000C0020000}"/>
    <cellStyle name="Comma 2 2 2 2 2 2 5 2 4 2" xfId="659" xr:uid="{00000000-0005-0000-0000-0000C1020000}"/>
    <cellStyle name="Comma 2 2 2 2 2 2 5 2 5" xfId="660" xr:uid="{00000000-0005-0000-0000-0000C2020000}"/>
    <cellStyle name="Comma 2 2 2 2 2 2 5 3" xfId="661" xr:uid="{00000000-0005-0000-0000-0000C3020000}"/>
    <cellStyle name="Comma 2 2 2 2 2 2 5 3 2" xfId="662" xr:uid="{00000000-0005-0000-0000-0000C4020000}"/>
    <cellStyle name="Comma 2 2 2 2 2 2 5 3 2 2" xfId="663" xr:uid="{00000000-0005-0000-0000-0000C5020000}"/>
    <cellStyle name="Comma 2 2 2 2 2 2 5 3 3" xfId="664" xr:uid="{00000000-0005-0000-0000-0000C6020000}"/>
    <cellStyle name="Comma 2 2 2 2 2 2 5 3 3 2" xfId="665" xr:uid="{00000000-0005-0000-0000-0000C7020000}"/>
    <cellStyle name="Comma 2 2 2 2 2 2 5 3 4" xfId="666" xr:uid="{00000000-0005-0000-0000-0000C8020000}"/>
    <cellStyle name="Comma 2 2 2 2 2 2 5 4" xfId="667" xr:uid="{00000000-0005-0000-0000-0000C9020000}"/>
    <cellStyle name="Comma 2 2 2 2 2 2 5 4 2" xfId="668" xr:uid="{00000000-0005-0000-0000-0000CA020000}"/>
    <cellStyle name="Comma 2 2 2 2 2 2 5 5" xfId="669" xr:uid="{00000000-0005-0000-0000-0000CB020000}"/>
    <cellStyle name="Comma 2 2 2 2 2 2 5 5 2" xfId="670" xr:uid="{00000000-0005-0000-0000-0000CC020000}"/>
    <cellStyle name="Comma 2 2 2 2 2 2 5 6" xfId="671" xr:uid="{00000000-0005-0000-0000-0000CD020000}"/>
    <cellStyle name="Comma 2 2 2 2 2 2 6" xfId="672" xr:uid="{00000000-0005-0000-0000-0000CE020000}"/>
    <cellStyle name="Comma 2 2 2 2 2 2 6 2" xfId="673" xr:uid="{00000000-0005-0000-0000-0000CF020000}"/>
    <cellStyle name="Comma 2 2 2 2 2 2 6 2 2" xfId="674" xr:uid="{00000000-0005-0000-0000-0000D0020000}"/>
    <cellStyle name="Comma 2 2 2 2 2 2 6 2 2 2" xfId="675" xr:uid="{00000000-0005-0000-0000-0000D1020000}"/>
    <cellStyle name="Comma 2 2 2 2 2 2 6 2 3" xfId="676" xr:uid="{00000000-0005-0000-0000-0000D2020000}"/>
    <cellStyle name="Comma 2 2 2 2 2 2 6 2 3 2" xfId="677" xr:uid="{00000000-0005-0000-0000-0000D3020000}"/>
    <cellStyle name="Comma 2 2 2 2 2 2 6 2 4" xfId="678" xr:uid="{00000000-0005-0000-0000-0000D4020000}"/>
    <cellStyle name="Comma 2 2 2 2 2 2 6 3" xfId="679" xr:uid="{00000000-0005-0000-0000-0000D5020000}"/>
    <cellStyle name="Comma 2 2 2 2 2 2 6 3 2" xfId="680" xr:uid="{00000000-0005-0000-0000-0000D6020000}"/>
    <cellStyle name="Comma 2 2 2 2 2 2 6 4" xfId="681" xr:uid="{00000000-0005-0000-0000-0000D7020000}"/>
    <cellStyle name="Comma 2 2 2 2 2 2 6 4 2" xfId="682" xr:uid="{00000000-0005-0000-0000-0000D8020000}"/>
    <cellStyle name="Comma 2 2 2 2 2 2 6 5" xfId="683" xr:uid="{00000000-0005-0000-0000-0000D9020000}"/>
    <cellStyle name="Comma 2 2 2 2 2 2 7" xfId="684" xr:uid="{00000000-0005-0000-0000-0000DA020000}"/>
    <cellStyle name="Comma 2 2 2 2 2 2 7 2" xfId="685" xr:uid="{00000000-0005-0000-0000-0000DB020000}"/>
    <cellStyle name="Comma 2 2 2 2 2 2 7 2 2" xfId="686" xr:uid="{00000000-0005-0000-0000-0000DC020000}"/>
    <cellStyle name="Comma 2 2 2 2 2 2 7 3" xfId="687" xr:uid="{00000000-0005-0000-0000-0000DD020000}"/>
    <cellStyle name="Comma 2 2 2 2 2 2 7 3 2" xfId="688" xr:uid="{00000000-0005-0000-0000-0000DE020000}"/>
    <cellStyle name="Comma 2 2 2 2 2 2 7 4" xfId="689" xr:uid="{00000000-0005-0000-0000-0000DF020000}"/>
    <cellStyle name="Comma 2 2 2 2 2 2 8" xfId="690" xr:uid="{00000000-0005-0000-0000-0000E0020000}"/>
    <cellStyle name="Comma 2 2 2 2 2 2 8 2" xfId="691" xr:uid="{00000000-0005-0000-0000-0000E1020000}"/>
    <cellStyle name="Comma 2 2 2 2 2 2 9" xfId="692" xr:uid="{00000000-0005-0000-0000-0000E2020000}"/>
    <cellStyle name="Comma 2 2 2 2 2 2 9 2" xfId="693" xr:uid="{00000000-0005-0000-0000-0000E3020000}"/>
    <cellStyle name="Comma 2 2 2 2 2 3" xfId="694" xr:uid="{00000000-0005-0000-0000-0000E4020000}"/>
    <cellStyle name="Comma 2 2 2 2 2 3 10" xfId="695" xr:uid="{00000000-0005-0000-0000-0000E5020000}"/>
    <cellStyle name="Comma 2 2 2 2 2 3 2" xfId="696" xr:uid="{00000000-0005-0000-0000-0000E6020000}"/>
    <cellStyle name="Comma 2 2 2 2 2 3 2 2" xfId="697" xr:uid="{00000000-0005-0000-0000-0000E7020000}"/>
    <cellStyle name="Comma 2 2 2 2 2 3 2 2 2" xfId="698" xr:uid="{00000000-0005-0000-0000-0000E8020000}"/>
    <cellStyle name="Comma 2 2 2 2 2 3 2 2 2 2" xfId="699" xr:uid="{00000000-0005-0000-0000-0000E9020000}"/>
    <cellStyle name="Comma 2 2 2 2 2 3 2 2 2 2 2" xfId="700" xr:uid="{00000000-0005-0000-0000-0000EA020000}"/>
    <cellStyle name="Comma 2 2 2 2 2 3 2 2 2 2 2 2" xfId="701" xr:uid="{00000000-0005-0000-0000-0000EB020000}"/>
    <cellStyle name="Comma 2 2 2 2 2 3 2 2 2 2 2 2 2" xfId="702" xr:uid="{00000000-0005-0000-0000-0000EC020000}"/>
    <cellStyle name="Comma 2 2 2 2 2 3 2 2 2 2 2 2 2 2" xfId="703" xr:uid="{00000000-0005-0000-0000-0000ED020000}"/>
    <cellStyle name="Comma 2 2 2 2 2 3 2 2 2 2 2 2 3" xfId="704" xr:uid="{00000000-0005-0000-0000-0000EE020000}"/>
    <cellStyle name="Comma 2 2 2 2 2 3 2 2 2 2 2 2 3 2" xfId="705" xr:uid="{00000000-0005-0000-0000-0000EF020000}"/>
    <cellStyle name="Comma 2 2 2 2 2 3 2 2 2 2 2 2 4" xfId="706" xr:uid="{00000000-0005-0000-0000-0000F0020000}"/>
    <cellStyle name="Comma 2 2 2 2 2 3 2 2 2 2 2 3" xfId="707" xr:uid="{00000000-0005-0000-0000-0000F1020000}"/>
    <cellStyle name="Comma 2 2 2 2 2 3 2 2 2 2 2 3 2" xfId="708" xr:uid="{00000000-0005-0000-0000-0000F2020000}"/>
    <cellStyle name="Comma 2 2 2 2 2 3 2 2 2 2 2 4" xfId="709" xr:uid="{00000000-0005-0000-0000-0000F3020000}"/>
    <cellStyle name="Comma 2 2 2 2 2 3 2 2 2 2 2 4 2" xfId="710" xr:uid="{00000000-0005-0000-0000-0000F4020000}"/>
    <cellStyle name="Comma 2 2 2 2 2 3 2 2 2 2 2 5" xfId="711" xr:uid="{00000000-0005-0000-0000-0000F5020000}"/>
    <cellStyle name="Comma 2 2 2 2 2 3 2 2 2 2 3" xfId="712" xr:uid="{00000000-0005-0000-0000-0000F6020000}"/>
    <cellStyle name="Comma 2 2 2 2 2 3 2 2 2 2 3 2" xfId="713" xr:uid="{00000000-0005-0000-0000-0000F7020000}"/>
    <cellStyle name="Comma 2 2 2 2 2 3 2 2 2 2 3 2 2" xfId="714" xr:uid="{00000000-0005-0000-0000-0000F8020000}"/>
    <cellStyle name="Comma 2 2 2 2 2 3 2 2 2 2 3 3" xfId="715" xr:uid="{00000000-0005-0000-0000-0000F9020000}"/>
    <cellStyle name="Comma 2 2 2 2 2 3 2 2 2 2 3 3 2" xfId="716" xr:uid="{00000000-0005-0000-0000-0000FA020000}"/>
    <cellStyle name="Comma 2 2 2 2 2 3 2 2 2 2 3 4" xfId="717" xr:uid="{00000000-0005-0000-0000-0000FB020000}"/>
    <cellStyle name="Comma 2 2 2 2 2 3 2 2 2 2 4" xfId="718" xr:uid="{00000000-0005-0000-0000-0000FC020000}"/>
    <cellStyle name="Comma 2 2 2 2 2 3 2 2 2 2 4 2" xfId="719" xr:uid="{00000000-0005-0000-0000-0000FD020000}"/>
    <cellStyle name="Comma 2 2 2 2 2 3 2 2 2 2 5" xfId="720" xr:uid="{00000000-0005-0000-0000-0000FE020000}"/>
    <cellStyle name="Comma 2 2 2 2 2 3 2 2 2 2 5 2" xfId="721" xr:uid="{00000000-0005-0000-0000-0000FF020000}"/>
    <cellStyle name="Comma 2 2 2 2 2 3 2 2 2 2 6" xfId="722" xr:uid="{00000000-0005-0000-0000-000000030000}"/>
    <cellStyle name="Comma 2 2 2 2 2 3 2 2 2 3" xfId="723" xr:uid="{00000000-0005-0000-0000-000001030000}"/>
    <cellStyle name="Comma 2 2 2 2 2 3 2 2 2 3 2" xfId="724" xr:uid="{00000000-0005-0000-0000-000002030000}"/>
    <cellStyle name="Comma 2 2 2 2 2 3 2 2 2 3 2 2" xfId="725" xr:uid="{00000000-0005-0000-0000-000003030000}"/>
    <cellStyle name="Comma 2 2 2 2 2 3 2 2 2 3 2 2 2" xfId="726" xr:uid="{00000000-0005-0000-0000-000004030000}"/>
    <cellStyle name="Comma 2 2 2 2 2 3 2 2 2 3 2 3" xfId="727" xr:uid="{00000000-0005-0000-0000-000005030000}"/>
    <cellStyle name="Comma 2 2 2 2 2 3 2 2 2 3 2 3 2" xfId="728" xr:uid="{00000000-0005-0000-0000-000006030000}"/>
    <cellStyle name="Comma 2 2 2 2 2 3 2 2 2 3 2 4" xfId="729" xr:uid="{00000000-0005-0000-0000-000007030000}"/>
    <cellStyle name="Comma 2 2 2 2 2 3 2 2 2 3 3" xfId="730" xr:uid="{00000000-0005-0000-0000-000008030000}"/>
    <cellStyle name="Comma 2 2 2 2 2 3 2 2 2 3 3 2" xfId="731" xr:uid="{00000000-0005-0000-0000-000009030000}"/>
    <cellStyle name="Comma 2 2 2 2 2 3 2 2 2 3 4" xfId="732" xr:uid="{00000000-0005-0000-0000-00000A030000}"/>
    <cellStyle name="Comma 2 2 2 2 2 3 2 2 2 3 4 2" xfId="733" xr:uid="{00000000-0005-0000-0000-00000B030000}"/>
    <cellStyle name="Comma 2 2 2 2 2 3 2 2 2 3 5" xfId="734" xr:uid="{00000000-0005-0000-0000-00000C030000}"/>
    <cellStyle name="Comma 2 2 2 2 2 3 2 2 2 4" xfId="735" xr:uid="{00000000-0005-0000-0000-00000D030000}"/>
    <cellStyle name="Comma 2 2 2 2 2 3 2 2 2 4 2" xfId="736" xr:uid="{00000000-0005-0000-0000-00000E030000}"/>
    <cellStyle name="Comma 2 2 2 2 2 3 2 2 2 4 2 2" xfId="737" xr:uid="{00000000-0005-0000-0000-00000F030000}"/>
    <cellStyle name="Comma 2 2 2 2 2 3 2 2 2 4 3" xfId="738" xr:uid="{00000000-0005-0000-0000-000010030000}"/>
    <cellStyle name="Comma 2 2 2 2 2 3 2 2 2 4 3 2" xfId="739" xr:uid="{00000000-0005-0000-0000-000011030000}"/>
    <cellStyle name="Comma 2 2 2 2 2 3 2 2 2 4 4" xfId="740" xr:uid="{00000000-0005-0000-0000-000012030000}"/>
    <cellStyle name="Comma 2 2 2 2 2 3 2 2 2 5" xfId="741" xr:uid="{00000000-0005-0000-0000-000013030000}"/>
    <cellStyle name="Comma 2 2 2 2 2 3 2 2 2 5 2" xfId="742" xr:uid="{00000000-0005-0000-0000-000014030000}"/>
    <cellStyle name="Comma 2 2 2 2 2 3 2 2 2 6" xfId="743" xr:uid="{00000000-0005-0000-0000-000015030000}"/>
    <cellStyle name="Comma 2 2 2 2 2 3 2 2 2 6 2" xfId="744" xr:uid="{00000000-0005-0000-0000-000016030000}"/>
    <cellStyle name="Comma 2 2 2 2 2 3 2 2 2 7" xfId="745" xr:uid="{00000000-0005-0000-0000-000017030000}"/>
    <cellStyle name="Comma 2 2 2 2 2 3 2 2 3" xfId="746" xr:uid="{00000000-0005-0000-0000-000018030000}"/>
    <cellStyle name="Comma 2 2 2 2 2 3 2 2 3 2" xfId="747" xr:uid="{00000000-0005-0000-0000-000019030000}"/>
    <cellStyle name="Comma 2 2 2 2 2 3 2 2 3 2 2" xfId="748" xr:uid="{00000000-0005-0000-0000-00001A030000}"/>
    <cellStyle name="Comma 2 2 2 2 2 3 2 2 3 2 2 2" xfId="749" xr:uid="{00000000-0005-0000-0000-00001B030000}"/>
    <cellStyle name="Comma 2 2 2 2 2 3 2 2 3 2 2 2 2" xfId="750" xr:uid="{00000000-0005-0000-0000-00001C030000}"/>
    <cellStyle name="Comma 2 2 2 2 2 3 2 2 3 2 2 3" xfId="751" xr:uid="{00000000-0005-0000-0000-00001D030000}"/>
    <cellStyle name="Comma 2 2 2 2 2 3 2 2 3 2 2 3 2" xfId="752" xr:uid="{00000000-0005-0000-0000-00001E030000}"/>
    <cellStyle name="Comma 2 2 2 2 2 3 2 2 3 2 2 4" xfId="753" xr:uid="{00000000-0005-0000-0000-00001F030000}"/>
    <cellStyle name="Comma 2 2 2 2 2 3 2 2 3 2 3" xfId="754" xr:uid="{00000000-0005-0000-0000-000020030000}"/>
    <cellStyle name="Comma 2 2 2 2 2 3 2 2 3 2 3 2" xfId="755" xr:uid="{00000000-0005-0000-0000-000021030000}"/>
    <cellStyle name="Comma 2 2 2 2 2 3 2 2 3 2 4" xfId="756" xr:uid="{00000000-0005-0000-0000-000022030000}"/>
    <cellStyle name="Comma 2 2 2 2 2 3 2 2 3 2 4 2" xfId="757" xr:uid="{00000000-0005-0000-0000-000023030000}"/>
    <cellStyle name="Comma 2 2 2 2 2 3 2 2 3 2 5" xfId="758" xr:uid="{00000000-0005-0000-0000-000024030000}"/>
    <cellStyle name="Comma 2 2 2 2 2 3 2 2 3 3" xfId="759" xr:uid="{00000000-0005-0000-0000-000025030000}"/>
    <cellStyle name="Comma 2 2 2 2 2 3 2 2 3 3 2" xfId="760" xr:uid="{00000000-0005-0000-0000-000026030000}"/>
    <cellStyle name="Comma 2 2 2 2 2 3 2 2 3 3 2 2" xfId="761" xr:uid="{00000000-0005-0000-0000-000027030000}"/>
    <cellStyle name="Comma 2 2 2 2 2 3 2 2 3 3 3" xfId="762" xr:uid="{00000000-0005-0000-0000-000028030000}"/>
    <cellStyle name="Comma 2 2 2 2 2 3 2 2 3 3 3 2" xfId="763" xr:uid="{00000000-0005-0000-0000-000029030000}"/>
    <cellStyle name="Comma 2 2 2 2 2 3 2 2 3 3 4" xfId="764" xr:uid="{00000000-0005-0000-0000-00002A030000}"/>
    <cellStyle name="Comma 2 2 2 2 2 3 2 2 3 4" xfId="765" xr:uid="{00000000-0005-0000-0000-00002B030000}"/>
    <cellStyle name="Comma 2 2 2 2 2 3 2 2 3 4 2" xfId="766" xr:uid="{00000000-0005-0000-0000-00002C030000}"/>
    <cellStyle name="Comma 2 2 2 2 2 3 2 2 3 5" xfId="767" xr:uid="{00000000-0005-0000-0000-00002D030000}"/>
    <cellStyle name="Comma 2 2 2 2 2 3 2 2 3 5 2" xfId="768" xr:uid="{00000000-0005-0000-0000-00002E030000}"/>
    <cellStyle name="Comma 2 2 2 2 2 3 2 2 3 6" xfId="769" xr:uid="{00000000-0005-0000-0000-00002F030000}"/>
    <cellStyle name="Comma 2 2 2 2 2 3 2 2 4" xfId="770" xr:uid="{00000000-0005-0000-0000-000030030000}"/>
    <cellStyle name="Comma 2 2 2 2 2 3 2 2 4 2" xfId="771" xr:uid="{00000000-0005-0000-0000-000031030000}"/>
    <cellStyle name="Comma 2 2 2 2 2 3 2 2 4 2 2" xfId="772" xr:uid="{00000000-0005-0000-0000-000032030000}"/>
    <cellStyle name="Comma 2 2 2 2 2 3 2 2 4 2 2 2" xfId="773" xr:uid="{00000000-0005-0000-0000-000033030000}"/>
    <cellStyle name="Comma 2 2 2 2 2 3 2 2 4 2 3" xfId="774" xr:uid="{00000000-0005-0000-0000-000034030000}"/>
    <cellStyle name="Comma 2 2 2 2 2 3 2 2 4 2 3 2" xfId="775" xr:uid="{00000000-0005-0000-0000-000035030000}"/>
    <cellStyle name="Comma 2 2 2 2 2 3 2 2 4 2 4" xfId="776" xr:uid="{00000000-0005-0000-0000-000036030000}"/>
    <cellStyle name="Comma 2 2 2 2 2 3 2 2 4 3" xfId="777" xr:uid="{00000000-0005-0000-0000-000037030000}"/>
    <cellStyle name="Comma 2 2 2 2 2 3 2 2 4 3 2" xfId="778" xr:uid="{00000000-0005-0000-0000-000038030000}"/>
    <cellStyle name="Comma 2 2 2 2 2 3 2 2 4 4" xfId="779" xr:uid="{00000000-0005-0000-0000-000039030000}"/>
    <cellStyle name="Comma 2 2 2 2 2 3 2 2 4 4 2" xfId="780" xr:uid="{00000000-0005-0000-0000-00003A030000}"/>
    <cellStyle name="Comma 2 2 2 2 2 3 2 2 4 5" xfId="781" xr:uid="{00000000-0005-0000-0000-00003B030000}"/>
    <cellStyle name="Comma 2 2 2 2 2 3 2 2 5" xfId="782" xr:uid="{00000000-0005-0000-0000-00003C030000}"/>
    <cellStyle name="Comma 2 2 2 2 2 3 2 2 5 2" xfId="783" xr:uid="{00000000-0005-0000-0000-00003D030000}"/>
    <cellStyle name="Comma 2 2 2 2 2 3 2 2 5 2 2" xfId="784" xr:uid="{00000000-0005-0000-0000-00003E030000}"/>
    <cellStyle name="Comma 2 2 2 2 2 3 2 2 5 3" xfId="785" xr:uid="{00000000-0005-0000-0000-00003F030000}"/>
    <cellStyle name="Comma 2 2 2 2 2 3 2 2 5 3 2" xfId="786" xr:uid="{00000000-0005-0000-0000-000040030000}"/>
    <cellStyle name="Comma 2 2 2 2 2 3 2 2 5 4" xfId="787" xr:uid="{00000000-0005-0000-0000-000041030000}"/>
    <cellStyle name="Comma 2 2 2 2 2 3 2 2 6" xfId="788" xr:uid="{00000000-0005-0000-0000-000042030000}"/>
    <cellStyle name="Comma 2 2 2 2 2 3 2 2 6 2" xfId="789" xr:uid="{00000000-0005-0000-0000-000043030000}"/>
    <cellStyle name="Comma 2 2 2 2 2 3 2 2 7" xfId="790" xr:uid="{00000000-0005-0000-0000-000044030000}"/>
    <cellStyle name="Comma 2 2 2 2 2 3 2 2 7 2" xfId="791" xr:uid="{00000000-0005-0000-0000-000045030000}"/>
    <cellStyle name="Comma 2 2 2 2 2 3 2 2 8" xfId="792" xr:uid="{00000000-0005-0000-0000-000046030000}"/>
    <cellStyle name="Comma 2 2 2 2 2 3 2 3" xfId="793" xr:uid="{00000000-0005-0000-0000-000047030000}"/>
    <cellStyle name="Comma 2 2 2 2 2 3 2 3 2" xfId="794" xr:uid="{00000000-0005-0000-0000-000048030000}"/>
    <cellStyle name="Comma 2 2 2 2 2 3 2 3 2 2" xfId="795" xr:uid="{00000000-0005-0000-0000-000049030000}"/>
    <cellStyle name="Comma 2 2 2 2 2 3 2 3 2 2 2" xfId="796" xr:uid="{00000000-0005-0000-0000-00004A030000}"/>
    <cellStyle name="Comma 2 2 2 2 2 3 2 3 2 2 2 2" xfId="797" xr:uid="{00000000-0005-0000-0000-00004B030000}"/>
    <cellStyle name="Comma 2 2 2 2 2 3 2 3 2 2 2 2 2" xfId="798" xr:uid="{00000000-0005-0000-0000-00004C030000}"/>
    <cellStyle name="Comma 2 2 2 2 2 3 2 3 2 2 2 3" xfId="799" xr:uid="{00000000-0005-0000-0000-00004D030000}"/>
    <cellStyle name="Comma 2 2 2 2 2 3 2 3 2 2 2 3 2" xfId="800" xr:uid="{00000000-0005-0000-0000-00004E030000}"/>
    <cellStyle name="Comma 2 2 2 2 2 3 2 3 2 2 2 4" xfId="801" xr:uid="{00000000-0005-0000-0000-00004F030000}"/>
    <cellStyle name="Comma 2 2 2 2 2 3 2 3 2 2 3" xfId="802" xr:uid="{00000000-0005-0000-0000-000050030000}"/>
    <cellStyle name="Comma 2 2 2 2 2 3 2 3 2 2 3 2" xfId="803" xr:uid="{00000000-0005-0000-0000-000051030000}"/>
    <cellStyle name="Comma 2 2 2 2 2 3 2 3 2 2 4" xfId="804" xr:uid="{00000000-0005-0000-0000-000052030000}"/>
    <cellStyle name="Comma 2 2 2 2 2 3 2 3 2 2 4 2" xfId="805" xr:uid="{00000000-0005-0000-0000-000053030000}"/>
    <cellStyle name="Comma 2 2 2 2 2 3 2 3 2 2 5" xfId="806" xr:uid="{00000000-0005-0000-0000-000054030000}"/>
    <cellStyle name="Comma 2 2 2 2 2 3 2 3 2 3" xfId="807" xr:uid="{00000000-0005-0000-0000-000055030000}"/>
    <cellStyle name="Comma 2 2 2 2 2 3 2 3 2 3 2" xfId="808" xr:uid="{00000000-0005-0000-0000-000056030000}"/>
    <cellStyle name="Comma 2 2 2 2 2 3 2 3 2 3 2 2" xfId="809" xr:uid="{00000000-0005-0000-0000-000057030000}"/>
    <cellStyle name="Comma 2 2 2 2 2 3 2 3 2 3 3" xfId="810" xr:uid="{00000000-0005-0000-0000-000058030000}"/>
    <cellStyle name="Comma 2 2 2 2 2 3 2 3 2 3 3 2" xfId="811" xr:uid="{00000000-0005-0000-0000-000059030000}"/>
    <cellStyle name="Comma 2 2 2 2 2 3 2 3 2 3 4" xfId="812" xr:uid="{00000000-0005-0000-0000-00005A030000}"/>
    <cellStyle name="Comma 2 2 2 2 2 3 2 3 2 4" xfId="813" xr:uid="{00000000-0005-0000-0000-00005B030000}"/>
    <cellStyle name="Comma 2 2 2 2 2 3 2 3 2 4 2" xfId="814" xr:uid="{00000000-0005-0000-0000-00005C030000}"/>
    <cellStyle name="Comma 2 2 2 2 2 3 2 3 2 5" xfId="815" xr:uid="{00000000-0005-0000-0000-00005D030000}"/>
    <cellStyle name="Comma 2 2 2 2 2 3 2 3 2 5 2" xfId="816" xr:uid="{00000000-0005-0000-0000-00005E030000}"/>
    <cellStyle name="Comma 2 2 2 2 2 3 2 3 2 6" xfId="817" xr:uid="{00000000-0005-0000-0000-00005F030000}"/>
    <cellStyle name="Comma 2 2 2 2 2 3 2 3 3" xfId="818" xr:uid="{00000000-0005-0000-0000-000060030000}"/>
    <cellStyle name="Comma 2 2 2 2 2 3 2 3 3 2" xfId="819" xr:uid="{00000000-0005-0000-0000-000061030000}"/>
    <cellStyle name="Comma 2 2 2 2 2 3 2 3 3 2 2" xfId="820" xr:uid="{00000000-0005-0000-0000-000062030000}"/>
    <cellStyle name="Comma 2 2 2 2 2 3 2 3 3 2 2 2" xfId="821" xr:uid="{00000000-0005-0000-0000-000063030000}"/>
    <cellStyle name="Comma 2 2 2 2 2 3 2 3 3 2 3" xfId="822" xr:uid="{00000000-0005-0000-0000-000064030000}"/>
    <cellStyle name="Comma 2 2 2 2 2 3 2 3 3 2 3 2" xfId="823" xr:uid="{00000000-0005-0000-0000-000065030000}"/>
    <cellStyle name="Comma 2 2 2 2 2 3 2 3 3 2 4" xfId="824" xr:uid="{00000000-0005-0000-0000-000066030000}"/>
    <cellStyle name="Comma 2 2 2 2 2 3 2 3 3 3" xfId="825" xr:uid="{00000000-0005-0000-0000-000067030000}"/>
    <cellStyle name="Comma 2 2 2 2 2 3 2 3 3 3 2" xfId="826" xr:uid="{00000000-0005-0000-0000-000068030000}"/>
    <cellStyle name="Comma 2 2 2 2 2 3 2 3 3 4" xfId="827" xr:uid="{00000000-0005-0000-0000-000069030000}"/>
    <cellStyle name="Comma 2 2 2 2 2 3 2 3 3 4 2" xfId="828" xr:uid="{00000000-0005-0000-0000-00006A030000}"/>
    <cellStyle name="Comma 2 2 2 2 2 3 2 3 3 5" xfId="829" xr:uid="{00000000-0005-0000-0000-00006B030000}"/>
    <cellStyle name="Comma 2 2 2 2 2 3 2 3 4" xfId="830" xr:uid="{00000000-0005-0000-0000-00006C030000}"/>
    <cellStyle name="Comma 2 2 2 2 2 3 2 3 4 2" xfId="831" xr:uid="{00000000-0005-0000-0000-00006D030000}"/>
    <cellStyle name="Comma 2 2 2 2 2 3 2 3 4 2 2" xfId="832" xr:uid="{00000000-0005-0000-0000-00006E030000}"/>
    <cellStyle name="Comma 2 2 2 2 2 3 2 3 4 3" xfId="833" xr:uid="{00000000-0005-0000-0000-00006F030000}"/>
    <cellStyle name="Comma 2 2 2 2 2 3 2 3 4 3 2" xfId="834" xr:uid="{00000000-0005-0000-0000-000070030000}"/>
    <cellStyle name="Comma 2 2 2 2 2 3 2 3 4 4" xfId="835" xr:uid="{00000000-0005-0000-0000-000071030000}"/>
    <cellStyle name="Comma 2 2 2 2 2 3 2 3 5" xfId="836" xr:uid="{00000000-0005-0000-0000-000072030000}"/>
    <cellStyle name="Comma 2 2 2 2 2 3 2 3 5 2" xfId="837" xr:uid="{00000000-0005-0000-0000-000073030000}"/>
    <cellStyle name="Comma 2 2 2 2 2 3 2 3 6" xfId="838" xr:uid="{00000000-0005-0000-0000-000074030000}"/>
    <cellStyle name="Comma 2 2 2 2 2 3 2 3 6 2" xfId="839" xr:uid="{00000000-0005-0000-0000-000075030000}"/>
    <cellStyle name="Comma 2 2 2 2 2 3 2 3 7" xfId="840" xr:uid="{00000000-0005-0000-0000-000076030000}"/>
    <cellStyle name="Comma 2 2 2 2 2 3 2 4" xfId="841" xr:uid="{00000000-0005-0000-0000-000077030000}"/>
    <cellStyle name="Comma 2 2 2 2 2 3 2 4 2" xfId="842" xr:uid="{00000000-0005-0000-0000-000078030000}"/>
    <cellStyle name="Comma 2 2 2 2 2 3 2 4 2 2" xfId="843" xr:uid="{00000000-0005-0000-0000-000079030000}"/>
    <cellStyle name="Comma 2 2 2 2 2 3 2 4 2 2 2" xfId="844" xr:uid="{00000000-0005-0000-0000-00007A030000}"/>
    <cellStyle name="Comma 2 2 2 2 2 3 2 4 2 2 2 2" xfId="845" xr:uid="{00000000-0005-0000-0000-00007B030000}"/>
    <cellStyle name="Comma 2 2 2 2 2 3 2 4 2 2 3" xfId="846" xr:uid="{00000000-0005-0000-0000-00007C030000}"/>
    <cellStyle name="Comma 2 2 2 2 2 3 2 4 2 2 3 2" xfId="847" xr:uid="{00000000-0005-0000-0000-00007D030000}"/>
    <cellStyle name="Comma 2 2 2 2 2 3 2 4 2 2 4" xfId="848" xr:uid="{00000000-0005-0000-0000-00007E030000}"/>
    <cellStyle name="Comma 2 2 2 2 2 3 2 4 2 3" xfId="849" xr:uid="{00000000-0005-0000-0000-00007F030000}"/>
    <cellStyle name="Comma 2 2 2 2 2 3 2 4 2 3 2" xfId="850" xr:uid="{00000000-0005-0000-0000-000080030000}"/>
    <cellStyle name="Comma 2 2 2 2 2 3 2 4 2 4" xfId="851" xr:uid="{00000000-0005-0000-0000-000081030000}"/>
    <cellStyle name="Comma 2 2 2 2 2 3 2 4 2 4 2" xfId="852" xr:uid="{00000000-0005-0000-0000-000082030000}"/>
    <cellStyle name="Comma 2 2 2 2 2 3 2 4 2 5" xfId="853" xr:uid="{00000000-0005-0000-0000-000083030000}"/>
    <cellStyle name="Comma 2 2 2 2 2 3 2 4 3" xfId="854" xr:uid="{00000000-0005-0000-0000-000084030000}"/>
    <cellStyle name="Comma 2 2 2 2 2 3 2 4 3 2" xfId="855" xr:uid="{00000000-0005-0000-0000-000085030000}"/>
    <cellStyle name="Comma 2 2 2 2 2 3 2 4 3 2 2" xfId="856" xr:uid="{00000000-0005-0000-0000-000086030000}"/>
    <cellStyle name="Comma 2 2 2 2 2 3 2 4 3 3" xfId="857" xr:uid="{00000000-0005-0000-0000-000087030000}"/>
    <cellStyle name="Comma 2 2 2 2 2 3 2 4 3 3 2" xfId="858" xr:uid="{00000000-0005-0000-0000-000088030000}"/>
    <cellStyle name="Comma 2 2 2 2 2 3 2 4 3 4" xfId="859" xr:uid="{00000000-0005-0000-0000-000089030000}"/>
    <cellStyle name="Comma 2 2 2 2 2 3 2 4 4" xfId="860" xr:uid="{00000000-0005-0000-0000-00008A030000}"/>
    <cellStyle name="Comma 2 2 2 2 2 3 2 4 4 2" xfId="861" xr:uid="{00000000-0005-0000-0000-00008B030000}"/>
    <cellStyle name="Comma 2 2 2 2 2 3 2 4 5" xfId="862" xr:uid="{00000000-0005-0000-0000-00008C030000}"/>
    <cellStyle name="Comma 2 2 2 2 2 3 2 4 5 2" xfId="863" xr:uid="{00000000-0005-0000-0000-00008D030000}"/>
    <cellStyle name="Comma 2 2 2 2 2 3 2 4 6" xfId="864" xr:uid="{00000000-0005-0000-0000-00008E030000}"/>
    <cellStyle name="Comma 2 2 2 2 2 3 2 5" xfId="865" xr:uid="{00000000-0005-0000-0000-00008F030000}"/>
    <cellStyle name="Comma 2 2 2 2 2 3 2 5 2" xfId="866" xr:uid="{00000000-0005-0000-0000-000090030000}"/>
    <cellStyle name="Comma 2 2 2 2 2 3 2 5 2 2" xfId="867" xr:uid="{00000000-0005-0000-0000-000091030000}"/>
    <cellStyle name="Comma 2 2 2 2 2 3 2 5 2 2 2" xfId="868" xr:uid="{00000000-0005-0000-0000-000092030000}"/>
    <cellStyle name="Comma 2 2 2 2 2 3 2 5 2 3" xfId="869" xr:uid="{00000000-0005-0000-0000-000093030000}"/>
    <cellStyle name="Comma 2 2 2 2 2 3 2 5 2 3 2" xfId="870" xr:uid="{00000000-0005-0000-0000-000094030000}"/>
    <cellStyle name="Comma 2 2 2 2 2 3 2 5 2 4" xfId="871" xr:uid="{00000000-0005-0000-0000-000095030000}"/>
    <cellStyle name="Comma 2 2 2 2 2 3 2 5 3" xfId="872" xr:uid="{00000000-0005-0000-0000-000096030000}"/>
    <cellStyle name="Comma 2 2 2 2 2 3 2 5 3 2" xfId="873" xr:uid="{00000000-0005-0000-0000-000097030000}"/>
    <cellStyle name="Comma 2 2 2 2 2 3 2 5 4" xfId="874" xr:uid="{00000000-0005-0000-0000-000098030000}"/>
    <cellStyle name="Comma 2 2 2 2 2 3 2 5 4 2" xfId="875" xr:uid="{00000000-0005-0000-0000-000099030000}"/>
    <cellStyle name="Comma 2 2 2 2 2 3 2 5 5" xfId="876" xr:uid="{00000000-0005-0000-0000-00009A030000}"/>
    <cellStyle name="Comma 2 2 2 2 2 3 2 6" xfId="877" xr:uid="{00000000-0005-0000-0000-00009B030000}"/>
    <cellStyle name="Comma 2 2 2 2 2 3 2 6 2" xfId="878" xr:uid="{00000000-0005-0000-0000-00009C030000}"/>
    <cellStyle name="Comma 2 2 2 2 2 3 2 6 2 2" xfId="879" xr:uid="{00000000-0005-0000-0000-00009D030000}"/>
    <cellStyle name="Comma 2 2 2 2 2 3 2 6 3" xfId="880" xr:uid="{00000000-0005-0000-0000-00009E030000}"/>
    <cellStyle name="Comma 2 2 2 2 2 3 2 6 3 2" xfId="881" xr:uid="{00000000-0005-0000-0000-00009F030000}"/>
    <cellStyle name="Comma 2 2 2 2 2 3 2 6 4" xfId="882" xr:uid="{00000000-0005-0000-0000-0000A0030000}"/>
    <cellStyle name="Comma 2 2 2 2 2 3 2 7" xfId="883" xr:uid="{00000000-0005-0000-0000-0000A1030000}"/>
    <cellStyle name="Comma 2 2 2 2 2 3 2 7 2" xfId="884" xr:uid="{00000000-0005-0000-0000-0000A2030000}"/>
    <cellStyle name="Comma 2 2 2 2 2 3 2 8" xfId="885" xr:uid="{00000000-0005-0000-0000-0000A3030000}"/>
    <cellStyle name="Comma 2 2 2 2 2 3 2 8 2" xfId="886" xr:uid="{00000000-0005-0000-0000-0000A4030000}"/>
    <cellStyle name="Comma 2 2 2 2 2 3 2 9" xfId="887" xr:uid="{00000000-0005-0000-0000-0000A5030000}"/>
    <cellStyle name="Comma 2 2 2 2 2 3 3" xfId="888" xr:uid="{00000000-0005-0000-0000-0000A6030000}"/>
    <cellStyle name="Comma 2 2 2 2 2 3 3 2" xfId="889" xr:uid="{00000000-0005-0000-0000-0000A7030000}"/>
    <cellStyle name="Comma 2 2 2 2 2 3 3 2 2" xfId="890" xr:uid="{00000000-0005-0000-0000-0000A8030000}"/>
    <cellStyle name="Comma 2 2 2 2 2 3 3 2 2 2" xfId="891" xr:uid="{00000000-0005-0000-0000-0000A9030000}"/>
    <cellStyle name="Comma 2 2 2 2 2 3 3 2 2 2 2" xfId="892" xr:uid="{00000000-0005-0000-0000-0000AA030000}"/>
    <cellStyle name="Comma 2 2 2 2 2 3 3 2 2 2 2 2" xfId="893" xr:uid="{00000000-0005-0000-0000-0000AB030000}"/>
    <cellStyle name="Comma 2 2 2 2 2 3 3 2 2 2 2 2 2" xfId="894" xr:uid="{00000000-0005-0000-0000-0000AC030000}"/>
    <cellStyle name="Comma 2 2 2 2 2 3 3 2 2 2 2 3" xfId="895" xr:uid="{00000000-0005-0000-0000-0000AD030000}"/>
    <cellStyle name="Comma 2 2 2 2 2 3 3 2 2 2 2 3 2" xfId="896" xr:uid="{00000000-0005-0000-0000-0000AE030000}"/>
    <cellStyle name="Comma 2 2 2 2 2 3 3 2 2 2 2 4" xfId="897" xr:uid="{00000000-0005-0000-0000-0000AF030000}"/>
    <cellStyle name="Comma 2 2 2 2 2 3 3 2 2 2 3" xfId="898" xr:uid="{00000000-0005-0000-0000-0000B0030000}"/>
    <cellStyle name="Comma 2 2 2 2 2 3 3 2 2 2 3 2" xfId="899" xr:uid="{00000000-0005-0000-0000-0000B1030000}"/>
    <cellStyle name="Comma 2 2 2 2 2 3 3 2 2 2 4" xfId="900" xr:uid="{00000000-0005-0000-0000-0000B2030000}"/>
    <cellStyle name="Comma 2 2 2 2 2 3 3 2 2 2 4 2" xfId="901" xr:uid="{00000000-0005-0000-0000-0000B3030000}"/>
    <cellStyle name="Comma 2 2 2 2 2 3 3 2 2 2 5" xfId="902" xr:uid="{00000000-0005-0000-0000-0000B4030000}"/>
    <cellStyle name="Comma 2 2 2 2 2 3 3 2 2 3" xfId="903" xr:uid="{00000000-0005-0000-0000-0000B5030000}"/>
    <cellStyle name="Comma 2 2 2 2 2 3 3 2 2 3 2" xfId="904" xr:uid="{00000000-0005-0000-0000-0000B6030000}"/>
    <cellStyle name="Comma 2 2 2 2 2 3 3 2 2 3 2 2" xfId="905" xr:uid="{00000000-0005-0000-0000-0000B7030000}"/>
    <cellStyle name="Comma 2 2 2 2 2 3 3 2 2 3 3" xfId="906" xr:uid="{00000000-0005-0000-0000-0000B8030000}"/>
    <cellStyle name="Comma 2 2 2 2 2 3 3 2 2 3 3 2" xfId="907" xr:uid="{00000000-0005-0000-0000-0000B9030000}"/>
    <cellStyle name="Comma 2 2 2 2 2 3 3 2 2 3 4" xfId="908" xr:uid="{00000000-0005-0000-0000-0000BA030000}"/>
    <cellStyle name="Comma 2 2 2 2 2 3 3 2 2 4" xfId="909" xr:uid="{00000000-0005-0000-0000-0000BB030000}"/>
    <cellStyle name="Comma 2 2 2 2 2 3 3 2 2 4 2" xfId="910" xr:uid="{00000000-0005-0000-0000-0000BC030000}"/>
    <cellStyle name="Comma 2 2 2 2 2 3 3 2 2 5" xfId="911" xr:uid="{00000000-0005-0000-0000-0000BD030000}"/>
    <cellStyle name="Comma 2 2 2 2 2 3 3 2 2 5 2" xfId="912" xr:uid="{00000000-0005-0000-0000-0000BE030000}"/>
    <cellStyle name="Comma 2 2 2 2 2 3 3 2 2 6" xfId="913" xr:uid="{00000000-0005-0000-0000-0000BF030000}"/>
    <cellStyle name="Comma 2 2 2 2 2 3 3 2 3" xfId="914" xr:uid="{00000000-0005-0000-0000-0000C0030000}"/>
    <cellStyle name="Comma 2 2 2 2 2 3 3 2 3 2" xfId="915" xr:uid="{00000000-0005-0000-0000-0000C1030000}"/>
    <cellStyle name="Comma 2 2 2 2 2 3 3 2 3 2 2" xfId="916" xr:uid="{00000000-0005-0000-0000-0000C2030000}"/>
    <cellStyle name="Comma 2 2 2 2 2 3 3 2 3 2 2 2" xfId="917" xr:uid="{00000000-0005-0000-0000-0000C3030000}"/>
    <cellStyle name="Comma 2 2 2 2 2 3 3 2 3 2 3" xfId="918" xr:uid="{00000000-0005-0000-0000-0000C4030000}"/>
    <cellStyle name="Comma 2 2 2 2 2 3 3 2 3 2 3 2" xfId="919" xr:uid="{00000000-0005-0000-0000-0000C5030000}"/>
    <cellStyle name="Comma 2 2 2 2 2 3 3 2 3 2 4" xfId="920" xr:uid="{00000000-0005-0000-0000-0000C6030000}"/>
    <cellStyle name="Comma 2 2 2 2 2 3 3 2 3 3" xfId="921" xr:uid="{00000000-0005-0000-0000-0000C7030000}"/>
    <cellStyle name="Comma 2 2 2 2 2 3 3 2 3 3 2" xfId="922" xr:uid="{00000000-0005-0000-0000-0000C8030000}"/>
    <cellStyle name="Comma 2 2 2 2 2 3 3 2 3 4" xfId="923" xr:uid="{00000000-0005-0000-0000-0000C9030000}"/>
    <cellStyle name="Comma 2 2 2 2 2 3 3 2 3 4 2" xfId="924" xr:uid="{00000000-0005-0000-0000-0000CA030000}"/>
    <cellStyle name="Comma 2 2 2 2 2 3 3 2 3 5" xfId="925" xr:uid="{00000000-0005-0000-0000-0000CB030000}"/>
    <cellStyle name="Comma 2 2 2 2 2 3 3 2 4" xfId="926" xr:uid="{00000000-0005-0000-0000-0000CC030000}"/>
    <cellStyle name="Comma 2 2 2 2 2 3 3 2 4 2" xfId="927" xr:uid="{00000000-0005-0000-0000-0000CD030000}"/>
    <cellStyle name="Comma 2 2 2 2 2 3 3 2 4 2 2" xfId="928" xr:uid="{00000000-0005-0000-0000-0000CE030000}"/>
    <cellStyle name="Comma 2 2 2 2 2 3 3 2 4 3" xfId="929" xr:uid="{00000000-0005-0000-0000-0000CF030000}"/>
    <cellStyle name="Comma 2 2 2 2 2 3 3 2 4 3 2" xfId="930" xr:uid="{00000000-0005-0000-0000-0000D0030000}"/>
    <cellStyle name="Comma 2 2 2 2 2 3 3 2 4 4" xfId="931" xr:uid="{00000000-0005-0000-0000-0000D1030000}"/>
    <cellStyle name="Comma 2 2 2 2 2 3 3 2 5" xfId="932" xr:uid="{00000000-0005-0000-0000-0000D2030000}"/>
    <cellStyle name="Comma 2 2 2 2 2 3 3 2 5 2" xfId="933" xr:uid="{00000000-0005-0000-0000-0000D3030000}"/>
    <cellStyle name="Comma 2 2 2 2 2 3 3 2 6" xfId="934" xr:uid="{00000000-0005-0000-0000-0000D4030000}"/>
    <cellStyle name="Comma 2 2 2 2 2 3 3 2 6 2" xfId="935" xr:uid="{00000000-0005-0000-0000-0000D5030000}"/>
    <cellStyle name="Comma 2 2 2 2 2 3 3 2 7" xfId="936" xr:uid="{00000000-0005-0000-0000-0000D6030000}"/>
    <cellStyle name="Comma 2 2 2 2 2 3 3 3" xfId="937" xr:uid="{00000000-0005-0000-0000-0000D7030000}"/>
    <cellStyle name="Comma 2 2 2 2 2 3 3 3 2" xfId="938" xr:uid="{00000000-0005-0000-0000-0000D8030000}"/>
    <cellStyle name="Comma 2 2 2 2 2 3 3 3 2 2" xfId="939" xr:uid="{00000000-0005-0000-0000-0000D9030000}"/>
    <cellStyle name="Comma 2 2 2 2 2 3 3 3 2 2 2" xfId="940" xr:uid="{00000000-0005-0000-0000-0000DA030000}"/>
    <cellStyle name="Comma 2 2 2 2 2 3 3 3 2 2 2 2" xfId="941" xr:uid="{00000000-0005-0000-0000-0000DB030000}"/>
    <cellStyle name="Comma 2 2 2 2 2 3 3 3 2 2 3" xfId="942" xr:uid="{00000000-0005-0000-0000-0000DC030000}"/>
    <cellStyle name="Comma 2 2 2 2 2 3 3 3 2 2 3 2" xfId="943" xr:uid="{00000000-0005-0000-0000-0000DD030000}"/>
    <cellStyle name="Comma 2 2 2 2 2 3 3 3 2 2 4" xfId="944" xr:uid="{00000000-0005-0000-0000-0000DE030000}"/>
    <cellStyle name="Comma 2 2 2 2 2 3 3 3 2 3" xfId="945" xr:uid="{00000000-0005-0000-0000-0000DF030000}"/>
    <cellStyle name="Comma 2 2 2 2 2 3 3 3 2 3 2" xfId="946" xr:uid="{00000000-0005-0000-0000-0000E0030000}"/>
    <cellStyle name="Comma 2 2 2 2 2 3 3 3 2 4" xfId="947" xr:uid="{00000000-0005-0000-0000-0000E1030000}"/>
    <cellStyle name="Comma 2 2 2 2 2 3 3 3 2 4 2" xfId="948" xr:uid="{00000000-0005-0000-0000-0000E2030000}"/>
    <cellStyle name="Comma 2 2 2 2 2 3 3 3 2 5" xfId="949" xr:uid="{00000000-0005-0000-0000-0000E3030000}"/>
    <cellStyle name="Comma 2 2 2 2 2 3 3 3 3" xfId="950" xr:uid="{00000000-0005-0000-0000-0000E4030000}"/>
    <cellStyle name="Comma 2 2 2 2 2 3 3 3 3 2" xfId="951" xr:uid="{00000000-0005-0000-0000-0000E5030000}"/>
    <cellStyle name="Comma 2 2 2 2 2 3 3 3 3 2 2" xfId="952" xr:uid="{00000000-0005-0000-0000-0000E6030000}"/>
    <cellStyle name="Comma 2 2 2 2 2 3 3 3 3 3" xfId="953" xr:uid="{00000000-0005-0000-0000-0000E7030000}"/>
    <cellStyle name="Comma 2 2 2 2 2 3 3 3 3 3 2" xfId="954" xr:uid="{00000000-0005-0000-0000-0000E8030000}"/>
    <cellStyle name="Comma 2 2 2 2 2 3 3 3 3 4" xfId="955" xr:uid="{00000000-0005-0000-0000-0000E9030000}"/>
    <cellStyle name="Comma 2 2 2 2 2 3 3 3 4" xfId="956" xr:uid="{00000000-0005-0000-0000-0000EA030000}"/>
    <cellStyle name="Comma 2 2 2 2 2 3 3 3 4 2" xfId="957" xr:uid="{00000000-0005-0000-0000-0000EB030000}"/>
    <cellStyle name="Comma 2 2 2 2 2 3 3 3 5" xfId="958" xr:uid="{00000000-0005-0000-0000-0000EC030000}"/>
    <cellStyle name="Comma 2 2 2 2 2 3 3 3 5 2" xfId="959" xr:uid="{00000000-0005-0000-0000-0000ED030000}"/>
    <cellStyle name="Comma 2 2 2 2 2 3 3 3 6" xfId="960" xr:uid="{00000000-0005-0000-0000-0000EE030000}"/>
    <cellStyle name="Comma 2 2 2 2 2 3 3 4" xfId="961" xr:uid="{00000000-0005-0000-0000-0000EF030000}"/>
    <cellStyle name="Comma 2 2 2 2 2 3 3 4 2" xfId="962" xr:uid="{00000000-0005-0000-0000-0000F0030000}"/>
    <cellStyle name="Comma 2 2 2 2 2 3 3 4 2 2" xfId="963" xr:uid="{00000000-0005-0000-0000-0000F1030000}"/>
    <cellStyle name="Comma 2 2 2 2 2 3 3 4 2 2 2" xfId="964" xr:uid="{00000000-0005-0000-0000-0000F2030000}"/>
    <cellStyle name="Comma 2 2 2 2 2 3 3 4 2 3" xfId="965" xr:uid="{00000000-0005-0000-0000-0000F3030000}"/>
    <cellStyle name="Comma 2 2 2 2 2 3 3 4 2 3 2" xfId="966" xr:uid="{00000000-0005-0000-0000-0000F4030000}"/>
    <cellStyle name="Comma 2 2 2 2 2 3 3 4 2 4" xfId="967" xr:uid="{00000000-0005-0000-0000-0000F5030000}"/>
    <cellStyle name="Comma 2 2 2 2 2 3 3 4 3" xfId="968" xr:uid="{00000000-0005-0000-0000-0000F6030000}"/>
    <cellStyle name="Comma 2 2 2 2 2 3 3 4 3 2" xfId="969" xr:uid="{00000000-0005-0000-0000-0000F7030000}"/>
    <cellStyle name="Comma 2 2 2 2 2 3 3 4 4" xfId="970" xr:uid="{00000000-0005-0000-0000-0000F8030000}"/>
    <cellStyle name="Comma 2 2 2 2 2 3 3 4 4 2" xfId="971" xr:uid="{00000000-0005-0000-0000-0000F9030000}"/>
    <cellStyle name="Comma 2 2 2 2 2 3 3 4 5" xfId="972" xr:uid="{00000000-0005-0000-0000-0000FA030000}"/>
    <cellStyle name="Comma 2 2 2 2 2 3 3 5" xfId="973" xr:uid="{00000000-0005-0000-0000-0000FB030000}"/>
    <cellStyle name="Comma 2 2 2 2 2 3 3 5 2" xfId="974" xr:uid="{00000000-0005-0000-0000-0000FC030000}"/>
    <cellStyle name="Comma 2 2 2 2 2 3 3 5 2 2" xfId="975" xr:uid="{00000000-0005-0000-0000-0000FD030000}"/>
    <cellStyle name="Comma 2 2 2 2 2 3 3 5 3" xfId="976" xr:uid="{00000000-0005-0000-0000-0000FE030000}"/>
    <cellStyle name="Comma 2 2 2 2 2 3 3 5 3 2" xfId="977" xr:uid="{00000000-0005-0000-0000-0000FF030000}"/>
    <cellStyle name="Comma 2 2 2 2 2 3 3 5 4" xfId="978" xr:uid="{00000000-0005-0000-0000-000000040000}"/>
    <cellStyle name="Comma 2 2 2 2 2 3 3 6" xfId="979" xr:uid="{00000000-0005-0000-0000-000001040000}"/>
    <cellStyle name="Comma 2 2 2 2 2 3 3 6 2" xfId="980" xr:uid="{00000000-0005-0000-0000-000002040000}"/>
    <cellStyle name="Comma 2 2 2 2 2 3 3 7" xfId="981" xr:uid="{00000000-0005-0000-0000-000003040000}"/>
    <cellStyle name="Comma 2 2 2 2 2 3 3 7 2" xfId="982" xr:uid="{00000000-0005-0000-0000-000004040000}"/>
    <cellStyle name="Comma 2 2 2 2 2 3 3 8" xfId="983" xr:uid="{00000000-0005-0000-0000-000005040000}"/>
    <cellStyle name="Comma 2 2 2 2 2 3 4" xfId="984" xr:uid="{00000000-0005-0000-0000-000006040000}"/>
    <cellStyle name="Comma 2 2 2 2 2 3 4 2" xfId="985" xr:uid="{00000000-0005-0000-0000-000007040000}"/>
    <cellStyle name="Comma 2 2 2 2 2 3 4 2 2" xfId="986" xr:uid="{00000000-0005-0000-0000-000008040000}"/>
    <cellStyle name="Comma 2 2 2 2 2 3 4 2 2 2" xfId="987" xr:uid="{00000000-0005-0000-0000-000009040000}"/>
    <cellStyle name="Comma 2 2 2 2 2 3 4 2 2 2 2" xfId="988" xr:uid="{00000000-0005-0000-0000-00000A040000}"/>
    <cellStyle name="Comma 2 2 2 2 2 3 4 2 2 2 2 2" xfId="989" xr:uid="{00000000-0005-0000-0000-00000B040000}"/>
    <cellStyle name="Comma 2 2 2 2 2 3 4 2 2 2 3" xfId="990" xr:uid="{00000000-0005-0000-0000-00000C040000}"/>
    <cellStyle name="Comma 2 2 2 2 2 3 4 2 2 2 3 2" xfId="991" xr:uid="{00000000-0005-0000-0000-00000D040000}"/>
    <cellStyle name="Comma 2 2 2 2 2 3 4 2 2 2 4" xfId="992" xr:uid="{00000000-0005-0000-0000-00000E040000}"/>
    <cellStyle name="Comma 2 2 2 2 2 3 4 2 2 3" xfId="993" xr:uid="{00000000-0005-0000-0000-00000F040000}"/>
    <cellStyle name="Comma 2 2 2 2 2 3 4 2 2 3 2" xfId="994" xr:uid="{00000000-0005-0000-0000-000010040000}"/>
    <cellStyle name="Comma 2 2 2 2 2 3 4 2 2 4" xfId="995" xr:uid="{00000000-0005-0000-0000-000011040000}"/>
    <cellStyle name="Comma 2 2 2 2 2 3 4 2 2 4 2" xfId="996" xr:uid="{00000000-0005-0000-0000-000012040000}"/>
    <cellStyle name="Comma 2 2 2 2 2 3 4 2 2 5" xfId="997" xr:uid="{00000000-0005-0000-0000-000013040000}"/>
    <cellStyle name="Comma 2 2 2 2 2 3 4 2 3" xfId="998" xr:uid="{00000000-0005-0000-0000-000014040000}"/>
    <cellStyle name="Comma 2 2 2 2 2 3 4 2 3 2" xfId="999" xr:uid="{00000000-0005-0000-0000-000015040000}"/>
    <cellStyle name="Comma 2 2 2 2 2 3 4 2 3 2 2" xfId="1000" xr:uid="{00000000-0005-0000-0000-000016040000}"/>
    <cellStyle name="Comma 2 2 2 2 2 3 4 2 3 3" xfId="1001" xr:uid="{00000000-0005-0000-0000-000017040000}"/>
    <cellStyle name="Comma 2 2 2 2 2 3 4 2 3 3 2" xfId="1002" xr:uid="{00000000-0005-0000-0000-000018040000}"/>
    <cellStyle name="Comma 2 2 2 2 2 3 4 2 3 4" xfId="1003" xr:uid="{00000000-0005-0000-0000-000019040000}"/>
    <cellStyle name="Comma 2 2 2 2 2 3 4 2 4" xfId="1004" xr:uid="{00000000-0005-0000-0000-00001A040000}"/>
    <cellStyle name="Comma 2 2 2 2 2 3 4 2 4 2" xfId="1005" xr:uid="{00000000-0005-0000-0000-00001B040000}"/>
    <cellStyle name="Comma 2 2 2 2 2 3 4 2 5" xfId="1006" xr:uid="{00000000-0005-0000-0000-00001C040000}"/>
    <cellStyle name="Comma 2 2 2 2 2 3 4 2 5 2" xfId="1007" xr:uid="{00000000-0005-0000-0000-00001D040000}"/>
    <cellStyle name="Comma 2 2 2 2 2 3 4 2 6" xfId="1008" xr:uid="{00000000-0005-0000-0000-00001E040000}"/>
    <cellStyle name="Comma 2 2 2 2 2 3 4 3" xfId="1009" xr:uid="{00000000-0005-0000-0000-00001F040000}"/>
    <cellStyle name="Comma 2 2 2 2 2 3 4 3 2" xfId="1010" xr:uid="{00000000-0005-0000-0000-000020040000}"/>
    <cellStyle name="Comma 2 2 2 2 2 3 4 3 2 2" xfId="1011" xr:uid="{00000000-0005-0000-0000-000021040000}"/>
    <cellStyle name="Comma 2 2 2 2 2 3 4 3 2 2 2" xfId="1012" xr:uid="{00000000-0005-0000-0000-000022040000}"/>
    <cellStyle name="Comma 2 2 2 2 2 3 4 3 2 3" xfId="1013" xr:uid="{00000000-0005-0000-0000-000023040000}"/>
    <cellStyle name="Comma 2 2 2 2 2 3 4 3 2 3 2" xfId="1014" xr:uid="{00000000-0005-0000-0000-000024040000}"/>
    <cellStyle name="Comma 2 2 2 2 2 3 4 3 2 4" xfId="1015" xr:uid="{00000000-0005-0000-0000-000025040000}"/>
    <cellStyle name="Comma 2 2 2 2 2 3 4 3 3" xfId="1016" xr:uid="{00000000-0005-0000-0000-000026040000}"/>
    <cellStyle name="Comma 2 2 2 2 2 3 4 3 3 2" xfId="1017" xr:uid="{00000000-0005-0000-0000-000027040000}"/>
    <cellStyle name="Comma 2 2 2 2 2 3 4 3 4" xfId="1018" xr:uid="{00000000-0005-0000-0000-000028040000}"/>
    <cellStyle name="Comma 2 2 2 2 2 3 4 3 4 2" xfId="1019" xr:uid="{00000000-0005-0000-0000-000029040000}"/>
    <cellStyle name="Comma 2 2 2 2 2 3 4 3 5" xfId="1020" xr:uid="{00000000-0005-0000-0000-00002A040000}"/>
    <cellStyle name="Comma 2 2 2 2 2 3 4 4" xfId="1021" xr:uid="{00000000-0005-0000-0000-00002B040000}"/>
    <cellStyle name="Comma 2 2 2 2 2 3 4 4 2" xfId="1022" xr:uid="{00000000-0005-0000-0000-00002C040000}"/>
    <cellStyle name="Comma 2 2 2 2 2 3 4 4 2 2" xfId="1023" xr:uid="{00000000-0005-0000-0000-00002D040000}"/>
    <cellStyle name="Comma 2 2 2 2 2 3 4 4 3" xfId="1024" xr:uid="{00000000-0005-0000-0000-00002E040000}"/>
    <cellStyle name="Comma 2 2 2 2 2 3 4 4 3 2" xfId="1025" xr:uid="{00000000-0005-0000-0000-00002F040000}"/>
    <cellStyle name="Comma 2 2 2 2 2 3 4 4 4" xfId="1026" xr:uid="{00000000-0005-0000-0000-000030040000}"/>
    <cellStyle name="Comma 2 2 2 2 2 3 4 5" xfId="1027" xr:uid="{00000000-0005-0000-0000-000031040000}"/>
    <cellStyle name="Comma 2 2 2 2 2 3 4 5 2" xfId="1028" xr:uid="{00000000-0005-0000-0000-000032040000}"/>
    <cellStyle name="Comma 2 2 2 2 2 3 4 6" xfId="1029" xr:uid="{00000000-0005-0000-0000-000033040000}"/>
    <cellStyle name="Comma 2 2 2 2 2 3 4 6 2" xfId="1030" xr:uid="{00000000-0005-0000-0000-000034040000}"/>
    <cellStyle name="Comma 2 2 2 2 2 3 4 7" xfId="1031" xr:uid="{00000000-0005-0000-0000-000035040000}"/>
    <cellStyle name="Comma 2 2 2 2 2 3 5" xfId="1032" xr:uid="{00000000-0005-0000-0000-000036040000}"/>
    <cellStyle name="Comma 2 2 2 2 2 3 5 2" xfId="1033" xr:uid="{00000000-0005-0000-0000-000037040000}"/>
    <cellStyle name="Comma 2 2 2 2 2 3 5 2 2" xfId="1034" xr:uid="{00000000-0005-0000-0000-000038040000}"/>
    <cellStyle name="Comma 2 2 2 2 2 3 5 2 2 2" xfId="1035" xr:uid="{00000000-0005-0000-0000-000039040000}"/>
    <cellStyle name="Comma 2 2 2 2 2 3 5 2 2 2 2" xfId="1036" xr:uid="{00000000-0005-0000-0000-00003A040000}"/>
    <cellStyle name="Comma 2 2 2 2 2 3 5 2 2 3" xfId="1037" xr:uid="{00000000-0005-0000-0000-00003B040000}"/>
    <cellStyle name="Comma 2 2 2 2 2 3 5 2 2 3 2" xfId="1038" xr:uid="{00000000-0005-0000-0000-00003C040000}"/>
    <cellStyle name="Comma 2 2 2 2 2 3 5 2 2 4" xfId="1039" xr:uid="{00000000-0005-0000-0000-00003D040000}"/>
    <cellStyle name="Comma 2 2 2 2 2 3 5 2 3" xfId="1040" xr:uid="{00000000-0005-0000-0000-00003E040000}"/>
    <cellStyle name="Comma 2 2 2 2 2 3 5 2 3 2" xfId="1041" xr:uid="{00000000-0005-0000-0000-00003F040000}"/>
    <cellStyle name="Comma 2 2 2 2 2 3 5 2 4" xfId="1042" xr:uid="{00000000-0005-0000-0000-000040040000}"/>
    <cellStyle name="Comma 2 2 2 2 2 3 5 2 4 2" xfId="1043" xr:uid="{00000000-0005-0000-0000-000041040000}"/>
    <cellStyle name="Comma 2 2 2 2 2 3 5 2 5" xfId="1044" xr:uid="{00000000-0005-0000-0000-000042040000}"/>
    <cellStyle name="Comma 2 2 2 2 2 3 5 3" xfId="1045" xr:uid="{00000000-0005-0000-0000-000043040000}"/>
    <cellStyle name="Comma 2 2 2 2 2 3 5 3 2" xfId="1046" xr:uid="{00000000-0005-0000-0000-000044040000}"/>
    <cellStyle name="Comma 2 2 2 2 2 3 5 3 2 2" xfId="1047" xr:uid="{00000000-0005-0000-0000-000045040000}"/>
    <cellStyle name="Comma 2 2 2 2 2 3 5 3 3" xfId="1048" xr:uid="{00000000-0005-0000-0000-000046040000}"/>
    <cellStyle name="Comma 2 2 2 2 2 3 5 3 3 2" xfId="1049" xr:uid="{00000000-0005-0000-0000-000047040000}"/>
    <cellStyle name="Comma 2 2 2 2 2 3 5 3 4" xfId="1050" xr:uid="{00000000-0005-0000-0000-000048040000}"/>
    <cellStyle name="Comma 2 2 2 2 2 3 5 4" xfId="1051" xr:uid="{00000000-0005-0000-0000-000049040000}"/>
    <cellStyle name="Comma 2 2 2 2 2 3 5 4 2" xfId="1052" xr:uid="{00000000-0005-0000-0000-00004A040000}"/>
    <cellStyle name="Comma 2 2 2 2 2 3 5 5" xfId="1053" xr:uid="{00000000-0005-0000-0000-00004B040000}"/>
    <cellStyle name="Comma 2 2 2 2 2 3 5 5 2" xfId="1054" xr:uid="{00000000-0005-0000-0000-00004C040000}"/>
    <cellStyle name="Comma 2 2 2 2 2 3 5 6" xfId="1055" xr:uid="{00000000-0005-0000-0000-00004D040000}"/>
    <cellStyle name="Comma 2 2 2 2 2 3 6" xfId="1056" xr:uid="{00000000-0005-0000-0000-00004E040000}"/>
    <cellStyle name="Comma 2 2 2 2 2 3 6 2" xfId="1057" xr:uid="{00000000-0005-0000-0000-00004F040000}"/>
    <cellStyle name="Comma 2 2 2 2 2 3 6 2 2" xfId="1058" xr:uid="{00000000-0005-0000-0000-000050040000}"/>
    <cellStyle name="Comma 2 2 2 2 2 3 6 2 2 2" xfId="1059" xr:uid="{00000000-0005-0000-0000-000051040000}"/>
    <cellStyle name="Comma 2 2 2 2 2 3 6 2 3" xfId="1060" xr:uid="{00000000-0005-0000-0000-000052040000}"/>
    <cellStyle name="Comma 2 2 2 2 2 3 6 2 3 2" xfId="1061" xr:uid="{00000000-0005-0000-0000-000053040000}"/>
    <cellStyle name="Comma 2 2 2 2 2 3 6 2 4" xfId="1062" xr:uid="{00000000-0005-0000-0000-000054040000}"/>
    <cellStyle name="Comma 2 2 2 2 2 3 6 3" xfId="1063" xr:uid="{00000000-0005-0000-0000-000055040000}"/>
    <cellStyle name="Comma 2 2 2 2 2 3 6 3 2" xfId="1064" xr:uid="{00000000-0005-0000-0000-000056040000}"/>
    <cellStyle name="Comma 2 2 2 2 2 3 6 4" xfId="1065" xr:uid="{00000000-0005-0000-0000-000057040000}"/>
    <cellStyle name="Comma 2 2 2 2 2 3 6 4 2" xfId="1066" xr:uid="{00000000-0005-0000-0000-000058040000}"/>
    <cellStyle name="Comma 2 2 2 2 2 3 6 5" xfId="1067" xr:uid="{00000000-0005-0000-0000-000059040000}"/>
    <cellStyle name="Comma 2 2 2 2 2 3 7" xfId="1068" xr:uid="{00000000-0005-0000-0000-00005A040000}"/>
    <cellStyle name="Comma 2 2 2 2 2 3 7 2" xfId="1069" xr:uid="{00000000-0005-0000-0000-00005B040000}"/>
    <cellStyle name="Comma 2 2 2 2 2 3 7 2 2" xfId="1070" xr:uid="{00000000-0005-0000-0000-00005C040000}"/>
    <cellStyle name="Comma 2 2 2 2 2 3 7 3" xfId="1071" xr:uid="{00000000-0005-0000-0000-00005D040000}"/>
    <cellStyle name="Comma 2 2 2 2 2 3 7 3 2" xfId="1072" xr:uid="{00000000-0005-0000-0000-00005E040000}"/>
    <cellStyle name="Comma 2 2 2 2 2 3 7 4" xfId="1073" xr:uid="{00000000-0005-0000-0000-00005F040000}"/>
    <cellStyle name="Comma 2 2 2 2 2 3 8" xfId="1074" xr:uid="{00000000-0005-0000-0000-000060040000}"/>
    <cellStyle name="Comma 2 2 2 2 2 3 8 2" xfId="1075" xr:uid="{00000000-0005-0000-0000-000061040000}"/>
    <cellStyle name="Comma 2 2 2 2 2 3 9" xfId="1076" xr:uid="{00000000-0005-0000-0000-000062040000}"/>
    <cellStyle name="Comma 2 2 2 2 2 3 9 2" xfId="1077" xr:uid="{00000000-0005-0000-0000-000063040000}"/>
    <cellStyle name="Comma 2 2 2 2 2 4" xfId="1078" xr:uid="{00000000-0005-0000-0000-000064040000}"/>
    <cellStyle name="Comma 2 2 2 2 2 4 2" xfId="1079" xr:uid="{00000000-0005-0000-0000-000065040000}"/>
    <cellStyle name="Comma 2 2 2 2 2 4 2 2" xfId="1080" xr:uid="{00000000-0005-0000-0000-000066040000}"/>
    <cellStyle name="Comma 2 2 2 2 2 4 2 2 2" xfId="1081" xr:uid="{00000000-0005-0000-0000-000067040000}"/>
    <cellStyle name="Comma 2 2 2 2 2 4 2 2 2 2" xfId="1082" xr:uid="{00000000-0005-0000-0000-000068040000}"/>
    <cellStyle name="Comma 2 2 2 2 2 4 2 2 2 2 2" xfId="1083" xr:uid="{00000000-0005-0000-0000-000069040000}"/>
    <cellStyle name="Comma 2 2 2 2 2 4 2 2 2 2 2 2" xfId="1084" xr:uid="{00000000-0005-0000-0000-00006A040000}"/>
    <cellStyle name="Comma 2 2 2 2 2 4 2 2 2 2 2 2 2" xfId="1085" xr:uid="{00000000-0005-0000-0000-00006B040000}"/>
    <cellStyle name="Comma 2 2 2 2 2 4 2 2 2 2 2 3" xfId="1086" xr:uid="{00000000-0005-0000-0000-00006C040000}"/>
    <cellStyle name="Comma 2 2 2 2 2 4 2 2 2 2 2 3 2" xfId="1087" xr:uid="{00000000-0005-0000-0000-00006D040000}"/>
    <cellStyle name="Comma 2 2 2 2 2 4 2 2 2 2 2 4" xfId="1088" xr:uid="{00000000-0005-0000-0000-00006E040000}"/>
    <cellStyle name="Comma 2 2 2 2 2 4 2 2 2 2 3" xfId="1089" xr:uid="{00000000-0005-0000-0000-00006F040000}"/>
    <cellStyle name="Comma 2 2 2 2 2 4 2 2 2 2 3 2" xfId="1090" xr:uid="{00000000-0005-0000-0000-000070040000}"/>
    <cellStyle name="Comma 2 2 2 2 2 4 2 2 2 2 4" xfId="1091" xr:uid="{00000000-0005-0000-0000-000071040000}"/>
    <cellStyle name="Comma 2 2 2 2 2 4 2 2 2 2 4 2" xfId="1092" xr:uid="{00000000-0005-0000-0000-000072040000}"/>
    <cellStyle name="Comma 2 2 2 2 2 4 2 2 2 2 5" xfId="1093" xr:uid="{00000000-0005-0000-0000-000073040000}"/>
    <cellStyle name="Comma 2 2 2 2 2 4 2 2 2 3" xfId="1094" xr:uid="{00000000-0005-0000-0000-000074040000}"/>
    <cellStyle name="Comma 2 2 2 2 2 4 2 2 2 3 2" xfId="1095" xr:uid="{00000000-0005-0000-0000-000075040000}"/>
    <cellStyle name="Comma 2 2 2 2 2 4 2 2 2 3 2 2" xfId="1096" xr:uid="{00000000-0005-0000-0000-000076040000}"/>
    <cellStyle name="Comma 2 2 2 2 2 4 2 2 2 3 3" xfId="1097" xr:uid="{00000000-0005-0000-0000-000077040000}"/>
    <cellStyle name="Comma 2 2 2 2 2 4 2 2 2 3 3 2" xfId="1098" xr:uid="{00000000-0005-0000-0000-000078040000}"/>
    <cellStyle name="Comma 2 2 2 2 2 4 2 2 2 3 4" xfId="1099" xr:uid="{00000000-0005-0000-0000-000079040000}"/>
    <cellStyle name="Comma 2 2 2 2 2 4 2 2 2 4" xfId="1100" xr:uid="{00000000-0005-0000-0000-00007A040000}"/>
    <cellStyle name="Comma 2 2 2 2 2 4 2 2 2 4 2" xfId="1101" xr:uid="{00000000-0005-0000-0000-00007B040000}"/>
    <cellStyle name="Comma 2 2 2 2 2 4 2 2 2 5" xfId="1102" xr:uid="{00000000-0005-0000-0000-00007C040000}"/>
    <cellStyle name="Comma 2 2 2 2 2 4 2 2 2 5 2" xfId="1103" xr:uid="{00000000-0005-0000-0000-00007D040000}"/>
    <cellStyle name="Comma 2 2 2 2 2 4 2 2 2 6" xfId="1104" xr:uid="{00000000-0005-0000-0000-00007E040000}"/>
    <cellStyle name="Comma 2 2 2 2 2 4 2 2 3" xfId="1105" xr:uid="{00000000-0005-0000-0000-00007F040000}"/>
    <cellStyle name="Comma 2 2 2 2 2 4 2 2 3 2" xfId="1106" xr:uid="{00000000-0005-0000-0000-000080040000}"/>
    <cellStyle name="Comma 2 2 2 2 2 4 2 2 3 2 2" xfId="1107" xr:uid="{00000000-0005-0000-0000-000081040000}"/>
    <cellStyle name="Comma 2 2 2 2 2 4 2 2 3 2 2 2" xfId="1108" xr:uid="{00000000-0005-0000-0000-000082040000}"/>
    <cellStyle name="Comma 2 2 2 2 2 4 2 2 3 2 3" xfId="1109" xr:uid="{00000000-0005-0000-0000-000083040000}"/>
    <cellStyle name="Comma 2 2 2 2 2 4 2 2 3 2 3 2" xfId="1110" xr:uid="{00000000-0005-0000-0000-000084040000}"/>
    <cellStyle name="Comma 2 2 2 2 2 4 2 2 3 2 4" xfId="1111" xr:uid="{00000000-0005-0000-0000-000085040000}"/>
    <cellStyle name="Comma 2 2 2 2 2 4 2 2 3 3" xfId="1112" xr:uid="{00000000-0005-0000-0000-000086040000}"/>
    <cellStyle name="Comma 2 2 2 2 2 4 2 2 3 3 2" xfId="1113" xr:uid="{00000000-0005-0000-0000-000087040000}"/>
    <cellStyle name="Comma 2 2 2 2 2 4 2 2 3 4" xfId="1114" xr:uid="{00000000-0005-0000-0000-000088040000}"/>
    <cellStyle name="Comma 2 2 2 2 2 4 2 2 3 4 2" xfId="1115" xr:uid="{00000000-0005-0000-0000-000089040000}"/>
    <cellStyle name="Comma 2 2 2 2 2 4 2 2 3 5" xfId="1116" xr:uid="{00000000-0005-0000-0000-00008A040000}"/>
    <cellStyle name="Comma 2 2 2 2 2 4 2 2 4" xfId="1117" xr:uid="{00000000-0005-0000-0000-00008B040000}"/>
    <cellStyle name="Comma 2 2 2 2 2 4 2 2 4 2" xfId="1118" xr:uid="{00000000-0005-0000-0000-00008C040000}"/>
    <cellStyle name="Comma 2 2 2 2 2 4 2 2 4 2 2" xfId="1119" xr:uid="{00000000-0005-0000-0000-00008D040000}"/>
    <cellStyle name="Comma 2 2 2 2 2 4 2 2 4 3" xfId="1120" xr:uid="{00000000-0005-0000-0000-00008E040000}"/>
    <cellStyle name="Comma 2 2 2 2 2 4 2 2 4 3 2" xfId="1121" xr:uid="{00000000-0005-0000-0000-00008F040000}"/>
    <cellStyle name="Comma 2 2 2 2 2 4 2 2 4 4" xfId="1122" xr:uid="{00000000-0005-0000-0000-000090040000}"/>
    <cellStyle name="Comma 2 2 2 2 2 4 2 2 5" xfId="1123" xr:uid="{00000000-0005-0000-0000-000091040000}"/>
    <cellStyle name="Comma 2 2 2 2 2 4 2 2 5 2" xfId="1124" xr:uid="{00000000-0005-0000-0000-000092040000}"/>
    <cellStyle name="Comma 2 2 2 2 2 4 2 2 6" xfId="1125" xr:uid="{00000000-0005-0000-0000-000093040000}"/>
    <cellStyle name="Comma 2 2 2 2 2 4 2 2 6 2" xfId="1126" xr:uid="{00000000-0005-0000-0000-000094040000}"/>
    <cellStyle name="Comma 2 2 2 2 2 4 2 2 7" xfId="1127" xr:uid="{00000000-0005-0000-0000-000095040000}"/>
    <cellStyle name="Comma 2 2 2 2 2 4 2 3" xfId="1128" xr:uid="{00000000-0005-0000-0000-000096040000}"/>
    <cellStyle name="Comma 2 2 2 2 2 4 2 3 2" xfId="1129" xr:uid="{00000000-0005-0000-0000-000097040000}"/>
    <cellStyle name="Comma 2 2 2 2 2 4 2 3 2 2" xfId="1130" xr:uid="{00000000-0005-0000-0000-000098040000}"/>
    <cellStyle name="Comma 2 2 2 2 2 4 2 3 2 2 2" xfId="1131" xr:uid="{00000000-0005-0000-0000-000099040000}"/>
    <cellStyle name="Comma 2 2 2 2 2 4 2 3 2 2 2 2" xfId="1132" xr:uid="{00000000-0005-0000-0000-00009A040000}"/>
    <cellStyle name="Comma 2 2 2 2 2 4 2 3 2 2 3" xfId="1133" xr:uid="{00000000-0005-0000-0000-00009B040000}"/>
    <cellStyle name="Comma 2 2 2 2 2 4 2 3 2 2 3 2" xfId="1134" xr:uid="{00000000-0005-0000-0000-00009C040000}"/>
    <cellStyle name="Comma 2 2 2 2 2 4 2 3 2 2 4" xfId="1135" xr:uid="{00000000-0005-0000-0000-00009D040000}"/>
    <cellStyle name="Comma 2 2 2 2 2 4 2 3 2 3" xfId="1136" xr:uid="{00000000-0005-0000-0000-00009E040000}"/>
    <cellStyle name="Comma 2 2 2 2 2 4 2 3 2 3 2" xfId="1137" xr:uid="{00000000-0005-0000-0000-00009F040000}"/>
    <cellStyle name="Comma 2 2 2 2 2 4 2 3 2 4" xfId="1138" xr:uid="{00000000-0005-0000-0000-0000A0040000}"/>
    <cellStyle name="Comma 2 2 2 2 2 4 2 3 2 4 2" xfId="1139" xr:uid="{00000000-0005-0000-0000-0000A1040000}"/>
    <cellStyle name="Comma 2 2 2 2 2 4 2 3 2 5" xfId="1140" xr:uid="{00000000-0005-0000-0000-0000A2040000}"/>
    <cellStyle name="Comma 2 2 2 2 2 4 2 3 3" xfId="1141" xr:uid="{00000000-0005-0000-0000-0000A3040000}"/>
    <cellStyle name="Comma 2 2 2 2 2 4 2 3 3 2" xfId="1142" xr:uid="{00000000-0005-0000-0000-0000A4040000}"/>
    <cellStyle name="Comma 2 2 2 2 2 4 2 3 3 2 2" xfId="1143" xr:uid="{00000000-0005-0000-0000-0000A5040000}"/>
    <cellStyle name="Comma 2 2 2 2 2 4 2 3 3 3" xfId="1144" xr:uid="{00000000-0005-0000-0000-0000A6040000}"/>
    <cellStyle name="Comma 2 2 2 2 2 4 2 3 3 3 2" xfId="1145" xr:uid="{00000000-0005-0000-0000-0000A7040000}"/>
    <cellStyle name="Comma 2 2 2 2 2 4 2 3 3 4" xfId="1146" xr:uid="{00000000-0005-0000-0000-0000A8040000}"/>
    <cellStyle name="Comma 2 2 2 2 2 4 2 3 4" xfId="1147" xr:uid="{00000000-0005-0000-0000-0000A9040000}"/>
    <cellStyle name="Comma 2 2 2 2 2 4 2 3 4 2" xfId="1148" xr:uid="{00000000-0005-0000-0000-0000AA040000}"/>
    <cellStyle name="Comma 2 2 2 2 2 4 2 3 5" xfId="1149" xr:uid="{00000000-0005-0000-0000-0000AB040000}"/>
    <cellStyle name="Comma 2 2 2 2 2 4 2 3 5 2" xfId="1150" xr:uid="{00000000-0005-0000-0000-0000AC040000}"/>
    <cellStyle name="Comma 2 2 2 2 2 4 2 3 6" xfId="1151" xr:uid="{00000000-0005-0000-0000-0000AD040000}"/>
    <cellStyle name="Comma 2 2 2 2 2 4 2 4" xfId="1152" xr:uid="{00000000-0005-0000-0000-0000AE040000}"/>
    <cellStyle name="Comma 2 2 2 2 2 4 2 4 2" xfId="1153" xr:uid="{00000000-0005-0000-0000-0000AF040000}"/>
    <cellStyle name="Comma 2 2 2 2 2 4 2 4 2 2" xfId="1154" xr:uid="{00000000-0005-0000-0000-0000B0040000}"/>
    <cellStyle name="Comma 2 2 2 2 2 4 2 4 2 2 2" xfId="1155" xr:uid="{00000000-0005-0000-0000-0000B1040000}"/>
    <cellStyle name="Comma 2 2 2 2 2 4 2 4 2 3" xfId="1156" xr:uid="{00000000-0005-0000-0000-0000B2040000}"/>
    <cellStyle name="Comma 2 2 2 2 2 4 2 4 2 3 2" xfId="1157" xr:uid="{00000000-0005-0000-0000-0000B3040000}"/>
    <cellStyle name="Comma 2 2 2 2 2 4 2 4 2 4" xfId="1158" xr:uid="{00000000-0005-0000-0000-0000B4040000}"/>
    <cellStyle name="Comma 2 2 2 2 2 4 2 4 3" xfId="1159" xr:uid="{00000000-0005-0000-0000-0000B5040000}"/>
    <cellStyle name="Comma 2 2 2 2 2 4 2 4 3 2" xfId="1160" xr:uid="{00000000-0005-0000-0000-0000B6040000}"/>
    <cellStyle name="Comma 2 2 2 2 2 4 2 4 4" xfId="1161" xr:uid="{00000000-0005-0000-0000-0000B7040000}"/>
    <cellStyle name="Comma 2 2 2 2 2 4 2 4 4 2" xfId="1162" xr:uid="{00000000-0005-0000-0000-0000B8040000}"/>
    <cellStyle name="Comma 2 2 2 2 2 4 2 4 5" xfId="1163" xr:uid="{00000000-0005-0000-0000-0000B9040000}"/>
    <cellStyle name="Comma 2 2 2 2 2 4 2 5" xfId="1164" xr:uid="{00000000-0005-0000-0000-0000BA040000}"/>
    <cellStyle name="Comma 2 2 2 2 2 4 2 5 2" xfId="1165" xr:uid="{00000000-0005-0000-0000-0000BB040000}"/>
    <cellStyle name="Comma 2 2 2 2 2 4 2 5 2 2" xfId="1166" xr:uid="{00000000-0005-0000-0000-0000BC040000}"/>
    <cellStyle name="Comma 2 2 2 2 2 4 2 5 3" xfId="1167" xr:uid="{00000000-0005-0000-0000-0000BD040000}"/>
    <cellStyle name="Comma 2 2 2 2 2 4 2 5 3 2" xfId="1168" xr:uid="{00000000-0005-0000-0000-0000BE040000}"/>
    <cellStyle name="Comma 2 2 2 2 2 4 2 5 4" xfId="1169" xr:uid="{00000000-0005-0000-0000-0000BF040000}"/>
    <cellStyle name="Comma 2 2 2 2 2 4 2 6" xfId="1170" xr:uid="{00000000-0005-0000-0000-0000C0040000}"/>
    <cellStyle name="Comma 2 2 2 2 2 4 2 6 2" xfId="1171" xr:uid="{00000000-0005-0000-0000-0000C1040000}"/>
    <cellStyle name="Comma 2 2 2 2 2 4 2 7" xfId="1172" xr:uid="{00000000-0005-0000-0000-0000C2040000}"/>
    <cellStyle name="Comma 2 2 2 2 2 4 2 7 2" xfId="1173" xr:uid="{00000000-0005-0000-0000-0000C3040000}"/>
    <cellStyle name="Comma 2 2 2 2 2 4 2 8" xfId="1174" xr:uid="{00000000-0005-0000-0000-0000C4040000}"/>
    <cellStyle name="Comma 2 2 2 2 2 4 3" xfId="1175" xr:uid="{00000000-0005-0000-0000-0000C5040000}"/>
    <cellStyle name="Comma 2 2 2 2 2 4 3 2" xfId="1176" xr:uid="{00000000-0005-0000-0000-0000C6040000}"/>
    <cellStyle name="Comma 2 2 2 2 2 4 3 2 2" xfId="1177" xr:uid="{00000000-0005-0000-0000-0000C7040000}"/>
    <cellStyle name="Comma 2 2 2 2 2 4 3 2 2 2" xfId="1178" xr:uid="{00000000-0005-0000-0000-0000C8040000}"/>
    <cellStyle name="Comma 2 2 2 2 2 4 3 2 2 2 2" xfId="1179" xr:uid="{00000000-0005-0000-0000-0000C9040000}"/>
    <cellStyle name="Comma 2 2 2 2 2 4 3 2 2 2 2 2" xfId="1180" xr:uid="{00000000-0005-0000-0000-0000CA040000}"/>
    <cellStyle name="Comma 2 2 2 2 2 4 3 2 2 2 3" xfId="1181" xr:uid="{00000000-0005-0000-0000-0000CB040000}"/>
    <cellStyle name="Comma 2 2 2 2 2 4 3 2 2 2 3 2" xfId="1182" xr:uid="{00000000-0005-0000-0000-0000CC040000}"/>
    <cellStyle name="Comma 2 2 2 2 2 4 3 2 2 2 4" xfId="1183" xr:uid="{00000000-0005-0000-0000-0000CD040000}"/>
    <cellStyle name="Comma 2 2 2 2 2 4 3 2 2 3" xfId="1184" xr:uid="{00000000-0005-0000-0000-0000CE040000}"/>
    <cellStyle name="Comma 2 2 2 2 2 4 3 2 2 3 2" xfId="1185" xr:uid="{00000000-0005-0000-0000-0000CF040000}"/>
    <cellStyle name="Comma 2 2 2 2 2 4 3 2 2 4" xfId="1186" xr:uid="{00000000-0005-0000-0000-0000D0040000}"/>
    <cellStyle name="Comma 2 2 2 2 2 4 3 2 2 4 2" xfId="1187" xr:uid="{00000000-0005-0000-0000-0000D1040000}"/>
    <cellStyle name="Comma 2 2 2 2 2 4 3 2 2 5" xfId="1188" xr:uid="{00000000-0005-0000-0000-0000D2040000}"/>
    <cellStyle name="Comma 2 2 2 2 2 4 3 2 3" xfId="1189" xr:uid="{00000000-0005-0000-0000-0000D3040000}"/>
    <cellStyle name="Comma 2 2 2 2 2 4 3 2 3 2" xfId="1190" xr:uid="{00000000-0005-0000-0000-0000D4040000}"/>
    <cellStyle name="Comma 2 2 2 2 2 4 3 2 3 2 2" xfId="1191" xr:uid="{00000000-0005-0000-0000-0000D5040000}"/>
    <cellStyle name="Comma 2 2 2 2 2 4 3 2 3 3" xfId="1192" xr:uid="{00000000-0005-0000-0000-0000D6040000}"/>
    <cellStyle name="Comma 2 2 2 2 2 4 3 2 3 3 2" xfId="1193" xr:uid="{00000000-0005-0000-0000-0000D7040000}"/>
    <cellStyle name="Comma 2 2 2 2 2 4 3 2 3 4" xfId="1194" xr:uid="{00000000-0005-0000-0000-0000D8040000}"/>
    <cellStyle name="Comma 2 2 2 2 2 4 3 2 4" xfId="1195" xr:uid="{00000000-0005-0000-0000-0000D9040000}"/>
    <cellStyle name="Comma 2 2 2 2 2 4 3 2 4 2" xfId="1196" xr:uid="{00000000-0005-0000-0000-0000DA040000}"/>
    <cellStyle name="Comma 2 2 2 2 2 4 3 2 5" xfId="1197" xr:uid="{00000000-0005-0000-0000-0000DB040000}"/>
    <cellStyle name="Comma 2 2 2 2 2 4 3 2 5 2" xfId="1198" xr:uid="{00000000-0005-0000-0000-0000DC040000}"/>
    <cellStyle name="Comma 2 2 2 2 2 4 3 2 6" xfId="1199" xr:uid="{00000000-0005-0000-0000-0000DD040000}"/>
    <cellStyle name="Comma 2 2 2 2 2 4 3 3" xfId="1200" xr:uid="{00000000-0005-0000-0000-0000DE040000}"/>
    <cellStyle name="Comma 2 2 2 2 2 4 3 3 2" xfId="1201" xr:uid="{00000000-0005-0000-0000-0000DF040000}"/>
    <cellStyle name="Comma 2 2 2 2 2 4 3 3 2 2" xfId="1202" xr:uid="{00000000-0005-0000-0000-0000E0040000}"/>
    <cellStyle name="Comma 2 2 2 2 2 4 3 3 2 2 2" xfId="1203" xr:uid="{00000000-0005-0000-0000-0000E1040000}"/>
    <cellStyle name="Comma 2 2 2 2 2 4 3 3 2 3" xfId="1204" xr:uid="{00000000-0005-0000-0000-0000E2040000}"/>
    <cellStyle name="Comma 2 2 2 2 2 4 3 3 2 3 2" xfId="1205" xr:uid="{00000000-0005-0000-0000-0000E3040000}"/>
    <cellStyle name="Comma 2 2 2 2 2 4 3 3 2 4" xfId="1206" xr:uid="{00000000-0005-0000-0000-0000E4040000}"/>
    <cellStyle name="Comma 2 2 2 2 2 4 3 3 3" xfId="1207" xr:uid="{00000000-0005-0000-0000-0000E5040000}"/>
    <cellStyle name="Comma 2 2 2 2 2 4 3 3 3 2" xfId="1208" xr:uid="{00000000-0005-0000-0000-0000E6040000}"/>
    <cellStyle name="Comma 2 2 2 2 2 4 3 3 4" xfId="1209" xr:uid="{00000000-0005-0000-0000-0000E7040000}"/>
    <cellStyle name="Comma 2 2 2 2 2 4 3 3 4 2" xfId="1210" xr:uid="{00000000-0005-0000-0000-0000E8040000}"/>
    <cellStyle name="Comma 2 2 2 2 2 4 3 3 5" xfId="1211" xr:uid="{00000000-0005-0000-0000-0000E9040000}"/>
    <cellStyle name="Comma 2 2 2 2 2 4 3 4" xfId="1212" xr:uid="{00000000-0005-0000-0000-0000EA040000}"/>
    <cellStyle name="Comma 2 2 2 2 2 4 3 4 2" xfId="1213" xr:uid="{00000000-0005-0000-0000-0000EB040000}"/>
    <cellStyle name="Comma 2 2 2 2 2 4 3 4 2 2" xfId="1214" xr:uid="{00000000-0005-0000-0000-0000EC040000}"/>
    <cellStyle name="Comma 2 2 2 2 2 4 3 4 3" xfId="1215" xr:uid="{00000000-0005-0000-0000-0000ED040000}"/>
    <cellStyle name="Comma 2 2 2 2 2 4 3 4 3 2" xfId="1216" xr:uid="{00000000-0005-0000-0000-0000EE040000}"/>
    <cellStyle name="Comma 2 2 2 2 2 4 3 4 4" xfId="1217" xr:uid="{00000000-0005-0000-0000-0000EF040000}"/>
    <cellStyle name="Comma 2 2 2 2 2 4 3 5" xfId="1218" xr:uid="{00000000-0005-0000-0000-0000F0040000}"/>
    <cellStyle name="Comma 2 2 2 2 2 4 3 5 2" xfId="1219" xr:uid="{00000000-0005-0000-0000-0000F1040000}"/>
    <cellStyle name="Comma 2 2 2 2 2 4 3 6" xfId="1220" xr:uid="{00000000-0005-0000-0000-0000F2040000}"/>
    <cellStyle name="Comma 2 2 2 2 2 4 3 6 2" xfId="1221" xr:uid="{00000000-0005-0000-0000-0000F3040000}"/>
    <cellStyle name="Comma 2 2 2 2 2 4 3 7" xfId="1222" xr:uid="{00000000-0005-0000-0000-0000F4040000}"/>
    <cellStyle name="Comma 2 2 2 2 2 4 4" xfId="1223" xr:uid="{00000000-0005-0000-0000-0000F5040000}"/>
    <cellStyle name="Comma 2 2 2 2 2 4 4 2" xfId="1224" xr:uid="{00000000-0005-0000-0000-0000F6040000}"/>
    <cellStyle name="Comma 2 2 2 2 2 4 4 2 2" xfId="1225" xr:uid="{00000000-0005-0000-0000-0000F7040000}"/>
    <cellStyle name="Comma 2 2 2 2 2 4 4 2 2 2" xfId="1226" xr:uid="{00000000-0005-0000-0000-0000F8040000}"/>
    <cellStyle name="Comma 2 2 2 2 2 4 4 2 2 2 2" xfId="1227" xr:uid="{00000000-0005-0000-0000-0000F9040000}"/>
    <cellStyle name="Comma 2 2 2 2 2 4 4 2 2 3" xfId="1228" xr:uid="{00000000-0005-0000-0000-0000FA040000}"/>
    <cellStyle name="Comma 2 2 2 2 2 4 4 2 2 3 2" xfId="1229" xr:uid="{00000000-0005-0000-0000-0000FB040000}"/>
    <cellStyle name="Comma 2 2 2 2 2 4 4 2 2 4" xfId="1230" xr:uid="{00000000-0005-0000-0000-0000FC040000}"/>
    <cellStyle name="Comma 2 2 2 2 2 4 4 2 3" xfId="1231" xr:uid="{00000000-0005-0000-0000-0000FD040000}"/>
    <cellStyle name="Comma 2 2 2 2 2 4 4 2 3 2" xfId="1232" xr:uid="{00000000-0005-0000-0000-0000FE040000}"/>
    <cellStyle name="Comma 2 2 2 2 2 4 4 2 4" xfId="1233" xr:uid="{00000000-0005-0000-0000-0000FF040000}"/>
    <cellStyle name="Comma 2 2 2 2 2 4 4 2 4 2" xfId="1234" xr:uid="{00000000-0005-0000-0000-000000050000}"/>
    <cellStyle name="Comma 2 2 2 2 2 4 4 2 5" xfId="1235" xr:uid="{00000000-0005-0000-0000-000001050000}"/>
    <cellStyle name="Comma 2 2 2 2 2 4 4 3" xfId="1236" xr:uid="{00000000-0005-0000-0000-000002050000}"/>
    <cellStyle name="Comma 2 2 2 2 2 4 4 3 2" xfId="1237" xr:uid="{00000000-0005-0000-0000-000003050000}"/>
    <cellStyle name="Comma 2 2 2 2 2 4 4 3 2 2" xfId="1238" xr:uid="{00000000-0005-0000-0000-000004050000}"/>
    <cellStyle name="Comma 2 2 2 2 2 4 4 3 3" xfId="1239" xr:uid="{00000000-0005-0000-0000-000005050000}"/>
    <cellStyle name="Comma 2 2 2 2 2 4 4 3 3 2" xfId="1240" xr:uid="{00000000-0005-0000-0000-000006050000}"/>
    <cellStyle name="Comma 2 2 2 2 2 4 4 3 4" xfId="1241" xr:uid="{00000000-0005-0000-0000-000007050000}"/>
    <cellStyle name="Comma 2 2 2 2 2 4 4 4" xfId="1242" xr:uid="{00000000-0005-0000-0000-000008050000}"/>
    <cellStyle name="Comma 2 2 2 2 2 4 4 4 2" xfId="1243" xr:uid="{00000000-0005-0000-0000-000009050000}"/>
    <cellStyle name="Comma 2 2 2 2 2 4 4 5" xfId="1244" xr:uid="{00000000-0005-0000-0000-00000A050000}"/>
    <cellStyle name="Comma 2 2 2 2 2 4 4 5 2" xfId="1245" xr:uid="{00000000-0005-0000-0000-00000B050000}"/>
    <cellStyle name="Comma 2 2 2 2 2 4 4 6" xfId="1246" xr:uid="{00000000-0005-0000-0000-00000C050000}"/>
    <cellStyle name="Comma 2 2 2 2 2 4 5" xfId="1247" xr:uid="{00000000-0005-0000-0000-00000D050000}"/>
    <cellStyle name="Comma 2 2 2 2 2 4 5 2" xfId="1248" xr:uid="{00000000-0005-0000-0000-00000E050000}"/>
    <cellStyle name="Comma 2 2 2 2 2 4 5 2 2" xfId="1249" xr:uid="{00000000-0005-0000-0000-00000F050000}"/>
    <cellStyle name="Comma 2 2 2 2 2 4 5 2 2 2" xfId="1250" xr:uid="{00000000-0005-0000-0000-000010050000}"/>
    <cellStyle name="Comma 2 2 2 2 2 4 5 2 3" xfId="1251" xr:uid="{00000000-0005-0000-0000-000011050000}"/>
    <cellStyle name="Comma 2 2 2 2 2 4 5 2 3 2" xfId="1252" xr:uid="{00000000-0005-0000-0000-000012050000}"/>
    <cellStyle name="Comma 2 2 2 2 2 4 5 2 4" xfId="1253" xr:uid="{00000000-0005-0000-0000-000013050000}"/>
    <cellStyle name="Comma 2 2 2 2 2 4 5 3" xfId="1254" xr:uid="{00000000-0005-0000-0000-000014050000}"/>
    <cellStyle name="Comma 2 2 2 2 2 4 5 3 2" xfId="1255" xr:uid="{00000000-0005-0000-0000-000015050000}"/>
    <cellStyle name="Comma 2 2 2 2 2 4 5 4" xfId="1256" xr:uid="{00000000-0005-0000-0000-000016050000}"/>
    <cellStyle name="Comma 2 2 2 2 2 4 5 4 2" xfId="1257" xr:uid="{00000000-0005-0000-0000-000017050000}"/>
    <cellStyle name="Comma 2 2 2 2 2 4 5 5" xfId="1258" xr:uid="{00000000-0005-0000-0000-000018050000}"/>
    <cellStyle name="Comma 2 2 2 2 2 4 6" xfId="1259" xr:uid="{00000000-0005-0000-0000-000019050000}"/>
    <cellStyle name="Comma 2 2 2 2 2 4 6 2" xfId="1260" xr:uid="{00000000-0005-0000-0000-00001A050000}"/>
    <cellStyle name="Comma 2 2 2 2 2 4 6 2 2" xfId="1261" xr:uid="{00000000-0005-0000-0000-00001B050000}"/>
    <cellStyle name="Comma 2 2 2 2 2 4 6 3" xfId="1262" xr:uid="{00000000-0005-0000-0000-00001C050000}"/>
    <cellStyle name="Comma 2 2 2 2 2 4 6 3 2" xfId="1263" xr:uid="{00000000-0005-0000-0000-00001D050000}"/>
    <cellStyle name="Comma 2 2 2 2 2 4 6 4" xfId="1264" xr:uid="{00000000-0005-0000-0000-00001E050000}"/>
    <cellStyle name="Comma 2 2 2 2 2 4 7" xfId="1265" xr:uid="{00000000-0005-0000-0000-00001F050000}"/>
    <cellStyle name="Comma 2 2 2 2 2 4 7 2" xfId="1266" xr:uid="{00000000-0005-0000-0000-000020050000}"/>
    <cellStyle name="Comma 2 2 2 2 2 4 8" xfId="1267" xr:uid="{00000000-0005-0000-0000-000021050000}"/>
    <cellStyle name="Comma 2 2 2 2 2 4 8 2" xfId="1268" xr:uid="{00000000-0005-0000-0000-000022050000}"/>
    <cellStyle name="Comma 2 2 2 2 2 4 9" xfId="1269" xr:uid="{00000000-0005-0000-0000-000023050000}"/>
    <cellStyle name="Comma 2 2 2 2 2 5" xfId="1270" xr:uid="{00000000-0005-0000-0000-000024050000}"/>
    <cellStyle name="Comma 2 2 2 2 2 5 2" xfId="1271" xr:uid="{00000000-0005-0000-0000-000025050000}"/>
    <cellStyle name="Comma 2 2 2 2 2 5 2 2" xfId="1272" xr:uid="{00000000-0005-0000-0000-000026050000}"/>
    <cellStyle name="Comma 2 2 2 2 2 5 2 2 2" xfId="1273" xr:uid="{00000000-0005-0000-0000-000027050000}"/>
    <cellStyle name="Comma 2 2 2 2 2 5 2 2 2 2" xfId="1274" xr:uid="{00000000-0005-0000-0000-000028050000}"/>
    <cellStyle name="Comma 2 2 2 2 2 5 2 2 2 2 2" xfId="1275" xr:uid="{00000000-0005-0000-0000-000029050000}"/>
    <cellStyle name="Comma 2 2 2 2 2 5 2 2 2 2 2 2" xfId="1276" xr:uid="{00000000-0005-0000-0000-00002A050000}"/>
    <cellStyle name="Comma 2 2 2 2 2 5 2 2 2 2 3" xfId="1277" xr:uid="{00000000-0005-0000-0000-00002B050000}"/>
    <cellStyle name="Comma 2 2 2 2 2 5 2 2 2 2 3 2" xfId="1278" xr:uid="{00000000-0005-0000-0000-00002C050000}"/>
    <cellStyle name="Comma 2 2 2 2 2 5 2 2 2 2 4" xfId="1279" xr:uid="{00000000-0005-0000-0000-00002D050000}"/>
    <cellStyle name="Comma 2 2 2 2 2 5 2 2 2 3" xfId="1280" xr:uid="{00000000-0005-0000-0000-00002E050000}"/>
    <cellStyle name="Comma 2 2 2 2 2 5 2 2 2 3 2" xfId="1281" xr:uid="{00000000-0005-0000-0000-00002F050000}"/>
    <cellStyle name="Comma 2 2 2 2 2 5 2 2 2 4" xfId="1282" xr:uid="{00000000-0005-0000-0000-000030050000}"/>
    <cellStyle name="Comma 2 2 2 2 2 5 2 2 2 4 2" xfId="1283" xr:uid="{00000000-0005-0000-0000-000031050000}"/>
    <cellStyle name="Comma 2 2 2 2 2 5 2 2 2 5" xfId="1284" xr:uid="{00000000-0005-0000-0000-000032050000}"/>
    <cellStyle name="Comma 2 2 2 2 2 5 2 2 3" xfId="1285" xr:uid="{00000000-0005-0000-0000-000033050000}"/>
    <cellStyle name="Comma 2 2 2 2 2 5 2 2 3 2" xfId="1286" xr:uid="{00000000-0005-0000-0000-000034050000}"/>
    <cellStyle name="Comma 2 2 2 2 2 5 2 2 3 2 2" xfId="1287" xr:uid="{00000000-0005-0000-0000-000035050000}"/>
    <cellStyle name="Comma 2 2 2 2 2 5 2 2 3 3" xfId="1288" xr:uid="{00000000-0005-0000-0000-000036050000}"/>
    <cellStyle name="Comma 2 2 2 2 2 5 2 2 3 3 2" xfId="1289" xr:uid="{00000000-0005-0000-0000-000037050000}"/>
    <cellStyle name="Comma 2 2 2 2 2 5 2 2 3 4" xfId="1290" xr:uid="{00000000-0005-0000-0000-000038050000}"/>
    <cellStyle name="Comma 2 2 2 2 2 5 2 2 4" xfId="1291" xr:uid="{00000000-0005-0000-0000-000039050000}"/>
    <cellStyle name="Comma 2 2 2 2 2 5 2 2 4 2" xfId="1292" xr:uid="{00000000-0005-0000-0000-00003A050000}"/>
    <cellStyle name="Comma 2 2 2 2 2 5 2 2 5" xfId="1293" xr:uid="{00000000-0005-0000-0000-00003B050000}"/>
    <cellStyle name="Comma 2 2 2 2 2 5 2 2 5 2" xfId="1294" xr:uid="{00000000-0005-0000-0000-00003C050000}"/>
    <cellStyle name="Comma 2 2 2 2 2 5 2 2 6" xfId="1295" xr:uid="{00000000-0005-0000-0000-00003D050000}"/>
    <cellStyle name="Comma 2 2 2 2 2 5 2 3" xfId="1296" xr:uid="{00000000-0005-0000-0000-00003E050000}"/>
    <cellStyle name="Comma 2 2 2 2 2 5 2 3 2" xfId="1297" xr:uid="{00000000-0005-0000-0000-00003F050000}"/>
    <cellStyle name="Comma 2 2 2 2 2 5 2 3 2 2" xfId="1298" xr:uid="{00000000-0005-0000-0000-000040050000}"/>
    <cellStyle name="Comma 2 2 2 2 2 5 2 3 2 2 2" xfId="1299" xr:uid="{00000000-0005-0000-0000-000041050000}"/>
    <cellStyle name="Comma 2 2 2 2 2 5 2 3 2 3" xfId="1300" xr:uid="{00000000-0005-0000-0000-000042050000}"/>
    <cellStyle name="Comma 2 2 2 2 2 5 2 3 2 3 2" xfId="1301" xr:uid="{00000000-0005-0000-0000-000043050000}"/>
    <cellStyle name="Comma 2 2 2 2 2 5 2 3 2 4" xfId="1302" xr:uid="{00000000-0005-0000-0000-000044050000}"/>
    <cellStyle name="Comma 2 2 2 2 2 5 2 3 3" xfId="1303" xr:uid="{00000000-0005-0000-0000-000045050000}"/>
    <cellStyle name="Comma 2 2 2 2 2 5 2 3 3 2" xfId="1304" xr:uid="{00000000-0005-0000-0000-000046050000}"/>
    <cellStyle name="Comma 2 2 2 2 2 5 2 3 4" xfId="1305" xr:uid="{00000000-0005-0000-0000-000047050000}"/>
    <cellStyle name="Comma 2 2 2 2 2 5 2 3 4 2" xfId="1306" xr:uid="{00000000-0005-0000-0000-000048050000}"/>
    <cellStyle name="Comma 2 2 2 2 2 5 2 3 5" xfId="1307" xr:uid="{00000000-0005-0000-0000-000049050000}"/>
    <cellStyle name="Comma 2 2 2 2 2 5 2 4" xfId="1308" xr:uid="{00000000-0005-0000-0000-00004A050000}"/>
    <cellStyle name="Comma 2 2 2 2 2 5 2 4 2" xfId="1309" xr:uid="{00000000-0005-0000-0000-00004B050000}"/>
    <cellStyle name="Comma 2 2 2 2 2 5 2 4 2 2" xfId="1310" xr:uid="{00000000-0005-0000-0000-00004C050000}"/>
    <cellStyle name="Comma 2 2 2 2 2 5 2 4 3" xfId="1311" xr:uid="{00000000-0005-0000-0000-00004D050000}"/>
    <cellStyle name="Comma 2 2 2 2 2 5 2 4 3 2" xfId="1312" xr:uid="{00000000-0005-0000-0000-00004E050000}"/>
    <cellStyle name="Comma 2 2 2 2 2 5 2 4 4" xfId="1313" xr:uid="{00000000-0005-0000-0000-00004F050000}"/>
    <cellStyle name="Comma 2 2 2 2 2 5 2 5" xfId="1314" xr:uid="{00000000-0005-0000-0000-000050050000}"/>
    <cellStyle name="Comma 2 2 2 2 2 5 2 5 2" xfId="1315" xr:uid="{00000000-0005-0000-0000-000051050000}"/>
    <cellStyle name="Comma 2 2 2 2 2 5 2 6" xfId="1316" xr:uid="{00000000-0005-0000-0000-000052050000}"/>
    <cellStyle name="Comma 2 2 2 2 2 5 2 6 2" xfId="1317" xr:uid="{00000000-0005-0000-0000-000053050000}"/>
    <cellStyle name="Comma 2 2 2 2 2 5 2 7" xfId="1318" xr:uid="{00000000-0005-0000-0000-000054050000}"/>
    <cellStyle name="Comma 2 2 2 2 2 5 3" xfId="1319" xr:uid="{00000000-0005-0000-0000-000055050000}"/>
    <cellStyle name="Comma 2 2 2 2 2 5 3 2" xfId="1320" xr:uid="{00000000-0005-0000-0000-000056050000}"/>
    <cellStyle name="Comma 2 2 2 2 2 5 3 2 2" xfId="1321" xr:uid="{00000000-0005-0000-0000-000057050000}"/>
    <cellStyle name="Comma 2 2 2 2 2 5 3 2 2 2" xfId="1322" xr:uid="{00000000-0005-0000-0000-000058050000}"/>
    <cellStyle name="Comma 2 2 2 2 2 5 3 2 2 2 2" xfId="1323" xr:uid="{00000000-0005-0000-0000-000059050000}"/>
    <cellStyle name="Comma 2 2 2 2 2 5 3 2 2 3" xfId="1324" xr:uid="{00000000-0005-0000-0000-00005A050000}"/>
    <cellStyle name="Comma 2 2 2 2 2 5 3 2 2 3 2" xfId="1325" xr:uid="{00000000-0005-0000-0000-00005B050000}"/>
    <cellStyle name="Comma 2 2 2 2 2 5 3 2 2 4" xfId="1326" xr:uid="{00000000-0005-0000-0000-00005C050000}"/>
    <cellStyle name="Comma 2 2 2 2 2 5 3 2 3" xfId="1327" xr:uid="{00000000-0005-0000-0000-00005D050000}"/>
    <cellStyle name="Comma 2 2 2 2 2 5 3 2 3 2" xfId="1328" xr:uid="{00000000-0005-0000-0000-00005E050000}"/>
    <cellStyle name="Comma 2 2 2 2 2 5 3 2 4" xfId="1329" xr:uid="{00000000-0005-0000-0000-00005F050000}"/>
    <cellStyle name="Comma 2 2 2 2 2 5 3 2 4 2" xfId="1330" xr:uid="{00000000-0005-0000-0000-000060050000}"/>
    <cellStyle name="Comma 2 2 2 2 2 5 3 2 5" xfId="1331" xr:uid="{00000000-0005-0000-0000-000061050000}"/>
    <cellStyle name="Comma 2 2 2 2 2 5 3 3" xfId="1332" xr:uid="{00000000-0005-0000-0000-000062050000}"/>
    <cellStyle name="Comma 2 2 2 2 2 5 3 3 2" xfId="1333" xr:uid="{00000000-0005-0000-0000-000063050000}"/>
    <cellStyle name="Comma 2 2 2 2 2 5 3 3 2 2" xfId="1334" xr:uid="{00000000-0005-0000-0000-000064050000}"/>
    <cellStyle name="Comma 2 2 2 2 2 5 3 3 3" xfId="1335" xr:uid="{00000000-0005-0000-0000-000065050000}"/>
    <cellStyle name="Comma 2 2 2 2 2 5 3 3 3 2" xfId="1336" xr:uid="{00000000-0005-0000-0000-000066050000}"/>
    <cellStyle name="Comma 2 2 2 2 2 5 3 3 4" xfId="1337" xr:uid="{00000000-0005-0000-0000-000067050000}"/>
    <cellStyle name="Comma 2 2 2 2 2 5 3 4" xfId="1338" xr:uid="{00000000-0005-0000-0000-000068050000}"/>
    <cellStyle name="Comma 2 2 2 2 2 5 3 4 2" xfId="1339" xr:uid="{00000000-0005-0000-0000-000069050000}"/>
    <cellStyle name="Comma 2 2 2 2 2 5 3 5" xfId="1340" xr:uid="{00000000-0005-0000-0000-00006A050000}"/>
    <cellStyle name="Comma 2 2 2 2 2 5 3 5 2" xfId="1341" xr:uid="{00000000-0005-0000-0000-00006B050000}"/>
    <cellStyle name="Comma 2 2 2 2 2 5 3 6" xfId="1342" xr:uid="{00000000-0005-0000-0000-00006C050000}"/>
    <cellStyle name="Comma 2 2 2 2 2 5 4" xfId="1343" xr:uid="{00000000-0005-0000-0000-00006D050000}"/>
    <cellStyle name="Comma 2 2 2 2 2 5 4 2" xfId="1344" xr:uid="{00000000-0005-0000-0000-00006E050000}"/>
    <cellStyle name="Comma 2 2 2 2 2 5 4 2 2" xfId="1345" xr:uid="{00000000-0005-0000-0000-00006F050000}"/>
    <cellStyle name="Comma 2 2 2 2 2 5 4 2 2 2" xfId="1346" xr:uid="{00000000-0005-0000-0000-000070050000}"/>
    <cellStyle name="Comma 2 2 2 2 2 5 4 2 3" xfId="1347" xr:uid="{00000000-0005-0000-0000-000071050000}"/>
    <cellStyle name="Comma 2 2 2 2 2 5 4 2 3 2" xfId="1348" xr:uid="{00000000-0005-0000-0000-000072050000}"/>
    <cellStyle name="Comma 2 2 2 2 2 5 4 2 4" xfId="1349" xr:uid="{00000000-0005-0000-0000-000073050000}"/>
    <cellStyle name="Comma 2 2 2 2 2 5 4 3" xfId="1350" xr:uid="{00000000-0005-0000-0000-000074050000}"/>
    <cellStyle name="Comma 2 2 2 2 2 5 4 3 2" xfId="1351" xr:uid="{00000000-0005-0000-0000-000075050000}"/>
    <cellStyle name="Comma 2 2 2 2 2 5 4 4" xfId="1352" xr:uid="{00000000-0005-0000-0000-000076050000}"/>
    <cellStyle name="Comma 2 2 2 2 2 5 4 4 2" xfId="1353" xr:uid="{00000000-0005-0000-0000-000077050000}"/>
    <cellStyle name="Comma 2 2 2 2 2 5 4 5" xfId="1354" xr:uid="{00000000-0005-0000-0000-000078050000}"/>
    <cellStyle name="Comma 2 2 2 2 2 5 5" xfId="1355" xr:uid="{00000000-0005-0000-0000-000079050000}"/>
    <cellStyle name="Comma 2 2 2 2 2 5 5 2" xfId="1356" xr:uid="{00000000-0005-0000-0000-00007A050000}"/>
    <cellStyle name="Comma 2 2 2 2 2 5 5 2 2" xfId="1357" xr:uid="{00000000-0005-0000-0000-00007B050000}"/>
    <cellStyle name="Comma 2 2 2 2 2 5 5 3" xfId="1358" xr:uid="{00000000-0005-0000-0000-00007C050000}"/>
    <cellStyle name="Comma 2 2 2 2 2 5 5 3 2" xfId="1359" xr:uid="{00000000-0005-0000-0000-00007D050000}"/>
    <cellStyle name="Comma 2 2 2 2 2 5 5 4" xfId="1360" xr:uid="{00000000-0005-0000-0000-00007E050000}"/>
    <cellStyle name="Comma 2 2 2 2 2 5 6" xfId="1361" xr:uid="{00000000-0005-0000-0000-00007F050000}"/>
    <cellStyle name="Comma 2 2 2 2 2 5 6 2" xfId="1362" xr:uid="{00000000-0005-0000-0000-000080050000}"/>
    <cellStyle name="Comma 2 2 2 2 2 5 7" xfId="1363" xr:uid="{00000000-0005-0000-0000-000081050000}"/>
    <cellStyle name="Comma 2 2 2 2 2 5 7 2" xfId="1364" xr:uid="{00000000-0005-0000-0000-000082050000}"/>
    <cellStyle name="Comma 2 2 2 2 2 5 8" xfId="1365" xr:uid="{00000000-0005-0000-0000-000083050000}"/>
    <cellStyle name="Comma 2 2 2 2 2 6" xfId="1366" xr:uid="{00000000-0005-0000-0000-000084050000}"/>
    <cellStyle name="Comma 2 2 2 2 2 6 2" xfId="1367" xr:uid="{00000000-0005-0000-0000-000085050000}"/>
    <cellStyle name="Comma 2 2 2 2 2 6 2 2" xfId="1368" xr:uid="{00000000-0005-0000-0000-000086050000}"/>
    <cellStyle name="Comma 2 2 2 2 2 6 2 2 2" xfId="1369" xr:uid="{00000000-0005-0000-0000-000087050000}"/>
    <cellStyle name="Comma 2 2 2 2 2 6 2 2 2 2" xfId="1370" xr:uid="{00000000-0005-0000-0000-000088050000}"/>
    <cellStyle name="Comma 2 2 2 2 2 6 2 2 2 2 2" xfId="1371" xr:uid="{00000000-0005-0000-0000-000089050000}"/>
    <cellStyle name="Comma 2 2 2 2 2 6 2 2 2 3" xfId="1372" xr:uid="{00000000-0005-0000-0000-00008A050000}"/>
    <cellStyle name="Comma 2 2 2 2 2 6 2 2 2 3 2" xfId="1373" xr:uid="{00000000-0005-0000-0000-00008B050000}"/>
    <cellStyle name="Comma 2 2 2 2 2 6 2 2 2 4" xfId="1374" xr:uid="{00000000-0005-0000-0000-00008C050000}"/>
    <cellStyle name="Comma 2 2 2 2 2 6 2 2 3" xfId="1375" xr:uid="{00000000-0005-0000-0000-00008D050000}"/>
    <cellStyle name="Comma 2 2 2 2 2 6 2 2 3 2" xfId="1376" xr:uid="{00000000-0005-0000-0000-00008E050000}"/>
    <cellStyle name="Comma 2 2 2 2 2 6 2 2 4" xfId="1377" xr:uid="{00000000-0005-0000-0000-00008F050000}"/>
    <cellStyle name="Comma 2 2 2 2 2 6 2 2 4 2" xfId="1378" xr:uid="{00000000-0005-0000-0000-000090050000}"/>
    <cellStyle name="Comma 2 2 2 2 2 6 2 2 5" xfId="1379" xr:uid="{00000000-0005-0000-0000-000091050000}"/>
    <cellStyle name="Comma 2 2 2 2 2 6 2 3" xfId="1380" xr:uid="{00000000-0005-0000-0000-000092050000}"/>
    <cellStyle name="Comma 2 2 2 2 2 6 2 3 2" xfId="1381" xr:uid="{00000000-0005-0000-0000-000093050000}"/>
    <cellStyle name="Comma 2 2 2 2 2 6 2 3 2 2" xfId="1382" xr:uid="{00000000-0005-0000-0000-000094050000}"/>
    <cellStyle name="Comma 2 2 2 2 2 6 2 3 3" xfId="1383" xr:uid="{00000000-0005-0000-0000-000095050000}"/>
    <cellStyle name="Comma 2 2 2 2 2 6 2 3 3 2" xfId="1384" xr:uid="{00000000-0005-0000-0000-000096050000}"/>
    <cellStyle name="Comma 2 2 2 2 2 6 2 3 4" xfId="1385" xr:uid="{00000000-0005-0000-0000-000097050000}"/>
    <cellStyle name="Comma 2 2 2 2 2 6 2 4" xfId="1386" xr:uid="{00000000-0005-0000-0000-000098050000}"/>
    <cellStyle name="Comma 2 2 2 2 2 6 2 4 2" xfId="1387" xr:uid="{00000000-0005-0000-0000-000099050000}"/>
    <cellStyle name="Comma 2 2 2 2 2 6 2 5" xfId="1388" xr:uid="{00000000-0005-0000-0000-00009A050000}"/>
    <cellStyle name="Comma 2 2 2 2 2 6 2 5 2" xfId="1389" xr:uid="{00000000-0005-0000-0000-00009B050000}"/>
    <cellStyle name="Comma 2 2 2 2 2 6 2 6" xfId="1390" xr:uid="{00000000-0005-0000-0000-00009C050000}"/>
    <cellStyle name="Comma 2 2 2 2 2 6 3" xfId="1391" xr:uid="{00000000-0005-0000-0000-00009D050000}"/>
    <cellStyle name="Comma 2 2 2 2 2 6 3 2" xfId="1392" xr:uid="{00000000-0005-0000-0000-00009E050000}"/>
    <cellStyle name="Comma 2 2 2 2 2 6 3 2 2" xfId="1393" xr:uid="{00000000-0005-0000-0000-00009F050000}"/>
    <cellStyle name="Comma 2 2 2 2 2 6 3 2 2 2" xfId="1394" xr:uid="{00000000-0005-0000-0000-0000A0050000}"/>
    <cellStyle name="Comma 2 2 2 2 2 6 3 2 3" xfId="1395" xr:uid="{00000000-0005-0000-0000-0000A1050000}"/>
    <cellStyle name="Comma 2 2 2 2 2 6 3 2 3 2" xfId="1396" xr:uid="{00000000-0005-0000-0000-0000A2050000}"/>
    <cellStyle name="Comma 2 2 2 2 2 6 3 2 4" xfId="1397" xr:uid="{00000000-0005-0000-0000-0000A3050000}"/>
    <cellStyle name="Comma 2 2 2 2 2 6 3 3" xfId="1398" xr:uid="{00000000-0005-0000-0000-0000A4050000}"/>
    <cellStyle name="Comma 2 2 2 2 2 6 3 3 2" xfId="1399" xr:uid="{00000000-0005-0000-0000-0000A5050000}"/>
    <cellStyle name="Comma 2 2 2 2 2 6 3 4" xfId="1400" xr:uid="{00000000-0005-0000-0000-0000A6050000}"/>
    <cellStyle name="Comma 2 2 2 2 2 6 3 4 2" xfId="1401" xr:uid="{00000000-0005-0000-0000-0000A7050000}"/>
    <cellStyle name="Comma 2 2 2 2 2 6 3 5" xfId="1402" xr:uid="{00000000-0005-0000-0000-0000A8050000}"/>
    <cellStyle name="Comma 2 2 2 2 2 6 4" xfId="1403" xr:uid="{00000000-0005-0000-0000-0000A9050000}"/>
    <cellStyle name="Comma 2 2 2 2 2 6 4 2" xfId="1404" xr:uid="{00000000-0005-0000-0000-0000AA050000}"/>
    <cellStyle name="Comma 2 2 2 2 2 6 4 2 2" xfId="1405" xr:uid="{00000000-0005-0000-0000-0000AB050000}"/>
    <cellStyle name="Comma 2 2 2 2 2 6 4 3" xfId="1406" xr:uid="{00000000-0005-0000-0000-0000AC050000}"/>
    <cellStyle name="Comma 2 2 2 2 2 6 4 3 2" xfId="1407" xr:uid="{00000000-0005-0000-0000-0000AD050000}"/>
    <cellStyle name="Comma 2 2 2 2 2 6 4 4" xfId="1408" xr:uid="{00000000-0005-0000-0000-0000AE050000}"/>
    <cellStyle name="Comma 2 2 2 2 2 6 5" xfId="1409" xr:uid="{00000000-0005-0000-0000-0000AF050000}"/>
    <cellStyle name="Comma 2 2 2 2 2 6 5 2" xfId="1410" xr:uid="{00000000-0005-0000-0000-0000B0050000}"/>
    <cellStyle name="Comma 2 2 2 2 2 6 6" xfId="1411" xr:uid="{00000000-0005-0000-0000-0000B1050000}"/>
    <cellStyle name="Comma 2 2 2 2 2 6 6 2" xfId="1412" xr:uid="{00000000-0005-0000-0000-0000B2050000}"/>
    <cellStyle name="Comma 2 2 2 2 2 6 7" xfId="1413" xr:uid="{00000000-0005-0000-0000-0000B3050000}"/>
    <cellStyle name="Comma 2 2 2 2 2 7" xfId="1414" xr:uid="{00000000-0005-0000-0000-0000B4050000}"/>
    <cellStyle name="Comma 2 2 2 2 2 7 2" xfId="1415" xr:uid="{00000000-0005-0000-0000-0000B5050000}"/>
    <cellStyle name="Comma 2 2 2 2 2 7 2 2" xfId="1416" xr:uid="{00000000-0005-0000-0000-0000B6050000}"/>
    <cellStyle name="Comma 2 2 2 2 2 7 2 2 2" xfId="1417" xr:uid="{00000000-0005-0000-0000-0000B7050000}"/>
    <cellStyle name="Comma 2 2 2 2 2 7 2 2 2 2" xfId="1418" xr:uid="{00000000-0005-0000-0000-0000B8050000}"/>
    <cellStyle name="Comma 2 2 2 2 2 7 2 2 3" xfId="1419" xr:uid="{00000000-0005-0000-0000-0000B9050000}"/>
    <cellStyle name="Comma 2 2 2 2 2 7 2 2 3 2" xfId="1420" xr:uid="{00000000-0005-0000-0000-0000BA050000}"/>
    <cellStyle name="Comma 2 2 2 2 2 7 2 2 4" xfId="1421" xr:uid="{00000000-0005-0000-0000-0000BB050000}"/>
    <cellStyle name="Comma 2 2 2 2 2 7 2 3" xfId="1422" xr:uid="{00000000-0005-0000-0000-0000BC050000}"/>
    <cellStyle name="Comma 2 2 2 2 2 7 2 3 2" xfId="1423" xr:uid="{00000000-0005-0000-0000-0000BD050000}"/>
    <cellStyle name="Comma 2 2 2 2 2 7 2 4" xfId="1424" xr:uid="{00000000-0005-0000-0000-0000BE050000}"/>
    <cellStyle name="Comma 2 2 2 2 2 7 2 4 2" xfId="1425" xr:uid="{00000000-0005-0000-0000-0000BF050000}"/>
    <cellStyle name="Comma 2 2 2 2 2 7 2 5" xfId="1426" xr:uid="{00000000-0005-0000-0000-0000C0050000}"/>
    <cellStyle name="Comma 2 2 2 2 2 7 3" xfId="1427" xr:uid="{00000000-0005-0000-0000-0000C1050000}"/>
    <cellStyle name="Comma 2 2 2 2 2 7 3 2" xfId="1428" xr:uid="{00000000-0005-0000-0000-0000C2050000}"/>
    <cellStyle name="Comma 2 2 2 2 2 7 3 2 2" xfId="1429" xr:uid="{00000000-0005-0000-0000-0000C3050000}"/>
    <cellStyle name="Comma 2 2 2 2 2 7 3 3" xfId="1430" xr:uid="{00000000-0005-0000-0000-0000C4050000}"/>
    <cellStyle name="Comma 2 2 2 2 2 7 3 3 2" xfId="1431" xr:uid="{00000000-0005-0000-0000-0000C5050000}"/>
    <cellStyle name="Comma 2 2 2 2 2 7 3 4" xfId="1432" xr:uid="{00000000-0005-0000-0000-0000C6050000}"/>
    <cellStyle name="Comma 2 2 2 2 2 7 4" xfId="1433" xr:uid="{00000000-0005-0000-0000-0000C7050000}"/>
    <cellStyle name="Comma 2 2 2 2 2 7 4 2" xfId="1434" xr:uid="{00000000-0005-0000-0000-0000C8050000}"/>
    <cellStyle name="Comma 2 2 2 2 2 7 5" xfId="1435" xr:uid="{00000000-0005-0000-0000-0000C9050000}"/>
    <cellStyle name="Comma 2 2 2 2 2 7 5 2" xfId="1436" xr:uid="{00000000-0005-0000-0000-0000CA050000}"/>
    <cellStyle name="Comma 2 2 2 2 2 7 6" xfId="1437" xr:uid="{00000000-0005-0000-0000-0000CB050000}"/>
    <cellStyle name="Comma 2 2 2 2 2 8" xfId="1438" xr:uid="{00000000-0005-0000-0000-0000CC050000}"/>
    <cellStyle name="Comma 2 2 2 2 2 8 2" xfId="1439" xr:uid="{00000000-0005-0000-0000-0000CD050000}"/>
    <cellStyle name="Comma 2 2 2 2 2 8 2 2" xfId="1440" xr:uid="{00000000-0005-0000-0000-0000CE050000}"/>
    <cellStyle name="Comma 2 2 2 2 2 8 2 2 2" xfId="1441" xr:uid="{00000000-0005-0000-0000-0000CF050000}"/>
    <cellStyle name="Comma 2 2 2 2 2 8 2 3" xfId="1442" xr:uid="{00000000-0005-0000-0000-0000D0050000}"/>
    <cellStyle name="Comma 2 2 2 2 2 8 2 3 2" xfId="1443" xr:uid="{00000000-0005-0000-0000-0000D1050000}"/>
    <cellStyle name="Comma 2 2 2 2 2 8 2 4" xfId="1444" xr:uid="{00000000-0005-0000-0000-0000D2050000}"/>
    <cellStyle name="Comma 2 2 2 2 2 8 3" xfId="1445" xr:uid="{00000000-0005-0000-0000-0000D3050000}"/>
    <cellStyle name="Comma 2 2 2 2 2 8 3 2" xfId="1446" xr:uid="{00000000-0005-0000-0000-0000D4050000}"/>
    <cellStyle name="Comma 2 2 2 2 2 8 4" xfId="1447" xr:uid="{00000000-0005-0000-0000-0000D5050000}"/>
    <cellStyle name="Comma 2 2 2 2 2 8 4 2" xfId="1448" xr:uid="{00000000-0005-0000-0000-0000D6050000}"/>
    <cellStyle name="Comma 2 2 2 2 2 8 5" xfId="1449" xr:uid="{00000000-0005-0000-0000-0000D7050000}"/>
    <cellStyle name="Comma 2 2 2 2 2 9" xfId="1450" xr:uid="{00000000-0005-0000-0000-0000D8050000}"/>
    <cellStyle name="Comma 2 2 2 2 2 9 2" xfId="1451" xr:uid="{00000000-0005-0000-0000-0000D9050000}"/>
    <cellStyle name="Comma 2 2 2 2 2 9 2 2" xfId="1452" xr:uid="{00000000-0005-0000-0000-0000DA050000}"/>
    <cellStyle name="Comma 2 2 2 2 2 9 3" xfId="1453" xr:uid="{00000000-0005-0000-0000-0000DB050000}"/>
    <cellStyle name="Comma 2 2 2 2 2 9 3 2" xfId="1454" xr:uid="{00000000-0005-0000-0000-0000DC050000}"/>
    <cellStyle name="Comma 2 2 2 2 2 9 4" xfId="1455" xr:uid="{00000000-0005-0000-0000-0000DD050000}"/>
    <cellStyle name="Comma 2 2 2 2 3" xfId="1456" xr:uid="{00000000-0005-0000-0000-0000DE050000}"/>
    <cellStyle name="Comma 2 2 2 2 3 10" xfId="1457" xr:uid="{00000000-0005-0000-0000-0000DF050000}"/>
    <cellStyle name="Comma 2 2 2 2 3 2" xfId="1458" xr:uid="{00000000-0005-0000-0000-0000E0050000}"/>
    <cellStyle name="Comma 2 2 2 2 3 2 2" xfId="1459" xr:uid="{00000000-0005-0000-0000-0000E1050000}"/>
    <cellStyle name="Comma 2 2 2 2 3 2 2 2" xfId="1460" xr:uid="{00000000-0005-0000-0000-0000E2050000}"/>
    <cellStyle name="Comma 2 2 2 2 3 2 2 2 2" xfId="1461" xr:uid="{00000000-0005-0000-0000-0000E3050000}"/>
    <cellStyle name="Comma 2 2 2 2 3 2 2 2 2 2" xfId="1462" xr:uid="{00000000-0005-0000-0000-0000E4050000}"/>
    <cellStyle name="Comma 2 2 2 2 3 2 2 2 2 2 2" xfId="1463" xr:uid="{00000000-0005-0000-0000-0000E5050000}"/>
    <cellStyle name="Comma 2 2 2 2 3 2 2 2 2 2 2 2" xfId="1464" xr:uid="{00000000-0005-0000-0000-0000E6050000}"/>
    <cellStyle name="Comma 2 2 2 2 3 2 2 2 2 2 2 2 2" xfId="1465" xr:uid="{00000000-0005-0000-0000-0000E7050000}"/>
    <cellStyle name="Comma 2 2 2 2 3 2 2 2 2 2 2 3" xfId="1466" xr:uid="{00000000-0005-0000-0000-0000E8050000}"/>
    <cellStyle name="Comma 2 2 2 2 3 2 2 2 2 2 2 3 2" xfId="1467" xr:uid="{00000000-0005-0000-0000-0000E9050000}"/>
    <cellStyle name="Comma 2 2 2 2 3 2 2 2 2 2 2 4" xfId="1468" xr:uid="{00000000-0005-0000-0000-0000EA050000}"/>
    <cellStyle name="Comma 2 2 2 2 3 2 2 2 2 2 3" xfId="1469" xr:uid="{00000000-0005-0000-0000-0000EB050000}"/>
    <cellStyle name="Comma 2 2 2 2 3 2 2 2 2 2 3 2" xfId="1470" xr:uid="{00000000-0005-0000-0000-0000EC050000}"/>
    <cellStyle name="Comma 2 2 2 2 3 2 2 2 2 2 4" xfId="1471" xr:uid="{00000000-0005-0000-0000-0000ED050000}"/>
    <cellStyle name="Comma 2 2 2 2 3 2 2 2 2 2 4 2" xfId="1472" xr:uid="{00000000-0005-0000-0000-0000EE050000}"/>
    <cellStyle name="Comma 2 2 2 2 3 2 2 2 2 2 5" xfId="1473" xr:uid="{00000000-0005-0000-0000-0000EF050000}"/>
    <cellStyle name="Comma 2 2 2 2 3 2 2 2 2 3" xfId="1474" xr:uid="{00000000-0005-0000-0000-0000F0050000}"/>
    <cellStyle name="Comma 2 2 2 2 3 2 2 2 2 3 2" xfId="1475" xr:uid="{00000000-0005-0000-0000-0000F1050000}"/>
    <cellStyle name="Comma 2 2 2 2 3 2 2 2 2 3 2 2" xfId="1476" xr:uid="{00000000-0005-0000-0000-0000F2050000}"/>
    <cellStyle name="Comma 2 2 2 2 3 2 2 2 2 3 3" xfId="1477" xr:uid="{00000000-0005-0000-0000-0000F3050000}"/>
    <cellStyle name="Comma 2 2 2 2 3 2 2 2 2 3 3 2" xfId="1478" xr:uid="{00000000-0005-0000-0000-0000F4050000}"/>
    <cellStyle name="Comma 2 2 2 2 3 2 2 2 2 3 4" xfId="1479" xr:uid="{00000000-0005-0000-0000-0000F5050000}"/>
    <cellStyle name="Comma 2 2 2 2 3 2 2 2 2 4" xfId="1480" xr:uid="{00000000-0005-0000-0000-0000F6050000}"/>
    <cellStyle name="Comma 2 2 2 2 3 2 2 2 2 4 2" xfId="1481" xr:uid="{00000000-0005-0000-0000-0000F7050000}"/>
    <cellStyle name="Comma 2 2 2 2 3 2 2 2 2 5" xfId="1482" xr:uid="{00000000-0005-0000-0000-0000F8050000}"/>
    <cellStyle name="Comma 2 2 2 2 3 2 2 2 2 5 2" xfId="1483" xr:uid="{00000000-0005-0000-0000-0000F9050000}"/>
    <cellStyle name="Comma 2 2 2 2 3 2 2 2 2 6" xfId="1484" xr:uid="{00000000-0005-0000-0000-0000FA050000}"/>
    <cellStyle name="Comma 2 2 2 2 3 2 2 2 3" xfId="1485" xr:uid="{00000000-0005-0000-0000-0000FB050000}"/>
    <cellStyle name="Comma 2 2 2 2 3 2 2 2 3 2" xfId="1486" xr:uid="{00000000-0005-0000-0000-0000FC050000}"/>
    <cellStyle name="Comma 2 2 2 2 3 2 2 2 3 2 2" xfId="1487" xr:uid="{00000000-0005-0000-0000-0000FD050000}"/>
    <cellStyle name="Comma 2 2 2 2 3 2 2 2 3 2 2 2" xfId="1488" xr:uid="{00000000-0005-0000-0000-0000FE050000}"/>
    <cellStyle name="Comma 2 2 2 2 3 2 2 2 3 2 3" xfId="1489" xr:uid="{00000000-0005-0000-0000-0000FF050000}"/>
    <cellStyle name="Comma 2 2 2 2 3 2 2 2 3 2 3 2" xfId="1490" xr:uid="{00000000-0005-0000-0000-000000060000}"/>
    <cellStyle name="Comma 2 2 2 2 3 2 2 2 3 2 4" xfId="1491" xr:uid="{00000000-0005-0000-0000-000001060000}"/>
    <cellStyle name="Comma 2 2 2 2 3 2 2 2 3 3" xfId="1492" xr:uid="{00000000-0005-0000-0000-000002060000}"/>
    <cellStyle name="Comma 2 2 2 2 3 2 2 2 3 3 2" xfId="1493" xr:uid="{00000000-0005-0000-0000-000003060000}"/>
    <cellStyle name="Comma 2 2 2 2 3 2 2 2 3 4" xfId="1494" xr:uid="{00000000-0005-0000-0000-000004060000}"/>
    <cellStyle name="Comma 2 2 2 2 3 2 2 2 3 4 2" xfId="1495" xr:uid="{00000000-0005-0000-0000-000005060000}"/>
    <cellStyle name="Comma 2 2 2 2 3 2 2 2 3 5" xfId="1496" xr:uid="{00000000-0005-0000-0000-000006060000}"/>
    <cellStyle name="Comma 2 2 2 2 3 2 2 2 4" xfId="1497" xr:uid="{00000000-0005-0000-0000-000007060000}"/>
    <cellStyle name="Comma 2 2 2 2 3 2 2 2 4 2" xfId="1498" xr:uid="{00000000-0005-0000-0000-000008060000}"/>
    <cellStyle name="Comma 2 2 2 2 3 2 2 2 4 2 2" xfId="1499" xr:uid="{00000000-0005-0000-0000-000009060000}"/>
    <cellStyle name="Comma 2 2 2 2 3 2 2 2 4 3" xfId="1500" xr:uid="{00000000-0005-0000-0000-00000A060000}"/>
    <cellStyle name="Comma 2 2 2 2 3 2 2 2 4 3 2" xfId="1501" xr:uid="{00000000-0005-0000-0000-00000B060000}"/>
    <cellStyle name="Comma 2 2 2 2 3 2 2 2 4 4" xfId="1502" xr:uid="{00000000-0005-0000-0000-00000C060000}"/>
    <cellStyle name="Comma 2 2 2 2 3 2 2 2 5" xfId="1503" xr:uid="{00000000-0005-0000-0000-00000D060000}"/>
    <cellStyle name="Comma 2 2 2 2 3 2 2 2 5 2" xfId="1504" xr:uid="{00000000-0005-0000-0000-00000E060000}"/>
    <cellStyle name="Comma 2 2 2 2 3 2 2 2 6" xfId="1505" xr:uid="{00000000-0005-0000-0000-00000F060000}"/>
    <cellStyle name="Comma 2 2 2 2 3 2 2 2 6 2" xfId="1506" xr:uid="{00000000-0005-0000-0000-000010060000}"/>
    <cellStyle name="Comma 2 2 2 2 3 2 2 2 7" xfId="1507" xr:uid="{00000000-0005-0000-0000-000011060000}"/>
    <cellStyle name="Comma 2 2 2 2 3 2 2 3" xfId="1508" xr:uid="{00000000-0005-0000-0000-000012060000}"/>
    <cellStyle name="Comma 2 2 2 2 3 2 2 3 2" xfId="1509" xr:uid="{00000000-0005-0000-0000-000013060000}"/>
    <cellStyle name="Comma 2 2 2 2 3 2 2 3 2 2" xfId="1510" xr:uid="{00000000-0005-0000-0000-000014060000}"/>
    <cellStyle name="Comma 2 2 2 2 3 2 2 3 2 2 2" xfId="1511" xr:uid="{00000000-0005-0000-0000-000015060000}"/>
    <cellStyle name="Comma 2 2 2 2 3 2 2 3 2 2 2 2" xfId="1512" xr:uid="{00000000-0005-0000-0000-000016060000}"/>
    <cellStyle name="Comma 2 2 2 2 3 2 2 3 2 2 3" xfId="1513" xr:uid="{00000000-0005-0000-0000-000017060000}"/>
    <cellStyle name="Comma 2 2 2 2 3 2 2 3 2 2 3 2" xfId="1514" xr:uid="{00000000-0005-0000-0000-000018060000}"/>
    <cellStyle name="Comma 2 2 2 2 3 2 2 3 2 2 4" xfId="1515" xr:uid="{00000000-0005-0000-0000-000019060000}"/>
    <cellStyle name="Comma 2 2 2 2 3 2 2 3 2 3" xfId="1516" xr:uid="{00000000-0005-0000-0000-00001A060000}"/>
    <cellStyle name="Comma 2 2 2 2 3 2 2 3 2 3 2" xfId="1517" xr:uid="{00000000-0005-0000-0000-00001B060000}"/>
    <cellStyle name="Comma 2 2 2 2 3 2 2 3 2 4" xfId="1518" xr:uid="{00000000-0005-0000-0000-00001C060000}"/>
    <cellStyle name="Comma 2 2 2 2 3 2 2 3 2 4 2" xfId="1519" xr:uid="{00000000-0005-0000-0000-00001D060000}"/>
    <cellStyle name="Comma 2 2 2 2 3 2 2 3 2 5" xfId="1520" xr:uid="{00000000-0005-0000-0000-00001E060000}"/>
    <cellStyle name="Comma 2 2 2 2 3 2 2 3 3" xfId="1521" xr:uid="{00000000-0005-0000-0000-00001F060000}"/>
    <cellStyle name="Comma 2 2 2 2 3 2 2 3 3 2" xfId="1522" xr:uid="{00000000-0005-0000-0000-000020060000}"/>
    <cellStyle name="Comma 2 2 2 2 3 2 2 3 3 2 2" xfId="1523" xr:uid="{00000000-0005-0000-0000-000021060000}"/>
    <cellStyle name="Comma 2 2 2 2 3 2 2 3 3 3" xfId="1524" xr:uid="{00000000-0005-0000-0000-000022060000}"/>
    <cellStyle name="Comma 2 2 2 2 3 2 2 3 3 3 2" xfId="1525" xr:uid="{00000000-0005-0000-0000-000023060000}"/>
    <cellStyle name="Comma 2 2 2 2 3 2 2 3 3 4" xfId="1526" xr:uid="{00000000-0005-0000-0000-000024060000}"/>
    <cellStyle name="Comma 2 2 2 2 3 2 2 3 4" xfId="1527" xr:uid="{00000000-0005-0000-0000-000025060000}"/>
    <cellStyle name="Comma 2 2 2 2 3 2 2 3 4 2" xfId="1528" xr:uid="{00000000-0005-0000-0000-000026060000}"/>
    <cellStyle name="Comma 2 2 2 2 3 2 2 3 5" xfId="1529" xr:uid="{00000000-0005-0000-0000-000027060000}"/>
    <cellStyle name="Comma 2 2 2 2 3 2 2 3 5 2" xfId="1530" xr:uid="{00000000-0005-0000-0000-000028060000}"/>
    <cellStyle name="Comma 2 2 2 2 3 2 2 3 6" xfId="1531" xr:uid="{00000000-0005-0000-0000-000029060000}"/>
    <cellStyle name="Comma 2 2 2 2 3 2 2 4" xfId="1532" xr:uid="{00000000-0005-0000-0000-00002A060000}"/>
    <cellStyle name="Comma 2 2 2 2 3 2 2 4 2" xfId="1533" xr:uid="{00000000-0005-0000-0000-00002B060000}"/>
    <cellStyle name="Comma 2 2 2 2 3 2 2 4 2 2" xfId="1534" xr:uid="{00000000-0005-0000-0000-00002C060000}"/>
    <cellStyle name="Comma 2 2 2 2 3 2 2 4 2 2 2" xfId="1535" xr:uid="{00000000-0005-0000-0000-00002D060000}"/>
    <cellStyle name="Comma 2 2 2 2 3 2 2 4 2 3" xfId="1536" xr:uid="{00000000-0005-0000-0000-00002E060000}"/>
    <cellStyle name="Comma 2 2 2 2 3 2 2 4 2 3 2" xfId="1537" xr:uid="{00000000-0005-0000-0000-00002F060000}"/>
    <cellStyle name="Comma 2 2 2 2 3 2 2 4 2 4" xfId="1538" xr:uid="{00000000-0005-0000-0000-000030060000}"/>
    <cellStyle name="Comma 2 2 2 2 3 2 2 4 3" xfId="1539" xr:uid="{00000000-0005-0000-0000-000031060000}"/>
    <cellStyle name="Comma 2 2 2 2 3 2 2 4 3 2" xfId="1540" xr:uid="{00000000-0005-0000-0000-000032060000}"/>
    <cellStyle name="Comma 2 2 2 2 3 2 2 4 4" xfId="1541" xr:uid="{00000000-0005-0000-0000-000033060000}"/>
    <cellStyle name="Comma 2 2 2 2 3 2 2 4 4 2" xfId="1542" xr:uid="{00000000-0005-0000-0000-000034060000}"/>
    <cellStyle name="Comma 2 2 2 2 3 2 2 4 5" xfId="1543" xr:uid="{00000000-0005-0000-0000-000035060000}"/>
    <cellStyle name="Comma 2 2 2 2 3 2 2 5" xfId="1544" xr:uid="{00000000-0005-0000-0000-000036060000}"/>
    <cellStyle name="Comma 2 2 2 2 3 2 2 5 2" xfId="1545" xr:uid="{00000000-0005-0000-0000-000037060000}"/>
    <cellStyle name="Comma 2 2 2 2 3 2 2 5 2 2" xfId="1546" xr:uid="{00000000-0005-0000-0000-000038060000}"/>
    <cellStyle name="Comma 2 2 2 2 3 2 2 5 3" xfId="1547" xr:uid="{00000000-0005-0000-0000-000039060000}"/>
    <cellStyle name="Comma 2 2 2 2 3 2 2 5 3 2" xfId="1548" xr:uid="{00000000-0005-0000-0000-00003A060000}"/>
    <cellStyle name="Comma 2 2 2 2 3 2 2 5 4" xfId="1549" xr:uid="{00000000-0005-0000-0000-00003B060000}"/>
    <cellStyle name="Comma 2 2 2 2 3 2 2 6" xfId="1550" xr:uid="{00000000-0005-0000-0000-00003C060000}"/>
    <cellStyle name="Comma 2 2 2 2 3 2 2 6 2" xfId="1551" xr:uid="{00000000-0005-0000-0000-00003D060000}"/>
    <cellStyle name="Comma 2 2 2 2 3 2 2 7" xfId="1552" xr:uid="{00000000-0005-0000-0000-00003E060000}"/>
    <cellStyle name="Comma 2 2 2 2 3 2 2 7 2" xfId="1553" xr:uid="{00000000-0005-0000-0000-00003F060000}"/>
    <cellStyle name="Comma 2 2 2 2 3 2 2 8" xfId="1554" xr:uid="{00000000-0005-0000-0000-000040060000}"/>
    <cellStyle name="Comma 2 2 2 2 3 2 3" xfId="1555" xr:uid="{00000000-0005-0000-0000-000041060000}"/>
    <cellStyle name="Comma 2 2 2 2 3 2 3 2" xfId="1556" xr:uid="{00000000-0005-0000-0000-000042060000}"/>
    <cellStyle name="Comma 2 2 2 2 3 2 3 2 2" xfId="1557" xr:uid="{00000000-0005-0000-0000-000043060000}"/>
    <cellStyle name="Comma 2 2 2 2 3 2 3 2 2 2" xfId="1558" xr:uid="{00000000-0005-0000-0000-000044060000}"/>
    <cellStyle name="Comma 2 2 2 2 3 2 3 2 2 2 2" xfId="1559" xr:uid="{00000000-0005-0000-0000-000045060000}"/>
    <cellStyle name="Comma 2 2 2 2 3 2 3 2 2 2 2 2" xfId="1560" xr:uid="{00000000-0005-0000-0000-000046060000}"/>
    <cellStyle name="Comma 2 2 2 2 3 2 3 2 2 2 3" xfId="1561" xr:uid="{00000000-0005-0000-0000-000047060000}"/>
    <cellStyle name="Comma 2 2 2 2 3 2 3 2 2 2 3 2" xfId="1562" xr:uid="{00000000-0005-0000-0000-000048060000}"/>
    <cellStyle name="Comma 2 2 2 2 3 2 3 2 2 2 4" xfId="1563" xr:uid="{00000000-0005-0000-0000-000049060000}"/>
    <cellStyle name="Comma 2 2 2 2 3 2 3 2 2 3" xfId="1564" xr:uid="{00000000-0005-0000-0000-00004A060000}"/>
    <cellStyle name="Comma 2 2 2 2 3 2 3 2 2 3 2" xfId="1565" xr:uid="{00000000-0005-0000-0000-00004B060000}"/>
    <cellStyle name="Comma 2 2 2 2 3 2 3 2 2 4" xfId="1566" xr:uid="{00000000-0005-0000-0000-00004C060000}"/>
    <cellStyle name="Comma 2 2 2 2 3 2 3 2 2 4 2" xfId="1567" xr:uid="{00000000-0005-0000-0000-00004D060000}"/>
    <cellStyle name="Comma 2 2 2 2 3 2 3 2 2 5" xfId="1568" xr:uid="{00000000-0005-0000-0000-00004E060000}"/>
    <cellStyle name="Comma 2 2 2 2 3 2 3 2 3" xfId="1569" xr:uid="{00000000-0005-0000-0000-00004F060000}"/>
    <cellStyle name="Comma 2 2 2 2 3 2 3 2 3 2" xfId="1570" xr:uid="{00000000-0005-0000-0000-000050060000}"/>
    <cellStyle name="Comma 2 2 2 2 3 2 3 2 3 2 2" xfId="1571" xr:uid="{00000000-0005-0000-0000-000051060000}"/>
    <cellStyle name="Comma 2 2 2 2 3 2 3 2 3 3" xfId="1572" xr:uid="{00000000-0005-0000-0000-000052060000}"/>
    <cellStyle name="Comma 2 2 2 2 3 2 3 2 3 3 2" xfId="1573" xr:uid="{00000000-0005-0000-0000-000053060000}"/>
    <cellStyle name="Comma 2 2 2 2 3 2 3 2 3 4" xfId="1574" xr:uid="{00000000-0005-0000-0000-000054060000}"/>
    <cellStyle name="Comma 2 2 2 2 3 2 3 2 4" xfId="1575" xr:uid="{00000000-0005-0000-0000-000055060000}"/>
    <cellStyle name="Comma 2 2 2 2 3 2 3 2 4 2" xfId="1576" xr:uid="{00000000-0005-0000-0000-000056060000}"/>
    <cellStyle name="Comma 2 2 2 2 3 2 3 2 5" xfId="1577" xr:uid="{00000000-0005-0000-0000-000057060000}"/>
    <cellStyle name="Comma 2 2 2 2 3 2 3 2 5 2" xfId="1578" xr:uid="{00000000-0005-0000-0000-000058060000}"/>
    <cellStyle name="Comma 2 2 2 2 3 2 3 2 6" xfId="1579" xr:uid="{00000000-0005-0000-0000-000059060000}"/>
    <cellStyle name="Comma 2 2 2 2 3 2 3 3" xfId="1580" xr:uid="{00000000-0005-0000-0000-00005A060000}"/>
    <cellStyle name="Comma 2 2 2 2 3 2 3 3 2" xfId="1581" xr:uid="{00000000-0005-0000-0000-00005B060000}"/>
    <cellStyle name="Comma 2 2 2 2 3 2 3 3 2 2" xfId="1582" xr:uid="{00000000-0005-0000-0000-00005C060000}"/>
    <cellStyle name="Comma 2 2 2 2 3 2 3 3 2 2 2" xfId="1583" xr:uid="{00000000-0005-0000-0000-00005D060000}"/>
    <cellStyle name="Comma 2 2 2 2 3 2 3 3 2 3" xfId="1584" xr:uid="{00000000-0005-0000-0000-00005E060000}"/>
    <cellStyle name="Comma 2 2 2 2 3 2 3 3 2 3 2" xfId="1585" xr:uid="{00000000-0005-0000-0000-00005F060000}"/>
    <cellStyle name="Comma 2 2 2 2 3 2 3 3 2 4" xfId="1586" xr:uid="{00000000-0005-0000-0000-000060060000}"/>
    <cellStyle name="Comma 2 2 2 2 3 2 3 3 3" xfId="1587" xr:uid="{00000000-0005-0000-0000-000061060000}"/>
    <cellStyle name="Comma 2 2 2 2 3 2 3 3 3 2" xfId="1588" xr:uid="{00000000-0005-0000-0000-000062060000}"/>
    <cellStyle name="Comma 2 2 2 2 3 2 3 3 4" xfId="1589" xr:uid="{00000000-0005-0000-0000-000063060000}"/>
    <cellStyle name="Comma 2 2 2 2 3 2 3 3 4 2" xfId="1590" xr:uid="{00000000-0005-0000-0000-000064060000}"/>
    <cellStyle name="Comma 2 2 2 2 3 2 3 3 5" xfId="1591" xr:uid="{00000000-0005-0000-0000-000065060000}"/>
    <cellStyle name="Comma 2 2 2 2 3 2 3 4" xfId="1592" xr:uid="{00000000-0005-0000-0000-000066060000}"/>
    <cellStyle name="Comma 2 2 2 2 3 2 3 4 2" xfId="1593" xr:uid="{00000000-0005-0000-0000-000067060000}"/>
    <cellStyle name="Comma 2 2 2 2 3 2 3 4 2 2" xfId="1594" xr:uid="{00000000-0005-0000-0000-000068060000}"/>
    <cellStyle name="Comma 2 2 2 2 3 2 3 4 3" xfId="1595" xr:uid="{00000000-0005-0000-0000-000069060000}"/>
    <cellStyle name="Comma 2 2 2 2 3 2 3 4 3 2" xfId="1596" xr:uid="{00000000-0005-0000-0000-00006A060000}"/>
    <cellStyle name="Comma 2 2 2 2 3 2 3 4 4" xfId="1597" xr:uid="{00000000-0005-0000-0000-00006B060000}"/>
    <cellStyle name="Comma 2 2 2 2 3 2 3 5" xfId="1598" xr:uid="{00000000-0005-0000-0000-00006C060000}"/>
    <cellStyle name="Comma 2 2 2 2 3 2 3 5 2" xfId="1599" xr:uid="{00000000-0005-0000-0000-00006D060000}"/>
    <cellStyle name="Comma 2 2 2 2 3 2 3 6" xfId="1600" xr:uid="{00000000-0005-0000-0000-00006E060000}"/>
    <cellStyle name="Comma 2 2 2 2 3 2 3 6 2" xfId="1601" xr:uid="{00000000-0005-0000-0000-00006F060000}"/>
    <cellStyle name="Comma 2 2 2 2 3 2 3 7" xfId="1602" xr:uid="{00000000-0005-0000-0000-000070060000}"/>
    <cellStyle name="Comma 2 2 2 2 3 2 4" xfId="1603" xr:uid="{00000000-0005-0000-0000-000071060000}"/>
    <cellStyle name="Comma 2 2 2 2 3 2 4 2" xfId="1604" xr:uid="{00000000-0005-0000-0000-000072060000}"/>
    <cellStyle name="Comma 2 2 2 2 3 2 4 2 2" xfId="1605" xr:uid="{00000000-0005-0000-0000-000073060000}"/>
    <cellStyle name="Comma 2 2 2 2 3 2 4 2 2 2" xfId="1606" xr:uid="{00000000-0005-0000-0000-000074060000}"/>
    <cellStyle name="Comma 2 2 2 2 3 2 4 2 2 2 2" xfId="1607" xr:uid="{00000000-0005-0000-0000-000075060000}"/>
    <cellStyle name="Comma 2 2 2 2 3 2 4 2 2 3" xfId="1608" xr:uid="{00000000-0005-0000-0000-000076060000}"/>
    <cellStyle name="Comma 2 2 2 2 3 2 4 2 2 3 2" xfId="1609" xr:uid="{00000000-0005-0000-0000-000077060000}"/>
    <cellStyle name="Comma 2 2 2 2 3 2 4 2 2 4" xfId="1610" xr:uid="{00000000-0005-0000-0000-000078060000}"/>
    <cellStyle name="Comma 2 2 2 2 3 2 4 2 3" xfId="1611" xr:uid="{00000000-0005-0000-0000-000079060000}"/>
    <cellStyle name="Comma 2 2 2 2 3 2 4 2 3 2" xfId="1612" xr:uid="{00000000-0005-0000-0000-00007A060000}"/>
    <cellStyle name="Comma 2 2 2 2 3 2 4 2 4" xfId="1613" xr:uid="{00000000-0005-0000-0000-00007B060000}"/>
    <cellStyle name="Comma 2 2 2 2 3 2 4 2 4 2" xfId="1614" xr:uid="{00000000-0005-0000-0000-00007C060000}"/>
    <cellStyle name="Comma 2 2 2 2 3 2 4 2 5" xfId="1615" xr:uid="{00000000-0005-0000-0000-00007D060000}"/>
    <cellStyle name="Comma 2 2 2 2 3 2 4 3" xfId="1616" xr:uid="{00000000-0005-0000-0000-00007E060000}"/>
    <cellStyle name="Comma 2 2 2 2 3 2 4 3 2" xfId="1617" xr:uid="{00000000-0005-0000-0000-00007F060000}"/>
    <cellStyle name="Comma 2 2 2 2 3 2 4 3 2 2" xfId="1618" xr:uid="{00000000-0005-0000-0000-000080060000}"/>
    <cellStyle name="Comma 2 2 2 2 3 2 4 3 3" xfId="1619" xr:uid="{00000000-0005-0000-0000-000081060000}"/>
    <cellStyle name="Comma 2 2 2 2 3 2 4 3 3 2" xfId="1620" xr:uid="{00000000-0005-0000-0000-000082060000}"/>
    <cellStyle name="Comma 2 2 2 2 3 2 4 3 4" xfId="1621" xr:uid="{00000000-0005-0000-0000-000083060000}"/>
    <cellStyle name="Comma 2 2 2 2 3 2 4 4" xfId="1622" xr:uid="{00000000-0005-0000-0000-000084060000}"/>
    <cellStyle name="Comma 2 2 2 2 3 2 4 4 2" xfId="1623" xr:uid="{00000000-0005-0000-0000-000085060000}"/>
    <cellStyle name="Comma 2 2 2 2 3 2 4 5" xfId="1624" xr:uid="{00000000-0005-0000-0000-000086060000}"/>
    <cellStyle name="Comma 2 2 2 2 3 2 4 5 2" xfId="1625" xr:uid="{00000000-0005-0000-0000-000087060000}"/>
    <cellStyle name="Comma 2 2 2 2 3 2 4 6" xfId="1626" xr:uid="{00000000-0005-0000-0000-000088060000}"/>
    <cellStyle name="Comma 2 2 2 2 3 2 5" xfId="1627" xr:uid="{00000000-0005-0000-0000-000089060000}"/>
    <cellStyle name="Comma 2 2 2 2 3 2 5 2" xfId="1628" xr:uid="{00000000-0005-0000-0000-00008A060000}"/>
    <cellStyle name="Comma 2 2 2 2 3 2 5 2 2" xfId="1629" xr:uid="{00000000-0005-0000-0000-00008B060000}"/>
    <cellStyle name="Comma 2 2 2 2 3 2 5 2 2 2" xfId="1630" xr:uid="{00000000-0005-0000-0000-00008C060000}"/>
    <cellStyle name="Comma 2 2 2 2 3 2 5 2 3" xfId="1631" xr:uid="{00000000-0005-0000-0000-00008D060000}"/>
    <cellStyle name="Comma 2 2 2 2 3 2 5 2 3 2" xfId="1632" xr:uid="{00000000-0005-0000-0000-00008E060000}"/>
    <cellStyle name="Comma 2 2 2 2 3 2 5 2 4" xfId="1633" xr:uid="{00000000-0005-0000-0000-00008F060000}"/>
    <cellStyle name="Comma 2 2 2 2 3 2 5 3" xfId="1634" xr:uid="{00000000-0005-0000-0000-000090060000}"/>
    <cellStyle name="Comma 2 2 2 2 3 2 5 3 2" xfId="1635" xr:uid="{00000000-0005-0000-0000-000091060000}"/>
    <cellStyle name="Comma 2 2 2 2 3 2 5 4" xfId="1636" xr:uid="{00000000-0005-0000-0000-000092060000}"/>
    <cellStyle name="Comma 2 2 2 2 3 2 5 4 2" xfId="1637" xr:uid="{00000000-0005-0000-0000-000093060000}"/>
    <cellStyle name="Comma 2 2 2 2 3 2 5 5" xfId="1638" xr:uid="{00000000-0005-0000-0000-000094060000}"/>
    <cellStyle name="Comma 2 2 2 2 3 2 6" xfId="1639" xr:uid="{00000000-0005-0000-0000-000095060000}"/>
    <cellStyle name="Comma 2 2 2 2 3 2 6 2" xfId="1640" xr:uid="{00000000-0005-0000-0000-000096060000}"/>
    <cellStyle name="Comma 2 2 2 2 3 2 6 2 2" xfId="1641" xr:uid="{00000000-0005-0000-0000-000097060000}"/>
    <cellStyle name="Comma 2 2 2 2 3 2 6 3" xfId="1642" xr:uid="{00000000-0005-0000-0000-000098060000}"/>
    <cellStyle name="Comma 2 2 2 2 3 2 6 3 2" xfId="1643" xr:uid="{00000000-0005-0000-0000-000099060000}"/>
    <cellStyle name="Comma 2 2 2 2 3 2 6 4" xfId="1644" xr:uid="{00000000-0005-0000-0000-00009A060000}"/>
    <cellStyle name="Comma 2 2 2 2 3 2 7" xfId="1645" xr:uid="{00000000-0005-0000-0000-00009B060000}"/>
    <cellStyle name="Comma 2 2 2 2 3 2 7 2" xfId="1646" xr:uid="{00000000-0005-0000-0000-00009C060000}"/>
    <cellStyle name="Comma 2 2 2 2 3 2 8" xfId="1647" xr:uid="{00000000-0005-0000-0000-00009D060000}"/>
    <cellStyle name="Comma 2 2 2 2 3 2 8 2" xfId="1648" xr:uid="{00000000-0005-0000-0000-00009E060000}"/>
    <cellStyle name="Comma 2 2 2 2 3 2 9" xfId="1649" xr:uid="{00000000-0005-0000-0000-00009F060000}"/>
    <cellStyle name="Comma 2 2 2 2 3 3" xfId="1650" xr:uid="{00000000-0005-0000-0000-0000A0060000}"/>
    <cellStyle name="Comma 2 2 2 2 3 3 2" xfId="1651" xr:uid="{00000000-0005-0000-0000-0000A1060000}"/>
    <cellStyle name="Comma 2 2 2 2 3 3 2 2" xfId="1652" xr:uid="{00000000-0005-0000-0000-0000A2060000}"/>
    <cellStyle name="Comma 2 2 2 2 3 3 2 2 2" xfId="1653" xr:uid="{00000000-0005-0000-0000-0000A3060000}"/>
    <cellStyle name="Comma 2 2 2 2 3 3 2 2 2 2" xfId="1654" xr:uid="{00000000-0005-0000-0000-0000A4060000}"/>
    <cellStyle name="Comma 2 2 2 2 3 3 2 2 2 2 2" xfId="1655" xr:uid="{00000000-0005-0000-0000-0000A5060000}"/>
    <cellStyle name="Comma 2 2 2 2 3 3 2 2 2 2 2 2" xfId="1656" xr:uid="{00000000-0005-0000-0000-0000A6060000}"/>
    <cellStyle name="Comma 2 2 2 2 3 3 2 2 2 2 3" xfId="1657" xr:uid="{00000000-0005-0000-0000-0000A7060000}"/>
    <cellStyle name="Comma 2 2 2 2 3 3 2 2 2 2 3 2" xfId="1658" xr:uid="{00000000-0005-0000-0000-0000A8060000}"/>
    <cellStyle name="Comma 2 2 2 2 3 3 2 2 2 2 4" xfId="1659" xr:uid="{00000000-0005-0000-0000-0000A9060000}"/>
    <cellStyle name="Comma 2 2 2 2 3 3 2 2 2 3" xfId="1660" xr:uid="{00000000-0005-0000-0000-0000AA060000}"/>
    <cellStyle name="Comma 2 2 2 2 3 3 2 2 2 3 2" xfId="1661" xr:uid="{00000000-0005-0000-0000-0000AB060000}"/>
    <cellStyle name="Comma 2 2 2 2 3 3 2 2 2 4" xfId="1662" xr:uid="{00000000-0005-0000-0000-0000AC060000}"/>
    <cellStyle name="Comma 2 2 2 2 3 3 2 2 2 4 2" xfId="1663" xr:uid="{00000000-0005-0000-0000-0000AD060000}"/>
    <cellStyle name="Comma 2 2 2 2 3 3 2 2 2 5" xfId="1664" xr:uid="{00000000-0005-0000-0000-0000AE060000}"/>
    <cellStyle name="Comma 2 2 2 2 3 3 2 2 3" xfId="1665" xr:uid="{00000000-0005-0000-0000-0000AF060000}"/>
    <cellStyle name="Comma 2 2 2 2 3 3 2 2 3 2" xfId="1666" xr:uid="{00000000-0005-0000-0000-0000B0060000}"/>
    <cellStyle name="Comma 2 2 2 2 3 3 2 2 3 2 2" xfId="1667" xr:uid="{00000000-0005-0000-0000-0000B1060000}"/>
    <cellStyle name="Comma 2 2 2 2 3 3 2 2 3 3" xfId="1668" xr:uid="{00000000-0005-0000-0000-0000B2060000}"/>
    <cellStyle name="Comma 2 2 2 2 3 3 2 2 3 3 2" xfId="1669" xr:uid="{00000000-0005-0000-0000-0000B3060000}"/>
    <cellStyle name="Comma 2 2 2 2 3 3 2 2 3 4" xfId="1670" xr:uid="{00000000-0005-0000-0000-0000B4060000}"/>
    <cellStyle name="Comma 2 2 2 2 3 3 2 2 4" xfId="1671" xr:uid="{00000000-0005-0000-0000-0000B5060000}"/>
    <cellStyle name="Comma 2 2 2 2 3 3 2 2 4 2" xfId="1672" xr:uid="{00000000-0005-0000-0000-0000B6060000}"/>
    <cellStyle name="Comma 2 2 2 2 3 3 2 2 5" xfId="1673" xr:uid="{00000000-0005-0000-0000-0000B7060000}"/>
    <cellStyle name="Comma 2 2 2 2 3 3 2 2 5 2" xfId="1674" xr:uid="{00000000-0005-0000-0000-0000B8060000}"/>
    <cellStyle name="Comma 2 2 2 2 3 3 2 2 6" xfId="1675" xr:uid="{00000000-0005-0000-0000-0000B9060000}"/>
    <cellStyle name="Comma 2 2 2 2 3 3 2 3" xfId="1676" xr:uid="{00000000-0005-0000-0000-0000BA060000}"/>
    <cellStyle name="Comma 2 2 2 2 3 3 2 3 2" xfId="1677" xr:uid="{00000000-0005-0000-0000-0000BB060000}"/>
    <cellStyle name="Comma 2 2 2 2 3 3 2 3 2 2" xfId="1678" xr:uid="{00000000-0005-0000-0000-0000BC060000}"/>
    <cellStyle name="Comma 2 2 2 2 3 3 2 3 2 2 2" xfId="1679" xr:uid="{00000000-0005-0000-0000-0000BD060000}"/>
    <cellStyle name="Comma 2 2 2 2 3 3 2 3 2 3" xfId="1680" xr:uid="{00000000-0005-0000-0000-0000BE060000}"/>
    <cellStyle name="Comma 2 2 2 2 3 3 2 3 2 3 2" xfId="1681" xr:uid="{00000000-0005-0000-0000-0000BF060000}"/>
    <cellStyle name="Comma 2 2 2 2 3 3 2 3 2 4" xfId="1682" xr:uid="{00000000-0005-0000-0000-0000C0060000}"/>
    <cellStyle name="Comma 2 2 2 2 3 3 2 3 3" xfId="1683" xr:uid="{00000000-0005-0000-0000-0000C1060000}"/>
    <cellStyle name="Comma 2 2 2 2 3 3 2 3 3 2" xfId="1684" xr:uid="{00000000-0005-0000-0000-0000C2060000}"/>
    <cellStyle name="Comma 2 2 2 2 3 3 2 3 4" xfId="1685" xr:uid="{00000000-0005-0000-0000-0000C3060000}"/>
    <cellStyle name="Comma 2 2 2 2 3 3 2 3 4 2" xfId="1686" xr:uid="{00000000-0005-0000-0000-0000C4060000}"/>
    <cellStyle name="Comma 2 2 2 2 3 3 2 3 5" xfId="1687" xr:uid="{00000000-0005-0000-0000-0000C5060000}"/>
    <cellStyle name="Comma 2 2 2 2 3 3 2 4" xfId="1688" xr:uid="{00000000-0005-0000-0000-0000C6060000}"/>
    <cellStyle name="Comma 2 2 2 2 3 3 2 4 2" xfId="1689" xr:uid="{00000000-0005-0000-0000-0000C7060000}"/>
    <cellStyle name="Comma 2 2 2 2 3 3 2 4 2 2" xfId="1690" xr:uid="{00000000-0005-0000-0000-0000C8060000}"/>
    <cellStyle name="Comma 2 2 2 2 3 3 2 4 3" xfId="1691" xr:uid="{00000000-0005-0000-0000-0000C9060000}"/>
    <cellStyle name="Comma 2 2 2 2 3 3 2 4 3 2" xfId="1692" xr:uid="{00000000-0005-0000-0000-0000CA060000}"/>
    <cellStyle name="Comma 2 2 2 2 3 3 2 4 4" xfId="1693" xr:uid="{00000000-0005-0000-0000-0000CB060000}"/>
    <cellStyle name="Comma 2 2 2 2 3 3 2 5" xfId="1694" xr:uid="{00000000-0005-0000-0000-0000CC060000}"/>
    <cellStyle name="Comma 2 2 2 2 3 3 2 5 2" xfId="1695" xr:uid="{00000000-0005-0000-0000-0000CD060000}"/>
    <cellStyle name="Comma 2 2 2 2 3 3 2 6" xfId="1696" xr:uid="{00000000-0005-0000-0000-0000CE060000}"/>
    <cellStyle name="Comma 2 2 2 2 3 3 2 6 2" xfId="1697" xr:uid="{00000000-0005-0000-0000-0000CF060000}"/>
    <cellStyle name="Comma 2 2 2 2 3 3 2 7" xfId="1698" xr:uid="{00000000-0005-0000-0000-0000D0060000}"/>
    <cellStyle name="Comma 2 2 2 2 3 3 3" xfId="1699" xr:uid="{00000000-0005-0000-0000-0000D1060000}"/>
    <cellStyle name="Comma 2 2 2 2 3 3 3 2" xfId="1700" xr:uid="{00000000-0005-0000-0000-0000D2060000}"/>
    <cellStyle name="Comma 2 2 2 2 3 3 3 2 2" xfId="1701" xr:uid="{00000000-0005-0000-0000-0000D3060000}"/>
    <cellStyle name="Comma 2 2 2 2 3 3 3 2 2 2" xfId="1702" xr:uid="{00000000-0005-0000-0000-0000D4060000}"/>
    <cellStyle name="Comma 2 2 2 2 3 3 3 2 2 2 2" xfId="1703" xr:uid="{00000000-0005-0000-0000-0000D5060000}"/>
    <cellStyle name="Comma 2 2 2 2 3 3 3 2 2 3" xfId="1704" xr:uid="{00000000-0005-0000-0000-0000D6060000}"/>
    <cellStyle name="Comma 2 2 2 2 3 3 3 2 2 3 2" xfId="1705" xr:uid="{00000000-0005-0000-0000-0000D7060000}"/>
    <cellStyle name="Comma 2 2 2 2 3 3 3 2 2 4" xfId="1706" xr:uid="{00000000-0005-0000-0000-0000D8060000}"/>
    <cellStyle name="Comma 2 2 2 2 3 3 3 2 3" xfId="1707" xr:uid="{00000000-0005-0000-0000-0000D9060000}"/>
    <cellStyle name="Comma 2 2 2 2 3 3 3 2 3 2" xfId="1708" xr:uid="{00000000-0005-0000-0000-0000DA060000}"/>
    <cellStyle name="Comma 2 2 2 2 3 3 3 2 4" xfId="1709" xr:uid="{00000000-0005-0000-0000-0000DB060000}"/>
    <cellStyle name="Comma 2 2 2 2 3 3 3 2 4 2" xfId="1710" xr:uid="{00000000-0005-0000-0000-0000DC060000}"/>
    <cellStyle name="Comma 2 2 2 2 3 3 3 2 5" xfId="1711" xr:uid="{00000000-0005-0000-0000-0000DD060000}"/>
    <cellStyle name="Comma 2 2 2 2 3 3 3 3" xfId="1712" xr:uid="{00000000-0005-0000-0000-0000DE060000}"/>
    <cellStyle name="Comma 2 2 2 2 3 3 3 3 2" xfId="1713" xr:uid="{00000000-0005-0000-0000-0000DF060000}"/>
    <cellStyle name="Comma 2 2 2 2 3 3 3 3 2 2" xfId="1714" xr:uid="{00000000-0005-0000-0000-0000E0060000}"/>
    <cellStyle name="Comma 2 2 2 2 3 3 3 3 3" xfId="1715" xr:uid="{00000000-0005-0000-0000-0000E1060000}"/>
    <cellStyle name="Comma 2 2 2 2 3 3 3 3 3 2" xfId="1716" xr:uid="{00000000-0005-0000-0000-0000E2060000}"/>
    <cellStyle name="Comma 2 2 2 2 3 3 3 3 4" xfId="1717" xr:uid="{00000000-0005-0000-0000-0000E3060000}"/>
    <cellStyle name="Comma 2 2 2 2 3 3 3 4" xfId="1718" xr:uid="{00000000-0005-0000-0000-0000E4060000}"/>
    <cellStyle name="Comma 2 2 2 2 3 3 3 4 2" xfId="1719" xr:uid="{00000000-0005-0000-0000-0000E5060000}"/>
    <cellStyle name="Comma 2 2 2 2 3 3 3 5" xfId="1720" xr:uid="{00000000-0005-0000-0000-0000E6060000}"/>
    <cellStyle name="Comma 2 2 2 2 3 3 3 5 2" xfId="1721" xr:uid="{00000000-0005-0000-0000-0000E7060000}"/>
    <cellStyle name="Comma 2 2 2 2 3 3 3 6" xfId="1722" xr:uid="{00000000-0005-0000-0000-0000E8060000}"/>
    <cellStyle name="Comma 2 2 2 2 3 3 4" xfId="1723" xr:uid="{00000000-0005-0000-0000-0000E9060000}"/>
    <cellStyle name="Comma 2 2 2 2 3 3 4 2" xfId="1724" xr:uid="{00000000-0005-0000-0000-0000EA060000}"/>
    <cellStyle name="Comma 2 2 2 2 3 3 4 2 2" xfId="1725" xr:uid="{00000000-0005-0000-0000-0000EB060000}"/>
    <cellStyle name="Comma 2 2 2 2 3 3 4 2 2 2" xfId="1726" xr:uid="{00000000-0005-0000-0000-0000EC060000}"/>
    <cellStyle name="Comma 2 2 2 2 3 3 4 2 3" xfId="1727" xr:uid="{00000000-0005-0000-0000-0000ED060000}"/>
    <cellStyle name="Comma 2 2 2 2 3 3 4 2 3 2" xfId="1728" xr:uid="{00000000-0005-0000-0000-0000EE060000}"/>
    <cellStyle name="Comma 2 2 2 2 3 3 4 2 4" xfId="1729" xr:uid="{00000000-0005-0000-0000-0000EF060000}"/>
    <cellStyle name="Comma 2 2 2 2 3 3 4 3" xfId="1730" xr:uid="{00000000-0005-0000-0000-0000F0060000}"/>
    <cellStyle name="Comma 2 2 2 2 3 3 4 3 2" xfId="1731" xr:uid="{00000000-0005-0000-0000-0000F1060000}"/>
    <cellStyle name="Comma 2 2 2 2 3 3 4 4" xfId="1732" xr:uid="{00000000-0005-0000-0000-0000F2060000}"/>
    <cellStyle name="Comma 2 2 2 2 3 3 4 4 2" xfId="1733" xr:uid="{00000000-0005-0000-0000-0000F3060000}"/>
    <cellStyle name="Comma 2 2 2 2 3 3 4 5" xfId="1734" xr:uid="{00000000-0005-0000-0000-0000F4060000}"/>
    <cellStyle name="Comma 2 2 2 2 3 3 5" xfId="1735" xr:uid="{00000000-0005-0000-0000-0000F5060000}"/>
    <cellStyle name="Comma 2 2 2 2 3 3 5 2" xfId="1736" xr:uid="{00000000-0005-0000-0000-0000F6060000}"/>
    <cellStyle name="Comma 2 2 2 2 3 3 5 2 2" xfId="1737" xr:uid="{00000000-0005-0000-0000-0000F7060000}"/>
    <cellStyle name="Comma 2 2 2 2 3 3 5 3" xfId="1738" xr:uid="{00000000-0005-0000-0000-0000F8060000}"/>
    <cellStyle name="Comma 2 2 2 2 3 3 5 3 2" xfId="1739" xr:uid="{00000000-0005-0000-0000-0000F9060000}"/>
    <cellStyle name="Comma 2 2 2 2 3 3 5 4" xfId="1740" xr:uid="{00000000-0005-0000-0000-0000FA060000}"/>
    <cellStyle name="Comma 2 2 2 2 3 3 6" xfId="1741" xr:uid="{00000000-0005-0000-0000-0000FB060000}"/>
    <cellStyle name="Comma 2 2 2 2 3 3 6 2" xfId="1742" xr:uid="{00000000-0005-0000-0000-0000FC060000}"/>
    <cellStyle name="Comma 2 2 2 2 3 3 7" xfId="1743" xr:uid="{00000000-0005-0000-0000-0000FD060000}"/>
    <cellStyle name="Comma 2 2 2 2 3 3 7 2" xfId="1744" xr:uid="{00000000-0005-0000-0000-0000FE060000}"/>
    <cellStyle name="Comma 2 2 2 2 3 3 8" xfId="1745" xr:uid="{00000000-0005-0000-0000-0000FF060000}"/>
    <cellStyle name="Comma 2 2 2 2 3 4" xfId="1746" xr:uid="{00000000-0005-0000-0000-000000070000}"/>
    <cellStyle name="Comma 2 2 2 2 3 4 2" xfId="1747" xr:uid="{00000000-0005-0000-0000-000001070000}"/>
    <cellStyle name="Comma 2 2 2 2 3 4 2 2" xfId="1748" xr:uid="{00000000-0005-0000-0000-000002070000}"/>
    <cellStyle name="Comma 2 2 2 2 3 4 2 2 2" xfId="1749" xr:uid="{00000000-0005-0000-0000-000003070000}"/>
    <cellStyle name="Comma 2 2 2 2 3 4 2 2 2 2" xfId="1750" xr:uid="{00000000-0005-0000-0000-000004070000}"/>
    <cellStyle name="Comma 2 2 2 2 3 4 2 2 2 2 2" xfId="1751" xr:uid="{00000000-0005-0000-0000-000005070000}"/>
    <cellStyle name="Comma 2 2 2 2 3 4 2 2 2 3" xfId="1752" xr:uid="{00000000-0005-0000-0000-000006070000}"/>
    <cellStyle name="Comma 2 2 2 2 3 4 2 2 2 3 2" xfId="1753" xr:uid="{00000000-0005-0000-0000-000007070000}"/>
    <cellStyle name="Comma 2 2 2 2 3 4 2 2 2 4" xfId="1754" xr:uid="{00000000-0005-0000-0000-000008070000}"/>
    <cellStyle name="Comma 2 2 2 2 3 4 2 2 3" xfId="1755" xr:uid="{00000000-0005-0000-0000-000009070000}"/>
    <cellStyle name="Comma 2 2 2 2 3 4 2 2 3 2" xfId="1756" xr:uid="{00000000-0005-0000-0000-00000A070000}"/>
    <cellStyle name="Comma 2 2 2 2 3 4 2 2 4" xfId="1757" xr:uid="{00000000-0005-0000-0000-00000B070000}"/>
    <cellStyle name="Comma 2 2 2 2 3 4 2 2 4 2" xfId="1758" xr:uid="{00000000-0005-0000-0000-00000C070000}"/>
    <cellStyle name="Comma 2 2 2 2 3 4 2 2 5" xfId="1759" xr:uid="{00000000-0005-0000-0000-00000D070000}"/>
    <cellStyle name="Comma 2 2 2 2 3 4 2 3" xfId="1760" xr:uid="{00000000-0005-0000-0000-00000E070000}"/>
    <cellStyle name="Comma 2 2 2 2 3 4 2 3 2" xfId="1761" xr:uid="{00000000-0005-0000-0000-00000F070000}"/>
    <cellStyle name="Comma 2 2 2 2 3 4 2 3 2 2" xfId="1762" xr:uid="{00000000-0005-0000-0000-000010070000}"/>
    <cellStyle name="Comma 2 2 2 2 3 4 2 3 3" xfId="1763" xr:uid="{00000000-0005-0000-0000-000011070000}"/>
    <cellStyle name="Comma 2 2 2 2 3 4 2 3 3 2" xfId="1764" xr:uid="{00000000-0005-0000-0000-000012070000}"/>
    <cellStyle name="Comma 2 2 2 2 3 4 2 3 4" xfId="1765" xr:uid="{00000000-0005-0000-0000-000013070000}"/>
    <cellStyle name="Comma 2 2 2 2 3 4 2 4" xfId="1766" xr:uid="{00000000-0005-0000-0000-000014070000}"/>
    <cellStyle name="Comma 2 2 2 2 3 4 2 4 2" xfId="1767" xr:uid="{00000000-0005-0000-0000-000015070000}"/>
    <cellStyle name="Comma 2 2 2 2 3 4 2 5" xfId="1768" xr:uid="{00000000-0005-0000-0000-000016070000}"/>
    <cellStyle name="Comma 2 2 2 2 3 4 2 5 2" xfId="1769" xr:uid="{00000000-0005-0000-0000-000017070000}"/>
    <cellStyle name="Comma 2 2 2 2 3 4 2 6" xfId="1770" xr:uid="{00000000-0005-0000-0000-000018070000}"/>
    <cellStyle name="Comma 2 2 2 2 3 4 3" xfId="1771" xr:uid="{00000000-0005-0000-0000-000019070000}"/>
    <cellStyle name="Comma 2 2 2 2 3 4 3 2" xfId="1772" xr:uid="{00000000-0005-0000-0000-00001A070000}"/>
    <cellStyle name="Comma 2 2 2 2 3 4 3 2 2" xfId="1773" xr:uid="{00000000-0005-0000-0000-00001B070000}"/>
    <cellStyle name="Comma 2 2 2 2 3 4 3 2 2 2" xfId="1774" xr:uid="{00000000-0005-0000-0000-00001C070000}"/>
    <cellStyle name="Comma 2 2 2 2 3 4 3 2 3" xfId="1775" xr:uid="{00000000-0005-0000-0000-00001D070000}"/>
    <cellStyle name="Comma 2 2 2 2 3 4 3 2 3 2" xfId="1776" xr:uid="{00000000-0005-0000-0000-00001E070000}"/>
    <cellStyle name="Comma 2 2 2 2 3 4 3 2 4" xfId="1777" xr:uid="{00000000-0005-0000-0000-00001F070000}"/>
    <cellStyle name="Comma 2 2 2 2 3 4 3 3" xfId="1778" xr:uid="{00000000-0005-0000-0000-000020070000}"/>
    <cellStyle name="Comma 2 2 2 2 3 4 3 3 2" xfId="1779" xr:uid="{00000000-0005-0000-0000-000021070000}"/>
    <cellStyle name="Comma 2 2 2 2 3 4 3 4" xfId="1780" xr:uid="{00000000-0005-0000-0000-000022070000}"/>
    <cellStyle name="Comma 2 2 2 2 3 4 3 4 2" xfId="1781" xr:uid="{00000000-0005-0000-0000-000023070000}"/>
    <cellStyle name="Comma 2 2 2 2 3 4 3 5" xfId="1782" xr:uid="{00000000-0005-0000-0000-000024070000}"/>
    <cellStyle name="Comma 2 2 2 2 3 4 4" xfId="1783" xr:uid="{00000000-0005-0000-0000-000025070000}"/>
    <cellStyle name="Comma 2 2 2 2 3 4 4 2" xfId="1784" xr:uid="{00000000-0005-0000-0000-000026070000}"/>
    <cellStyle name="Comma 2 2 2 2 3 4 4 2 2" xfId="1785" xr:uid="{00000000-0005-0000-0000-000027070000}"/>
    <cellStyle name="Comma 2 2 2 2 3 4 4 3" xfId="1786" xr:uid="{00000000-0005-0000-0000-000028070000}"/>
    <cellStyle name="Comma 2 2 2 2 3 4 4 3 2" xfId="1787" xr:uid="{00000000-0005-0000-0000-000029070000}"/>
    <cellStyle name="Comma 2 2 2 2 3 4 4 4" xfId="1788" xr:uid="{00000000-0005-0000-0000-00002A070000}"/>
    <cellStyle name="Comma 2 2 2 2 3 4 5" xfId="1789" xr:uid="{00000000-0005-0000-0000-00002B070000}"/>
    <cellStyle name="Comma 2 2 2 2 3 4 5 2" xfId="1790" xr:uid="{00000000-0005-0000-0000-00002C070000}"/>
    <cellStyle name="Comma 2 2 2 2 3 4 6" xfId="1791" xr:uid="{00000000-0005-0000-0000-00002D070000}"/>
    <cellStyle name="Comma 2 2 2 2 3 4 6 2" xfId="1792" xr:uid="{00000000-0005-0000-0000-00002E070000}"/>
    <cellStyle name="Comma 2 2 2 2 3 4 7" xfId="1793" xr:uid="{00000000-0005-0000-0000-00002F070000}"/>
    <cellStyle name="Comma 2 2 2 2 3 5" xfId="1794" xr:uid="{00000000-0005-0000-0000-000030070000}"/>
    <cellStyle name="Comma 2 2 2 2 3 5 2" xfId="1795" xr:uid="{00000000-0005-0000-0000-000031070000}"/>
    <cellStyle name="Comma 2 2 2 2 3 5 2 2" xfId="1796" xr:uid="{00000000-0005-0000-0000-000032070000}"/>
    <cellStyle name="Comma 2 2 2 2 3 5 2 2 2" xfId="1797" xr:uid="{00000000-0005-0000-0000-000033070000}"/>
    <cellStyle name="Comma 2 2 2 2 3 5 2 2 2 2" xfId="1798" xr:uid="{00000000-0005-0000-0000-000034070000}"/>
    <cellStyle name="Comma 2 2 2 2 3 5 2 2 3" xfId="1799" xr:uid="{00000000-0005-0000-0000-000035070000}"/>
    <cellStyle name="Comma 2 2 2 2 3 5 2 2 3 2" xfId="1800" xr:uid="{00000000-0005-0000-0000-000036070000}"/>
    <cellStyle name="Comma 2 2 2 2 3 5 2 2 4" xfId="1801" xr:uid="{00000000-0005-0000-0000-000037070000}"/>
    <cellStyle name="Comma 2 2 2 2 3 5 2 3" xfId="1802" xr:uid="{00000000-0005-0000-0000-000038070000}"/>
    <cellStyle name="Comma 2 2 2 2 3 5 2 3 2" xfId="1803" xr:uid="{00000000-0005-0000-0000-000039070000}"/>
    <cellStyle name="Comma 2 2 2 2 3 5 2 4" xfId="1804" xr:uid="{00000000-0005-0000-0000-00003A070000}"/>
    <cellStyle name="Comma 2 2 2 2 3 5 2 4 2" xfId="1805" xr:uid="{00000000-0005-0000-0000-00003B070000}"/>
    <cellStyle name="Comma 2 2 2 2 3 5 2 5" xfId="1806" xr:uid="{00000000-0005-0000-0000-00003C070000}"/>
    <cellStyle name="Comma 2 2 2 2 3 5 3" xfId="1807" xr:uid="{00000000-0005-0000-0000-00003D070000}"/>
    <cellStyle name="Comma 2 2 2 2 3 5 3 2" xfId="1808" xr:uid="{00000000-0005-0000-0000-00003E070000}"/>
    <cellStyle name="Comma 2 2 2 2 3 5 3 2 2" xfId="1809" xr:uid="{00000000-0005-0000-0000-00003F070000}"/>
    <cellStyle name="Comma 2 2 2 2 3 5 3 3" xfId="1810" xr:uid="{00000000-0005-0000-0000-000040070000}"/>
    <cellStyle name="Comma 2 2 2 2 3 5 3 3 2" xfId="1811" xr:uid="{00000000-0005-0000-0000-000041070000}"/>
    <cellStyle name="Comma 2 2 2 2 3 5 3 4" xfId="1812" xr:uid="{00000000-0005-0000-0000-000042070000}"/>
    <cellStyle name="Comma 2 2 2 2 3 5 4" xfId="1813" xr:uid="{00000000-0005-0000-0000-000043070000}"/>
    <cellStyle name="Comma 2 2 2 2 3 5 4 2" xfId="1814" xr:uid="{00000000-0005-0000-0000-000044070000}"/>
    <cellStyle name="Comma 2 2 2 2 3 5 5" xfId="1815" xr:uid="{00000000-0005-0000-0000-000045070000}"/>
    <cellStyle name="Comma 2 2 2 2 3 5 5 2" xfId="1816" xr:uid="{00000000-0005-0000-0000-000046070000}"/>
    <cellStyle name="Comma 2 2 2 2 3 5 6" xfId="1817" xr:uid="{00000000-0005-0000-0000-000047070000}"/>
    <cellStyle name="Comma 2 2 2 2 3 6" xfId="1818" xr:uid="{00000000-0005-0000-0000-000048070000}"/>
    <cellStyle name="Comma 2 2 2 2 3 6 2" xfId="1819" xr:uid="{00000000-0005-0000-0000-000049070000}"/>
    <cellStyle name="Comma 2 2 2 2 3 6 2 2" xfId="1820" xr:uid="{00000000-0005-0000-0000-00004A070000}"/>
    <cellStyle name="Comma 2 2 2 2 3 6 2 2 2" xfId="1821" xr:uid="{00000000-0005-0000-0000-00004B070000}"/>
    <cellStyle name="Comma 2 2 2 2 3 6 2 3" xfId="1822" xr:uid="{00000000-0005-0000-0000-00004C070000}"/>
    <cellStyle name="Comma 2 2 2 2 3 6 2 3 2" xfId="1823" xr:uid="{00000000-0005-0000-0000-00004D070000}"/>
    <cellStyle name="Comma 2 2 2 2 3 6 2 4" xfId="1824" xr:uid="{00000000-0005-0000-0000-00004E070000}"/>
    <cellStyle name="Comma 2 2 2 2 3 6 3" xfId="1825" xr:uid="{00000000-0005-0000-0000-00004F070000}"/>
    <cellStyle name="Comma 2 2 2 2 3 6 3 2" xfId="1826" xr:uid="{00000000-0005-0000-0000-000050070000}"/>
    <cellStyle name="Comma 2 2 2 2 3 6 4" xfId="1827" xr:uid="{00000000-0005-0000-0000-000051070000}"/>
    <cellStyle name="Comma 2 2 2 2 3 6 4 2" xfId="1828" xr:uid="{00000000-0005-0000-0000-000052070000}"/>
    <cellStyle name="Comma 2 2 2 2 3 6 5" xfId="1829" xr:uid="{00000000-0005-0000-0000-000053070000}"/>
    <cellStyle name="Comma 2 2 2 2 3 7" xfId="1830" xr:uid="{00000000-0005-0000-0000-000054070000}"/>
    <cellStyle name="Comma 2 2 2 2 3 7 2" xfId="1831" xr:uid="{00000000-0005-0000-0000-000055070000}"/>
    <cellStyle name="Comma 2 2 2 2 3 7 2 2" xfId="1832" xr:uid="{00000000-0005-0000-0000-000056070000}"/>
    <cellStyle name="Comma 2 2 2 2 3 7 3" xfId="1833" xr:uid="{00000000-0005-0000-0000-000057070000}"/>
    <cellStyle name="Comma 2 2 2 2 3 7 3 2" xfId="1834" xr:uid="{00000000-0005-0000-0000-000058070000}"/>
    <cellStyle name="Comma 2 2 2 2 3 7 4" xfId="1835" xr:uid="{00000000-0005-0000-0000-000059070000}"/>
    <cellStyle name="Comma 2 2 2 2 3 8" xfId="1836" xr:uid="{00000000-0005-0000-0000-00005A070000}"/>
    <cellStyle name="Comma 2 2 2 2 3 8 2" xfId="1837" xr:uid="{00000000-0005-0000-0000-00005B070000}"/>
    <cellStyle name="Comma 2 2 2 2 3 9" xfId="1838" xr:uid="{00000000-0005-0000-0000-00005C070000}"/>
    <cellStyle name="Comma 2 2 2 2 3 9 2" xfId="1839" xr:uid="{00000000-0005-0000-0000-00005D070000}"/>
    <cellStyle name="Comma 2 2 2 2 4" xfId="1840" xr:uid="{00000000-0005-0000-0000-00005E070000}"/>
    <cellStyle name="Comma 2 2 2 2 4 10" xfId="1841" xr:uid="{00000000-0005-0000-0000-00005F070000}"/>
    <cellStyle name="Comma 2 2 2 2 4 2" xfId="1842" xr:uid="{00000000-0005-0000-0000-000060070000}"/>
    <cellStyle name="Comma 2 2 2 2 4 2 2" xfId="1843" xr:uid="{00000000-0005-0000-0000-000061070000}"/>
    <cellStyle name="Comma 2 2 2 2 4 2 2 2" xfId="1844" xr:uid="{00000000-0005-0000-0000-000062070000}"/>
    <cellStyle name="Comma 2 2 2 2 4 2 2 2 2" xfId="1845" xr:uid="{00000000-0005-0000-0000-000063070000}"/>
    <cellStyle name="Comma 2 2 2 2 4 2 2 2 2 2" xfId="1846" xr:uid="{00000000-0005-0000-0000-000064070000}"/>
    <cellStyle name="Comma 2 2 2 2 4 2 2 2 2 2 2" xfId="1847" xr:uid="{00000000-0005-0000-0000-000065070000}"/>
    <cellStyle name="Comma 2 2 2 2 4 2 2 2 2 2 2 2" xfId="1848" xr:uid="{00000000-0005-0000-0000-000066070000}"/>
    <cellStyle name="Comma 2 2 2 2 4 2 2 2 2 2 2 2 2" xfId="1849" xr:uid="{00000000-0005-0000-0000-000067070000}"/>
    <cellStyle name="Comma 2 2 2 2 4 2 2 2 2 2 2 3" xfId="1850" xr:uid="{00000000-0005-0000-0000-000068070000}"/>
    <cellStyle name="Comma 2 2 2 2 4 2 2 2 2 2 2 3 2" xfId="1851" xr:uid="{00000000-0005-0000-0000-000069070000}"/>
    <cellStyle name="Comma 2 2 2 2 4 2 2 2 2 2 2 4" xfId="1852" xr:uid="{00000000-0005-0000-0000-00006A070000}"/>
    <cellStyle name="Comma 2 2 2 2 4 2 2 2 2 2 3" xfId="1853" xr:uid="{00000000-0005-0000-0000-00006B070000}"/>
    <cellStyle name="Comma 2 2 2 2 4 2 2 2 2 2 3 2" xfId="1854" xr:uid="{00000000-0005-0000-0000-00006C070000}"/>
    <cellStyle name="Comma 2 2 2 2 4 2 2 2 2 2 4" xfId="1855" xr:uid="{00000000-0005-0000-0000-00006D070000}"/>
    <cellStyle name="Comma 2 2 2 2 4 2 2 2 2 2 4 2" xfId="1856" xr:uid="{00000000-0005-0000-0000-00006E070000}"/>
    <cellStyle name="Comma 2 2 2 2 4 2 2 2 2 2 5" xfId="1857" xr:uid="{00000000-0005-0000-0000-00006F070000}"/>
    <cellStyle name="Comma 2 2 2 2 4 2 2 2 2 3" xfId="1858" xr:uid="{00000000-0005-0000-0000-000070070000}"/>
    <cellStyle name="Comma 2 2 2 2 4 2 2 2 2 3 2" xfId="1859" xr:uid="{00000000-0005-0000-0000-000071070000}"/>
    <cellStyle name="Comma 2 2 2 2 4 2 2 2 2 3 2 2" xfId="1860" xr:uid="{00000000-0005-0000-0000-000072070000}"/>
    <cellStyle name="Comma 2 2 2 2 4 2 2 2 2 3 3" xfId="1861" xr:uid="{00000000-0005-0000-0000-000073070000}"/>
    <cellStyle name="Comma 2 2 2 2 4 2 2 2 2 3 3 2" xfId="1862" xr:uid="{00000000-0005-0000-0000-000074070000}"/>
    <cellStyle name="Comma 2 2 2 2 4 2 2 2 2 3 4" xfId="1863" xr:uid="{00000000-0005-0000-0000-000075070000}"/>
    <cellStyle name="Comma 2 2 2 2 4 2 2 2 2 4" xfId="1864" xr:uid="{00000000-0005-0000-0000-000076070000}"/>
    <cellStyle name="Comma 2 2 2 2 4 2 2 2 2 4 2" xfId="1865" xr:uid="{00000000-0005-0000-0000-000077070000}"/>
    <cellStyle name="Comma 2 2 2 2 4 2 2 2 2 5" xfId="1866" xr:uid="{00000000-0005-0000-0000-000078070000}"/>
    <cellStyle name="Comma 2 2 2 2 4 2 2 2 2 5 2" xfId="1867" xr:uid="{00000000-0005-0000-0000-000079070000}"/>
    <cellStyle name="Comma 2 2 2 2 4 2 2 2 2 6" xfId="1868" xr:uid="{00000000-0005-0000-0000-00007A070000}"/>
    <cellStyle name="Comma 2 2 2 2 4 2 2 2 3" xfId="1869" xr:uid="{00000000-0005-0000-0000-00007B070000}"/>
    <cellStyle name="Comma 2 2 2 2 4 2 2 2 3 2" xfId="1870" xr:uid="{00000000-0005-0000-0000-00007C070000}"/>
    <cellStyle name="Comma 2 2 2 2 4 2 2 2 3 2 2" xfId="1871" xr:uid="{00000000-0005-0000-0000-00007D070000}"/>
    <cellStyle name="Comma 2 2 2 2 4 2 2 2 3 2 2 2" xfId="1872" xr:uid="{00000000-0005-0000-0000-00007E070000}"/>
    <cellStyle name="Comma 2 2 2 2 4 2 2 2 3 2 3" xfId="1873" xr:uid="{00000000-0005-0000-0000-00007F070000}"/>
    <cellStyle name="Comma 2 2 2 2 4 2 2 2 3 2 3 2" xfId="1874" xr:uid="{00000000-0005-0000-0000-000080070000}"/>
    <cellStyle name="Comma 2 2 2 2 4 2 2 2 3 2 4" xfId="1875" xr:uid="{00000000-0005-0000-0000-000081070000}"/>
    <cellStyle name="Comma 2 2 2 2 4 2 2 2 3 3" xfId="1876" xr:uid="{00000000-0005-0000-0000-000082070000}"/>
    <cellStyle name="Comma 2 2 2 2 4 2 2 2 3 3 2" xfId="1877" xr:uid="{00000000-0005-0000-0000-000083070000}"/>
    <cellStyle name="Comma 2 2 2 2 4 2 2 2 3 4" xfId="1878" xr:uid="{00000000-0005-0000-0000-000084070000}"/>
    <cellStyle name="Comma 2 2 2 2 4 2 2 2 3 4 2" xfId="1879" xr:uid="{00000000-0005-0000-0000-000085070000}"/>
    <cellStyle name="Comma 2 2 2 2 4 2 2 2 3 5" xfId="1880" xr:uid="{00000000-0005-0000-0000-000086070000}"/>
    <cellStyle name="Comma 2 2 2 2 4 2 2 2 4" xfId="1881" xr:uid="{00000000-0005-0000-0000-000087070000}"/>
    <cellStyle name="Comma 2 2 2 2 4 2 2 2 4 2" xfId="1882" xr:uid="{00000000-0005-0000-0000-000088070000}"/>
    <cellStyle name="Comma 2 2 2 2 4 2 2 2 4 2 2" xfId="1883" xr:uid="{00000000-0005-0000-0000-000089070000}"/>
    <cellStyle name="Comma 2 2 2 2 4 2 2 2 4 3" xfId="1884" xr:uid="{00000000-0005-0000-0000-00008A070000}"/>
    <cellStyle name="Comma 2 2 2 2 4 2 2 2 4 3 2" xfId="1885" xr:uid="{00000000-0005-0000-0000-00008B070000}"/>
    <cellStyle name="Comma 2 2 2 2 4 2 2 2 4 4" xfId="1886" xr:uid="{00000000-0005-0000-0000-00008C070000}"/>
    <cellStyle name="Comma 2 2 2 2 4 2 2 2 5" xfId="1887" xr:uid="{00000000-0005-0000-0000-00008D070000}"/>
    <cellStyle name="Comma 2 2 2 2 4 2 2 2 5 2" xfId="1888" xr:uid="{00000000-0005-0000-0000-00008E070000}"/>
    <cellStyle name="Comma 2 2 2 2 4 2 2 2 6" xfId="1889" xr:uid="{00000000-0005-0000-0000-00008F070000}"/>
    <cellStyle name="Comma 2 2 2 2 4 2 2 2 6 2" xfId="1890" xr:uid="{00000000-0005-0000-0000-000090070000}"/>
    <cellStyle name="Comma 2 2 2 2 4 2 2 2 7" xfId="1891" xr:uid="{00000000-0005-0000-0000-000091070000}"/>
    <cellStyle name="Comma 2 2 2 2 4 2 2 3" xfId="1892" xr:uid="{00000000-0005-0000-0000-000092070000}"/>
    <cellStyle name="Comma 2 2 2 2 4 2 2 3 2" xfId="1893" xr:uid="{00000000-0005-0000-0000-000093070000}"/>
    <cellStyle name="Comma 2 2 2 2 4 2 2 3 2 2" xfId="1894" xr:uid="{00000000-0005-0000-0000-000094070000}"/>
    <cellStyle name="Comma 2 2 2 2 4 2 2 3 2 2 2" xfId="1895" xr:uid="{00000000-0005-0000-0000-000095070000}"/>
    <cellStyle name="Comma 2 2 2 2 4 2 2 3 2 2 2 2" xfId="1896" xr:uid="{00000000-0005-0000-0000-000096070000}"/>
    <cellStyle name="Comma 2 2 2 2 4 2 2 3 2 2 3" xfId="1897" xr:uid="{00000000-0005-0000-0000-000097070000}"/>
    <cellStyle name="Comma 2 2 2 2 4 2 2 3 2 2 3 2" xfId="1898" xr:uid="{00000000-0005-0000-0000-000098070000}"/>
    <cellStyle name="Comma 2 2 2 2 4 2 2 3 2 2 4" xfId="1899" xr:uid="{00000000-0005-0000-0000-000099070000}"/>
    <cellStyle name="Comma 2 2 2 2 4 2 2 3 2 3" xfId="1900" xr:uid="{00000000-0005-0000-0000-00009A070000}"/>
    <cellStyle name="Comma 2 2 2 2 4 2 2 3 2 3 2" xfId="1901" xr:uid="{00000000-0005-0000-0000-00009B070000}"/>
    <cellStyle name="Comma 2 2 2 2 4 2 2 3 2 4" xfId="1902" xr:uid="{00000000-0005-0000-0000-00009C070000}"/>
    <cellStyle name="Comma 2 2 2 2 4 2 2 3 2 4 2" xfId="1903" xr:uid="{00000000-0005-0000-0000-00009D070000}"/>
    <cellStyle name="Comma 2 2 2 2 4 2 2 3 2 5" xfId="1904" xr:uid="{00000000-0005-0000-0000-00009E070000}"/>
    <cellStyle name="Comma 2 2 2 2 4 2 2 3 3" xfId="1905" xr:uid="{00000000-0005-0000-0000-00009F070000}"/>
    <cellStyle name="Comma 2 2 2 2 4 2 2 3 3 2" xfId="1906" xr:uid="{00000000-0005-0000-0000-0000A0070000}"/>
    <cellStyle name="Comma 2 2 2 2 4 2 2 3 3 2 2" xfId="1907" xr:uid="{00000000-0005-0000-0000-0000A1070000}"/>
    <cellStyle name="Comma 2 2 2 2 4 2 2 3 3 3" xfId="1908" xr:uid="{00000000-0005-0000-0000-0000A2070000}"/>
    <cellStyle name="Comma 2 2 2 2 4 2 2 3 3 3 2" xfId="1909" xr:uid="{00000000-0005-0000-0000-0000A3070000}"/>
    <cellStyle name="Comma 2 2 2 2 4 2 2 3 3 4" xfId="1910" xr:uid="{00000000-0005-0000-0000-0000A4070000}"/>
    <cellStyle name="Comma 2 2 2 2 4 2 2 3 4" xfId="1911" xr:uid="{00000000-0005-0000-0000-0000A5070000}"/>
    <cellStyle name="Comma 2 2 2 2 4 2 2 3 4 2" xfId="1912" xr:uid="{00000000-0005-0000-0000-0000A6070000}"/>
    <cellStyle name="Comma 2 2 2 2 4 2 2 3 5" xfId="1913" xr:uid="{00000000-0005-0000-0000-0000A7070000}"/>
    <cellStyle name="Comma 2 2 2 2 4 2 2 3 5 2" xfId="1914" xr:uid="{00000000-0005-0000-0000-0000A8070000}"/>
    <cellStyle name="Comma 2 2 2 2 4 2 2 3 6" xfId="1915" xr:uid="{00000000-0005-0000-0000-0000A9070000}"/>
    <cellStyle name="Comma 2 2 2 2 4 2 2 4" xfId="1916" xr:uid="{00000000-0005-0000-0000-0000AA070000}"/>
    <cellStyle name="Comma 2 2 2 2 4 2 2 4 2" xfId="1917" xr:uid="{00000000-0005-0000-0000-0000AB070000}"/>
    <cellStyle name="Comma 2 2 2 2 4 2 2 4 2 2" xfId="1918" xr:uid="{00000000-0005-0000-0000-0000AC070000}"/>
    <cellStyle name="Comma 2 2 2 2 4 2 2 4 2 2 2" xfId="1919" xr:uid="{00000000-0005-0000-0000-0000AD070000}"/>
    <cellStyle name="Comma 2 2 2 2 4 2 2 4 2 3" xfId="1920" xr:uid="{00000000-0005-0000-0000-0000AE070000}"/>
    <cellStyle name="Comma 2 2 2 2 4 2 2 4 2 3 2" xfId="1921" xr:uid="{00000000-0005-0000-0000-0000AF070000}"/>
    <cellStyle name="Comma 2 2 2 2 4 2 2 4 2 4" xfId="1922" xr:uid="{00000000-0005-0000-0000-0000B0070000}"/>
    <cellStyle name="Comma 2 2 2 2 4 2 2 4 3" xfId="1923" xr:uid="{00000000-0005-0000-0000-0000B1070000}"/>
    <cellStyle name="Comma 2 2 2 2 4 2 2 4 3 2" xfId="1924" xr:uid="{00000000-0005-0000-0000-0000B2070000}"/>
    <cellStyle name="Comma 2 2 2 2 4 2 2 4 4" xfId="1925" xr:uid="{00000000-0005-0000-0000-0000B3070000}"/>
    <cellStyle name="Comma 2 2 2 2 4 2 2 4 4 2" xfId="1926" xr:uid="{00000000-0005-0000-0000-0000B4070000}"/>
    <cellStyle name="Comma 2 2 2 2 4 2 2 4 5" xfId="1927" xr:uid="{00000000-0005-0000-0000-0000B5070000}"/>
    <cellStyle name="Comma 2 2 2 2 4 2 2 5" xfId="1928" xr:uid="{00000000-0005-0000-0000-0000B6070000}"/>
    <cellStyle name="Comma 2 2 2 2 4 2 2 5 2" xfId="1929" xr:uid="{00000000-0005-0000-0000-0000B7070000}"/>
    <cellStyle name="Comma 2 2 2 2 4 2 2 5 2 2" xfId="1930" xr:uid="{00000000-0005-0000-0000-0000B8070000}"/>
    <cellStyle name="Comma 2 2 2 2 4 2 2 5 3" xfId="1931" xr:uid="{00000000-0005-0000-0000-0000B9070000}"/>
    <cellStyle name="Comma 2 2 2 2 4 2 2 5 3 2" xfId="1932" xr:uid="{00000000-0005-0000-0000-0000BA070000}"/>
    <cellStyle name="Comma 2 2 2 2 4 2 2 5 4" xfId="1933" xr:uid="{00000000-0005-0000-0000-0000BB070000}"/>
    <cellStyle name="Comma 2 2 2 2 4 2 2 6" xfId="1934" xr:uid="{00000000-0005-0000-0000-0000BC070000}"/>
    <cellStyle name="Comma 2 2 2 2 4 2 2 6 2" xfId="1935" xr:uid="{00000000-0005-0000-0000-0000BD070000}"/>
    <cellStyle name="Comma 2 2 2 2 4 2 2 7" xfId="1936" xr:uid="{00000000-0005-0000-0000-0000BE070000}"/>
    <cellStyle name="Comma 2 2 2 2 4 2 2 7 2" xfId="1937" xr:uid="{00000000-0005-0000-0000-0000BF070000}"/>
    <cellStyle name="Comma 2 2 2 2 4 2 2 8" xfId="1938" xr:uid="{00000000-0005-0000-0000-0000C0070000}"/>
    <cellStyle name="Comma 2 2 2 2 4 2 3" xfId="1939" xr:uid="{00000000-0005-0000-0000-0000C1070000}"/>
    <cellStyle name="Comma 2 2 2 2 4 2 3 2" xfId="1940" xr:uid="{00000000-0005-0000-0000-0000C2070000}"/>
    <cellStyle name="Comma 2 2 2 2 4 2 3 2 2" xfId="1941" xr:uid="{00000000-0005-0000-0000-0000C3070000}"/>
    <cellStyle name="Comma 2 2 2 2 4 2 3 2 2 2" xfId="1942" xr:uid="{00000000-0005-0000-0000-0000C4070000}"/>
    <cellStyle name="Comma 2 2 2 2 4 2 3 2 2 2 2" xfId="1943" xr:uid="{00000000-0005-0000-0000-0000C5070000}"/>
    <cellStyle name="Comma 2 2 2 2 4 2 3 2 2 2 2 2" xfId="1944" xr:uid="{00000000-0005-0000-0000-0000C6070000}"/>
    <cellStyle name="Comma 2 2 2 2 4 2 3 2 2 2 3" xfId="1945" xr:uid="{00000000-0005-0000-0000-0000C7070000}"/>
    <cellStyle name="Comma 2 2 2 2 4 2 3 2 2 2 3 2" xfId="1946" xr:uid="{00000000-0005-0000-0000-0000C8070000}"/>
    <cellStyle name="Comma 2 2 2 2 4 2 3 2 2 2 4" xfId="1947" xr:uid="{00000000-0005-0000-0000-0000C9070000}"/>
    <cellStyle name="Comma 2 2 2 2 4 2 3 2 2 3" xfId="1948" xr:uid="{00000000-0005-0000-0000-0000CA070000}"/>
    <cellStyle name="Comma 2 2 2 2 4 2 3 2 2 3 2" xfId="1949" xr:uid="{00000000-0005-0000-0000-0000CB070000}"/>
    <cellStyle name="Comma 2 2 2 2 4 2 3 2 2 4" xfId="1950" xr:uid="{00000000-0005-0000-0000-0000CC070000}"/>
    <cellStyle name="Comma 2 2 2 2 4 2 3 2 2 4 2" xfId="1951" xr:uid="{00000000-0005-0000-0000-0000CD070000}"/>
    <cellStyle name="Comma 2 2 2 2 4 2 3 2 2 5" xfId="1952" xr:uid="{00000000-0005-0000-0000-0000CE070000}"/>
    <cellStyle name="Comma 2 2 2 2 4 2 3 2 3" xfId="1953" xr:uid="{00000000-0005-0000-0000-0000CF070000}"/>
    <cellStyle name="Comma 2 2 2 2 4 2 3 2 3 2" xfId="1954" xr:uid="{00000000-0005-0000-0000-0000D0070000}"/>
    <cellStyle name="Comma 2 2 2 2 4 2 3 2 3 2 2" xfId="1955" xr:uid="{00000000-0005-0000-0000-0000D1070000}"/>
    <cellStyle name="Comma 2 2 2 2 4 2 3 2 3 3" xfId="1956" xr:uid="{00000000-0005-0000-0000-0000D2070000}"/>
    <cellStyle name="Comma 2 2 2 2 4 2 3 2 3 3 2" xfId="1957" xr:uid="{00000000-0005-0000-0000-0000D3070000}"/>
    <cellStyle name="Comma 2 2 2 2 4 2 3 2 3 4" xfId="1958" xr:uid="{00000000-0005-0000-0000-0000D4070000}"/>
    <cellStyle name="Comma 2 2 2 2 4 2 3 2 4" xfId="1959" xr:uid="{00000000-0005-0000-0000-0000D5070000}"/>
    <cellStyle name="Comma 2 2 2 2 4 2 3 2 4 2" xfId="1960" xr:uid="{00000000-0005-0000-0000-0000D6070000}"/>
    <cellStyle name="Comma 2 2 2 2 4 2 3 2 5" xfId="1961" xr:uid="{00000000-0005-0000-0000-0000D7070000}"/>
    <cellStyle name="Comma 2 2 2 2 4 2 3 2 5 2" xfId="1962" xr:uid="{00000000-0005-0000-0000-0000D8070000}"/>
    <cellStyle name="Comma 2 2 2 2 4 2 3 2 6" xfId="1963" xr:uid="{00000000-0005-0000-0000-0000D9070000}"/>
    <cellStyle name="Comma 2 2 2 2 4 2 3 3" xfId="1964" xr:uid="{00000000-0005-0000-0000-0000DA070000}"/>
    <cellStyle name="Comma 2 2 2 2 4 2 3 3 2" xfId="1965" xr:uid="{00000000-0005-0000-0000-0000DB070000}"/>
    <cellStyle name="Comma 2 2 2 2 4 2 3 3 2 2" xfId="1966" xr:uid="{00000000-0005-0000-0000-0000DC070000}"/>
    <cellStyle name="Comma 2 2 2 2 4 2 3 3 2 2 2" xfId="1967" xr:uid="{00000000-0005-0000-0000-0000DD070000}"/>
    <cellStyle name="Comma 2 2 2 2 4 2 3 3 2 3" xfId="1968" xr:uid="{00000000-0005-0000-0000-0000DE070000}"/>
    <cellStyle name="Comma 2 2 2 2 4 2 3 3 2 3 2" xfId="1969" xr:uid="{00000000-0005-0000-0000-0000DF070000}"/>
    <cellStyle name="Comma 2 2 2 2 4 2 3 3 2 4" xfId="1970" xr:uid="{00000000-0005-0000-0000-0000E0070000}"/>
    <cellStyle name="Comma 2 2 2 2 4 2 3 3 3" xfId="1971" xr:uid="{00000000-0005-0000-0000-0000E1070000}"/>
    <cellStyle name="Comma 2 2 2 2 4 2 3 3 3 2" xfId="1972" xr:uid="{00000000-0005-0000-0000-0000E2070000}"/>
    <cellStyle name="Comma 2 2 2 2 4 2 3 3 4" xfId="1973" xr:uid="{00000000-0005-0000-0000-0000E3070000}"/>
    <cellStyle name="Comma 2 2 2 2 4 2 3 3 4 2" xfId="1974" xr:uid="{00000000-0005-0000-0000-0000E4070000}"/>
    <cellStyle name="Comma 2 2 2 2 4 2 3 3 5" xfId="1975" xr:uid="{00000000-0005-0000-0000-0000E5070000}"/>
    <cellStyle name="Comma 2 2 2 2 4 2 3 4" xfId="1976" xr:uid="{00000000-0005-0000-0000-0000E6070000}"/>
    <cellStyle name="Comma 2 2 2 2 4 2 3 4 2" xfId="1977" xr:uid="{00000000-0005-0000-0000-0000E7070000}"/>
    <cellStyle name="Comma 2 2 2 2 4 2 3 4 2 2" xfId="1978" xr:uid="{00000000-0005-0000-0000-0000E8070000}"/>
    <cellStyle name="Comma 2 2 2 2 4 2 3 4 3" xfId="1979" xr:uid="{00000000-0005-0000-0000-0000E9070000}"/>
    <cellStyle name="Comma 2 2 2 2 4 2 3 4 3 2" xfId="1980" xr:uid="{00000000-0005-0000-0000-0000EA070000}"/>
    <cellStyle name="Comma 2 2 2 2 4 2 3 4 4" xfId="1981" xr:uid="{00000000-0005-0000-0000-0000EB070000}"/>
    <cellStyle name="Comma 2 2 2 2 4 2 3 5" xfId="1982" xr:uid="{00000000-0005-0000-0000-0000EC070000}"/>
    <cellStyle name="Comma 2 2 2 2 4 2 3 5 2" xfId="1983" xr:uid="{00000000-0005-0000-0000-0000ED070000}"/>
    <cellStyle name="Comma 2 2 2 2 4 2 3 6" xfId="1984" xr:uid="{00000000-0005-0000-0000-0000EE070000}"/>
    <cellStyle name="Comma 2 2 2 2 4 2 3 6 2" xfId="1985" xr:uid="{00000000-0005-0000-0000-0000EF070000}"/>
    <cellStyle name="Comma 2 2 2 2 4 2 3 7" xfId="1986" xr:uid="{00000000-0005-0000-0000-0000F0070000}"/>
    <cellStyle name="Comma 2 2 2 2 4 2 4" xfId="1987" xr:uid="{00000000-0005-0000-0000-0000F1070000}"/>
    <cellStyle name="Comma 2 2 2 2 4 2 4 2" xfId="1988" xr:uid="{00000000-0005-0000-0000-0000F2070000}"/>
    <cellStyle name="Comma 2 2 2 2 4 2 4 2 2" xfId="1989" xr:uid="{00000000-0005-0000-0000-0000F3070000}"/>
    <cellStyle name="Comma 2 2 2 2 4 2 4 2 2 2" xfId="1990" xr:uid="{00000000-0005-0000-0000-0000F4070000}"/>
    <cellStyle name="Comma 2 2 2 2 4 2 4 2 2 2 2" xfId="1991" xr:uid="{00000000-0005-0000-0000-0000F5070000}"/>
    <cellStyle name="Comma 2 2 2 2 4 2 4 2 2 3" xfId="1992" xr:uid="{00000000-0005-0000-0000-0000F6070000}"/>
    <cellStyle name="Comma 2 2 2 2 4 2 4 2 2 3 2" xfId="1993" xr:uid="{00000000-0005-0000-0000-0000F7070000}"/>
    <cellStyle name="Comma 2 2 2 2 4 2 4 2 2 4" xfId="1994" xr:uid="{00000000-0005-0000-0000-0000F8070000}"/>
    <cellStyle name="Comma 2 2 2 2 4 2 4 2 3" xfId="1995" xr:uid="{00000000-0005-0000-0000-0000F9070000}"/>
    <cellStyle name="Comma 2 2 2 2 4 2 4 2 3 2" xfId="1996" xr:uid="{00000000-0005-0000-0000-0000FA070000}"/>
    <cellStyle name="Comma 2 2 2 2 4 2 4 2 4" xfId="1997" xr:uid="{00000000-0005-0000-0000-0000FB070000}"/>
    <cellStyle name="Comma 2 2 2 2 4 2 4 2 4 2" xfId="1998" xr:uid="{00000000-0005-0000-0000-0000FC070000}"/>
    <cellStyle name="Comma 2 2 2 2 4 2 4 2 5" xfId="1999" xr:uid="{00000000-0005-0000-0000-0000FD070000}"/>
    <cellStyle name="Comma 2 2 2 2 4 2 4 3" xfId="2000" xr:uid="{00000000-0005-0000-0000-0000FE070000}"/>
    <cellStyle name="Comma 2 2 2 2 4 2 4 3 2" xfId="2001" xr:uid="{00000000-0005-0000-0000-0000FF070000}"/>
    <cellStyle name="Comma 2 2 2 2 4 2 4 3 2 2" xfId="2002" xr:uid="{00000000-0005-0000-0000-000000080000}"/>
    <cellStyle name="Comma 2 2 2 2 4 2 4 3 3" xfId="2003" xr:uid="{00000000-0005-0000-0000-000001080000}"/>
    <cellStyle name="Comma 2 2 2 2 4 2 4 3 3 2" xfId="2004" xr:uid="{00000000-0005-0000-0000-000002080000}"/>
    <cellStyle name="Comma 2 2 2 2 4 2 4 3 4" xfId="2005" xr:uid="{00000000-0005-0000-0000-000003080000}"/>
    <cellStyle name="Comma 2 2 2 2 4 2 4 4" xfId="2006" xr:uid="{00000000-0005-0000-0000-000004080000}"/>
    <cellStyle name="Comma 2 2 2 2 4 2 4 4 2" xfId="2007" xr:uid="{00000000-0005-0000-0000-000005080000}"/>
    <cellStyle name="Comma 2 2 2 2 4 2 4 5" xfId="2008" xr:uid="{00000000-0005-0000-0000-000006080000}"/>
    <cellStyle name="Comma 2 2 2 2 4 2 4 5 2" xfId="2009" xr:uid="{00000000-0005-0000-0000-000007080000}"/>
    <cellStyle name="Comma 2 2 2 2 4 2 4 6" xfId="2010" xr:uid="{00000000-0005-0000-0000-000008080000}"/>
    <cellStyle name="Comma 2 2 2 2 4 2 5" xfId="2011" xr:uid="{00000000-0005-0000-0000-000009080000}"/>
    <cellStyle name="Comma 2 2 2 2 4 2 5 2" xfId="2012" xr:uid="{00000000-0005-0000-0000-00000A080000}"/>
    <cellStyle name="Comma 2 2 2 2 4 2 5 2 2" xfId="2013" xr:uid="{00000000-0005-0000-0000-00000B080000}"/>
    <cellStyle name="Comma 2 2 2 2 4 2 5 2 2 2" xfId="2014" xr:uid="{00000000-0005-0000-0000-00000C080000}"/>
    <cellStyle name="Comma 2 2 2 2 4 2 5 2 3" xfId="2015" xr:uid="{00000000-0005-0000-0000-00000D080000}"/>
    <cellStyle name="Comma 2 2 2 2 4 2 5 2 3 2" xfId="2016" xr:uid="{00000000-0005-0000-0000-00000E080000}"/>
    <cellStyle name="Comma 2 2 2 2 4 2 5 2 4" xfId="2017" xr:uid="{00000000-0005-0000-0000-00000F080000}"/>
    <cellStyle name="Comma 2 2 2 2 4 2 5 3" xfId="2018" xr:uid="{00000000-0005-0000-0000-000010080000}"/>
    <cellStyle name="Comma 2 2 2 2 4 2 5 3 2" xfId="2019" xr:uid="{00000000-0005-0000-0000-000011080000}"/>
    <cellStyle name="Comma 2 2 2 2 4 2 5 4" xfId="2020" xr:uid="{00000000-0005-0000-0000-000012080000}"/>
    <cellStyle name="Comma 2 2 2 2 4 2 5 4 2" xfId="2021" xr:uid="{00000000-0005-0000-0000-000013080000}"/>
    <cellStyle name="Comma 2 2 2 2 4 2 5 5" xfId="2022" xr:uid="{00000000-0005-0000-0000-000014080000}"/>
    <cellStyle name="Comma 2 2 2 2 4 2 6" xfId="2023" xr:uid="{00000000-0005-0000-0000-000015080000}"/>
    <cellStyle name="Comma 2 2 2 2 4 2 6 2" xfId="2024" xr:uid="{00000000-0005-0000-0000-000016080000}"/>
    <cellStyle name="Comma 2 2 2 2 4 2 6 2 2" xfId="2025" xr:uid="{00000000-0005-0000-0000-000017080000}"/>
    <cellStyle name="Comma 2 2 2 2 4 2 6 3" xfId="2026" xr:uid="{00000000-0005-0000-0000-000018080000}"/>
    <cellStyle name="Comma 2 2 2 2 4 2 6 3 2" xfId="2027" xr:uid="{00000000-0005-0000-0000-000019080000}"/>
    <cellStyle name="Comma 2 2 2 2 4 2 6 4" xfId="2028" xr:uid="{00000000-0005-0000-0000-00001A080000}"/>
    <cellStyle name="Comma 2 2 2 2 4 2 7" xfId="2029" xr:uid="{00000000-0005-0000-0000-00001B080000}"/>
    <cellStyle name="Comma 2 2 2 2 4 2 7 2" xfId="2030" xr:uid="{00000000-0005-0000-0000-00001C080000}"/>
    <cellStyle name="Comma 2 2 2 2 4 2 8" xfId="2031" xr:uid="{00000000-0005-0000-0000-00001D080000}"/>
    <cellStyle name="Comma 2 2 2 2 4 2 8 2" xfId="2032" xr:uid="{00000000-0005-0000-0000-00001E080000}"/>
    <cellStyle name="Comma 2 2 2 2 4 2 9" xfId="2033" xr:uid="{00000000-0005-0000-0000-00001F080000}"/>
    <cellStyle name="Comma 2 2 2 2 4 3" xfId="2034" xr:uid="{00000000-0005-0000-0000-000020080000}"/>
    <cellStyle name="Comma 2 2 2 2 4 3 2" xfId="2035" xr:uid="{00000000-0005-0000-0000-000021080000}"/>
    <cellStyle name="Comma 2 2 2 2 4 3 2 2" xfId="2036" xr:uid="{00000000-0005-0000-0000-000022080000}"/>
    <cellStyle name="Comma 2 2 2 2 4 3 2 2 2" xfId="2037" xr:uid="{00000000-0005-0000-0000-000023080000}"/>
    <cellStyle name="Comma 2 2 2 2 4 3 2 2 2 2" xfId="2038" xr:uid="{00000000-0005-0000-0000-000024080000}"/>
    <cellStyle name="Comma 2 2 2 2 4 3 2 2 2 2 2" xfId="2039" xr:uid="{00000000-0005-0000-0000-000025080000}"/>
    <cellStyle name="Comma 2 2 2 2 4 3 2 2 2 2 2 2" xfId="2040" xr:uid="{00000000-0005-0000-0000-000026080000}"/>
    <cellStyle name="Comma 2 2 2 2 4 3 2 2 2 2 3" xfId="2041" xr:uid="{00000000-0005-0000-0000-000027080000}"/>
    <cellStyle name="Comma 2 2 2 2 4 3 2 2 2 2 3 2" xfId="2042" xr:uid="{00000000-0005-0000-0000-000028080000}"/>
    <cellStyle name="Comma 2 2 2 2 4 3 2 2 2 2 4" xfId="2043" xr:uid="{00000000-0005-0000-0000-000029080000}"/>
    <cellStyle name="Comma 2 2 2 2 4 3 2 2 2 3" xfId="2044" xr:uid="{00000000-0005-0000-0000-00002A080000}"/>
    <cellStyle name="Comma 2 2 2 2 4 3 2 2 2 3 2" xfId="2045" xr:uid="{00000000-0005-0000-0000-00002B080000}"/>
    <cellStyle name="Comma 2 2 2 2 4 3 2 2 2 4" xfId="2046" xr:uid="{00000000-0005-0000-0000-00002C080000}"/>
    <cellStyle name="Comma 2 2 2 2 4 3 2 2 2 4 2" xfId="2047" xr:uid="{00000000-0005-0000-0000-00002D080000}"/>
    <cellStyle name="Comma 2 2 2 2 4 3 2 2 2 5" xfId="2048" xr:uid="{00000000-0005-0000-0000-00002E080000}"/>
    <cellStyle name="Comma 2 2 2 2 4 3 2 2 3" xfId="2049" xr:uid="{00000000-0005-0000-0000-00002F080000}"/>
    <cellStyle name="Comma 2 2 2 2 4 3 2 2 3 2" xfId="2050" xr:uid="{00000000-0005-0000-0000-000030080000}"/>
    <cellStyle name="Comma 2 2 2 2 4 3 2 2 3 2 2" xfId="2051" xr:uid="{00000000-0005-0000-0000-000031080000}"/>
    <cellStyle name="Comma 2 2 2 2 4 3 2 2 3 3" xfId="2052" xr:uid="{00000000-0005-0000-0000-000032080000}"/>
    <cellStyle name="Comma 2 2 2 2 4 3 2 2 3 3 2" xfId="2053" xr:uid="{00000000-0005-0000-0000-000033080000}"/>
    <cellStyle name="Comma 2 2 2 2 4 3 2 2 3 4" xfId="2054" xr:uid="{00000000-0005-0000-0000-000034080000}"/>
    <cellStyle name="Comma 2 2 2 2 4 3 2 2 4" xfId="2055" xr:uid="{00000000-0005-0000-0000-000035080000}"/>
    <cellStyle name="Comma 2 2 2 2 4 3 2 2 4 2" xfId="2056" xr:uid="{00000000-0005-0000-0000-000036080000}"/>
    <cellStyle name="Comma 2 2 2 2 4 3 2 2 5" xfId="2057" xr:uid="{00000000-0005-0000-0000-000037080000}"/>
    <cellStyle name="Comma 2 2 2 2 4 3 2 2 5 2" xfId="2058" xr:uid="{00000000-0005-0000-0000-000038080000}"/>
    <cellStyle name="Comma 2 2 2 2 4 3 2 2 6" xfId="2059" xr:uid="{00000000-0005-0000-0000-000039080000}"/>
    <cellStyle name="Comma 2 2 2 2 4 3 2 3" xfId="2060" xr:uid="{00000000-0005-0000-0000-00003A080000}"/>
    <cellStyle name="Comma 2 2 2 2 4 3 2 3 2" xfId="2061" xr:uid="{00000000-0005-0000-0000-00003B080000}"/>
    <cellStyle name="Comma 2 2 2 2 4 3 2 3 2 2" xfId="2062" xr:uid="{00000000-0005-0000-0000-00003C080000}"/>
    <cellStyle name="Comma 2 2 2 2 4 3 2 3 2 2 2" xfId="2063" xr:uid="{00000000-0005-0000-0000-00003D080000}"/>
    <cellStyle name="Comma 2 2 2 2 4 3 2 3 2 3" xfId="2064" xr:uid="{00000000-0005-0000-0000-00003E080000}"/>
    <cellStyle name="Comma 2 2 2 2 4 3 2 3 2 3 2" xfId="2065" xr:uid="{00000000-0005-0000-0000-00003F080000}"/>
    <cellStyle name="Comma 2 2 2 2 4 3 2 3 2 4" xfId="2066" xr:uid="{00000000-0005-0000-0000-000040080000}"/>
    <cellStyle name="Comma 2 2 2 2 4 3 2 3 3" xfId="2067" xr:uid="{00000000-0005-0000-0000-000041080000}"/>
    <cellStyle name="Comma 2 2 2 2 4 3 2 3 3 2" xfId="2068" xr:uid="{00000000-0005-0000-0000-000042080000}"/>
    <cellStyle name="Comma 2 2 2 2 4 3 2 3 4" xfId="2069" xr:uid="{00000000-0005-0000-0000-000043080000}"/>
    <cellStyle name="Comma 2 2 2 2 4 3 2 3 4 2" xfId="2070" xr:uid="{00000000-0005-0000-0000-000044080000}"/>
    <cellStyle name="Comma 2 2 2 2 4 3 2 3 5" xfId="2071" xr:uid="{00000000-0005-0000-0000-000045080000}"/>
    <cellStyle name="Comma 2 2 2 2 4 3 2 4" xfId="2072" xr:uid="{00000000-0005-0000-0000-000046080000}"/>
    <cellStyle name="Comma 2 2 2 2 4 3 2 4 2" xfId="2073" xr:uid="{00000000-0005-0000-0000-000047080000}"/>
    <cellStyle name="Comma 2 2 2 2 4 3 2 4 2 2" xfId="2074" xr:uid="{00000000-0005-0000-0000-000048080000}"/>
    <cellStyle name="Comma 2 2 2 2 4 3 2 4 3" xfId="2075" xr:uid="{00000000-0005-0000-0000-000049080000}"/>
    <cellStyle name="Comma 2 2 2 2 4 3 2 4 3 2" xfId="2076" xr:uid="{00000000-0005-0000-0000-00004A080000}"/>
    <cellStyle name="Comma 2 2 2 2 4 3 2 4 4" xfId="2077" xr:uid="{00000000-0005-0000-0000-00004B080000}"/>
    <cellStyle name="Comma 2 2 2 2 4 3 2 5" xfId="2078" xr:uid="{00000000-0005-0000-0000-00004C080000}"/>
    <cellStyle name="Comma 2 2 2 2 4 3 2 5 2" xfId="2079" xr:uid="{00000000-0005-0000-0000-00004D080000}"/>
    <cellStyle name="Comma 2 2 2 2 4 3 2 6" xfId="2080" xr:uid="{00000000-0005-0000-0000-00004E080000}"/>
    <cellStyle name="Comma 2 2 2 2 4 3 2 6 2" xfId="2081" xr:uid="{00000000-0005-0000-0000-00004F080000}"/>
    <cellStyle name="Comma 2 2 2 2 4 3 2 7" xfId="2082" xr:uid="{00000000-0005-0000-0000-000050080000}"/>
    <cellStyle name="Comma 2 2 2 2 4 3 3" xfId="2083" xr:uid="{00000000-0005-0000-0000-000051080000}"/>
    <cellStyle name="Comma 2 2 2 2 4 3 3 2" xfId="2084" xr:uid="{00000000-0005-0000-0000-000052080000}"/>
    <cellStyle name="Comma 2 2 2 2 4 3 3 2 2" xfId="2085" xr:uid="{00000000-0005-0000-0000-000053080000}"/>
    <cellStyle name="Comma 2 2 2 2 4 3 3 2 2 2" xfId="2086" xr:uid="{00000000-0005-0000-0000-000054080000}"/>
    <cellStyle name="Comma 2 2 2 2 4 3 3 2 2 2 2" xfId="2087" xr:uid="{00000000-0005-0000-0000-000055080000}"/>
    <cellStyle name="Comma 2 2 2 2 4 3 3 2 2 3" xfId="2088" xr:uid="{00000000-0005-0000-0000-000056080000}"/>
    <cellStyle name="Comma 2 2 2 2 4 3 3 2 2 3 2" xfId="2089" xr:uid="{00000000-0005-0000-0000-000057080000}"/>
    <cellStyle name="Comma 2 2 2 2 4 3 3 2 2 4" xfId="2090" xr:uid="{00000000-0005-0000-0000-000058080000}"/>
    <cellStyle name="Comma 2 2 2 2 4 3 3 2 3" xfId="2091" xr:uid="{00000000-0005-0000-0000-000059080000}"/>
    <cellStyle name="Comma 2 2 2 2 4 3 3 2 3 2" xfId="2092" xr:uid="{00000000-0005-0000-0000-00005A080000}"/>
    <cellStyle name="Comma 2 2 2 2 4 3 3 2 4" xfId="2093" xr:uid="{00000000-0005-0000-0000-00005B080000}"/>
    <cellStyle name="Comma 2 2 2 2 4 3 3 2 4 2" xfId="2094" xr:uid="{00000000-0005-0000-0000-00005C080000}"/>
    <cellStyle name="Comma 2 2 2 2 4 3 3 2 5" xfId="2095" xr:uid="{00000000-0005-0000-0000-00005D080000}"/>
    <cellStyle name="Comma 2 2 2 2 4 3 3 3" xfId="2096" xr:uid="{00000000-0005-0000-0000-00005E080000}"/>
    <cellStyle name="Comma 2 2 2 2 4 3 3 3 2" xfId="2097" xr:uid="{00000000-0005-0000-0000-00005F080000}"/>
    <cellStyle name="Comma 2 2 2 2 4 3 3 3 2 2" xfId="2098" xr:uid="{00000000-0005-0000-0000-000060080000}"/>
    <cellStyle name="Comma 2 2 2 2 4 3 3 3 3" xfId="2099" xr:uid="{00000000-0005-0000-0000-000061080000}"/>
    <cellStyle name="Comma 2 2 2 2 4 3 3 3 3 2" xfId="2100" xr:uid="{00000000-0005-0000-0000-000062080000}"/>
    <cellStyle name="Comma 2 2 2 2 4 3 3 3 4" xfId="2101" xr:uid="{00000000-0005-0000-0000-000063080000}"/>
    <cellStyle name="Comma 2 2 2 2 4 3 3 4" xfId="2102" xr:uid="{00000000-0005-0000-0000-000064080000}"/>
    <cellStyle name="Comma 2 2 2 2 4 3 3 4 2" xfId="2103" xr:uid="{00000000-0005-0000-0000-000065080000}"/>
    <cellStyle name="Comma 2 2 2 2 4 3 3 5" xfId="2104" xr:uid="{00000000-0005-0000-0000-000066080000}"/>
    <cellStyle name="Comma 2 2 2 2 4 3 3 5 2" xfId="2105" xr:uid="{00000000-0005-0000-0000-000067080000}"/>
    <cellStyle name="Comma 2 2 2 2 4 3 3 6" xfId="2106" xr:uid="{00000000-0005-0000-0000-000068080000}"/>
    <cellStyle name="Comma 2 2 2 2 4 3 4" xfId="2107" xr:uid="{00000000-0005-0000-0000-000069080000}"/>
    <cellStyle name="Comma 2 2 2 2 4 3 4 2" xfId="2108" xr:uid="{00000000-0005-0000-0000-00006A080000}"/>
    <cellStyle name="Comma 2 2 2 2 4 3 4 2 2" xfId="2109" xr:uid="{00000000-0005-0000-0000-00006B080000}"/>
    <cellStyle name="Comma 2 2 2 2 4 3 4 2 2 2" xfId="2110" xr:uid="{00000000-0005-0000-0000-00006C080000}"/>
    <cellStyle name="Comma 2 2 2 2 4 3 4 2 3" xfId="2111" xr:uid="{00000000-0005-0000-0000-00006D080000}"/>
    <cellStyle name="Comma 2 2 2 2 4 3 4 2 3 2" xfId="2112" xr:uid="{00000000-0005-0000-0000-00006E080000}"/>
    <cellStyle name="Comma 2 2 2 2 4 3 4 2 4" xfId="2113" xr:uid="{00000000-0005-0000-0000-00006F080000}"/>
    <cellStyle name="Comma 2 2 2 2 4 3 4 3" xfId="2114" xr:uid="{00000000-0005-0000-0000-000070080000}"/>
    <cellStyle name="Comma 2 2 2 2 4 3 4 3 2" xfId="2115" xr:uid="{00000000-0005-0000-0000-000071080000}"/>
    <cellStyle name="Comma 2 2 2 2 4 3 4 4" xfId="2116" xr:uid="{00000000-0005-0000-0000-000072080000}"/>
    <cellStyle name="Comma 2 2 2 2 4 3 4 4 2" xfId="2117" xr:uid="{00000000-0005-0000-0000-000073080000}"/>
    <cellStyle name="Comma 2 2 2 2 4 3 4 5" xfId="2118" xr:uid="{00000000-0005-0000-0000-000074080000}"/>
    <cellStyle name="Comma 2 2 2 2 4 3 5" xfId="2119" xr:uid="{00000000-0005-0000-0000-000075080000}"/>
    <cellStyle name="Comma 2 2 2 2 4 3 5 2" xfId="2120" xr:uid="{00000000-0005-0000-0000-000076080000}"/>
    <cellStyle name="Comma 2 2 2 2 4 3 5 2 2" xfId="2121" xr:uid="{00000000-0005-0000-0000-000077080000}"/>
    <cellStyle name="Comma 2 2 2 2 4 3 5 3" xfId="2122" xr:uid="{00000000-0005-0000-0000-000078080000}"/>
    <cellStyle name="Comma 2 2 2 2 4 3 5 3 2" xfId="2123" xr:uid="{00000000-0005-0000-0000-000079080000}"/>
    <cellStyle name="Comma 2 2 2 2 4 3 5 4" xfId="2124" xr:uid="{00000000-0005-0000-0000-00007A080000}"/>
    <cellStyle name="Comma 2 2 2 2 4 3 6" xfId="2125" xr:uid="{00000000-0005-0000-0000-00007B080000}"/>
    <cellStyle name="Comma 2 2 2 2 4 3 6 2" xfId="2126" xr:uid="{00000000-0005-0000-0000-00007C080000}"/>
    <cellStyle name="Comma 2 2 2 2 4 3 7" xfId="2127" xr:uid="{00000000-0005-0000-0000-00007D080000}"/>
    <cellStyle name="Comma 2 2 2 2 4 3 7 2" xfId="2128" xr:uid="{00000000-0005-0000-0000-00007E080000}"/>
    <cellStyle name="Comma 2 2 2 2 4 3 8" xfId="2129" xr:uid="{00000000-0005-0000-0000-00007F080000}"/>
    <cellStyle name="Comma 2 2 2 2 4 4" xfId="2130" xr:uid="{00000000-0005-0000-0000-000080080000}"/>
    <cellStyle name="Comma 2 2 2 2 4 4 2" xfId="2131" xr:uid="{00000000-0005-0000-0000-000081080000}"/>
    <cellStyle name="Comma 2 2 2 2 4 4 2 2" xfId="2132" xr:uid="{00000000-0005-0000-0000-000082080000}"/>
    <cellStyle name="Comma 2 2 2 2 4 4 2 2 2" xfId="2133" xr:uid="{00000000-0005-0000-0000-000083080000}"/>
    <cellStyle name="Comma 2 2 2 2 4 4 2 2 2 2" xfId="2134" xr:uid="{00000000-0005-0000-0000-000084080000}"/>
    <cellStyle name="Comma 2 2 2 2 4 4 2 2 2 2 2" xfId="2135" xr:uid="{00000000-0005-0000-0000-000085080000}"/>
    <cellStyle name="Comma 2 2 2 2 4 4 2 2 2 3" xfId="2136" xr:uid="{00000000-0005-0000-0000-000086080000}"/>
    <cellStyle name="Comma 2 2 2 2 4 4 2 2 2 3 2" xfId="2137" xr:uid="{00000000-0005-0000-0000-000087080000}"/>
    <cellStyle name="Comma 2 2 2 2 4 4 2 2 2 4" xfId="2138" xr:uid="{00000000-0005-0000-0000-000088080000}"/>
    <cellStyle name="Comma 2 2 2 2 4 4 2 2 3" xfId="2139" xr:uid="{00000000-0005-0000-0000-000089080000}"/>
    <cellStyle name="Comma 2 2 2 2 4 4 2 2 3 2" xfId="2140" xr:uid="{00000000-0005-0000-0000-00008A080000}"/>
    <cellStyle name="Comma 2 2 2 2 4 4 2 2 4" xfId="2141" xr:uid="{00000000-0005-0000-0000-00008B080000}"/>
    <cellStyle name="Comma 2 2 2 2 4 4 2 2 4 2" xfId="2142" xr:uid="{00000000-0005-0000-0000-00008C080000}"/>
    <cellStyle name="Comma 2 2 2 2 4 4 2 2 5" xfId="2143" xr:uid="{00000000-0005-0000-0000-00008D080000}"/>
    <cellStyle name="Comma 2 2 2 2 4 4 2 3" xfId="2144" xr:uid="{00000000-0005-0000-0000-00008E080000}"/>
    <cellStyle name="Comma 2 2 2 2 4 4 2 3 2" xfId="2145" xr:uid="{00000000-0005-0000-0000-00008F080000}"/>
    <cellStyle name="Comma 2 2 2 2 4 4 2 3 2 2" xfId="2146" xr:uid="{00000000-0005-0000-0000-000090080000}"/>
    <cellStyle name="Comma 2 2 2 2 4 4 2 3 3" xfId="2147" xr:uid="{00000000-0005-0000-0000-000091080000}"/>
    <cellStyle name="Comma 2 2 2 2 4 4 2 3 3 2" xfId="2148" xr:uid="{00000000-0005-0000-0000-000092080000}"/>
    <cellStyle name="Comma 2 2 2 2 4 4 2 3 4" xfId="2149" xr:uid="{00000000-0005-0000-0000-000093080000}"/>
    <cellStyle name="Comma 2 2 2 2 4 4 2 4" xfId="2150" xr:uid="{00000000-0005-0000-0000-000094080000}"/>
    <cellStyle name="Comma 2 2 2 2 4 4 2 4 2" xfId="2151" xr:uid="{00000000-0005-0000-0000-000095080000}"/>
    <cellStyle name="Comma 2 2 2 2 4 4 2 5" xfId="2152" xr:uid="{00000000-0005-0000-0000-000096080000}"/>
    <cellStyle name="Comma 2 2 2 2 4 4 2 5 2" xfId="2153" xr:uid="{00000000-0005-0000-0000-000097080000}"/>
    <cellStyle name="Comma 2 2 2 2 4 4 2 6" xfId="2154" xr:uid="{00000000-0005-0000-0000-000098080000}"/>
    <cellStyle name="Comma 2 2 2 2 4 4 3" xfId="2155" xr:uid="{00000000-0005-0000-0000-000099080000}"/>
    <cellStyle name="Comma 2 2 2 2 4 4 3 2" xfId="2156" xr:uid="{00000000-0005-0000-0000-00009A080000}"/>
    <cellStyle name="Comma 2 2 2 2 4 4 3 2 2" xfId="2157" xr:uid="{00000000-0005-0000-0000-00009B080000}"/>
    <cellStyle name="Comma 2 2 2 2 4 4 3 2 2 2" xfId="2158" xr:uid="{00000000-0005-0000-0000-00009C080000}"/>
    <cellStyle name="Comma 2 2 2 2 4 4 3 2 3" xfId="2159" xr:uid="{00000000-0005-0000-0000-00009D080000}"/>
    <cellStyle name="Comma 2 2 2 2 4 4 3 2 3 2" xfId="2160" xr:uid="{00000000-0005-0000-0000-00009E080000}"/>
    <cellStyle name="Comma 2 2 2 2 4 4 3 2 4" xfId="2161" xr:uid="{00000000-0005-0000-0000-00009F080000}"/>
    <cellStyle name="Comma 2 2 2 2 4 4 3 3" xfId="2162" xr:uid="{00000000-0005-0000-0000-0000A0080000}"/>
    <cellStyle name="Comma 2 2 2 2 4 4 3 3 2" xfId="2163" xr:uid="{00000000-0005-0000-0000-0000A1080000}"/>
    <cellStyle name="Comma 2 2 2 2 4 4 3 4" xfId="2164" xr:uid="{00000000-0005-0000-0000-0000A2080000}"/>
    <cellStyle name="Comma 2 2 2 2 4 4 3 4 2" xfId="2165" xr:uid="{00000000-0005-0000-0000-0000A3080000}"/>
    <cellStyle name="Comma 2 2 2 2 4 4 3 5" xfId="2166" xr:uid="{00000000-0005-0000-0000-0000A4080000}"/>
    <cellStyle name="Comma 2 2 2 2 4 4 4" xfId="2167" xr:uid="{00000000-0005-0000-0000-0000A5080000}"/>
    <cellStyle name="Comma 2 2 2 2 4 4 4 2" xfId="2168" xr:uid="{00000000-0005-0000-0000-0000A6080000}"/>
    <cellStyle name="Comma 2 2 2 2 4 4 4 2 2" xfId="2169" xr:uid="{00000000-0005-0000-0000-0000A7080000}"/>
    <cellStyle name="Comma 2 2 2 2 4 4 4 3" xfId="2170" xr:uid="{00000000-0005-0000-0000-0000A8080000}"/>
    <cellStyle name="Comma 2 2 2 2 4 4 4 3 2" xfId="2171" xr:uid="{00000000-0005-0000-0000-0000A9080000}"/>
    <cellStyle name="Comma 2 2 2 2 4 4 4 4" xfId="2172" xr:uid="{00000000-0005-0000-0000-0000AA080000}"/>
    <cellStyle name="Comma 2 2 2 2 4 4 5" xfId="2173" xr:uid="{00000000-0005-0000-0000-0000AB080000}"/>
    <cellStyle name="Comma 2 2 2 2 4 4 5 2" xfId="2174" xr:uid="{00000000-0005-0000-0000-0000AC080000}"/>
    <cellStyle name="Comma 2 2 2 2 4 4 6" xfId="2175" xr:uid="{00000000-0005-0000-0000-0000AD080000}"/>
    <cellStyle name="Comma 2 2 2 2 4 4 6 2" xfId="2176" xr:uid="{00000000-0005-0000-0000-0000AE080000}"/>
    <cellStyle name="Comma 2 2 2 2 4 4 7" xfId="2177" xr:uid="{00000000-0005-0000-0000-0000AF080000}"/>
    <cellStyle name="Comma 2 2 2 2 4 5" xfId="2178" xr:uid="{00000000-0005-0000-0000-0000B0080000}"/>
    <cellStyle name="Comma 2 2 2 2 4 5 2" xfId="2179" xr:uid="{00000000-0005-0000-0000-0000B1080000}"/>
    <cellStyle name="Comma 2 2 2 2 4 5 2 2" xfId="2180" xr:uid="{00000000-0005-0000-0000-0000B2080000}"/>
    <cellStyle name="Comma 2 2 2 2 4 5 2 2 2" xfId="2181" xr:uid="{00000000-0005-0000-0000-0000B3080000}"/>
    <cellStyle name="Comma 2 2 2 2 4 5 2 2 2 2" xfId="2182" xr:uid="{00000000-0005-0000-0000-0000B4080000}"/>
    <cellStyle name="Comma 2 2 2 2 4 5 2 2 3" xfId="2183" xr:uid="{00000000-0005-0000-0000-0000B5080000}"/>
    <cellStyle name="Comma 2 2 2 2 4 5 2 2 3 2" xfId="2184" xr:uid="{00000000-0005-0000-0000-0000B6080000}"/>
    <cellStyle name="Comma 2 2 2 2 4 5 2 2 4" xfId="2185" xr:uid="{00000000-0005-0000-0000-0000B7080000}"/>
    <cellStyle name="Comma 2 2 2 2 4 5 2 3" xfId="2186" xr:uid="{00000000-0005-0000-0000-0000B8080000}"/>
    <cellStyle name="Comma 2 2 2 2 4 5 2 3 2" xfId="2187" xr:uid="{00000000-0005-0000-0000-0000B9080000}"/>
    <cellStyle name="Comma 2 2 2 2 4 5 2 4" xfId="2188" xr:uid="{00000000-0005-0000-0000-0000BA080000}"/>
    <cellStyle name="Comma 2 2 2 2 4 5 2 4 2" xfId="2189" xr:uid="{00000000-0005-0000-0000-0000BB080000}"/>
    <cellStyle name="Comma 2 2 2 2 4 5 2 5" xfId="2190" xr:uid="{00000000-0005-0000-0000-0000BC080000}"/>
    <cellStyle name="Comma 2 2 2 2 4 5 3" xfId="2191" xr:uid="{00000000-0005-0000-0000-0000BD080000}"/>
    <cellStyle name="Comma 2 2 2 2 4 5 3 2" xfId="2192" xr:uid="{00000000-0005-0000-0000-0000BE080000}"/>
    <cellStyle name="Comma 2 2 2 2 4 5 3 2 2" xfId="2193" xr:uid="{00000000-0005-0000-0000-0000BF080000}"/>
    <cellStyle name="Comma 2 2 2 2 4 5 3 3" xfId="2194" xr:uid="{00000000-0005-0000-0000-0000C0080000}"/>
    <cellStyle name="Comma 2 2 2 2 4 5 3 3 2" xfId="2195" xr:uid="{00000000-0005-0000-0000-0000C1080000}"/>
    <cellStyle name="Comma 2 2 2 2 4 5 3 4" xfId="2196" xr:uid="{00000000-0005-0000-0000-0000C2080000}"/>
    <cellStyle name="Comma 2 2 2 2 4 5 4" xfId="2197" xr:uid="{00000000-0005-0000-0000-0000C3080000}"/>
    <cellStyle name="Comma 2 2 2 2 4 5 4 2" xfId="2198" xr:uid="{00000000-0005-0000-0000-0000C4080000}"/>
    <cellStyle name="Comma 2 2 2 2 4 5 5" xfId="2199" xr:uid="{00000000-0005-0000-0000-0000C5080000}"/>
    <cellStyle name="Comma 2 2 2 2 4 5 5 2" xfId="2200" xr:uid="{00000000-0005-0000-0000-0000C6080000}"/>
    <cellStyle name="Comma 2 2 2 2 4 5 6" xfId="2201" xr:uid="{00000000-0005-0000-0000-0000C7080000}"/>
    <cellStyle name="Comma 2 2 2 2 4 6" xfId="2202" xr:uid="{00000000-0005-0000-0000-0000C8080000}"/>
    <cellStyle name="Comma 2 2 2 2 4 6 2" xfId="2203" xr:uid="{00000000-0005-0000-0000-0000C9080000}"/>
    <cellStyle name="Comma 2 2 2 2 4 6 2 2" xfId="2204" xr:uid="{00000000-0005-0000-0000-0000CA080000}"/>
    <cellStyle name="Comma 2 2 2 2 4 6 2 2 2" xfId="2205" xr:uid="{00000000-0005-0000-0000-0000CB080000}"/>
    <cellStyle name="Comma 2 2 2 2 4 6 2 3" xfId="2206" xr:uid="{00000000-0005-0000-0000-0000CC080000}"/>
    <cellStyle name="Comma 2 2 2 2 4 6 2 3 2" xfId="2207" xr:uid="{00000000-0005-0000-0000-0000CD080000}"/>
    <cellStyle name="Comma 2 2 2 2 4 6 2 4" xfId="2208" xr:uid="{00000000-0005-0000-0000-0000CE080000}"/>
    <cellStyle name="Comma 2 2 2 2 4 6 3" xfId="2209" xr:uid="{00000000-0005-0000-0000-0000CF080000}"/>
    <cellStyle name="Comma 2 2 2 2 4 6 3 2" xfId="2210" xr:uid="{00000000-0005-0000-0000-0000D0080000}"/>
    <cellStyle name="Comma 2 2 2 2 4 6 4" xfId="2211" xr:uid="{00000000-0005-0000-0000-0000D1080000}"/>
    <cellStyle name="Comma 2 2 2 2 4 6 4 2" xfId="2212" xr:uid="{00000000-0005-0000-0000-0000D2080000}"/>
    <cellStyle name="Comma 2 2 2 2 4 6 5" xfId="2213" xr:uid="{00000000-0005-0000-0000-0000D3080000}"/>
    <cellStyle name="Comma 2 2 2 2 4 7" xfId="2214" xr:uid="{00000000-0005-0000-0000-0000D4080000}"/>
    <cellStyle name="Comma 2 2 2 2 4 7 2" xfId="2215" xr:uid="{00000000-0005-0000-0000-0000D5080000}"/>
    <cellStyle name="Comma 2 2 2 2 4 7 2 2" xfId="2216" xr:uid="{00000000-0005-0000-0000-0000D6080000}"/>
    <cellStyle name="Comma 2 2 2 2 4 7 3" xfId="2217" xr:uid="{00000000-0005-0000-0000-0000D7080000}"/>
    <cellStyle name="Comma 2 2 2 2 4 7 3 2" xfId="2218" xr:uid="{00000000-0005-0000-0000-0000D8080000}"/>
    <cellStyle name="Comma 2 2 2 2 4 7 4" xfId="2219" xr:uid="{00000000-0005-0000-0000-0000D9080000}"/>
    <cellStyle name="Comma 2 2 2 2 4 8" xfId="2220" xr:uid="{00000000-0005-0000-0000-0000DA080000}"/>
    <cellStyle name="Comma 2 2 2 2 4 8 2" xfId="2221" xr:uid="{00000000-0005-0000-0000-0000DB080000}"/>
    <cellStyle name="Comma 2 2 2 2 4 9" xfId="2222" xr:uid="{00000000-0005-0000-0000-0000DC080000}"/>
    <cellStyle name="Comma 2 2 2 2 4 9 2" xfId="2223" xr:uid="{00000000-0005-0000-0000-0000DD080000}"/>
    <cellStyle name="Comma 2 2 2 2 5" xfId="2224" xr:uid="{00000000-0005-0000-0000-0000DE080000}"/>
    <cellStyle name="Comma 2 2 2 2 5 2" xfId="2225" xr:uid="{00000000-0005-0000-0000-0000DF080000}"/>
    <cellStyle name="Comma 2 2 2 2 5 2 2" xfId="2226" xr:uid="{00000000-0005-0000-0000-0000E0080000}"/>
    <cellStyle name="Comma 2 2 2 2 5 2 2 2" xfId="2227" xr:uid="{00000000-0005-0000-0000-0000E1080000}"/>
    <cellStyle name="Comma 2 2 2 2 5 2 2 2 2" xfId="2228" xr:uid="{00000000-0005-0000-0000-0000E2080000}"/>
    <cellStyle name="Comma 2 2 2 2 5 2 2 2 2 2" xfId="2229" xr:uid="{00000000-0005-0000-0000-0000E3080000}"/>
    <cellStyle name="Comma 2 2 2 2 5 2 2 2 2 2 2" xfId="2230" xr:uid="{00000000-0005-0000-0000-0000E4080000}"/>
    <cellStyle name="Comma 2 2 2 2 5 2 2 2 2 2 2 2" xfId="2231" xr:uid="{00000000-0005-0000-0000-0000E5080000}"/>
    <cellStyle name="Comma 2 2 2 2 5 2 2 2 2 2 3" xfId="2232" xr:uid="{00000000-0005-0000-0000-0000E6080000}"/>
    <cellStyle name="Comma 2 2 2 2 5 2 2 2 2 2 3 2" xfId="2233" xr:uid="{00000000-0005-0000-0000-0000E7080000}"/>
    <cellStyle name="Comma 2 2 2 2 5 2 2 2 2 2 4" xfId="2234" xr:uid="{00000000-0005-0000-0000-0000E8080000}"/>
    <cellStyle name="Comma 2 2 2 2 5 2 2 2 2 3" xfId="2235" xr:uid="{00000000-0005-0000-0000-0000E9080000}"/>
    <cellStyle name="Comma 2 2 2 2 5 2 2 2 2 3 2" xfId="2236" xr:uid="{00000000-0005-0000-0000-0000EA080000}"/>
    <cellStyle name="Comma 2 2 2 2 5 2 2 2 2 4" xfId="2237" xr:uid="{00000000-0005-0000-0000-0000EB080000}"/>
    <cellStyle name="Comma 2 2 2 2 5 2 2 2 2 4 2" xfId="2238" xr:uid="{00000000-0005-0000-0000-0000EC080000}"/>
    <cellStyle name="Comma 2 2 2 2 5 2 2 2 2 5" xfId="2239" xr:uid="{00000000-0005-0000-0000-0000ED080000}"/>
    <cellStyle name="Comma 2 2 2 2 5 2 2 2 3" xfId="2240" xr:uid="{00000000-0005-0000-0000-0000EE080000}"/>
    <cellStyle name="Comma 2 2 2 2 5 2 2 2 3 2" xfId="2241" xr:uid="{00000000-0005-0000-0000-0000EF080000}"/>
    <cellStyle name="Comma 2 2 2 2 5 2 2 2 3 2 2" xfId="2242" xr:uid="{00000000-0005-0000-0000-0000F0080000}"/>
    <cellStyle name="Comma 2 2 2 2 5 2 2 2 3 3" xfId="2243" xr:uid="{00000000-0005-0000-0000-0000F1080000}"/>
    <cellStyle name="Comma 2 2 2 2 5 2 2 2 3 3 2" xfId="2244" xr:uid="{00000000-0005-0000-0000-0000F2080000}"/>
    <cellStyle name="Comma 2 2 2 2 5 2 2 2 3 4" xfId="2245" xr:uid="{00000000-0005-0000-0000-0000F3080000}"/>
    <cellStyle name="Comma 2 2 2 2 5 2 2 2 4" xfId="2246" xr:uid="{00000000-0005-0000-0000-0000F4080000}"/>
    <cellStyle name="Comma 2 2 2 2 5 2 2 2 4 2" xfId="2247" xr:uid="{00000000-0005-0000-0000-0000F5080000}"/>
    <cellStyle name="Comma 2 2 2 2 5 2 2 2 5" xfId="2248" xr:uid="{00000000-0005-0000-0000-0000F6080000}"/>
    <cellStyle name="Comma 2 2 2 2 5 2 2 2 5 2" xfId="2249" xr:uid="{00000000-0005-0000-0000-0000F7080000}"/>
    <cellStyle name="Comma 2 2 2 2 5 2 2 2 6" xfId="2250" xr:uid="{00000000-0005-0000-0000-0000F8080000}"/>
    <cellStyle name="Comma 2 2 2 2 5 2 2 3" xfId="2251" xr:uid="{00000000-0005-0000-0000-0000F9080000}"/>
    <cellStyle name="Comma 2 2 2 2 5 2 2 3 2" xfId="2252" xr:uid="{00000000-0005-0000-0000-0000FA080000}"/>
    <cellStyle name="Comma 2 2 2 2 5 2 2 3 2 2" xfId="2253" xr:uid="{00000000-0005-0000-0000-0000FB080000}"/>
    <cellStyle name="Comma 2 2 2 2 5 2 2 3 2 2 2" xfId="2254" xr:uid="{00000000-0005-0000-0000-0000FC080000}"/>
    <cellStyle name="Comma 2 2 2 2 5 2 2 3 2 3" xfId="2255" xr:uid="{00000000-0005-0000-0000-0000FD080000}"/>
    <cellStyle name="Comma 2 2 2 2 5 2 2 3 2 3 2" xfId="2256" xr:uid="{00000000-0005-0000-0000-0000FE080000}"/>
    <cellStyle name="Comma 2 2 2 2 5 2 2 3 2 4" xfId="2257" xr:uid="{00000000-0005-0000-0000-0000FF080000}"/>
    <cellStyle name="Comma 2 2 2 2 5 2 2 3 3" xfId="2258" xr:uid="{00000000-0005-0000-0000-000000090000}"/>
    <cellStyle name="Comma 2 2 2 2 5 2 2 3 3 2" xfId="2259" xr:uid="{00000000-0005-0000-0000-000001090000}"/>
    <cellStyle name="Comma 2 2 2 2 5 2 2 3 4" xfId="2260" xr:uid="{00000000-0005-0000-0000-000002090000}"/>
    <cellStyle name="Comma 2 2 2 2 5 2 2 3 4 2" xfId="2261" xr:uid="{00000000-0005-0000-0000-000003090000}"/>
    <cellStyle name="Comma 2 2 2 2 5 2 2 3 5" xfId="2262" xr:uid="{00000000-0005-0000-0000-000004090000}"/>
    <cellStyle name="Comma 2 2 2 2 5 2 2 4" xfId="2263" xr:uid="{00000000-0005-0000-0000-000005090000}"/>
    <cellStyle name="Comma 2 2 2 2 5 2 2 4 2" xfId="2264" xr:uid="{00000000-0005-0000-0000-000006090000}"/>
    <cellStyle name="Comma 2 2 2 2 5 2 2 4 2 2" xfId="2265" xr:uid="{00000000-0005-0000-0000-000007090000}"/>
    <cellStyle name="Comma 2 2 2 2 5 2 2 4 3" xfId="2266" xr:uid="{00000000-0005-0000-0000-000008090000}"/>
    <cellStyle name="Comma 2 2 2 2 5 2 2 4 3 2" xfId="2267" xr:uid="{00000000-0005-0000-0000-000009090000}"/>
    <cellStyle name="Comma 2 2 2 2 5 2 2 4 4" xfId="2268" xr:uid="{00000000-0005-0000-0000-00000A090000}"/>
    <cellStyle name="Comma 2 2 2 2 5 2 2 5" xfId="2269" xr:uid="{00000000-0005-0000-0000-00000B090000}"/>
    <cellStyle name="Comma 2 2 2 2 5 2 2 5 2" xfId="2270" xr:uid="{00000000-0005-0000-0000-00000C090000}"/>
    <cellStyle name="Comma 2 2 2 2 5 2 2 6" xfId="2271" xr:uid="{00000000-0005-0000-0000-00000D090000}"/>
    <cellStyle name="Comma 2 2 2 2 5 2 2 6 2" xfId="2272" xr:uid="{00000000-0005-0000-0000-00000E090000}"/>
    <cellStyle name="Comma 2 2 2 2 5 2 2 7" xfId="2273" xr:uid="{00000000-0005-0000-0000-00000F090000}"/>
    <cellStyle name="Comma 2 2 2 2 5 2 3" xfId="2274" xr:uid="{00000000-0005-0000-0000-000010090000}"/>
    <cellStyle name="Comma 2 2 2 2 5 2 3 2" xfId="2275" xr:uid="{00000000-0005-0000-0000-000011090000}"/>
    <cellStyle name="Comma 2 2 2 2 5 2 3 2 2" xfId="2276" xr:uid="{00000000-0005-0000-0000-000012090000}"/>
    <cellStyle name="Comma 2 2 2 2 5 2 3 2 2 2" xfId="2277" xr:uid="{00000000-0005-0000-0000-000013090000}"/>
    <cellStyle name="Comma 2 2 2 2 5 2 3 2 2 2 2" xfId="2278" xr:uid="{00000000-0005-0000-0000-000014090000}"/>
    <cellStyle name="Comma 2 2 2 2 5 2 3 2 2 3" xfId="2279" xr:uid="{00000000-0005-0000-0000-000015090000}"/>
    <cellStyle name="Comma 2 2 2 2 5 2 3 2 2 3 2" xfId="2280" xr:uid="{00000000-0005-0000-0000-000016090000}"/>
    <cellStyle name="Comma 2 2 2 2 5 2 3 2 2 4" xfId="2281" xr:uid="{00000000-0005-0000-0000-000017090000}"/>
    <cellStyle name="Comma 2 2 2 2 5 2 3 2 3" xfId="2282" xr:uid="{00000000-0005-0000-0000-000018090000}"/>
    <cellStyle name="Comma 2 2 2 2 5 2 3 2 3 2" xfId="2283" xr:uid="{00000000-0005-0000-0000-000019090000}"/>
    <cellStyle name="Comma 2 2 2 2 5 2 3 2 4" xfId="2284" xr:uid="{00000000-0005-0000-0000-00001A090000}"/>
    <cellStyle name="Comma 2 2 2 2 5 2 3 2 4 2" xfId="2285" xr:uid="{00000000-0005-0000-0000-00001B090000}"/>
    <cellStyle name="Comma 2 2 2 2 5 2 3 2 5" xfId="2286" xr:uid="{00000000-0005-0000-0000-00001C090000}"/>
    <cellStyle name="Comma 2 2 2 2 5 2 3 3" xfId="2287" xr:uid="{00000000-0005-0000-0000-00001D090000}"/>
    <cellStyle name="Comma 2 2 2 2 5 2 3 3 2" xfId="2288" xr:uid="{00000000-0005-0000-0000-00001E090000}"/>
    <cellStyle name="Comma 2 2 2 2 5 2 3 3 2 2" xfId="2289" xr:uid="{00000000-0005-0000-0000-00001F090000}"/>
    <cellStyle name="Comma 2 2 2 2 5 2 3 3 3" xfId="2290" xr:uid="{00000000-0005-0000-0000-000020090000}"/>
    <cellStyle name="Comma 2 2 2 2 5 2 3 3 3 2" xfId="2291" xr:uid="{00000000-0005-0000-0000-000021090000}"/>
    <cellStyle name="Comma 2 2 2 2 5 2 3 3 4" xfId="2292" xr:uid="{00000000-0005-0000-0000-000022090000}"/>
    <cellStyle name="Comma 2 2 2 2 5 2 3 4" xfId="2293" xr:uid="{00000000-0005-0000-0000-000023090000}"/>
    <cellStyle name="Comma 2 2 2 2 5 2 3 4 2" xfId="2294" xr:uid="{00000000-0005-0000-0000-000024090000}"/>
    <cellStyle name="Comma 2 2 2 2 5 2 3 5" xfId="2295" xr:uid="{00000000-0005-0000-0000-000025090000}"/>
    <cellStyle name="Comma 2 2 2 2 5 2 3 5 2" xfId="2296" xr:uid="{00000000-0005-0000-0000-000026090000}"/>
    <cellStyle name="Comma 2 2 2 2 5 2 3 6" xfId="2297" xr:uid="{00000000-0005-0000-0000-000027090000}"/>
    <cellStyle name="Comma 2 2 2 2 5 2 4" xfId="2298" xr:uid="{00000000-0005-0000-0000-000028090000}"/>
    <cellStyle name="Comma 2 2 2 2 5 2 4 2" xfId="2299" xr:uid="{00000000-0005-0000-0000-000029090000}"/>
    <cellStyle name="Comma 2 2 2 2 5 2 4 2 2" xfId="2300" xr:uid="{00000000-0005-0000-0000-00002A090000}"/>
    <cellStyle name="Comma 2 2 2 2 5 2 4 2 2 2" xfId="2301" xr:uid="{00000000-0005-0000-0000-00002B090000}"/>
    <cellStyle name="Comma 2 2 2 2 5 2 4 2 3" xfId="2302" xr:uid="{00000000-0005-0000-0000-00002C090000}"/>
    <cellStyle name="Comma 2 2 2 2 5 2 4 2 3 2" xfId="2303" xr:uid="{00000000-0005-0000-0000-00002D090000}"/>
    <cellStyle name="Comma 2 2 2 2 5 2 4 2 4" xfId="2304" xr:uid="{00000000-0005-0000-0000-00002E090000}"/>
    <cellStyle name="Comma 2 2 2 2 5 2 4 3" xfId="2305" xr:uid="{00000000-0005-0000-0000-00002F090000}"/>
    <cellStyle name="Comma 2 2 2 2 5 2 4 3 2" xfId="2306" xr:uid="{00000000-0005-0000-0000-000030090000}"/>
    <cellStyle name="Comma 2 2 2 2 5 2 4 4" xfId="2307" xr:uid="{00000000-0005-0000-0000-000031090000}"/>
    <cellStyle name="Comma 2 2 2 2 5 2 4 4 2" xfId="2308" xr:uid="{00000000-0005-0000-0000-000032090000}"/>
    <cellStyle name="Comma 2 2 2 2 5 2 4 5" xfId="2309" xr:uid="{00000000-0005-0000-0000-000033090000}"/>
    <cellStyle name="Comma 2 2 2 2 5 2 5" xfId="2310" xr:uid="{00000000-0005-0000-0000-000034090000}"/>
    <cellStyle name="Comma 2 2 2 2 5 2 5 2" xfId="2311" xr:uid="{00000000-0005-0000-0000-000035090000}"/>
    <cellStyle name="Comma 2 2 2 2 5 2 5 2 2" xfId="2312" xr:uid="{00000000-0005-0000-0000-000036090000}"/>
    <cellStyle name="Comma 2 2 2 2 5 2 5 3" xfId="2313" xr:uid="{00000000-0005-0000-0000-000037090000}"/>
    <cellStyle name="Comma 2 2 2 2 5 2 5 3 2" xfId="2314" xr:uid="{00000000-0005-0000-0000-000038090000}"/>
    <cellStyle name="Comma 2 2 2 2 5 2 5 4" xfId="2315" xr:uid="{00000000-0005-0000-0000-000039090000}"/>
    <cellStyle name="Comma 2 2 2 2 5 2 6" xfId="2316" xr:uid="{00000000-0005-0000-0000-00003A090000}"/>
    <cellStyle name="Comma 2 2 2 2 5 2 6 2" xfId="2317" xr:uid="{00000000-0005-0000-0000-00003B090000}"/>
    <cellStyle name="Comma 2 2 2 2 5 2 7" xfId="2318" xr:uid="{00000000-0005-0000-0000-00003C090000}"/>
    <cellStyle name="Comma 2 2 2 2 5 2 7 2" xfId="2319" xr:uid="{00000000-0005-0000-0000-00003D090000}"/>
    <cellStyle name="Comma 2 2 2 2 5 2 8" xfId="2320" xr:uid="{00000000-0005-0000-0000-00003E090000}"/>
    <cellStyle name="Comma 2 2 2 2 5 3" xfId="2321" xr:uid="{00000000-0005-0000-0000-00003F090000}"/>
    <cellStyle name="Comma 2 2 2 2 5 3 2" xfId="2322" xr:uid="{00000000-0005-0000-0000-000040090000}"/>
    <cellStyle name="Comma 2 2 2 2 5 3 2 2" xfId="2323" xr:uid="{00000000-0005-0000-0000-000041090000}"/>
    <cellStyle name="Comma 2 2 2 2 5 3 2 2 2" xfId="2324" xr:uid="{00000000-0005-0000-0000-000042090000}"/>
    <cellStyle name="Comma 2 2 2 2 5 3 2 2 2 2" xfId="2325" xr:uid="{00000000-0005-0000-0000-000043090000}"/>
    <cellStyle name="Comma 2 2 2 2 5 3 2 2 2 2 2" xfId="2326" xr:uid="{00000000-0005-0000-0000-000044090000}"/>
    <cellStyle name="Comma 2 2 2 2 5 3 2 2 2 3" xfId="2327" xr:uid="{00000000-0005-0000-0000-000045090000}"/>
    <cellStyle name="Comma 2 2 2 2 5 3 2 2 2 3 2" xfId="2328" xr:uid="{00000000-0005-0000-0000-000046090000}"/>
    <cellStyle name="Comma 2 2 2 2 5 3 2 2 2 4" xfId="2329" xr:uid="{00000000-0005-0000-0000-000047090000}"/>
    <cellStyle name="Comma 2 2 2 2 5 3 2 2 3" xfId="2330" xr:uid="{00000000-0005-0000-0000-000048090000}"/>
    <cellStyle name="Comma 2 2 2 2 5 3 2 2 3 2" xfId="2331" xr:uid="{00000000-0005-0000-0000-000049090000}"/>
    <cellStyle name="Comma 2 2 2 2 5 3 2 2 4" xfId="2332" xr:uid="{00000000-0005-0000-0000-00004A090000}"/>
    <cellStyle name="Comma 2 2 2 2 5 3 2 2 4 2" xfId="2333" xr:uid="{00000000-0005-0000-0000-00004B090000}"/>
    <cellStyle name="Comma 2 2 2 2 5 3 2 2 5" xfId="2334" xr:uid="{00000000-0005-0000-0000-00004C090000}"/>
    <cellStyle name="Comma 2 2 2 2 5 3 2 3" xfId="2335" xr:uid="{00000000-0005-0000-0000-00004D090000}"/>
    <cellStyle name="Comma 2 2 2 2 5 3 2 3 2" xfId="2336" xr:uid="{00000000-0005-0000-0000-00004E090000}"/>
    <cellStyle name="Comma 2 2 2 2 5 3 2 3 2 2" xfId="2337" xr:uid="{00000000-0005-0000-0000-00004F090000}"/>
    <cellStyle name="Comma 2 2 2 2 5 3 2 3 3" xfId="2338" xr:uid="{00000000-0005-0000-0000-000050090000}"/>
    <cellStyle name="Comma 2 2 2 2 5 3 2 3 3 2" xfId="2339" xr:uid="{00000000-0005-0000-0000-000051090000}"/>
    <cellStyle name="Comma 2 2 2 2 5 3 2 3 4" xfId="2340" xr:uid="{00000000-0005-0000-0000-000052090000}"/>
    <cellStyle name="Comma 2 2 2 2 5 3 2 4" xfId="2341" xr:uid="{00000000-0005-0000-0000-000053090000}"/>
    <cellStyle name="Comma 2 2 2 2 5 3 2 4 2" xfId="2342" xr:uid="{00000000-0005-0000-0000-000054090000}"/>
    <cellStyle name="Comma 2 2 2 2 5 3 2 5" xfId="2343" xr:uid="{00000000-0005-0000-0000-000055090000}"/>
    <cellStyle name="Comma 2 2 2 2 5 3 2 5 2" xfId="2344" xr:uid="{00000000-0005-0000-0000-000056090000}"/>
    <cellStyle name="Comma 2 2 2 2 5 3 2 6" xfId="2345" xr:uid="{00000000-0005-0000-0000-000057090000}"/>
    <cellStyle name="Comma 2 2 2 2 5 3 3" xfId="2346" xr:uid="{00000000-0005-0000-0000-000058090000}"/>
    <cellStyle name="Comma 2 2 2 2 5 3 3 2" xfId="2347" xr:uid="{00000000-0005-0000-0000-000059090000}"/>
    <cellStyle name="Comma 2 2 2 2 5 3 3 2 2" xfId="2348" xr:uid="{00000000-0005-0000-0000-00005A090000}"/>
    <cellStyle name="Comma 2 2 2 2 5 3 3 2 2 2" xfId="2349" xr:uid="{00000000-0005-0000-0000-00005B090000}"/>
    <cellStyle name="Comma 2 2 2 2 5 3 3 2 3" xfId="2350" xr:uid="{00000000-0005-0000-0000-00005C090000}"/>
    <cellStyle name="Comma 2 2 2 2 5 3 3 2 3 2" xfId="2351" xr:uid="{00000000-0005-0000-0000-00005D090000}"/>
    <cellStyle name="Comma 2 2 2 2 5 3 3 2 4" xfId="2352" xr:uid="{00000000-0005-0000-0000-00005E090000}"/>
    <cellStyle name="Comma 2 2 2 2 5 3 3 3" xfId="2353" xr:uid="{00000000-0005-0000-0000-00005F090000}"/>
    <cellStyle name="Comma 2 2 2 2 5 3 3 3 2" xfId="2354" xr:uid="{00000000-0005-0000-0000-000060090000}"/>
    <cellStyle name="Comma 2 2 2 2 5 3 3 4" xfId="2355" xr:uid="{00000000-0005-0000-0000-000061090000}"/>
    <cellStyle name="Comma 2 2 2 2 5 3 3 4 2" xfId="2356" xr:uid="{00000000-0005-0000-0000-000062090000}"/>
    <cellStyle name="Comma 2 2 2 2 5 3 3 5" xfId="2357" xr:uid="{00000000-0005-0000-0000-000063090000}"/>
    <cellStyle name="Comma 2 2 2 2 5 3 4" xfId="2358" xr:uid="{00000000-0005-0000-0000-000064090000}"/>
    <cellStyle name="Comma 2 2 2 2 5 3 4 2" xfId="2359" xr:uid="{00000000-0005-0000-0000-000065090000}"/>
    <cellStyle name="Comma 2 2 2 2 5 3 4 2 2" xfId="2360" xr:uid="{00000000-0005-0000-0000-000066090000}"/>
    <cellStyle name="Comma 2 2 2 2 5 3 4 3" xfId="2361" xr:uid="{00000000-0005-0000-0000-000067090000}"/>
    <cellStyle name="Comma 2 2 2 2 5 3 4 3 2" xfId="2362" xr:uid="{00000000-0005-0000-0000-000068090000}"/>
    <cellStyle name="Comma 2 2 2 2 5 3 4 4" xfId="2363" xr:uid="{00000000-0005-0000-0000-000069090000}"/>
    <cellStyle name="Comma 2 2 2 2 5 3 5" xfId="2364" xr:uid="{00000000-0005-0000-0000-00006A090000}"/>
    <cellStyle name="Comma 2 2 2 2 5 3 5 2" xfId="2365" xr:uid="{00000000-0005-0000-0000-00006B090000}"/>
    <cellStyle name="Comma 2 2 2 2 5 3 6" xfId="2366" xr:uid="{00000000-0005-0000-0000-00006C090000}"/>
    <cellStyle name="Comma 2 2 2 2 5 3 6 2" xfId="2367" xr:uid="{00000000-0005-0000-0000-00006D090000}"/>
    <cellStyle name="Comma 2 2 2 2 5 3 7" xfId="2368" xr:uid="{00000000-0005-0000-0000-00006E090000}"/>
    <cellStyle name="Comma 2 2 2 2 5 4" xfId="2369" xr:uid="{00000000-0005-0000-0000-00006F090000}"/>
    <cellStyle name="Comma 2 2 2 2 5 4 2" xfId="2370" xr:uid="{00000000-0005-0000-0000-000070090000}"/>
    <cellStyle name="Comma 2 2 2 2 5 4 2 2" xfId="2371" xr:uid="{00000000-0005-0000-0000-000071090000}"/>
    <cellStyle name="Comma 2 2 2 2 5 4 2 2 2" xfId="2372" xr:uid="{00000000-0005-0000-0000-000072090000}"/>
    <cellStyle name="Comma 2 2 2 2 5 4 2 2 2 2" xfId="2373" xr:uid="{00000000-0005-0000-0000-000073090000}"/>
    <cellStyle name="Comma 2 2 2 2 5 4 2 2 3" xfId="2374" xr:uid="{00000000-0005-0000-0000-000074090000}"/>
    <cellStyle name="Comma 2 2 2 2 5 4 2 2 3 2" xfId="2375" xr:uid="{00000000-0005-0000-0000-000075090000}"/>
    <cellStyle name="Comma 2 2 2 2 5 4 2 2 4" xfId="2376" xr:uid="{00000000-0005-0000-0000-000076090000}"/>
    <cellStyle name="Comma 2 2 2 2 5 4 2 3" xfId="2377" xr:uid="{00000000-0005-0000-0000-000077090000}"/>
    <cellStyle name="Comma 2 2 2 2 5 4 2 3 2" xfId="2378" xr:uid="{00000000-0005-0000-0000-000078090000}"/>
    <cellStyle name="Comma 2 2 2 2 5 4 2 4" xfId="2379" xr:uid="{00000000-0005-0000-0000-000079090000}"/>
    <cellStyle name="Comma 2 2 2 2 5 4 2 4 2" xfId="2380" xr:uid="{00000000-0005-0000-0000-00007A090000}"/>
    <cellStyle name="Comma 2 2 2 2 5 4 2 5" xfId="2381" xr:uid="{00000000-0005-0000-0000-00007B090000}"/>
    <cellStyle name="Comma 2 2 2 2 5 4 3" xfId="2382" xr:uid="{00000000-0005-0000-0000-00007C090000}"/>
    <cellStyle name="Comma 2 2 2 2 5 4 3 2" xfId="2383" xr:uid="{00000000-0005-0000-0000-00007D090000}"/>
    <cellStyle name="Comma 2 2 2 2 5 4 3 2 2" xfId="2384" xr:uid="{00000000-0005-0000-0000-00007E090000}"/>
    <cellStyle name="Comma 2 2 2 2 5 4 3 3" xfId="2385" xr:uid="{00000000-0005-0000-0000-00007F090000}"/>
    <cellStyle name="Comma 2 2 2 2 5 4 3 3 2" xfId="2386" xr:uid="{00000000-0005-0000-0000-000080090000}"/>
    <cellStyle name="Comma 2 2 2 2 5 4 3 4" xfId="2387" xr:uid="{00000000-0005-0000-0000-000081090000}"/>
    <cellStyle name="Comma 2 2 2 2 5 4 4" xfId="2388" xr:uid="{00000000-0005-0000-0000-000082090000}"/>
    <cellStyle name="Comma 2 2 2 2 5 4 4 2" xfId="2389" xr:uid="{00000000-0005-0000-0000-000083090000}"/>
    <cellStyle name="Comma 2 2 2 2 5 4 5" xfId="2390" xr:uid="{00000000-0005-0000-0000-000084090000}"/>
    <cellStyle name="Comma 2 2 2 2 5 4 5 2" xfId="2391" xr:uid="{00000000-0005-0000-0000-000085090000}"/>
    <cellStyle name="Comma 2 2 2 2 5 4 6" xfId="2392" xr:uid="{00000000-0005-0000-0000-000086090000}"/>
    <cellStyle name="Comma 2 2 2 2 5 5" xfId="2393" xr:uid="{00000000-0005-0000-0000-000087090000}"/>
    <cellStyle name="Comma 2 2 2 2 5 5 2" xfId="2394" xr:uid="{00000000-0005-0000-0000-000088090000}"/>
    <cellStyle name="Comma 2 2 2 2 5 5 2 2" xfId="2395" xr:uid="{00000000-0005-0000-0000-000089090000}"/>
    <cellStyle name="Comma 2 2 2 2 5 5 2 2 2" xfId="2396" xr:uid="{00000000-0005-0000-0000-00008A090000}"/>
    <cellStyle name="Comma 2 2 2 2 5 5 2 3" xfId="2397" xr:uid="{00000000-0005-0000-0000-00008B090000}"/>
    <cellStyle name="Comma 2 2 2 2 5 5 2 3 2" xfId="2398" xr:uid="{00000000-0005-0000-0000-00008C090000}"/>
    <cellStyle name="Comma 2 2 2 2 5 5 2 4" xfId="2399" xr:uid="{00000000-0005-0000-0000-00008D090000}"/>
    <cellStyle name="Comma 2 2 2 2 5 5 3" xfId="2400" xr:uid="{00000000-0005-0000-0000-00008E090000}"/>
    <cellStyle name="Comma 2 2 2 2 5 5 3 2" xfId="2401" xr:uid="{00000000-0005-0000-0000-00008F090000}"/>
    <cellStyle name="Comma 2 2 2 2 5 5 4" xfId="2402" xr:uid="{00000000-0005-0000-0000-000090090000}"/>
    <cellStyle name="Comma 2 2 2 2 5 5 4 2" xfId="2403" xr:uid="{00000000-0005-0000-0000-000091090000}"/>
    <cellStyle name="Comma 2 2 2 2 5 5 5" xfId="2404" xr:uid="{00000000-0005-0000-0000-000092090000}"/>
    <cellStyle name="Comma 2 2 2 2 5 6" xfId="2405" xr:uid="{00000000-0005-0000-0000-000093090000}"/>
    <cellStyle name="Comma 2 2 2 2 5 6 2" xfId="2406" xr:uid="{00000000-0005-0000-0000-000094090000}"/>
    <cellStyle name="Comma 2 2 2 2 5 6 2 2" xfId="2407" xr:uid="{00000000-0005-0000-0000-000095090000}"/>
    <cellStyle name="Comma 2 2 2 2 5 6 3" xfId="2408" xr:uid="{00000000-0005-0000-0000-000096090000}"/>
    <cellStyle name="Comma 2 2 2 2 5 6 3 2" xfId="2409" xr:uid="{00000000-0005-0000-0000-000097090000}"/>
    <cellStyle name="Comma 2 2 2 2 5 6 4" xfId="2410" xr:uid="{00000000-0005-0000-0000-000098090000}"/>
    <cellStyle name="Comma 2 2 2 2 5 7" xfId="2411" xr:uid="{00000000-0005-0000-0000-000099090000}"/>
    <cellStyle name="Comma 2 2 2 2 5 7 2" xfId="2412" xr:uid="{00000000-0005-0000-0000-00009A090000}"/>
    <cellStyle name="Comma 2 2 2 2 5 8" xfId="2413" xr:uid="{00000000-0005-0000-0000-00009B090000}"/>
    <cellStyle name="Comma 2 2 2 2 5 8 2" xfId="2414" xr:uid="{00000000-0005-0000-0000-00009C090000}"/>
    <cellStyle name="Comma 2 2 2 2 5 9" xfId="2415" xr:uid="{00000000-0005-0000-0000-00009D090000}"/>
    <cellStyle name="Comma 2 2 2 2 6" xfId="2416" xr:uid="{00000000-0005-0000-0000-00009E090000}"/>
    <cellStyle name="Comma 2 2 2 2 6 2" xfId="2417" xr:uid="{00000000-0005-0000-0000-00009F090000}"/>
    <cellStyle name="Comma 2 2 2 2 6 2 2" xfId="2418" xr:uid="{00000000-0005-0000-0000-0000A0090000}"/>
    <cellStyle name="Comma 2 2 2 2 6 2 2 2" xfId="2419" xr:uid="{00000000-0005-0000-0000-0000A1090000}"/>
    <cellStyle name="Comma 2 2 2 2 6 2 2 2 2" xfId="2420" xr:uid="{00000000-0005-0000-0000-0000A2090000}"/>
    <cellStyle name="Comma 2 2 2 2 6 2 2 2 2 2" xfId="2421" xr:uid="{00000000-0005-0000-0000-0000A3090000}"/>
    <cellStyle name="Comma 2 2 2 2 6 2 2 2 2 2 2" xfId="2422" xr:uid="{00000000-0005-0000-0000-0000A4090000}"/>
    <cellStyle name="Comma 2 2 2 2 6 2 2 2 2 3" xfId="2423" xr:uid="{00000000-0005-0000-0000-0000A5090000}"/>
    <cellStyle name="Comma 2 2 2 2 6 2 2 2 2 3 2" xfId="2424" xr:uid="{00000000-0005-0000-0000-0000A6090000}"/>
    <cellStyle name="Comma 2 2 2 2 6 2 2 2 2 4" xfId="2425" xr:uid="{00000000-0005-0000-0000-0000A7090000}"/>
    <cellStyle name="Comma 2 2 2 2 6 2 2 2 3" xfId="2426" xr:uid="{00000000-0005-0000-0000-0000A8090000}"/>
    <cellStyle name="Comma 2 2 2 2 6 2 2 2 3 2" xfId="2427" xr:uid="{00000000-0005-0000-0000-0000A9090000}"/>
    <cellStyle name="Comma 2 2 2 2 6 2 2 2 4" xfId="2428" xr:uid="{00000000-0005-0000-0000-0000AA090000}"/>
    <cellStyle name="Comma 2 2 2 2 6 2 2 2 4 2" xfId="2429" xr:uid="{00000000-0005-0000-0000-0000AB090000}"/>
    <cellStyle name="Comma 2 2 2 2 6 2 2 2 5" xfId="2430" xr:uid="{00000000-0005-0000-0000-0000AC090000}"/>
    <cellStyle name="Comma 2 2 2 2 6 2 2 3" xfId="2431" xr:uid="{00000000-0005-0000-0000-0000AD090000}"/>
    <cellStyle name="Comma 2 2 2 2 6 2 2 3 2" xfId="2432" xr:uid="{00000000-0005-0000-0000-0000AE090000}"/>
    <cellStyle name="Comma 2 2 2 2 6 2 2 3 2 2" xfId="2433" xr:uid="{00000000-0005-0000-0000-0000AF090000}"/>
    <cellStyle name="Comma 2 2 2 2 6 2 2 3 3" xfId="2434" xr:uid="{00000000-0005-0000-0000-0000B0090000}"/>
    <cellStyle name="Comma 2 2 2 2 6 2 2 3 3 2" xfId="2435" xr:uid="{00000000-0005-0000-0000-0000B1090000}"/>
    <cellStyle name="Comma 2 2 2 2 6 2 2 3 4" xfId="2436" xr:uid="{00000000-0005-0000-0000-0000B2090000}"/>
    <cellStyle name="Comma 2 2 2 2 6 2 2 4" xfId="2437" xr:uid="{00000000-0005-0000-0000-0000B3090000}"/>
    <cellStyle name="Comma 2 2 2 2 6 2 2 4 2" xfId="2438" xr:uid="{00000000-0005-0000-0000-0000B4090000}"/>
    <cellStyle name="Comma 2 2 2 2 6 2 2 5" xfId="2439" xr:uid="{00000000-0005-0000-0000-0000B5090000}"/>
    <cellStyle name="Comma 2 2 2 2 6 2 2 5 2" xfId="2440" xr:uid="{00000000-0005-0000-0000-0000B6090000}"/>
    <cellStyle name="Comma 2 2 2 2 6 2 2 6" xfId="2441" xr:uid="{00000000-0005-0000-0000-0000B7090000}"/>
    <cellStyle name="Comma 2 2 2 2 6 2 3" xfId="2442" xr:uid="{00000000-0005-0000-0000-0000B8090000}"/>
    <cellStyle name="Comma 2 2 2 2 6 2 3 2" xfId="2443" xr:uid="{00000000-0005-0000-0000-0000B9090000}"/>
    <cellStyle name="Comma 2 2 2 2 6 2 3 2 2" xfId="2444" xr:uid="{00000000-0005-0000-0000-0000BA090000}"/>
    <cellStyle name="Comma 2 2 2 2 6 2 3 2 2 2" xfId="2445" xr:uid="{00000000-0005-0000-0000-0000BB090000}"/>
    <cellStyle name="Comma 2 2 2 2 6 2 3 2 3" xfId="2446" xr:uid="{00000000-0005-0000-0000-0000BC090000}"/>
    <cellStyle name="Comma 2 2 2 2 6 2 3 2 3 2" xfId="2447" xr:uid="{00000000-0005-0000-0000-0000BD090000}"/>
    <cellStyle name="Comma 2 2 2 2 6 2 3 2 4" xfId="2448" xr:uid="{00000000-0005-0000-0000-0000BE090000}"/>
    <cellStyle name="Comma 2 2 2 2 6 2 3 3" xfId="2449" xr:uid="{00000000-0005-0000-0000-0000BF090000}"/>
    <cellStyle name="Comma 2 2 2 2 6 2 3 3 2" xfId="2450" xr:uid="{00000000-0005-0000-0000-0000C0090000}"/>
    <cellStyle name="Comma 2 2 2 2 6 2 3 4" xfId="2451" xr:uid="{00000000-0005-0000-0000-0000C1090000}"/>
    <cellStyle name="Comma 2 2 2 2 6 2 3 4 2" xfId="2452" xr:uid="{00000000-0005-0000-0000-0000C2090000}"/>
    <cellStyle name="Comma 2 2 2 2 6 2 3 5" xfId="2453" xr:uid="{00000000-0005-0000-0000-0000C3090000}"/>
    <cellStyle name="Comma 2 2 2 2 6 2 4" xfId="2454" xr:uid="{00000000-0005-0000-0000-0000C4090000}"/>
    <cellStyle name="Comma 2 2 2 2 6 2 4 2" xfId="2455" xr:uid="{00000000-0005-0000-0000-0000C5090000}"/>
    <cellStyle name="Comma 2 2 2 2 6 2 4 2 2" xfId="2456" xr:uid="{00000000-0005-0000-0000-0000C6090000}"/>
    <cellStyle name="Comma 2 2 2 2 6 2 4 3" xfId="2457" xr:uid="{00000000-0005-0000-0000-0000C7090000}"/>
    <cellStyle name="Comma 2 2 2 2 6 2 4 3 2" xfId="2458" xr:uid="{00000000-0005-0000-0000-0000C8090000}"/>
    <cellStyle name="Comma 2 2 2 2 6 2 4 4" xfId="2459" xr:uid="{00000000-0005-0000-0000-0000C9090000}"/>
    <cellStyle name="Comma 2 2 2 2 6 2 5" xfId="2460" xr:uid="{00000000-0005-0000-0000-0000CA090000}"/>
    <cellStyle name="Comma 2 2 2 2 6 2 5 2" xfId="2461" xr:uid="{00000000-0005-0000-0000-0000CB090000}"/>
    <cellStyle name="Comma 2 2 2 2 6 2 6" xfId="2462" xr:uid="{00000000-0005-0000-0000-0000CC090000}"/>
    <cellStyle name="Comma 2 2 2 2 6 2 6 2" xfId="2463" xr:uid="{00000000-0005-0000-0000-0000CD090000}"/>
    <cellStyle name="Comma 2 2 2 2 6 2 7" xfId="2464" xr:uid="{00000000-0005-0000-0000-0000CE090000}"/>
    <cellStyle name="Comma 2 2 2 2 6 3" xfId="2465" xr:uid="{00000000-0005-0000-0000-0000CF090000}"/>
    <cellStyle name="Comma 2 2 2 2 6 3 2" xfId="2466" xr:uid="{00000000-0005-0000-0000-0000D0090000}"/>
    <cellStyle name="Comma 2 2 2 2 6 3 2 2" xfId="2467" xr:uid="{00000000-0005-0000-0000-0000D1090000}"/>
    <cellStyle name="Comma 2 2 2 2 6 3 2 2 2" xfId="2468" xr:uid="{00000000-0005-0000-0000-0000D2090000}"/>
    <cellStyle name="Comma 2 2 2 2 6 3 2 2 2 2" xfId="2469" xr:uid="{00000000-0005-0000-0000-0000D3090000}"/>
    <cellStyle name="Comma 2 2 2 2 6 3 2 2 3" xfId="2470" xr:uid="{00000000-0005-0000-0000-0000D4090000}"/>
    <cellStyle name="Comma 2 2 2 2 6 3 2 2 3 2" xfId="2471" xr:uid="{00000000-0005-0000-0000-0000D5090000}"/>
    <cellStyle name="Comma 2 2 2 2 6 3 2 2 4" xfId="2472" xr:uid="{00000000-0005-0000-0000-0000D6090000}"/>
    <cellStyle name="Comma 2 2 2 2 6 3 2 3" xfId="2473" xr:uid="{00000000-0005-0000-0000-0000D7090000}"/>
    <cellStyle name="Comma 2 2 2 2 6 3 2 3 2" xfId="2474" xr:uid="{00000000-0005-0000-0000-0000D8090000}"/>
    <cellStyle name="Comma 2 2 2 2 6 3 2 4" xfId="2475" xr:uid="{00000000-0005-0000-0000-0000D9090000}"/>
    <cellStyle name="Comma 2 2 2 2 6 3 2 4 2" xfId="2476" xr:uid="{00000000-0005-0000-0000-0000DA090000}"/>
    <cellStyle name="Comma 2 2 2 2 6 3 2 5" xfId="2477" xr:uid="{00000000-0005-0000-0000-0000DB090000}"/>
    <cellStyle name="Comma 2 2 2 2 6 3 3" xfId="2478" xr:uid="{00000000-0005-0000-0000-0000DC090000}"/>
    <cellStyle name="Comma 2 2 2 2 6 3 3 2" xfId="2479" xr:uid="{00000000-0005-0000-0000-0000DD090000}"/>
    <cellStyle name="Comma 2 2 2 2 6 3 3 2 2" xfId="2480" xr:uid="{00000000-0005-0000-0000-0000DE090000}"/>
    <cellStyle name="Comma 2 2 2 2 6 3 3 3" xfId="2481" xr:uid="{00000000-0005-0000-0000-0000DF090000}"/>
    <cellStyle name="Comma 2 2 2 2 6 3 3 3 2" xfId="2482" xr:uid="{00000000-0005-0000-0000-0000E0090000}"/>
    <cellStyle name="Comma 2 2 2 2 6 3 3 4" xfId="2483" xr:uid="{00000000-0005-0000-0000-0000E1090000}"/>
    <cellStyle name="Comma 2 2 2 2 6 3 4" xfId="2484" xr:uid="{00000000-0005-0000-0000-0000E2090000}"/>
    <cellStyle name="Comma 2 2 2 2 6 3 4 2" xfId="2485" xr:uid="{00000000-0005-0000-0000-0000E3090000}"/>
    <cellStyle name="Comma 2 2 2 2 6 3 5" xfId="2486" xr:uid="{00000000-0005-0000-0000-0000E4090000}"/>
    <cellStyle name="Comma 2 2 2 2 6 3 5 2" xfId="2487" xr:uid="{00000000-0005-0000-0000-0000E5090000}"/>
    <cellStyle name="Comma 2 2 2 2 6 3 6" xfId="2488" xr:uid="{00000000-0005-0000-0000-0000E6090000}"/>
    <cellStyle name="Comma 2 2 2 2 6 4" xfId="2489" xr:uid="{00000000-0005-0000-0000-0000E7090000}"/>
    <cellStyle name="Comma 2 2 2 2 6 4 2" xfId="2490" xr:uid="{00000000-0005-0000-0000-0000E8090000}"/>
    <cellStyle name="Comma 2 2 2 2 6 4 2 2" xfId="2491" xr:uid="{00000000-0005-0000-0000-0000E9090000}"/>
    <cellStyle name="Comma 2 2 2 2 6 4 2 2 2" xfId="2492" xr:uid="{00000000-0005-0000-0000-0000EA090000}"/>
    <cellStyle name="Comma 2 2 2 2 6 4 2 3" xfId="2493" xr:uid="{00000000-0005-0000-0000-0000EB090000}"/>
    <cellStyle name="Comma 2 2 2 2 6 4 2 3 2" xfId="2494" xr:uid="{00000000-0005-0000-0000-0000EC090000}"/>
    <cellStyle name="Comma 2 2 2 2 6 4 2 4" xfId="2495" xr:uid="{00000000-0005-0000-0000-0000ED090000}"/>
    <cellStyle name="Comma 2 2 2 2 6 4 3" xfId="2496" xr:uid="{00000000-0005-0000-0000-0000EE090000}"/>
    <cellStyle name="Comma 2 2 2 2 6 4 3 2" xfId="2497" xr:uid="{00000000-0005-0000-0000-0000EF090000}"/>
    <cellStyle name="Comma 2 2 2 2 6 4 4" xfId="2498" xr:uid="{00000000-0005-0000-0000-0000F0090000}"/>
    <cellStyle name="Comma 2 2 2 2 6 4 4 2" xfId="2499" xr:uid="{00000000-0005-0000-0000-0000F1090000}"/>
    <cellStyle name="Comma 2 2 2 2 6 4 5" xfId="2500" xr:uid="{00000000-0005-0000-0000-0000F2090000}"/>
    <cellStyle name="Comma 2 2 2 2 6 5" xfId="2501" xr:uid="{00000000-0005-0000-0000-0000F3090000}"/>
    <cellStyle name="Comma 2 2 2 2 6 5 2" xfId="2502" xr:uid="{00000000-0005-0000-0000-0000F4090000}"/>
    <cellStyle name="Comma 2 2 2 2 6 5 2 2" xfId="2503" xr:uid="{00000000-0005-0000-0000-0000F5090000}"/>
    <cellStyle name="Comma 2 2 2 2 6 5 3" xfId="2504" xr:uid="{00000000-0005-0000-0000-0000F6090000}"/>
    <cellStyle name="Comma 2 2 2 2 6 5 3 2" xfId="2505" xr:uid="{00000000-0005-0000-0000-0000F7090000}"/>
    <cellStyle name="Comma 2 2 2 2 6 5 4" xfId="2506" xr:uid="{00000000-0005-0000-0000-0000F8090000}"/>
    <cellStyle name="Comma 2 2 2 2 6 6" xfId="2507" xr:uid="{00000000-0005-0000-0000-0000F9090000}"/>
    <cellStyle name="Comma 2 2 2 2 6 6 2" xfId="2508" xr:uid="{00000000-0005-0000-0000-0000FA090000}"/>
    <cellStyle name="Comma 2 2 2 2 6 7" xfId="2509" xr:uid="{00000000-0005-0000-0000-0000FB090000}"/>
    <cellStyle name="Comma 2 2 2 2 6 7 2" xfId="2510" xr:uid="{00000000-0005-0000-0000-0000FC090000}"/>
    <cellStyle name="Comma 2 2 2 2 6 8" xfId="2511" xr:uid="{00000000-0005-0000-0000-0000FD090000}"/>
    <cellStyle name="Comma 2 2 2 2 7" xfId="2512" xr:uid="{00000000-0005-0000-0000-0000FE090000}"/>
    <cellStyle name="Comma 2 2 2 2 7 2" xfId="2513" xr:uid="{00000000-0005-0000-0000-0000FF090000}"/>
    <cellStyle name="Comma 2 2 2 2 7 2 2" xfId="2514" xr:uid="{00000000-0005-0000-0000-0000000A0000}"/>
    <cellStyle name="Comma 2 2 2 2 7 2 2 2" xfId="2515" xr:uid="{00000000-0005-0000-0000-0000010A0000}"/>
    <cellStyle name="Comma 2 2 2 2 7 2 2 2 2" xfId="2516" xr:uid="{00000000-0005-0000-0000-0000020A0000}"/>
    <cellStyle name="Comma 2 2 2 2 7 2 2 2 2 2" xfId="2517" xr:uid="{00000000-0005-0000-0000-0000030A0000}"/>
    <cellStyle name="Comma 2 2 2 2 7 2 2 2 3" xfId="2518" xr:uid="{00000000-0005-0000-0000-0000040A0000}"/>
    <cellStyle name="Comma 2 2 2 2 7 2 2 2 3 2" xfId="2519" xr:uid="{00000000-0005-0000-0000-0000050A0000}"/>
    <cellStyle name="Comma 2 2 2 2 7 2 2 2 4" xfId="2520" xr:uid="{00000000-0005-0000-0000-0000060A0000}"/>
    <cellStyle name="Comma 2 2 2 2 7 2 2 3" xfId="2521" xr:uid="{00000000-0005-0000-0000-0000070A0000}"/>
    <cellStyle name="Comma 2 2 2 2 7 2 2 3 2" xfId="2522" xr:uid="{00000000-0005-0000-0000-0000080A0000}"/>
    <cellStyle name="Comma 2 2 2 2 7 2 2 4" xfId="2523" xr:uid="{00000000-0005-0000-0000-0000090A0000}"/>
    <cellStyle name="Comma 2 2 2 2 7 2 2 4 2" xfId="2524" xr:uid="{00000000-0005-0000-0000-00000A0A0000}"/>
    <cellStyle name="Comma 2 2 2 2 7 2 2 5" xfId="2525" xr:uid="{00000000-0005-0000-0000-00000B0A0000}"/>
    <cellStyle name="Comma 2 2 2 2 7 2 3" xfId="2526" xr:uid="{00000000-0005-0000-0000-00000C0A0000}"/>
    <cellStyle name="Comma 2 2 2 2 7 2 3 2" xfId="2527" xr:uid="{00000000-0005-0000-0000-00000D0A0000}"/>
    <cellStyle name="Comma 2 2 2 2 7 2 3 2 2" xfId="2528" xr:uid="{00000000-0005-0000-0000-00000E0A0000}"/>
    <cellStyle name="Comma 2 2 2 2 7 2 3 3" xfId="2529" xr:uid="{00000000-0005-0000-0000-00000F0A0000}"/>
    <cellStyle name="Comma 2 2 2 2 7 2 3 3 2" xfId="2530" xr:uid="{00000000-0005-0000-0000-0000100A0000}"/>
    <cellStyle name="Comma 2 2 2 2 7 2 3 4" xfId="2531" xr:uid="{00000000-0005-0000-0000-0000110A0000}"/>
    <cellStyle name="Comma 2 2 2 2 7 2 4" xfId="2532" xr:uid="{00000000-0005-0000-0000-0000120A0000}"/>
    <cellStyle name="Comma 2 2 2 2 7 2 4 2" xfId="2533" xr:uid="{00000000-0005-0000-0000-0000130A0000}"/>
    <cellStyle name="Comma 2 2 2 2 7 2 5" xfId="2534" xr:uid="{00000000-0005-0000-0000-0000140A0000}"/>
    <cellStyle name="Comma 2 2 2 2 7 2 5 2" xfId="2535" xr:uid="{00000000-0005-0000-0000-0000150A0000}"/>
    <cellStyle name="Comma 2 2 2 2 7 2 6" xfId="2536" xr:uid="{00000000-0005-0000-0000-0000160A0000}"/>
    <cellStyle name="Comma 2 2 2 2 7 3" xfId="2537" xr:uid="{00000000-0005-0000-0000-0000170A0000}"/>
    <cellStyle name="Comma 2 2 2 2 7 3 2" xfId="2538" xr:uid="{00000000-0005-0000-0000-0000180A0000}"/>
    <cellStyle name="Comma 2 2 2 2 7 3 2 2" xfId="2539" xr:uid="{00000000-0005-0000-0000-0000190A0000}"/>
    <cellStyle name="Comma 2 2 2 2 7 3 2 2 2" xfId="2540" xr:uid="{00000000-0005-0000-0000-00001A0A0000}"/>
    <cellStyle name="Comma 2 2 2 2 7 3 2 3" xfId="2541" xr:uid="{00000000-0005-0000-0000-00001B0A0000}"/>
    <cellStyle name="Comma 2 2 2 2 7 3 2 3 2" xfId="2542" xr:uid="{00000000-0005-0000-0000-00001C0A0000}"/>
    <cellStyle name="Comma 2 2 2 2 7 3 2 4" xfId="2543" xr:uid="{00000000-0005-0000-0000-00001D0A0000}"/>
    <cellStyle name="Comma 2 2 2 2 7 3 3" xfId="2544" xr:uid="{00000000-0005-0000-0000-00001E0A0000}"/>
    <cellStyle name="Comma 2 2 2 2 7 3 3 2" xfId="2545" xr:uid="{00000000-0005-0000-0000-00001F0A0000}"/>
    <cellStyle name="Comma 2 2 2 2 7 3 4" xfId="2546" xr:uid="{00000000-0005-0000-0000-0000200A0000}"/>
    <cellStyle name="Comma 2 2 2 2 7 3 4 2" xfId="2547" xr:uid="{00000000-0005-0000-0000-0000210A0000}"/>
    <cellStyle name="Comma 2 2 2 2 7 3 5" xfId="2548" xr:uid="{00000000-0005-0000-0000-0000220A0000}"/>
    <cellStyle name="Comma 2 2 2 2 7 4" xfId="2549" xr:uid="{00000000-0005-0000-0000-0000230A0000}"/>
    <cellStyle name="Comma 2 2 2 2 7 4 2" xfId="2550" xr:uid="{00000000-0005-0000-0000-0000240A0000}"/>
    <cellStyle name="Comma 2 2 2 2 7 4 2 2" xfId="2551" xr:uid="{00000000-0005-0000-0000-0000250A0000}"/>
    <cellStyle name="Comma 2 2 2 2 7 4 3" xfId="2552" xr:uid="{00000000-0005-0000-0000-0000260A0000}"/>
    <cellStyle name="Comma 2 2 2 2 7 4 3 2" xfId="2553" xr:uid="{00000000-0005-0000-0000-0000270A0000}"/>
    <cellStyle name="Comma 2 2 2 2 7 4 4" xfId="2554" xr:uid="{00000000-0005-0000-0000-0000280A0000}"/>
    <cellStyle name="Comma 2 2 2 2 7 5" xfId="2555" xr:uid="{00000000-0005-0000-0000-0000290A0000}"/>
    <cellStyle name="Comma 2 2 2 2 7 5 2" xfId="2556" xr:uid="{00000000-0005-0000-0000-00002A0A0000}"/>
    <cellStyle name="Comma 2 2 2 2 7 6" xfId="2557" xr:uid="{00000000-0005-0000-0000-00002B0A0000}"/>
    <cellStyle name="Comma 2 2 2 2 7 6 2" xfId="2558" xr:uid="{00000000-0005-0000-0000-00002C0A0000}"/>
    <cellStyle name="Comma 2 2 2 2 7 7" xfId="2559" xr:uid="{00000000-0005-0000-0000-00002D0A0000}"/>
    <cellStyle name="Comma 2 2 2 2 8" xfId="2560" xr:uid="{00000000-0005-0000-0000-00002E0A0000}"/>
    <cellStyle name="Comma 2 2 2 2 8 2" xfId="2561" xr:uid="{00000000-0005-0000-0000-00002F0A0000}"/>
    <cellStyle name="Comma 2 2 2 2 8 2 2" xfId="2562" xr:uid="{00000000-0005-0000-0000-0000300A0000}"/>
    <cellStyle name="Comma 2 2 2 2 8 2 2 2" xfId="2563" xr:uid="{00000000-0005-0000-0000-0000310A0000}"/>
    <cellStyle name="Comma 2 2 2 2 8 2 2 2 2" xfId="2564" xr:uid="{00000000-0005-0000-0000-0000320A0000}"/>
    <cellStyle name="Comma 2 2 2 2 8 2 2 3" xfId="2565" xr:uid="{00000000-0005-0000-0000-0000330A0000}"/>
    <cellStyle name="Comma 2 2 2 2 8 2 2 3 2" xfId="2566" xr:uid="{00000000-0005-0000-0000-0000340A0000}"/>
    <cellStyle name="Comma 2 2 2 2 8 2 2 4" xfId="2567" xr:uid="{00000000-0005-0000-0000-0000350A0000}"/>
    <cellStyle name="Comma 2 2 2 2 8 2 3" xfId="2568" xr:uid="{00000000-0005-0000-0000-0000360A0000}"/>
    <cellStyle name="Comma 2 2 2 2 8 2 3 2" xfId="2569" xr:uid="{00000000-0005-0000-0000-0000370A0000}"/>
    <cellStyle name="Comma 2 2 2 2 8 2 4" xfId="2570" xr:uid="{00000000-0005-0000-0000-0000380A0000}"/>
    <cellStyle name="Comma 2 2 2 2 8 2 4 2" xfId="2571" xr:uid="{00000000-0005-0000-0000-0000390A0000}"/>
    <cellStyle name="Comma 2 2 2 2 8 2 5" xfId="2572" xr:uid="{00000000-0005-0000-0000-00003A0A0000}"/>
    <cellStyle name="Comma 2 2 2 2 8 3" xfId="2573" xr:uid="{00000000-0005-0000-0000-00003B0A0000}"/>
    <cellStyle name="Comma 2 2 2 2 8 3 2" xfId="2574" xr:uid="{00000000-0005-0000-0000-00003C0A0000}"/>
    <cellStyle name="Comma 2 2 2 2 8 3 2 2" xfId="2575" xr:uid="{00000000-0005-0000-0000-00003D0A0000}"/>
    <cellStyle name="Comma 2 2 2 2 8 3 3" xfId="2576" xr:uid="{00000000-0005-0000-0000-00003E0A0000}"/>
    <cellStyle name="Comma 2 2 2 2 8 3 3 2" xfId="2577" xr:uid="{00000000-0005-0000-0000-00003F0A0000}"/>
    <cellStyle name="Comma 2 2 2 2 8 3 4" xfId="2578" xr:uid="{00000000-0005-0000-0000-0000400A0000}"/>
    <cellStyle name="Comma 2 2 2 2 8 4" xfId="2579" xr:uid="{00000000-0005-0000-0000-0000410A0000}"/>
    <cellStyle name="Comma 2 2 2 2 8 4 2" xfId="2580" xr:uid="{00000000-0005-0000-0000-0000420A0000}"/>
    <cellStyle name="Comma 2 2 2 2 8 5" xfId="2581" xr:uid="{00000000-0005-0000-0000-0000430A0000}"/>
    <cellStyle name="Comma 2 2 2 2 8 5 2" xfId="2582" xr:uid="{00000000-0005-0000-0000-0000440A0000}"/>
    <cellStyle name="Comma 2 2 2 2 8 6" xfId="2583" xr:uid="{00000000-0005-0000-0000-0000450A0000}"/>
    <cellStyle name="Comma 2 2 2 2 9" xfId="2584" xr:uid="{00000000-0005-0000-0000-0000460A0000}"/>
    <cellStyle name="Comma 2 2 2 2 9 2" xfId="2585" xr:uid="{00000000-0005-0000-0000-0000470A0000}"/>
    <cellStyle name="Comma 2 2 2 2 9 2 2" xfId="2586" xr:uid="{00000000-0005-0000-0000-0000480A0000}"/>
    <cellStyle name="Comma 2 2 2 2 9 2 2 2" xfId="2587" xr:uid="{00000000-0005-0000-0000-0000490A0000}"/>
    <cellStyle name="Comma 2 2 2 2 9 2 3" xfId="2588" xr:uid="{00000000-0005-0000-0000-00004A0A0000}"/>
    <cellStyle name="Comma 2 2 2 2 9 2 3 2" xfId="2589" xr:uid="{00000000-0005-0000-0000-00004B0A0000}"/>
    <cellStyle name="Comma 2 2 2 2 9 2 4" xfId="2590" xr:uid="{00000000-0005-0000-0000-00004C0A0000}"/>
    <cellStyle name="Comma 2 2 2 2 9 3" xfId="2591" xr:uid="{00000000-0005-0000-0000-00004D0A0000}"/>
    <cellStyle name="Comma 2 2 2 2 9 3 2" xfId="2592" xr:uid="{00000000-0005-0000-0000-00004E0A0000}"/>
    <cellStyle name="Comma 2 2 2 2 9 4" xfId="2593" xr:uid="{00000000-0005-0000-0000-00004F0A0000}"/>
    <cellStyle name="Comma 2 2 2 2 9 4 2" xfId="2594" xr:uid="{00000000-0005-0000-0000-0000500A0000}"/>
    <cellStyle name="Comma 2 2 2 2 9 5" xfId="2595" xr:uid="{00000000-0005-0000-0000-0000510A0000}"/>
    <cellStyle name="Comma 2 2 2 3" xfId="2596" xr:uid="{00000000-0005-0000-0000-0000520A0000}"/>
    <cellStyle name="Comma 2 2 2 3 10" xfId="2597" xr:uid="{00000000-0005-0000-0000-0000530A0000}"/>
    <cellStyle name="Comma 2 2 2 3 10 2" xfId="2598" xr:uid="{00000000-0005-0000-0000-0000540A0000}"/>
    <cellStyle name="Comma 2 2 2 3 11" xfId="2599" xr:uid="{00000000-0005-0000-0000-0000550A0000}"/>
    <cellStyle name="Comma 2 2 2 3 11 2" xfId="2600" xr:uid="{00000000-0005-0000-0000-0000560A0000}"/>
    <cellStyle name="Comma 2 2 2 3 12" xfId="2601" xr:uid="{00000000-0005-0000-0000-0000570A0000}"/>
    <cellStyle name="Comma 2 2 2 3 2" xfId="2602" xr:uid="{00000000-0005-0000-0000-0000580A0000}"/>
    <cellStyle name="Comma 2 2 2 3 2 10" xfId="2603" xr:uid="{00000000-0005-0000-0000-0000590A0000}"/>
    <cellStyle name="Comma 2 2 2 3 2 2" xfId="2604" xr:uid="{00000000-0005-0000-0000-00005A0A0000}"/>
    <cellStyle name="Comma 2 2 2 3 2 2 2" xfId="2605" xr:uid="{00000000-0005-0000-0000-00005B0A0000}"/>
    <cellStyle name="Comma 2 2 2 3 2 2 2 2" xfId="2606" xr:uid="{00000000-0005-0000-0000-00005C0A0000}"/>
    <cellStyle name="Comma 2 2 2 3 2 2 2 2 2" xfId="2607" xr:uid="{00000000-0005-0000-0000-00005D0A0000}"/>
    <cellStyle name="Comma 2 2 2 3 2 2 2 2 2 2" xfId="2608" xr:uid="{00000000-0005-0000-0000-00005E0A0000}"/>
    <cellStyle name="Comma 2 2 2 3 2 2 2 2 2 2 2" xfId="2609" xr:uid="{00000000-0005-0000-0000-00005F0A0000}"/>
    <cellStyle name="Comma 2 2 2 3 2 2 2 2 2 2 2 2" xfId="2610" xr:uid="{00000000-0005-0000-0000-0000600A0000}"/>
    <cellStyle name="Comma 2 2 2 3 2 2 2 2 2 2 2 2 2" xfId="2611" xr:uid="{00000000-0005-0000-0000-0000610A0000}"/>
    <cellStyle name="Comma 2 2 2 3 2 2 2 2 2 2 2 3" xfId="2612" xr:uid="{00000000-0005-0000-0000-0000620A0000}"/>
    <cellStyle name="Comma 2 2 2 3 2 2 2 2 2 2 2 3 2" xfId="2613" xr:uid="{00000000-0005-0000-0000-0000630A0000}"/>
    <cellStyle name="Comma 2 2 2 3 2 2 2 2 2 2 2 4" xfId="2614" xr:uid="{00000000-0005-0000-0000-0000640A0000}"/>
    <cellStyle name="Comma 2 2 2 3 2 2 2 2 2 2 3" xfId="2615" xr:uid="{00000000-0005-0000-0000-0000650A0000}"/>
    <cellStyle name="Comma 2 2 2 3 2 2 2 2 2 2 3 2" xfId="2616" xr:uid="{00000000-0005-0000-0000-0000660A0000}"/>
    <cellStyle name="Comma 2 2 2 3 2 2 2 2 2 2 4" xfId="2617" xr:uid="{00000000-0005-0000-0000-0000670A0000}"/>
    <cellStyle name="Comma 2 2 2 3 2 2 2 2 2 2 4 2" xfId="2618" xr:uid="{00000000-0005-0000-0000-0000680A0000}"/>
    <cellStyle name="Comma 2 2 2 3 2 2 2 2 2 2 5" xfId="2619" xr:uid="{00000000-0005-0000-0000-0000690A0000}"/>
    <cellStyle name="Comma 2 2 2 3 2 2 2 2 2 3" xfId="2620" xr:uid="{00000000-0005-0000-0000-00006A0A0000}"/>
    <cellStyle name="Comma 2 2 2 3 2 2 2 2 2 3 2" xfId="2621" xr:uid="{00000000-0005-0000-0000-00006B0A0000}"/>
    <cellStyle name="Comma 2 2 2 3 2 2 2 2 2 3 2 2" xfId="2622" xr:uid="{00000000-0005-0000-0000-00006C0A0000}"/>
    <cellStyle name="Comma 2 2 2 3 2 2 2 2 2 3 3" xfId="2623" xr:uid="{00000000-0005-0000-0000-00006D0A0000}"/>
    <cellStyle name="Comma 2 2 2 3 2 2 2 2 2 3 3 2" xfId="2624" xr:uid="{00000000-0005-0000-0000-00006E0A0000}"/>
    <cellStyle name="Comma 2 2 2 3 2 2 2 2 2 3 4" xfId="2625" xr:uid="{00000000-0005-0000-0000-00006F0A0000}"/>
    <cellStyle name="Comma 2 2 2 3 2 2 2 2 2 4" xfId="2626" xr:uid="{00000000-0005-0000-0000-0000700A0000}"/>
    <cellStyle name="Comma 2 2 2 3 2 2 2 2 2 4 2" xfId="2627" xr:uid="{00000000-0005-0000-0000-0000710A0000}"/>
    <cellStyle name="Comma 2 2 2 3 2 2 2 2 2 5" xfId="2628" xr:uid="{00000000-0005-0000-0000-0000720A0000}"/>
    <cellStyle name="Comma 2 2 2 3 2 2 2 2 2 5 2" xfId="2629" xr:uid="{00000000-0005-0000-0000-0000730A0000}"/>
    <cellStyle name="Comma 2 2 2 3 2 2 2 2 2 6" xfId="2630" xr:uid="{00000000-0005-0000-0000-0000740A0000}"/>
    <cellStyle name="Comma 2 2 2 3 2 2 2 2 3" xfId="2631" xr:uid="{00000000-0005-0000-0000-0000750A0000}"/>
    <cellStyle name="Comma 2 2 2 3 2 2 2 2 3 2" xfId="2632" xr:uid="{00000000-0005-0000-0000-0000760A0000}"/>
    <cellStyle name="Comma 2 2 2 3 2 2 2 2 3 2 2" xfId="2633" xr:uid="{00000000-0005-0000-0000-0000770A0000}"/>
    <cellStyle name="Comma 2 2 2 3 2 2 2 2 3 2 2 2" xfId="2634" xr:uid="{00000000-0005-0000-0000-0000780A0000}"/>
    <cellStyle name="Comma 2 2 2 3 2 2 2 2 3 2 3" xfId="2635" xr:uid="{00000000-0005-0000-0000-0000790A0000}"/>
    <cellStyle name="Comma 2 2 2 3 2 2 2 2 3 2 3 2" xfId="2636" xr:uid="{00000000-0005-0000-0000-00007A0A0000}"/>
    <cellStyle name="Comma 2 2 2 3 2 2 2 2 3 2 4" xfId="2637" xr:uid="{00000000-0005-0000-0000-00007B0A0000}"/>
    <cellStyle name="Comma 2 2 2 3 2 2 2 2 3 3" xfId="2638" xr:uid="{00000000-0005-0000-0000-00007C0A0000}"/>
    <cellStyle name="Comma 2 2 2 3 2 2 2 2 3 3 2" xfId="2639" xr:uid="{00000000-0005-0000-0000-00007D0A0000}"/>
    <cellStyle name="Comma 2 2 2 3 2 2 2 2 3 4" xfId="2640" xr:uid="{00000000-0005-0000-0000-00007E0A0000}"/>
    <cellStyle name="Comma 2 2 2 3 2 2 2 2 3 4 2" xfId="2641" xr:uid="{00000000-0005-0000-0000-00007F0A0000}"/>
    <cellStyle name="Comma 2 2 2 3 2 2 2 2 3 5" xfId="2642" xr:uid="{00000000-0005-0000-0000-0000800A0000}"/>
    <cellStyle name="Comma 2 2 2 3 2 2 2 2 4" xfId="2643" xr:uid="{00000000-0005-0000-0000-0000810A0000}"/>
    <cellStyle name="Comma 2 2 2 3 2 2 2 2 4 2" xfId="2644" xr:uid="{00000000-0005-0000-0000-0000820A0000}"/>
    <cellStyle name="Comma 2 2 2 3 2 2 2 2 4 2 2" xfId="2645" xr:uid="{00000000-0005-0000-0000-0000830A0000}"/>
    <cellStyle name="Comma 2 2 2 3 2 2 2 2 4 3" xfId="2646" xr:uid="{00000000-0005-0000-0000-0000840A0000}"/>
    <cellStyle name="Comma 2 2 2 3 2 2 2 2 4 3 2" xfId="2647" xr:uid="{00000000-0005-0000-0000-0000850A0000}"/>
    <cellStyle name="Comma 2 2 2 3 2 2 2 2 4 4" xfId="2648" xr:uid="{00000000-0005-0000-0000-0000860A0000}"/>
    <cellStyle name="Comma 2 2 2 3 2 2 2 2 5" xfId="2649" xr:uid="{00000000-0005-0000-0000-0000870A0000}"/>
    <cellStyle name="Comma 2 2 2 3 2 2 2 2 5 2" xfId="2650" xr:uid="{00000000-0005-0000-0000-0000880A0000}"/>
    <cellStyle name="Comma 2 2 2 3 2 2 2 2 6" xfId="2651" xr:uid="{00000000-0005-0000-0000-0000890A0000}"/>
    <cellStyle name="Comma 2 2 2 3 2 2 2 2 6 2" xfId="2652" xr:uid="{00000000-0005-0000-0000-00008A0A0000}"/>
    <cellStyle name="Comma 2 2 2 3 2 2 2 2 7" xfId="2653" xr:uid="{00000000-0005-0000-0000-00008B0A0000}"/>
    <cellStyle name="Comma 2 2 2 3 2 2 2 3" xfId="2654" xr:uid="{00000000-0005-0000-0000-00008C0A0000}"/>
    <cellStyle name="Comma 2 2 2 3 2 2 2 3 2" xfId="2655" xr:uid="{00000000-0005-0000-0000-00008D0A0000}"/>
    <cellStyle name="Comma 2 2 2 3 2 2 2 3 2 2" xfId="2656" xr:uid="{00000000-0005-0000-0000-00008E0A0000}"/>
    <cellStyle name="Comma 2 2 2 3 2 2 2 3 2 2 2" xfId="2657" xr:uid="{00000000-0005-0000-0000-00008F0A0000}"/>
    <cellStyle name="Comma 2 2 2 3 2 2 2 3 2 2 2 2" xfId="2658" xr:uid="{00000000-0005-0000-0000-0000900A0000}"/>
    <cellStyle name="Comma 2 2 2 3 2 2 2 3 2 2 3" xfId="2659" xr:uid="{00000000-0005-0000-0000-0000910A0000}"/>
    <cellStyle name="Comma 2 2 2 3 2 2 2 3 2 2 3 2" xfId="2660" xr:uid="{00000000-0005-0000-0000-0000920A0000}"/>
    <cellStyle name="Comma 2 2 2 3 2 2 2 3 2 2 4" xfId="2661" xr:uid="{00000000-0005-0000-0000-0000930A0000}"/>
    <cellStyle name="Comma 2 2 2 3 2 2 2 3 2 3" xfId="2662" xr:uid="{00000000-0005-0000-0000-0000940A0000}"/>
    <cellStyle name="Comma 2 2 2 3 2 2 2 3 2 3 2" xfId="2663" xr:uid="{00000000-0005-0000-0000-0000950A0000}"/>
    <cellStyle name="Comma 2 2 2 3 2 2 2 3 2 4" xfId="2664" xr:uid="{00000000-0005-0000-0000-0000960A0000}"/>
    <cellStyle name="Comma 2 2 2 3 2 2 2 3 2 4 2" xfId="2665" xr:uid="{00000000-0005-0000-0000-0000970A0000}"/>
    <cellStyle name="Comma 2 2 2 3 2 2 2 3 2 5" xfId="2666" xr:uid="{00000000-0005-0000-0000-0000980A0000}"/>
    <cellStyle name="Comma 2 2 2 3 2 2 2 3 3" xfId="2667" xr:uid="{00000000-0005-0000-0000-0000990A0000}"/>
    <cellStyle name="Comma 2 2 2 3 2 2 2 3 3 2" xfId="2668" xr:uid="{00000000-0005-0000-0000-00009A0A0000}"/>
    <cellStyle name="Comma 2 2 2 3 2 2 2 3 3 2 2" xfId="2669" xr:uid="{00000000-0005-0000-0000-00009B0A0000}"/>
    <cellStyle name="Comma 2 2 2 3 2 2 2 3 3 3" xfId="2670" xr:uid="{00000000-0005-0000-0000-00009C0A0000}"/>
    <cellStyle name="Comma 2 2 2 3 2 2 2 3 3 3 2" xfId="2671" xr:uid="{00000000-0005-0000-0000-00009D0A0000}"/>
    <cellStyle name="Comma 2 2 2 3 2 2 2 3 3 4" xfId="2672" xr:uid="{00000000-0005-0000-0000-00009E0A0000}"/>
    <cellStyle name="Comma 2 2 2 3 2 2 2 3 4" xfId="2673" xr:uid="{00000000-0005-0000-0000-00009F0A0000}"/>
    <cellStyle name="Comma 2 2 2 3 2 2 2 3 4 2" xfId="2674" xr:uid="{00000000-0005-0000-0000-0000A00A0000}"/>
    <cellStyle name="Comma 2 2 2 3 2 2 2 3 5" xfId="2675" xr:uid="{00000000-0005-0000-0000-0000A10A0000}"/>
    <cellStyle name="Comma 2 2 2 3 2 2 2 3 5 2" xfId="2676" xr:uid="{00000000-0005-0000-0000-0000A20A0000}"/>
    <cellStyle name="Comma 2 2 2 3 2 2 2 3 6" xfId="2677" xr:uid="{00000000-0005-0000-0000-0000A30A0000}"/>
    <cellStyle name="Comma 2 2 2 3 2 2 2 4" xfId="2678" xr:uid="{00000000-0005-0000-0000-0000A40A0000}"/>
    <cellStyle name="Comma 2 2 2 3 2 2 2 4 2" xfId="2679" xr:uid="{00000000-0005-0000-0000-0000A50A0000}"/>
    <cellStyle name="Comma 2 2 2 3 2 2 2 4 2 2" xfId="2680" xr:uid="{00000000-0005-0000-0000-0000A60A0000}"/>
    <cellStyle name="Comma 2 2 2 3 2 2 2 4 2 2 2" xfId="2681" xr:uid="{00000000-0005-0000-0000-0000A70A0000}"/>
    <cellStyle name="Comma 2 2 2 3 2 2 2 4 2 3" xfId="2682" xr:uid="{00000000-0005-0000-0000-0000A80A0000}"/>
    <cellStyle name="Comma 2 2 2 3 2 2 2 4 2 3 2" xfId="2683" xr:uid="{00000000-0005-0000-0000-0000A90A0000}"/>
    <cellStyle name="Comma 2 2 2 3 2 2 2 4 2 4" xfId="2684" xr:uid="{00000000-0005-0000-0000-0000AA0A0000}"/>
    <cellStyle name="Comma 2 2 2 3 2 2 2 4 3" xfId="2685" xr:uid="{00000000-0005-0000-0000-0000AB0A0000}"/>
    <cellStyle name="Comma 2 2 2 3 2 2 2 4 3 2" xfId="2686" xr:uid="{00000000-0005-0000-0000-0000AC0A0000}"/>
    <cellStyle name="Comma 2 2 2 3 2 2 2 4 4" xfId="2687" xr:uid="{00000000-0005-0000-0000-0000AD0A0000}"/>
    <cellStyle name="Comma 2 2 2 3 2 2 2 4 4 2" xfId="2688" xr:uid="{00000000-0005-0000-0000-0000AE0A0000}"/>
    <cellStyle name="Comma 2 2 2 3 2 2 2 4 5" xfId="2689" xr:uid="{00000000-0005-0000-0000-0000AF0A0000}"/>
    <cellStyle name="Comma 2 2 2 3 2 2 2 5" xfId="2690" xr:uid="{00000000-0005-0000-0000-0000B00A0000}"/>
    <cellStyle name="Comma 2 2 2 3 2 2 2 5 2" xfId="2691" xr:uid="{00000000-0005-0000-0000-0000B10A0000}"/>
    <cellStyle name="Comma 2 2 2 3 2 2 2 5 2 2" xfId="2692" xr:uid="{00000000-0005-0000-0000-0000B20A0000}"/>
    <cellStyle name="Comma 2 2 2 3 2 2 2 5 3" xfId="2693" xr:uid="{00000000-0005-0000-0000-0000B30A0000}"/>
    <cellStyle name="Comma 2 2 2 3 2 2 2 5 3 2" xfId="2694" xr:uid="{00000000-0005-0000-0000-0000B40A0000}"/>
    <cellStyle name="Comma 2 2 2 3 2 2 2 5 4" xfId="2695" xr:uid="{00000000-0005-0000-0000-0000B50A0000}"/>
    <cellStyle name="Comma 2 2 2 3 2 2 2 6" xfId="2696" xr:uid="{00000000-0005-0000-0000-0000B60A0000}"/>
    <cellStyle name="Comma 2 2 2 3 2 2 2 6 2" xfId="2697" xr:uid="{00000000-0005-0000-0000-0000B70A0000}"/>
    <cellStyle name="Comma 2 2 2 3 2 2 2 7" xfId="2698" xr:uid="{00000000-0005-0000-0000-0000B80A0000}"/>
    <cellStyle name="Comma 2 2 2 3 2 2 2 7 2" xfId="2699" xr:uid="{00000000-0005-0000-0000-0000B90A0000}"/>
    <cellStyle name="Comma 2 2 2 3 2 2 2 8" xfId="2700" xr:uid="{00000000-0005-0000-0000-0000BA0A0000}"/>
    <cellStyle name="Comma 2 2 2 3 2 2 3" xfId="2701" xr:uid="{00000000-0005-0000-0000-0000BB0A0000}"/>
    <cellStyle name="Comma 2 2 2 3 2 2 3 2" xfId="2702" xr:uid="{00000000-0005-0000-0000-0000BC0A0000}"/>
    <cellStyle name="Comma 2 2 2 3 2 2 3 2 2" xfId="2703" xr:uid="{00000000-0005-0000-0000-0000BD0A0000}"/>
    <cellStyle name="Comma 2 2 2 3 2 2 3 2 2 2" xfId="2704" xr:uid="{00000000-0005-0000-0000-0000BE0A0000}"/>
    <cellStyle name="Comma 2 2 2 3 2 2 3 2 2 2 2" xfId="2705" xr:uid="{00000000-0005-0000-0000-0000BF0A0000}"/>
    <cellStyle name="Comma 2 2 2 3 2 2 3 2 2 2 2 2" xfId="2706" xr:uid="{00000000-0005-0000-0000-0000C00A0000}"/>
    <cellStyle name="Comma 2 2 2 3 2 2 3 2 2 2 3" xfId="2707" xr:uid="{00000000-0005-0000-0000-0000C10A0000}"/>
    <cellStyle name="Comma 2 2 2 3 2 2 3 2 2 2 3 2" xfId="2708" xr:uid="{00000000-0005-0000-0000-0000C20A0000}"/>
    <cellStyle name="Comma 2 2 2 3 2 2 3 2 2 2 4" xfId="2709" xr:uid="{00000000-0005-0000-0000-0000C30A0000}"/>
    <cellStyle name="Comma 2 2 2 3 2 2 3 2 2 3" xfId="2710" xr:uid="{00000000-0005-0000-0000-0000C40A0000}"/>
    <cellStyle name="Comma 2 2 2 3 2 2 3 2 2 3 2" xfId="2711" xr:uid="{00000000-0005-0000-0000-0000C50A0000}"/>
    <cellStyle name="Comma 2 2 2 3 2 2 3 2 2 4" xfId="2712" xr:uid="{00000000-0005-0000-0000-0000C60A0000}"/>
    <cellStyle name="Comma 2 2 2 3 2 2 3 2 2 4 2" xfId="2713" xr:uid="{00000000-0005-0000-0000-0000C70A0000}"/>
    <cellStyle name="Comma 2 2 2 3 2 2 3 2 2 5" xfId="2714" xr:uid="{00000000-0005-0000-0000-0000C80A0000}"/>
    <cellStyle name="Comma 2 2 2 3 2 2 3 2 3" xfId="2715" xr:uid="{00000000-0005-0000-0000-0000C90A0000}"/>
    <cellStyle name="Comma 2 2 2 3 2 2 3 2 3 2" xfId="2716" xr:uid="{00000000-0005-0000-0000-0000CA0A0000}"/>
    <cellStyle name="Comma 2 2 2 3 2 2 3 2 3 2 2" xfId="2717" xr:uid="{00000000-0005-0000-0000-0000CB0A0000}"/>
    <cellStyle name="Comma 2 2 2 3 2 2 3 2 3 3" xfId="2718" xr:uid="{00000000-0005-0000-0000-0000CC0A0000}"/>
    <cellStyle name="Comma 2 2 2 3 2 2 3 2 3 3 2" xfId="2719" xr:uid="{00000000-0005-0000-0000-0000CD0A0000}"/>
    <cellStyle name="Comma 2 2 2 3 2 2 3 2 3 4" xfId="2720" xr:uid="{00000000-0005-0000-0000-0000CE0A0000}"/>
    <cellStyle name="Comma 2 2 2 3 2 2 3 2 4" xfId="2721" xr:uid="{00000000-0005-0000-0000-0000CF0A0000}"/>
    <cellStyle name="Comma 2 2 2 3 2 2 3 2 4 2" xfId="2722" xr:uid="{00000000-0005-0000-0000-0000D00A0000}"/>
    <cellStyle name="Comma 2 2 2 3 2 2 3 2 5" xfId="2723" xr:uid="{00000000-0005-0000-0000-0000D10A0000}"/>
    <cellStyle name="Comma 2 2 2 3 2 2 3 2 5 2" xfId="2724" xr:uid="{00000000-0005-0000-0000-0000D20A0000}"/>
    <cellStyle name="Comma 2 2 2 3 2 2 3 2 6" xfId="2725" xr:uid="{00000000-0005-0000-0000-0000D30A0000}"/>
    <cellStyle name="Comma 2 2 2 3 2 2 3 3" xfId="2726" xr:uid="{00000000-0005-0000-0000-0000D40A0000}"/>
    <cellStyle name="Comma 2 2 2 3 2 2 3 3 2" xfId="2727" xr:uid="{00000000-0005-0000-0000-0000D50A0000}"/>
    <cellStyle name="Comma 2 2 2 3 2 2 3 3 2 2" xfId="2728" xr:uid="{00000000-0005-0000-0000-0000D60A0000}"/>
    <cellStyle name="Comma 2 2 2 3 2 2 3 3 2 2 2" xfId="2729" xr:uid="{00000000-0005-0000-0000-0000D70A0000}"/>
    <cellStyle name="Comma 2 2 2 3 2 2 3 3 2 3" xfId="2730" xr:uid="{00000000-0005-0000-0000-0000D80A0000}"/>
    <cellStyle name="Comma 2 2 2 3 2 2 3 3 2 3 2" xfId="2731" xr:uid="{00000000-0005-0000-0000-0000D90A0000}"/>
    <cellStyle name="Comma 2 2 2 3 2 2 3 3 2 4" xfId="2732" xr:uid="{00000000-0005-0000-0000-0000DA0A0000}"/>
    <cellStyle name="Comma 2 2 2 3 2 2 3 3 3" xfId="2733" xr:uid="{00000000-0005-0000-0000-0000DB0A0000}"/>
    <cellStyle name="Comma 2 2 2 3 2 2 3 3 3 2" xfId="2734" xr:uid="{00000000-0005-0000-0000-0000DC0A0000}"/>
    <cellStyle name="Comma 2 2 2 3 2 2 3 3 4" xfId="2735" xr:uid="{00000000-0005-0000-0000-0000DD0A0000}"/>
    <cellStyle name="Comma 2 2 2 3 2 2 3 3 4 2" xfId="2736" xr:uid="{00000000-0005-0000-0000-0000DE0A0000}"/>
    <cellStyle name="Comma 2 2 2 3 2 2 3 3 5" xfId="2737" xr:uid="{00000000-0005-0000-0000-0000DF0A0000}"/>
    <cellStyle name="Comma 2 2 2 3 2 2 3 4" xfId="2738" xr:uid="{00000000-0005-0000-0000-0000E00A0000}"/>
    <cellStyle name="Comma 2 2 2 3 2 2 3 4 2" xfId="2739" xr:uid="{00000000-0005-0000-0000-0000E10A0000}"/>
    <cellStyle name="Comma 2 2 2 3 2 2 3 4 2 2" xfId="2740" xr:uid="{00000000-0005-0000-0000-0000E20A0000}"/>
    <cellStyle name="Comma 2 2 2 3 2 2 3 4 3" xfId="2741" xr:uid="{00000000-0005-0000-0000-0000E30A0000}"/>
    <cellStyle name="Comma 2 2 2 3 2 2 3 4 3 2" xfId="2742" xr:uid="{00000000-0005-0000-0000-0000E40A0000}"/>
    <cellStyle name="Comma 2 2 2 3 2 2 3 4 4" xfId="2743" xr:uid="{00000000-0005-0000-0000-0000E50A0000}"/>
    <cellStyle name="Comma 2 2 2 3 2 2 3 5" xfId="2744" xr:uid="{00000000-0005-0000-0000-0000E60A0000}"/>
    <cellStyle name="Comma 2 2 2 3 2 2 3 5 2" xfId="2745" xr:uid="{00000000-0005-0000-0000-0000E70A0000}"/>
    <cellStyle name="Comma 2 2 2 3 2 2 3 6" xfId="2746" xr:uid="{00000000-0005-0000-0000-0000E80A0000}"/>
    <cellStyle name="Comma 2 2 2 3 2 2 3 6 2" xfId="2747" xr:uid="{00000000-0005-0000-0000-0000E90A0000}"/>
    <cellStyle name="Comma 2 2 2 3 2 2 3 7" xfId="2748" xr:uid="{00000000-0005-0000-0000-0000EA0A0000}"/>
    <cellStyle name="Comma 2 2 2 3 2 2 4" xfId="2749" xr:uid="{00000000-0005-0000-0000-0000EB0A0000}"/>
    <cellStyle name="Comma 2 2 2 3 2 2 4 2" xfId="2750" xr:uid="{00000000-0005-0000-0000-0000EC0A0000}"/>
    <cellStyle name="Comma 2 2 2 3 2 2 4 2 2" xfId="2751" xr:uid="{00000000-0005-0000-0000-0000ED0A0000}"/>
    <cellStyle name="Comma 2 2 2 3 2 2 4 2 2 2" xfId="2752" xr:uid="{00000000-0005-0000-0000-0000EE0A0000}"/>
    <cellStyle name="Comma 2 2 2 3 2 2 4 2 2 2 2" xfId="2753" xr:uid="{00000000-0005-0000-0000-0000EF0A0000}"/>
    <cellStyle name="Comma 2 2 2 3 2 2 4 2 2 3" xfId="2754" xr:uid="{00000000-0005-0000-0000-0000F00A0000}"/>
    <cellStyle name="Comma 2 2 2 3 2 2 4 2 2 3 2" xfId="2755" xr:uid="{00000000-0005-0000-0000-0000F10A0000}"/>
    <cellStyle name="Comma 2 2 2 3 2 2 4 2 2 4" xfId="2756" xr:uid="{00000000-0005-0000-0000-0000F20A0000}"/>
    <cellStyle name="Comma 2 2 2 3 2 2 4 2 3" xfId="2757" xr:uid="{00000000-0005-0000-0000-0000F30A0000}"/>
    <cellStyle name="Comma 2 2 2 3 2 2 4 2 3 2" xfId="2758" xr:uid="{00000000-0005-0000-0000-0000F40A0000}"/>
    <cellStyle name="Comma 2 2 2 3 2 2 4 2 4" xfId="2759" xr:uid="{00000000-0005-0000-0000-0000F50A0000}"/>
    <cellStyle name="Comma 2 2 2 3 2 2 4 2 4 2" xfId="2760" xr:uid="{00000000-0005-0000-0000-0000F60A0000}"/>
    <cellStyle name="Comma 2 2 2 3 2 2 4 2 5" xfId="2761" xr:uid="{00000000-0005-0000-0000-0000F70A0000}"/>
    <cellStyle name="Comma 2 2 2 3 2 2 4 3" xfId="2762" xr:uid="{00000000-0005-0000-0000-0000F80A0000}"/>
    <cellStyle name="Comma 2 2 2 3 2 2 4 3 2" xfId="2763" xr:uid="{00000000-0005-0000-0000-0000F90A0000}"/>
    <cellStyle name="Comma 2 2 2 3 2 2 4 3 2 2" xfId="2764" xr:uid="{00000000-0005-0000-0000-0000FA0A0000}"/>
    <cellStyle name="Comma 2 2 2 3 2 2 4 3 3" xfId="2765" xr:uid="{00000000-0005-0000-0000-0000FB0A0000}"/>
    <cellStyle name="Comma 2 2 2 3 2 2 4 3 3 2" xfId="2766" xr:uid="{00000000-0005-0000-0000-0000FC0A0000}"/>
    <cellStyle name="Comma 2 2 2 3 2 2 4 3 4" xfId="2767" xr:uid="{00000000-0005-0000-0000-0000FD0A0000}"/>
    <cellStyle name="Comma 2 2 2 3 2 2 4 4" xfId="2768" xr:uid="{00000000-0005-0000-0000-0000FE0A0000}"/>
    <cellStyle name="Comma 2 2 2 3 2 2 4 4 2" xfId="2769" xr:uid="{00000000-0005-0000-0000-0000FF0A0000}"/>
    <cellStyle name="Comma 2 2 2 3 2 2 4 5" xfId="2770" xr:uid="{00000000-0005-0000-0000-0000000B0000}"/>
    <cellStyle name="Comma 2 2 2 3 2 2 4 5 2" xfId="2771" xr:uid="{00000000-0005-0000-0000-0000010B0000}"/>
    <cellStyle name="Comma 2 2 2 3 2 2 4 6" xfId="2772" xr:uid="{00000000-0005-0000-0000-0000020B0000}"/>
    <cellStyle name="Comma 2 2 2 3 2 2 5" xfId="2773" xr:uid="{00000000-0005-0000-0000-0000030B0000}"/>
    <cellStyle name="Comma 2 2 2 3 2 2 5 2" xfId="2774" xr:uid="{00000000-0005-0000-0000-0000040B0000}"/>
    <cellStyle name="Comma 2 2 2 3 2 2 5 2 2" xfId="2775" xr:uid="{00000000-0005-0000-0000-0000050B0000}"/>
    <cellStyle name="Comma 2 2 2 3 2 2 5 2 2 2" xfId="2776" xr:uid="{00000000-0005-0000-0000-0000060B0000}"/>
    <cellStyle name="Comma 2 2 2 3 2 2 5 2 3" xfId="2777" xr:uid="{00000000-0005-0000-0000-0000070B0000}"/>
    <cellStyle name="Comma 2 2 2 3 2 2 5 2 3 2" xfId="2778" xr:uid="{00000000-0005-0000-0000-0000080B0000}"/>
    <cellStyle name="Comma 2 2 2 3 2 2 5 2 4" xfId="2779" xr:uid="{00000000-0005-0000-0000-0000090B0000}"/>
    <cellStyle name="Comma 2 2 2 3 2 2 5 3" xfId="2780" xr:uid="{00000000-0005-0000-0000-00000A0B0000}"/>
    <cellStyle name="Comma 2 2 2 3 2 2 5 3 2" xfId="2781" xr:uid="{00000000-0005-0000-0000-00000B0B0000}"/>
    <cellStyle name="Comma 2 2 2 3 2 2 5 4" xfId="2782" xr:uid="{00000000-0005-0000-0000-00000C0B0000}"/>
    <cellStyle name="Comma 2 2 2 3 2 2 5 4 2" xfId="2783" xr:uid="{00000000-0005-0000-0000-00000D0B0000}"/>
    <cellStyle name="Comma 2 2 2 3 2 2 5 5" xfId="2784" xr:uid="{00000000-0005-0000-0000-00000E0B0000}"/>
    <cellStyle name="Comma 2 2 2 3 2 2 6" xfId="2785" xr:uid="{00000000-0005-0000-0000-00000F0B0000}"/>
    <cellStyle name="Comma 2 2 2 3 2 2 6 2" xfId="2786" xr:uid="{00000000-0005-0000-0000-0000100B0000}"/>
    <cellStyle name="Comma 2 2 2 3 2 2 6 2 2" xfId="2787" xr:uid="{00000000-0005-0000-0000-0000110B0000}"/>
    <cellStyle name="Comma 2 2 2 3 2 2 6 3" xfId="2788" xr:uid="{00000000-0005-0000-0000-0000120B0000}"/>
    <cellStyle name="Comma 2 2 2 3 2 2 6 3 2" xfId="2789" xr:uid="{00000000-0005-0000-0000-0000130B0000}"/>
    <cellStyle name="Comma 2 2 2 3 2 2 6 4" xfId="2790" xr:uid="{00000000-0005-0000-0000-0000140B0000}"/>
    <cellStyle name="Comma 2 2 2 3 2 2 7" xfId="2791" xr:uid="{00000000-0005-0000-0000-0000150B0000}"/>
    <cellStyle name="Comma 2 2 2 3 2 2 7 2" xfId="2792" xr:uid="{00000000-0005-0000-0000-0000160B0000}"/>
    <cellStyle name="Comma 2 2 2 3 2 2 8" xfId="2793" xr:uid="{00000000-0005-0000-0000-0000170B0000}"/>
    <cellStyle name="Comma 2 2 2 3 2 2 8 2" xfId="2794" xr:uid="{00000000-0005-0000-0000-0000180B0000}"/>
    <cellStyle name="Comma 2 2 2 3 2 2 9" xfId="2795" xr:uid="{00000000-0005-0000-0000-0000190B0000}"/>
    <cellStyle name="Comma 2 2 2 3 2 3" xfId="2796" xr:uid="{00000000-0005-0000-0000-00001A0B0000}"/>
    <cellStyle name="Comma 2 2 2 3 2 3 2" xfId="2797" xr:uid="{00000000-0005-0000-0000-00001B0B0000}"/>
    <cellStyle name="Comma 2 2 2 3 2 3 2 2" xfId="2798" xr:uid="{00000000-0005-0000-0000-00001C0B0000}"/>
    <cellStyle name="Comma 2 2 2 3 2 3 2 2 2" xfId="2799" xr:uid="{00000000-0005-0000-0000-00001D0B0000}"/>
    <cellStyle name="Comma 2 2 2 3 2 3 2 2 2 2" xfId="2800" xr:uid="{00000000-0005-0000-0000-00001E0B0000}"/>
    <cellStyle name="Comma 2 2 2 3 2 3 2 2 2 2 2" xfId="2801" xr:uid="{00000000-0005-0000-0000-00001F0B0000}"/>
    <cellStyle name="Comma 2 2 2 3 2 3 2 2 2 2 2 2" xfId="2802" xr:uid="{00000000-0005-0000-0000-0000200B0000}"/>
    <cellStyle name="Comma 2 2 2 3 2 3 2 2 2 2 3" xfId="2803" xr:uid="{00000000-0005-0000-0000-0000210B0000}"/>
    <cellStyle name="Comma 2 2 2 3 2 3 2 2 2 2 3 2" xfId="2804" xr:uid="{00000000-0005-0000-0000-0000220B0000}"/>
    <cellStyle name="Comma 2 2 2 3 2 3 2 2 2 2 4" xfId="2805" xr:uid="{00000000-0005-0000-0000-0000230B0000}"/>
    <cellStyle name="Comma 2 2 2 3 2 3 2 2 2 3" xfId="2806" xr:uid="{00000000-0005-0000-0000-0000240B0000}"/>
    <cellStyle name="Comma 2 2 2 3 2 3 2 2 2 3 2" xfId="2807" xr:uid="{00000000-0005-0000-0000-0000250B0000}"/>
    <cellStyle name="Comma 2 2 2 3 2 3 2 2 2 4" xfId="2808" xr:uid="{00000000-0005-0000-0000-0000260B0000}"/>
    <cellStyle name="Comma 2 2 2 3 2 3 2 2 2 4 2" xfId="2809" xr:uid="{00000000-0005-0000-0000-0000270B0000}"/>
    <cellStyle name="Comma 2 2 2 3 2 3 2 2 2 5" xfId="2810" xr:uid="{00000000-0005-0000-0000-0000280B0000}"/>
    <cellStyle name="Comma 2 2 2 3 2 3 2 2 3" xfId="2811" xr:uid="{00000000-0005-0000-0000-0000290B0000}"/>
    <cellStyle name="Comma 2 2 2 3 2 3 2 2 3 2" xfId="2812" xr:uid="{00000000-0005-0000-0000-00002A0B0000}"/>
    <cellStyle name="Comma 2 2 2 3 2 3 2 2 3 2 2" xfId="2813" xr:uid="{00000000-0005-0000-0000-00002B0B0000}"/>
    <cellStyle name="Comma 2 2 2 3 2 3 2 2 3 3" xfId="2814" xr:uid="{00000000-0005-0000-0000-00002C0B0000}"/>
    <cellStyle name="Comma 2 2 2 3 2 3 2 2 3 3 2" xfId="2815" xr:uid="{00000000-0005-0000-0000-00002D0B0000}"/>
    <cellStyle name="Comma 2 2 2 3 2 3 2 2 3 4" xfId="2816" xr:uid="{00000000-0005-0000-0000-00002E0B0000}"/>
    <cellStyle name="Comma 2 2 2 3 2 3 2 2 4" xfId="2817" xr:uid="{00000000-0005-0000-0000-00002F0B0000}"/>
    <cellStyle name="Comma 2 2 2 3 2 3 2 2 4 2" xfId="2818" xr:uid="{00000000-0005-0000-0000-0000300B0000}"/>
    <cellStyle name="Comma 2 2 2 3 2 3 2 2 5" xfId="2819" xr:uid="{00000000-0005-0000-0000-0000310B0000}"/>
    <cellStyle name="Comma 2 2 2 3 2 3 2 2 5 2" xfId="2820" xr:uid="{00000000-0005-0000-0000-0000320B0000}"/>
    <cellStyle name="Comma 2 2 2 3 2 3 2 2 6" xfId="2821" xr:uid="{00000000-0005-0000-0000-0000330B0000}"/>
    <cellStyle name="Comma 2 2 2 3 2 3 2 3" xfId="2822" xr:uid="{00000000-0005-0000-0000-0000340B0000}"/>
    <cellStyle name="Comma 2 2 2 3 2 3 2 3 2" xfId="2823" xr:uid="{00000000-0005-0000-0000-0000350B0000}"/>
    <cellStyle name="Comma 2 2 2 3 2 3 2 3 2 2" xfId="2824" xr:uid="{00000000-0005-0000-0000-0000360B0000}"/>
    <cellStyle name="Comma 2 2 2 3 2 3 2 3 2 2 2" xfId="2825" xr:uid="{00000000-0005-0000-0000-0000370B0000}"/>
    <cellStyle name="Comma 2 2 2 3 2 3 2 3 2 3" xfId="2826" xr:uid="{00000000-0005-0000-0000-0000380B0000}"/>
    <cellStyle name="Comma 2 2 2 3 2 3 2 3 2 3 2" xfId="2827" xr:uid="{00000000-0005-0000-0000-0000390B0000}"/>
    <cellStyle name="Comma 2 2 2 3 2 3 2 3 2 4" xfId="2828" xr:uid="{00000000-0005-0000-0000-00003A0B0000}"/>
    <cellStyle name="Comma 2 2 2 3 2 3 2 3 3" xfId="2829" xr:uid="{00000000-0005-0000-0000-00003B0B0000}"/>
    <cellStyle name="Comma 2 2 2 3 2 3 2 3 3 2" xfId="2830" xr:uid="{00000000-0005-0000-0000-00003C0B0000}"/>
    <cellStyle name="Comma 2 2 2 3 2 3 2 3 4" xfId="2831" xr:uid="{00000000-0005-0000-0000-00003D0B0000}"/>
    <cellStyle name="Comma 2 2 2 3 2 3 2 3 4 2" xfId="2832" xr:uid="{00000000-0005-0000-0000-00003E0B0000}"/>
    <cellStyle name="Comma 2 2 2 3 2 3 2 3 5" xfId="2833" xr:uid="{00000000-0005-0000-0000-00003F0B0000}"/>
    <cellStyle name="Comma 2 2 2 3 2 3 2 4" xfId="2834" xr:uid="{00000000-0005-0000-0000-0000400B0000}"/>
    <cellStyle name="Comma 2 2 2 3 2 3 2 4 2" xfId="2835" xr:uid="{00000000-0005-0000-0000-0000410B0000}"/>
    <cellStyle name="Comma 2 2 2 3 2 3 2 4 2 2" xfId="2836" xr:uid="{00000000-0005-0000-0000-0000420B0000}"/>
    <cellStyle name="Comma 2 2 2 3 2 3 2 4 3" xfId="2837" xr:uid="{00000000-0005-0000-0000-0000430B0000}"/>
    <cellStyle name="Comma 2 2 2 3 2 3 2 4 3 2" xfId="2838" xr:uid="{00000000-0005-0000-0000-0000440B0000}"/>
    <cellStyle name="Comma 2 2 2 3 2 3 2 4 4" xfId="2839" xr:uid="{00000000-0005-0000-0000-0000450B0000}"/>
    <cellStyle name="Comma 2 2 2 3 2 3 2 5" xfId="2840" xr:uid="{00000000-0005-0000-0000-0000460B0000}"/>
    <cellStyle name="Comma 2 2 2 3 2 3 2 5 2" xfId="2841" xr:uid="{00000000-0005-0000-0000-0000470B0000}"/>
    <cellStyle name="Comma 2 2 2 3 2 3 2 6" xfId="2842" xr:uid="{00000000-0005-0000-0000-0000480B0000}"/>
    <cellStyle name="Comma 2 2 2 3 2 3 2 6 2" xfId="2843" xr:uid="{00000000-0005-0000-0000-0000490B0000}"/>
    <cellStyle name="Comma 2 2 2 3 2 3 2 7" xfId="2844" xr:uid="{00000000-0005-0000-0000-00004A0B0000}"/>
    <cellStyle name="Comma 2 2 2 3 2 3 3" xfId="2845" xr:uid="{00000000-0005-0000-0000-00004B0B0000}"/>
    <cellStyle name="Comma 2 2 2 3 2 3 3 2" xfId="2846" xr:uid="{00000000-0005-0000-0000-00004C0B0000}"/>
    <cellStyle name="Comma 2 2 2 3 2 3 3 2 2" xfId="2847" xr:uid="{00000000-0005-0000-0000-00004D0B0000}"/>
    <cellStyle name="Comma 2 2 2 3 2 3 3 2 2 2" xfId="2848" xr:uid="{00000000-0005-0000-0000-00004E0B0000}"/>
    <cellStyle name="Comma 2 2 2 3 2 3 3 2 2 2 2" xfId="2849" xr:uid="{00000000-0005-0000-0000-00004F0B0000}"/>
    <cellStyle name="Comma 2 2 2 3 2 3 3 2 2 3" xfId="2850" xr:uid="{00000000-0005-0000-0000-0000500B0000}"/>
    <cellStyle name="Comma 2 2 2 3 2 3 3 2 2 3 2" xfId="2851" xr:uid="{00000000-0005-0000-0000-0000510B0000}"/>
    <cellStyle name="Comma 2 2 2 3 2 3 3 2 2 4" xfId="2852" xr:uid="{00000000-0005-0000-0000-0000520B0000}"/>
    <cellStyle name="Comma 2 2 2 3 2 3 3 2 3" xfId="2853" xr:uid="{00000000-0005-0000-0000-0000530B0000}"/>
    <cellStyle name="Comma 2 2 2 3 2 3 3 2 3 2" xfId="2854" xr:uid="{00000000-0005-0000-0000-0000540B0000}"/>
    <cellStyle name="Comma 2 2 2 3 2 3 3 2 4" xfId="2855" xr:uid="{00000000-0005-0000-0000-0000550B0000}"/>
    <cellStyle name="Comma 2 2 2 3 2 3 3 2 4 2" xfId="2856" xr:uid="{00000000-0005-0000-0000-0000560B0000}"/>
    <cellStyle name="Comma 2 2 2 3 2 3 3 2 5" xfId="2857" xr:uid="{00000000-0005-0000-0000-0000570B0000}"/>
    <cellStyle name="Comma 2 2 2 3 2 3 3 3" xfId="2858" xr:uid="{00000000-0005-0000-0000-0000580B0000}"/>
    <cellStyle name="Comma 2 2 2 3 2 3 3 3 2" xfId="2859" xr:uid="{00000000-0005-0000-0000-0000590B0000}"/>
    <cellStyle name="Comma 2 2 2 3 2 3 3 3 2 2" xfId="2860" xr:uid="{00000000-0005-0000-0000-00005A0B0000}"/>
    <cellStyle name="Comma 2 2 2 3 2 3 3 3 3" xfId="2861" xr:uid="{00000000-0005-0000-0000-00005B0B0000}"/>
    <cellStyle name="Comma 2 2 2 3 2 3 3 3 3 2" xfId="2862" xr:uid="{00000000-0005-0000-0000-00005C0B0000}"/>
    <cellStyle name="Comma 2 2 2 3 2 3 3 3 4" xfId="2863" xr:uid="{00000000-0005-0000-0000-00005D0B0000}"/>
    <cellStyle name="Comma 2 2 2 3 2 3 3 4" xfId="2864" xr:uid="{00000000-0005-0000-0000-00005E0B0000}"/>
    <cellStyle name="Comma 2 2 2 3 2 3 3 4 2" xfId="2865" xr:uid="{00000000-0005-0000-0000-00005F0B0000}"/>
    <cellStyle name="Comma 2 2 2 3 2 3 3 5" xfId="2866" xr:uid="{00000000-0005-0000-0000-0000600B0000}"/>
    <cellStyle name="Comma 2 2 2 3 2 3 3 5 2" xfId="2867" xr:uid="{00000000-0005-0000-0000-0000610B0000}"/>
    <cellStyle name="Comma 2 2 2 3 2 3 3 6" xfId="2868" xr:uid="{00000000-0005-0000-0000-0000620B0000}"/>
    <cellStyle name="Comma 2 2 2 3 2 3 4" xfId="2869" xr:uid="{00000000-0005-0000-0000-0000630B0000}"/>
    <cellStyle name="Comma 2 2 2 3 2 3 4 2" xfId="2870" xr:uid="{00000000-0005-0000-0000-0000640B0000}"/>
    <cellStyle name="Comma 2 2 2 3 2 3 4 2 2" xfId="2871" xr:uid="{00000000-0005-0000-0000-0000650B0000}"/>
    <cellStyle name="Comma 2 2 2 3 2 3 4 2 2 2" xfId="2872" xr:uid="{00000000-0005-0000-0000-0000660B0000}"/>
    <cellStyle name="Comma 2 2 2 3 2 3 4 2 3" xfId="2873" xr:uid="{00000000-0005-0000-0000-0000670B0000}"/>
    <cellStyle name="Comma 2 2 2 3 2 3 4 2 3 2" xfId="2874" xr:uid="{00000000-0005-0000-0000-0000680B0000}"/>
    <cellStyle name="Comma 2 2 2 3 2 3 4 2 4" xfId="2875" xr:uid="{00000000-0005-0000-0000-0000690B0000}"/>
    <cellStyle name="Comma 2 2 2 3 2 3 4 3" xfId="2876" xr:uid="{00000000-0005-0000-0000-00006A0B0000}"/>
    <cellStyle name="Comma 2 2 2 3 2 3 4 3 2" xfId="2877" xr:uid="{00000000-0005-0000-0000-00006B0B0000}"/>
    <cellStyle name="Comma 2 2 2 3 2 3 4 4" xfId="2878" xr:uid="{00000000-0005-0000-0000-00006C0B0000}"/>
    <cellStyle name="Comma 2 2 2 3 2 3 4 4 2" xfId="2879" xr:uid="{00000000-0005-0000-0000-00006D0B0000}"/>
    <cellStyle name="Comma 2 2 2 3 2 3 4 5" xfId="2880" xr:uid="{00000000-0005-0000-0000-00006E0B0000}"/>
    <cellStyle name="Comma 2 2 2 3 2 3 5" xfId="2881" xr:uid="{00000000-0005-0000-0000-00006F0B0000}"/>
    <cellStyle name="Comma 2 2 2 3 2 3 5 2" xfId="2882" xr:uid="{00000000-0005-0000-0000-0000700B0000}"/>
    <cellStyle name="Comma 2 2 2 3 2 3 5 2 2" xfId="2883" xr:uid="{00000000-0005-0000-0000-0000710B0000}"/>
    <cellStyle name="Comma 2 2 2 3 2 3 5 3" xfId="2884" xr:uid="{00000000-0005-0000-0000-0000720B0000}"/>
    <cellStyle name="Comma 2 2 2 3 2 3 5 3 2" xfId="2885" xr:uid="{00000000-0005-0000-0000-0000730B0000}"/>
    <cellStyle name="Comma 2 2 2 3 2 3 5 4" xfId="2886" xr:uid="{00000000-0005-0000-0000-0000740B0000}"/>
    <cellStyle name="Comma 2 2 2 3 2 3 6" xfId="2887" xr:uid="{00000000-0005-0000-0000-0000750B0000}"/>
    <cellStyle name="Comma 2 2 2 3 2 3 6 2" xfId="2888" xr:uid="{00000000-0005-0000-0000-0000760B0000}"/>
    <cellStyle name="Comma 2 2 2 3 2 3 7" xfId="2889" xr:uid="{00000000-0005-0000-0000-0000770B0000}"/>
    <cellStyle name="Comma 2 2 2 3 2 3 7 2" xfId="2890" xr:uid="{00000000-0005-0000-0000-0000780B0000}"/>
    <cellStyle name="Comma 2 2 2 3 2 3 8" xfId="2891" xr:uid="{00000000-0005-0000-0000-0000790B0000}"/>
    <cellStyle name="Comma 2 2 2 3 2 4" xfId="2892" xr:uid="{00000000-0005-0000-0000-00007A0B0000}"/>
    <cellStyle name="Comma 2 2 2 3 2 4 2" xfId="2893" xr:uid="{00000000-0005-0000-0000-00007B0B0000}"/>
    <cellStyle name="Comma 2 2 2 3 2 4 2 2" xfId="2894" xr:uid="{00000000-0005-0000-0000-00007C0B0000}"/>
    <cellStyle name="Comma 2 2 2 3 2 4 2 2 2" xfId="2895" xr:uid="{00000000-0005-0000-0000-00007D0B0000}"/>
    <cellStyle name="Comma 2 2 2 3 2 4 2 2 2 2" xfId="2896" xr:uid="{00000000-0005-0000-0000-00007E0B0000}"/>
    <cellStyle name="Comma 2 2 2 3 2 4 2 2 2 2 2" xfId="2897" xr:uid="{00000000-0005-0000-0000-00007F0B0000}"/>
    <cellStyle name="Comma 2 2 2 3 2 4 2 2 2 3" xfId="2898" xr:uid="{00000000-0005-0000-0000-0000800B0000}"/>
    <cellStyle name="Comma 2 2 2 3 2 4 2 2 2 3 2" xfId="2899" xr:uid="{00000000-0005-0000-0000-0000810B0000}"/>
    <cellStyle name="Comma 2 2 2 3 2 4 2 2 2 4" xfId="2900" xr:uid="{00000000-0005-0000-0000-0000820B0000}"/>
    <cellStyle name="Comma 2 2 2 3 2 4 2 2 3" xfId="2901" xr:uid="{00000000-0005-0000-0000-0000830B0000}"/>
    <cellStyle name="Comma 2 2 2 3 2 4 2 2 3 2" xfId="2902" xr:uid="{00000000-0005-0000-0000-0000840B0000}"/>
    <cellStyle name="Comma 2 2 2 3 2 4 2 2 4" xfId="2903" xr:uid="{00000000-0005-0000-0000-0000850B0000}"/>
    <cellStyle name="Comma 2 2 2 3 2 4 2 2 4 2" xfId="2904" xr:uid="{00000000-0005-0000-0000-0000860B0000}"/>
    <cellStyle name="Comma 2 2 2 3 2 4 2 2 5" xfId="2905" xr:uid="{00000000-0005-0000-0000-0000870B0000}"/>
    <cellStyle name="Comma 2 2 2 3 2 4 2 3" xfId="2906" xr:uid="{00000000-0005-0000-0000-0000880B0000}"/>
    <cellStyle name="Comma 2 2 2 3 2 4 2 3 2" xfId="2907" xr:uid="{00000000-0005-0000-0000-0000890B0000}"/>
    <cellStyle name="Comma 2 2 2 3 2 4 2 3 2 2" xfId="2908" xr:uid="{00000000-0005-0000-0000-00008A0B0000}"/>
    <cellStyle name="Comma 2 2 2 3 2 4 2 3 3" xfId="2909" xr:uid="{00000000-0005-0000-0000-00008B0B0000}"/>
    <cellStyle name="Comma 2 2 2 3 2 4 2 3 3 2" xfId="2910" xr:uid="{00000000-0005-0000-0000-00008C0B0000}"/>
    <cellStyle name="Comma 2 2 2 3 2 4 2 3 4" xfId="2911" xr:uid="{00000000-0005-0000-0000-00008D0B0000}"/>
    <cellStyle name="Comma 2 2 2 3 2 4 2 4" xfId="2912" xr:uid="{00000000-0005-0000-0000-00008E0B0000}"/>
    <cellStyle name="Comma 2 2 2 3 2 4 2 4 2" xfId="2913" xr:uid="{00000000-0005-0000-0000-00008F0B0000}"/>
    <cellStyle name="Comma 2 2 2 3 2 4 2 5" xfId="2914" xr:uid="{00000000-0005-0000-0000-0000900B0000}"/>
    <cellStyle name="Comma 2 2 2 3 2 4 2 5 2" xfId="2915" xr:uid="{00000000-0005-0000-0000-0000910B0000}"/>
    <cellStyle name="Comma 2 2 2 3 2 4 2 6" xfId="2916" xr:uid="{00000000-0005-0000-0000-0000920B0000}"/>
    <cellStyle name="Comma 2 2 2 3 2 4 3" xfId="2917" xr:uid="{00000000-0005-0000-0000-0000930B0000}"/>
    <cellStyle name="Comma 2 2 2 3 2 4 3 2" xfId="2918" xr:uid="{00000000-0005-0000-0000-0000940B0000}"/>
    <cellStyle name="Comma 2 2 2 3 2 4 3 2 2" xfId="2919" xr:uid="{00000000-0005-0000-0000-0000950B0000}"/>
    <cellStyle name="Comma 2 2 2 3 2 4 3 2 2 2" xfId="2920" xr:uid="{00000000-0005-0000-0000-0000960B0000}"/>
    <cellStyle name="Comma 2 2 2 3 2 4 3 2 3" xfId="2921" xr:uid="{00000000-0005-0000-0000-0000970B0000}"/>
    <cellStyle name="Comma 2 2 2 3 2 4 3 2 3 2" xfId="2922" xr:uid="{00000000-0005-0000-0000-0000980B0000}"/>
    <cellStyle name="Comma 2 2 2 3 2 4 3 2 4" xfId="2923" xr:uid="{00000000-0005-0000-0000-0000990B0000}"/>
    <cellStyle name="Comma 2 2 2 3 2 4 3 3" xfId="2924" xr:uid="{00000000-0005-0000-0000-00009A0B0000}"/>
    <cellStyle name="Comma 2 2 2 3 2 4 3 3 2" xfId="2925" xr:uid="{00000000-0005-0000-0000-00009B0B0000}"/>
    <cellStyle name="Comma 2 2 2 3 2 4 3 4" xfId="2926" xr:uid="{00000000-0005-0000-0000-00009C0B0000}"/>
    <cellStyle name="Comma 2 2 2 3 2 4 3 4 2" xfId="2927" xr:uid="{00000000-0005-0000-0000-00009D0B0000}"/>
    <cellStyle name="Comma 2 2 2 3 2 4 3 5" xfId="2928" xr:uid="{00000000-0005-0000-0000-00009E0B0000}"/>
    <cellStyle name="Comma 2 2 2 3 2 4 4" xfId="2929" xr:uid="{00000000-0005-0000-0000-00009F0B0000}"/>
    <cellStyle name="Comma 2 2 2 3 2 4 4 2" xfId="2930" xr:uid="{00000000-0005-0000-0000-0000A00B0000}"/>
    <cellStyle name="Comma 2 2 2 3 2 4 4 2 2" xfId="2931" xr:uid="{00000000-0005-0000-0000-0000A10B0000}"/>
    <cellStyle name="Comma 2 2 2 3 2 4 4 3" xfId="2932" xr:uid="{00000000-0005-0000-0000-0000A20B0000}"/>
    <cellStyle name="Comma 2 2 2 3 2 4 4 3 2" xfId="2933" xr:uid="{00000000-0005-0000-0000-0000A30B0000}"/>
    <cellStyle name="Comma 2 2 2 3 2 4 4 4" xfId="2934" xr:uid="{00000000-0005-0000-0000-0000A40B0000}"/>
    <cellStyle name="Comma 2 2 2 3 2 4 5" xfId="2935" xr:uid="{00000000-0005-0000-0000-0000A50B0000}"/>
    <cellStyle name="Comma 2 2 2 3 2 4 5 2" xfId="2936" xr:uid="{00000000-0005-0000-0000-0000A60B0000}"/>
    <cellStyle name="Comma 2 2 2 3 2 4 6" xfId="2937" xr:uid="{00000000-0005-0000-0000-0000A70B0000}"/>
    <cellStyle name="Comma 2 2 2 3 2 4 6 2" xfId="2938" xr:uid="{00000000-0005-0000-0000-0000A80B0000}"/>
    <cellStyle name="Comma 2 2 2 3 2 4 7" xfId="2939" xr:uid="{00000000-0005-0000-0000-0000A90B0000}"/>
    <cellStyle name="Comma 2 2 2 3 2 5" xfId="2940" xr:uid="{00000000-0005-0000-0000-0000AA0B0000}"/>
    <cellStyle name="Comma 2 2 2 3 2 5 2" xfId="2941" xr:uid="{00000000-0005-0000-0000-0000AB0B0000}"/>
    <cellStyle name="Comma 2 2 2 3 2 5 2 2" xfId="2942" xr:uid="{00000000-0005-0000-0000-0000AC0B0000}"/>
    <cellStyle name="Comma 2 2 2 3 2 5 2 2 2" xfId="2943" xr:uid="{00000000-0005-0000-0000-0000AD0B0000}"/>
    <cellStyle name="Comma 2 2 2 3 2 5 2 2 2 2" xfId="2944" xr:uid="{00000000-0005-0000-0000-0000AE0B0000}"/>
    <cellStyle name="Comma 2 2 2 3 2 5 2 2 3" xfId="2945" xr:uid="{00000000-0005-0000-0000-0000AF0B0000}"/>
    <cellStyle name="Comma 2 2 2 3 2 5 2 2 3 2" xfId="2946" xr:uid="{00000000-0005-0000-0000-0000B00B0000}"/>
    <cellStyle name="Comma 2 2 2 3 2 5 2 2 4" xfId="2947" xr:uid="{00000000-0005-0000-0000-0000B10B0000}"/>
    <cellStyle name="Comma 2 2 2 3 2 5 2 3" xfId="2948" xr:uid="{00000000-0005-0000-0000-0000B20B0000}"/>
    <cellStyle name="Comma 2 2 2 3 2 5 2 3 2" xfId="2949" xr:uid="{00000000-0005-0000-0000-0000B30B0000}"/>
    <cellStyle name="Comma 2 2 2 3 2 5 2 4" xfId="2950" xr:uid="{00000000-0005-0000-0000-0000B40B0000}"/>
    <cellStyle name="Comma 2 2 2 3 2 5 2 4 2" xfId="2951" xr:uid="{00000000-0005-0000-0000-0000B50B0000}"/>
    <cellStyle name="Comma 2 2 2 3 2 5 2 5" xfId="2952" xr:uid="{00000000-0005-0000-0000-0000B60B0000}"/>
    <cellStyle name="Comma 2 2 2 3 2 5 3" xfId="2953" xr:uid="{00000000-0005-0000-0000-0000B70B0000}"/>
    <cellStyle name="Comma 2 2 2 3 2 5 3 2" xfId="2954" xr:uid="{00000000-0005-0000-0000-0000B80B0000}"/>
    <cellStyle name="Comma 2 2 2 3 2 5 3 2 2" xfId="2955" xr:uid="{00000000-0005-0000-0000-0000B90B0000}"/>
    <cellStyle name="Comma 2 2 2 3 2 5 3 3" xfId="2956" xr:uid="{00000000-0005-0000-0000-0000BA0B0000}"/>
    <cellStyle name="Comma 2 2 2 3 2 5 3 3 2" xfId="2957" xr:uid="{00000000-0005-0000-0000-0000BB0B0000}"/>
    <cellStyle name="Comma 2 2 2 3 2 5 3 4" xfId="2958" xr:uid="{00000000-0005-0000-0000-0000BC0B0000}"/>
    <cellStyle name="Comma 2 2 2 3 2 5 4" xfId="2959" xr:uid="{00000000-0005-0000-0000-0000BD0B0000}"/>
    <cellStyle name="Comma 2 2 2 3 2 5 4 2" xfId="2960" xr:uid="{00000000-0005-0000-0000-0000BE0B0000}"/>
    <cellStyle name="Comma 2 2 2 3 2 5 5" xfId="2961" xr:uid="{00000000-0005-0000-0000-0000BF0B0000}"/>
    <cellStyle name="Comma 2 2 2 3 2 5 5 2" xfId="2962" xr:uid="{00000000-0005-0000-0000-0000C00B0000}"/>
    <cellStyle name="Comma 2 2 2 3 2 5 6" xfId="2963" xr:uid="{00000000-0005-0000-0000-0000C10B0000}"/>
    <cellStyle name="Comma 2 2 2 3 2 6" xfId="2964" xr:uid="{00000000-0005-0000-0000-0000C20B0000}"/>
    <cellStyle name="Comma 2 2 2 3 2 6 2" xfId="2965" xr:uid="{00000000-0005-0000-0000-0000C30B0000}"/>
    <cellStyle name="Comma 2 2 2 3 2 6 2 2" xfId="2966" xr:uid="{00000000-0005-0000-0000-0000C40B0000}"/>
    <cellStyle name="Comma 2 2 2 3 2 6 2 2 2" xfId="2967" xr:uid="{00000000-0005-0000-0000-0000C50B0000}"/>
    <cellStyle name="Comma 2 2 2 3 2 6 2 3" xfId="2968" xr:uid="{00000000-0005-0000-0000-0000C60B0000}"/>
    <cellStyle name="Comma 2 2 2 3 2 6 2 3 2" xfId="2969" xr:uid="{00000000-0005-0000-0000-0000C70B0000}"/>
    <cellStyle name="Comma 2 2 2 3 2 6 2 4" xfId="2970" xr:uid="{00000000-0005-0000-0000-0000C80B0000}"/>
    <cellStyle name="Comma 2 2 2 3 2 6 3" xfId="2971" xr:uid="{00000000-0005-0000-0000-0000C90B0000}"/>
    <cellStyle name="Comma 2 2 2 3 2 6 3 2" xfId="2972" xr:uid="{00000000-0005-0000-0000-0000CA0B0000}"/>
    <cellStyle name="Comma 2 2 2 3 2 6 4" xfId="2973" xr:uid="{00000000-0005-0000-0000-0000CB0B0000}"/>
    <cellStyle name="Comma 2 2 2 3 2 6 4 2" xfId="2974" xr:uid="{00000000-0005-0000-0000-0000CC0B0000}"/>
    <cellStyle name="Comma 2 2 2 3 2 6 5" xfId="2975" xr:uid="{00000000-0005-0000-0000-0000CD0B0000}"/>
    <cellStyle name="Comma 2 2 2 3 2 7" xfId="2976" xr:uid="{00000000-0005-0000-0000-0000CE0B0000}"/>
    <cellStyle name="Comma 2 2 2 3 2 7 2" xfId="2977" xr:uid="{00000000-0005-0000-0000-0000CF0B0000}"/>
    <cellStyle name="Comma 2 2 2 3 2 7 2 2" xfId="2978" xr:uid="{00000000-0005-0000-0000-0000D00B0000}"/>
    <cellStyle name="Comma 2 2 2 3 2 7 3" xfId="2979" xr:uid="{00000000-0005-0000-0000-0000D10B0000}"/>
    <cellStyle name="Comma 2 2 2 3 2 7 3 2" xfId="2980" xr:uid="{00000000-0005-0000-0000-0000D20B0000}"/>
    <cellStyle name="Comma 2 2 2 3 2 7 4" xfId="2981" xr:uid="{00000000-0005-0000-0000-0000D30B0000}"/>
    <cellStyle name="Comma 2 2 2 3 2 8" xfId="2982" xr:uid="{00000000-0005-0000-0000-0000D40B0000}"/>
    <cellStyle name="Comma 2 2 2 3 2 8 2" xfId="2983" xr:uid="{00000000-0005-0000-0000-0000D50B0000}"/>
    <cellStyle name="Comma 2 2 2 3 2 9" xfId="2984" xr:uid="{00000000-0005-0000-0000-0000D60B0000}"/>
    <cellStyle name="Comma 2 2 2 3 2 9 2" xfId="2985" xr:uid="{00000000-0005-0000-0000-0000D70B0000}"/>
    <cellStyle name="Comma 2 2 2 3 3" xfId="2986" xr:uid="{00000000-0005-0000-0000-0000D80B0000}"/>
    <cellStyle name="Comma 2 2 2 3 3 10" xfId="2987" xr:uid="{00000000-0005-0000-0000-0000D90B0000}"/>
    <cellStyle name="Comma 2 2 2 3 3 2" xfId="2988" xr:uid="{00000000-0005-0000-0000-0000DA0B0000}"/>
    <cellStyle name="Comma 2 2 2 3 3 2 2" xfId="2989" xr:uid="{00000000-0005-0000-0000-0000DB0B0000}"/>
    <cellStyle name="Comma 2 2 2 3 3 2 2 2" xfId="2990" xr:uid="{00000000-0005-0000-0000-0000DC0B0000}"/>
    <cellStyle name="Comma 2 2 2 3 3 2 2 2 2" xfId="2991" xr:uid="{00000000-0005-0000-0000-0000DD0B0000}"/>
    <cellStyle name="Comma 2 2 2 3 3 2 2 2 2 2" xfId="2992" xr:uid="{00000000-0005-0000-0000-0000DE0B0000}"/>
    <cellStyle name="Comma 2 2 2 3 3 2 2 2 2 2 2" xfId="2993" xr:uid="{00000000-0005-0000-0000-0000DF0B0000}"/>
    <cellStyle name="Comma 2 2 2 3 3 2 2 2 2 2 2 2" xfId="2994" xr:uid="{00000000-0005-0000-0000-0000E00B0000}"/>
    <cellStyle name="Comma 2 2 2 3 3 2 2 2 2 2 2 2 2" xfId="2995" xr:uid="{00000000-0005-0000-0000-0000E10B0000}"/>
    <cellStyle name="Comma 2 2 2 3 3 2 2 2 2 2 2 3" xfId="2996" xr:uid="{00000000-0005-0000-0000-0000E20B0000}"/>
    <cellStyle name="Comma 2 2 2 3 3 2 2 2 2 2 2 3 2" xfId="2997" xr:uid="{00000000-0005-0000-0000-0000E30B0000}"/>
    <cellStyle name="Comma 2 2 2 3 3 2 2 2 2 2 2 4" xfId="2998" xr:uid="{00000000-0005-0000-0000-0000E40B0000}"/>
    <cellStyle name="Comma 2 2 2 3 3 2 2 2 2 2 3" xfId="2999" xr:uid="{00000000-0005-0000-0000-0000E50B0000}"/>
    <cellStyle name="Comma 2 2 2 3 3 2 2 2 2 2 3 2" xfId="3000" xr:uid="{00000000-0005-0000-0000-0000E60B0000}"/>
    <cellStyle name="Comma 2 2 2 3 3 2 2 2 2 2 4" xfId="3001" xr:uid="{00000000-0005-0000-0000-0000E70B0000}"/>
    <cellStyle name="Comma 2 2 2 3 3 2 2 2 2 2 4 2" xfId="3002" xr:uid="{00000000-0005-0000-0000-0000E80B0000}"/>
    <cellStyle name="Comma 2 2 2 3 3 2 2 2 2 2 5" xfId="3003" xr:uid="{00000000-0005-0000-0000-0000E90B0000}"/>
    <cellStyle name="Comma 2 2 2 3 3 2 2 2 2 3" xfId="3004" xr:uid="{00000000-0005-0000-0000-0000EA0B0000}"/>
    <cellStyle name="Comma 2 2 2 3 3 2 2 2 2 3 2" xfId="3005" xr:uid="{00000000-0005-0000-0000-0000EB0B0000}"/>
    <cellStyle name="Comma 2 2 2 3 3 2 2 2 2 3 2 2" xfId="3006" xr:uid="{00000000-0005-0000-0000-0000EC0B0000}"/>
    <cellStyle name="Comma 2 2 2 3 3 2 2 2 2 3 3" xfId="3007" xr:uid="{00000000-0005-0000-0000-0000ED0B0000}"/>
    <cellStyle name="Comma 2 2 2 3 3 2 2 2 2 3 3 2" xfId="3008" xr:uid="{00000000-0005-0000-0000-0000EE0B0000}"/>
    <cellStyle name="Comma 2 2 2 3 3 2 2 2 2 3 4" xfId="3009" xr:uid="{00000000-0005-0000-0000-0000EF0B0000}"/>
    <cellStyle name="Comma 2 2 2 3 3 2 2 2 2 4" xfId="3010" xr:uid="{00000000-0005-0000-0000-0000F00B0000}"/>
    <cellStyle name="Comma 2 2 2 3 3 2 2 2 2 4 2" xfId="3011" xr:uid="{00000000-0005-0000-0000-0000F10B0000}"/>
    <cellStyle name="Comma 2 2 2 3 3 2 2 2 2 5" xfId="3012" xr:uid="{00000000-0005-0000-0000-0000F20B0000}"/>
    <cellStyle name="Comma 2 2 2 3 3 2 2 2 2 5 2" xfId="3013" xr:uid="{00000000-0005-0000-0000-0000F30B0000}"/>
    <cellStyle name="Comma 2 2 2 3 3 2 2 2 2 6" xfId="3014" xr:uid="{00000000-0005-0000-0000-0000F40B0000}"/>
    <cellStyle name="Comma 2 2 2 3 3 2 2 2 3" xfId="3015" xr:uid="{00000000-0005-0000-0000-0000F50B0000}"/>
    <cellStyle name="Comma 2 2 2 3 3 2 2 2 3 2" xfId="3016" xr:uid="{00000000-0005-0000-0000-0000F60B0000}"/>
    <cellStyle name="Comma 2 2 2 3 3 2 2 2 3 2 2" xfId="3017" xr:uid="{00000000-0005-0000-0000-0000F70B0000}"/>
    <cellStyle name="Comma 2 2 2 3 3 2 2 2 3 2 2 2" xfId="3018" xr:uid="{00000000-0005-0000-0000-0000F80B0000}"/>
    <cellStyle name="Comma 2 2 2 3 3 2 2 2 3 2 3" xfId="3019" xr:uid="{00000000-0005-0000-0000-0000F90B0000}"/>
    <cellStyle name="Comma 2 2 2 3 3 2 2 2 3 2 3 2" xfId="3020" xr:uid="{00000000-0005-0000-0000-0000FA0B0000}"/>
    <cellStyle name="Comma 2 2 2 3 3 2 2 2 3 2 4" xfId="3021" xr:uid="{00000000-0005-0000-0000-0000FB0B0000}"/>
    <cellStyle name="Comma 2 2 2 3 3 2 2 2 3 3" xfId="3022" xr:uid="{00000000-0005-0000-0000-0000FC0B0000}"/>
    <cellStyle name="Comma 2 2 2 3 3 2 2 2 3 3 2" xfId="3023" xr:uid="{00000000-0005-0000-0000-0000FD0B0000}"/>
    <cellStyle name="Comma 2 2 2 3 3 2 2 2 3 4" xfId="3024" xr:uid="{00000000-0005-0000-0000-0000FE0B0000}"/>
    <cellStyle name="Comma 2 2 2 3 3 2 2 2 3 4 2" xfId="3025" xr:uid="{00000000-0005-0000-0000-0000FF0B0000}"/>
    <cellStyle name="Comma 2 2 2 3 3 2 2 2 3 5" xfId="3026" xr:uid="{00000000-0005-0000-0000-0000000C0000}"/>
    <cellStyle name="Comma 2 2 2 3 3 2 2 2 4" xfId="3027" xr:uid="{00000000-0005-0000-0000-0000010C0000}"/>
    <cellStyle name="Comma 2 2 2 3 3 2 2 2 4 2" xfId="3028" xr:uid="{00000000-0005-0000-0000-0000020C0000}"/>
    <cellStyle name="Comma 2 2 2 3 3 2 2 2 4 2 2" xfId="3029" xr:uid="{00000000-0005-0000-0000-0000030C0000}"/>
    <cellStyle name="Comma 2 2 2 3 3 2 2 2 4 3" xfId="3030" xr:uid="{00000000-0005-0000-0000-0000040C0000}"/>
    <cellStyle name="Comma 2 2 2 3 3 2 2 2 4 3 2" xfId="3031" xr:uid="{00000000-0005-0000-0000-0000050C0000}"/>
    <cellStyle name="Comma 2 2 2 3 3 2 2 2 4 4" xfId="3032" xr:uid="{00000000-0005-0000-0000-0000060C0000}"/>
    <cellStyle name="Comma 2 2 2 3 3 2 2 2 5" xfId="3033" xr:uid="{00000000-0005-0000-0000-0000070C0000}"/>
    <cellStyle name="Comma 2 2 2 3 3 2 2 2 5 2" xfId="3034" xr:uid="{00000000-0005-0000-0000-0000080C0000}"/>
    <cellStyle name="Comma 2 2 2 3 3 2 2 2 6" xfId="3035" xr:uid="{00000000-0005-0000-0000-0000090C0000}"/>
    <cellStyle name="Comma 2 2 2 3 3 2 2 2 6 2" xfId="3036" xr:uid="{00000000-0005-0000-0000-00000A0C0000}"/>
    <cellStyle name="Comma 2 2 2 3 3 2 2 2 7" xfId="3037" xr:uid="{00000000-0005-0000-0000-00000B0C0000}"/>
    <cellStyle name="Comma 2 2 2 3 3 2 2 3" xfId="3038" xr:uid="{00000000-0005-0000-0000-00000C0C0000}"/>
    <cellStyle name="Comma 2 2 2 3 3 2 2 3 2" xfId="3039" xr:uid="{00000000-0005-0000-0000-00000D0C0000}"/>
    <cellStyle name="Comma 2 2 2 3 3 2 2 3 2 2" xfId="3040" xr:uid="{00000000-0005-0000-0000-00000E0C0000}"/>
    <cellStyle name="Comma 2 2 2 3 3 2 2 3 2 2 2" xfId="3041" xr:uid="{00000000-0005-0000-0000-00000F0C0000}"/>
    <cellStyle name="Comma 2 2 2 3 3 2 2 3 2 2 2 2" xfId="3042" xr:uid="{00000000-0005-0000-0000-0000100C0000}"/>
    <cellStyle name="Comma 2 2 2 3 3 2 2 3 2 2 3" xfId="3043" xr:uid="{00000000-0005-0000-0000-0000110C0000}"/>
    <cellStyle name="Comma 2 2 2 3 3 2 2 3 2 2 3 2" xfId="3044" xr:uid="{00000000-0005-0000-0000-0000120C0000}"/>
    <cellStyle name="Comma 2 2 2 3 3 2 2 3 2 2 4" xfId="3045" xr:uid="{00000000-0005-0000-0000-0000130C0000}"/>
    <cellStyle name="Comma 2 2 2 3 3 2 2 3 2 3" xfId="3046" xr:uid="{00000000-0005-0000-0000-0000140C0000}"/>
    <cellStyle name="Comma 2 2 2 3 3 2 2 3 2 3 2" xfId="3047" xr:uid="{00000000-0005-0000-0000-0000150C0000}"/>
    <cellStyle name="Comma 2 2 2 3 3 2 2 3 2 4" xfId="3048" xr:uid="{00000000-0005-0000-0000-0000160C0000}"/>
    <cellStyle name="Comma 2 2 2 3 3 2 2 3 2 4 2" xfId="3049" xr:uid="{00000000-0005-0000-0000-0000170C0000}"/>
    <cellStyle name="Comma 2 2 2 3 3 2 2 3 2 5" xfId="3050" xr:uid="{00000000-0005-0000-0000-0000180C0000}"/>
    <cellStyle name="Comma 2 2 2 3 3 2 2 3 3" xfId="3051" xr:uid="{00000000-0005-0000-0000-0000190C0000}"/>
    <cellStyle name="Comma 2 2 2 3 3 2 2 3 3 2" xfId="3052" xr:uid="{00000000-0005-0000-0000-00001A0C0000}"/>
    <cellStyle name="Comma 2 2 2 3 3 2 2 3 3 2 2" xfId="3053" xr:uid="{00000000-0005-0000-0000-00001B0C0000}"/>
    <cellStyle name="Comma 2 2 2 3 3 2 2 3 3 3" xfId="3054" xr:uid="{00000000-0005-0000-0000-00001C0C0000}"/>
    <cellStyle name="Comma 2 2 2 3 3 2 2 3 3 3 2" xfId="3055" xr:uid="{00000000-0005-0000-0000-00001D0C0000}"/>
    <cellStyle name="Comma 2 2 2 3 3 2 2 3 3 4" xfId="3056" xr:uid="{00000000-0005-0000-0000-00001E0C0000}"/>
    <cellStyle name="Comma 2 2 2 3 3 2 2 3 4" xfId="3057" xr:uid="{00000000-0005-0000-0000-00001F0C0000}"/>
    <cellStyle name="Comma 2 2 2 3 3 2 2 3 4 2" xfId="3058" xr:uid="{00000000-0005-0000-0000-0000200C0000}"/>
    <cellStyle name="Comma 2 2 2 3 3 2 2 3 5" xfId="3059" xr:uid="{00000000-0005-0000-0000-0000210C0000}"/>
    <cellStyle name="Comma 2 2 2 3 3 2 2 3 5 2" xfId="3060" xr:uid="{00000000-0005-0000-0000-0000220C0000}"/>
    <cellStyle name="Comma 2 2 2 3 3 2 2 3 6" xfId="3061" xr:uid="{00000000-0005-0000-0000-0000230C0000}"/>
    <cellStyle name="Comma 2 2 2 3 3 2 2 4" xfId="3062" xr:uid="{00000000-0005-0000-0000-0000240C0000}"/>
    <cellStyle name="Comma 2 2 2 3 3 2 2 4 2" xfId="3063" xr:uid="{00000000-0005-0000-0000-0000250C0000}"/>
    <cellStyle name="Comma 2 2 2 3 3 2 2 4 2 2" xfId="3064" xr:uid="{00000000-0005-0000-0000-0000260C0000}"/>
    <cellStyle name="Comma 2 2 2 3 3 2 2 4 2 2 2" xfId="3065" xr:uid="{00000000-0005-0000-0000-0000270C0000}"/>
    <cellStyle name="Comma 2 2 2 3 3 2 2 4 2 3" xfId="3066" xr:uid="{00000000-0005-0000-0000-0000280C0000}"/>
    <cellStyle name="Comma 2 2 2 3 3 2 2 4 2 3 2" xfId="3067" xr:uid="{00000000-0005-0000-0000-0000290C0000}"/>
    <cellStyle name="Comma 2 2 2 3 3 2 2 4 2 4" xfId="3068" xr:uid="{00000000-0005-0000-0000-00002A0C0000}"/>
    <cellStyle name="Comma 2 2 2 3 3 2 2 4 3" xfId="3069" xr:uid="{00000000-0005-0000-0000-00002B0C0000}"/>
    <cellStyle name="Comma 2 2 2 3 3 2 2 4 3 2" xfId="3070" xr:uid="{00000000-0005-0000-0000-00002C0C0000}"/>
    <cellStyle name="Comma 2 2 2 3 3 2 2 4 4" xfId="3071" xr:uid="{00000000-0005-0000-0000-00002D0C0000}"/>
    <cellStyle name="Comma 2 2 2 3 3 2 2 4 4 2" xfId="3072" xr:uid="{00000000-0005-0000-0000-00002E0C0000}"/>
    <cellStyle name="Comma 2 2 2 3 3 2 2 4 5" xfId="3073" xr:uid="{00000000-0005-0000-0000-00002F0C0000}"/>
    <cellStyle name="Comma 2 2 2 3 3 2 2 5" xfId="3074" xr:uid="{00000000-0005-0000-0000-0000300C0000}"/>
    <cellStyle name="Comma 2 2 2 3 3 2 2 5 2" xfId="3075" xr:uid="{00000000-0005-0000-0000-0000310C0000}"/>
    <cellStyle name="Comma 2 2 2 3 3 2 2 5 2 2" xfId="3076" xr:uid="{00000000-0005-0000-0000-0000320C0000}"/>
    <cellStyle name="Comma 2 2 2 3 3 2 2 5 3" xfId="3077" xr:uid="{00000000-0005-0000-0000-0000330C0000}"/>
    <cellStyle name="Comma 2 2 2 3 3 2 2 5 3 2" xfId="3078" xr:uid="{00000000-0005-0000-0000-0000340C0000}"/>
    <cellStyle name="Comma 2 2 2 3 3 2 2 5 4" xfId="3079" xr:uid="{00000000-0005-0000-0000-0000350C0000}"/>
    <cellStyle name="Comma 2 2 2 3 3 2 2 6" xfId="3080" xr:uid="{00000000-0005-0000-0000-0000360C0000}"/>
    <cellStyle name="Comma 2 2 2 3 3 2 2 6 2" xfId="3081" xr:uid="{00000000-0005-0000-0000-0000370C0000}"/>
    <cellStyle name="Comma 2 2 2 3 3 2 2 7" xfId="3082" xr:uid="{00000000-0005-0000-0000-0000380C0000}"/>
    <cellStyle name="Comma 2 2 2 3 3 2 2 7 2" xfId="3083" xr:uid="{00000000-0005-0000-0000-0000390C0000}"/>
    <cellStyle name="Comma 2 2 2 3 3 2 2 8" xfId="3084" xr:uid="{00000000-0005-0000-0000-00003A0C0000}"/>
    <cellStyle name="Comma 2 2 2 3 3 2 3" xfId="3085" xr:uid="{00000000-0005-0000-0000-00003B0C0000}"/>
    <cellStyle name="Comma 2 2 2 3 3 2 3 2" xfId="3086" xr:uid="{00000000-0005-0000-0000-00003C0C0000}"/>
    <cellStyle name="Comma 2 2 2 3 3 2 3 2 2" xfId="3087" xr:uid="{00000000-0005-0000-0000-00003D0C0000}"/>
    <cellStyle name="Comma 2 2 2 3 3 2 3 2 2 2" xfId="3088" xr:uid="{00000000-0005-0000-0000-00003E0C0000}"/>
    <cellStyle name="Comma 2 2 2 3 3 2 3 2 2 2 2" xfId="3089" xr:uid="{00000000-0005-0000-0000-00003F0C0000}"/>
    <cellStyle name="Comma 2 2 2 3 3 2 3 2 2 2 2 2" xfId="3090" xr:uid="{00000000-0005-0000-0000-0000400C0000}"/>
    <cellStyle name="Comma 2 2 2 3 3 2 3 2 2 2 3" xfId="3091" xr:uid="{00000000-0005-0000-0000-0000410C0000}"/>
    <cellStyle name="Comma 2 2 2 3 3 2 3 2 2 2 3 2" xfId="3092" xr:uid="{00000000-0005-0000-0000-0000420C0000}"/>
    <cellStyle name="Comma 2 2 2 3 3 2 3 2 2 2 4" xfId="3093" xr:uid="{00000000-0005-0000-0000-0000430C0000}"/>
    <cellStyle name="Comma 2 2 2 3 3 2 3 2 2 3" xfId="3094" xr:uid="{00000000-0005-0000-0000-0000440C0000}"/>
    <cellStyle name="Comma 2 2 2 3 3 2 3 2 2 3 2" xfId="3095" xr:uid="{00000000-0005-0000-0000-0000450C0000}"/>
    <cellStyle name="Comma 2 2 2 3 3 2 3 2 2 4" xfId="3096" xr:uid="{00000000-0005-0000-0000-0000460C0000}"/>
    <cellStyle name="Comma 2 2 2 3 3 2 3 2 2 4 2" xfId="3097" xr:uid="{00000000-0005-0000-0000-0000470C0000}"/>
    <cellStyle name="Comma 2 2 2 3 3 2 3 2 2 5" xfId="3098" xr:uid="{00000000-0005-0000-0000-0000480C0000}"/>
    <cellStyle name="Comma 2 2 2 3 3 2 3 2 3" xfId="3099" xr:uid="{00000000-0005-0000-0000-0000490C0000}"/>
    <cellStyle name="Comma 2 2 2 3 3 2 3 2 3 2" xfId="3100" xr:uid="{00000000-0005-0000-0000-00004A0C0000}"/>
    <cellStyle name="Comma 2 2 2 3 3 2 3 2 3 2 2" xfId="3101" xr:uid="{00000000-0005-0000-0000-00004B0C0000}"/>
    <cellStyle name="Comma 2 2 2 3 3 2 3 2 3 3" xfId="3102" xr:uid="{00000000-0005-0000-0000-00004C0C0000}"/>
    <cellStyle name="Comma 2 2 2 3 3 2 3 2 3 3 2" xfId="3103" xr:uid="{00000000-0005-0000-0000-00004D0C0000}"/>
    <cellStyle name="Comma 2 2 2 3 3 2 3 2 3 4" xfId="3104" xr:uid="{00000000-0005-0000-0000-00004E0C0000}"/>
    <cellStyle name="Comma 2 2 2 3 3 2 3 2 4" xfId="3105" xr:uid="{00000000-0005-0000-0000-00004F0C0000}"/>
    <cellStyle name="Comma 2 2 2 3 3 2 3 2 4 2" xfId="3106" xr:uid="{00000000-0005-0000-0000-0000500C0000}"/>
    <cellStyle name="Comma 2 2 2 3 3 2 3 2 5" xfId="3107" xr:uid="{00000000-0005-0000-0000-0000510C0000}"/>
    <cellStyle name="Comma 2 2 2 3 3 2 3 2 5 2" xfId="3108" xr:uid="{00000000-0005-0000-0000-0000520C0000}"/>
    <cellStyle name="Comma 2 2 2 3 3 2 3 2 6" xfId="3109" xr:uid="{00000000-0005-0000-0000-0000530C0000}"/>
    <cellStyle name="Comma 2 2 2 3 3 2 3 3" xfId="3110" xr:uid="{00000000-0005-0000-0000-0000540C0000}"/>
    <cellStyle name="Comma 2 2 2 3 3 2 3 3 2" xfId="3111" xr:uid="{00000000-0005-0000-0000-0000550C0000}"/>
    <cellStyle name="Comma 2 2 2 3 3 2 3 3 2 2" xfId="3112" xr:uid="{00000000-0005-0000-0000-0000560C0000}"/>
    <cellStyle name="Comma 2 2 2 3 3 2 3 3 2 2 2" xfId="3113" xr:uid="{00000000-0005-0000-0000-0000570C0000}"/>
    <cellStyle name="Comma 2 2 2 3 3 2 3 3 2 3" xfId="3114" xr:uid="{00000000-0005-0000-0000-0000580C0000}"/>
    <cellStyle name="Comma 2 2 2 3 3 2 3 3 2 3 2" xfId="3115" xr:uid="{00000000-0005-0000-0000-0000590C0000}"/>
    <cellStyle name="Comma 2 2 2 3 3 2 3 3 2 4" xfId="3116" xr:uid="{00000000-0005-0000-0000-00005A0C0000}"/>
    <cellStyle name="Comma 2 2 2 3 3 2 3 3 3" xfId="3117" xr:uid="{00000000-0005-0000-0000-00005B0C0000}"/>
    <cellStyle name="Comma 2 2 2 3 3 2 3 3 3 2" xfId="3118" xr:uid="{00000000-0005-0000-0000-00005C0C0000}"/>
    <cellStyle name="Comma 2 2 2 3 3 2 3 3 4" xfId="3119" xr:uid="{00000000-0005-0000-0000-00005D0C0000}"/>
    <cellStyle name="Comma 2 2 2 3 3 2 3 3 4 2" xfId="3120" xr:uid="{00000000-0005-0000-0000-00005E0C0000}"/>
    <cellStyle name="Comma 2 2 2 3 3 2 3 3 5" xfId="3121" xr:uid="{00000000-0005-0000-0000-00005F0C0000}"/>
    <cellStyle name="Comma 2 2 2 3 3 2 3 4" xfId="3122" xr:uid="{00000000-0005-0000-0000-0000600C0000}"/>
    <cellStyle name="Comma 2 2 2 3 3 2 3 4 2" xfId="3123" xr:uid="{00000000-0005-0000-0000-0000610C0000}"/>
    <cellStyle name="Comma 2 2 2 3 3 2 3 4 2 2" xfId="3124" xr:uid="{00000000-0005-0000-0000-0000620C0000}"/>
    <cellStyle name="Comma 2 2 2 3 3 2 3 4 3" xfId="3125" xr:uid="{00000000-0005-0000-0000-0000630C0000}"/>
    <cellStyle name="Comma 2 2 2 3 3 2 3 4 3 2" xfId="3126" xr:uid="{00000000-0005-0000-0000-0000640C0000}"/>
    <cellStyle name="Comma 2 2 2 3 3 2 3 4 4" xfId="3127" xr:uid="{00000000-0005-0000-0000-0000650C0000}"/>
    <cellStyle name="Comma 2 2 2 3 3 2 3 5" xfId="3128" xr:uid="{00000000-0005-0000-0000-0000660C0000}"/>
    <cellStyle name="Comma 2 2 2 3 3 2 3 5 2" xfId="3129" xr:uid="{00000000-0005-0000-0000-0000670C0000}"/>
    <cellStyle name="Comma 2 2 2 3 3 2 3 6" xfId="3130" xr:uid="{00000000-0005-0000-0000-0000680C0000}"/>
    <cellStyle name="Comma 2 2 2 3 3 2 3 6 2" xfId="3131" xr:uid="{00000000-0005-0000-0000-0000690C0000}"/>
    <cellStyle name="Comma 2 2 2 3 3 2 3 7" xfId="3132" xr:uid="{00000000-0005-0000-0000-00006A0C0000}"/>
    <cellStyle name="Comma 2 2 2 3 3 2 4" xfId="3133" xr:uid="{00000000-0005-0000-0000-00006B0C0000}"/>
    <cellStyle name="Comma 2 2 2 3 3 2 4 2" xfId="3134" xr:uid="{00000000-0005-0000-0000-00006C0C0000}"/>
    <cellStyle name="Comma 2 2 2 3 3 2 4 2 2" xfId="3135" xr:uid="{00000000-0005-0000-0000-00006D0C0000}"/>
    <cellStyle name="Comma 2 2 2 3 3 2 4 2 2 2" xfId="3136" xr:uid="{00000000-0005-0000-0000-00006E0C0000}"/>
    <cellStyle name="Comma 2 2 2 3 3 2 4 2 2 2 2" xfId="3137" xr:uid="{00000000-0005-0000-0000-00006F0C0000}"/>
    <cellStyle name="Comma 2 2 2 3 3 2 4 2 2 3" xfId="3138" xr:uid="{00000000-0005-0000-0000-0000700C0000}"/>
    <cellStyle name="Comma 2 2 2 3 3 2 4 2 2 3 2" xfId="3139" xr:uid="{00000000-0005-0000-0000-0000710C0000}"/>
    <cellStyle name="Comma 2 2 2 3 3 2 4 2 2 4" xfId="3140" xr:uid="{00000000-0005-0000-0000-0000720C0000}"/>
    <cellStyle name="Comma 2 2 2 3 3 2 4 2 3" xfId="3141" xr:uid="{00000000-0005-0000-0000-0000730C0000}"/>
    <cellStyle name="Comma 2 2 2 3 3 2 4 2 3 2" xfId="3142" xr:uid="{00000000-0005-0000-0000-0000740C0000}"/>
    <cellStyle name="Comma 2 2 2 3 3 2 4 2 4" xfId="3143" xr:uid="{00000000-0005-0000-0000-0000750C0000}"/>
    <cellStyle name="Comma 2 2 2 3 3 2 4 2 4 2" xfId="3144" xr:uid="{00000000-0005-0000-0000-0000760C0000}"/>
    <cellStyle name="Comma 2 2 2 3 3 2 4 2 5" xfId="3145" xr:uid="{00000000-0005-0000-0000-0000770C0000}"/>
    <cellStyle name="Comma 2 2 2 3 3 2 4 3" xfId="3146" xr:uid="{00000000-0005-0000-0000-0000780C0000}"/>
    <cellStyle name="Comma 2 2 2 3 3 2 4 3 2" xfId="3147" xr:uid="{00000000-0005-0000-0000-0000790C0000}"/>
    <cellStyle name="Comma 2 2 2 3 3 2 4 3 2 2" xfId="3148" xr:uid="{00000000-0005-0000-0000-00007A0C0000}"/>
    <cellStyle name="Comma 2 2 2 3 3 2 4 3 3" xfId="3149" xr:uid="{00000000-0005-0000-0000-00007B0C0000}"/>
    <cellStyle name="Comma 2 2 2 3 3 2 4 3 3 2" xfId="3150" xr:uid="{00000000-0005-0000-0000-00007C0C0000}"/>
    <cellStyle name="Comma 2 2 2 3 3 2 4 3 4" xfId="3151" xr:uid="{00000000-0005-0000-0000-00007D0C0000}"/>
    <cellStyle name="Comma 2 2 2 3 3 2 4 4" xfId="3152" xr:uid="{00000000-0005-0000-0000-00007E0C0000}"/>
    <cellStyle name="Comma 2 2 2 3 3 2 4 4 2" xfId="3153" xr:uid="{00000000-0005-0000-0000-00007F0C0000}"/>
    <cellStyle name="Comma 2 2 2 3 3 2 4 5" xfId="3154" xr:uid="{00000000-0005-0000-0000-0000800C0000}"/>
    <cellStyle name="Comma 2 2 2 3 3 2 4 5 2" xfId="3155" xr:uid="{00000000-0005-0000-0000-0000810C0000}"/>
    <cellStyle name="Comma 2 2 2 3 3 2 4 6" xfId="3156" xr:uid="{00000000-0005-0000-0000-0000820C0000}"/>
    <cellStyle name="Comma 2 2 2 3 3 2 5" xfId="3157" xr:uid="{00000000-0005-0000-0000-0000830C0000}"/>
    <cellStyle name="Comma 2 2 2 3 3 2 5 2" xfId="3158" xr:uid="{00000000-0005-0000-0000-0000840C0000}"/>
    <cellStyle name="Comma 2 2 2 3 3 2 5 2 2" xfId="3159" xr:uid="{00000000-0005-0000-0000-0000850C0000}"/>
    <cellStyle name="Comma 2 2 2 3 3 2 5 2 2 2" xfId="3160" xr:uid="{00000000-0005-0000-0000-0000860C0000}"/>
    <cellStyle name="Comma 2 2 2 3 3 2 5 2 3" xfId="3161" xr:uid="{00000000-0005-0000-0000-0000870C0000}"/>
    <cellStyle name="Comma 2 2 2 3 3 2 5 2 3 2" xfId="3162" xr:uid="{00000000-0005-0000-0000-0000880C0000}"/>
    <cellStyle name="Comma 2 2 2 3 3 2 5 2 4" xfId="3163" xr:uid="{00000000-0005-0000-0000-0000890C0000}"/>
    <cellStyle name="Comma 2 2 2 3 3 2 5 3" xfId="3164" xr:uid="{00000000-0005-0000-0000-00008A0C0000}"/>
    <cellStyle name="Comma 2 2 2 3 3 2 5 3 2" xfId="3165" xr:uid="{00000000-0005-0000-0000-00008B0C0000}"/>
    <cellStyle name="Comma 2 2 2 3 3 2 5 4" xfId="3166" xr:uid="{00000000-0005-0000-0000-00008C0C0000}"/>
    <cellStyle name="Comma 2 2 2 3 3 2 5 4 2" xfId="3167" xr:uid="{00000000-0005-0000-0000-00008D0C0000}"/>
    <cellStyle name="Comma 2 2 2 3 3 2 5 5" xfId="3168" xr:uid="{00000000-0005-0000-0000-00008E0C0000}"/>
    <cellStyle name="Comma 2 2 2 3 3 2 6" xfId="3169" xr:uid="{00000000-0005-0000-0000-00008F0C0000}"/>
    <cellStyle name="Comma 2 2 2 3 3 2 6 2" xfId="3170" xr:uid="{00000000-0005-0000-0000-0000900C0000}"/>
    <cellStyle name="Comma 2 2 2 3 3 2 6 2 2" xfId="3171" xr:uid="{00000000-0005-0000-0000-0000910C0000}"/>
    <cellStyle name="Comma 2 2 2 3 3 2 6 3" xfId="3172" xr:uid="{00000000-0005-0000-0000-0000920C0000}"/>
    <cellStyle name="Comma 2 2 2 3 3 2 6 3 2" xfId="3173" xr:uid="{00000000-0005-0000-0000-0000930C0000}"/>
    <cellStyle name="Comma 2 2 2 3 3 2 6 4" xfId="3174" xr:uid="{00000000-0005-0000-0000-0000940C0000}"/>
    <cellStyle name="Comma 2 2 2 3 3 2 7" xfId="3175" xr:uid="{00000000-0005-0000-0000-0000950C0000}"/>
    <cellStyle name="Comma 2 2 2 3 3 2 7 2" xfId="3176" xr:uid="{00000000-0005-0000-0000-0000960C0000}"/>
    <cellStyle name="Comma 2 2 2 3 3 2 8" xfId="3177" xr:uid="{00000000-0005-0000-0000-0000970C0000}"/>
    <cellStyle name="Comma 2 2 2 3 3 2 8 2" xfId="3178" xr:uid="{00000000-0005-0000-0000-0000980C0000}"/>
    <cellStyle name="Comma 2 2 2 3 3 2 9" xfId="3179" xr:uid="{00000000-0005-0000-0000-0000990C0000}"/>
    <cellStyle name="Comma 2 2 2 3 3 3" xfId="3180" xr:uid="{00000000-0005-0000-0000-00009A0C0000}"/>
    <cellStyle name="Comma 2 2 2 3 3 3 2" xfId="3181" xr:uid="{00000000-0005-0000-0000-00009B0C0000}"/>
    <cellStyle name="Comma 2 2 2 3 3 3 2 2" xfId="3182" xr:uid="{00000000-0005-0000-0000-00009C0C0000}"/>
    <cellStyle name="Comma 2 2 2 3 3 3 2 2 2" xfId="3183" xr:uid="{00000000-0005-0000-0000-00009D0C0000}"/>
    <cellStyle name="Comma 2 2 2 3 3 3 2 2 2 2" xfId="3184" xr:uid="{00000000-0005-0000-0000-00009E0C0000}"/>
    <cellStyle name="Comma 2 2 2 3 3 3 2 2 2 2 2" xfId="3185" xr:uid="{00000000-0005-0000-0000-00009F0C0000}"/>
    <cellStyle name="Comma 2 2 2 3 3 3 2 2 2 2 2 2" xfId="3186" xr:uid="{00000000-0005-0000-0000-0000A00C0000}"/>
    <cellStyle name="Comma 2 2 2 3 3 3 2 2 2 2 3" xfId="3187" xr:uid="{00000000-0005-0000-0000-0000A10C0000}"/>
    <cellStyle name="Comma 2 2 2 3 3 3 2 2 2 2 3 2" xfId="3188" xr:uid="{00000000-0005-0000-0000-0000A20C0000}"/>
    <cellStyle name="Comma 2 2 2 3 3 3 2 2 2 2 4" xfId="3189" xr:uid="{00000000-0005-0000-0000-0000A30C0000}"/>
    <cellStyle name="Comma 2 2 2 3 3 3 2 2 2 3" xfId="3190" xr:uid="{00000000-0005-0000-0000-0000A40C0000}"/>
    <cellStyle name="Comma 2 2 2 3 3 3 2 2 2 3 2" xfId="3191" xr:uid="{00000000-0005-0000-0000-0000A50C0000}"/>
    <cellStyle name="Comma 2 2 2 3 3 3 2 2 2 4" xfId="3192" xr:uid="{00000000-0005-0000-0000-0000A60C0000}"/>
    <cellStyle name="Comma 2 2 2 3 3 3 2 2 2 4 2" xfId="3193" xr:uid="{00000000-0005-0000-0000-0000A70C0000}"/>
    <cellStyle name="Comma 2 2 2 3 3 3 2 2 2 5" xfId="3194" xr:uid="{00000000-0005-0000-0000-0000A80C0000}"/>
    <cellStyle name="Comma 2 2 2 3 3 3 2 2 3" xfId="3195" xr:uid="{00000000-0005-0000-0000-0000A90C0000}"/>
    <cellStyle name="Comma 2 2 2 3 3 3 2 2 3 2" xfId="3196" xr:uid="{00000000-0005-0000-0000-0000AA0C0000}"/>
    <cellStyle name="Comma 2 2 2 3 3 3 2 2 3 2 2" xfId="3197" xr:uid="{00000000-0005-0000-0000-0000AB0C0000}"/>
    <cellStyle name="Comma 2 2 2 3 3 3 2 2 3 3" xfId="3198" xr:uid="{00000000-0005-0000-0000-0000AC0C0000}"/>
    <cellStyle name="Comma 2 2 2 3 3 3 2 2 3 3 2" xfId="3199" xr:uid="{00000000-0005-0000-0000-0000AD0C0000}"/>
    <cellStyle name="Comma 2 2 2 3 3 3 2 2 3 4" xfId="3200" xr:uid="{00000000-0005-0000-0000-0000AE0C0000}"/>
    <cellStyle name="Comma 2 2 2 3 3 3 2 2 4" xfId="3201" xr:uid="{00000000-0005-0000-0000-0000AF0C0000}"/>
    <cellStyle name="Comma 2 2 2 3 3 3 2 2 4 2" xfId="3202" xr:uid="{00000000-0005-0000-0000-0000B00C0000}"/>
    <cellStyle name="Comma 2 2 2 3 3 3 2 2 5" xfId="3203" xr:uid="{00000000-0005-0000-0000-0000B10C0000}"/>
    <cellStyle name="Comma 2 2 2 3 3 3 2 2 5 2" xfId="3204" xr:uid="{00000000-0005-0000-0000-0000B20C0000}"/>
    <cellStyle name="Comma 2 2 2 3 3 3 2 2 6" xfId="3205" xr:uid="{00000000-0005-0000-0000-0000B30C0000}"/>
    <cellStyle name="Comma 2 2 2 3 3 3 2 3" xfId="3206" xr:uid="{00000000-0005-0000-0000-0000B40C0000}"/>
    <cellStyle name="Comma 2 2 2 3 3 3 2 3 2" xfId="3207" xr:uid="{00000000-0005-0000-0000-0000B50C0000}"/>
    <cellStyle name="Comma 2 2 2 3 3 3 2 3 2 2" xfId="3208" xr:uid="{00000000-0005-0000-0000-0000B60C0000}"/>
    <cellStyle name="Comma 2 2 2 3 3 3 2 3 2 2 2" xfId="3209" xr:uid="{00000000-0005-0000-0000-0000B70C0000}"/>
    <cellStyle name="Comma 2 2 2 3 3 3 2 3 2 3" xfId="3210" xr:uid="{00000000-0005-0000-0000-0000B80C0000}"/>
    <cellStyle name="Comma 2 2 2 3 3 3 2 3 2 3 2" xfId="3211" xr:uid="{00000000-0005-0000-0000-0000B90C0000}"/>
    <cellStyle name="Comma 2 2 2 3 3 3 2 3 2 4" xfId="3212" xr:uid="{00000000-0005-0000-0000-0000BA0C0000}"/>
    <cellStyle name="Comma 2 2 2 3 3 3 2 3 3" xfId="3213" xr:uid="{00000000-0005-0000-0000-0000BB0C0000}"/>
    <cellStyle name="Comma 2 2 2 3 3 3 2 3 3 2" xfId="3214" xr:uid="{00000000-0005-0000-0000-0000BC0C0000}"/>
    <cellStyle name="Comma 2 2 2 3 3 3 2 3 4" xfId="3215" xr:uid="{00000000-0005-0000-0000-0000BD0C0000}"/>
    <cellStyle name="Comma 2 2 2 3 3 3 2 3 4 2" xfId="3216" xr:uid="{00000000-0005-0000-0000-0000BE0C0000}"/>
    <cellStyle name="Comma 2 2 2 3 3 3 2 3 5" xfId="3217" xr:uid="{00000000-0005-0000-0000-0000BF0C0000}"/>
    <cellStyle name="Comma 2 2 2 3 3 3 2 4" xfId="3218" xr:uid="{00000000-0005-0000-0000-0000C00C0000}"/>
    <cellStyle name="Comma 2 2 2 3 3 3 2 4 2" xfId="3219" xr:uid="{00000000-0005-0000-0000-0000C10C0000}"/>
    <cellStyle name="Comma 2 2 2 3 3 3 2 4 2 2" xfId="3220" xr:uid="{00000000-0005-0000-0000-0000C20C0000}"/>
    <cellStyle name="Comma 2 2 2 3 3 3 2 4 3" xfId="3221" xr:uid="{00000000-0005-0000-0000-0000C30C0000}"/>
    <cellStyle name="Comma 2 2 2 3 3 3 2 4 3 2" xfId="3222" xr:uid="{00000000-0005-0000-0000-0000C40C0000}"/>
    <cellStyle name="Comma 2 2 2 3 3 3 2 4 4" xfId="3223" xr:uid="{00000000-0005-0000-0000-0000C50C0000}"/>
    <cellStyle name="Comma 2 2 2 3 3 3 2 5" xfId="3224" xr:uid="{00000000-0005-0000-0000-0000C60C0000}"/>
    <cellStyle name="Comma 2 2 2 3 3 3 2 5 2" xfId="3225" xr:uid="{00000000-0005-0000-0000-0000C70C0000}"/>
    <cellStyle name="Comma 2 2 2 3 3 3 2 6" xfId="3226" xr:uid="{00000000-0005-0000-0000-0000C80C0000}"/>
    <cellStyle name="Comma 2 2 2 3 3 3 2 6 2" xfId="3227" xr:uid="{00000000-0005-0000-0000-0000C90C0000}"/>
    <cellStyle name="Comma 2 2 2 3 3 3 2 7" xfId="3228" xr:uid="{00000000-0005-0000-0000-0000CA0C0000}"/>
    <cellStyle name="Comma 2 2 2 3 3 3 3" xfId="3229" xr:uid="{00000000-0005-0000-0000-0000CB0C0000}"/>
    <cellStyle name="Comma 2 2 2 3 3 3 3 2" xfId="3230" xr:uid="{00000000-0005-0000-0000-0000CC0C0000}"/>
    <cellStyle name="Comma 2 2 2 3 3 3 3 2 2" xfId="3231" xr:uid="{00000000-0005-0000-0000-0000CD0C0000}"/>
    <cellStyle name="Comma 2 2 2 3 3 3 3 2 2 2" xfId="3232" xr:uid="{00000000-0005-0000-0000-0000CE0C0000}"/>
    <cellStyle name="Comma 2 2 2 3 3 3 3 2 2 2 2" xfId="3233" xr:uid="{00000000-0005-0000-0000-0000CF0C0000}"/>
    <cellStyle name="Comma 2 2 2 3 3 3 3 2 2 3" xfId="3234" xr:uid="{00000000-0005-0000-0000-0000D00C0000}"/>
    <cellStyle name="Comma 2 2 2 3 3 3 3 2 2 3 2" xfId="3235" xr:uid="{00000000-0005-0000-0000-0000D10C0000}"/>
    <cellStyle name="Comma 2 2 2 3 3 3 3 2 2 4" xfId="3236" xr:uid="{00000000-0005-0000-0000-0000D20C0000}"/>
    <cellStyle name="Comma 2 2 2 3 3 3 3 2 3" xfId="3237" xr:uid="{00000000-0005-0000-0000-0000D30C0000}"/>
    <cellStyle name="Comma 2 2 2 3 3 3 3 2 3 2" xfId="3238" xr:uid="{00000000-0005-0000-0000-0000D40C0000}"/>
    <cellStyle name="Comma 2 2 2 3 3 3 3 2 4" xfId="3239" xr:uid="{00000000-0005-0000-0000-0000D50C0000}"/>
    <cellStyle name="Comma 2 2 2 3 3 3 3 2 4 2" xfId="3240" xr:uid="{00000000-0005-0000-0000-0000D60C0000}"/>
    <cellStyle name="Comma 2 2 2 3 3 3 3 2 5" xfId="3241" xr:uid="{00000000-0005-0000-0000-0000D70C0000}"/>
    <cellStyle name="Comma 2 2 2 3 3 3 3 3" xfId="3242" xr:uid="{00000000-0005-0000-0000-0000D80C0000}"/>
    <cellStyle name="Comma 2 2 2 3 3 3 3 3 2" xfId="3243" xr:uid="{00000000-0005-0000-0000-0000D90C0000}"/>
    <cellStyle name="Comma 2 2 2 3 3 3 3 3 2 2" xfId="3244" xr:uid="{00000000-0005-0000-0000-0000DA0C0000}"/>
    <cellStyle name="Comma 2 2 2 3 3 3 3 3 3" xfId="3245" xr:uid="{00000000-0005-0000-0000-0000DB0C0000}"/>
    <cellStyle name="Comma 2 2 2 3 3 3 3 3 3 2" xfId="3246" xr:uid="{00000000-0005-0000-0000-0000DC0C0000}"/>
    <cellStyle name="Comma 2 2 2 3 3 3 3 3 4" xfId="3247" xr:uid="{00000000-0005-0000-0000-0000DD0C0000}"/>
    <cellStyle name="Comma 2 2 2 3 3 3 3 4" xfId="3248" xr:uid="{00000000-0005-0000-0000-0000DE0C0000}"/>
    <cellStyle name="Comma 2 2 2 3 3 3 3 4 2" xfId="3249" xr:uid="{00000000-0005-0000-0000-0000DF0C0000}"/>
    <cellStyle name="Comma 2 2 2 3 3 3 3 5" xfId="3250" xr:uid="{00000000-0005-0000-0000-0000E00C0000}"/>
    <cellStyle name="Comma 2 2 2 3 3 3 3 5 2" xfId="3251" xr:uid="{00000000-0005-0000-0000-0000E10C0000}"/>
    <cellStyle name="Comma 2 2 2 3 3 3 3 6" xfId="3252" xr:uid="{00000000-0005-0000-0000-0000E20C0000}"/>
    <cellStyle name="Comma 2 2 2 3 3 3 4" xfId="3253" xr:uid="{00000000-0005-0000-0000-0000E30C0000}"/>
    <cellStyle name="Comma 2 2 2 3 3 3 4 2" xfId="3254" xr:uid="{00000000-0005-0000-0000-0000E40C0000}"/>
    <cellStyle name="Comma 2 2 2 3 3 3 4 2 2" xfId="3255" xr:uid="{00000000-0005-0000-0000-0000E50C0000}"/>
    <cellStyle name="Comma 2 2 2 3 3 3 4 2 2 2" xfId="3256" xr:uid="{00000000-0005-0000-0000-0000E60C0000}"/>
    <cellStyle name="Comma 2 2 2 3 3 3 4 2 3" xfId="3257" xr:uid="{00000000-0005-0000-0000-0000E70C0000}"/>
    <cellStyle name="Comma 2 2 2 3 3 3 4 2 3 2" xfId="3258" xr:uid="{00000000-0005-0000-0000-0000E80C0000}"/>
    <cellStyle name="Comma 2 2 2 3 3 3 4 2 4" xfId="3259" xr:uid="{00000000-0005-0000-0000-0000E90C0000}"/>
    <cellStyle name="Comma 2 2 2 3 3 3 4 3" xfId="3260" xr:uid="{00000000-0005-0000-0000-0000EA0C0000}"/>
    <cellStyle name="Comma 2 2 2 3 3 3 4 3 2" xfId="3261" xr:uid="{00000000-0005-0000-0000-0000EB0C0000}"/>
    <cellStyle name="Comma 2 2 2 3 3 3 4 4" xfId="3262" xr:uid="{00000000-0005-0000-0000-0000EC0C0000}"/>
    <cellStyle name="Comma 2 2 2 3 3 3 4 4 2" xfId="3263" xr:uid="{00000000-0005-0000-0000-0000ED0C0000}"/>
    <cellStyle name="Comma 2 2 2 3 3 3 4 5" xfId="3264" xr:uid="{00000000-0005-0000-0000-0000EE0C0000}"/>
    <cellStyle name="Comma 2 2 2 3 3 3 5" xfId="3265" xr:uid="{00000000-0005-0000-0000-0000EF0C0000}"/>
    <cellStyle name="Comma 2 2 2 3 3 3 5 2" xfId="3266" xr:uid="{00000000-0005-0000-0000-0000F00C0000}"/>
    <cellStyle name="Comma 2 2 2 3 3 3 5 2 2" xfId="3267" xr:uid="{00000000-0005-0000-0000-0000F10C0000}"/>
    <cellStyle name="Comma 2 2 2 3 3 3 5 3" xfId="3268" xr:uid="{00000000-0005-0000-0000-0000F20C0000}"/>
    <cellStyle name="Comma 2 2 2 3 3 3 5 3 2" xfId="3269" xr:uid="{00000000-0005-0000-0000-0000F30C0000}"/>
    <cellStyle name="Comma 2 2 2 3 3 3 5 4" xfId="3270" xr:uid="{00000000-0005-0000-0000-0000F40C0000}"/>
    <cellStyle name="Comma 2 2 2 3 3 3 6" xfId="3271" xr:uid="{00000000-0005-0000-0000-0000F50C0000}"/>
    <cellStyle name="Comma 2 2 2 3 3 3 6 2" xfId="3272" xr:uid="{00000000-0005-0000-0000-0000F60C0000}"/>
    <cellStyle name="Comma 2 2 2 3 3 3 7" xfId="3273" xr:uid="{00000000-0005-0000-0000-0000F70C0000}"/>
    <cellStyle name="Comma 2 2 2 3 3 3 7 2" xfId="3274" xr:uid="{00000000-0005-0000-0000-0000F80C0000}"/>
    <cellStyle name="Comma 2 2 2 3 3 3 8" xfId="3275" xr:uid="{00000000-0005-0000-0000-0000F90C0000}"/>
    <cellStyle name="Comma 2 2 2 3 3 4" xfId="3276" xr:uid="{00000000-0005-0000-0000-0000FA0C0000}"/>
    <cellStyle name="Comma 2 2 2 3 3 4 2" xfId="3277" xr:uid="{00000000-0005-0000-0000-0000FB0C0000}"/>
    <cellStyle name="Comma 2 2 2 3 3 4 2 2" xfId="3278" xr:uid="{00000000-0005-0000-0000-0000FC0C0000}"/>
    <cellStyle name="Comma 2 2 2 3 3 4 2 2 2" xfId="3279" xr:uid="{00000000-0005-0000-0000-0000FD0C0000}"/>
    <cellStyle name="Comma 2 2 2 3 3 4 2 2 2 2" xfId="3280" xr:uid="{00000000-0005-0000-0000-0000FE0C0000}"/>
    <cellStyle name="Comma 2 2 2 3 3 4 2 2 2 2 2" xfId="3281" xr:uid="{00000000-0005-0000-0000-0000FF0C0000}"/>
    <cellStyle name="Comma 2 2 2 3 3 4 2 2 2 3" xfId="3282" xr:uid="{00000000-0005-0000-0000-0000000D0000}"/>
    <cellStyle name="Comma 2 2 2 3 3 4 2 2 2 3 2" xfId="3283" xr:uid="{00000000-0005-0000-0000-0000010D0000}"/>
    <cellStyle name="Comma 2 2 2 3 3 4 2 2 2 4" xfId="3284" xr:uid="{00000000-0005-0000-0000-0000020D0000}"/>
    <cellStyle name="Comma 2 2 2 3 3 4 2 2 3" xfId="3285" xr:uid="{00000000-0005-0000-0000-0000030D0000}"/>
    <cellStyle name="Comma 2 2 2 3 3 4 2 2 3 2" xfId="3286" xr:uid="{00000000-0005-0000-0000-0000040D0000}"/>
    <cellStyle name="Comma 2 2 2 3 3 4 2 2 4" xfId="3287" xr:uid="{00000000-0005-0000-0000-0000050D0000}"/>
    <cellStyle name="Comma 2 2 2 3 3 4 2 2 4 2" xfId="3288" xr:uid="{00000000-0005-0000-0000-0000060D0000}"/>
    <cellStyle name="Comma 2 2 2 3 3 4 2 2 5" xfId="3289" xr:uid="{00000000-0005-0000-0000-0000070D0000}"/>
    <cellStyle name="Comma 2 2 2 3 3 4 2 3" xfId="3290" xr:uid="{00000000-0005-0000-0000-0000080D0000}"/>
    <cellStyle name="Comma 2 2 2 3 3 4 2 3 2" xfId="3291" xr:uid="{00000000-0005-0000-0000-0000090D0000}"/>
    <cellStyle name="Comma 2 2 2 3 3 4 2 3 2 2" xfId="3292" xr:uid="{00000000-0005-0000-0000-00000A0D0000}"/>
    <cellStyle name="Comma 2 2 2 3 3 4 2 3 3" xfId="3293" xr:uid="{00000000-0005-0000-0000-00000B0D0000}"/>
    <cellStyle name="Comma 2 2 2 3 3 4 2 3 3 2" xfId="3294" xr:uid="{00000000-0005-0000-0000-00000C0D0000}"/>
    <cellStyle name="Comma 2 2 2 3 3 4 2 3 4" xfId="3295" xr:uid="{00000000-0005-0000-0000-00000D0D0000}"/>
    <cellStyle name="Comma 2 2 2 3 3 4 2 4" xfId="3296" xr:uid="{00000000-0005-0000-0000-00000E0D0000}"/>
    <cellStyle name="Comma 2 2 2 3 3 4 2 4 2" xfId="3297" xr:uid="{00000000-0005-0000-0000-00000F0D0000}"/>
    <cellStyle name="Comma 2 2 2 3 3 4 2 5" xfId="3298" xr:uid="{00000000-0005-0000-0000-0000100D0000}"/>
    <cellStyle name="Comma 2 2 2 3 3 4 2 5 2" xfId="3299" xr:uid="{00000000-0005-0000-0000-0000110D0000}"/>
    <cellStyle name="Comma 2 2 2 3 3 4 2 6" xfId="3300" xr:uid="{00000000-0005-0000-0000-0000120D0000}"/>
    <cellStyle name="Comma 2 2 2 3 3 4 3" xfId="3301" xr:uid="{00000000-0005-0000-0000-0000130D0000}"/>
    <cellStyle name="Comma 2 2 2 3 3 4 3 2" xfId="3302" xr:uid="{00000000-0005-0000-0000-0000140D0000}"/>
    <cellStyle name="Comma 2 2 2 3 3 4 3 2 2" xfId="3303" xr:uid="{00000000-0005-0000-0000-0000150D0000}"/>
    <cellStyle name="Comma 2 2 2 3 3 4 3 2 2 2" xfId="3304" xr:uid="{00000000-0005-0000-0000-0000160D0000}"/>
    <cellStyle name="Comma 2 2 2 3 3 4 3 2 3" xfId="3305" xr:uid="{00000000-0005-0000-0000-0000170D0000}"/>
    <cellStyle name="Comma 2 2 2 3 3 4 3 2 3 2" xfId="3306" xr:uid="{00000000-0005-0000-0000-0000180D0000}"/>
    <cellStyle name="Comma 2 2 2 3 3 4 3 2 4" xfId="3307" xr:uid="{00000000-0005-0000-0000-0000190D0000}"/>
    <cellStyle name="Comma 2 2 2 3 3 4 3 3" xfId="3308" xr:uid="{00000000-0005-0000-0000-00001A0D0000}"/>
    <cellStyle name="Comma 2 2 2 3 3 4 3 3 2" xfId="3309" xr:uid="{00000000-0005-0000-0000-00001B0D0000}"/>
    <cellStyle name="Comma 2 2 2 3 3 4 3 4" xfId="3310" xr:uid="{00000000-0005-0000-0000-00001C0D0000}"/>
    <cellStyle name="Comma 2 2 2 3 3 4 3 4 2" xfId="3311" xr:uid="{00000000-0005-0000-0000-00001D0D0000}"/>
    <cellStyle name="Comma 2 2 2 3 3 4 3 5" xfId="3312" xr:uid="{00000000-0005-0000-0000-00001E0D0000}"/>
    <cellStyle name="Comma 2 2 2 3 3 4 4" xfId="3313" xr:uid="{00000000-0005-0000-0000-00001F0D0000}"/>
    <cellStyle name="Comma 2 2 2 3 3 4 4 2" xfId="3314" xr:uid="{00000000-0005-0000-0000-0000200D0000}"/>
    <cellStyle name="Comma 2 2 2 3 3 4 4 2 2" xfId="3315" xr:uid="{00000000-0005-0000-0000-0000210D0000}"/>
    <cellStyle name="Comma 2 2 2 3 3 4 4 3" xfId="3316" xr:uid="{00000000-0005-0000-0000-0000220D0000}"/>
    <cellStyle name="Comma 2 2 2 3 3 4 4 3 2" xfId="3317" xr:uid="{00000000-0005-0000-0000-0000230D0000}"/>
    <cellStyle name="Comma 2 2 2 3 3 4 4 4" xfId="3318" xr:uid="{00000000-0005-0000-0000-0000240D0000}"/>
    <cellStyle name="Comma 2 2 2 3 3 4 5" xfId="3319" xr:uid="{00000000-0005-0000-0000-0000250D0000}"/>
    <cellStyle name="Comma 2 2 2 3 3 4 5 2" xfId="3320" xr:uid="{00000000-0005-0000-0000-0000260D0000}"/>
    <cellStyle name="Comma 2 2 2 3 3 4 6" xfId="3321" xr:uid="{00000000-0005-0000-0000-0000270D0000}"/>
    <cellStyle name="Comma 2 2 2 3 3 4 6 2" xfId="3322" xr:uid="{00000000-0005-0000-0000-0000280D0000}"/>
    <cellStyle name="Comma 2 2 2 3 3 4 7" xfId="3323" xr:uid="{00000000-0005-0000-0000-0000290D0000}"/>
    <cellStyle name="Comma 2 2 2 3 3 5" xfId="3324" xr:uid="{00000000-0005-0000-0000-00002A0D0000}"/>
    <cellStyle name="Comma 2 2 2 3 3 5 2" xfId="3325" xr:uid="{00000000-0005-0000-0000-00002B0D0000}"/>
    <cellStyle name="Comma 2 2 2 3 3 5 2 2" xfId="3326" xr:uid="{00000000-0005-0000-0000-00002C0D0000}"/>
    <cellStyle name="Comma 2 2 2 3 3 5 2 2 2" xfId="3327" xr:uid="{00000000-0005-0000-0000-00002D0D0000}"/>
    <cellStyle name="Comma 2 2 2 3 3 5 2 2 2 2" xfId="3328" xr:uid="{00000000-0005-0000-0000-00002E0D0000}"/>
    <cellStyle name="Comma 2 2 2 3 3 5 2 2 3" xfId="3329" xr:uid="{00000000-0005-0000-0000-00002F0D0000}"/>
    <cellStyle name="Comma 2 2 2 3 3 5 2 2 3 2" xfId="3330" xr:uid="{00000000-0005-0000-0000-0000300D0000}"/>
    <cellStyle name="Comma 2 2 2 3 3 5 2 2 4" xfId="3331" xr:uid="{00000000-0005-0000-0000-0000310D0000}"/>
    <cellStyle name="Comma 2 2 2 3 3 5 2 3" xfId="3332" xr:uid="{00000000-0005-0000-0000-0000320D0000}"/>
    <cellStyle name="Comma 2 2 2 3 3 5 2 3 2" xfId="3333" xr:uid="{00000000-0005-0000-0000-0000330D0000}"/>
    <cellStyle name="Comma 2 2 2 3 3 5 2 4" xfId="3334" xr:uid="{00000000-0005-0000-0000-0000340D0000}"/>
    <cellStyle name="Comma 2 2 2 3 3 5 2 4 2" xfId="3335" xr:uid="{00000000-0005-0000-0000-0000350D0000}"/>
    <cellStyle name="Comma 2 2 2 3 3 5 2 5" xfId="3336" xr:uid="{00000000-0005-0000-0000-0000360D0000}"/>
    <cellStyle name="Comma 2 2 2 3 3 5 3" xfId="3337" xr:uid="{00000000-0005-0000-0000-0000370D0000}"/>
    <cellStyle name="Comma 2 2 2 3 3 5 3 2" xfId="3338" xr:uid="{00000000-0005-0000-0000-0000380D0000}"/>
    <cellStyle name="Comma 2 2 2 3 3 5 3 2 2" xfId="3339" xr:uid="{00000000-0005-0000-0000-0000390D0000}"/>
    <cellStyle name="Comma 2 2 2 3 3 5 3 3" xfId="3340" xr:uid="{00000000-0005-0000-0000-00003A0D0000}"/>
    <cellStyle name="Comma 2 2 2 3 3 5 3 3 2" xfId="3341" xr:uid="{00000000-0005-0000-0000-00003B0D0000}"/>
    <cellStyle name="Comma 2 2 2 3 3 5 3 4" xfId="3342" xr:uid="{00000000-0005-0000-0000-00003C0D0000}"/>
    <cellStyle name="Comma 2 2 2 3 3 5 4" xfId="3343" xr:uid="{00000000-0005-0000-0000-00003D0D0000}"/>
    <cellStyle name="Comma 2 2 2 3 3 5 4 2" xfId="3344" xr:uid="{00000000-0005-0000-0000-00003E0D0000}"/>
    <cellStyle name="Comma 2 2 2 3 3 5 5" xfId="3345" xr:uid="{00000000-0005-0000-0000-00003F0D0000}"/>
    <cellStyle name="Comma 2 2 2 3 3 5 5 2" xfId="3346" xr:uid="{00000000-0005-0000-0000-0000400D0000}"/>
    <cellStyle name="Comma 2 2 2 3 3 5 6" xfId="3347" xr:uid="{00000000-0005-0000-0000-0000410D0000}"/>
    <cellStyle name="Comma 2 2 2 3 3 6" xfId="3348" xr:uid="{00000000-0005-0000-0000-0000420D0000}"/>
    <cellStyle name="Comma 2 2 2 3 3 6 2" xfId="3349" xr:uid="{00000000-0005-0000-0000-0000430D0000}"/>
    <cellStyle name="Comma 2 2 2 3 3 6 2 2" xfId="3350" xr:uid="{00000000-0005-0000-0000-0000440D0000}"/>
    <cellStyle name="Comma 2 2 2 3 3 6 2 2 2" xfId="3351" xr:uid="{00000000-0005-0000-0000-0000450D0000}"/>
    <cellStyle name="Comma 2 2 2 3 3 6 2 3" xfId="3352" xr:uid="{00000000-0005-0000-0000-0000460D0000}"/>
    <cellStyle name="Comma 2 2 2 3 3 6 2 3 2" xfId="3353" xr:uid="{00000000-0005-0000-0000-0000470D0000}"/>
    <cellStyle name="Comma 2 2 2 3 3 6 2 4" xfId="3354" xr:uid="{00000000-0005-0000-0000-0000480D0000}"/>
    <cellStyle name="Comma 2 2 2 3 3 6 3" xfId="3355" xr:uid="{00000000-0005-0000-0000-0000490D0000}"/>
    <cellStyle name="Comma 2 2 2 3 3 6 3 2" xfId="3356" xr:uid="{00000000-0005-0000-0000-00004A0D0000}"/>
    <cellStyle name="Comma 2 2 2 3 3 6 4" xfId="3357" xr:uid="{00000000-0005-0000-0000-00004B0D0000}"/>
    <cellStyle name="Comma 2 2 2 3 3 6 4 2" xfId="3358" xr:uid="{00000000-0005-0000-0000-00004C0D0000}"/>
    <cellStyle name="Comma 2 2 2 3 3 6 5" xfId="3359" xr:uid="{00000000-0005-0000-0000-00004D0D0000}"/>
    <cellStyle name="Comma 2 2 2 3 3 7" xfId="3360" xr:uid="{00000000-0005-0000-0000-00004E0D0000}"/>
    <cellStyle name="Comma 2 2 2 3 3 7 2" xfId="3361" xr:uid="{00000000-0005-0000-0000-00004F0D0000}"/>
    <cellStyle name="Comma 2 2 2 3 3 7 2 2" xfId="3362" xr:uid="{00000000-0005-0000-0000-0000500D0000}"/>
    <cellStyle name="Comma 2 2 2 3 3 7 3" xfId="3363" xr:uid="{00000000-0005-0000-0000-0000510D0000}"/>
    <cellStyle name="Comma 2 2 2 3 3 7 3 2" xfId="3364" xr:uid="{00000000-0005-0000-0000-0000520D0000}"/>
    <cellStyle name="Comma 2 2 2 3 3 7 4" xfId="3365" xr:uid="{00000000-0005-0000-0000-0000530D0000}"/>
    <cellStyle name="Comma 2 2 2 3 3 8" xfId="3366" xr:uid="{00000000-0005-0000-0000-0000540D0000}"/>
    <cellStyle name="Comma 2 2 2 3 3 8 2" xfId="3367" xr:uid="{00000000-0005-0000-0000-0000550D0000}"/>
    <cellStyle name="Comma 2 2 2 3 3 9" xfId="3368" xr:uid="{00000000-0005-0000-0000-0000560D0000}"/>
    <cellStyle name="Comma 2 2 2 3 3 9 2" xfId="3369" xr:uid="{00000000-0005-0000-0000-0000570D0000}"/>
    <cellStyle name="Comma 2 2 2 3 4" xfId="3370" xr:uid="{00000000-0005-0000-0000-0000580D0000}"/>
    <cellStyle name="Comma 2 2 2 3 4 2" xfId="3371" xr:uid="{00000000-0005-0000-0000-0000590D0000}"/>
    <cellStyle name="Comma 2 2 2 3 4 2 2" xfId="3372" xr:uid="{00000000-0005-0000-0000-00005A0D0000}"/>
    <cellStyle name="Comma 2 2 2 3 4 2 2 2" xfId="3373" xr:uid="{00000000-0005-0000-0000-00005B0D0000}"/>
    <cellStyle name="Comma 2 2 2 3 4 2 2 2 2" xfId="3374" xr:uid="{00000000-0005-0000-0000-00005C0D0000}"/>
    <cellStyle name="Comma 2 2 2 3 4 2 2 2 2 2" xfId="3375" xr:uid="{00000000-0005-0000-0000-00005D0D0000}"/>
    <cellStyle name="Comma 2 2 2 3 4 2 2 2 2 2 2" xfId="3376" xr:uid="{00000000-0005-0000-0000-00005E0D0000}"/>
    <cellStyle name="Comma 2 2 2 3 4 2 2 2 2 2 2 2" xfId="3377" xr:uid="{00000000-0005-0000-0000-00005F0D0000}"/>
    <cellStyle name="Comma 2 2 2 3 4 2 2 2 2 2 3" xfId="3378" xr:uid="{00000000-0005-0000-0000-0000600D0000}"/>
    <cellStyle name="Comma 2 2 2 3 4 2 2 2 2 2 3 2" xfId="3379" xr:uid="{00000000-0005-0000-0000-0000610D0000}"/>
    <cellStyle name="Comma 2 2 2 3 4 2 2 2 2 2 4" xfId="3380" xr:uid="{00000000-0005-0000-0000-0000620D0000}"/>
    <cellStyle name="Comma 2 2 2 3 4 2 2 2 2 3" xfId="3381" xr:uid="{00000000-0005-0000-0000-0000630D0000}"/>
    <cellStyle name="Comma 2 2 2 3 4 2 2 2 2 3 2" xfId="3382" xr:uid="{00000000-0005-0000-0000-0000640D0000}"/>
    <cellStyle name="Comma 2 2 2 3 4 2 2 2 2 4" xfId="3383" xr:uid="{00000000-0005-0000-0000-0000650D0000}"/>
    <cellStyle name="Comma 2 2 2 3 4 2 2 2 2 4 2" xfId="3384" xr:uid="{00000000-0005-0000-0000-0000660D0000}"/>
    <cellStyle name="Comma 2 2 2 3 4 2 2 2 2 5" xfId="3385" xr:uid="{00000000-0005-0000-0000-0000670D0000}"/>
    <cellStyle name="Comma 2 2 2 3 4 2 2 2 3" xfId="3386" xr:uid="{00000000-0005-0000-0000-0000680D0000}"/>
    <cellStyle name="Comma 2 2 2 3 4 2 2 2 3 2" xfId="3387" xr:uid="{00000000-0005-0000-0000-0000690D0000}"/>
    <cellStyle name="Comma 2 2 2 3 4 2 2 2 3 2 2" xfId="3388" xr:uid="{00000000-0005-0000-0000-00006A0D0000}"/>
    <cellStyle name="Comma 2 2 2 3 4 2 2 2 3 3" xfId="3389" xr:uid="{00000000-0005-0000-0000-00006B0D0000}"/>
    <cellStyle name="Comma 2 2 2 3 4 2 2 2 3 3 2" xfId="3390" xr:uid="{00000000-0005-0000-0000-00006C0D0000}"/>
    <cellStyle name="Comma 2 2 2 3 4 2 2 2 3 4" xfId="3391" xr:uid="{00000000-0005-0000-0000-00006D0D0000}"/>
    <cellStyle name="Comma 2 2 2 3 4 2 2 2 4" xfId="3392" xr:uid="{00000000-0005-0000-0000-00006E0D0000}"/>
    <cellStyle name="Comma 2 2 2 3 4 2 2 2 4 2" xfId="3393" xr:uid="{00000000-0005-0000-0000-00006F0D0000}"/>
    <cellStyle name="Comma 2 2 2 3 4 2 2 2 5" xfId="3394" xr:uid="{00000000-0005-0000-0000-0000700D0000}"/>
    <cellStyle name="Comma 2 2 2 3 4 2 2 2 5 2" xfId="3395" xr:uid="{00000000-0005-0000-0000-0000710D0000}"/>
    <cellStyle name="Comma 2 2 2 3 4 2 2 2 6" xfId="3396" xr:uid="{00000000-0005-0000-0000-0000720D0000}"/>
    <cellStyle name="Comma 2 2 2 3 4 2 2 3" xfId="3397" xr:uid="{00000000-0005-0000-0000-0000730D0000}"/>
    <cellStyle name="Comma 2 2 2 3 4 2 2 3 2" xfId="3398" xr:uid="{00000000-0005-0000-0000-0000740D0000}"/>
    <cellStyle name="Comma 2 2 2 3 4 2 2 3 2 2" xfId="3399" xr:uid="{00000000-0005-0000-0000-0000750D0000}"/>
    <cellStyle name="Comma 2 2 2 3 4 2 2 3 2 2 2" xfId="3400" xr:uid="{00000000-0005-0000-0000-0000760D0000}"/>
    <cellStyle name="Comma 2 2 2 3 4 2 2 3 2 3" xfId="3401" xr:uid="{00000000-0005-0000-0000-0000770D0000}"/>
    <cellStyle name="Comma 2 2 2 3 4 2 2 3 2 3 2" xfId="3402" xr:uid="{00000000-0005-0000-0000-0000780D0000}"/>
    <cellStyle name="Comma 2 2 2 3 4 2 2 3 2 4" xfId="3403" xr:uid="{00000000-0005-0000-0000-0000790D0000}"/>
    <cellStyle name="Comma 2 2 2 3 4 2 2 3 3" xfId="3404" xr:uid="{00000000-0005-0000-0000-00007A0D0000}"/>
    <cellStyle name="Comma 2 2 2 3 4 2 2 3 3 2" xfId="3405" xr:uid="{00000000-0005-0000-0000-00007B0D0000}"/>
    <cellStyle name="Comma 2 2 2 3 4 2 2 3 4" xfId="3406" xr:uid="{00000000-0005-0000-0000-00007C0D0000}"/>
    <cellStyle name="Comma 2 2 2 3 4 2 2 3 4 2" xfId="3407" xr:uid="{00000000-0005-0000-0000-00007D0D0000}"/>
    <cellStyle name="Comma 2 2 2 3 4 2 2 3 5" xfId="3408" xr:uid="{00000000-0005-0000-0000-00007E0D0000}"/>
    <cellStyle name="Comma 2 2 2 3 4 2 2 4" xfId="3409" xr:uid="{00000000-0005-0000-0000-00007F0D0000}"/>
    <cellStyle name="Comma 2 2 2 3 4 2 2 4 2" xfId="3410" xr:uid="{00000000-0005-0000-0000-0000800D0000}"/>
    <cellStyle name="Comma 2 2 2 3 4 2 2 4 2 2" xfId="3411" xr:uid="{00000000-0005-0000-0000-0000810D0000}"/>
    <cellStyle name="Comma 2 2 2 3 4 2 2 4 3" xfId="3412" xr:uid="{00000000-0005-0000-0000-0000820D0000}"/>
    <cellStyle name="Comma 2 2 2 3 4 2 2 4 3 2" xfId="3413" xr:uid="{00000000-0005-0000-0000-0000830D0000}"/>
    <cellStyle name="Comma 2 2 2 3 4 2 2 4 4" xfId="3414" xr:uid="{00000000-0005-0000-0000-0000840D0000}"/>
    <cellStyle name="Comma 2 2 2 3 4 2 2 5" xfId="3415" xr:uid="{00000000-0005-0000-0000-0000850D0000}"/>
    <cellStyle name="Comma 2 2 2 3 4 2 2 5 2" xfId="3416" xr:uid="{00000000-0005-0000-0000-0000860D0000}"/>
    <cellStyle name="Comma 2 2 2 3 4 2 2 6" xfId="3417" xr:uid="{00000000-0005-0000-0000-0000870D0000}"/>
    <cellStyle name="Comma 2 2 2 3 4 2 2 6 2" xfId="3418" xr:uid="{00000000-0005-0000-0000-0000880D0000}"/>
    <cellStyle name="Comma 2 2 2 3 4 2 2 7" xfId="3419" xr:uid="{00000000-0005-0000-0000-0000890D0000}"/>
    <cellStyle name="Comma 2 2 2 3 4 2 3" xfId="3420" xr:uid="{00000000-0005-0000-0000-00008A0D0000}"/>
    <cellStyle name="Comma 2 2 2 3 4 2 3 2" xfId="3421" xr:uid="{00000000-0005-0000-0000-00008B0D0000}"/>
    <cellStyle name="Comma 2 2 2 3 4 2 3 2 2" xfId="3422" xr:uid="{00000000-0005-0000-0000-00008C0D0000}"/>
    <cellStyle name="Comma 2 2 2 3 4 2 3 2 2 2" xfId="3423" xr:uid="{00000000-0005-0000-0000-00008D0D0000}"/>
    <cellStyle name="Comma 2 2 2 3 4 2 3 2 2 2 2" xfId="3424" xr:uid="{00000000-0005-0000-0000-00008E0D0000}"/>
    <cellStyle name="Comma 2 2 2 3 4 2 3 2 2 3" xfId="3425" xr:uid="{00000000-0005-0000-0000-00008F0D0000}"/>
    <cellStyle name="Comma 2 2 2 3 4 2 3 2 2 3 2" xfId="3426" xr:uid="{00000000-0005-0000-0000-0000900D0000}"/>
    <cellStyle name="Comma 2 2 2 3 4 2 3 2 2 4" xfId="3427" xr:uid="{00000000-0005-0000-0000-0000910D0000}"/>
    <cellStyle name="Comma 2 2 2 3 4 2 3 2 3" xfId="3428" xr:uid="{00000000-0005-0000-0000-0000920D0000}"/>
    <cellStyle name="Comma 2 2 2 3 4 2 3 2 3 2" xfId="3429" xr:uid="{00000000-0005-0000-0000-0000930D0000}"/>
    <cellStyle name="Comma 2 2 2 3 4 2 3 2 4" xfId="3430" xr:uid="{00000000-0005-0000-0000-0000940D0000}"/>
    <cellStyle name="Comma 2 2 2 3 4 2 3 2 4 2" xfId="3431" xr:uid="{00000000-0005-0000-0000-0000950D0000}"/>
    <cellStyle name="Comma 2 2 2 3 4 2 3 2 5" xfId="3432" xr:uid="{00000000-0005-0000-0000-0000960D0000}"/>
    <cellStyle name="Comma 2 2 2 3 4 2 3 3" xfId="3433" xr:uid="{00000000-0005-0000-0000-0000970D0000}"/>
    <cellStyle name="Comma 2 2 2 3 4 2 3 3 2" xfId="3434" xr:uid="{00000000-0005-0000-0000-0000980D0000}"/>
    <cellStyle name="Comma 2 2 2 3 4 2 3 3 2 2" xfId="3435" xr:uid="{00000000-0005-0000-0000-0000990D0000}"/>
    <cellStyle name="Comma 2 2 2 3 4 2 3 3 3" xfId="3436" xr:uid="{00000000-0005-0000-0000-00009A0D0000}"/>
    <cellStyle name="Comma 2 2 2 3 4 2 3 3 3 2" xfId="3437" xr:uid="{00000000-0005-0000-0000-00009B0D0000}"/>
    <cellStyle name="Comma 2 2 2 3 4 2 3 3 4" xfId="3438" xr:uid="{00000000-0005-0000-0000-00009C0D0000}"/>
    <cellStyle name="Comma 2 2 2 3 4 2 3 4" xfId="3439" xr:uid="{00000000-0005-0000-0000-00009D0D0000}"/>
    <cellStyle name="Comma 2 2 2 3 4 2 3 4 2" xfId="3440" xr:uid="{00000000-0005-0000-0000-00009E0D0000}"/>
    <cellStyle name="Comma 2 2 2 3 4 2 3 5" xfId="3441" xr:uid="{00000000-0005-0000-0000-00009F0D0000}"/>
    <cellStyle name="Comma 2 2 2 3 4 2 3 5 2" xfId="3442" xr:uid="{00000000-0005-0000-0000-0000A00D0000}"/>
    <cellStyle name="Comma 2 2 2 3 4 2 3 6" xfId="3443" xr:uid="{00000000-0005-0000-0000-0000A10D0000}"/>
    <cellStyle name="Comma 2 2 2 3 4 2 4" xfId="3444" xr:uid="{00000000-0005-0000-0000-0000A20D0000}"/>
    <cellStyle name="Comma 2 2 2 3 4 2 4 2" xfId="3445" xr:uid="{00000000-0005-0000-0000-0000A30D0000}"/>
    <cellStyle name="Comma 2 2 2 3 4 2 4 2 2" xfId="3446" xr:uid="{00000000-0005-0000-0000-0000A40D0000}"/>
    <cellStyle name="Comma 2 2 2 3 4 2 4 2 2 2" xfId="3447" xr:uid="{00000000-0005-0000-0000-0000A50D0000}"/>
    <cellStyle name="Comma 2 2 2 3 4 2 4 2 3" xfId="3448" xr:uid="{00000000-0005-0000-0000-0000A60D0000}"/>
    <cellStyle name="Comma 2 2 2 3 4 2 4 2 3 2" xfId="3449" xr:uid="{00000000-0005-0000-0000-0000A70D0000}"/>
    <cellStyle name="Comma 2 2 2 3 4 2 4 2 4" xfId="3450" xr:uid="{00000000-0005-0000-0000-0000A80D0000}"/>
    <cellStyle name="Comma 2 2 2 3 4 2 4 3" xfId="3451" xr:uid="{00000000-0005-0000-0000-0000A90D0000}"/>
    <cellStyle name="Comma 2 2 2 3 4 2 4 3 2" xfId="3452" xr:uid="{00000000-0005-0000-0000-0000AA0D0000}"/>
    <cellStyle name="Comma 2 2 2 3 4 2 4 4" xfId="3453" xr:uid="{00000000-0005-0000-0000-0000AB0D0000}"/>
    <cellStyle name="Comma 2 2 2 3 4 2 4 4 2" xfId="3454" xr:uid="{00000000-0005-0000-0000-0000AC0D0000}"/>
    <cellStyle name="Comma 2 2 2 3 4 2 4 5" xfId="3455" xr:uid="{00000000-0005-0000-0000-0000AD0D0000}"/>
    <cellStyle name="Comma 2 2 2 3 4 2 5" xfId="3456" xr:uid="{00000000-0005-0000-0000-0000AE0D0000}"/>
    <cellStyle name="Comma 2 2 2 3 4 2 5 2" xfId="3457" xr:uid="{00000000-0005-0000-0000-0000AF0D0000}"/>
    <cellStyle name="Comma 2 2 2 3 4 2 5 2 2" xfId="3458" xr:uid="{00000000-0005-0000-0000-0000B00D0000}"/>
    <cellStyle name="Comma 2 2 2 3 4 2 5 3" xfId="3459" xr:uid="{00000000-0005-0000-0000-0000B10D0000}"/>
    <cellStyle name="Comma 2 2 2 3 4 2 5 3 2" xfId="3460" xr:uid="{00000000-0005-0000-0000-0000B20D0000}"/>
    <cellStyle name="Comma 2 2 2 3 4 2 5 4" xfId="3461" xr:uid="{00000000-0005-0000-0000-0000B30D0000}"/>
    <cellStyle name="Comma 2 2 2 3 4 2 6" xfId="3462" xr:uid="{00000000-0005-0000-0000-0000B40D0000}"/>
    <cellStyle name="Comma 2 2 2 3 4 2 6 2" xfId="3463" xr:uid="{00000000-0005-0000-0000-0000B50D0000}"/>
    <cellStyle name="Comma 2 2 2 3 4 2 7" xfId="3464" xr:uid="{00000000-0005-0000-0000-0000B60D0000}"/>
    <cellStyle name="Comma 2 2 2 3 4 2 7 2" xfId="3465" xr:uid="{00000000-0005-0000-0000-0000B70D0000}"/>
    <cellStyle name="Comma 2 2 2 3 4 2 8" xfId="3466" xr:uid="{00000000-0005-0000-0000-0000B80D0000}"/>
    <cellStyle name="Comma 2 2 2 3 4 3" xfId="3467" xr:uid="{00000000-0005-0000-0000-0000B90D0000}"/>
    <cellStyle name="Comma 2 2 2 3 4 3 2" xfId="3468" xr:uid="{00000000-0005-0000-0000-0000BA0D0000}"/>
    <cellStyle name="Comma 2 2 2 3 4 3 2 2" xfId="3469" xr:uid="{00000000-0005-0000-0000-0000BB0D0000}"/>
    <cellStyle name="Comma 2 2 2 3 4 3 2 2 2" xfId="3470" xr:uid="{00000000-0005-0000-0000-0000BC0D0000}"/>
    <cellStyle name="Comma 2 2 2 3 4 3 2 2 2 2" xfId="3471" xr:uid="{00000000-0005-0000-0000-0000BD0D0000}"/>
    <cellStyle name="Comma 2 2 2 3 4 3 2 2 2 2 2" xfId="3472" xr:uid="{00000000-0005-0000-0000-0000BE0D0000}"/>
    <cellStyle name="Comma 2 2 2 3 4 3 2 2 2 3" xfId="3473" xr:uid="{00000000-0005-0000-0000-0000BF0D0000}"/>
    <cellStyle name="Comma 2 2 2 3 4 3 2 2 2 3 2" xfId="3474" xr:uid="{00000000-0005-0000-0000-0000C00D0000}"/>
    <cellStyle name="Comma 2 2 2 3 4 3 2 2 2 4" xfId="3475" xr:uid="{00000000-0005-0000-0000-0000C10D0000}"/>
    <cellStyle name="Comma 2 2 2 3 4 3 2 2 3" xfId="3476" xr:uid="{00000000-0005-0000-0000-0000C20D0000}"/>
    <cellStyle name="Comma 2 2 2 3 4 3 2 2 3 2" xfId="3477" xr:uid="{00000000-0005-0000-0000-0000C30D0000}"/>
    <cellStyle name="Comma 2 2 2 3 4 3 2 2 4" xfId="3478" xr:uid="{00000000-0005-0000-0000-0000C40D0000}"/>
    <cellStyle name="Comma 2 2 2 3 4 3 2 2 4 2" xfId="3479" xr:uid="{00000000-0005-0000-0000-0000C50D0000}"/>
    <cellStyle name="Comma 2 2 2 3 4 3 2 2 5" xfId="3480" xr:uid="{00000000-0005-0000-0000-0000C60D0000}"/>
    <cellStyle name="Comma 2 2 2 3 4 3 2 3" xfId="3481" xr:uid="{00000000-0005-0000-0000-0000C70D0000}"/>
    <cellStyle name="Comma 2 2 2 3 4 3 2 3 2" xfId="3482" xr:uid="{00000000-0005-0000-0000-0000C80D0000}"/>
    <cellStyle name="Comma 2 2 2 3 4 3 2 3 2 2" xfId="3483" xr:uid="{00000000-0005-0000-0000-0000C90D0000}"/>
    <cellStyle name="Comma 2 2 2 3 4 3 2 3 3" xfId="3484" xr:uid="{00000000-0005-0000-0000-0000CA0D0000}"/>
    <cellStyle name="Comma 2 2 2 3 4 3 2 3 3 2" xfId="3485" xr:uid="{00000000-0005-0000-0000-0000CB0D0000}"/>
    <cellStyle name="Comma 2 2 2 3 4 3 2 3 4" xfId="3486" xr:uid="{00000000-0005-0000-0000-0000CC0D0000}"/>
    <cellStyle name="Comma 2 2 2 3 4 3 2 4" xfId="3487" xr:uid="{00000000-0005-0000-0000-0000CD0D0000}"/>
    <cellStyle name="Comma 2 2 2 3 4 3 2 4 2" xfId="3488" xr:uid="{00000000-0005-0000-0000-0000CE0D0000}"/>
    <cellStyle name="Comma 2 2 2 3 4 3 2 5" xfId="3489" xr:uid="{00000000-0005-0000-0000-0000CF0D0000}"/>
    <cellStyle name="Comma 2 2 2 3 4 3 2 5 2" xfId="3490" xr:uid="{00000000-0005-0000-0000-0000D00D0000}"/>
    <cellStyle name="Comma 2 2 2 3 4 3 2 6" xfId="3491" xr:uid="{00000000-0005-0000-0000-0000D10D0000}"/>
    <cellStyle name="Comma 2 2 2 3 4 3 3" xfId="3492" xr:uid="{00000000-0005-0000-0000-0000D20D0000}"/>
    <cellStyle name="Comma 2 2 2 3 4 3 3 2" xfId="3493" xr:uid="{00000000-0005-0000-0000-0000D30D0000}"/>
    <cellStyle name="Comma 2 2 2 3 4 3 3 2 2" xfId="3494" xr:uid="{00000000-0005-0000-0000-0000D40D0000}"/>
    <cellStyle name="Comma 2 2 2 3 4 3 3 2 2 2" xfId="3495" xr:uid="{00000000-0005-0000-0000-0000D50D0000}"/>
    <cellStyle name="Comma 2 2 2 3 4 3 3 2 3" xfId="3496" xr:uid="{00000000-0005-0000-0000-0000D60D0000}"/>
    <cellStyle name="Comma 2 2 2 3 4 3 3 2 3 2" xfId="3497" xr:uid="{00000000-0005-0000-0000-0000D70D0000}"/>
    <cellStyle name="Comma 2 2 2 3 4 3 3 2 4" xfId="3498" xr:uid="{00000000-0005-0000-0000-0000D80D0000}"/>
    <cellStyle name="Comma 2 2 2 3 4 3 3 3" xfId="3499" xr:uid="{00000000-0005-0000-0000-0000D90D0000}"/>
    <cellStyle name="Comma 2 2 2 3 4 3 3 3 2" xfId="3500" xr:uid="{00000000-0005-0000-0000-0000DA0D0000}"/>
    <cellStyle name="Comma 2 2 2 3 4 3 3 4" xfId="3501" xr:uid="{00000000-0005-0000-0000-0000DB0D0000}"/>
    <cellStyle name="Comma 2 2 2 3 4 3 3 4 2" xfId="3502" xr:uid="{00000000-0005-0000-0000-0000DC0D0000}"/>
    <cellStyle name="Comma 2 2 2 3 4 3 3 5" xfId="3503" xr:uid="{00000000-0005-0000-0000-0000DD0D0000}"/>
    <cellStyle name="Comma 2 2 2 3 4 3 4" xfId="3504" xr:uid="{00000000-0005-0000-0000-0000DE0D0000}"/>
    <cellStyle name="Comma 2 2 2 3 4 3 4 2" xfId="3505" xr:uid="{00000000-0005-0000-0000-0000DF0D0000}"/>
    <cellStyle name="Comma 2 2 2 3 4 3 4 2 2" xfId="3506" xr:uid="{00000000-0005-0000-0000-0000E00D0000}"/>
    <cellStyle name="Comma 2 2 2 3 4 3 4 3" xfId="3507" xr:uid="{00000000-0005-0000-0000-0000E10D0000}"/>
    <cellStyle name="Comma 2 2 2 3 4 3 4 3 2" xfId="3508" xr:uid="{00000000-0005-0000-0000-0000E20D0000}"/>
    <cellStyle name="Comma 2 2 2 3 4 3 4 4" xfId="3509" xr:uid="{00000000-0005-0000-0000-0000E30D0000}"/>
    <cellStyle name="Comma 2 2 2 3 4 3 5" xfId="3510" xr:uid="{00000000-0005-0000-0000-0000E40D0000}"/>
    <cellStyle name="Comma 2 2 2 3 4 3 5 2" xfId="3511" xr:uid="{00000000-0005-0000-0000-0000E50D0000}"/>
    <cellStyle name="Comma 2 2 2 3 4 3 6" xfId="3512" xr:uid="{00000000-0005-0000-0000-0000E60D0000}"/>
    <cellStyle name="Comma 2 2 2 3 4 3 6 2" xfId="3513" xr:uid="{00000000-0005-0000-0000-0000E70D0000}"/>
    <cellStyle name="Comma 2 2 2 3 4 3 7" xfId="3514" xr:uid="{00000000-0005-0000-0000-0000E80D0000}"/>
    <cellStyle name="Comma 2 2 2 3 4 4" xfId="3515" xr:uid="{00000000-0005-0000-0000-0000E90D0000}"/>
    <cellStyle name="Comma 2 2 2 3 4 4 2" xfId="3516" xr:uid="{00000000-0005-0000-0000-0000EA0D0000}"/>
    <cellStyle name="Comma 2 2 2 3 4 4 2 2" xfId="3517" xr:uid="{00000000-0005-0000-0000-0000EB0D0000}"/>
    <cellStyle name="Comma 2 2 2 3 4 4 2 2 2" xfId="3518" xr:uid="{00000000-0005-0000-0000-0000EC0D0000}"/>
    <cellStyle name="Comma 2 2 2 3 4 4 2 2 2 2" xfId="3519" xr:uid="{00000000-0005-0000-0000-0000ED0D0000}"/>
    <cellStyle name="Comma 2 2 2 3 4 4 2 2 3" xfId="3520" xr:uid="{00000000-0005-0000-0000-0000EE0D0000}"/>
    <cellStyle name="Comma 2 2 2 3 4 4 2 2 3 2" xfId="3521" xr:uid="{00000000-0005-0000-0000-0000EF0D0000}"/>
    <cellStyle name="Comma 2 2 2 3 4 4 2 2 4" xfId="3522" xr:uid="{00000000-0005-0000-0000-0000F00D0000}"/>
    <cellStyle name="Comma 2 2 2 3 4 4 2 3" xfId="3523" xr:uid="{00000000-0005-0000-0000-0000F10D0000}"/>
    <cellStyle name="Comma 2 2 2 3 4 4 2 3 2" xfId="3524" xr:uid="{00000000-0005-0000-0000-0000F20D0000}"/>
    <cellStyle name="Comma 2 2 2 3 4 4 2 4" xfId="3525" xr:uid="{00000000-0005-0000-0000-0000F30D0000}"/>
    <cellStyle name="Comma 2 2 2 3 4 4 2 4 2" xfId="3526" xr:uid="{00000000-0005-0000-0000-0000F40D0000}"/>
    <cellStyle name="Comma 2 2 2 3 4 4 2 5" xfId="3527" xr:uid="{00000000-0005-0000-0000-0000F50D0000}"/>
    <cellStyle name="Comma 2 2 2 3 4 4 3" xfId="3528" xr:uid="{00000000-0005-0000-0000-0000F60D0000}"/>
    <cellStyle name="Comma 2 2 2 3 4 4 3 2" xfId="3529" xr:uid="{00000000-0005-0000-0000-0000F70D0000}"/>
    <cellStyle name="Comma 2 2 2 3 4 4 3 2 2" xfId="3530" xr:uid="{00000000-0005-0000-0000-0000F80D0000}"/>
    <cellStyle name="Comma 2 2 2 3 4 4 3 3" xfId="3531" xr:uid="{00000000-0005-0000-0000-0000F90D0000}"/>
    <cellStyle name="Comma 2 2 2 3 4 4 3 3 2" xfId="3532" xr:uid="{00000000-0005-0000-0000-0000FA0D0000}"/>
    <cellStyle name="Comma 2 2 2 3 4 4 3 4" xfId="3533" xr:uid="{00000000-0005-0000-0000-0000FB0D0000}"/>
    <cellStyle name="Comma 2 2 2 3 4 4 4" xfId="3534" xr:uid="{00000000-0005-0000-0000-0000FC0D0000}"/>
    <cellStyle name="Comma 2 2 2 3 4 4 4 2" xfId="3535" xr:uid="{00000000-0005-0000-0000-0000FD0D0000}"/>
    <cellStyle name="Comma 2 2 2 3 4 4 5" xfId="3536" xr:uid="{00000000-0005-0000-0000-0000FE0D0000}"/>
    <cellStyle name="Comma 2 2 2 3 4 4 5 2" xfId="3537" xr:uid="{00000000-0005-0000-0000-0000FF0D0000}"/>
    <cellStyle name="Comma 2 2 2 3 4 4 6" xfId="3538" xr:uid="{00000000-0005-0000-0000-0000000E0000}"/>
    <cellStyle name="Comma 2 2 2 3 4 5" xfId="3539" xr:uid="{00000000-0005-0000-0000-0000010E0000}"/>
    <cellStyle name="Comma 2 2 2 3 4 5 2" xfId="3540" xr:uid="{00000000-0005-0000-0000-0000020E0000}"/>
    <cellStyle name="Comma 2 2 2 3 4 5 2 2" xfId="3541" xr:uid="{00000000-0005-0000-0000-0000030E0000}"/>
    <cellStyle name="Comma 2 2 2 3 4 5 2 2 2" xfId="3542" xr:uid="{00000000-0005-0000-0000-0000040E0000}"/>
    <cellStyle name="Comma 2 2 2 3 4 5 2 3" xfId="3543" xr:uid="{00000000-0005-0000-0000-0000050E0000}"/>
    <cellStyle name="Comma 2 2 2 3 4 5 2 3 2" xfId="3544" xr:uid="{00000000-0005-0000-0000-0000060E0000}"/>
    <cellStyle name="Comma 2 2 2 3 4 5 2 4" xfId="3545" xr:uid="{00000000-0005-0000-0000-0000070E0000}"/>
    <cellStyle name="Comma 2 2 2 3 4 5 3" xfId="3546" xr:uid="{00000000-0005-0000-0000-0000080E0000}"/>
    <cellStyle name="Comma 2 2 2 3 4 5 3 2" xfId="3547" xr:uid="{00000000-0005-0000-0000-0000090E0000}"/>
    <cellStyle name="Comma 2 2 2 3 4 5 4" xfId="3548" xr:uid="{00000000-0005-0000-0000-00000A0E0000}"/>
    <cellStyle name="Comma 2 2 2 3 4 5 4 2" xfId="3549" xr:uid="{00000000-0005-0000-0000-00000B0E0000}"/>
    <cellStyle name="Comma 2 2 2 3 4 5 5" xfId="3550" xr:uid="{00000000-0005-0000-0000-00000C0E0000}"/>
    <cellStyle name="Comma 2 2 2 3 4 6" xfId="3551" xr:uid="{00000000-0005-0000-0000-00000D0E0000}"/>
    <cellStyle name="Comma 2 2 2 3 4 6 2" xfId="3552" xr:uid="{00000000-0005-0000-0000-00000E0E0000}"/>
    <cellStyle name="Comma 2 2 2 3 4 6 2 2" xfId="3553" xr:uid="{00000000-0005-0000-0000-00000F0E0000}"/>
    <cellStyle name="Comma 2 2 2 3 4 6 3" xfId="3554" xr:uid="{00000000-0005-0000-0000-0000100E0000}"/>
    <cellStyle name="Comma 2 2 2 3 4 6 3 2" xfId="3555" xr:uid="{00000000-0005-0000-0000-0000110E0000}"/>
    <cellStyle name="Comma 2 2 2 3 4 6 4" xfId="3556" xr:uid="{00000000-0005-0000-0000-0000120E0000}"/>
    <cellStyle name="Comma 2 2 2 3 4 7" xfId="3557" xr:uid="{00000000-0005-0000-0000-0000130E0000}"/>
    <cellStyle name="Comma 2 2 2 3 4 7 2" xfId="3558" xr:uid="{00000000-0005-0000-0000-0000140E0000}"/>
    <cellStyle name="Comma 2 2 2 3 4 8" xfId="3559" xr:uid="{00000000-0005-0000-0000-0000150E0000}"/>
    <cellStyle name="Comma 2 2 2 3 4 8 2" xfId="3560" xr:uid="{00000000-0005-0000-0000-0000160E0000}"/>
    <cellStyle name="Comma 2 2 2 3 4 9" xfId="3561" xr:uid="{00000000-0005-0000-0000-0000170E0000}"/>
    <cellStyle name="Comma 2 2 2 3 5" xfId="3562" xr:uid="{00000000-0005-0000-0000-0000180E0000}"/>
    <cellStyle name="Comma 2 2 2 3 5 2" xfId="3563" xr:uid="{00000000-0005-0000-0000-0000190E0000}"/>
    <cellStyle name="Comma 2 2 2 3 5 2 2" xfId="3564" xr:uid="{00000000-0005-0000-0000-00001A0E0000}"/>
    <cellStyle name="Comma 2 2 2 3 5 2 2 2" xfId="3565" xr:uid="{00000000-0005-0000-0000-00001B0E0000}"/>
    <cellStyle name="Comma 2 2 2 3 5 2 2 2 2" xfId="3566" xr:uid="{00000000-0005-0000-0000-00001C0E0000}"/>
    <cellStyle name="Comma 2 2 2 3 5 2 2 2 2 2" xfId="3567" xr:uid="{00000000-0005-0000-0000-00001D0E0000}"/>
    <cellStyle name="Comma 2 2 2 3 5 2 2 2 2 2 2" xfId="3568" xr:uid="{00000000-0005-0000-0000-00001E0E0000}"/>
    <cellStyle name="Comma 2 2 2 3 5 2 2 2 2 3" xfId="3569" xr:uid="{00000000-0005-0000-0000-00001F0E0000}"/>
    <cellStyle name="Comma 2 2 2 3 5 2 2 2 2 3 2" xfId="3570" xr:uid="{00000000-0005-0000-0000-0000200E0000}"/>
    <cellStyle name="Comma 2 2 2 3 5 2 2 2 2 4" xfId="3571" xr:uid="{00000000-0005-0000-0000-0000210E0000}"/>
    <cellStyle name="Comma 2 2 2 3 5 2 2 2 3" xfId="3572" xr:uid="{00000000-0005-0000-0000-0000220E0000}"/>
    <cellStyle name="Comma 2 2 2 3 5 2 2 2 3 2" xfId="3573" xr:uid="{00000000-0005-0000-0000-0000230E0000}"/>
    <cellStyle name="Comma 2 2 2 3 5 2 2 2 4" xfId="3574" xr:uid="{00000000-0005-0000-0000-0000240E0000}"/>
    <cellStyle name="Comma 2 2 2 3 5 2 2 2 4 2" xfId="3575" xr:uid="{00000000-0005-0000-0000-0000250E0000}"/>
    <cellStyle name="Comma 2 2 2 3 5 2 2 2 5" xfId="3576" xr:uid="{00000000-0005-0000-0000-0000260E0000}"/>
    <cellStyle name="Comma 2 2 2 3 5 2 2 3" xfId="3577" xr:uid="{00000000-0005-0000-0000-0000270E0000}"/>
    <cellStyle name="Comma 2 2 2 3 5 2 2 3 2" xfId="3578" xr:uid="{00000000-0005-0000-0000-0000280E0000}"/>
    <cellStyle name="Comma 2 2 2 3 5 2 2 3 2 2" xfId="3579" xr:uid="{00000000-0005-0000-0000-0000290E0000}"/>
    <cellStyle name="Comma 2 2 2 3 5 2 2 3 3" xfId="3580" xr:uid="{00000000-0005-0000-0000-00002A0E0000}"/>
    <cellStyle name="Comma 2 2 2 3 5 2 2 3 3 2" xfId="3581" xr:uid="{00000000-0005-0000-0000-00002B0E0000}"/>
    <cellStyle name="Comma 2 2 2 3 5 2 2 3 4" xfId="3582" xr:uid="{00000000-0005-0000-0000-00002C0E0000}"/>
    <cellStyle name="Comma 2 2 2 3 5 2 2 4" xfId="3583" xr:uid="{00000000-0005-0000-0000-00002D0E0000}"/>
    <cellStyle name="Comma 2 2 2 3 5 2 2 4 2" xfId="3584" xr:uid="{00000000-0005-0000-0000-00002E0E0000}"/>
    <cellStyle name="Comma 2 2 2 3 5 2 2 5" xfId="3585" xr:uid="{00000000-0005-0000-0000-00002F0E0000}"/>
    <cellStyle name="Comma 2 2 2 3 5 2 2 5 2" xfId="3586" xr:uid="{00000000-0005-0000-0000-0000300E0000}"/>
    <cellStyle name="Comma 2 2 2 3 5 2 2 6" xfId="3587" xr:uid="{00000000-0005-0000-0000-0000310E0000}"/>
    <cellStyle name="Comma 2 2 2 3 5 2 3" xfId="3588" xr:uid="{00000000-0005-0000-0000-0000320E0000}"/>
    <cellStyle name="Comma 2 2 2 3 5 2 3 2" xfId="3589" xr:uid="{00000000-0005-0000-0000-0000330E0000}"/>
    <cellStyle name="Comma 2 2 2 3 5 2 3 2 2" xfId="3590" xr:uid="{00000000-0005-0000-0000-0000340E0000}"/>
    <cellStyle name="Comma 2 2 2 3 5 2 3 2 2 2" xfId="3591" xr:uid="{00000000-0005-0000-0000-0000350E0000}"/>
    <cellStyle name="Comma 2 2 2 3 5 2 3 2 3" xfId="3592" xr:uid="{00000000-0005-0000-0000-0000360E0000}"/>
    <cellStyle name="Comma 2 2 2 3 5 2 3 2 3 2" xfId="3593" xr:uid="{00000000-0005-0000-0000-0000370E0000}"/>
    <cellStyle name="Comma 2 2 2 3 5 2 3 2 4" xfId="3594" xr:uid="{00000000-0005-0000-0000-0000380E0000}"/>
    <cellStyle name="Comma 2 2 2 3 5 2 3 3" xfId="3595" xr:uid="{00000000-0005-0000-0000-0000390E0000}"/>
    <cellStyle name="Comma 2 2 2 3 5 2 3 3 2" xfId="3596" xr:uid="{00000000-0005-0000-0000-00003A0E0000}"/>
    <cellStyle name="Comma 2 2 2 3 5 2 3 4" xfId="3597" xr:uid="{00000000-0005-0000-0000-00003B0E0000}"/>
    <cellStyle name="Comma 2 2 2 3 5 2 3 4 2" xfId="3598" xr:uid="{00000000-0005-0000-0000-00003C0E0000}"/>
    <cellStyle name="Comma 2 2 2 3 5 2 3 5" xfId="3599" xr:uid="{00000000-0005-0000-0000-00003D0E0000}"/>
    <cellStyle name="Comma 2 2 2 3 5 2 4" xfId="3600" xr:uid="{00000000-0005-0000-0000-00003E0E0000}"/>
    <cellStyle name="Comma 2 2 2 3 5 2 4 2" xfId="3601" xr:uid="{00000000-0005-0000-0000-00003F0E0000}"/>
    <cellStyle name="Comma 2 2 2 3 5 2 4 2 2" xfId="3602" xr:uid="{00000000-0005-0000-0000-0000400E0000}"/>
    <cellStyle name="Comma 2 2 2 3 5 2 4 3" xfId="3603" xr:uid="{00000000-0005-0000-0000-0000410E0000}"/>
    <cellStyle name="Comma 2 2 2 3 5 2 4 3 2" xfId="3604" xr:uid="{00000000-0005-0000-0000-0000420E0000}"/>
    <cellStyle name="Comma 2 2 2 3 5 2 4 4" xfId="3605" xr:uid="{00000000-0005-0000-0000-0000430E0000}"/>
    <cellStyle name="Comma 2 2 2 3 5 2 5" xfId="3606" xr:uid="{00000000-0005-0000-0000-0000440E0000}"/>
    <cellStyle name="Comma 2 2 2 3 5 2 5 2" xfId="3607" xr:uid="{00000000-0005-0000-0000-0000450E0000}"/>
    <cellStyle name="Comma 2 2 2 3 5 2 6" xfId="3608" xr:uid="{00000000-0005-0000-0000-0000460E0000}"/>
    <cellStyle name="Comma 2 2 2 3 5 2 6 2" xfId="3609" xr:uid="{00000000-0005-0000-0000-0000470E0000}"/>
    <cellStyle name="Comma 2 2 2 3 5 2 7" xfId="3610" xr:uid="{00000000-0005-0000-0000-0000480E0000}"/>
    <cellStyle name="Comma 2 2 2 3 5 3" xfId="3611" xr:uid="{00000000-0005-0000-0000-0000490E0000}"/>
    <cellStyle name="Comma 2 2 2 3 5 3 2" xfId="3612" xr:uid="{00000000-0005-0000-0000-00004A0E0000}"/>
    <cellStyle name="Comma 2 2 2 3 5 3 2 2" xfId="3613" xr:uid="{00000000-0005-0000-0000-00004B0E0000}"/>
    <cellStyle name="Comma 2 2 2 3 5 3 2 2 2" xfId="3614" xr:uid="{00000000-0005-0000-0000-00004C0E0000}"/>
    <cellStyle name="Comma 2 2 2 3 5 3 2 2 2 2" xfId="3615" xr:uid="{00000000-0005-0000-0000-00004D0E0000}"/>
    <cellStyle name="Comma 2 2 2 3 5 3 2 2 3" xfId="3616" xr:uid="{00000000-0005-0000-0000-00004E0E0000}"/>
    <cellStyle name="Comma 2 2 2 3 5 3 2 2 3 2" xfId="3617" xr:uid="{00000000-0005-0000-0000-00004F0E0000}"/>
    <cellStyle name="Comma 2 2 2 3 5 3 2 2 4" xfId="3618" xr:uid="{00000000-0005-0000-0000-0000500E0000}"/>
    <cellStyle name="Comma 2 2 2 3 5 3 2 3" xfId="3619" xr:uid="{00000000-0005-0000-0000-0000510E0000}"/>
    <cellStyle name="Comma 2 2 2 3 5 3 2 3 2" xfId="3620" xr:uid="{00000000-0005-0000-0000-0000520E0000}"/>
    <cellStyle name="Comma 2 2 2 3 5 3 2 4" xfId="3621" xr:uid="{00000000-0005-0000-0000-0000530E0000}"/>
    <cellStyle name="Comma 2 2 2 3 5 3 2 4 2" xfId="3622" xr:uid="{00000000-0005-0000-0000-0000540E0000}"/>
    <cellStyle name="Comma 2 2 2 3 5 3 2 5" xfId="3623" xr:uid="{00000000-0005-0000-0000-0000550E0000}"/>
    <cellStyle name="Comma 2 2 2 3 5 3 3" xfId="3624" xr:uid="{00000000-0005-0000-0000-0000560E0000}"/>
    <cellStyle name="Comma 2 2 2 3 5 3 3 2" xfId="3625" xr:uid="{00000000-0005-0000-0000-0000570E0000}"/>
    <cellStyle name="Comma 2 2 2 3 5 3 3 2 2" xfId="3626" xr:uid="{00000000-0005-0000-0000-0000580E0000}"/>
    <cellStyle name="Comma 2 2 2 3 5 3 3 3" xfId="3627" xr:uid="{00000000-0005-0000-0000-0000590E0000}"/>
    <cellStyle name="Comma 2 2 2 3 5 3 3 3 2" xfId="3628" xr:uid="{00000000-0005-0000-0000-00005A0E0000}"/>
    <cellStyle name="Comma 2 2 2 3 5 3 3 4" xfId="3629" xr:uid="{00000000-0005-0000-0000-00005B0E0000}"/>
    <cellStyle name="Comma 2 2 2 3 5 3 4" xfId="3630" xr:uid="{00000000-0005-0000-0000-00005C0E0000}"/>
    <cellStyle name="Comma 2 2 2 3 5 3 4 2" xfId="3631" xr:uid="{00000000-0005-0000-0000-00005D0E0000}"/>
    <cellStyle name="Comma 2 2 2 3 5 3 5" xfId="3632" xr:uid="{00000000-0005-0000-0000-00005E0E0000}"/>
    <cellStyle name="Comma 2 2 2 3 5 3 5 2" xfId="3633" xr:uid="{00000000-0005-0000-0000-00005F0E0000}"/>
    <cellStyle name="Comma 2 2 2 3 5 3 6" xfId="3634" xr:uid="{00000000-0005-0000-0000-0000600E0000}"/>
    <cellStyle name="Comma 2 2 2 3 5 4" xfId="3635" xr:uid="{00000000-0005-0000-0000-0000610E0000}"/>
    <cellStyle name="Comma 2 2 2 3 5 4 2" xfId="3636" xr:uid="{00000000-0005-0000-0000-0000620E0000}"/>
    <cellStyle name="Comma 2 2 2 3 5 4 2 2" xfId="3637" xr:uid="{00000000-0005-0000-0000-0000630E0000}"/>
    <cellStyle name="Comma 2 2 2 3 5 4 2 2 2" xfId="3638" xr:uid="{00000000-0005-0000-0000-0000640E0000}"/>
    <cellStyle name="Comma 2 2 2 3 5 4 2 3" xfId="3639" xr:uid="{00000000-0005-0000-0000-0000650E0000}"/>
    <cellStyle name="Comma 2 2 2 3 5 4 2 3 2" xfId="3640" xr:uid="{00000000-0005-0000-0000-0000660E0000}"/>
    <cellStyle name="Comma 2 2 2 3 5 4 2 4" xfId="3641" xr:uid="{00000000-0005-0000-0000-0000670E0000}"/>
    <cellStyle name="Comma 2 2 2 3 5 4 3" xfId="3642" xr:uid="{00000000-0005-0000-0000-0000680E0000}"/>
    <cellStyle name="Comma 2 2 2 3 5 4 3 2" xfId="3643" xr:uid="{00000000-0005-0000-0000-0000690E0000}"/>
    <cellStyle name="Comma 2 2 2 3 5 4 4" xfId="3644" xr:uid="{00000000-0005-0000-0000-00006A0E0000}"/>
    <cellStyle name="Comma 2 2 2 3 5 4 4 2" xfId="3645" xr:uid="{00000000-0005-0000-0000-00006B0E0000}"/>
    <cellStyle name="Comma 2 2 2 3 5 4 5" xfId="3646" xr:uid="{00000000-0005-0000-0000-00006C0E0000}"/>
    <cellStyle name="Comma 2 2 2 3 5 5" xfId="3647" xr:uid="{00000000-0005-0000-0000-00006D0E0000}"/>
    <cellStyle name="Comma 2 2 2 3 5 5 2" xfId="3648" xr:uid="{00000000-0005-0000-0000-00006E0E0000}"/>
    <cellStyle name="Comma 2 2 2 3 5 5 2 2" xfId="3649" xr:uid="{00000000-0005-0000-0000-00006F0E0000}"/>
    <cellStyle name="Comma 2 2 2 3 5 5 3" xfId="3650" xr:uid="{00000000-0005-0000-0000-0000700E0000}"/>
    <cellStyle name="Comma 2 2 2 3 5 5 3 2" xfId="3651" xr:uid="{00000000-0005-0000-0000-0000710E0000}"/>
    <cellStyle name="Comma 2 2 2 3 5 5 4" xfId="3652" xr:uid="{00000000-0005-0000-0000-0000720E0000}"/>
    <cellStyle name="Comma 2 2 2 3 5 6" xfId="3653" xr:uid="{00000000-0005-0000-0000-0000730E0000}"/>
    <cellStyle name="Comma 2 2 2 3 5 6 2" xfId="3654" xr:uid="{00000000-0005-0000-0000-0000740E0000}"/>
    <cellStyle name="Comma 2 2 2 3 5 7" xfId="3655" xr:uid="{00000000-0005-0000-0000-0000750E0000}"/>
    <cellStyle name="Comma 2 2 2 3 5 7 2" xfId="3656" xr:uid="{00000000-0005-0000-0000-0000760E0000}"/>
    <cellStyle name="Comma 2 2 2 3 5 8" xfId="3657" xr:uid="{00000000-0005-0000-0000-0000770E0000}"/>
    <cellStyle name="Comma 2 2 2 3 6" xfId="3658" xr:uid="{00000000-0005-0000-0000-0000780E0000}"/>
    <cellStyle name="Comma 2 2 2 3 6 2" xfId="3659" xr:uid="{00000000-0005-0000-0000-0000790E0000}"/>
    <cellStyle name="Comma 2 2 2 3 6 2 2" xfId="3660" xr:uid="{00000000-0005-0000-0000-00007A0E0000}"/>
    <cellStyle name="Comma 2 2 2 3 6 2 2 2" xfId="3661" xr:uid="{00000000-0005-0000-0000-00007B0E0000}"/>
    <cellStyle name="Comma 2 2 2 3 6 2 2 2 2" xfId="3662" xr:uid="{00000000-0005-0000-0000-00007C0E0000}"/>
    <cellStyle name="Comma 2 2 2 3 6 2 2 2 2 2" xfId="3663" xr:uid="{00000000-0005-0000-0000-00007D0E0000}"/>
    <cellStyle name="Comma 2 2 2 3 6 2 2 2 3" xfId="3664" xr:uid="{00000000-0005-0000-0000-00007E0E0000}"/>
    <cellStyle name="Comma 2 2 2 3 6 2 2 2 3 2" xfId="3665" xr:uid="{00000000-0005-0000-0000-00007F0E0000}"/>
    <cellStyle name="Comma 2 2 2 3 6 2 2 2 4" xfId="3666" xr:uid="{00000000-0005-0000-0000-0000800E0000}"/>
    <cellStyle name="Comma 2 2 2 3 6 2 2 3" xfId="3667" xr:uid="{00000000-0005-0000-0000-0000810E0000}"/>
    <cellStyle name="Comma 2 2 2 3 6 2 2 3 2" xfId="3668" xr:uid="{00000000-0005-0000-0000-0000820E0000}"/>
    <cellStyle name="Comma 2 2 2 3 6 2 2 4" xfId="3669" xr:uid="{00000000-0005-0000-0000-0000830E0000}"/>
    <cellStyle name="Comma 2 2 2 3 6 2 2 4 2" xfId="3670" xr:uid="{00000000-0005-0000-0000-0000840E0000}"/>
    <cellStyle name="Comma 2 2 2 3 6 2 2 5" xfId="3671" xr:uid="{00000000-0005-0000-0000-0000850E0000}"/>
    <cellStyle name="Comma 2 2 2 3 6 2 3" xfId="3672" xr:uid="{00000000-0005-0000-0000-0000860E0000}"/>
    <cellStyle name="Comma 2 2 2 3 6 2 3 2" xfId="3673" xr:uid="{00000000-0005-0000-0000-0000870E0000}"/>
    <cellStyle name="Comma 2 2 2 3 6 2 3 2 2" xfId="3674" xr:uid="{00000000-0005-0000-0000-0000880E0000}"/>
    <cellStyle name="Comma 2 2 2 3 6 2 3 3" xfId="3675" xr:uid="{00000000-0005-0000-0000-0000890E0000}"/>
    <cellStyle name="Comma 2 2 2 3 6 2 3 3 2" xfId="3676" xr:uid="{00000000-0005-0000-0000-00008A0E0000}"/>
    <cellStyle name="Comma 2 2 2 3 6 2 3 4" xfId="3677" xr:uid="{00000000-0005-0000-0000-00008B0E0000}"/>
    <cellStyle name="Comma 2 2 2 3 6 2 4" xfId="3678" xr:uid="{00000000-0005-0000-0000-00008C0E0000}"/>
    <cellStyle name="Comma 2 2 2 3 6 2 4 2" xfId="3679" xr:uid="{00000000-0005-0000-0000-00008D0E0000}"/>
    <cellStyle name="Comma 2 2 2 3 6 2 5" xfId="3680" xr:uid="{00000000-0005-0000-0000-00008E0E0000}"/>
    <cellStyle name="Comma 2 2 2 3 6 2 5 2" xfId="3681" xr:uid="{00000000-0005-0000-0000-00008F0E0000}"/>
    <cellStyle name="Comma 2 2 2 3 6 2 6" xfId="3682" xr:uid="{00000000-0005-0000-0000-0000900E0000}"/>
    <cellStyle name="Comma 2 2 2 3 6 3" xfId="3683" xr:uid="{00000000-0005-0000-0000-0000910E0000}"/>
    <cellStyle name="Comma 2 2 2 3 6 3 2" xfId="3684" xr:uid="{00000000-0005-0000-0000-0000920E0000}"/>
    <cellStyle name="Comma 2 2 2 3 6 3 2 2" xfId="3685" xr:uid="{00000000-0005-0000-0000-0000930E0000}"/>
    <cellStyle name="Comma 2 2 2 3 6 3 2 2 2" xfId="3686" xr:uid="{00000000-0005-0000-0000-0000940E0000}"/>
    <cellStyle name="Comma 2 2 2 3 6 3 2 3" xfId="3687" xr:uid="{00000000-0005-0000-0000-0000950E0000}"/>
    <cellStyle name="Comma 2 2 2 3 6 3 2 3 2" xfId="3688" xr:uid="{00000000-0005-0000-0000-0000960E0000}"/>
    <cellStyle name="Comma 2 2 2 3 6 3 2 4" xfId="3689" xr:uid="{00000000-0005-0000-0000-0000970E0000}"/>
    <cellStyle name="Comma 2 2 2 3 6 3 3" xfId="3690" xr:uid="{00000000-0005-0000-0000-0000980E0000}"/>
    <cellStyle name="Comma 2 2 2 3 6 3 3 2" xfId="3691" xr:uid="{00000000-0005-0000-0000-0000990E0000}"/>
    <cellStyle name="Comma 2 2 2 3 6 3 4" xfId="3692" xr:uid="{00000000-0005-0000-0000-00009A0E0000}"/>
    <cellStyle name="Comma 2 2 2 3 6 3 4 2" xfId="3693" xr:uid="{00000000-0005-0000-0000-00009B0E0000}"/>
    <cellStyle name="Comma 2 2 2 3 6 3 5" xfId="3694" xr:uid="{00000000-0005-0000-0000-00009C0E0000}"/>
    <cellStyle name="Comma 2 2 2 3 6 4" xfId="3695" xr:uid="{00000000-0005-0000-0000-00009D0E0000}"/>
    <cellStyle name="Comma 2 2 2 3 6 4 2" xfId="3696" xr:uid="{00000000-0005-0000-0000-00009E0E0000}"/>
    <cellStyle name="Comma 2 2 2 3 6 4 2 2" xfId="3697" xr:uid="{00000000-0005-0000-0000-00009F0E0000}"/>
    <cellStyle name="Comma 2 2 2 3 6 4 3" xfId="3698" xr:uid="{00000000-0005-0000-0000-0000A00E0000}"/>
    <cellStyle name="Comma 2 2 2 3 6 4 3 2" xfId="3699" xr:uid="{00000000-0005-0000-0000-0000A10E0000}"/>
    <cellStyle name="Comma 2 2 2 3 6 4 4" xfId="3700" xr:uid="{00000000-0005-0000-0000-0000A20E0000}"/>
    <cellStyle name="Comma 2 2 2 3 6 5" xfId="3701" xr:uid="{00000000-0005-0000-0000-0000A30E0000}"/>
    <cellStyle name="Comma 2 2 2 3 6 5 2" xfId="3702" xr:uid="{00000000-0005-0000-0000-0000A40E0000}"/>
    <cellStyle name="Comma 2 2 2 3 6 6" xfId="3703" xr:uid="{00000000-0005-0000-0000-0000A50E0000}"/>
    <cellStyle name="Comma 2 2 2 3 6 6 2" xfId="3704" xr:uid="{00000000-0005-0000-0000-0000A60E0000}"/>
    <cellStyle name="Comma 2 2 2 3 6 7" xfId="3705" xr:uid="{00000000-0005-0000-0000-0000A70E0000}"/>
    <cellStyle name="Comma 2 2 2 3 7" xfId="3706" xr:uid="{00000000-0005-0000-0000-0000A80E0000}"/>
    <cellStyle name="Comma 2 2 2 3 7 2" xfId="3707" xr:uid="{00000000-0005-0000-0000-0000A90E0000}"/>
    <cellStyle name="Comma 2 2 2 3 7 2 2" xfId="3708" xr:uid="{00000000-0005-0000-0000-0000AA0E0000}"/>
    <cellStyle name="Comma 2 2 2 3 7 2 2 2" xfId="3709" xr:uid="{00000000-0005-0000-0000-0000AB0E0000}"/>
    <cellStyle name="Comma 2 2 2 3 7 2 2 2 2" xfId="3710" xr:uid="{00000000-0005-0000-0000-0000AC0E0000}"/>
    <cellStyle name="Comma 2 2 2 3 7 2 2 3" xfId="3711" xr:uid="{00000000-0005-0000-0000-0000AD0E0000}"/>
    <cellStyle name="Comma 2 2 2 3 7 2 2 3 2" xfId="3712" xr:uid="{00000000-0005-0000-0000-0000AE0E0000}"/>
    <cellStyle name="Comma 2 2 2 3 7 2 2 4" xfId="3713" xr:uid="{00000000-0005-0000-0000-0000AF0E0000}"/>
    <cellStyle name="Comma 2 2 2 3 7 2 3" xfId="3714" xr:uid="{00000000-0005-0000-0000-0000B00E0000}"/>
    <cellStyle name="Comma 2 2 2 3 7 2 3 2" xfId="3715" xr:uid="{00000000-0005-0000-0000-0000B10E0000}"/>
    <cellStyle name="Comma 2 2 2 3 7 2 4" xfId="3716" xr:uid="{00000000-0005-0000-0000-0000B20E0000}"/>
    <cellStyle name="Comma 2 2 2 3 7 2 4 2" xfId="3717" xr:uid="{00000000-0005-0000-0000-0000B30E0000}"/>
    <cellStyle name="Comma 2 2 2 3 7 2 5" xfId="3718" xr:uid="{00000000-0005-0000-0000-0000B40E0000}"/>
    <cellStyle name="Comma 2 2 2 3 7 3" xfId="3719" xr:uid="{00000000-0005-0000-0000-0000B50E0000}"/>
    <cellStyle name="Comma 2 2 2 3 7 3 2" xfId="3720" xr:uid="{00000000-0005-0000-0000-0000B60E0000}"/>
    <cellStyle name="Comma 2 2 2 3 7 3 2 2" xfId="3721" xr:uid="{00000000-0005-0000-0000-0000B70E0000}"/>
    <cellStyle name="Comma 2 2 2 3 7 3 3" xfId="3722" xr:uid="{00000000-0005-0000-0000-0000B80E0000}"/>
    <cellStyle name="Comma 2 2 2 3 7 3 3 2" xfId="3723" xr:uid="{00000000-0005-0000-0000-0000B90E0000}"/>
    <cellStyle name="Comma 2 2 2 3 7 3 4" xfId="3724" xr:uid="{00000000-0005-0000-0000-0000BA0E0000}"/>
    <cellStyle name="Comma 2 2 2 3 7 4" xfId="3725" xr:uid="{00000000-0005-0000-0000-0000BB0E0000}"/>
    <cellStyle name="Comma 2 2 2 3 7 4 2" xfId="3726" xr:uid="{00000000-0005-0000-0000-0000BC0E0000}"/>
    <cellStyle name="Comma 2 2 2 3 7 5" xfId="3727" xr:uid="{00000000-0005-0000-0000-0000BD0E0000}"/>
    <cellStyle name="Comma 2 2 2 3 7 5 2" xfId="3728" xr:uid="{00000000-0005-0000-0000-0000BE0E0000}"/>
    <cellStyle name="Comma 2 2 2 3 7 6" xfId="3729" xr:uid="{00000000-0005-0000-0000-0000BF0E0000}"/>
    <cellStyle name="Comma 2 2 2 3 8" xfId="3730" xr:uid="{00000000-0005-0000-0000-0000C00E0000}"/>
    <cellStyle name="Comma 2 2 2 3 8 2" xfId="3731" xr:uid="{00000000-0005-0000-0000-0000C10E0000}"/>
    <cellStyle name="Comma 2 2 2 3 8 2 2" xfId="3732" xr:uid="{00000000-0005-0000-0000-0000C20E0000}"/>
    <cellStyle name="Comma 2 2 2 3 8 2 2 2" xfId="3733" xr:uid="{00000000-0005-0000-0000-0000C30E0000}"/>
    <cellStyle name="Comma 2 2 2 3 8 2 3" xfId="3734" xr:uid="{00000000-0005-0000-0000-0000C40E0000}"/>
    <cellStyle name="Comma 2 2 2 3 8 2 3 2" xfId="3735" xr:uid="{00000000-0005-0000-0000-0000C50E0000}"/>
    <cellStyle name="Comma 2 2 2 3 8 2 4" xfId="3736" xr:uid="{00000000-0005-0000-0000-0000C60E0000}"/>
    <cellStyle name="Comma 2 2 2 3 8 3" xfId="3737" xr:uid="{00000000-0005-0000-0000-0000C70E0000}"/>
    <cellStyle name="Comma 2 2 2 3 8 3 2" xfId="3738" xr:uid="{00000000-0005-0000-0000-0000C80E0000}"/>
    <cellStyle name="Comma 2 2 2 3 8 4" xfId="3739" xr:uid="{00000000-0005-0000-0000-0000C90E0000}"/>
    <cellStyle name="Comma 2 2 2 3 8 4 2" xfId="3740" xr:uid="{00000000-0005-0000-0000-0000CA0E0000}"/>
    <cellStyle name="Comma 2 2 2 3 8 5" xfId="3741" xr:uid="{00000000-0005-0000-0000-0000CB0E0000}"/>
    <cellStyle name="Comma 2 2 2 3 9" xfId="3742" xr:uid="{00000000-0005-0000-0000-0000CC0E0000}"/>
    <cellStyle name="Comma 2 2 2 3 9 2" xfId="3743" xr:uid="{00000000-0005-0000-0000-0000CD0E0000}"/>
    <cellStyle name="Comma 2 2 2 3 9 2 2" xfId="3744" xr:uid="{00000000-0005-0000-0000-0000CE0E0000}"/>
    <cellStyle name="Comma 2 2 2 3 9 3" xfId="3745" xr:uid="{00000000-0005-0000-0000-0000CF0E0000}"/>
    <cellStyle name="Comma 2 2 2 3 9 3 2" xfId="3746" xr:uid="{00000000-0005-0000-0000-0000D00E0000}"/>
    <cellStyle name="Comma 2 2 2 3 9 4" xfId="3747" xr:uid="{00000000-0005-0000-0000-0000D10E0000}"/>
    <cellStyle name="Comma 2 2 2 4" xfId="3748" xr:uid="{00000000-0005-0000-0000-0000D20E0000}"/>
    <cellStyle name="Comma 2 2 2 4 10" xfId="3749" xr:uid="{00000000-0005-0000-0000-0000D30E0000}"/>
    <cellStyle name="Comma 2 2 2 4 2" xfId="3750" xr:uid="{00000000-0005-0000-0000-0000D40E0000}"/>
    <cellStyle name="Comma 2 2 2 4 2 2" xfId="3751" xr:uid="{00000000-0005-0000-0000-0000D50E0000}"/>
    <cellStyle name="Comma 2 2 2 4 2 2 2" xfId="3752" xr:uid="{00000000-0005-0000-0000-0000D60E0000}"/>
    <cellStyle name="Comma 2 2 2 4 2 2 2 2" xfId="3753" xr:uid="{00000000-0005-0000-0000-0000D70E0000}"/>
    <cellStyle name="Comma 2 2 2 4 2 2 2 2 2" xfId="3754" xr:uid="{00000000-0005-0000-0000-0000D80E0000}"/>
    <cellStyle name="Comma 2 2 2 4 2 2 2 2 2 2" xfId="3755" xr:uid="{00000000-0005-0000-0000-0000D90E0000}"/>
    <cellStyle name="Comma 2 2 2 4 2 2 2 2 2 2 2" xfId="3756" xr:uid="{00000000-0005-0000-0000-0000DA0E0000}"/>
    <cellStyle name="Comma 2 2 2 4 2 2 2 2 2 2 2 2" xfId="3757" xr:uid="{00000000-0005-0000-0000-0000DB0E0000}"/>
    <cellStyle name="Comma 2 2 2 4 2 2 2 2 2 2 3" xfId="3758" xr:uid="{00000000-0005-0000-0000-0000DC0E0000}"/>
    <cellStyle name="Comma 2 2 2 4 2 2 2 2 2 2 3 2" xfId="3759" xr:uid="{00000000-0005-0000-0000-0000DD0E0000}"/>
    <cellStyle name="Comma 2 2 2 4 2 2 2 2 2 2 4" xfId="3760" xr:uid="{00000000-0005-0000-0000-0000DE0E0000}"/>
    <cellStyle name="Comma 2 2 2 4 2 2 2 2 2 3" xfId="3761" xr:uid="{00000000-0005-0000-0000-0000DF0E0000}"/>
    <cellStyle name="Comma 2 2 2 4 2 2 2 2 2 3 2" xfId="3762" xr:uid="{00000000-0005-0000-0000-0000E00E0000}"/>
    <cellStyle name="Comma 2 2 2 4 2 2 2 2 2 4" xfId="3763" xr:uid="{00000000-0005-0000-0000-0000E10E0000}"/>
    <cellStyle name="Comma 2 2 2 4 2 2 2 2 2 4 2" xfId="3764" xr:uid="{00000000-0005-0000-0000-0000E20E0000}"/>
    <cellStyle name="Comma 2 2 2 4 2 2 2 2 2 5" xfId="3765" xr:uid="{00000000-0005-0000-0000-0000E30E0000}"/>
    <cellStyle name="Comma 2 2 2 4 2 2 2 2 3" xfId="3766" xr:uid="{00000000-0005-0000-0000-0000E40E0000}"/>
    <cellStyle name="Comma 2 2 2 4 2 2 2 2 3 2" xfId="3767" xr:uid="{00000000-0005-0000-0000-0000E50E0000}"/>
    <cellStyle name="Comma 2 2 2 4 2 2 2 2 3 2 2" xfId="3768" xr:uid="{00000000-0005-0000-0000-0000E60E0000}"/>
    <cellStyle name="Comma 2 2 2 4 2 2 2 2 3 3" xfId="3769" xr:uid="{00000000-0005-0000-0000-0000E70E0000}"/>
    <cellStyle name="Comma 2 2 2 4 2 2 2 2 3 3 2" xfId="3770" xr:uid="{00000000-0005-0000-0000-0000E80E0000}"/>
    <cellStyle name="Comma 2 2 2 4 2 2 2 2 3 4" xfId="3771" xr:uid="{00000000-0005-0000-0000-0000E90E0000}"/>
    <cellStyle name="Comma 2 2 2 4 2 2 2 2 4" xfId="3772" xr:uid="{00000000-0005-0000-0000-0000EA0E0000}"/>
    <cellStyle name="Comma 2 2 2 4 2 2 2 2 4 2" xfId="3773" xr:uid="{00000000-0005-0000-0000-0000EB0E0000}"/>
    <cellStyle name="Comma 2 2 2 4 2 2 2 2 5" xfId="3774" xr:uid="{00000000-0005-0000-0000-0000EC0E0000}"/>
    <cellStyle name="Comma 2 2 2 4 2 2 2 2 5 2" xfId="3775" xr:uid="{00000000-0005-0000-0000-0000ED0E0000}"/>
    <cellStyle name="Comma 2 2 2 4 2 2 2 2 6" xfId="3776" xr:uid="{00000000-0005-0000-0000-0000EE0E0000}"/>
    <cellStyle name="Comma 2 2 2 4 2 2 2 3" xfId="3777" xr:uid="{00000000-0005-0000-0000-0000EF0E0000}"/>
    <cellStyle name="Comma 2 2 2 4 2 2 2 3 2" xfId="3778" xr:uid="{00000000-0005-0000-0000-0000F00E0000}"/>
    <cellStyle name="Comma 2 2 2 4 2 2 2 3 2 2" xfId="3779" xr:uid="{00000000-0005-0000-0000-0000F10E0000}"/>
    <cellStyle name="Comma 2 2 2 4 2 2 2 3 2 2 2" xfId="3780" xr:uid="{00000000-0005-0000-0000-0000F20E0000}"/>
    <cellStyle name="Comma 2 2 2 4 2 2 2 3 2 3" xfId="3781" xr:uid="{00000000-0005-0000-0000-0000F30E0000}"/>
    <cellStyle name="Comma 2 2 2 4 2 2 2 3 2 3 2" xfId="3782" xr:uid="{00000000-0005-0000-0000-0000F40E0000}"/>
    <cellStyle name="Comma 2 2 2 4 2 2 2 3 2 4" xfId="3783" xr:uid="{00000000-0005-0000-0000-0000F50E0000}"/>
    <cellStyle name="Comma 2 2 2 4 2 2 2 3 3" xfId="3784" xr:uid="{00000000-0005-0000-0000-0000F60E0000}"/>
    <cellStyle name="Comma 2 2 2 4 2 2 2 3 3 2" xfId="3785" xr:uid="{00000000-0005-0000-0000-0000F70E0000}"/>
    <cellStyle name="Comma 2 2 2 4 2 2 2 3 4" xfId="3786" xr:uid="{00000000-0005-0000-0000-0000F80E0000}"/>
    <cellStyle name="Comma 2 2 2 4 2 2 2 3 4 2" xfId="3787" xr:uid="{00000000-0005-0000-0000-0000F90E0000}"/>
    <cellStyle name="Comma 2 2 2 4 2 2 2 3 5" xfId="3788" xr:uid="{00000000-0005-0000-0000-0000FA0E0000}"/>
    <cellStyle name="Comma 2 2 2 4 2 2 2 4" xfId="3789" xr:uid="{00000000-0005-0000-0000-0000FB0E0000}"/>
    <cellStyle name="Comma 2 2 2 4 2 2 2 4 2" xfId="3790" xr:uid="{00000000-0005-0000-0000-0000FC0E0000}"/>
    <cellStyle name="Comma 2 2 2 4 2 2 2 4 2 2" xfId="3791" xr:uid="{00000000-0005-0000-0000-0000FD0E0000}"/>
    <cellStyle name="Comma 2 2 2 4 2 2 2 4 3" xfId="3792" xr:uid="{00000000-0005-0000-0000-0000FE0E0000}"/>
    <cellStyle name="Comma 2 2 2 4 2 2 2 4 3 2" xfId="3793" xr:uid="{00000000-0005-0000-0000-0000FF0E0000}"/>
    <cellStyle name="Comma 2 2 2 4 2 2 2 4 4" xfId="3794" xr:uid="{00000000-0005-0000-0000-0000000F0000}"/>
    <cellStyle name="Comma 2 2 2 4 2 2 2 5" xfId="3795" xr:uid="{00000000-0005-0000-0000-0000010F0000}"/>
    <cellStyle name="Comma 2 2 2 4 2 2 2 5 2" xfId="3796" xr:uid="{00000000-0005-0000-0000-0000020F0000}"/>
    <cellStyle name="Comma 2 2 2 4 2 2 2 6" xfId="3797" xr:uid="{00000000-0005-0000-0000-0000030F0000}"/>
    <cellStyle name="Comma 2 2 2 4 2 2 2 6 2" xfId="3798" xr:uid="{00000000-0005-0000-0000-0000040F0000}"/>
    <cellStyle name="Comma 2 2 2 4 2 2 2 7" xfId="3799" xr:uid="{00000000-0005-0000-0000-0000050F0000}"/>
    <cellStyle name="Comma 2 2 2 4 2 2 3" xfId="3800" xr:uid="{00000000-0005-0000-0000-0000060F0000}"/>
    <cellStyle name="Comma 2 2 2 4 2 2 3 2" xfId="3801" xr:uid="{00000000-0005-0000-0000-0000070F0000}"/>
    <cellStyle name="Comma 2 2 2 4 2 2 3 2 2" xfId="3802" xr:uid="{00000000-0005-0000-0000-0000080F0000}"/>
    <cellStyle name="Comma 2 2 2 4 2 2 3 2 2 2" xfId="3803" xr:uid="{00000000-0005-0000-0000-0000090F0000}"/>
    <cellStyle name="Comma 2 2 2 4 2 2 3 2 2 2 2" xfId="3804" xr:uid="{00000000-0005-0000-0000-00000A0F0000}"/>
    <cellStyle name="Comma 2 2 2 4 2 2 3 2 2 3" xfId="3805" xr:uid="{00000000-0005-0000-0000-00000B0F0000}"/>
    <cellStyle name="Comma 2 2 2 4 2 2 3 2 2 3 2" xfId="3806" xr:uid="{00000000-0005-0000-0000-00000C0F0000}"/>
    <cellStyle name="Comma 2 2 2 4 2 2 3 2 2 4" xfId="3807" xr:uid="{00000000-0005-0000-0000-00000D0F0000}"/>
    <cellStyle name="Comma 2 2 2 4 2 2 3 2 3" xfId="3808" xr:uid="{00000000-0005-0000-0000-00000E0F0000}"/>
    <cellStyle name="Comma 2 2 2 4 2 2 3 2 3 2" xfId="3809" xr:uid="{00000000-0005-0000-0000-00000F0F0000}"/>
    <cellStyle name="Comma 2 2 2 4 2 2 3 2 4" xfId="3810" xr:uid="{00000000-0005-0000-0000-0000100F0000}"/>
    <cellStyle name="Comma 2 2 2 4 2 2 3 2 4 2" xfId="3811" xr:uid="{00000000-0005-0000-0000-0000110F0000}"/>
    <cellStyle name="Comma 2 2 2 4 2 2 3 2 5" xfId="3812" xr:uid="{00000000-0005-0000-0000-0000120F0000}"/>
    <cellStyle name="Comma 2 2 2 4 2 2 3 3" xfId="3813" xr:uid="{00000000-0005-0000-0000-0000130F0000}"/>
    <cellStyle name="Comma 2 2 2 4 2 2 3 3 2" xfId="3814" xr:uid="{00000000-0005-0000-0000-0000140F0000}"/>
    <cellStyle name="Comma 2 2 2 4 2 2 3 3 2 2" xfId="3815" xr:uid="{00000000-0005-0000-0000-0000150F0000}"/>
    <cellStyle name="Comma 2 2 2 4 2 2 3 3 3" xfId="3816" xr:uid="{00000000-0005-0000-0000-0000160F0000}"/>
    <cellStyle name="Comma 2 2 2 4 2 2 3 3 3 2" xfId="3817" xr:uid="{00000000-0005-0000-0000-0000170F0000}"/>
    <cellStyle name="Comma 2 2 2 4 2 2 3 3 4" xfId="3818" xr:uid="{00000000-0005-0000-0000-0000180F0000}"/>
    <cellStyle name="Comma 2 2 2 4 2 2 3 4" xfId="3819" xr:uid="{00000000-0005-0000-0000-0000190F0000}"/>
    <cellStyle name="Comma 2 2 2 4 2 2 3 4 2" xfId="3820" xr:uid="{00000000-0005-0000-0000-00001A0F0000}"/>
    <cellStyle name="Comma 2 2 2 4 2 2 3 5" xfId="3821" xr:uid="{00000000-0005-0000-0000-00001B0F0000}"/>
    <cellStyle name="Comma 2 2 2 4 2 2 3 5 2" xfId="3822" xr:uid="{00000000-0005-0000-0000-00001C0F0000}"/>
    <cellStyle name="Comma 2 2 2 4 2 2 3 6" xfId="3823" xr:uid="{00000000-0005-0000-0000-00001D0F0000}"/>
    <cellStyle name="Comma 2 2 2 4 2 2 4" xfId="3824" xr:uid="{00000000-0005-0000-0000-00001E0F0000}"/>
    <cellStyle name="Comma 2 2 2 4 2 2 4 2" xfId="3825" xr:uid="{00000000-0005-0000-0000-00001F0F0000}"/>
    <cellStyle name="Comma 2 2 2 4 2 2 4 2 2" xfId="3826" xr:uid="{00000000-0005-0000-0000-0000200F0000}"/>
    <cellStyle name="Comma 2 2 2 4 2 2 4 2 2 2" xfId="3827" xr:uid="{00000000-0005-0000-0000-0000210F0000}"/>
    <cellStyle name="Comma 2 2 2 4 2 2 4 2 3" xfId="3828" xr:uid="{00000000-0005-0000-0000-0000220F0000}"/>
    <cellStyle name="Comma 2 2 2 4 2 2 4 2 3 2" xfId="3829" xr:uid="{00000000-0005-0000-0000-0000230F0000}"/>
    <cellStyle name="Comma 2 2 2 4 2 2 4 2 4" xfId="3830" xr:uid="{00000000-0005-0000-0000-0000240F0000}"/>
    <cellStyle name="Comma 2 2 2 4 2 2 4 3" xfId="3831" xr:uid="{00000000-0005-0000-0000-0000250F0000}"/>
    <cellStyle name="Comma 2 2 2 4 2 2 4 3 2" xfId="3832" xr:uid="{00000000-0005-0000-0000-0000260F0000}"/>
    <cellStyle name="Comma 2 2 2 4 2 2 4 4" xfId="3833" xr:uid="{00000000-0005-0000-0000-0000270F0000}"/>
    <cellStyle name="Comma 2 2 2 4 2 2 4 4 2" xfId="3834" xr:uid="{00000000-0005-0000-0000-0000280F0000}"/>
    <cellStyle name="Comma 2 2 2 4 2 2 4 5" xfId="3835" xr:uid="{00000000-0005-0000-0000-0000290F0000}"/>
    <cellStyle name="Comma 2 2 2 4 2 2 5" xfId="3836" xr:uid="{00000000-0005-0000-0000-00002A0F0000}"/>
    <cellStyle name="Comma 2 2 2 4 2 2 5 2" xfId="3837" xr:uid="{00000000-0005-0000-0000-00002B0F0000}"/>
    <cellStyle name="Comma 2 2 2 4 2 2 5 2 2" xfId="3838" xr:uid="{00000000-0005-0000-0000-00002C0F0000}"/>
    <cellStyle name="Comma 2 2 2 4 2 2 5 3" xfId="3839" xr:uid="{00000000-0005-0000-0000-00002D0F0000}"/>
    <cellStyle name="Comma 2 2 2 4 2 2 5 3 2" xfId="3840" xr:uid="{00000000-0005-0000-0000-00002E0F0000}"/>
    <cellStyle name="Comma 2 2 2 4 2 2 5 4" xfId="3841" xr:uid="{00000000-0005-0000-0000-00002F0F0000}"/>
    <cellStyle name="Comma 2 2 2 4 2 2 6" xfId="3842" xr:uid="{00000000-0005-0000-0000-0000300F0000}"/>
    <cellStyle name="Comma 2 2 2 4 2 2 6 2" xfId="3843" xr:uid="{00000000-0005-0000-0000-0000310F0000}"/>
    <cellStyle name="Comma 2 2 2 4 2 2 7" xfId="3844" xr:uid="{00000000-0005-0000-0000-0000320F0000}"/>
    <cellStyle name="Comma 2 2 2 4 2 2 7 2" xfId="3845" xr:uid="{00000000-0005-0000-0000-0000330F0000}"/>
    <cellStyle name="Comma 2 2 2 4 2 2 8" xfId="3846" xr:uid="{00000000-0005-0000-0000-0000340F0000}"/>
    <cellStyle name="Comma 2 2 2 4 2 3" xfId="3847" xr:uid="{00000000-0005-0000-0000-0000350F0000}"/>
    <cellStyle name="Comma 2 2 2 4 2 3 2" xfId="3848" xr:uid="{00000000-0005-0000-0000-0000360F0000}"/>
    <cellStyle name="Comma 2 2 2 4 2 3 2 2" xfId="3849" xr:uid="{00000000-0005-0000-0000-0000370F0000}"/>
    <cellStyle name="Comma 2 2 2 4 2 3 2 2 2" xfId="3850" xr:uid="{00000000-0005-0000-0000-0000380F0000}"/>
    <cellStyle name="Comma 2 2 2 4 2 3 2 2 2 2" xfId="3851" xr:uid="{00000000-0005-0000-0000-0000390F0000}"/>
    <cellStyle name="Comma 2 2 2 4 2 3 2 2 2 2 2" xfId="3852" xr:uid="{00000000-0005-0000-0000-00003A0F0000}"/>
    <cellStyle name="Comma 2 2 2 4 2 3 2 2 2 3" xfId="3853" xr:uid="{00000000-0005-0000-0000-00003B0F0000}"/>
    <cellStyle name="Comma 2 2 2 4 2 3 2 2 2 3 2" xfId="3854" xr:uid="{00000000-0005-0000-0000-00003C0F0000}"/>
    <cellStyle name="Comma 2 2 2 4 2 3 2 2 2 4" xfId="3855" xr:uid="{00000000-0005-0000-0000-00003D0F0000}"/>
    <cellStyle name="Comma 2 2 2 4 2 3 2 2 3" xfId="3856" xr:uid="{00000000-0005-0000-0000-00003E0F0000}"/>
    <cellStyle name="Comma 2 2 2 4 2 3 2 2 3 2" xfId="3857" xr:uid="{00000000-0005-0000-0000-00003F0F0000}"/>
    <cellStyle name="Comma 2 2 2 4 2 3 2 2 4" xfId="3858" xr:uid="{00000000-0005-0000-0000-0000400F0000}"/>
    <cellStyle name="Comma 2 2 2 4 2 3 2 2 4 2" xfId="3859" xr:uid="{00000000-0005-0000-0000-0000410F0000}"/>
    <cellStyle name="Comma 2 2 2 4 2 3 2 2 5" xfId="3860" xr:uid="{00000000-0005-0000-0000-0000420F0000}"/>
    <cellStyle name="Comma 2 2 2 4 2 3 2 3" xfId="3861" xr:uid="{00000000-0005-0000-0000-0000430F0000}"/>
    <cellStyle name="Comma 2 2 2 4 2 3 2 3 2" xfId="3862" xr:uid="{00000000-0005-0000-0000-0000440F0000}"/>
    <cellStyle name="Comma 2 2 2 4 2 3 2 3 2 2" xfId="3863" xr:uid="{00000000-0005-0000-0000-0000450F0000}"/>
    <cellStyle name="Comma 2 2 2 4 2 3 2 3 3" xfId="3864" xr:uid="{00000000-0005-0000-0000-0000460F0000}"/>
    <cellStyle name="Comma 2 2 2 4 2 3 2 3 3 2" xfId="3865" xr:uid="{00000000-0005-0000-0000-0000470F0000}"/>
    <cellStyle name="Comma 2 2 2 4 2 3 2 3 4" xfId="3866" xr:uid="{00000000-0005-0000-0000-0000480F0000}"/>
    <cellStyle name="Comma 2 2 2 4 2 3 2 4" xfId="3867" xr:uid="{00000000-0005-0000-0000-0000490F0000}"/>
    <cellStyle name="Comma 2 2 2 4 2 3 2 4 2" xfId="3868" xr:uid="{00000000-0005-0000-0000-00004A0F0000}"/>
    <cellStyle name="Comma 2 2 2 4 2 3 2 5" xfId="3869" xr:uid="{00000000-0005-0000-0000-00004B0F0000}"/>
    <cellStyle name="Comma 2 2 2 4 2 3 2 5 2" xfId="3870" xr:uid="{00000000-0005-0000-0000-00004C0F0000}"/>
    <cellStyle name="Comma 2 2 2 4 2 3 2 6" xfId="3871" xr:uid="{00000000-0005-0000-0000-00004D0F0000}"/>
    <cellStyle name="Comma 2 2 2 4 2 3 3" xfId="3872" xr:uid="{00000000-0005-0000-0000-00004E0F0000}"/>
    <cellStyle name="Comma 2 2 2 4 2 3 3 2" xfId="3873" xr:uid="{00000000-0005-0000-0000-00004F0F0000}"/>
    <cellStyle name="Comma 2 2 2 4 2 3 3 2 2" xfId="3874" xr:uid="{00000000-0005-0000-0000-0000500F0000}"/>
    <cellStyle name="Comma 2 2 2 4 2 3 3 2 2 2" xfId="3875" xr:uid="{00000000-0005-0000-0000-0000510F0000}"/>
    <cellStyle name="Comma 2 2 2 4 2 3 3 2 3" xfId="3876" xr:uid="{00000000-0005-0000-0000-0000520F0000}"/>
    <cellStyle name="Comma 2 2 2 4 2 3 3 2 3 2" xfId="3877" xr:uid="{00000000-0005-0000-0000-0000530F0000}"/>
    <cellStyle name="Comma 2 2 2 4 2 3 3 2 4" xfId="3878" xr:uid="{00000000-0005-0000-0000-0000540F0000}"/>
    <cellStyle name="Comma 2 2 2 4 2 3 3 3" xfId="3879" xr:uid="{00000000-0005-0000-0000-0000550F0000}"/>
    <cellStyle name="Comma 2 2 2 4 2 3 3 3 2" xfId="3880" xr:uid="{00000000-0005-0000-0000-0000560F0000}"/>
    <cellStyle name="Comma 2 2 2 4 2 3 3 4" xfId="3881" xr:uid="{00000000-0005-0000-0000-0000570F0000}"/>
    <cellStyle name="Comma 2 2 2 4 2 3 3 4 2" xfId="3882" xr:uid="{00000000-0005-0000-0000-0000580F0000}"/>
    <cellStyle name="Comma 2 2 2 4 2 3 3 5" xfId="3883" xr:uid="{00000000-0005-0000-0000-0000590F0000}"/>
    <cellStyle name="Comma 2 2 2 4 2 3 4" xfId="3884" xr:uid="{00000000-0005-0000-0000-00005A0F0000}"/>
    <cellStyle name="Comma 2 2 2 4 2 3 4 2" xfId="3885" xr:uid="{00000000-0005-0000-0000-00005B0F0000}"/>
    <cellStyle name="Comma 2 2 2 4 2 3 4 2 2" xfId="3886" xr:uid="{00000000-0005-0000-0000-00005C0F0000}"/>
    <cellStyle name="Comma 2 2 2 4 2 3 4 3" xfId="3887" xr:uid="{00000000-0005-0000-0000-00005D0F0000}"/>
    <cellStyle name="Comma 2 2 2 4 2 3 4 3 2" xfId="3888" xr:uid="{00000000-0005-0000-0000-00005E0F0000}"/>
    <cellStyle name="Comma 2 2 2 4 2 3 4 4" xfId="3889" xr:uid="{00000000-0005-0000-0000-00005F0F0000}"/>
    <cellStyle name="Comma 2 2 2 4 2 3 5" xfId="3890" xr:uid="{00000000-0005-0000-0000-0000600F0000}"/>
    <cellStyle name="Comma 2 2 2 4 2 3 5 2" xfId="3891" xr:uid="{00000000-0005-0000-0000-0000610F0000}"/>
    <cellStyle name="Comma 2 2 2 4 2 3 6" xfId="3892" xr:uid="{00000000-0005-0000-0000-0000620F0000}"/>
    <cellStyle name="Comma 2 2 2 4 2 3 6 2" xfId="3893" xr:uid="{00000000-0005-0000-0000-0000630F0000}"/>
    <cellStyle name="Comma 2 2 2 4 2 3 7" xfId="3894" xr:uid="{00000000-0005-0000-0000-0000640F0000}"/>
    <cellStyle name="Comma 2 2 2 4 2 4" xfId="3895" xr:uid="{00000000-0005-0000-0000-0000650F0000}"/>
    <cellStyle name="Comma 2 2 2 4 2 4 2" xfId="3896" xr:uid="{00000000-0005-0000-0000-0000660F0000}"/>
    <cellStyle name="Comma 2 2 2 4 2 4 2 2" xfId="3897" xr:uid="{00000000-0005-0000-0000-0000670F0000}"/>
    <cellStyle name="Comma 2 2 2 4 2 4 2 2 2" xfId="3898" xr:uid="{00000000-0005-0000-0000-0000680F0000}"/>
    <cellStyle name="Comma 2 2 2 4 2 4 2 2 2 2" xfId="3899" xr:uid="{00000000-0005-0000-0000-0000690F0000}"/>
    <cellStyle name="Comma 2 2 2 4 2 4 2 2 3" xfId="3900" xr:uid="{00000000-0005-0000-0000-00006A0F0000}"/>
    <cellStyle name="Comma 2 2 2 4 2 4 2 2 3 2" xfId="3901" xr:uid="{00000000-0005-0000-0000-00006B0F0000}"/>
    <cellStyle name="Comma 2 2 2 4 2 4 2 2 4" xfId="3902" xr:uid="{00000000-0005-0000-0000-00006C0F0000}"/>
    <cellStyle name="Comma 2 2 2 4 2 4 2 3" xfId="3903" xr:uid="{00000000-0005-0000-0000-00006D0F0000}"/>
    <cellStyle name="Comma 2 2 2 4 2 4 2 3 2" xfId="3904" xr:uid="{00000000-0005-0000-0000-00006E0F0000}"/>
    <cellStyle name="Comma 2 2 2 4 2 4 2 4" xfId="3905" xr:uid="{00000000-0005-0000-0000-00006F0F0000}"/>
    <cellStyle name="Comma 2 2 2 4 2 4 2 4 2" xfId="3906" xr:uid="{00000000-0005-0000-0000-0000700F0000}"/>
    <cellStyle name="Comma 2 2 2 4 2 4 2 5" xfId="3907" xr:uid="{00000000-0005-0000-0000-0000710F0000}"/>
    <cellStyle name="Comma 2 2 2 4 2 4 3" xfId="3908" xr:uid="{00000000-0005-0000-0000-0000720F0000}"/>
    <cellStyle name="Comma 2 2 2 4 2 4 3 2" xfId="3909" xr:uid="{00000000-0005-0000-0000-0000730F0000}"/>
    <cellStyle name="Comma 2 2 2 4 2 4 3 2 2" xfId="3910" xr:uid="{00000000-0005-0000-0000-0000740F0000}"/>
    <cellStyle name="Comma 2 2 2 4 2 4 3 3" xfId="3911" xr:uid="{00000000-0005-0000-0000-0000750F0000}"/>
    <cellStyle name="Comma 2 2 2 4 2 4 3 3 2" xfId="3912" xr:uid="{00000000-0005-0000-0000-0000760F0000}"/>
    <cellStyle name="Comma 2 2 2 4 2 4 3 4" xfId="3913" xr:uid="{00000000-0005-0000-0000-0000770F0000}"/>
    <cellStyle name="Comma 2 2 2 4 2 4 4" xfId="3914" xr:uid="{00000000-0005-0000-0000-0000780F0000}"/>
    <cellStyle name="Comma 2 2 2 4 2 4 4 2" xfId="3915" xr:uid="{00000000-0005-0000-0000-0000790F0000}"/>
    <cellStyle name="Comma 2 2 2 4 2 4 5" xfId="3916" xr:uid="{00000000-0005-0000-0000-00007A0F0000}"/>
    <cellStyle name="Comma 2 2 2 4 2 4 5 2" xfId="3917" xr:uid="{00000000-0005-0000-0000-00007B0F0000}"/>
    <cellStyle name="Comma 2 2 2 4 2 4 6" xfId="3918" xr:uid="{00000000-0005-0000-0000-00007C0F0000}"/>
    <cellStyle name="Comma 2 2 2 4 2 5" xfId="3919" xr:uid="{00000000-0005-0000-0000-00007D0F0000}"/>
    <cellStyle name="Comma 2 2 2 4 2 5 2" xfId="3920" xr:uid="{00000000-0005-0000-0000-00007E0F0000}"/>
    <cellStyle name="Comma 2 2 2 4 2 5 2 2" xfId="3921" xr:uid="{00000000-0005-0000-0000-00007F0F0000}"/>
    <cellStyle name="Comma 2 2 2 4 2 5 2 2 2" xfId="3922" xr:uid="{00000000-0005-0000-0000-0000800F0000}"/>
    <cellStyle name="Comma 2 2 2 4 2 5 2 3" xfId="3923" xr:uid="{00000000-0005-0000-0000-0000810F0000}"/>
    <cellStyle name="Comma 2 2 2 4 2 5 2 3 2" xfId="3924" xr:uid="{00000000-0005-0000-0000-0000820F0000}"/>
    <cellStyle name="Comma 2 2 2 4 2 5 2 4" xfId="3925" xr:uid="{00000000-0005-0000-0000-0000830F0000}"/>
    <cellStyle name="Comma 2 2 2 4 2 5 3" xfId="3926" xr:uid="{00000000-0005-0000-0000-0000840F0000}"/>
    <cellStyle name="Comma 2 2 2 4 2 5 3 2" xfId="3927" xr:uid="{00000000-0005-0000-0000-0000850F0000}"/>
    <cellStyle name="Comma 2 2 2 4 2 5 4" xfId="3928" xr:uid="{00000000-0005-0000-0000-0000860F0000}"/>
    <cellStyle name="Comma 2 2 2 4 2 5 4 2" xfId="3929" xr:uid="{00000000-0005-0000-0000-0000870F0000}"/>
    <cellStyle name="Comma 2 2 2 4 2 5 5" xfId="3930" xr:uid="{00000000-0005-0000-0000-0000880F0000}"/>
    <cellStyle name="Comma 2 2 2 4 2 6" xfId="3931" xr:uid="{00000000-0005-0000-0000-0000890F0000}"/>
    <cellStyle name="Comma 2 2 2 4 2 6 2" xfId="3932" xr:uid="{00000000-0005-0000-0000-00008A0F0000}"/>
    <cellStyle name="Comma 2 2 2 4 2 6 2 2" xfId="3933" xr:uid="{00000000-0005-0000-0000-00008B0F0000}"/>
    <cellStyle name="Comma 2 2 2 4 2 6 3" xfId="3934" xr:uid="{00000000-0005-0000-0000-00008C0F0000}"/>
    <cellStyle name="Comma 2 2 2 4 2 6 3 2" xfId="3935" xr:uid="{00000000-0005-0000-0000-00008D0F0000}"/>
    <cellStyle name="Comma 2 2 2 4 2 6 4" xfId="3936" xr:uid="{00000000-0005-0000-0000-00008E0F0000}"/>
    <cellStyle name="Comma 2 2 2 4 2 7" xfId="3937" xr:uid="{00000000-0005-0000-0000-00008F0F0000}"/>
    <cellStyle name="Comma 2 2 2 4 2 7 2" xfId="3938" xr:uid="{00000000-0005-0000-0000-0000900F0000}"/>
    <cellStyle name="Comma 2 2 2 4 2 8" xfId="3939" xr:uid="{00000000-0005-0000-0000-0000910F0000}"/>
    <cellStyle name="Comma 2 2 2 4 2 8 2" xfId="3940" xr:uid="{00000000-0005-0000-0000-0000920F0000}"/>
    <cellStyle name="Comma 2 2 2 4 2 9" xfId="3941" xr:uid="{00000000-0005-0000-0000-0000930F0000}"/>
    <cellStyle name="Comma 2 2 2 4 3" xfId="3942" xr:uid="{00000000-0005-0000-0000-0000940F0000}"/>
    <cellStyle name="Comma 2 2 2 4 3 2" xfId="3943" xr:uid="{00000000-0005-0000-0000-0000950F0000}"/>
    <cellStyle name="Comma 2 2 2 4 3 2 2" xfId="3944" xr:uid="{00000000-0005-0000-0000-0000960F0000}"/>
    <cellStyle name="Comma 2 2 2 4 3 2 2 2" xfId="3945" xr:uid="{00000000-0005-0000-0000-0000970F0000}"/>
    <cellStyle name="Comma 2 2 2 4 3 2 2 2 2" xfId="3946" xr:uid="{00000000-0005-0000-0000-0000980F0000}"/>
    <cellStyle name="Comma 2 2 2 4 3 2 2 2 2 2" xfId="3947" xr:uid="{00000000-0005-0000-0000-0000990F0000}"/>
    <cellStyle name="Comma 2 2 2 4 3 2 2 2 2 2 2" xfId="3948" xr:uid="{00000000-0005-0000-0000-00009A0F0000}"/>
    <cellStyle name="Comma 2 2 2 4 3 2 2 2 2 3" xfId="3949" xr:uid="{00000000-0005-0000-0000-00009B0F0000}"/>
    <cellStyle name="Comma 2 2 2 4 3 2 2 2 2 3 2" xfId="3950" xr:uid="{00000000-0005-0000-0000-00009C0F0000}"/>
    <cellStyle name="Comma 2 2 2 4 3 2 2 2 2 4" xfId="3951" xr:uid="{00000000-0005-0000-0000-00009D0F0000}"/>
    <cellStyle name="Comma 2 2 2 4 3 2 2 2 3" xfId="3952" xr:uid="{00000000-0005-0000-0000-00009E0F0000}"/>
    <cellStyle name="Comma 2 2 2 4 3 2 2 2 3 2" xfId="3953" xr:uid="{00000000-0005-0000-0000-00009F0F0000}"/>
    <cellStyle name="Comma 2 2 2 4 3 2 2 2 4" xfId="3954" xr:uid="{00000000-0005-0000-0000-0000A00F0000}"/>
    <cellStyle name="Comma 2 2 2 4 3 2 2 2 4 2" xfId="3955" xr:uid="{00000000-0005-0000-0000-0000A10F0000}"/>
    <cellStyle name="Comma 2 2 2 4 3 2 2 2 5" xfId="3956" xr:uid="{00000000-0005-0000-0000-0000A20F0000}"/>
    <cellStyle name="Comma 2 2 2 4 3 2 2 3" xfId="3957" xr:uid="{00000000-0005-0000-0000-0000A30F0000}"/>
    <cellStyle name="Comma 2 2 2 4 3 2 2 3 2" xfId="3958" xr:uid="{00000000-0005-0000-0000-0000A40F0000}"/>
    <cellStyle name="Comma 2 2 2 4 3 2 2 3 2 2" xfId="3959" xr:uid="{00000000-0005-0000-0000-0000A50F0000}"/>
    <cellStyle name="Comma 2 2 2 4 3 2 2 3 3" xfId="3960" xr:uid="{00000000-0005-0000-0000-0000A60F0000}"/>
    <cellStyle name="Comma 2 2 2 4 3 2 2 3 3 2" xfId="3961" xr:uid="{00000000-0005-0000-0000-0000A70F0000}"/>
    <cellStyle name="Comma 2 2 2 4 3 2 2 3 4" xfId="3962" xr:uid="{00000000-0005-0000-0000-0000A80F0000}"/>
    <cellStyle name="Comma 2 2 2 4 3 2 2 4" xfId="3963" xr:uid="{00000000-0005-0000-0000-0000A90F0000}"/>
    <cellStyle name="Comma 2 2 2 4 3 2 2 4 2" xfId="3964" xr:uid="{00000000-0005-0000-0000-0000AA0F0000}"/>
    <cellStyle name="Comma 2 2 2 4 3 2 2 5" xfId="3965" xr:uid="{00000000-0005-0000-0000-0000AB0F0000}"/>
    <cellStyle name="Comma 2 2 2 4 3 2 2 5 2" xfId="3966" xr:uid="{00000000-0005-0000-0000-0000AC0F0000}"/>
    <cellStyle name="Comma 2 2 2 4 3 2 2 6" xfId="3967" xr:uid="{00000000-0005-0000-0000-0000AD0F0000}"/>
    <cellStyle name="Comma 2 2 2 4 3 2 3" xfId="3968" xr:uid="{00000000-0005-0000-0000-0000AE0F0000}"/>
    <cellStyle name="Comma 2 2 2 4 3 2 3 2" xfId="3969" xr:uid="{00000000-0005-0000-0000-0000AF0F0000}"/>
    <cellStyle name="Comma 2 2 2 4 3 2 3 2 2" xfId="3970" xr:uid="{00000000-0005-0000-0000-0000B00F0000}"/>
    <cellStyle name="Comma 2 2 2 4 3 2 3 2 2 2" xfId="3971" xr:uid="{00000000-0005-0000-0000-0000B10F0000}"/>
    <cellStyle name="Comma 2 2 2 4 3 2 3 2 3" xfId="3972" xr:uid="{00000000-0005-0000-0000-0000B20F0000}"/>
    <cellStyle name="Comma 2 2 2 4 3 2 3 2 3 2" xfId="3973" xr:uid="{00000000-0005-0000-0000-0000B30F0000}"/>
    <cellStyle name="Comma 2 2 2 4 3 2 3 2 4" xfId="3974" xr:uid="{00000000-0005-0000-0000-0000B40F0000}"/>
    <cellStyle name="Comma 2 2 2 4 3 2 3 3" xfId="3975" xr:uid="{00000000-0005-0000-0000-0000B50F0000}"/>
    <cellStyle name="Comma 2 2 2 4 3 2 3 3 2" xfId="3976" xr:uid="{00000000-0005-0000-0000-0000B60F0000}"/>
    <cellStyle name="Comma 2 2 2 4 3 2 3 4" xfId="3977" xr:uid="{00000000-0005-0000-0000-0000B70F0000}"/>
    <cellStyle name="Comma 2 2 2 4 3 2 3 4 2" xfId="3978" xr:uid="{00000000-0005-0000-0000-0000B80F0000}"/>
    <cellStyle name="Comma 2 2 2 4 3 2 3 5" xfId="3979" xr:uid="{00000000-0005-0000-0000-0000B90F0000}"/>
    <cellStyle name="Comma 2 2 2 4 3 2 4" xfId="3980" xr:uid="{00000000-0005-0000-0000-0000BA0F0000}"/>
    <cellStyle name="Comma 2 2 2 4 3 2 4 2" xfId="3981" xr:uid="{00000000-0005-0000-0000-0000BB0F0000}"/>
    <cellStyle name="Comma 2 2 2 4 3 2 4 2 2" xfId="3982" xr:uid="{00000000-0005-0000-0000-0000BC0F0000}"/>
    <cellStyle name="Comma 2 2 2 4 3 2 4 3" xfId="3983" xr:uid="{00000000-0005-0000-0000-0000BD0F0000}"/>
    <cellStyle name="Comma 2 2 2 4 3 2 4 3 2" xfId="3984" xr:uid="{00000000-0005-0000-0000-0000BE0F0000}"/>
    <cellStyle name="Comma 2 2 2 4 3 2 4 4" xfId="3985" xr:uid="{00000000-0005-0000-0000-0000BF0F0000}"/>
    <cellStyle name="Comma 2 2 2 4 3 2 5" xfId="3986" xr:uid="{00000000-0005-0000-0000-0000C00F0000}"/>
    <cellStyle name="Comma 2 2 2 4 3 2 5 2" xfId="3987" xr:uid="{00000000-0005-0000-0000-0000C10F0000}"/>
    <cellStyle name="Comma 2 2 2 4 3 2 6" xfId="3988" xr:uid="{00000000-0005-0000-0000-0000C20F0000}"/>
    <cellStyle name="Comma 2 2 2 4 3 2 6 2" xfId="3989" xr:uid="{00000000-0005-0000-0000-0000C30F0000}"/>
    <cellStyle name="Comma 2 2 2 4 3 2 7" xfId="3990" xr:uid="{00000000-0005-0000-0000-0000C40F0000}"/>
    <cellStyle name="Comma 2 2 2 4 3 3" xfId="3991" xr:uid="{00000000-0005-0000-0000-0000C50F0000}"/>
    <cellStyle name="Comma 2 2 2 4 3 3 2" xfId="3992" xr:uid="{00000000-0005-0000-0000-0000C60F0000}"/>
    <cellStyle name="Comma 2 2 2 4 3 3 2 2" xfId="3993" xr:uid="{00000000-0005-0000-0000-0000C70F0000}"/>
    <cellStyle name="Comma 2 2 2 4 3 3 2 2 2" xfId="3994" xr:uid="{00000000-0005-0000-0000-0000C80F0000}"/>
    <cellStyle name="Comma 2 2 2 4 3 3 2 2 2 2" xfId="3995" xr:uid="{00000000-0005-0000-0000-0000C90F0000}"/>
    <cellStyle name="Comma 2 2 2 4 3 3 2 2 3" xfId="3996" xr:uid="{00000000-0005-0000-0000-0000CA0F0000}"/>
    <cellStyle name="Comma 2 2 2 4 3 3 2 2 3 2" xfId="3997" xr:uid="{00000000-0005-0000-0000-0000CB0F0000}"/>
    <cellStyle name="Comma 2 2 2 4 3 3 2 2 4" xfId="3998" xr:uid="{00000000-0005-0000-0000-0000CC0F0000}"/>
    <cellStyle name="Comma 2 2 2 4 3 3 2 3" xfId="3999" xr:uid="{00000000-0005-0000-0000-0000CD0F0000}"/>
    <cellStyle name="Comma 2 2 2 4 3 3 2 3 2" xfId="4000" xr:uid="{00000000-0005-0000-0000-0000CE0F0000}"/>
    <cellStyle name="Comma 2 2 2 4 3 3 2 4" xfId="4001" xr:uid="{00000000-0005-0000-0000-0000CF0F0000}"/>
    <cellStyle name="Comma 2 2 2 4 3 3 2 4 2" xfId="4002" xr:uid="{00000000-0005-0000-0000-0000D00F0000}"/>
    <cellStyle name="Comma 2 2 2 4 3 3 2 5" xfId="4003" xr:uid="{00000000-0005-0000-0000-0000D10F0000}"/>
    <cellStyle name="Comma 2 2 2 4 3 3 3" xfId="4004" xr:uid="{00000000-0005-0000-0000-0000D20F0000}"/>
    <cellStyle name="Comma 2 2 2 4 3 3 3 2" xfId="4005" xr:uid="{00000000-0005-0000-0000-0000D30F0000}"/>
    <cellStyle name="Comma 2 2 2 4 3 3 3 2 2" xfId="4006" xr:uid="{00000000-0005-0000-0000-0000D40F0000}"/>
    <cellStyle name="Comma 2 2 2 4 3 3 3 3" xfId="4007" xr:uid="{00000000-0005-0000-0000-0000D50F0000}"/>
    <cellStyle name="Comma 2 2 2 4 3 3 3 3 2" xfId="4008" xr:uid="{00000000-0005-0000-0000-0000D60F0000}"/>
    <cellStyle name="Comma 2 2 2 4 3 3 3 4" xfId="4009" xr:uid="{00000000-0005-0000-0000-0000D70F0000}"/>
    <cellStyle name="Comma 2 2 2 4 3 3 4" xfId="4010" xr:uid="{00000000-0005-0000-0000-0000D80F0000}"/>
    <cellStyle name="Comma 2 2 2 4 3 3 4 2" xfId="4011" xr:uid="{00000000-0005-0000-0000-0000D90F0000}"/>
    <cellStyle name="Comma 2 2 2 4 3 3 5" xfId="4012" xr:uid="{00000000-0005-0000-0000-0000DA0F0000}"/>
    <cellStyle name="Comma 2 2 2 4 3 3 5 2" xfId="4013" xr:uid="{00000000-0005-0000-0000-0000DB0F0000}"/>
    <cellStyle name="Comma 2 2 2 4 3 3 6" xfId="4014" xr:uid="{00000000-0005-0000-0000-0000DC0F0000}"/>
    <cellStyle name="Comma 2 2 2 4 3 4" xfId="4015" xr:uid="{00000000-0005-0000-0000-0000DD0F0000}"/>
    <cellStyle name="Comma 2 2 2 4 3 4 2" xfId="4016" xr:uid="{00000000-0005-0000-0000-0000DE0F0000}"/>
    <cellStyle name="Comma 2 2 2 4 3 4 2 2" xfId="4017" xr:uid="{00000000-0005-0000-0000-0000DF0F0000}"/>
    <cellStyle name="Comma 2 2 2 4 3 4 2 2 2" xfId="4018" xr:uid="{00000000-0005-0000-0000-0000E00F0000}"/>
    <cellStyle name="Comma 2 2 2 4 3 4 2 3" xfId="4019" xr:uid="{00000000-0005-0000-0000-0000E10F0000}"/>
    <cellStyle name="Comma 2 2 2 4 3 4 2 3 2" xfId="4020" xr:uid="{00000000-0005-0000-0000-0000E20F0000}"/>
    <cellStyle name="Comma 2 2 2 4 3 4 2 4" xfId="4021" xr:uid="{00000000-0005-0000-0000-0000E30F0000}"/>
    <cellStyle name="Comma 2 2 2 4 3 4 3" xfId="4022" xr:uid="{00000000-0005-0000-0000-0000E40F0000}"/>
    <cellStyle name="Comma 2 2 2 4 3 4 3 2" xfId="4023" xr:uid="{00000000-0005-0000-0000-0000E50F0000}"/>
    <cellStyle name="Comma 2 2 2 4 3 4 4" xfId="4024" xr:uid="{00000000-0005-0000-0000-0000E60F0000}"/>
    <cellStyle name="Comma 2 2 2 4 3 4 4 2" xfId="4025" xr:uid="{00000000-0005-0000-0000-0000E70F0000}"/>
    <cellStyle name="Comma 2 2 2 4 3 4 5" xfId="4026" xr:uid="{00000000-0005-0000-0000-0000E80F0000}"/>
    <cellStyle name="Comma 2 2 2 4 3 5" xfId="4027" xr:uid="{00000000-0005-0000-0000-0000E90F0000}"/>
    <cellStyle name="Comma 2 2 2 4 3 5 2" xfId="4028" xr:uid="{00000000-0005-0000-0000-0000EA0F0000}"/>
    <cellStyle name="Comma 2 2 2 4 3 5 2 2" xfId="4029" xr:uid="{00000000-0005-0000-0000-0000EB0F0000}"/>
    <cellStyle name="Comma 2 2 2 4 3 5 3" xfId="4030" xr:uid="{00000000-0005-0000-0000-0000EC0F0000}"/>
    <cellStyle name="Comma 2 2 2 4 3 5 3 2" xfId="4031" xr:uid="{00000000-0005-0000-0000-0000ED0F0000}"/>
    <cellStyle name="Comma 2 2 2 4 3 5 4" xfId="4032" xr:uid="{00000000-0005-0000-0000-0000EE0F0000}"/>
    <cellStyle name="Comma 2 2 2 4 3 6" xfId="4033" xr:uid="{00000000-0005-0000-0000-0000EF0F0000}"/>
    <cellStyle name="Comma 2 2 2 4 3 6 2" xfId="4034" xr:uid="{00000000-0005-0000-0000-0000F00F0000}"/>
    <cellStyle name="Comma 2 2 2 4 3 7" xfId="4035" xr:uid="{00000000-0005-0000-0000-0000F10F0000}"/>
    <cellStyle name="Comma 2 2 2 4 3 7 2" xfId="4036" xr:uid="{00000000-0005-0000-0000-0000F20F0000}"/>
    <cellStyle name="Comma 2 2 2 4 3 8" xfId="4037" xr:uid="{00000000-0005-0000-0000-0000F30F0000}"/>
    <cellStyle name="Comma 2 2 2 4 4" xfId="4038" xr:uid="{00000000-0005-0000-0000-0000F40F0000}"/>
    <cellStyle name="Comma 2 2 2 4 4 2" xfId="4039" xr:uid="{00000000-0005-0000-0000-0000F50F0000}"/>
    <cellStyle name="Comma 2 2 2 4 4 2 2" xfId="4040" xr:uid="{00000000-0005-0000-0000-0000F60F0000}"/>
    <cellStyle name="Comma 2 2 2 4 4 2 2 2" xfId="4041" xr:uid="{00000000-0005-0000-0000-0000F70F0000}"/>
    <cellStyle name="Comma 2 2 2 4 4 2 2 2 2" xfId="4042" xr:uid="{00000000-0005-0000-0000-0000F80F0000}"/>
    <cellStyle name="Comma 2 2 2 4 4 2 2 2 2 2" xfId="4043" xr:uid="{00000000-0005-0000-0000-0000F90F0000}"/>
    <cellStyle name="Comma 2 2 2 4 4 2 2 2 3" xfId="4044" xr:uid="{00000000-0005-0000-0000-0000FA0F0000}"/>
    <cellStyle name="Comma 2 2 2 4 4 2 2 2 3 2" xfId="4045" xr:uid="{00000000-0005-0000-0000-0000FB0F0000}"/>
    <cellStyle name="Comma 2 2 2 4 4 2 2 2 4" xfId="4046" xr:uid="{00000000-0005-0000-0000-0000FC0F0000}"/>
    <cellStyle name="Comma 2 2 2 4 4 2 2 3" xfId="4047" xr:uid="{00000000-0005-0000-0000-0000FD0F0000}"/>
    <cellStyle name="Comma 2 2 2 4 4 2 2 3 2" xfId="4048" xr:uid="{00000000-0005-0000-0000-0000FE0F0000}"/>
    <cellStyle name="Comma 2 2 2 4 4 2 2 4" xfId="4049" xr:uid="{00000000-0005-0000-0000-0000FF0F0000}"/>
    <cellStyle name="Comma 2 2 2 4 4 2 2 4 2" xfId="4050" xr:uid="{00000000-0005-0000-0000-000000100000}"/>
    <cellStyle name="Comma 2 2 2 4 4 2 2 5" xfId="4051" xr:uid="{00000000-0005-0000-0000-000001100000}"/>
    <cellStyle name="Comma 2 2 2 4 4 2 3" xfId="4052" xr:uid="{00000000-0005-0000-0000-000002100000}"/>
    <cellStyle name="Comma 2 2 2 4 4 2 3 2" xfId="4053" xr:uid="{00000000-0005-0000-0000-000003100000}"/>
    <cellStyle name="Comma 2 2 2 4 4 2 3 2 2" xfId="4054" xr:uid="{00000000-0005-0000-0000-000004100000}"/>
    <cellStyle name="Comma 2 2 2 4 4 2 3 3" xfId="4055" xr:uid="{00000000-0005-0000-0000-000005100000}"/>
    <cellStyle name="Comma 2 2 2 4 4 2 3 3 2" xfId="4056" xr:uid="{00000000-0005-0000-0000-000006100000}"/>
    <cellStyle name="Comma 2 2 2 4 4 2 3 4" xfId="4057" xr:uid="{00000000-0005-0000-0000-000007100000}"/>
    <cellStyle name="Comma 2 2 2 4 4 2 4" xfId="4058" xr:uid="{00000000-0005-0000-0000-000008100000}"/>
    <cellStyle name="Comma 2 2 2 4 4 2 4 2" xfId="4059" xr:uid="{00000000-0005-0000-0000-000009100000}"/>
    <cellStyle name="Comma 2 2 2 4 4 2 5" xfId="4060" xr:uid="{00000000-0005-0000-0000-00000A100000}"/>
    <cellStyle name="Comma 2 2 2 4 4 2 5 2" xfId="4061" xr:uid="{00000000-0005-0000-0000-00000B100000}"/>
    <cellStyle name="Comma 2 2 2 4 4 2 6" xfId="4062" xr:uid="{00000000-0005-0000-0000-00000C100000}"/>
    <cellStyle name="Comma 2 2 2 4 4 3" xfId="4063" xr:uid="{00000000-0005-0000-0000-00000D100000}"/>
    <cellStyle name="Comma 2 2 2 4 4 3 2" xfId="4064" xr:uid="{00000000-0005-0000-0000-00000E100000}"/>
    <cellStyle name="Comma 2 2 2 4 4 3 2 2" xfId="4065" xr:uid="{00000000-0005-0000-0000-00000F100000}"/>
    <cellStyle name="Comma 2 2 2 4 4 3 2 2 2" xfId="4066" xr:uid="{00000000-0005-0000-0000-000010100000}"/>
    <cellStyle name="Comma 2 2 2 4 4 3 2 3" xfId="4067" xr:uid="{00000000-0005-0000-0000-000011100000}"/>
    <cellStyle name="Comma 2 2 2 4 4 3 2 3 2" xfId="4068" xr:uid="{00000000-0005-0000-0000-000012100000}"/>
    <cellStyle name="Comma 2 2 2 4 4 3 2 4" xfId="4069" xr:uid="{00000000-0005-0000-0000-000013100000}"/>
    <cellStyle name="Comma 2 2 2 4 4 3 3" xfId="4070" xr:uid="{00000000-0005-0000-0000-000014100000}"/>
    <cellStyle name="Comma 2 2 2 4 4 3 3 2" xfId="4071" xr:uid="{00000000-0005-0000-0000-000015100000}"/>
    <cellStyle name="Comma 2 2 2 4 4 3 4" xfId="4072" xr:uid="{00000000-0005-0000-0000-000016100000}"/>
    <cellStyle name="Comma 2 2 2 4 4 3 4 2" xfId="4073" xr:uid="{00000000-0005-0000-0000-000017100000}"/>
    <cellStyle name="Comma 2 2 2 4 4 3 5" xfId="4074" xr:uid="{00000000-0005-0000-0000-000018100000}"/>
    <cellStyle name="Comma 2 2 2 4 4 4" xfId="4075" xr:uid="{00000000-0005-0000-0000-000019100000}"/>
    <cellStyle name="Comma 2 2 2 4 4 4 2" xfId="4076" xr:uid="{00000000-0005-0000-0000-00001A100000}"/>
    <cellStyle name="Comma 2 2 2 4 4 4 2 2" xfId="4077" xr:uid="{00000000-0005-0000-0000-00001B100000}"/>
    <cellStyle name="Comma 2 2 2 4 4 4 3" xfId="4078" xr:uid="{00000000-0005-0000-0000-00001C100000}"/>
    <cellStyle name="Comma 2 2 2 4 4 4 3 2" xfId="4079" xr:uid="{00000000-0005-0000-0000-00001D100000}"/>
    <cellStyle name="Comma 2 2 2 4 4 4 4" xfId="4080" xr:uid="{00000000-0005-0000-0000-00001E100000}"/>
    <cellStyle name="Comma 2 2 2 4 4 5" xfId="4081" xr:uid="{00000000-0005-0000-0000-00001F100000}"/>
    <cellStyle name="Comma 2 2 2 4 4 5 2" xfId="4082" xr:uid="{00000000-0005-0000-0000-000020100000}"/>
    <cellStyle name="Comma 2 2 2 4 4 6" xfId="4083" xr:uid="{00000000-0005-0000-0000-000021100000}"/>
    <cellStyle name="Comma 2 2 2 4 4 6 2" xfId="4084" xr:uid="{00000000-0005-0000-0000-000022100000}"/>
    <cellStyle name="Comma 2 2 2 4 4 7" xfId="4085" xr:uid="{00000000-0005-0000-0000-000023100000}"/>
    <cellStyle name="Comma 2 2 2 4 5" xfId="4086" xr:uid="{00000000-0005-0000-0000-000024100000}"/>
    <cellStyle name="Comma 2 2 2 4 5 2" xfId="4087" xr:uid="{00000000-0005-0000-0000-000025100000}"/>
    <cellStyle name="Comma 2 2 2 4 5 2 2" xfId="4088" xr:uid="{00000000-0005-0000-0000-000026100000}"/>
    <cellStyle name="Comma 2 2 2 4 5 2 2 2" xfId="4089" xr:uid="{00000000-0005-0000-0000-000027100000}"/>
    <cellStyle name="Comma 2 2 2 4 5 2 2 2 2" xfId="4090" xr:uid="{00000000-0005-0000-0000-000028100000}"/>
    <cellStyle name="Comma 2 2 2 4 5 2 2 3" xfId="4091" xr:uid="{00000000-0005-0000-0000-000029100000}"/>
    <cellStyle name="Comma 2 2 2 4 5 2 2 3 2" xfId="4092" xr:uid="{00000000-0005-0000-0000-00002A100000}"/>
    <cellStyle name="Comma 2 2 2 4 5 2 2 4" xfId="4093" xr:uid="{00000000-0005-0000-0000-00002B100000}"/>
    <cellStyle name="Comma 2 2 2 4 5 2 3" xfId="4094" xr:uid="{00000000-0005-0000-0000-00002C100000}"/>
    <cellStyle name="Comma 2 2 2 4 5 2 3 2" xfId="4095" xr:uid="{00000000-0005-0000-0000-00002D100000}"/>
    <cellStyle name="Comma 2 2 2 4 5 2 4" xfId="4096" xr:uid="{00000000-0005-0000-0000-00002E100000}"/>
    <cellStyle name="Comma 2 2 2 4 5 2 4 2" xfId="4097" xr:uid="{00000000-0005-0000-0000-00002F100000}"/>
    <cellStyle name="Comma 2 2 2 4 5 2 5" xfId="4098" xr:uid="{00000000-0005-0000-0000-000030100000}"/>
    <cellStyle name="Comma 2 2 2 4 5 3" xfId="4099" xr:uid="{00000000-0005-0000-0000-000031100000}"/>
    <cellStyle name="Comma 2 2 2 4 5 3 2" xfId="4100" xr:uid="{00000000-0005-0000-0000-000032100000}"/>
    <cellStyle name="Comma 2 2 2 4 5 3 2 2" xfId="4101" xr:uid="{00000000-0005-0000-0000-000033100000}"/>
    <cellStyle name="Comma 2 2 2 4 5 3 3" xfId="4102" xr:uid="{00000000-0005-0000-0000-000034100000}"/>
    <cellStyle name="Comma 2 2 2 4 5 3 3 2" xfId="4103" xr:uid="{00000000-0005-0000-0000-000035100000}"/>
    <cellStyle name="Comma 2 2 2 4 5 3 4" xfId="4104" xr:uid="{00000000-0005-0000-0000-000036100000}"/>
    <cellStyle name="Comma 2 2 2 4 5 4" xfId="4105" xr:uid="{00000000-0005-0000-0000-000037100000}"/>
    <cellStyle name="Comma 2 2 2 4 5 4 2" xfId="4106" xr:uid="{00000000-0005-0000-0000-000038100000}"/>
    <cellStyle name="Comma 2 2 2 4 5 5" xfId="4107" xr:uid="{00000000-0005-0000-0000-000039100000}"/>
    <cellStyle name="Comma 2 2 2 4 5 5 2" xfId="4108" xr:uid="{00000000-0005-0000-0000-00003A100000}"/>
    <cellStyle name="Comma 2 2 2 4 5 6" xfId="4109" xr:uid="{00000000-0005-0000-0000-00003B100000}"/>
    <cellStyle name="Comma 2 2 2 4 6" xfId="4110" xr:uid="{00000000-0005-0000-0000-00003C100000}"/>
    <cellStyle name="Comma 2 2 2 4 6 2" xfId="4111" xr:uid="{00000000-0005-0000-0000-00003D100000}"/>
    <cellStyle name="Comma 2 2 2 4 6 2 2" xfId="4112" xr:uid="{00000000-0005-0000-0000-00003E100000}"/>
    <cellStyle name="Comma 2 2 2 4 6 2 2 2" xfId="4113" xr:uid="{00000000-0005-0000-0000-00003F100000}"/>
    <cellStyle name="Comma 2 2 2 4 6 2 3" xfId="4114" xr:uid="{00000000-0005-0000-0000-000040100000}"/>
    <cellStyle name="Comma 2 2 2 4 6 2 3 2" xfId="4115" xr:uid="{00000000-0005-0000-0000-000041100000}"/>
    <cellStyle name="Comma 2 2 2 4 6 2 4" xfId="4116" xr:uid="{00000000-0005-0000-0000-000042100000}"/>
    <cellStyle name="Comma 2 2 2 4 6 3" xfId="4117" xr:uid="{00000000-0005-0000-0000-000043100000}"/>
    <cellStyle name="Comma 2 2 2 4 6 3 2" xfId="4118" xr:uid="{00000000-0005-0000-0000-000044100000}"/>
    <cellStyle name="Comma 2 2 2 4 6 4" xfId="4119" xr:uid="{00000000-0005-0000-0000-000045100000}"/>
    <cellStyle name="Comma 2 2 2 4 6 4 2" xfId="4120" xr:uid="{00000000-0005-0000-0000-000046100000}"/>
    <cellStyle name="Comma 2 2 2 4 6 5" xfId="4121" xr:uid="{00000000-0005-0000-0000-000047100000}"/>
    <cellStyle name="Comma 2 2 2 4 7" xfId="4122" xr:uid="{00000000-0005-0000-0000-000048100000}"/>
    <cellStyle name="Comma 2 2 2 4 7 2" xfId="4123" xr:uid="{00000000-0005-0000-0000-000049100000}"/>
    <cellStyle name="Comma 2 2 2 4 7 2 2" xfId="4124" xr:uid="{00000000-0005-0000-0000-00004A100000}"/>
    <cellStyle name="Comma 2 2 2 4 7 3" xfId="4125" xr:uid="{00000000-0005-0000-0000-00004B100000}"/>
    <cellStyle name="Comma 2 2 2 4 7 3 2" xfId="4126" xr:uid="{00000000-0005-0000-0000-00004C100000}"/>
    <cellStyle name="Comma 2 2 2 4 7 4" xfId="4127" xr:uid="{00000000-0005-0000-0000-00004D100000}"/>
    <cellStyle name="Comma 2 2 2 4 8" xfId="4128" xr:uid="{00000000-0005-0000-0000-00004E100000}"/>
    <cellStyle name="Comma 2 2 2 4 8 2" xfId="4129" xr:uid="{00000000-0005-0000-0000-00004F100000}"/>
    <cellStyle name="Comma 2 2 2 4 9" xfId="4130" xr:uid="{00000000-0005-0000-0000-000050100000}"/>
    <cellStyle name="Comma 2 2 2 4 9 2" xfId="4131" xr:uid="{00000000-0005-0000-0000-000051100000}"/>
    <cellStyle name="Comma 2 2 2 5" xfId="4132" xr:uid="{00000000-0005-0000-0000-000052100000}"/>
    <cellStyle name="Comma 2 2 2 5 10" xfId="4133" xr:uid="{00000000-0005-0000-0000-000053100000}"/>
    <cellStyle name="Comma 2 2 2 5 2" xfId="4134" xr:uid="{00000000-0005-0000-0000-000054100000}"/>
    <cellStyle name="Comma 2 2 2 5 2 2" xfId="4135" xr:uid="{00000000-0005-0000-0000-000055100000}"/>
    <cellStyle name="Comma 2 2 2 5 2 2 2" xfId="4136" xr:uid="{00000000-0005-0000-0000-000056100000}"/>
    <cellStyle name="Comma 2 2 2 5 2 2 2 2" xfId="4137" xr:uid="{00000000-0005-0000-0000-000057100000}"/>
    <cellStyle name="Comma 2 2 2 5 2 2 2 2 2" xfId="4138" xr:uid="{00000000-0005-0000-0000-000058100000}"/>
    <cellStyle name="Comma 2 2 2 5 2 2 2 2 2 2" xfId="4139" xr:uid="{00000000-0005-0000-0000-000059100000}"/>
    <cellStyle name="Comma 2 2 2 5 2 2 2 2 2 2 2" xfId="4140" xr:uid="{00000000-0005-0000-0000-00005A100000}"/>
    <cellStyle name="Comma 2 2 2 5 2 2 2 2 2 2 2 2" xfId="4141" xr:uid="{00000000-0005-0000-0000-00005B100000}"/>
    <cellStyle name="Comma 2 2 2 5 2 2 2 2 2 2 3" xfId="4142" xr:uid="{00000000-0005-0000-0000-00005C100000}"/>
    <cellStyle name="Comma 2 2 2 5 2 2 2 2 2 2 3 2" xfId="4143" xr:uid="{00000000-0005-0000-0000-00005D100000}"/>
    <cellStyle name="Comma 2 2 2 5 2 2 2 2 2 2 4" xfId="4144" xr:uid="{00000000-0005-0000-0000-00005E100000}"/>
    <cellStyle name="Comma 2 2 2 5 2 2 2 2 2 3" xfId="4145" xr:uid="{00000000-0005-0000-0000-00005F100000}"/>
    <cellStyle name="Comma 2 2 2 5 2 2 2 2 2 3 2" xfId="4146" xr:uid="{00000000-0005-0000-0000-000060100000}"/>
    <cellStyle name="Comma 2 2 2 5 2 2 2 2 2 4" xfId="4147" xr:uid="{00000000-0005-0000-0000-000061100000}"/>
    <cellStyle name="Comma 2 2 2 5 2 2 2 2 2 4 2" xfId="4148" xr:uid="{00000000-0005-0000-0000-000062100000}"/>
    <cellStyle name="Comma 2 2 2 5 2 2 2 2 2 5" xfId="4149" xr:uid="{00000000-0005-0000-0000-000063100000}"/>
    <cellStyle name="Comma 2 2 2 5 2 2 2 2 3" xfId="4150" xr:uid="{00000000-0005-0000-0000-000064100000}"/>
    <cellStyle name="Comma 2 2 2 5 2 2 2 2 3 2" xfId="4151" xr:uid="{00000000-0005-0000-0000-000065100000}"/>
    <cellStyle name="Comma 2 2 2 5 2 2 2 2 3 2 2" xfId="4152" xr:uid="{00000000-0005-0000-0000-000066100000}"/>
    <cellStyle name="Comma 2 2 2 5 2 2 2 2 3 3" xfId="4153" xr:uid="{00000000-0005-0000-0000-000067100000}"/>
    <cellStyle name="Comma 2 2 2 5 2 2 2 2 3 3 2" xfId="4154" xr:uid="{00000000-0005-0000-0000-000068100000}"/>
    <cellStyle name="Comma 2 2 2 5 2 2 2 2 3 4" xfId="4155" xr:uid="{00000000-0005-0000-0000-000069100000}"/>
    <cellStyle name="Comma 2 2 2 5 2 2 2 2 4" xfId="4156" xr:uid="{00000000-0005-0000-0000-00006A100000}"/>
    <cellStyle name="Comma 2 2 2 5 2 2 2 2 4 2" xfId="4157" xr:uid="{00000000-0005-0000-0000-00006B100000}"/>
    <cellStyle name="Comma 2 2 2 5 2 2 2 2 5" xfId="4158" xr:uid="{00000000-0005-0000-0000-00006C100000}"/>
    <cellStyle name="Comma 2 2 2 5 2 2 2 2 5 2" xfId="4159" xr:uid="{00000000-0005-0000-0000-00006D100000}"/>
    <cellStyle name="Comma 2 2 2 5 2 2 2 2 6" xfId="4160" xr:uid="{00000000-0005-0000-0000-00006E100000}"/>
    <cellStyle name="Comma 2 2 2 5 2 2 2 3" xfId="4161" xr:uid="{00000000-0005-0000-0000-00006F100000}"/>
    <cellStyle name="Comma 2 2 2 5 2 2 2 3 2" xfId="4162" xr:uid="{00000000-0005-0000-0000-000070100000}"/>
    <cellStyle name="Comma 2 2 2 5 2 2 2 3 2 2" xfId="4163" xr:uid="{00000000-0005-0000-0000-000071100000}"/>
    <cellStyle name="Comma 2 2 2 5 2 2 2 3 2 2 2" xfId="4164" xr:uid="{00000000-0005-0000-0000-000072100000}"/>
    <cellStyle name="Comma 2 2 2 5 2 2 2 3 2 3" xfId="4165" xr:uid="{00000000-0005-0000-0000-000073100000}"/>
    <cellStyle name="Comma 2 2 2 5 2 2 2 3 2 3 2" xfId="4166" xr:uid="{00000000-0005-0000-0000-000074100000}"/>
    <cellStyle name="Comma 2 2 2 5 2 2 2 3 2 4" xfId="4167" xr:uid="{00000000-0005-0000-0000-000075100000}"/>
    <cellStyle name="Comma 2 2 2 5 2 2 2 3 3" xfId="4168" xr:uid="{00000000-0005-0000-0000-000076100000}"/>
    <cellStyle name="Comma 2 2 2 5 2 2 2 3 3 2" xfId="4169" xr:uid="{00000000-0005-0000-0000-000077100000}"/>
    <cellStyle name="Comma 2 2 2 5 2 2 2 3 4" xfId="4170" xr:uid="{00000000-0005-0000-0000-000078100000}"/>
    <cellStyle name="Comma 2 2 2 5 2 2 2 3 4 2" xfId="4171" xr:uid="{00000000-0005-0000-0000-000079100000}"/>
    <cellStyle name="Comma 2 2 2 5 2 2 2 3 5" xfId="4172" xr:uid="{00000000-0005-0000-0000-00007A100000}"/>
    <cellStyle name="Comma 2 2 2 5 2 2 2 4" xfId="4173" xr:uid="{00000000-0005-0000-0000-00007B100000}"/>
    <cellStyle name="Comma 2 2 2 5 2 2 2 4 2" xfId="4174" xr:uid="{00000000-0005-0000-0000-00007C100000}"/>
    <cellStyle name="Comma 2 2 2 5 2 2 2 4 2 2" xfId="4175" xr:uid="{00000000-0005-0000-0000-00007D100000}"/>
    <cellStyle name="Comma 2 2 2 5 2 2 2 4 3" xfId="4176" xr:uid="{00000000-0005-0000-0000-00007E100000}"/>
    <cellStyle name="Comma 2 2 2 5 2 2 2 4 3 2" xfId="4177" xr:uid="{00000000-0005-0000-0000-00007F100000}"/>
    <cellStyle name="Comma 2 2 2 5 2 2 2 4 4" xfId="4178" xr:uid="{00000000-0005-0000-0000-000080100000}"/>
    <cellStyle name="Comma 2 2 2 5 2 2 2 5" xfId="4179" xr:uid="{00000000-0005-0000-0000-000081100000}"/>
    <cellStyle name="Comma 2 2 2 5 2 2 2 5 2" xfId="4180" xr:uid="{00000000-0005-0000-0000-000082100000}"/>
    <cellStyle name="Comma 2 2 2 5 2 2 2 6" xfId="4181" xr:uid="{00000000-0005-0000-0000-000083100000}"/>
    <cellStyle name="Comma 2 2 2 5 2 2 2 6 2" xfId="4182" xr:uid="{00000000-0005-0000-0000-000084100000}"/>
    <cellStyle name="Comma 2 2 2 5 2 2 2 7" xfId="4183" xr:uid="{00000000-0005-0000-0000-000085100000}"/>
    <cellStyle name="Comma 2 2 2 5 2 2 3" xfId="4184" xr:uid="{00000000-0005-0000-0000-000086100000}"/>
    <cellStyle name="Comma 2 2 2 5 2 2 3 2" xfId="4185" xr:uid="{00000000-0005-0000-0000-000087100000}"/>
    <cellStyle name="Comma 2 2 2 5 2 2 3 2 2" xfId="4186" xr:uid="{00000000-0005-0000-0000-000088100000}"/>
    <cellStyle name="Comma 2 2 2 5 2 2 3 2 2 2" xfId="4187" xr:uid="{00000000-0005-0000-0000-000089100000}"/>
    <cellStyle name="Comma 2 2 2 5 2 2 3 2 2 2 2" xfId="4188" xr:uid="{00000000-0005-0000-0000-00008A100000}"/>
    <cellStyle name="Comma 2 2 2 5 2 2 3 2 2 3" xfId="4189" xr:uid="{00000000-0005-0000-0000-00008B100000}"/>
    <cellStyle name="Comma 2 2 2 5 2 2 3 2 2 3 2" xfId="4190" xr:uid="{00000000-0005-0000-0000-00008C100000}"/>
    <cellStyle name="Comma 2 2 2 5 2 2 3 2 2 4" xfId="4191" xr:uid="{00000000-0005-0000-0000-00008D100000}"/>
    <cellStyle name="Comma 2 2 2 5 2 2 3 2 3" xfId="4192" xr:uid="{00000000-0005-0000-0000-00008E100000}"/>
    <cellStyle name="Comma 2 2 2 5 2 2 3 2 3 2" xfId="4193" xr:uid="{00000000-0005-0000-0000-00008F100000}"/>
    <cellStyle name="Comma 2 2 2 5 2 2 3 2 4" xfId="4194" xr:uid="{00000000-0005-0000-0000-000090100000}"/>
    <cellStyle name="Comma 2 2 2 5 2 2 3 2 4 2" xfId="4195" xr:uid="{00000000-0005-0000-0000-000091100000}"/>
    <cellStyle name="Comma 2 2 2 5 2 2 3 2 5" xfId="4196" xr:uid="{00000000-0005-0000-0000-000092100000}"/>
    <cellStyle name="Comma 2 2 2 5 2 2 3 3" xfId="4197" xr:uid="{00000000-0005-0000-0000-000093100000}"/>
    <cellStyle name="Comma 2 2 2 5 2 2 3 3 2" xfId="4198" xr:uid="{00000000-0005-0000-0000-000094100000}"/>
    <cellStyle name="Comma 2 2 2 5 2 2 3 3 2 2" xfId="4199" xr:uid="{00000000-0005-0000-0000-000095100000}"/>
    <cellStyle name="Comma 2 2 2 5 2 2 3 3 3" xfId="4200" xr:uid="{00000000-0005-0000-0000-000096100000}"/>
    <cellStyle name="Comma 2 2 2 5 2 2 3 3 3 2" xfId="4201" xr:uid="{00000000-0005-0000-0000-000097100000}"/>
    <cellStyle name="Comma 2 2 2 5 2 2 3 3 4" xfId="4202" xr:uid="{00000000-0005-0000-0000-000098100000}"/>
    <cellStyle name="Comma 2 2 2 5 2 2 3 4" xfId="4203" xr:uid="{00000000-0005-0000-0000-000099100000}"/>
    <cellStyle name="Comma 2 2 2 5 2 2 3 4 2" xfId="4204" xr:uid="{00000000-0005-0000-0000-00009A100000}"/>
    <cellStyle name="Comma 2 2 2 5 2 2 3 5" xfId="4205" xr:uid="{00000000-0005-0000-0000-00009B100000}"/>
    <cellStyle name="Comma 2 2 2 5 2 2 3 5 2" xfId="4206" xr:uid="{00000000-0005-0000-0000-00009C100000}"/>
    <cellStyle name="Comma 2 2 2 5 2 2 3 6" xfId="4207" xr:uid="{00000000-0005-0000-0000-00009D100000}"/>
    <cellStyle name="Comma 2 2 2 5 2 2 4" xfId="4208" xr:uid="{00000000-0005-0000-0000-00009E100000}"/>
    <cellStyle name="Comma 2 2 2 5 2 2 4 2" xfId="4209" xr:uid="{00000000-0005-0000-0000-00009F100000}"/>
    <cellStyle name="Comma 2 2 2 5 2 2 4 2 2" xfId="4210" xr:uid="{00000000-0005-0000-0000-0000A0100000}"/>
    <cellStyle name="Comma 2 2 2 5 2 2 4 2 2 2" xfId="4211" xr:uid="{00000000-0005-0000-0000-0000A1100000}"/>
    <cellStyle name="Comma 2 2 2 5 2 2 4 2 3" xfId="4212" xr:uid="{00000000-0005-0000-0000-0000A2100000}"/>
    <cellStyle name="Comma 2 2 2 5 2 2 4 2 3 2" xfId="4213" xr:uid="{00000000-0005-0000-0000-0000A3100000}"/>
    <cellStyle name="Comma 2 2 2 5 2 2 4 2 4" xfId="4214" xr:uid="{00000000-0005-0000-0000-0000A4100000}"/>
    <cellStyle name="Comma 2 2 2 5 2 2 4 3" xfId="4215" xr:uid="{00000000-0005-0000-0000-0000A5100000}"/>
    <cellStyle name="Comma 2 2 2 5 2 2 4 3 2" xfId="4216" xr:uid="{00000000-0005-0000-0000-0000A6100000}"/>
    <cellStyle name="Comma 2 2 2 5 2 2 4 4" xfId="4217" xr:uid="{00000000-0005-0000-0000-0000A7100000}"/>
    <cellStyle name="Comma 2 2 2 5 2 2 4 4 2" xfId="4218" xr:uid="{00000000-0005-0000-0000-0000A8100000}"/>
    <cellStyle name="Comma 2 2 2 5 2 2 4 5" xfId="4219" xr:uid="{00000000-0005-0000-0000-0000A9100000}"/>
    <cellStyle name="Comma 2 2 2 5 2 2 5" xfId="4220" xr:uid="{00000000-0005-0000-0000-0000AA100000}"/>
    <cellStyle name="Comma 2 2 2 5 2 2 5 2" xfId="4221" xr:uid="{00000000-0005-0000-0000-0000AB100000}"/>
    <cellStyle name="Comma 2 2 2 5 2 2 5 2 2" xfId="4222" xr:uid="{00000000-0005-0000-0000-0000AC100000}"/>
    <cellStyle name="Comma 2 2 2 5 2 2 5 3" xfId="4223" xr:uid="{00000000-0005-0000-0000-0000AD100000}"/>
    <cellStyle name="Comma 2 2 2 5 2 2 5 3 2" xfId="4224" xr:uid="{00000000-0005-0000-0000-0000AE100000}"/>
    <cellStyle name="Comma 2 2 2 5 2 2 5 4" xfId="4225" xr:uid="{00000000-0005-0000-0000-0000AF100000}"/>
    <cellStyle name="Comma 2 2 2 5 2 2 6" xfId="4226" xr:uid="{00000000-0005-0000-0000-0000B0100000}"/>
    <cellStyle name="Comma 2 2 2 5 2 2 6 2" xfId="4227" xr:uid="{00000000-0005-0000-0000-0000B1100000}"/>
    <cellStyle name="Comma 2 2 2 5 2 2 7" xfId="4228" xr:uid="{00000000-0005-0000-0000-0000B2100000}"/>
    <cellStyle name="Comma 2 2 2 5 2 2 7 2" xfId="4229" xr:uid="{00000000-0005-0000-0000-0000B3100000}"/>
    <cellStyle name="Comma 2 2 2 5 2 2 8" xfId="4230" xr:uid="{00000000-0005-0000-0000-0000B4100000}"/>
    <cellStyle name="Comma 2 2 2 5 2 3" xfId="4231" xr:uid="{00000000-0005-0000-0000-0000B5100000}"/>
    <cellStyle name="Comma 2 2 2 5 2 3 2" xfId="4232" xr:uid="{00000000-0005-0000-0000-0000B6100000}"/>
    <cellStyle name="Comma 2 2 2 5 2 3 2 2" xfId="4233" xr:uid="{00000000-0005-0000-0000-0000B7100000}"/>
    <cellStyle name="Comma 2 2 2 5 2 3 2 2 2" xfId="4234" xr:uid="{00000000-0005-0000-0000-0000B8100000}"/>
    <cellStyle name="Comma 2 2 2 5 2 3 2 2 2 2" xfId="4235" xr:uid="{00000000-0005-0000-0000-0000B9100000}"/>
    <cellStyle name="Comma 2 2 2 5 2 3 2 2 2 2 2" xfId="4236" xr:uid="{00000000-0005-0000-0000-0000BA100000}"/>
    <cellStyle name="Comma 2 2 2 5 2 3 2 2 2 3" xfId="4237" xr:uid="{00000000-0005-0000-0000-0000BB100000}"/>
    <cellStyle name="Comma 2 2 2 5 2 3 2 2 2 3 2" xfId="4238" xr:uid="{00000000-0005-0000-0000-0000BC100000}"/>
    <cellStyle name="Comma 2 2 2 5 2 3 2 2 2 4" xfId="4239" xr:uid="{00000000-0005-0000-0000-0000BD100000}"/>
    <cellStyle name="Comma 2 2 2 5 2 3 2 2 3" xfId="4240" xr:uid="{00000000-0005-0000-0000-0000BE100000}"/>
    <cellStyle name="Comma 2 2 2 5 2 3 2 2 3 2" xfId="4241" xr:uid="{00000000-0005-0000-0000-0000BF100000}"/>
    <cellStyle name="Comma 2 2 2 5 2 3 2 2 4" xfId="4242" xr:uid="{00000000-0005-0000-0000-0000C0100000}"/>
    <cellStyle name="Comma 2 2 2 5 2 3 2 2 4 2" xfId="4243" xr:uid="{00000000-0005-0000-0000-0000C1100000}"/>
    <cellStyle name="Comma 2 2 2 5 2 3 2 2 5" xfId="4244" xr:uid="{00000000-0005-0000-0000-0000C2100000}"/>
    <cellStyle name="Comma 2 2 2 5 2 3 2 3" xfId="4245" xr:uid="{00000000-0005-0000-0000-0000C3100000}"/>
    <cellStyle name="Comma 2 2 2 5 2 3 2 3 2" xfId="4246" xr:uid="{00000000-0005-0000-0000-0000C4100000}"/>
    <cellStyle name="Comma 2 2 2 5 2 3 2 3 2 2" xfId="4247" xr:uid="{00000000-0005-0000-0000-0000C5100000}"/>
    <cellStyle name="Comma 2 2 2 5 2 3 2 3 3" xfId="4248" xr:uid="{00000000-0005-0000-0000-0000C6100000}"/>
    <cellStyle name="Comma 2 2 2 5 2 3 2 3 3 2" xfId="4249" xr:uid="{00000000-0005-0000-0000-0000C7100000}"/>
    <cellStyle name="Comma 2 2 2 5 2 3 2 3 4" xfId="4250" xr:uid="{00000000-0005-0000-0000-0000C8100000}"/>
    <cellStyle name="Comma 2 2 2 5 2 3 2 4" xfId="4251" xr:uid="{00000000-0005-0000-0000-0000C9100000}"/>
    <cellStyle name="Comma 2 2 2 5 2 3 2 4 2" xfId="4252" xr:uid="{00000000-0005-0000-0000-0000CA100000}"/>
    <cellStyle name="Comma 2 2 2 5 2 3 2 5" xfId="4253" xr:uid="{00000000-0005-0000-0000-0000CB100000}"/>
    <cellStyle name="Comma 2 2 2 5 2 3 2 5 2" xfId="4254" xr:uid="{00000000-0005-0000-0000-0000CC100000}"/>
    <cellStyle name="Comma 2 2 2 5 2 3 2 6" xfId="4255" xr:uid="{00000000-0005-0000-0000-0000CD100000}"/>
    <cellStyle name="Comma 2 2 2 5 2 3 3" xfId="4256" xr:uid="{00000000-0005-0000-0000-0000CE100000}"/>
    <cellStyle name="Comma 2 2 2 5 2 3 3 2" xfId="4257" xr:uid="{00000000-0005-0000-0000-0000CF100000}"/>
    <cellStyle name="Comma 2 2 2 5 2 3 3 2 2" xfId="4258" xr:uid="{00000000-0005-0000-0000-0000D0100000}"/>
    <cellStyle name="Comma 2 2 2 5 2 3 3 2 2 2" xfId="4259" xr:uid="{00000000-0005-0000-0000-0000D1100000}"/>
    <cellStyle name="Comma 2 2 2 5 2 3 3 2 3" xfId="4260" xr:uid="{00000000-0005-0000-0000-0000D2100000}"/>
    <cellStyle name="Comma 2 2 2 5 2 3 3 2 3 2" xfId="4261" xr:uid="{00000000-0005-0000-0000-0000D3100000}"/>
    <cellStyle name="Comma 2 2 2 5 2 3 3 2 4" xfId="4262" xr:uid="{00000000-0005-0000-0000-0000D4100000}"/>
    <cellStyle name="Comma 2 2 2 5 2 3 3 3" xfId="4263" xr:uid="{00000000-0005-0000-0000-0000D5100000}"/>
    <cellStyle name="Comma 2 2 2 5 2 3 3 3 2" xfId="4264" xr:uid="{00000000-0005-0000-0000-0000D6100000}"/>
    <cellStyle name="Comma 2 2 2 5 2 3 3 4" xfId="4265" xr:uid="{00000000-0005-0000-0000-0000D7100000}"/>
    <cellStyle name="Comma 2 2 2 5 2 3 3 4 2" xfId="4266" xr:uid="{00000000-0005-0000-0000-0000D8100000}"/>
    <cellStyle name="Comma 2 2 2 5 2 3 3 5" xfId="4267" xr:uid="{00000000-0005-0000-0000-0000D9100000}"/>
    <cellStyle name="Comma 2 2 2 5 2 3 4" xfId="4268" xr:uid="{00000000-0005-0000-0000-0000DA100000}"/>
    <cellStyle name="Comma 2 2 2 5 2 3 4 2" xfId="4269" xr:uid="{00000000-0005-0000-0000-0000DB100000}"/>
    <cellStyle name="Comma 2 2 2 5 2 3 4 2 2" xfId="4270" xr:uid="{00000000-0005-0000-0000-0000DC100000}"/>
    <cellStyle name="Comma 2 2 2 5 2 3 4 3" xfId="4271" xr:uid="{00000000-0005-0000-0000-0000DD100000}"/>
    <cellStyle name="Comma 2 2 2 5 2 3 4 3 2" xfId="4272" xr:uid="{00000000-0005-0000-0000-0000DE100000}"/>
    <cellStyle name="Comma 2 2 2 5 2 3 4 4" xfId="4273" xr:uid="{00000000-0005-0000-0000-0000DF100000}"/>
    <cellStyle name="Comma 2 2 2 5 2 3 5" xfId="4274" xr:uid="{00000000-0005-0000-0000-0000E0100000}"/>
    <cellStyle name="Comma 2 2 2 5 2 3 5 2" xfId="4275" xr:uid="{00000000-0005-0000-0000-0000E1100000}"/>
    <cellStyle name="Comma 2 2 2 5 2 3 6" xfId="4276" xr:uid="{00000000-0005-0000-0000-0000E2100000}"/>
    <cellStyle name="Comma 2 2 2 5 2 3 6 2" xfId="4277" xr:uid="{00000000-0005-0000-0000-0000E3100000}"/>
    <cellStyle name="Comma 2 2 2 5 2 3 7" xfId="4278" xr:uid="{00000000-0005-0000-0000-0000E4100000}"/>
    <cellStyle name="Comma 2 2 2 5 2 4" xfId="4279" xr:uid="{00000000-0005-0000-0000-0000E5100000}"/>
    <cellStyle name="Comma 2 2 2 5 2 4 2" xfId="4280" xr:uid="{00000000-0005-0000-0000-0000E6100000}"/>
    <cellStyle name="Comma 2 2 2 5 2 4 2 2" xfId="4281" xr:uid="{00000000-0005-0000-0000-0000E7100000}"/>
    <cellStyle name="Comma 2 2 2 5 2 4 2 2 2" xfId="4282" xr:uid="{00000000-0005-0000-0000-0000E8100000}"/>
    <cellStyle name="Comma 2 2 2 5 2 4 2 2 2 2" xfId="4283" xr:uid="{00000000-0005-0000-0000-0000E9100000}"/>
    <cellStyle name="Comma 2 2 2 5 2 4 2 2 3" xfId="4284" xr:uid="{00000000-0005-0000-0000-0000EA100000}"/>
    <cellStyle name="Comma 2 2 2 5 2 4 2 2 3 2" xfId="4285" xr:uid="{00000000-0005-0000-0000-0000EB100000}"/>
    <cellStyle name="Comma 2 2 2 5 2 4 2 2 4" xfId="4286" xr:uid="{00000000-0005-0000-0000-0000EC100000}"/>
    <cellStyle name="Comma 2 2 2 5 2 4 2 3" xfId="4287" xr:uid="{00000000-0005-0000-0000-0000ED100000}"/>
    <cellStyle name="Comma 2 2 2 5 2 4 2 3 2" xfId="4288" xr:uid="{00000000-0005-0000-0000-0000EE100000}"/>
    <cellStyle name="Comma 2 2 2 5 2 4 2 4" xfId="4289" xr:uid="{00000000-0005-0000-0000-0000EF100000}"/>
    <cellStyle name="Comma 2 2 2 5 2 4 2 4 2" xfId="4290" xr:uid="{00000000-0005-0000-0000-0000F0100000}"/>
    <cellStyle name="Comma 2 2 2 5 2 4 2 5" xfId="4291" xr:uid="{00000000-0005-0000-0000-0000F1100000}"/>
    <cellStyle name="Comma 2 2 2 5 2 4 3" xfId="4292" xr:uid="{00000000-0005-0000-0000-0000F2100000}"/>
    <cellStyle name="Comma 2 2 2 5 2 4 3 2" xfId="4293" xr:uid="{00000000-0005-0000-0000-0000F3100000}"/>
    <cellStyle name="Comma 2 2 2 5 2 4 3 2 2" xfId="4294" xr:uid="{00000000-0005-0000-0000-0000F4100000}"/>
    <cellStyle name="Comma 2 2 2 5 2 4 3 3" xfId="4295" xr:uid="{00000000-0005-0000-0000-0000F5100000}"/>
    <cellStyle name="Comma 2 2 2 5 2 4 3 3 2" xfId="4296" xr:uid="{00000000-0005-0000-0000-0000F6100000}"/>
    <cellStyle name="Comma 2 2 2 5 2 4 3 4" xfId="4297" xr:uid="{00000000-0005-0000-0000-0000F7100000}"/>
    <cellStyle name="Comma 2 2 2 5 2 4 4" xfId="4298" xr:uid="{00000000-0005-0000-0000-0000F8100000}"/>
    <cellStyle name="Comma 2 2 2 5 2 4 4 2" xfId="4299" xr:uid="{00000000-0005-0000-0000-0000F9100000}"/>
    <cellStyle name="Comma 2 2 2 5 2 4 5" xfId="4300" xr:uid="{00000000-0005-0000-0000-0000FA100000}"/>
    <cellStyle name="Comma 2 2 2 5 2 4 5 2" xfId="4301" xr:uid="{00000000-0005-0000-0000-0000FB100000}"/>
    <cellStyle name="Comma 2 2 2 5 2 4 6" xfId="4302" xr:uid="{00000000-0005-0000-0000-0000FC100000}"/>
    <cellStyle name="Comma 2 2 2 5 2 5" xfId="4303" xr:uid="{00000000-0005-0000-0000-0000FD100000}"/>
    <cellStyle name="Comma 2 2 2 5 2 5 2" xfId="4304" xr:uid="{00000000-0005-0000-0000-0000FE100000}"/>
    <cellStyle name="Comma 2 2 2 5 2 5 2 2" xfId="4305" xr:uid="{00000000-0005-0000-0000-0000FF100000}"/>
    <cellStyle name="Comma 2 2 2 5 2 5 2 2 2" xfId="4306" xr:uid="{00000000-0005-0000-0000-000000110000}"/>
    <cellStyle name="Comma 2 2 2 5 2 5 2 3" xfId="4307" xr:uid="{00000000-0005-0000-0000-000001110000}"/>
    <cellStyle name="Comma 2 2 2 5 2 5 2 3 2" xfId="4308" xr:uid="{00000000-0005-0000-0000-000002110000}"/>
    <cellStyle name="Comma 2 2 2 5 2 5 2 4" xfId="4309" xr:uid="{00000000-0005-0000-0000-000003110000}"/>
    <cellStyle name="Comma 2 2 2 5 2 5 3" xfId="4310" xr:uid="{00000000-0005-0000-0000-000004110000}"/>
    <cellStyle name="Comma 2 2 2 5 2 5 3 2" xfId="4311" xr:uid="{00000000-0005-0000-0000-000005110000}"/>
    <cellStyle name="Comma 2 2 2 5 2 5 4" xfId="4312" xr:uid="{00000000-0005-0000-0000-000006110000}"/>
    <cellStyle name="Comma 2 2 2 5 2 5 4 2" xfId="4313" xr:uid="{00000000-0005-0000-0000-000007110000}"/>
    <cellStyle name="Comma 2 2 2 5 2 5 5" xfId="4314" xr:uid="{00000000-0005-0000-0000-000008110000}"/>
    <cellStyle name="Comma 2 2 2 5 2 6" xfId="4315" xr:uid="{00000000-0005-0000-0000-000009110000}"/>
    <cellStyle name="Comma 2 2 2 5 2 6 2" xfId="4316" xr:uid="{00000000-0005-0000-0000-00000A110000}"/>
    <cellStyle name="Comma 2 2 2 5 2 6 2 2" xfId="4317" xr:uid="{00000000-0005-0000-0000-00000B110000}"/>
    <cellStyle name="Comma 2 2 2 5 2 6 3" xfId="4318" xr:uid="{00000000-0005-0000-0000-00000C110000}"/>
    <cellStyle name="Comma 2 2 2 5 2 6 3 2" xfId="4319" xr:uid="{00000000-0005-0000-0000-00000D110000}"/>
    <cellStyle name="Comma 2 2 2 5 2 6 4" xfId="4320" xr:uid="{00000000-0005-0000-0000-00000E110000}"/>
    <cellStyle name="Comma 2 2 2 5 2 7" xfId="4321" xr:uid="{00000000-0005-0000-0000-00000F110000}"/>
    <cellStyle name="Comma 2 2 2 5 2 7 2" xfId="4322" xr:uid="{00000000-0005-0000-0000-000010110000}"/>
    <cellStyle name="Comma 2 2 2 5 2 8" xfId="4323" xr:uid="{00000000-0005-0000-0000-000011110000}"/>
    <cellStyle name="Comma 2 2 2 5 2 8 2" xfId="4324" xr:uid="{00000000-0005-0000-0000-000012110000}"/>
    <cellStyle name="Comma 2 2 2 5 2 9" xfId="4325" xr:uid="{00000000-0005-0000-0000-000013110000}"/>
    <cellStyle name="Comma 2 2 2 5 3" xfId="4326" xr:uid="{00000000-0005-0000-0000-000014110000}"/>
    <cellStyle name="Comma 2 2 2 5 3 2" xfId="4327" xr:uid="{00000000-0005-0000-0000-000015110000}"/>
    <cellStyle name="Comma 2 2 2 5 3 2 2" xfId="4328" xr:uid="{00000000-0005-0000-0000-000016110000}"/>
    <cellStyle name="Comma 2 2 2 5 3 2 2 2" xfId="4329" xr:uid="{00000000-0005-0000-0000-000017110000}"/>
    <cellStyle name="Comma 2 2 2 5 3 2 2 2 2" xfId="4330" xr:uid="{00000000-0005-0000-0000-000018110000}"/>
    <cellStyle name="Comma 2 2 2 5 3 2 2 2 2 2" xfId="4331" xr:uid="{00000000-0005-0000-0000-000019110000}"/>
    <cellStyle name="Comma 2 2 2 5 3 2 2 2 2 2 2" xfId="4332" xr:uid="{00000000-0005-0000-0000-00001A110000}"/>
    <cellStyle name="Comma 2 2 2 5 3 2 2 2 2 3" xfId="4333" xr:uid="{00000000-0005-0000-0000-00001B110000}"/>
    <cellStyle name="Comma 2 2 2 5 3 2 2 2 2 3 2" xfId="4334" xr:uid="{00000000-0005-0000-0000-00001C110000}"/>
    <cellStyle name="Comma 2 2 2 5 3 2 2 2 2 4" xfId="4335" xr:uid="{00000000-0005-0000-0000-00001D110000}"/>
    <cellStyle name="Comma 2 2 2 5 3 2 2 2 3" xfId="4336" xr:uid="{00000000-0005-0000-0000-00001E110000}"/>
    <cellStyle name="Comma 2 2 2 5 3 2 2 2 3 2" xfId="4337" xr:uid="{00000000-0005-0000-0000-00001F110000}"/>
    <cellStyle name="Comma 2 2 2 5 3 2 2 2 4" xfId="4338" xr:uid="{00000000-0005-0000-0000-000020110000}"/>
    <cellStyle name="Comma 2 2 2 5 3 2 2 2 4 2" xfId="4339" xr:uid="{00000000-0005-0000-0000-000021110000}"/>
    <cellStyle name="Comma 2 2 2 5 3 2 2 2 5" xfId="4340" xr:uid="{00000000-0005-0000-0000-000022110000}"/>
    <cellStyle name="Comma 2 2 2 5 3 2 2 3" xfId="4341" xr:uid="{00000000-0005-0000-0000-000023110000}"/>
    <cellStyle name="Comma 2 2 2 5 3 2 2 3 2" xfId="4342" xr:uid="{00000000-0005-0000-0000-000024110000}"/>
    <cellStyle name="Comma 2 2 2 5 3 2 2 3 2 2" xfId="4343" xr:uid="{00000000-0005-0000-0000-000025110000}"/>
    <cellStyle name="Comma 2 2 2 5 3 2 2 3 3" xfId="4344" xr:uid="{00000000-0005-0000-0000-000026110000}"/>
    <cellStyle name="Comma 2 2 2 5 3 2 2 3 3 2" xfId="4345" xr:uid="{00000000-0005-0000-0000-000027110000}"/>
    <cellStyle name="Comma 2 2 2 5 3 2 2 3 4" xfId="4346" xr:uid="{00000000-0005-0000-0000-000028110000}"/>
    <cellStyle name="Comma 2 2 2 5 3 2 2 4" xfId="4347" xr:uid="{00000000-0005-0000-0000-000029110000}"/>
    <cellStyle name="Comma 2 2 2 5 3 2 2 4 2" xfId="4348" xr:uid="{00000000-0005-0000-0000-00002A110000}"/>
    <cellStyle name="Comma 2 2 2 5 3 2 2 5" xfId="4349" xr:uid="{00000000-0005-0000-0000-00002B110000}"/>
    <cellStyle name="Comma 2 2 2 5 3 2 2 5 2" xfId="4350" xr:uid="{00000000-0005-0000-0000-00002C110000}"/>
    <cellStyle name="Comma 2 2 2 5 3 2 2 6" xfId="4351" xr:uid="{00000000-0005-0000-0000-00002D110000}"/>
    <cellStyle name="Comma 2 2 2 5 3 2 3" xfId="4352" xr:uid="{00000000-0005-0000-0000-00002E110000}"/>
    <cellStyle name="Comma 2 2 2 5 3 2 3 2" xfId="4353" xr:uid="{00000000-0005-0000-0000-00002F110000}"/>
    <cellStyle name="Comma 2 2 2 5 3 2 3 2 2" xfId="4354" xr:uid="{00000000-0005-0000-0000-000030110000}"/>
    <cellStyle name="Comma 2 2 2 5 3 2 3 2 2 2" xfId="4355" xr:uid="{00000000-0005-0000-0000-000031110000}"/>
    <cellStyle name="Comma 2 2 2 5 3 2 3 2 3" xfId="4356" xr:uid="{00000000-0005-0000-0000-000032110000}"/>
    <cellStyle name="Comma 2 2 2 5 3 2 3 2 3 2" xfId="4357" xr:uid="{00000000-0005-0000-0000-000033110000}"/>
    <cellStyle name="Comma 2 2 2 5 3 2 3 2 4" xfId="4358" xr:uid="{00000000-0005-0000-0000-000034110000}"/>
    <cellStyle name="Comma 2 2 2 5 3 2 3 3" xfId="4359" xr:uid="{00000000-0005-0000-0000-000035110000}"/>
    <cellStyle name="Comma 2 2 2 5 3 2 3 3 2" xfId="4360" xr:uid="{00000000-0005-0000-0000-000036110000}"/>
    <cellStyle name="Comma 2 2 2 5 3 2 3 4" xfId="4361" xr:uid="{00000000-0005-0000-0000-000037110000}"/>
    <cellStyle name="Comma 2 2 2 5 3 2 3 4 2" xfId="4362" xr:uid="{00000000-0005-0000-0000-000038110000}"/>
    <cellStyle name="Comma 2 2 2 5 3 2 3 5" xfId="4363" xr:uid="{00000000-0005-0000-0000-000039110000}"/>
    <cellStyle name="Comma 2 2 2 5 3 2 4" xfId="4364" xr:uid="{00000000-0005-0000-0000-00003A110000}"/>
    <cellStyle name="Comma 2 2 2 5 3 2 4 2" xfId="4365" xr:uid="{00000000-0005-0000-0000-00003B110000}"/>
    <cellStyle name="Comma 2 2 2 5 3 2 4 2 2" xfId="4366" xr:uid="{00000000-0005-0000-0000-00003C110000}"/>
    <cellStyle name="Comma 2 2 2 5 3 2 4 3" xfId="4367" xr:uid="{00000000-0005-0000-0000-00003D110000}"/>
    <cellStyle name="Comma 2 2 2 5 3 2 4 3 2" xfId="4368" xr:uid="{00000000-0005-0000-0000-00003E110000}"/>
    <cellStyle name="Comma 2 2 2 5 3 2 4 4" xfId="4369" xr:uid="{00000000-0005-0000-0000-00003F110000}"/>
    <cellStyle name="Comma 2 2 2 5 3 2 5" xfId="4370" xr:uid="{00000000-0005-0000-0000-000040110000}"/>
    <cellStyle name="Comma 2 2 2 5 3 2 5 2" xfId="4371" xr:uid="{00000000-0005-0000-0000-000041110000}"/>
    <cellStyle name="Comma 2 2 2 5 3 2 6" xfId="4372" xr:uid="{00000000-0005-0000-0000-000042110000}"/>
    <cellStyle name="Comma 2 2 2 5 3 2 6 2" xfId="4373" xr:uid="{00000000-0005-0000-0000-000043110000}"/>
    <cellStyle name="Comma 2 2 2 5 3 2 7" xfId="4374" xr:uid="{00000000-0005-0000-0000-000044110000}"/>
    <cellStyle name="Comma 2 2 2 5 3 3" xfId="4375" xr:uid="{00000000-0005-0000-0000-000045110000}"/>
    <cellStyle name="Comma 2 2 2 5 3 3 2" xfId="4376" xr:uid="{00000000-0005-0000-0000-000046110000}"/>
    <cellStyle name="Comma 2 2 2 5 3 3 2 2" xfId="4377" xr:uid="{00000000-0005-0000-0000-000047110000}"/>
    <cellStyle name="Comma 2 2 2 5 3 3 2 2 2" xfId="4378" xr:uid="{00000000-0005-0000-0000-000048110000}"/>
    <cellStyle name="Comma 2 2 2 5 3 3 2 2 2 2" xfId="4379" xr:uid="{00000000-0005-0000-0000-000049110000}"/>
    <cellStyle name="Comma 2 2 2 5 3 3 2 2 3" xfId="4380" xr:uid="{00000000-0005-0000-0000-00004A110000}"/>
    <cellStyle name="Comma 2 2 2 5 3 3 2 2 3 2" xfId="4381" xr:uid="{00000000-0005-0000-0000-00004B110000}"/>
    <cellStyle name="Comma 2 2 2 5 3 3 2 2 4" xfId="4382" xr:uid="{00000000-0005-0000-0000-00004C110000}"/>
    <cellStyle name="Comma 2 2 2 5 3 3 2 3" xfId="4383" xr:uid="{00000000-0005-0000-0000-00004D110000}"/>
    <cellStyle name="Comma 2 2 2 5 3 3 2 3 2" xfId="4384" xr:uid="{00000000-0005-0000-0000-00004E110000}"/>
    <cellStyle name="Comma 2 2 2 5 3 3 2 4" xfId="4385" xr:uid="{00000000-0005-0000-0000-00004F110000}"/>
    <cellStyle name="Comma 2 2 2 5 3 3 2 4 2" xfId="4386" xr:uid="{00000000-0005-0000-0000-000050110000}"/>
    <cellStyle name="Comma 2 2 2 5 3 3 2 5" xfId="4387" xr:uid="{00000000-0005-0000-0000-000051110000}"/>
    <cellStyle name="Comma 2 2 2 5 3 3 3" xfId="4388" xr:uid="{00000000-0005-0000-0000-000052110000}"/>
    <cellStyle name="Comma 2 2 2 5 3 3 3 2" xfId="4389" xr:uid="{00000000-0005-0000-0000-000053110000}"/>
    <cellStyle name="Comma 2 2 2 5 3 3 3 2 2" xfId="4390" xr:uid="{00000000-0005-0000-0000-000054110000}"/>
    <cellStyle name="Comma 2 2 2 5 3 3 3 3" xfId="4391" xr:uid="{00000000-0005-0000-0000-000055110000}"/>
    <cellStyle name="Comma 2 2 2 5 3 3 3 3 2" xfId="4392" xr:uid="{00000000-0005-0000-0000-000056110000}"/>
    <cellStyle name="Comma 2 2 2 5 3 3 3 4" xfId="4393" xr:uid="{00000000-0005-0000-0000-000057110000}"/>
    <cellStyle name="Comma 2 2 2 5 3 3 4" xfId="4394" xr:uid="{00000000-0005-0000-0000-000058110000}"/>
    <cellStyle name="Comma 2 2 2 5 3 3 4 2" xfId="4395" xr:uid="{00000000-0005-0000-0000-000059110000}"/>
    <cellStyle name="Comma 2 2 2 5 3 3 5" xfId="4396" xr:uid="{00000000-0005-0000-0000-00005A110000}"/>
    <cellStyle name="Comma 2 2 2 5 3 3 5 2" xfId="4397" xr:uid="{00000000-0005-0000-0000-00005B110000}"/>
    <cellStyle name="Comma 2 2 2 5 3 3 6" xfId="4398" xr:uid="{00000000-0005-0000-0000-00005C110000}"/>
    <cellStyle name="Comma 2 2 2 5 3 4" xfId="4399" xr:uid="{00000000-0005-0000-0000-00005D110000}"/>
    <cellStyle name="Comma 2 2 2 5 3 4 2" xfId="4400" xr:uid="{00000000-0005-0000-0000-00005E110000}"/>
    <cellStyle name="Comma 2 2 2 5 3 4 2 2" xfId="4401" xr:uid="{00000000-0005-0000-0000-00005F110000}"/>
    <cellStyle name="Comma 2 2 2 5 3 4 2 2 2" xfId="4402" xr:uid="{00000000-0005-0000-0000-000060110000}"/>
    <cellStyle name="Comma 2 2 2 5 3 4 2 3" xfId="4403" xr:uid="{00000000-0005-0000-0000-000061110000}"/>
    <cellStyle name="Comma 2 2 2 5 3 4 2 3 2" xfId="4404" xr:uid="{00000000-0005-0000-0000-000062110000}"/>
    <cellStyle name="Comma 2 2 2 5 3 4 2 4" xfId="4405" xr:uid="{00000000-0005-0000-0000-000063110000}"/>
    <cellStyle name="Comma 2 2 2 5 3 4 3" xfId="4406" xr:uid="{00000000-0005-0000-0000-000064110000}"/>
    <cellStyle name="Comma 2 2 2 5 3 4 3 2" xfId="4407" xr:uid="{00000000-0005-0000-0000-000065110000}"/>
    <cellStyle name="Comma 2 2 2 5 3 4 4" xfId="4408" xr:uid="{00000000-0005-0000-0000-000066110000}"/>
    <cellStyle name="Comma 2 2 2 5 3 4 4 2" xfId="4409" xr:uid="{00000000-0005-0000-0000-000067110000}"/>
    <cellStyle name="Comma 2 2 2 5 3 4 5" xfId="4410" xr:uid="{00000000-0005-0000-0000-000068110000}"/>
    <cellStyle name="Comma 2 2 2 5 3 5" xfId="4411" xr:uid="{00000000-0005-0000-0000-000069110000}"/>
    <cellStyle name="Comma 2 2 2 5 3 5 2" xfId="4412" xr:uid="{00000000-0005-0000-0000-00006A110000}"/>
    <cellStyle name="Comma 2 2 2 5 3 5 2 2" xfId="4413" xr:uid="{00000000-0005-0000-0000-00006B110000}"/>
    <cellStyle name="Comma 2 2 2 5 3 5 3" xfId="4414" xr:uid="{00000000-0005-0000-0000-00006C110000}"/>
    <cellStyle name="Comma 2 2 2 5 3 5 3 2" xfId="4415" xr:uid="{00000000-0005-0000-0000-00006D110000}"/>
    <cellStyle name="Comma 2 2 2 5 3 5 4" xfId="4416" xr:uid="{00000000-0005-0000-0000-00006E110000}"/>
    <cellStyle name="Comma 2 2 2 5 3 6" xfId="4417" xr:uid="{00000000-0005-0000-0000-00006F110000}"/>
    <cellStyle name="Comma 2 2 2 5 3 6 2" xfId="4418" xr:uid="{00000000-0005-0000-0000-000070110000}"/>
    <cellStyle name="Comma 2 2 2 5 3 7" xfId="4419" xr:uid="{00000000-0005-0000-0000-000071110000}"/>
    <cellStyle name="Comma 2 2 2 5 3 7 2" xfId="4420" xr:uid="{00000000-0005-0000-0000-000072110000}"/>
    <cellStyle name="Comma 2 2 2 5 3 8" xfId="4421" xr:uid="{00000000-0005-0000-0000-000073110000}"/>
    <cellStyle name="Comma 2 2 2 5 4" xfId="4422" xr:uid="{00000000-0005-0000-0000-000074110000}"/>
    <cellStyle name="Comma 2 2 2 5 4 2" xfId="4423" xr:uid="{00000000-0005-0000-0000-000075110000}"/>
    <cellStyle name="Comma 2 2 2 5 4 2 2" xfId="4424" xr:uid="{00000000-0005-0000-0000-000076110000}"/>
    <cellStyle name="Comma 2 2 2 5 4 2 2 2" xfId="4425" xr:uid="{00000000-0005-0000-0000-000077110000}"/>
    <cellStyle name="Comma 2 2 2 5 4 2 2 2 2" xfId="4426" xr:uid="{00000000-0005-0000-0000-000078110000}"/>
    <cellStyle name="Comma 2 2 2 5 4 2 2 2 2 2" xfId="4427" xr:uid="{00000000-0005-0000-0000-000079110000}"/>
    <cellStyle name="Comma 2 2 2 5 4 2 2 2 3" xfId="4428" xr:uid="{00000000-0005-0000-0000-00007A110000}"/>
    <cellStyle name="Comma 2 2 2 5 4 2 2 2 3 2" xfId="4429" xr:uid="{00000000-0005-0000-0000-00007B110000}"/>
    <cellStyle name="Comma 2 2 2 5 4 2 2 2 4" xfId="4430" xr:uid="{00000000-0005-0000-0000-00007C110000}"/>
    <cellStyle name="Comma 2 2 2 5 4 2 2 3" xfId="4431" xr:uid="{00000000-0005-0000-0000-00007D110000}"/>
    <cellStyle name="Comma 2 2 2 5 4 2 2 3 2" xfId="4432" xr:uid="{00000000-0005-0000-0000-00007E110000}"/>
    <cellStyle name="Comma 2 2 2 5 4 2 2 4" xfId="4433" xr:uid="{00000000-0005-0000-0000-00007F110000}"/>
    <cellStyle name="Comma 2 2 2 5 4 2 2 4 2" xfId="4434" xr:uid="{00000000-0005-0000-0000-000080110000}"/>
    <cellStyle name="Comma 2 2 2 5 4 2 2 5" xfId="4435" xr:uid="{00000000-0005-0000-0000-000081110000}"/>
    <cellStyle name="Comma 2 2 2 5 4 2 3" xfId="4436" xr:uid="{00000000-0005-0000-0000-000082110000}"/>
    <cellStyle name="Comma 2 2 2 5 4 2 3 2" xfId="4437" xr:uid="{00000000-0005-0000-0000-000083110000}"/>
    <cellStyle name="Comma 2 2 2 5 4 2 3 2 2" xfId="4438" xr:uid="{00000000-0005-0000-0000-000084110000}"/>
    <cellStyle name="Comma 2 2 2 5 4 2 3 3" xfId="4439" xr:uid="{00000000-0005-0000-0000-000085110000}"/>
    <cellStyle name="Comma 2 2 2 5 4 2 3 3 2" xfId="4440" xr:uid="{00000000-0005-0000-0000-000086110000}"/>
    <cellStyle name="Comma 2 2 2 5 4 2 3 4" xfId="4441" xr:uid="{00000000-0005-0000-0000-000087110000}"/>
    <cellStyle name="Comma 2 2 2 5 4 2 4" xfId="4442" xr:uid="{00000000-0005-0000-0000-000088110000}"/>
    <cellStyle name="Comma 2 2 2 5 4 2 4 2" xfId="4443" xr:uid="{00000000-0005-0000-0000-000089110000}"/>
    <cellStyle name="Comma 2 2 2 5 4 2 5" xfId="4444" xr:uid="{00000000-0005-0000-0000-00008A110000}"/>
    <cellStyle name="Comma 2 2 2 5 4 2 5 2" xfId="4445" xr:uid="{00000000-0005-0000-0000-00008B110000}"/>
    <cellStyle name="Comma 2 2 2 5 4 2 6" xfId="4446" xr:uid="{00000000-0005-0000-0000-00008C110000}"/>
    <cellStyle name="Comma 2 2 2 5 4 3" xfId="4447" xr:uid="{00000000-0005-0000-0000-00008D110000}"/>
    <cellStyle name="Comma 2 2 2 5 4 3 2" xfId="4448" xr:uid="{00000000-0005-0000-0000-00008E110000}"/>
    <cellStyle name="Comma 2 2 2 5 4 3 2 2" xfId="4449" xr:uid="{00000000-0005-0000-0000-00008F110000}"/>
    <cellStyle name="Comma 2 2 2 5 4 3 2 2 2" xfId="4450" xr:uid="{00000000-0005-0000-0000-000090110000}"/>
    <cellStyle name="Comma 2 2 2 5 4 3 2 3" xfId="4451" xr:uid="{00000000-0005-0000-0000-000091110000}"/>
    <cellStyle name="Comma 2 2 2 5 4 3 2 3 2" xfId="4452" xr:uid="{00000000-0005-0000-0000-000092110000}"/>
    <cellStyle name="Comma 2 2 2 5 4 3 2 4" xfId="4453" xr:uid="{00000000-0005-0000-0000-000093110000}"/>
    <cellStyle name="Comma 2 2 2 5 4 3 3" xfId="4454" xr:uid="{00000000-0005-0000-0000-000094110000}"/>
    <cellStyle name="Comma 2 2 2 5 4 3 3 2" xfId="4455" xr:uid="{00000000-0005-0000-0000-000095110000}"/>
    <cellStyle name="Comma 2 2 2 5 4 3 4" xfId="4456" xr:uid="{00000000-0005-0000-0000-000096110000}"/>
    <cellStyle name="Comma 2 2 2 5 4 3 4 2" xfId="4457" xr:uid="{00000000-0005-0000-0000-000097110000}"/>
    <cellStyle name="Comma 2 2 2 5 4 3 5" xfId="4458" xr:uid="{00000000-0005-0000-0000-000098110000}"/>
    <cellStyle name="Comma 2 2 2 5 4 4" xfId="4459" xr:uid="{00000000-0005-0000-0000-000099110000}"/>
    <cellStyle name="Comma 2 2 2 5 4 4 2" xfId="4460" xr:uid="{00000000-0005-0000-0000-00009A110000}"/>
    <cellStyle name="Comma 2 2 2 5 4 4 2 2" xfId="4461" xr:uid="{00000000-0005-0000-0000-00009B110000}"/>
    <cellStyle name="Comma 2 2 2 5 4 4 3" xfId="4462" xr:uid="{00000000-0005-0000-0000-00009C110000}"/>
    <cellStyle name="Comma 2 2 2 5 4 4 3 2" xfId="4463" xr:uid="{00000000-0005-0000-0000-00009D110000}"/>
    <cellStyle name="Comma 2 2 2 5 4 4 4" xfId="4464" xr:uid="{00000000-0005-0000-0000-00009E110000}"/>
    <cellStyle name="Comma 2 2 2 5 4 5" xfId="4465" xr:uid="{00000000-0005-0000-0000-00009F110000}"/>
    <cellStyle name="Comma 2 2 2 5 4 5 2" xfId="4466" xr:uid="{00000000-0005-0000-0000-0000A0110000}"/>
    <cellStyle name="Comma 2 2 2 5 4 6" xfId="4467" xr:uid="{00000000-0005-0000-0000-0000A1110000}"/>
    <cellStyle name="Comma 2 2 2 5 4 6 2" xfId="4468" xr:uid="{00000000-0005-0000-0000-0000A2110000}"/>
    <cellStyle name="Comma 2 2 2 5 4 7" xfId="4469" xr:uid="{00000000-0005-0000-0000-0000A3110000}"/>
    <cellStyle name="Comma 2 2 2 5 5" xfId="4470" xr:uid="{00000000-0005-0000-0000-0000A4110000}"/>
    <cellStyle name="Comma 2 2 2 5 5 2" xfId="4471" xr:uid="{00000000-0005-0000-0000-0000A5110000}"/>
    <cellStyle name="Comma 2 2 2 5 5 2 2" xfId="4472" xr:uid="{00000000-0005-0000-0000-0000A6110000}"/>
    <cellStyle name="Comma 2 2 2 5 5 2 2 2" xfId="4473" xr:uid="{00000000-0005-0000-0000-0000A7110000}"/>
    <cellStyle name="Comma 2 2 2 5 5 2 2 2 2" xfId="4474" xr:uid="{00000000-0005-0000-0000-0000A8110000}"/>
    <cellStyle name="Comma 2 2 2 5 5 2 2 3" xfId="4475" xr:uid="{00000000-0005-0000-0000-0000A9110000}"/>
    <cellStyle name="Comma 2 2 2 5 5 2 2 3 2" xfId="4476" xr:uid="{00000000-0005-0000-0000-0000AA110000}"/>
    <cellStyle name="Comma 2 2 2 5 5 2 2 4" xfId="4477" xr:uid="{00000000-0005-0000-0000-0000AB110000}"/>
    <cellStyle name="Comma 2 2 2 5 5 2 3" xfId="4478" xr:uid="{00000000-0005-0000-0000-0000AC110000}"/>
    <cellStyle name="Comma 2 2 2 5 5 2 3 2" xfId="4479" xr:uid="{00000000-0005-0000-0000-0000AD110000}"/>
    <cellStyle name="Comma 2 2 2 5 5 2 4" xfId="4480" xr:uid="{00000000-0005-0000-0000-0000AE110000}"/>
    <cellStyle name="Comma 2 2 2 5 5 2 4 2" xfId="4481" xr:uid="{00000000-0005-0000-0000-0000AF110000}"/>
    <cellStyle name="Comma 2 2 2 5 5 2 5" xfId="4482" xr:uid="{00000000-0005-0000-0000-0000B0110000}"/>
    <cellStyle name="Comma 2 2 2 5 5 3" xfId="4483" xr:uid="{00000000-0005-0000-0000-0000B1110000}"/>
    <cellStyle name="Comma 2 2 2 5 5 3 2" xfId="4484" xr:uid="{00000000-0005-0000-0000-0000B2110000}"/>
    <cellStyle name="Comma 2 2 2 5 5 3 2 2" xfId="4485" xr:uid="{00000000-0005-0000-0000-0000B3110000}"/>
    <cellStyle name="Comma 2 2 2 5 5 3 3" xfId="4486" xr:uid="{00000000-0005-0000-0000-0000B4110000}"/>
    <cellStyle name="Comma 2 2 2 5 5 3 3 2" xfId="4487" xr:uid="{00000000-0005-0000-0000-0000B5110000}"/>
    <cellStyle name="Comma 2 2 2 5 5 3 4" xfId="4488" xr:uid="{00000000-0005-0000-0000-0000B6110000}"/>
    <cellStyle name="Comma 2 2 2 5 5 4" xfId="4489" xr:uid="{00000000-0005-0000-0000-0000B7110000}"/>
    <cellStyle name="Comma 2 2 2 5 5 4 2" xfId="4490" xr:uid="{00000000-0005-0000-0000-0000B8110000}"/>
    <cellStyle name="Comma 2 2 2 5 5 5" xfId="4491" xr:uid="{00000000-0005-0000-0000-0000B9110000}"/>
    <cellStyle name="Comma 2 2 2 5 5 5 2" xfId="4492" xr:uid="{00000000-0005-0000-0000-0000BA110000}"/>
    <cellStyle name="Comma 2 2 2 5 5 6" xfId="4493" xr:uid="{00000000-0005-0000-0000-0000BB110000}"/>
    <cellStyle name="Comma 2 2 2 5 6" xfId="4494" xr:uid="{00000000-0005-0000-0000-0000BC110000}"/>
    <cellStyle name="Comma 2 2 2 5 6 2" xfId="4495" xr:uid="{00000000-0005-0000-0000-0000BD110000}"/>
    <cellStyle name="Comma 2 2 2 5 6 2 2" xfId="4496" xr:uid="{00000000-0005-0000-0000-0000BE110000}"/>
    <cellStyle name="Comma 2 2 2 5 6 2 2 2" xfId="4497" xr:uid="{00000000-0005-0000-0000-0000BF110000}"/>
    <cellStyle name="Comma 2 2 2 5 6 2 3" xfId="4498" xr:uid="{00000000-0005-0000-0000-0000C0110000}"/>
    <cellStyle name="Comma 2 2 2 5 6 2 3 2" xfId="4499" xr:uid="{00000000-0005-0000-0000-0000C1110000}"/>
    <cellStyle name="Comma 2 2 2 5 6 2 4" xfId="4500" xr:uid="{00000000-0005-0000-0000-0000C2110000}"/>
    <cellStyle name="Comma 2 2 2 5 6 3" xfId="4501" xr:uid="{00000000-0005-0000-0000-0000C3110000}"/>
    <cellStyle name="Comma 2 2 2 5 6 3 2" xfId="4502" xr:uid="{00000000-0005-0000-0000-0000C4110000}"/>
    <cellStyle name="Comma 2 2 2 5 6 4" xfId="4503" xr:uid="{00000000-0005-0000-0000-0000C5110000}"/>
    <cellStyle name="Comma 2 2 2 5 6 4 2" xfId="4504" xr:uid="{00000000-0005-0000-0000-0000C6110000}"/>
    <cellStyle name="Comma 2 2 2 5 6 5" xfId="4505" xr:uid="{00000000-0005-0000-0000-0000C7110000}"/>
    <cellStyle name="Comma 2 2 2 5 7" xfId="4506" xr:uid="{00000000-0005-0000-0000-0000C8110000}"/>
    <cellStyle name="Comma 2 2 2 5 7 2" xfId="4507" xr:uid="{00000000-0005-0000-0000-0000C9110000}"/>
    <cellStyle name="Comma 2 2 2 5 7 2 2" xfId="4508" xr:uid="{00000000-0005-0000-0000-0000CA110000}"/>
    <cellStyle name="Comma 2 2 2 5 7 3" xfId="4509" xr:uid="{00000000-0005-0000-0000-0000CB110000}"/>
    <cellStyle name="Comma 2 2 2 5 7 3 2" xfId="4510" xr:uid="{00000000-0005-0000-0000-0000CC110000}"/>
    <cellStyle name="Comma 2 2 2 5 7 4" xfId="4511" xr:uid="{00000000-0005-0000-0000-0000CD110000}"/>
    <cellStyle name="Comma 2 2 2 5 8" xfId="4512" xr:uid="{00000000-0005-0000-0000-0000CE110000}"/>
    <cellStyle name="Comma 2 2 2 5 8 2" xfId="4513" xr:uid="{00000000-0005-0000-0000-0000CF110000}"/>
    <cellStyle name="Comma 2 2 2 5 9" xfId="4514" xr:uid="{00000000-0005-0000-0000-0000D0110000}"/>
    <cellStyle name="Comma 2 2 2 5 9 2" xfId="4515" xr:uid="{00000000-0005-0000-0000-0000D1110000}"/>
    <cellStyle name="Comma 2 2 2 6" xfId="4516" xr:uid="{00000000-0005-0000-0000-0000D2110000}"/>
    <cellStyle name="Comma 2 2 2 6 2" xfId="4517" xr:uid="{00000000-0005-0000-0000-0000D3110000}"/>
    <cellStyle name="Comma 2 2 2 6 2 2" xfId="4518" xr:uid="{00000000-0005-0000-0000-0000D4110000}"/>
    <cellStyle name="Comma 2 2 2 6 2 2 2" xfId="4519" xr:uid="{00000000-0005-0000-0000-0000D5110000}"/>
    <cellStyle name="Comma 2 2 2 6 2 2 2 2" xfId="4520" xr:uid="{00000000-0005-0000-0000-0000D6110000}"/>
    <cellStyle name="Comma 2 2 2 6 2 2 2 2 2" xfId="4521" xr:uid="{00000000-0005-0000-0000-0000D7110000}"/>
    <cellStyle name="Comma 2 2 2 6 2 2 2 2 2 2" xfId="4522" xr:uid="{00000000-0005-0000-0000-0000D8110000}"/>
    <cellStyle name="Comma 2 2 2 6 2 2 2 2 2 2 2" xfId="4523" xr:uid="{00000000-0005-0000-0000-0000D9110000}"/>
    <cellStyle name="Comma 2 2 2 6 2 2 2 2 2 3" xfId="4524" xr:uid="{00000000-0005-0000-0000-0000DA110000}"/>
    <cellStyle name="Comma 2 2 2 6 2 2 2 2 2 3 2" xfId="4525" xr:uid="{00000000-0005-0000-0000-0000DB110000}"/>
    <cellStyle name="Comma 2 2 2 6 2 2 2 2 2 4" xfId="4526" xr:uid="{00000000-0005-0000-0000-0000DC110000}"/>
    <cellStyle name="Comma 2 2 2 6 2 2 2 2 3" xfId="4527" xr:uid="{00000000-0005-0000-0000-0000DD110000}"/>
    <cellStyle name="Comma 2 2 2 6 2 2 2 2 3 2" xfId="4528" xr:uid="{00000000-0005-0000-0000-0000DE110000}"/>
    <cellStyle name="Comma 2 2 2 6 2 2 2 2 4" xfId="4529" xr:uid="{00000000-0005-0000-0000-0000DF110000}"/>
    <cellStyle name="Comma 2 2 2 6 2 2 2 2 4 2" xfId="4530" xr:uid="{00000000-0005-0000-0000-0000E0110000}"/>
    <cellStyle name="Comma 2 2 2 6 2 2 2 2 5" xfId="4531" xr:uid="{00000000-0005-0000-0000-0000E1110000}"/>
    <cellStyle name="Comma 2 2 2 6 2 2 2 3" xfId="4532" xr:uid="{00000000-0005-0000-0000-0000E2110000}"/>
    <cellStyle name="Comma 2 2 2 6 2 2 2 3 2" xfId="4533" xr:uid="{00000000-0005-0000-0000-0000E3110000}"/>
    <cellStyle name="Comma 2 2 2 6 2 2 2 3 2 2" xfId="4534" xr:uid="{00000000-0005-0000-0000-0000E4110000}"/>
    <cellStyle name="Comma 2 2 2 6 2 2 2 3 3" xfId="4535" xr:uid="{00000000-0005-0000-0000-0000E5110000}"/>
    <cellStyle name="Comma 2 2 2 6 2 2 2 3 3 2" xfId="4536" xr:uid="{00000000-0005-0000-0000-0000E6110000}"/>
    <cellStyle name="Comma 2 2 2 6 2 2 2 3 4" xfId="4537" xr:uid="{00000000-0005-0000-0000-0000E7110000}"/>
    <cellStyle name="Comma 2 2 2 6 2 2 2 4" xfId="4538" xr:uid="{00000000-0005-0000-0000-0000E8110000}"/>
    <cellStyle name="Comma 2 2 2 6 2 2 2 4 2" xfId="4539" xr:uid="{00000000-0005-0000-0000-0000E9110000}"/>
    <cellStyle name="Comma 2 2 2 6 2 2 2 5" xfId="4540" xr:uid="{00000000-0005-0000-0000-0000EA110000}"/>
    <cellStyle name="Comma 2 2 2 6 2 2 2 5 2" xfId="4541" xr:uid="{00000000-0005-0000-0000-0000EB110000}"/>
    <cellStyle name="Comma 2 2 2 6 2 2 2 6" xfId="4542" xr:uid="{00000000-0005-0000-0000-0000EC110000}"/>
    <cellStyle name="Comma 2 2 2 6 2 2 3" xfId="4543" xr:uid="{00000000-0005-0000-0000-0000ED110000}"/>
    <cellStyle name="Comma 2 2 2 6 2 2 3 2" xfId="4544" xr:uid="{00000000-0005-0000-0000-0000EE110000}"/>
    <cellStyle name="Comma 2 2 2 6 2 2 3 2 2" xfId="4545" xr:uid="{00000000-0005-0000-0000-0000EF110000}"/>
    <cellStyle name="Comma 2 2 2 6 2 2 3 2 2 2" xfId="4546" xr:uid="{00000000-0005-0000-0000-0000F0110000}"/>
    <cellStyle name="Comma 2 2 2 6 2 2 3 2 3" xfId="4547" xr:uid="{00000000-0005-0000-0000-0000F1110000}"/>
    <cellStyle name="Comma 2 2 2 6 2 2 3 2 3 2" xfId="4548" xr:uid="{00000000-0005-0000-0000-0000F2110000}"/>
    <cellStyle name="Comma 2 2 2 6 2 2 3 2 4" xfId="4549" xr:uid="{00000000-0005-0000-0000-0000F3110000}"/>
    <cellStyle name="Comma 2 2 2 6 2 2 3 3" xfId="4550" xr:uid="{00000000-0005-0000-0000-0000F4110000}"/>
    <cellStyle name="Comma 2 2 2 6 2 2 3 3 2" xfId="4551" xr:uid="{00000000-0005-0000-0000-0000F5110000}"/>
    <cellStyle name="Comma 2 2 2 6 2 2 3 4" xfId="4552" xr:uid="{00000000-0005-0000-0000-0000F6110000}"/>
    <cellStyle name="Comma 2 2 2 6 2 2 3 4 2" xfId="4553" xr:uid="{00000000-0005-0000-0000-0000F7110000}"/>
    <cellStyle name="Comma 2 2 2 6 2 2 3 5" xfId="4554" xr:uid="{00000000-0005-0000-0000-0000F8110000}"/>
    <cellStyle name="Comma 2 2 2 6 2 2 4" xfId="4555" xr:uid="{00000000-0005-0000-0000-0000F9110000}"/>
    <cellStyle name="Comma 2 2 2 6 2 2 4 2" xfId="4556" xr:uid="{00000000-0005-0000-0000-0000FA110000}"/>
    <cellStyle name="Comma 2 2 2 6 2 2 4 2 2" xfId="4557" xr:uid="{00000000-0005-0000-0000-0000FB110000}"/>
    <cellStyle name="Comma 2 2 2 6 2 2 4 3" xfId="4558" xr:uid="{00000000-0005-0000-0000-0000FC110000}"/>
    <cellStyle name="Comma 2 2 2 6 2 2 4 3 2" xfId="4559" xr:uid="{00000000-0005-0000-0000-0000FD110000}"/>
    <cellStyle name="Comma 2 2 2 6 2 2 4 4" xfId="4560" xr:uid="{00000000-0005-0000-0000-0000FE110000}"/>
    <cellStyle name="Comma 2 2 2 6 2 2 5" xfId="4561" xr:uid="{00000000-0005-0000-0000-0000FF110000}"/>
    <cellStyle name="Comma 2 2 2 6 2 2 5 2" xfId="4562" xr:uid="{00000000-0005-0000-0000-000000120000}"/>
    <cellStyle name="Comma 2 2 2 6 2 2 6" xfId="4563" xr:uid="{00000000-0005-0000-0000-000001120000}"/>
    <cellStyle name="Comma 2 2 2 6 2 2 6 2" xfId="4564" xr:uid="{00000000-0005-0000-0000-000002120000}"/>
    <cellStyle name="Comma 2 2 2 6 2 2 7" xfId="4565" xr:uid="{00000000-0005-0000-0000-000003120000}"/>
    <cellStyle name="Comma 2 2 2 6 2 3" xfId="4566" xr:uid="{00000000-0005-0000-0000-000004120000}"/>
    <cellStyle name="Comma 2 2 2 6 2 3 2" xfId="4567" xr:uid="{00000000-0005-0000-0000-000005120000}"/>
    <cellStyle name="Comma 2 2 2 6 2 3 2 2" xfId="4568" xr:uid="{00000000-0005-0000-0000-000006120000}"/>
    <cellStyle name="Comma 2 2 2 6 2 3 2 2 2" xfId="4569" xr:uid="{00000000-0005-0000-0000-000007120000}"/>
    <cellStyle name="Comma 2 2 2 6 2 3 2 2 2 2" xfId="4570" xr:uid="{00000000-0005-0000-0000-000008120000}"/>
    <cellStyle name="Comma 2 2 2 6 2 3 2 2 3" xfId="4571" xr:uid="{00000000-0005-0000-0000-000009120000}"/>
    <cellStyle name="Comma 2 2 2 6 2 3 2 2 3 2" xfId="4572" xr:uid="{00000000-0005-0000-0000-00000A120000}"/>
    <cellStyle name="Comma 2 2 2 6 2 3 2 2 4" xfId="4573" xr:uid="{00000000-0005-0000-0000-00000B120000}"/>
    <cellStyle name="Comma 2 2 2 6 2 3 2 3" xfId="4574" xr:uid="{00000000-0005-0000-0000-00000C120000}"/>
    <cellStyle name="Comma 2 2 2 6 2 3 2 3 2" xfId="4575" xr:uid="{00000000-0005-0000-0000-00000D120000}"/>
    <cellStyle name="Comma 2 2 2 6 2 3 2 4" xfId="4576" xr:uid="{00000000-0005-0000-0000-00000E120000}"/>
    <cellStyle name="Comma 2 2 2 6 2 3 2 4 2" xfId="4577" xr:uid="{00000000-0005-0000-0000-00000F120000}"/>
    <cellStyle name="Comma 2 2 2 6 2 3 2 5" xfId="4578" xr:uid="{00000000-0005-0000-0000-000010120000}"/>
    <cellStyle name="Comma 2 2 2 6 2 3 3" xfId="4579" xr:uid="{00000000-0005-0000-0000-000011120000}"/>
    <cellStyle name="Comma 2 2 2 6 2 3 3 2" xfId="4580" xr:uid="{00000000-0005-0000-0000-000012120000}"/>
    <cellStyle name="Comma 2 2 2 6 2 3 3 2 2" xfId="4581" xr:uid="{00000000-0005-0000-0000-000013120000}"/>
    <cellStyle name="Comma 2 2 2 6 2 3 3 3" xfId="4582" xr:uid="{00000000-0005-0000-0000-000014120000}"/>
    <cellStyle name="Comma 2 2 2 6 2 3 3 3 2" xfId="4583" xr:uid="{00000000-0005-0000-0000-000015120000}"/>
    <cellStyle name="Comma 2 2 2 6 2 3 3 4" xfId="4584" xr:uid="{00000000-0005-0000-0000-000016120000}"/>
    <cellStyle name="Comma 2 2 2 6 2 3 4" xfId="4585" xr:uid="{00000000-0005-0000-0000-000017120000}"/>
    <cellStyle name="Comma 2 2 2 6 2 3 4 2" xfId="4586" xr:uid="{00000000-0005-0000-0000-000018120000}"/>
    <cellStyle name="Comma 2 2 2 6 2 3 5" xfId="4587" xr:uid="{00000000-0005-0000-0000-000019120000}"/>
    <cellStyle name="Comma 2 2 2 6 2 3 5 2" xfId="4588" xr:uid="{00000000-0005-0000-0000-00001A120000}"/>
    <cellStyle name="Comma 2 2 2 6 2 3 6" xfId="4589" xr:uid="{00000000-0005-0000-0000-00001B120000}"/>
    <cellStyle name="Comma 2 2 2 6 2 4" xfId="4590" xr:uid="{00000000-0005-0000-0000-00001C120000}"/>
    <cellStyle name="Comma 2 2 2 6 2 4 2" xfId="4591" xr:uid="{00000000-0005-0000-0000-00001D120000}"/>
    <cellStyle name="Comma 2 2 2 6 2 4 2 2" xfId="4592" xr:uid="{00000000-0005-0000-0000-00001E120000}"/>
    <cellStyle name="Comma 2 2 2 6 2 4 2 2 2" xfId="4593" xr:uid="{00000000-0005-0000-0000-00001F120000}"/>
    <cellStyle name="Comma 2 2 2 6 2 4 2 3" xfId="4594" xr:uid="{00000000-0005-0000-0000-000020120000}"/>
    <cellStyle name="Comma 2 2 2 6 2 4 2 3 2" xfId="4595" xr:uid="{00000000-0005-0000-0000-000021120000}"/>
    <cellStyle name="Comma 2 2 2 6 2 4 2 4" xfId="4596" xr:uid="{00000000-0005-0000-0000-000022120000}"/>
    <cellStyle name="Comma 2 2 2 6 2 4 3" xfId="4597" xr:uid="{00000000-0005-0000-0000-000023120000}"/>
    <cellStyle name="Comma 2 2 2 6 2 4 3 2" xfId="4598" xr:uid="{00000000-0005-0000-0000-000024120000}"/>
    <cellStyle name="Comma 2 2 2 6 2 4 4" xfId="4599" xr:uid="{00000000-0005-0000-0000-000025120000}"/>
    <cellStyle name="Comma 2 2 2 6 2 4 4 2" xfId="4600" xr:uid="{00000000-0005-0000-0000-000026120000}"/>
    <cellStyle name="Comma 2 2 2 6 2 4 5" xfId="4601" xr:uid="{00000000-0005-0000-0000-000027120000}"/>
    <cellStyle name="Comma 2 2 2 6 2 5" xfId="4602" xr:uid="{00000000-0005-0000-0000-000028120000}"/>
    <cellStyle name="Comma 2 2 2 6 2 5 2" xfId="4603" xr:uid="{00000000-0005-0000-0000-000029120000}"/>
    <cellStyle name="Comma 2 2 2 6 2 5 2 2" xfId="4604" xr:uid="{00000000-0005-0000-0000-00002A120000}"/>
    <cellStyle name="Comma 2 2 2 6 2 5 3" xfId="4605" xr:uid="{00000000-0005-0000-0000-00002B120000}"/>
    <cellStyle name="Comma 2 2 2 6 2 5 3 2" xfId="4606" xr:uid="{00000000-0005-0000-0000-00002C120000}"/>
    <cellStyle name="Comma 2 2 2 6 2 5 4" xfId="4607" xr:uid="{00000000-0005-0000-0000-00002D120000}"/>
    <cellStyle name="Comma 2 2 2 6 2 6" xfId="4608" xr:uid="{00000000-0005-0000-0000-00002E120000}"/>
    <cellStyle name="Comma 2 2 2 6 2 6 2" xfId="4609" xr:uid="{00000000-0005-0000-0000-00002F120000}"/>
    <cellStyle name="Comma 2 2 2 6 2 7" xfId="4610" xr:uid="{00000000-0005-0000-0000-000030120000}"/>
    <cellStyle name="Comma 2 2 2 6 2 7 2" xfId="4611" xr:uid="{00000000-0005-0000-0000-000031120000}"/>
    <cellStyle name="Comma 2 2 2 6 2 8" xfId="4612" xr:uid="{00000000-0005-0000-0000-000032120000}"/>
    <cellStyle name="Comma 2 2 2 6 3" xfId="4613" xr:uid="{00000000-0005-0000-0000-000033120000}"/>
    <cellStyle name="Comma 2 2 2 6 3 2" xfId="4614" xr:uid="{00000000-0005-0000-0000-000034120000}"/>
    <cellStyle name="Comma 2 2 2 6 3 2 2" xfId="4615" xr:uid="{00000000-0005-0000-0000-000035120000}"/>
    <cellStyle name="Comma 2 2 2 6 3 2 2 2" xfId="4616" xr:uid="{00000000-0005-0000-0000-000036120000}"/>
    <cellStyle name="Comma 2 2 2 6 3 2 2 2 2" xfId="4617" xr:uid="{00000000-0005-0000-0000-000037120000}"/>
    <cellStyle name="Comma 2 2 2 6 3 2 2 2 2 2" xfId="4618" xr:uid="{00000000-0005-0000-0000-000038120000}"/>
    <cellStyle name="Comma 2 2 2 6 3 2 2 2 3" xfId="4619" xr:uid="{00000000-0005-0000-0000-000039120000}"/>
    <cellStyle name="Comma 2 2 2 6 3 2 2 2 3 2" xfId="4620" xr:uid="{00000000-0005-0000-0000-00003A120000}"/>
    <cellStyle name="Comma 2 2 2 6 3 2 2 2 4" xfId="4621" xr:uid="{00000000-0005-0000-0000-00003B120000}"/>
    <cellStyle name="Comma 2 2 2 6 3 2 2 3" xfId="4622" xr:uid="{00000000-0005-0000-0000-00003C120000}"/>
    <cellStyle name="Comma 2 2 2 6 3 2 2 3 2" xfId="4623" xr:uid="{00000000-0005-0000-0000-00003D120000}"/>
    <cellStyle name="Comma 2 2 2 6 3 2 2 4" xfId="4624" xr:uid="{00000000-0005-0000-0000-00003E120000}"/>
    <cellStyle name="Comma 2 2 2 6 3 2 2 4 2" xfId="4625" xr:uid="{00000000-0005-0000-0000-00003F120000}"/>
    <cellStyle name="Comma 2 2 2 6 3 2 2 5" xfId="4626" xr:uid="{00000000-0005-0000-0000-000040120000}"/>
    <cellStyle name="Comma 2 2 2 6 3 2 3" xfId="4627" xr:uid="{00000000-0005-0000-0000-000041120000}"/>
    <cellStyle name="Comma 2 2 2 6 3 2 3 2" xfId="4628" xr:uid="{00000000-0005-0000-0000-000042120000}"/>
    <cellStyle name="Comma 2 2 2 6 3 2 3 2 2" xfId="4629" xr:uid="{00000000-0005-0000-0000-000043120000}"/>
    <cellStyle name="Comma 2 2 2 6 3 2 3 3" xfId="4630" xr:uid="{00000000-0005-0000-0000-000044120000}"/>
    <cellStyle name="Comma 2 2 2 6 3 2 3 3 2" xfId="4631" xr:uid="{00000000-0005-0000-0000-000045120000}"/>
    <cellStyle name="Comma 2 2 2 6 3 2 3 4" xfId="4632" xr:uid="{00000000-0005-0000-0000-000046120000}"/>
    <cellStyle name="Comma 2 2 2 6 3 2 4" xfId="4633" xr:uid="{00000000-0005-0000-0000-000047120000}"/>
    <cellStyle name="Comma 2 2 2 6 3 2 4 2" xfId="4634" xr:uid="{00000000-0005-0000-0000-000048120000}"/>
    <cellStyle name="Comma 2 2 2 6 3 2 5" xfId="4635" xr:uid="{00000000-0005-0000-0000-000049120000}"/>
    <cellStyle name="Comma 2 2 2 6 3 2 5 2" xfId="4636" xr:uid="{00000000-0005-0000-0000-00004A120000}"/>
    <cellStyle name="Comma 2 2 2 6 3 2 6" xfId="4637" xr:uid="{00000000-0005-0000-0000-00004B120000}"/>
    <cellStyle name="Comma 2 2 2 6 3 3" xfId="4638" xr:uid="{00000000-0005-0000-0000-00004C120000}"/>
    <cellStyle name="Comma 2 2 2 6 3 3 2" xfId="4639" xr:uid="{00000000-0005-0000-0000-00004D120000}"/>
    <cellStyle name="Comma 2 2 2 6 3 3 2 2" xfId="4640" xr:uid="{00000000-0005-0000-0000-00004E120000}"/>
    <cellStyle name="Comma 2 2 2 6 3 3 2 2 2" xfId="4641" xr:uid="{00000000-0005-0000-0000-00004F120000}"/>
    <cellStyle name="Comma 2 2 2 6 3 3 2 3" xfId="4642" xr:uid="{00000000-0005-0000-0000-000050120000}"/>
    <cellStyle name="Comma 2 2 2 6 3 3 2 3 2" xfId="4643" xr:uid="{00000000-0005-0000-0000-000051120000}"/>
    <cellStyle name="Comma 2 2 2 6 3 3 2 4" xfId="4644" xr:uid="{00000000-0005-0000-0000-000052120000}"/>
    <cellStyle name="Comma 2 2 2 6 3 3 3" xfId="4645" xr:uid="{00000000-0005-0000-0000-000053120000}"/>
    <cellStyle name="Comma 2 2 2 6 3 3 3 2" xfId="4646" xr:uid="{00000000-0005-0000-0000-000054120000}"/>
    <cellStyle name="Comma 2 2 2 6 3 3 4" xfId="4647" xr:uid="{00000000-0005-0000-0000-000055120000}"/>
    <cellStyle name="Comma 2 2 2 6 3 3 4 2" xfId="4648" xr:uid="{00000000-0005-0000-0000-000056120000}"/>
    <cellStyle name="Comma 2 2 2 6 3 3 5" xfId="4649" xr:uid="{00000000-0005-0000-0000-000057120000}"/>
    <cellStyle name="Comma 2 2 2 6 3 4" xfId="4650" xr:uid="{00000000-0005-0000-0000-000058120000}"/>
    <cellStyle name="Comma 2 2 2 6 3 4 2" xfId="4651" xr:uid="{00000000-0005-0000-0000-000059120000}"/>
    <cellStyle name="Comma 2 2 2 6 3 4 2 2" xfId="4652" xr:uid="{00000000-0005-0000-0000-00005A120000}"/>
    <cellStyle name="Comma 2 2 2 6 3 4 3" xfId="4653" xr:uid="{00000000-0005-0000-0000-00005B120000}"/>
    <cellStyle name="Comma 2 2 2 6 3 4 3 2" xfId="4654" xr:uid="{00000000-0005-0000-0000-00005C120000}"/>
    <cellStyle name="Comma 2 2 2 6 3 4 4" xfId="4655" xr:uid="{00000000-0005-0000-0000-00005D120000}"/>
    <cellStyle name="Comma 2 2 2 6 3 5" xfId="4656" xr:uid="{00000000-0005-0000-0000-00005E120000}"/>
    <cellStyle name="Comma 2 2 2 6 3 5 2" xfId="4657" xr:uid="{00000000-0005-0000-0000-00005F120000}"/>
    <cellStyle name="Comma 2 2 2 6 3 6" xfId="4658" xr:uid="{00000000-0005-0000-0000-000060120000}"/>
    <cellStyle name="Comma 2 2 2 6 3 6 2" xfId="4659" xr:uid="{00000000-0005-0000-0000-000061120000}"/>
    <cellStyle name="Comma 2 2 2 6 3 7" xfId="4660" xr:uid="{00000000-0005-0000-0000-000062120000}"/>
    <cellStyle name="Comma 2 2 2 6 4" xfId="4661" xr:uid="{00000000-0005-0000-0000-000063120000}"/>
    <cellStyle name="Comma 2 2 2 6 4 2" xfId="4662" xr:uid="{00000000-0005-0000-0000-000064120000}"/>
    <cellStyle name="Comma 2 2 2 6 4 2 2" xfId="4663" xr:uid="{00000000-0005-0000-0000-000065120000}"/>
    <cellStyle name="Comma 2 2 2 6 4 2 2 2" xfId="4664" xr:uid="{00000000-0005-0000-0000-000066120000}"/>
    <cellStyle name="Comma 2 2 2 6 4 2 2 2 2" xfId="4665" xr:uid="{00000000-0005-0000-0000-000067120000}"/>
    <cellStyle name="Comma 2 2 2 6 4 2 2 3" xfId="4666" xr:uid="{00000000-0005-0000-0000-000068120000}"/>
    <cellStyle name="Comma 2 2 2 6 4 2 2 3 2" xfId="4667" xr:uid="{00000000-0005-0000-0000-000069120000}"/>
    <cellStyle name="Comma 2 2 2 6 4 2 2 4" xfId="4668" xr:uid="{00000000-0005-0000-0000-00006A120000}"/>
    <cellStyle name="Comma 2 2 2 6 4 2 3" xfId="4669" xr:uid="{00000000-0005-0000-0000-00006B120000}"/>
    <cellStyle name="Comma 2 2 2 6 4 2 3 2" xfId="4670" xr:uid="{00000000-0005-0000-0000-00006C120000}"/>
    <cellStyle name="Comma 2 2 2 6 4 2 4" xfId="4671" xr:uid="{00000000-0005-0000-0000-00006D120000}"/>
    <cellStyle name="Comma 2 2 2 6 4 2 4 2" xfId="4672" xr:uid="{00000000-0005-0000-0000-00006E120000}"/>
    <cellStyle name="Comma 2 2 2 6 4 2 5" xfId="4673" xr:uid="{00000000-0005-0000-0000-00006F120000}"/>
    <cellStyle name="Comma 2 2 2 6 4 3" xfId="4674" xr:uid="{00000000-0005-0000-0000-000070120000}"/>
    <cellStyle name="Comma 2 2 2 6 4 3 2" xfId="4675" xr:uid="{00000000-0005-0000-0000-000071120000}"/>
    <cellStyle name="Comma 2 2 2 6 4 3 2 2" xfId="4676" xr:uid="{00000000-0005-0000-0000-000072120000}"/>
    <cellStyle name="Comma 2 2 2 6 4 3 3" xfId="4677" xr:uid="{00000000-0005-0000-0000-000073120000}"/>
    <cellStyle name="Comma 2 2 2 6 4 3 3 2" xfId="4678" xr:uid="{00000000-0005-0000-0000-000074120000}"/>
    <cellStyle name="Comma 2 2 2 6 4 3 4" xfId="4679" xr:uid="{00000000-0005-0000-0000-000075120000}"/>
    <cellStyle name="Comma 2 2 2 6 4 4" xfId="4680" xr:uid="{00000000-0005-0000-0000-000076120000}"/>
    <cellStyle name="Comma 2 2 2 6 4 4 2" xfId="4681" xr:uid="{00000000-0005-0000-0000-000077120000}"/>
    <cellStyle name="Comma 2 2 2 6 4 5" xfId="4682" xr:uid="{00000000-0005-0000-0000-000078120000}"/>
    <cellStyle name="Comma 2 2 2 6 4 5 2" xfId="4683" xr:uid="{00000000-0005-0000-0000-000079120000}"/>
    <cellStyle name="Comma 2 2 2 6 4 6" xfId="4684" xr:uid="{00000000-0005-0000-0000-00007A120000}"/>
    <cellStyle name="Comma 2 2 2 6 5" xfId="4685" xr:uid="{00000000-0005-0000-0000-00007B120000}"/>
    <cellStyle name="Comma 2 2 2 6 5 2" xfId="4686" xr:uid="{00000000-0005-0000-0000-00007C120000}"/>
    <cellStyle name="Comma 2 2 2 6 5 2 2" xfId="4687" xr:uid="{00000000-0005-0000-0000-00007D120000}"/>
    <cellStyle name="Comma 2 2 2 6 5 2 2 2" xfId="4688" xr:uid="{00000000-0005-0000-0000-00007E120000}"/>
    <cellStyle name="Comma 2 2 2 6 5 2 3" xfId="4689" xr:uid="{00000000-0005-0000-0000-00007F120000}"/>
    <cellStyle name="Comma 2 2 2 6 5 2 3 2" xfId="4690" xr:uid="{00000000-0005-0000-0000-000080120000}"/>
    <cellStyle name="Comma 2 2 2 6 5 2 4" xfId="4691" xr:uid="{00000000-0005-0000-0000-000081120000}"/>
    <cellStyle name="Comma 2 2 2 6 5 3" xfId="4692" xr:uid="{00000000-0005-0000-0000-000082120000}"/>
    <cellStyle name="Comma 2 2 2 6 5 3 2" xfId="4693" xr:uid="{00000000-0005-0000-0000-000083120000}"/>
    <cellStyle name="Comma 2 2 2 6 5 4" xfId="4694" xr:uid="{00000000-0005-0000-0000-000084120000}"/>
    <cellStyle name="Comma 2 2 2 6 5 4 2" xfId="4695" xr:uid="{00000000-0005-0000-0000-000085120000}"/>
    <cellStyle name="Comma 2 2 2 6 5 5" xfId="4696" xr:uid="{00000000-0005-0000-0000-000086120000}"/>
    <cellStyle name="Comma 2 2 2 6 6" xfId="4697" xr:uid="{00000000-0005-0000-0000-000087120000}"/>
    <cellStyle name="Comma 2 2 2 6 6 2" xfId="4698" xr:uid="{00000000-0005-0000-0000-000088120000}"/>
    <cellStyle name="Comma 2 2 2 6 6 2 2" xfId="4699" xr:uid="{00000000-0005-0000-0000-000089120000}"/>
    <cellStyle name="Comma 2 2 2 6 6 3" xfId="4700" xr:uid="{00000000-0005-0000-0000-00008A120000}"/>
    <cellStyle name="Comma 2 2 2 6 6 3 2" xfId="4701" xr:uid="{00000000-0005-0000-0000-00008B120000}"/>
    <cellStyle name="Comma 2 2 2 6 6 4" xfId="4702" xr:uid="{00000000-0005-0000-0000-00008C120000}"/>
    <cellStyle name="Comma 2 2 2 6 7" xfId="4703" xr:uid="{00000000-0005-0000-0000-00008D120000}"/>
    <cellStyle name="Comma 2 2 2 6 7 2" xfId="4704" xr:uid="{00000000-0005-0000-0000-00008E120000}"/>
    <cellStyle name="Comma 2 2 2 6 8" xfId="4705" xr:uid="{00000000-0005-0000-0000-00008F120000}"/>
    <cellStyle name="Comma 2 2 2 6 8 2" xfId="4706" xr:uid="{00000000-0005-0000-0000-000090120000}"/>
    <cellStyle name="Comma 2 2 2 6 9" xfId="4707" xr:uid="{00000000-0005-0000-0000-000091120000}"/>
    <cellStyle name="Comma 2 2 2 7" xfId="4708" xr:uid="{00000000-0005-0000-0000-000092120000}"/>
    <cellStyle name="Comma 2 2 2 7 2" xfId="4709" xr:uid="{00000000-0005-0000-0000-000093120000}"/>
    <cellStyle name="Comma 2 2 2 7 2 2" xfId="4710" xr:uid="{00000000-0005-0000-0000-000094120000}"/>
    <cellStyle name="Comma 2 2 2 7 2 2 2" xfId="4711" xr:uid="{00000000-0005-0000-0000-000095120000}"/>
    <cellStyle name="Comma 2 2 2 7 2 2 2 2" xfId="4712" xr:uid="{00000000-0005-0000-0000-000096120000}"/>
    <cellStyle name="Comma 2 2 2 7 2 2 2 2 2" xfId="4713" xr:uid="{00000000-0005-0000-0000-000097120000}"/>
    <cellStyle name="Comma 2 2 2 7 2 2 2 2 2 2" xfId="4714" xr:uid="{00000000-0005-0000-0000-000098120000}"/>
    <cellStyle name="Comma 2 2 2 7 2 2 2 2 3" xfId="4715" xr:uid="{00000000-0005-0000-0000-000099120000}"/>
    <cellStyle name="Comma 2 2 2 7 2 2 2 2 3 2" xfId="4716" xr:uid="{00000000-0005-0000-0000-00009A120000}"/>
    <cellStyle name="Comma 2 2 2 7 2 2 2 2 4" xfId="4717" xr:uid="{00000000-0005-0000-0000-00009B120000}"/>
    <cellStyle name="Comma 2 2 2 7 2 2 2 3" xfId="4718" xr:uid="{00000000-0005-0000-0000-00009C120000}"/>
    <cellStyle name="Comma 2 2 2 7 2 2 2 3 2" xfId="4719" xr:uid="{00000000-0005-0000-0000-00009D120000}"/>
    <cellStyle name="Comma 2 2 2 7 2 2 2 4" xfId="4720" xr:uid="{00000000-0005-0000-0000-00009E120000}"/>
    <cellStyle name="Comma 2 2 2 7 2 2 2 4 2" xfId="4721" xr:uid="{00000000-0005-0000-0000-00009F120000}"/>
    <cellStyle name="Comma 2 2 2 7 2 2 2 5" xfId="4722" xr:uid="{00000000-0005-0000-0000-0000A0120000}"/>
    <cellStyle name="Comma 2 2 2 7 2 2 3" xfId="4723" xr:uid="{00000000-0005-0000-0000-0000A1120000}"/>
    <cellStyle name="Comma 2 2 2 7 2 2 3 2" xfId="4724" xr:uid="{00000000-0005-0000-0000-0000A2120000}"/>
    <cellStyle name="Comma 2 2 2 7 2 2 3 2 2" xfId="4725" xr:uid="{00000000-0005-0000-0000-0000A3120000}"/>
    <cellStyle name="Comma 2 2 2 7 2 2 3 3" xfId="4726" xr:uid="{00000000-0005-0000-0000-0000A4120000}"/>
    <cellStyle name="Comma 2 2 2 7 2 2 3 3 2" xfId="4727" xr:uid="{00000000-0005-0000-0000-0000A5120000}"/>
    <cellStyle name="Comma 2 2 2 7 2 2 3 4" xfId="4728" xr:uid="{00000000-0005-0000-0000-0000A6120000}"/>
    <cellStyle name="Comma 2 2 2 7 2 2 4" xfId="4729" xr:uid="{00000000-0005-0000-0000-0000A7120000}"/>
    <cellStyle name="Comma 2 2 2 7 2 2 4 2" xfId="4730" xr:uid="{00000000-0005-0000-0000-0000A8120000}"/>
    <cellStyle name="Comma 2 2 2 7 2 2 5" xfId="4731" xr:uid="{00000000-0005-0000-0000-0000A9120000}"/>
    <cellStyle name="Comma 2 2 2 7 2 2 5 2" xfId="4732" xr:uid="{00000000-0005-0000-0000-0000AA120000}"/>
    <cellStyle name="Comma 2 2 2 7 2 2 6" xfId="4733" xr:uid="{00000000-0005-0000-0000-0000AB120000}"/>
    <cellStyle name="Comma 2 2 2 7 2 3" xfId="4734" xr:uid="{00000000-0005-0000-0000-0000AC120000}"/>
    <cellStyle name="Comma 2 2 2 7 2 3 2" xfId="4735" xr:uid="{00000000-0005-0000-0000-0000AD120000}"/>
    <cellStyle name="Comma 2 2 2 7 2 3 2 2" xfId="4736" xr:uid="{00000000-0005-0000-0000-0000AE120000}"/>
    <cellStyle name="Comma 2 2 2 7 2 3 2 2 2" xfId="4737" xr:uid="{00000000-0005-0000-0000-0000AF120000}"/>
    <cellStyle name="Comma 2 2 2 7 2 3 2 3" xfId="4738" xr:uid="{00000000-0005-0000-0000-0000B0120000}"/>
    <cellStyle name="Comma 2 2 2 7 2 3 2 3 2" xfId="4739" xr:uid="{00000000-0005-0000-0000-0000B1120000}"/>
    <cellStyle name="Comma 2 2 2 7 2 3 2 4" xfId="4740" xr:uid="{00000000-0005-0000-0000-0000B2120000}"/>
    <cellStyle name="Comma 2 2 2 7 2 3 3" xfId="4741" xr:uid="{00000000-0005-0000-0000-0000B3120000}"/>
    <cellStyle name="Comma 2 2 2 7 2 3 3 2" xfId="4742" xr:uid="{00000000-0005-0000-0000-0000B4120000}"/>
    <cellStyle name="Comma 2 2 2 7 2 3 4" xfId="4743" xr:uid="{00000000-0005-0000-0000-0000B5120000}"/>
    <cellStyle name="Comma 2 2 2 7 2 3 4 2" xfId="4744" xr:uid="{00000000-0005-0000-0000-0000B6120000}"/>
    <cellStyle name="Comma 2 2 2 7 2 3 5" xfId="4745" xr:uid="{00000000-0005-0000-0000-0000B7120000}"/>
    <cellStyle name="Comma 2 2 2 7 2 4" xfId="4746" xr:uid="{00000000-0005-0000-0000-0000B8120000}"/>
    <cellStyle name="Comma 2 2 2 7 2 4 2" xfId="4747" xr:uid="{00000000-0005-0000-0000-0000B9120000}"/>
    <cellStyle name="Comma 2 2 2 7 2 4 2 2" xfId="4748" xr:uid="{00000000-0005-0000-0000-0000BA120000}"/>
    <cellStyle name="Comma 2 2 2 7 2 4 3" xfId="4749" xr:uid="{00000000-0005-0000-0000-0000BB120000}"/>
    <cellStyle name="Comma 2 2 2 7 2 4 3 2" xfId="4750" xr:uid="{00000000-0005-0000-0000-0000BC120000}"/>
    <cellStyle name="Comma 2 2 2 7 2 4 4" xfId="4751" xr:uid="{00000000-0005-0000-0000-0000BD120000}"/>
    <cellStyle name="Comma 2 2 2 7 2 5" xfId="4752" xr:uid="{00000000-0005-0000-0000-0000BE120000}"/>
    <cellStyle name="Comma 2 2 2 7 2 5 2" xfId="4753" xr:uid="{00000000-0005-0000-0000-0000BF120000}"/>
    <cellStyle name="Comma 2 2 2 7 2 6" xfId="4754" xr:uid="{00000000-0005-0000-0000-0000C0120000}"/>
    <cellStyle name="Comma 2 2 2 7 2 6 2" xfId="4755" xr:uid="{00000000-0005-0000-0000-0000C1120000}"/>
    <cellStyle name="Comma 2 2 2 7 2 7" xfId="4756" xr:uid="{00000000-0005-0000-0000-0000C2120000}"/>
    <cellStyle name="Comma 2 2 2 7 3" xfId="4757" xr:uid="{00000000-0005-0000-0000-0000C3120000}"/>
    <cellStyle name="Comma 2 2 2 7 3 2" xfId="4758" xr:uid="{00000000-0005-0000-0000-0000C4120000}"/>
    <cellStyle name="Comma 2 2 2 7 3 2 2" xfId="4759" xr:uid="{00000000-0005-0000-0000-0000C5120000}"/>
    <cellStyle name="Comma 2 2 2 7 3 2 2 2" xfId="4760" xr:uid="{00000000-0005-0000-0000-0000C6120000}"/>
    <cellStyle name="Comma 2 2 2 7 3 2 2 2 2" xfId="4761" xr:uid="{00000000-0005-0000-0000-0000C7120000}"/>
    <cellStyle name="Comma 2 2 2 7 3 2 2 3" xfId="4762" xr:uid="{00000000-0005-0000-0000-0000C8120000}"/>
    <cellStyle name="Comma 2 2 2 7 3 2 2 3 2" xfId="4763" xr:uid="{00000000-0005-0000-0000-0000C9120000}"/>
    <cellStyle name="Comma 2 2 2 7 3 2 2 4" xfId="4764" xr:uid="{00000000-0005-0000-0000-0000CA120000}"/>
    <cellStyle name="Comma 2 2 2 7 3 2 3" xfId="4765" xr:uid="{00000000-0005-0000-0000-0000CB120000}"/>
    <cellStyle name="Comma 2 2 2 7 3 2 3 2" xfId="4766" xr:uid="{00000000-0005-0000-0000-0000CC120000}"/>
    <cellStyle name="Comma 2 2 2 7 3 2 4" xfId="4767" xr:uid="{00000000-0005-0000-0000-0000CD120000}"/>
    <cellStyle name="Comma 2 2 2 7 3 2 4 2" xfId="4768" xr:uid="{00000000-0005-0000-0000-0000CE120000}"/>
    <cellStyle name="Comma 2 2 2 7 3 2 5" xfId="4769" xr:uid="{00000000-0005-0000-0000-0000CF120000}"/>
    <cellStyle name="Comma 2 2 2 7 3 3" xfId="4770" xr:uid="{00000000-0005-0000-0000-0000D0120000}"/>
    <cellStyle name="Comma 2 2 2 7 3 3 2" xfId="4771" xr:uid="{00000000-0005-0000-0000-0000D1120000}"/>
    <cellStyle name="Comma 2 2 2 7 3 3 2 2" xfId="4772" xr:uid="{00000000-0005-0000-0000-0000D2120000}"/>
    <cellStyle name="Comma 2 2 2 7 3 3 3" xfId="4773" xr:uid="{00000000-0005-0000-0000-0000D3120000}"/>
    <cellStyle name="Comma 2 2 2 7 3 3 3 2" xfId="4774" xr:uid="{00000000-0005-0000-0000-0000D4120000}"/>
    <cellStyle name="Comma 2 2 2 7 3 3 4" xfId="4775" xr:uid="{00000000-0005-0000-0000-0000D5120000}"/>
    <cellStyle name="Comma 2 2 2 7 3 4" xfId="4776" xr:uid="{00000000-0005-0000-0000-0000D6120000}"/>
    <cellStyle name="Comma 2 2 2 7 3 4 2" xfId="4777" xr:uid="{00000000-0005-0000-0000-0000D7120000}"/>
    <cellStyle name="Comma 2 2 2 7 3 5" xfId="4778" xr:uid="{00000000-0005-0000-0000-0000D8120000}"/>
    <cellStyle name="Comma 2 2 2 7 3 5 2" xfId="4779" xr:uid="{00000000-0005-0000-0000-0000D9120000}"/>
    <cellStyle name="Comma 2 2 2 7 3 6" xfId="4780" xr:uid="{00000000-0005-0000-0000-0000DA120000}"/>
    <cellStyle name="Comma 2 2 2 7 4" xfId="4781" xr:uid="{00000000-0005-0000-0000-0000DB120000}"/>
    <cellStyle name="Comma 2 2 2 7 4 2" xfId="4782" xr:uid="{00000000-0005-0000-0000-0000DC120000}"/>
    <cellStyle name="Comma 2 2 2 7 4 2 2" xfId="4783" xr:uid="{00000000-0005-0000-0000-0000DD120000}"/>
    <cellStyle name="Comma 2 2 2 7 4 2 2 2" xfId="4784" xr:uid="{00000000-0005-0000-0000-0000DE120000}"/>
    <cellStyle name="Comma 2 2 2 7 4 2 3" xfId="4785" xr:uid="{00000000-0005-0000-0000-0000DF120000}"/>
    <cellStyle name="Comma 2 2 2 7 4 2 3 2" xfId="4786" xr:uid="{00000000-0005-0000-0000-0000E0120000}"/>
    <cellStyle name="Comma 2 2 2 7 4 2 4" xfId="4787" xr:uid="{00000000-0005-0000-0000-0000E1120000}"/>
    <cellStyle name="Comma 2 2 2 7 4 3" xfId="4788" xr:uid="{00000000-0005-0000-0000-0000E2120000}"/>
    <cellStyle name="Comma 2 2 2 7 4 3 2" xfId="4789" xr:uid="{00000000-0005-0000-0000-0000E3120000}"/>
    <cellStyle name="Comma 2 2 2 7 4 4" xfId="4790" xr:uid="{00000000-0005-0000-0000-0000E4120000}"/>
    <cellStyle name="Comma 2 2 2 7 4 4 2" xfId="4791" xr:uid="{00000000-0005-0000-0000-0000E5120000}"/>
    <cellStyle name="Comma 2 2 2 7 4 5" xfId="4792" xr:uid="{00000000-0005-0000-0000-0000E6120000}"/>
    <cellStyle name="Comma 2 2 2 7 5" xfId="4793" xr:uid="{00000000-0005-0000-0000-0000E7120000}"/>
    <cellStyle name="Comma 2 2 2 7 5 2" xfId="4794" xr:uid="{00000000-0005-0000-0000-0000E8120000}"/>
    <cellStyle name="Comma 2 2 2 7 5 2 2" xfId="4795" xr:uid="{00000000-0005-0000-0000-0000E9120000}"/>
    <cellStyle name="Comma 2 2 2 7 5 3" xfId="4796" xr:uid="{00000000-0005-0000-0000-0000EA120000}"/>
    <cellStyle name="Comma 2 2 2 7 5 3 2" xfId="4797" xr:uid="{00000000-0005-0000-0000-0000EB120000}"/>
    <cellStyle name="Comma 2 2 2 7 5 4" xfId="4798" xr:uid="{00000000-0005-0000-0000-0000EC120000}"/>
    <cellStyle name="Comma 2 2 2 7 6" xfId="4799" xr:uid="{00000000-0005-0000-0000-0000ED120000}"/>
    <cellStyle name="Comma 2 2 2 7 6 2" xfId="4800" xr:uid="{00000000-0005-0000-0000-0000EE120000}"/>
    <cellStyle name="Comma 2 2 2 7 7" xfId="4801" xr:uid="{00000000-0005-0000-0000-0000EF120000}"/>
    <cellStyle name="Comma 2 2 2 7 7 2" xfId="4802" xr:uid="{00000000-0005-0000-0000-0000F0120000}"/>
    <cellStyle name="Comma 2 2 2 7 8" xfId="4803" xr:uid="{00000000-0005-0000-0000-0000F1120000}"/>
    <cellStyle name="Comma 2 2 2 8" xfId="4804" xr:uid="{00000000-0005-0000-0000-0000F2120000}"/>
    <cellStyle name="Comma 2 2 2 8 2" xfId="4805" xr:uid="{00000000-0005-0000-0000-0000F3120000}"/>
    <cellStyle name="Comma 2 2 2 8 2 2" xfId="4806" xr:uid="{00000000-0005-0000-0000-0000F4120000}"/>
    <cellStyle name="Comma 2 2 2 8 2 2 2" xfId="4807" xr:uid="{00000000-0005-0000-0000-0000F5120000}"/>
    <cellStyle name="Comma 2 2 2 8 2 2 2 2" xfId="4808" xr:uid="{00000000-0005-0000-0000-0000F6120000}"/>
    <cellStyle name="Comma 2 2 2 8 2 2 2 2 2" xfId="4809" xr:uid="{00000000-0005-0000-0000-0000F7120000}"/>
    <cellStyle name="Comma 2 2 2 8 2 2 2 3" xfId="4810" xr:uid="{00000000-0005-0000-0000-0000F8120000}"/>
    <cellStyle name="Comma 2 2 2 8 2 2 2 3 2" xfId="4811" xr:uid="{00000000-0005-0000-0000-0000F9120000}"/>
    <cellStyle name="Comma 2 2 2 8 2 2 2 4" xfId="4812" xr:uid="{00000000-0005-0000-0000-0000FA120000}"/>
    <cellStyle name="Comma 2 2 2 8 2 2 3" xfId="4813" xr:uid="{00000000-0005-0000-0000-0000FB120000}"/>
    <cellStyle name="Comma 2 2 2 8 2 2 3 2" xfId="4814" xr:uid="{00000000-0005-0000-0000-0000FC120000}"/>
    <cellStyle name="Comma 2 2 2 8 2 2 4" xfId="4815" xr:uid="{00000000-0005-0000-0000-0000FD120000}"/>
    <cellStyle name="Comma 2 2 2 8 2 2 4 2" xfId="4816" xr:uid="{00000000-0005-0000-0000-0000FE120000}"/>
    <cellStyle name="Comma 2 2 2 8 2 2 5" xfId="4817" xr:uid="{00000000-0005-0000-0000-0000FF120000}"/>
    <cellStyle name="Comma 2 2 2 8 2 3" xfId="4818" xr:uid="{00000000-0005-0000-0000-000000130000}"/>
    <cellStyle name="Comma 2 2 2 8 2 3 2" xfId="4819" xr:uid="{00000000-0005-0000-0000-000001130000}"/>
    <cellStyle name="Comma 2 2 2 8 2 3 2 2" xfId="4820" xr:uid="{00000000-0005-0000-0000-000002130000}"/>
    <cellStyle name="Comma 2 2 2 8 2 3 3" xfId="4821" xr:uid="{00000000-0005-0000-0000-000003130000}"/>
    <cellStyle name="Comma 2 2 2 8 2 3 3 2" xfId="4822" xr:uid="{00000000-0005-0000-0000-000004130000}"/>
    <cellStyle name="Comma 2 2 2 8 2 3 4" xfId="4823" xr:uid="{00000000-0005-0000-0000-000005130000}"/>
    <cellStyle name="Comma 2 2 2 8 2 4" xfId="4824" xr:uid="{00000000-0005-0000-0000-000006130000}"/>
    <cellStyle name="Comma 2 2 2 8 2 4 2" xfId="4825" xr:uid="{00000000-0005-0000-0000-000007130000}"/>
    <cellStyle name="Comma 2 2 2 8 2 5" xfId="4826" xr:uid="{00000000-0005-0000-0000-000008130000}"/>
    <cellStyle name="Comma 2 2 2 8 2 5 2" xfId="4827" xr:uid="{00000000-0005-0000-0000-000009130000}"/>
    <cellStyle name="Comma 2 2 2 8 2 6" xfId="4828" xr:uid="{00000000-0005-0000-0000-00000A130000}"/>
    <cellStyle name="Comma 2 2 2 8 3" xfId="4829" xr:uid="{00000000-0005-0000-0000-00000B130000}"/>
    <cellStyle name="Comma 2 2 2 8 3 2" xfId="4830" xr:uid="{00000000-0005-0000-0000-00000C130000}"/>
    <cellStyle name="Comma 2 2 2 8 3 2 2" xfId="4831" xr:uid="{00000000-0005-0000-0000-00000D130000}"/>
    <cellStyle name="Comma 2 2 2 8 3 2 2 2" xfId="4832" xr:uid="{00000000-0005-0000-0000-00000E130000}"/>
    <cellStyle name="Comma 2 2 2 8 3 2 3" xfId="4833" xr:uid="{00000000-0005-0000-0000-00000F130000}"/>
    <cellStyle name="Comma 2 2 2 8 3 2 3 2" xfId="4834" xr:uid="{00000000-0005-0000-0000-000010130000}"/>
    <cellStyle name="Comma 2 2 2 8 3 2 4" xfId="4835" xr:uid="{00000000-0005-0000-0000-000011130000}"/>
    <cellStyle name="Comma 2 2 2 8 3 3" xfId="4836" xr:uid="{00000000-0005-0000-0000-000012130000}"/>
    <cellStyle name="Comma 2 2 2 8 3 3 2" xfId="4837" xr:uid="{00000000-0005-0000-0000-000013130000}"/>
    <cellStyle name="Comma 2 2 2 8 3 4" xfId="4838" xr:uid="{00000000-0005-0000-0000-000014130000}"/>
    <cellStyle name="Comma 2 2 2 8 3 4 2" xfId="4839" xr:uid="{00000000-0005-0000-0000-000015130000}"/>
    <cellStyle name="Comma 2 2 2 8 3 5" xfId="4840" xr:uid="{00000000-0005-0000-0000-000016130000}"/>
    <cellStyle name="Comma 2 2 2 8 4" xfId="4841" xr:uid="{00000000-0005-0000-0000-000017130000}"/>
    <cellStyle name="Comma 2 2 2 8 4 2" xfId="4842" xr:uid="{00000000-0005-0000-0000-000018130000}"/>
    <cellStyle name="Comma 2 2 2 8 4 2 2" xfId="4843" xr:uid="{00000000-0005-0000-0000-000019130000}"/>
    <cellStyle name="Comma 2 2 2 8 4 3" xfId="4844" xr:uid="{00000000-0005-0000-0000-00001A130000}"/>
    <cellStyle name="Comma 2 2 2 8 4 3 2" xfId="4845" xr:uid="{00000000-0005-0000-0000-00001B130000}"/>
    <cellStyle name="Comma 2 2 2 8 4 4" xfId="4846" xr:uid="{00000000-0005-0000-0000-00001C130000}"/>
    <cellStyle name="Comma 2 2 2 8 5" xfId="4847" xr:uid="{00000000-0005-0000-0000-00001D130000}"/>
    <cellStyle name="Comma 2 2 2 8 5 2" xfId="4848" xr:uid="{00000000-0005-0000-0000-00001E130000}"/>
    <cellStyle name="Comma 2 2 2 8 6" xfId="4849" xr:uid="{00000000-0005-0000-0000-00001F130000}"/>
    <cellStyle name="Comma 2 2 2 8 6 2" xfId="4850" xr:uid="{00000000-0005-0000-0000-000020130000}"/>
    <cellStyle name="Comma 2 2 2 8 7" xfId="4851" xr:uid="{00000000-0005-0000-0000-000021130000}"/>
    <cellStyle name="Comma 2 2 2 9" xfId="4852" xr:uid="{00000000-0005-0000-0000-000022130000}"/>
    <cellStyle name="Comma 2 2 2 9 2" xfId="4853" xr:uid="{00000000-0005-0000-0000-000023130000}"/>
    <cellStyle name="Comma 2 2 2 9 2 2" xfId="4854" xr:uid="{00000000-0005-0000-0000-000024130000}"/>
    <cellStyle name="Comma 2 2 2 9 2 2 2" xfId="4855" xr:uid="{00000000-0005-0000-0000-000025130000}"/>
    <cellStyle name="Comma 2 2 2 9 2 2 2 2" xfId="4856" xr:uid="{00000000-0005-0000-0000-000026130000}"/>
    <cellStyle name="Comma 2 2 2 9 2 2 3" xfId="4857" xr:uid="{00000000-0005-0000-0000-000027130000}"/>
    <cellStyle name="Comma 2 2 2 9 2 2 3 2" xfId="4858" xr:uid="{00000000-0005-0000-0000-000028130000}"/>
    <cellStyle name="Comma 2 2 2 9 2 2 4" xfId="4859" xr:uid="{00000000-0005-0000-0000-000029130000}"/>
    <cellStyle name="Comma 2 2 2 9 2 3" xfId="4860" xr:uid="{00000000-0005-0000-0000-00002A130000}"/>
    <cellStyle name="Comma 2 2 2 9 2 3 2" xfId="4861" xr:uid="{00000000-0005-0000-0000-00002B130000}"/>
    <cellStyle name="Comma 2 2 2 9 2 4" xfId="4862" xr:uid="{00000000-0005-0000-0000-00002C130000}"/>
    <cellStyle name="Comma 2 2 2 9 2 4 2" xfId="4863" xr:uid="{00000000-0005-0000-0000-00002D130000}"/>
    <cellStyle name="Comma 2 2 2 9 2 5" xfId="4864" xr:uid="{00000000-0005-0000-0000-00002E130000}"/>
    <cellStyle name="Comma 2 2 2 9 3" xfId="4865" xr:uid="{00000000-0005-0000-0000-00002F130000}"/>
    <cellStyle name="Comma 2 2 2 9 3 2" xfId="4866" xr:uid="{00000000-0005-0000-0000-000030130000}"/>
    <cellStyle name="Comma 2 2 2 9 3 2 2" xfId="4867" xr:uid="{00000000-0005-0000-0000-000031130000}"/>
    <cellStyle name="Comma 2 2 2 9 3 3" xfId="4868" xr:uid="{00000000-0005-0000-0000-000032130000}"/>
    <cellStyle name="Comma 2 2 2 9 3 3 2" xfId="4869" xr:uid="{00000000-0005-0000-0000-000033130000}"/>
    <cellStyle name="Comma 2 2 2 9 3 4" xfId="4870" xr:uid="{00000000-0005-0000-0000-000034130000}"/>
    <cellStyle name="Comma 2 2 2 9 4" xfId="4871" xr:uid="{00000000-0005-0000-0000-000035130000}"/>
    <cellStyle name="Comma 2 2 2 9 4 2" xfId="4872" xr:uid="{00000000-0005-0000-0000-000036130000}"/>
    <cellStyle name="Comma 2 2 2 9 5" xfId="4873" xr:uid="{00000000-0005-0000-0000-000037130000}"/>
    <cellStyle name="Comma 2 2 2 9 5 2" xfId="4874" xr:uid="{00000000-0005-0000-0000-000038130000}"/>
    <cellStyle name="Comma 2 2 2 9 6" xfId="4875" xr:uid="{00000000-0005-0000-0000-000039130000}"/>
    <cellStyle name="Comma 2 2 20" xfId="24297" xr:uid="{5CFDAFA8-C1DA-4996-87D3-CCA28D856982}"/>
    <cellStyle name="Comma 2 2 21" xfId="24302" xr:uid="{8F50BABE-9E19-4C88-9887-5B877005D000}"/>
    <cellStyle name="Comma 2 2 22" xfId="24311" xr:uid="{7842A646-DFED-4819-B8DD-C6EFCA5A4950}"/>
    <cellStyle name="Comma 2 2 23" xfId="24316" xr:uid="{5F8A39CC-DB92-4442-BC9C-464DB816DE44}"/>
    <cellStyle name="Comma 2 2 24" xfId="24324" xr:uid="{B88C8F40-BF43-444B-8A63-6ECD5B31D428}"/>
    <cellStyle name="Comma 2 2 25" xfId="24329" xr:uid="{29FE33B6-6173-45DD-8373-C302F6C12616}"/>
    <cellStyle name="Comma 2 2 26" xfId="24334" xr:uid="{56DA630A-BFD5-4817-8980-6778E8D6DC17}"/>
    <cellStyle name="Comma 2 2 27" xfId="24339" xr:uid="{31531C3F-8AF6-41A9-8BCB-17891C3FE179}"/>
    <cellStyle name="Comma 2 2 28" xfId="24347" xr:uid="{3BAE8EE9-EF5C-412C-9405-FAEBBF75D8E9}"/>
    <cellStyle name="Comma 2 2 29" xfId="24352" xr:uid="{40272ED0-F168-42E3-BA81-21AC4607EFFB}"/>
    <cellStyle name="Comma 2 2 3" xfId="4876" xr:uid="{00000000-0005-0000-0000-00003A130000}"/>
    <cellStyle name="Comma 2 2 3 10" xfId="4877" xr:uid="{00000000-0005-0000-0000-00003B130000}"/>
    <cellStyle name="Comma 2 2 3 10 2" xfId="4878" xr:uid="{00000000-0005-0000-0000-00003C130000}"/>
    <cellStyle name="Comma 2 2 3 10 2 2" xfId="4879" xr:uid="{00000000-0005-0000-0000-00003D130000}"/>
    <cellStyle name="Comma 2 2 3 10 3" xfId="4880" xr:uid="{00000000-0005-0000-0000-00003E130000}"/>
    <cellStyle name="Comma 2 2 3 10 3 2" xfId="4881" xr:uid="{00000000-0005-0000-0000-00003F130000}"/>
    <cellStyle name="Comma 2 2 3 10 4" xfId="4882" xr:uid="{00000000-0005-0000-0000-000040130000}"/>
    <cellStyle name="Comma 2 2 3 11" xfId="4883" xr:uid="{00000000-0005-0000-0000-000041130000}"/>
    <cellStyle name="Comma 2 2 3 11 2" xfId="4884" xr:uid="{00000000-0005-0000-0000-000042130000}"/>
    <cellStyle name="Comma 2 2 3 12" xfId="4885" xr:uid="{00000000-0005-0000-0000-000043130000}"/>
    <cellStyle name="Comma 2 2 3 12 2" xfId="4886" xr:uid="{00000000-0005-0000-0000-000044130000}"/>
    <cellStyle name="Comma 2 2 3 13" xfId="4887" xr:uid="{00000000-0005-0000-0000-000045130000}"/>
    <cellStyle name="Comma 2 2 3 2" xfId="4888" xr:uid="{00000000-0005-0000-0000-000046130000}"/>
    <cellStyle name="Comma 2 2 3 2 10" xfId="4889" xr:uid="{00000000-0005-0000-0000-000047130000}"/>
    <cellStyle name="Comma 2 2 3 2 10 2" xfId="4890" xr:uid="{00000000-0005-0000-0000-000048130000}"/>
    <cellStyle name="Comma 2 2 3 2 11" xfId="4891" xr:uid="{00000000-0005-0000-0000-000049130000}"/>
    <cellStyle name="Comma 2 2 3 2 11 2" xfId="4892" xr:uid="{00000000-0005-0000-0000-00004A130000}"/>
    <cellStyle name="Comma 2 2 3 2 12" xfId="4893" xr:uid="{00000000-0005-0000-0000-00004B130000}"/>
    <cellStyle name="Comma 2 2 3 2 2" xfId="4894" xr:uid="{00000000-0005-0000-0000-00004C130000}"/>
    <cellStyle name="Comma 2 2 3 2 2 10" xfId="4895" xr:uid="{00000000-0005-0000-0000-00004D130000}"/>
    <cellStyle name="Comma 2 2 3 2 2 2" xfId="4896" xr:uid="{00000000-0005-0000-0000-00004E130000}"/>
    <cellStyle name="Comma 2 2 3 2 2 2 2" xfId="4897" xr:uid="{00000000-0005-0000-0000-00004F130000}"/>
    <cellStyle name="Comma 2 2 3 2 2 2 2 2" xfId="4898" xr:uid="{00000000-0005-0000-0000-000050130000}"/>
    <cellStyle name="Comma 2 2 3 2 2 2 2 2 2" xfId="4899" xr:uid="{00000000-0005-0000-0000-000051130000}"/>
    <cellStyle name="Comma 2 2 3 2 2 2 2 2 2 2" xfId="4900" xr:uid="{00000000-0005-0000-0000-000052130000}"/>
    <cellStyle name="Comma 2 2 3 2 2 2 2 2 2 2 2" xfId="4901" xr:uid="{00000000-0005-0000-0000-000053130000}"/>
    <cellStyle name="Comma 2 2 3 2 2 2 2 2 2 2 2 2" xfId="4902" xr:uid="{00000000-0005-0000-0000-000054130000}"/>
    <cellStyle name="Comma 2 2 3 2 2 2 2 2 2 2 2 2 2" xfId="4903" xr:uid="{00000000-0005-0000-0000-000055130000}"/>
    <cellStyle name="Comma 2 2 3 2 2 2 2 2 2 2 2 3" xfId="4904" xr:uid="{00000000-0005-0000-0000-000056130000}"/>
    <cellStyle name="Comma 2 2 3 2 2 2 2 2 2 2 2 3 2" xfId="4905" xr:uid="{00000000-0005-0000-0000-000057130000}"/>
    <cellStyle name="Comma 2 2 3 2 2 2 2 2 2 2 2 4" xfId="4906" xr:uid="{00000000-0005-0000-0000-000058130000}"/>
    <cellStyle name="Comma 2 2 3 2 2 2 2 2 2 2 3" xfId="4907" xr:uid="{00000000-0005-0000-0000-000059130000}"/>
    <cellStyle name="Comma 2 2 3 2 2 2 2 2 2 2 3 2" xfId="4908" xr:uid="{00000000-0005-0000-0000-00005A130000}"/>
    <cellStyle name="Comma 2 2 3 2 2 2 2 2 2 2 4" xfId="4909" xr:uid="{00000000-0005-0000-0000-00005B130000}"/>
    <cellStyle name="Comma 2 2 3 2 2 2 2 2 2 2 4 2" xfId="4910" xr:uid="{00000000-0005-0000-0000-00005C130000}"/>
    <cellStyle name="Comma 2 2 3 2 2 2 2 2 2 2 5" xfId="4911" xr:uid="{00000000-0005-0000-0000-00005D130000}"/>
    <cellStyle name="Comma 2 2 3 2 2 2 2 2 2 3" xfId="4912" xr:uid="{00000000-0005-0000-0000-00005E130000}"/>
    <cellStyle name="Comma 2 2 3 2 2 2 2 2 2 3 2" xfId="4913" xr:uid="{00000000-0005-0000-0000-00005F130000}"/>
    <cellStyle name="Comma 2 2 3 2 2 2 2 2 2 3 2 2" xfId="4914" xr:uid="{00000000-0005-0000-0000-000060130000}"/>
    <cellStyle name="Comma 2 2 3 2 2 2 2 2 2 3 3" xfId="4915" xr:uid="{00000000-0005-0000-0000-000061130000}"/>
    <cellStyle name="Comma 2 2 3 2 2 2 2 2 2 3 3 2" xfId="4916" xr:uid="{00000000-0005-0000-0000-000062130000}"/>
    <cellStyle name="Comma 2 2 3 2 2 2 2 2 2 3 4" xfId="4917" xr:uid="{00000000-0005-0000-0000-000063130000}"/>
    <cellStyle name="Comma 2 2 3 2 2 2 2 2 2 4" xfId="4918" xr:uid="{00000000-0005-0000-0000-000064130000}"/>
    <cellStyle name="Comma 2 2 3 2 2 2 2 2 2 4 2" xfId="4919" xr:uid="{00000000-0005-0000-0000-000065130000}"/>
    <cellStyle name="Comma 2 2 3 2 2 2 2 2 2 5" xfId="4920" xr:uid="{00000000-0005-0000-0000-000066130000}"/>
    <cellStyle name="Comma 2 2 3 2 2 2 2 2 2 5 2" xfId="4921" xr:uid="{00000000-0005-0000-0000-000067130000}"/>
    <cellStyle name="Comma 2 2 3 2 2 2 2 2 2 6" xfId="4922" xr:uid="{00000000-0005-0000-0000-000068130000}"/>
    <cellStyle name="Comma 2 2 3 2 2 2 2 2 3" xfId="4923" xr:uid="{00000000-0005-0000-0000-000069130000}"/>
    <cellStyle name="Comma 2 2 3 2 2 2 2 2 3 2" xfId="4924" xr:uid="{00000000-0005-0000-0000-00006A130000}"/>
    <cellStyle name="Comma 2 2 3 2 2 2 2 2 3 2 2" xfId="4925" xr:uid="{00000000-0005-0000-0000-00006B130000}"/>
    <cellStyle name="Comma 2 2 3 2 2 2 2 2 3 2 2 2" xfId="4926" xr:uid="{00000000-0005-0000-0000-00006C130000}"/>
    <cellStyle name="Comma 2 2 3 2 2 2 2 2 3 2 3" xfId="4927" xr:uid="{00000000-0005-0000-0000-00006D130000}"/>
    <cellStyle name="Comma 2 2 3 2 2 2 2 2 3 2 3 2" xfId="4928" xr:uid="{00000000-0005-0000-0000-00006E130000}"/>
    <cellStyle name="Comma 2 2 3 2 2 2 2 2 3 2 4" xfId="4929" xr:uid="{00000000-0005-0000-0000-00006F130000}"/>
    <cellStyle name="Comma 2 2 3 2 2 2 2 2 3 3" xfId="4930" xr:uid="{00000000-0005-0000-0000-000070130000}"/>
    <cellStyle name="Comma 2 2 3 2 2 2 2 2 3 3 2" xfId="4931" xr:uid="{00000000-0005-0000-0000-000071130000}"/>
    <cellStyle name="Comma 2 2 3 2 2 2 2 2 3 4" xfId="4932" xr:uid="{00000000-0005-0000-0000-000072130000}"/>
    <cellStyle name="Comma 2 2 3 2 2 2 2 2 3 4 2" xfId="4933" xr:uid="{00000000-0005-0000-0000-000073130000}"/>
    <cellStyle name="Comma 2 2 3 2 2 2 2 2 3 5" xfId="4934" xr:uid="{00000000-0005-0000-0000-000074130000}"/>
    <cellStyle name="Comma 2 2 3 2 2 2 2 2 4" xfId="4935" xr:uid="{00000000-0005-0000-0000-000075130000}"/>
    <cellStyle name="Comma 2 2 3 2 2 2 2 2 4 2" xfId="4936" xr:uid="{00000000-0005-0000-0000-000076130000}"/>
    <cellStyle name="Comma 2 2 3 2 2 2 2 2 4 2 2" xfId="4937" xr:uid="{00000000-0005-0000-0000-000077130000}"/>
    <cellStyle name="Comma 2 2 3 2 2 2 2 2 4 3" xfId="4938" xr:uid="{00000000-0005-0000-0000-000078130000}"/>
    <cellStyle name="Comma 2 2 3 2 2 2 2 2 4 3 2" xfId="4939" xr:uid="{00000000-0005-0000-0000-000079130000}"/>
    <cellStyle name="Comma 2 2 3 2 2 2 2 2 4 4" xfId="4940" xr:uid="{00000000-0005-0000-0000-00007A130000}"/>
    <cellStyle name="Comma 2 2 3 2 2 2 2 2 5" xfId="4941" xr:uid="{00000000-0005-0000-0000-00007B130000}"/>
    <cellStyle name="Comma 2 2 3 2 2 2 2 2 5 2" xfId="4942" xr:uid="{00000000-0005-0000-0000-00007C130000}"/>
    <cellStyle name="Comma 2 2 3 2 2 2 2 2 6" xfId="4943" xr:uid="{00000000-0005-0000-0000-00007D130000}"/>
    <cellStyle name="Comma 2 2 3 2 2 2 2 2 6 2" xfId="4944" xr:uid="{00000000-0005-0000-0000-00007E130000}"/>
    <cellStyle name="Comma 2 2 3 2 2 2 2 2 7" xfId="4945" xr:uid="{00000000-0005-0000-0000-00007F130000}"/>
    <cellStyle name="Comma 2 2 3 2 2 2 2 3" xfId="4946" xr:uid="{00000000-0005-0000-0000-000080130000}"/>
    <cellStyle name="Comma 2 2 3 2 2 2 2 3 2" xfId="4947" xr:uid="{00000000-0005-0000-0000-000081130000}"/>
    <cellStyle name="Comma 2 2 3 2 2 2 2 3 2 2" xfId="4948" xr:uid="{00000000-0005-0000-0000-000082130000}"/>
    <cellStyle name="Comma 2 2 3 2 2 2 2 3 2 2 2" xfId="4949" xr:uid="{00000000-0005-0000-0000-000083130000}"/>
    <cellStyle name="Comma 2 2 3 2 2 2 2 3 2 2 2 2" xfId="4950" xr:uid="{00000000-0005-0000-0000-000084130000}"/>
    <cellStyle name="Comma 2 2 3 2 2 2 2 3 2 2 3" xfId="4951" xr:uid="{00000000-0005-0000-0000-000085130000}"/>
    <cellStyle name="Comma 2 2 3 2 2 2 2 3 2 2 3 2" xfId="4952" xr:uid="{00000000-0005-0000-0000-000086130000}"/>
    <cellStyle name="Comma 2 2 3 2 2 2 2 3 2 2 4" xfId="4953" xr:uid="{00000000-0005-0000-0000-000087130000}"/>
    <cellStyle name="Comma 2 2 3 2 2 2 2 3 2 3" xfId="4954" xr:uid="{00000000-0005-0000-0000-000088130000}"/>
    <cellStyle name="Comma 2 2 3 2 2 2 2 3 2 3 2" xfId="4955" xr:uid="{00000000-0005-0000-0000-000089130000}"/>
    <cellStyle name="Comma 2 2 3 2 2 2 2 3 2 4" xfId="4956" xr:uid="{00000000-0005-0000-0000-00008A130000}"/>
    <cellStyle name="Comma 2 2 3 2 2 2 2 3 2 4 2" xfId="4957" xr:uid="{00000000-0005-0000-0000-00008B130000}"/>
    <cellStyle name="Comma 2 2 3 2 2 2 2 3 2 5" xfId="4958" xr:uid="{00000000-0005-0000-0000-00008C130000}"/>
    <cellStyle name="Comma 2 2 3 2 2 2 2 3 3" xfId="4959" xr:uid="{00000000-0005-0000-0000-00008D130000}"/>
    <cellStyle name="Comma 2 2 3 2 2 2 2 3 3 2" xfId="4960" xr:uid="{00000000-0005-0000-0000-00008E130000}"/>
    <cellStyle name="Comma 2 2 3 2 2 2 2 3 3 2 2" xfId="4961" xr:uid="{00000000-0005-0000-0000-00008F130000}"/>
    <cellStyle name="Comma 2 2 3 2 2 2 2 3 3 3" xfId="4962" xr:uid="{00000000-0005-0000-0000-000090130000}"/>
    <cellStyle name="Comma 2 2 3 2 2 2 2 3 3 3 2" xfId="4963" xr:uid="{00000000-0005-0000-0000-000091130000}"/>
    <cellStyle name="Comma 2 2 3 2 2 2 2 3 3 4" xfId="4964" xr:uid="{00000000-0005-0000-0000-000092130000}"/>
    <cellStyle name="Comma 2 2 3 2 2 2 2 3 4" xfId="4965" xr:uid="{00000000-0005-0000-0000-000093130000}"/>
    <cellStyle name="Comma 2 2 3 2 2 2 2 3 4 2" xfId="4966" xr:uid="{00000000-0005-0000-0000-000094130000}"/>
    <cellStyle name="Comma 2 2 3 2 2 2 2 3 5" xfId="4967" xr:uid="{00000000-0005-0000-0000-000095130000}"/>
    <cellStyle name="Comma 2 2 3 2 2 2 2 3 5 2" xfId="4968" xr:uid="{00000000-0005-0000-0000-000096130000}"/>
    <cellStyle name="Comma 2 2 3 2 2 2 2 3 6" xfId="4969" xr:uid="{00000000-0005-0000-0000-000097130000}"/>
    <cellStyle name="Comma 2 2 3 2 2 2 2 4" xfId="4970" xr:uid="{00000000-0005-0000-0000-000098130000}"/>
    <cellStyle name="Comma 2 2 3 2 2 2 2 4 2" xfId="4971" xr:uid="{00000000-0005-0000-0000-000099130000}"/>
    <cellStyle name="Comma 2 2 3 2 2 2 2 4 2 2" xfId="4972" xr:uid="{00000000-0005-0000-0000-00009A130000}"/>
    <cellStyle name="Comma 2 2 3 2 2 2 2 4 2 2 2" xfId="4973" xr:uid="{00000000-0005-0000-0000-00009B130000}"/>
    <cellStyle name="Comma 2 2 3 2 2 2 2 4 2 3" xfId="4974" xr:uid="{00000000-0005-0000-0000-00009C130000}"/>
    <cellStyle name="Comma 2 2 3 2 2 2 2 4 2 3 2" xfId="4975" xr:uid="{00000000-0005-0000-0000-00009D130000}"/>
    <cellStyle name="Comma 2 2 3 2 2 2 2 4 2 4" xfId="4976" xr:uid="{00000000-0005-0000-0000-00009E130000}"/>
    <cellStyle name="Comma 2 2 3 2 2 2 2 4 3" xfId="4977" xr:uid="{00000000-0005-0000-0000-00009F130000}"/>
    <cellStyle name="Comma 2 2 3 2 2 2 2 4 3 2" xfId="4978" xr:uid="{00000000-0005-0000-0000-0000A0130000}"/>
    <cellStyle name="Comma 2 2 3 2 2 2 2 4 4" xfId="4979" xr:uid="{00000000-0005-0000-0000-0000A1130000}"/>
    <cellStyle name="Comma 2 2 3 2 2 2 2 4 4 2" xfId="4980" xr:uid="{00000000-0005-0000-0000-0000A2130000}"/>
    <cellStyle name="Comma 2 2 3 2 2 2 2 4 5" xfId="4981" xr:uid="{00000000-0005-0000-0000-0000A3130000}"/>
    <cellStyle name="Comma 2 2 3 2 2 2 2 5" xfId="4982" xr:uid="{00000000-0005-0000-0000-0000A4130000}"/>
    <cellStyle name="Comma 2 2 3 2 2 2 2 5 2" xfId="4983" xr:uid="{00000000-0005-0000-0000-0000A5130000}"/>
    <cellStyle name="Comma 2 2 3 2 2 2 2 5 2 2" xfId="4984" xr:uid="{00000000-0005-0000-0000-0000A6130000}"/>
    <cellStyle name="Comma 2 2 3 2 2 2 2 5 3" xfId="4985" xr:uid="{00000000-0005-0000-0000-0000A7130000}"/>
    <cellStyle name="Comma 2 2 3 2 2 2 2 5 3 2" xfId="4986" xr:uid="{00000000-0005-0000-0000-0000A8130000}"/>
    <cellStyle name="Comma 2 2 3 2 2 2 2 5 4" xfId="4987" xr:uid="{00000000-0005-0000-0000-0000A9130000}"/>
    <cellStyle name="Comma 2 2 3 2 2 2 2 6" xfId="4988" xr:uid="{00000000-0005-0000-0000-0000AA130000}"/>
    <cellStyle name="Comma 2 2 3 2 2 2 2 6 2" xfId="4989" xr:uid="{00000000-0005-0000-0000-0000AB130000}"/>
    <cellStyle name="Comma 2 2 3 2 2 2 2 7" xfId="4990" xr:uid="{00000000-0005-0000-0000-0000AC130000}"/>
    <cellStyle name="Comma 2 2 3 2 2 2 2 7 2" xfId="4991" xr:uid="{00000000-0005-0000-0000-0000AD130000}"/>
    <cellStyle name="Comma 2 2 3 2 2 2 2 8" xfId="4992" xr:uid="{00000000-0005-0000-0000-0000AE130000}"/>
    <cellStyle name="Comma 2 2 3 2 2 2 3" xfId="4993" xr:uid="{00000000-0005-0000-0000-0000AF130000}"/>
    <cellStyle name="Comma 2 2 3 2 2 2 3 2" xfId="4994" xr:uid="{00000000-0005-0000-0000-0000B0130000}"/>
    <cellStyle name="Comma 2 2 3 2 2 2 3 2 2" xfId="4995" xr:uid="{00000000-0005-0000-0000-0000B1130000}"/>
    <cellStyle name="Comma 2 2 3 2 2 2 3 2 2 2" xfId="4996" xr:uid="{00000000-0005-0000-0000-0000B2130000}"/>
    <cellStyle name="Comma 2 2 3 2 2 2 3 2 2 2 2" xfId="4997" xr:uid="{00000000-0005-0000-0000-0000B3130000}"/>
    <cellStyle name="Comma 2 2 3 2 2 2 3 2 2 2 2 2" xfId="4998" xr:uid="{00000000-0005-0000-0000-0000B4130000}"/>
    <cellStyle name="Comma 2 2 3 2 2 2 3 2 2 2 3" xfId="4999" xr:uid="{00000000-0005-0000-0000-0000B5130000}"/>
    <cellStyle name="Comma 2 2 3 2 2 2 3 2 2 2 3 2" xfId="5000" xr:uid="{00000000-0005-0000-0000-0000B6130000}"/>
    <cellStyle name="Comma 2 2 3 2 2 2 3 2 2 2 4" xfId="5001" xr:uid="{00000000-0005-0000-0000-0000B7130000}"/>
    <cellStyle name="Comma 2 2 3 2 2 2 3 2 2 3" xfId="5002" xr:uid="{00000000-0005-0000-0000-0000B8130000}"/>
    <cellStyle name="Comma 2 2 3 2 2 2 3 2 2 3 2" xfId="5003" xr:uid="{00000000-0005-0000-0000-0000B9130000}"/>
    <cellStyle name="Comma 2 2 3 2 2 2 3 2 2 4" xfId="5004" xr:uid="{00000000-0005-0000-0000-0000BA130000}"/>
    <cellStyle name="Comma 2 2 3 2 2 2 3 2 2 4 2" xfId="5005" xr:uid="{00000000-0005-0000-0000-0000BB130000}"/>
    <cellStyle name="Comma 2 2 3 2 2 2 3 2 2 5" xfId="5006" xr:uid="{00000000-0005-0000-0000-0000BC130000}"/>
    <cellStyle name="Comma 2 2 3 2 2 2 3 2 3" xfId="5007" xr:uid="{00000000-0005-0000-0000-0000BD130000}"/>
    <cellStyle name="Comma 2 2 3 2 2 2 3 2 3 2" xfId="5008" xr:uid="{00000000-0005-0000-0000-0000BE130000}"/>
    <cellStyle name="Comma 2 2 3 2 2 2 3 2 3 2 2" xfId="5009" xr:uid="{00000000-0005-0000-0000-0000BF130000}"/>
    <cellStyle name="Comma 2 2 3 2 2 2 3 2 3 3" xfId="5010" xr:uid="{00000000-0005-0000-0000-0000C0130000}"/>
    <cellStyle name="Comma 2 2 3 2 2 2 3 2 3 3 2" xfId="5011" xr:uid="{00000000-0005-0000-0000-0000C1130000}"/>
    <cellStyle name="Comma 2 2 3 2 2 2 3 2 3 4" xfId="5012" xr:uid="{00000000-0005-0000-0000-0000C2130000}"/>
    <cellStyle name="Comma 2 2 3 2 2 2 3 2 4" xfId="5013" xr:uid="{00000000-0005-0000-0000-0000C3130000}"/>
    <cellStyle name="Comma 2 2 3 2 2 2 3 2 4 2" xfId="5014" xr:uid="{00000000-0005-0000-0000-0000C4130000}"/>
    <cellStyle name="Comma 2 2 3 2 2 2 3 2 5" xfId="5015" xr:uid="{00000000-0005-0000-0000-0000C5130000}"/>
    <cellStyle name="Comma 2 2 3 2 2 2 3 2 5 2" xfId="5016" xr:uid="{00000000-0005-0000-0000-0000C6130000}"/>
    <cellStyle name="Comma 2 2 3 2 2 2 3 2 6" xfId="5017" xr:uid="{00000000-0005-0000-0000-0000C7130000}"/>
    <cellStyle name="Comma 2 2 3 2 2 2 3 3" xfId="5018" xr:uid="{00000000-0005-0000-0000-0000C8130000}"/>
    <cellStyle name="Comma 2 2 3 2 2 2 3 3 2" xfId="5019" xr:uid="{00000000-0005-0000-0000-0000C9130000}"/>
    <cellStyle name="Comma 2 2 3 2 2 2 3 3 2 2" xfId="5020" xr:uid="{00000000-0005-0000-0000-0000CA130000}"/>
    <cellStyle name="Comma 2 2 3 2 2 2 3 3 2 2 2" xfId="5021" xr:uid="{00000000-0005-0000-0000-0000CB130000}"/>
    <cellStyle name="Comma 2 2 3 2 2 2 3 3 2 3" xfId="5022" xr:uid="{00000000-0005-0000-0000-0000CC130000}"/>
    <cellStyle name="Comma 2 2 3 2 2 2 3 3 2 3 2" xfId="5023" xr:uid="{00000000-0005-0000-0000-0000CD130000}"/>
    <cellStyle name="Comma 2 2 3 2 2 2 3 3 2 4" xfId="5024" xr:uid="{00000000-0005-0000-0000-0000CE130000}"/>
    <cellStyle name="Comma 2 2 3 2 2 2 3 3 3" xfId="5025" xr:uid="{00000000-0005-0000-0000-0000CF130000}"/>
    <cellStyle name="Comma 2 2 3 2 2 2 3 3 3 2" xfId="5026" xr:uid="{00000000-0005-0000-0000-0000D0130000}"/>
    <cellStyle name="Comma 2 2 3 2 2 2 3 3 4" xfId="5027" xr:uid="{00000000-0005-0000-0000-0000D1130000}"/>
    <cellStyle name="Comma 2 2 3 2 2 2 3 3 4 2" xfId="5028" xr:uid="{00000000-0005-0000-0000-0000D2130000}"/>
    <cellStyle name="Comma 2 2 3 2 2 2 3 3 5" xfId="5029" xr:uid="{00000000-0005-0000-0000-0000D3130000}"/>
    <cellStyle name="Comma 2 2 3 2 2 2 3 4" xfId="5030" xr:uid="{00000000-0005-0000-0000-0000D4130000}"/>
    <cellStyle name="Comma 2 2 3 2 2 2 3 4 2" xfId="5031" xr:uid="{00000000-0005-0000-0000-0000D5130000}"/>
    <cellStyle name="Comma 2 2 3 2 2 2 3 4 2 2" xfId="5032" xr:uid="{00000000-0005-0000-0000-0000D6130000}"/>
    <cellStyle name="Comma 2 2 3 2 2 2 3 4 3" xfId="5033" xr:uid="{00000000-0005-0000-0000-0000D7130000}"/>
    <cellStyle name="Comma 2 2 3 2 2 2 3 4 3 2" xfId="5034" xr:uid="{00000000-0005-0000-0000-0000D8130000}"/>
    <cellStyle name="Comma 2 2 3 2 2 2 3 4 4" xfId="5035" xr:uid="{00000000-0005-0000-0000-0000D9130000}"/>
    <cellStyle name="Comma 2 2 3 2 2 2 3 5" xfId="5036" xr:uid="{00000000-0005-0000-0000-0000DA130000}"/>
    <cellStyle name="Comma 2 2 3 2 2 2 3 5 2" xfId="5037" xr:uid="{00000000-0005-0000-0000-0000DB130000}"/>
    <cellStyle name="Comma 2 2 3 2 2 2 3 6" xfId="5038" xr:uid="{00000000-0005-0000-0000-0000DC130000}"/>
    <cellStyle name="Comma 2 2 3 2 2 2 3 6 2" xfId="5039" xr:uid="{00000000-0005-0000-0000-0000DD130000}"/>
    <cellStyle name="Comma 2 2 3 2 2 2 3 7" xfId="5040" xr:uid="{00000000-0005-0000-0000-0000DE130000}"/>
    <cellStyle name="Comma 2 2 3 2 2 2 4" xfId="5041" xr:uid="{00000000-0005-0000-0000-0000DF130000}"/>
    <cellStyle name="Comma 2 2 3 2 2 2 4 2" xfId="5042" xr:uid="{00000000-0005-0000-0000-0000E0130000}"/>
    <cellStyle name="Comma 2 2 3 2 2 2 4 2 2" xfId="5043" xr:uid="{00000000-0005-0000-0000-0000E1130000}"/>
    <cellStyle name="Comma 2 2 3 2 2 2 4 2 2 2" xfId="5044" xr:uid="{00000000-0005-0000-0000-0000E2130000}"/>
    <cellStyle name="Comma 2 2 3 2 2 2 4 2 2 2 2" xfId="5045" xr:uid="{00000000-0005-0000-0000-0000E3130000}"/>
    <cellStyle name="Comma 2 2 3 2 2 2 4 2 2 3" xfId="5046" xr:uid="{00000000-0005-0000-0000-0000E4130000}"/>
    <cellStyle name="Comma 2 2 3 2 2 2 4 2 2 3 2" xfId="5047" xr:uid="{00000000-0005-0000-0000-0000E5130000}"/>
    <cellStyle name="Comma 2 2 3 2 2 2 4 2 2 4" xfId="5048" xr:uid="{00000000-0005-0000-0000-0000E6130000}"/>
    <cellStyle name="Comma 2 2 3 2 2 2 4 2 3" xfId="5049" xr:uid="{00000000-0005-0000-0000-0000E7130000}"/>
    <cellStyle name="Comma 2 2 3 2 2 2 4 2 3 2" xfId="5050" xr:uid="{00000000-0005-0000-0000-0000E8130000}"/>
    <cellStyle name="Comma 2 2 3 2 2 2 4 2 4" xfId="5051" xr:uid="{00000000-0005-0000-0000-0000E9130000}"/>
    <cellStyle name="Comma 2 2 3 2 2 2 4 2 4 2" xfId="5052" xr:uid="{00000000-0005-0000-0000-0000EA130000}"/>
    <cellStyle name="Comma 2 2 3 2 2 2 4 2 5" xfId="5053" xr:uid="{00000000-0005-0000-0000-0000EB130000}"/>
    <cellStyle name="Comma 2 2 3 2 2 2 4 3" xfId="5054" xr:uid="{00000000-0005-0000-0000-0000EC130000}"/>
    <cellStyle name="Comma 2 2 3 2 2 2 4 3 2" xfId="5055" xr:uid="{00000000-0005-0000-0000-0000ED130000}"/>
    <cellStyle name="Comma 2 2 3 2 2 2 4 3 2 2" xfId="5056" xr:uid="{00000000-0005-0000-0000-0000EE130000}"/>
    <cellStyle name="Comma 2 2 3 2 2 2 4 3 3" xfId="5057" xr:uid="{00000000-0005-0000-0000-0000EF130000}"/>
    <cellStyle name="Comma 2 2 3 2 2 2 4 3 3 2" xfId="5058" xr:uid="{00000000-0005-0000-0000-0000F0130000}"/>
    <cellStyle name="Comma 2 2 3 2 2 2 4 3 4" xfId="5059" xr:uid="{00000000-0005-0000-0000-0000F1130000}"/>
    <cellStyle name="Comma 2 2 3 2 2 2 4 4" xfId="5060" xr:uid="{00000000-0005-0000-0000-0000F2130000}"/>
    <cellStyle name="Comma 2 2 3 2 2 2 4 4 2" xfId="5061" xr:uid="{00000000-0005-0000-0000-0000F3130000}"/>
    <cellStyle name="Comma 2 2 3 2 2 2 4 5" xfId="5062" xr:uid="{00000000-0005-0000-0000-0000F4130000}"/>
    <cellStyle name="Comma 2 2 3 2 2 2 4 5 2" xfId="5063" xr:uid="{00000000-0005-0000-0000-0000F5130000}"/>
    <cellStyle name="Comma 2 2 3 2 2 2 4 6" xfId="5064" xr:uid="{00000000-0005-0000-0000-0000F6130000}"/>
    <cellStyle name="Comma 2 2 3 2 2 2 5" xfId="5065" xr:uid="{00000000-0005-0000-0000-0000F7130000}"/>
    <cellStyle name="Comma 2 2 3 2 2 2 5 2" xfId="5066" xr:uid="{00000000-0005-0000-0000-0000F8130000}"/>
    <cellStyle name="Comma 2 2 3 2 2 2 5 2 2" xfId="5067" xr:uid="{00000000-0005-0000-0000-0000F9130000}"/>
    <cellStyle name="Comma 2 2 3 2 2 2 5 2 2 2" xfId="5068" xr:uid="{00000000-0005-0000-0000-0000FA130000}"/>
    <cellStyle name="Comma 2 2 3 2 2 2 5 2 3" xfId="5069" xr:uid="{00000000-0005-0000-0000-0000FB130000}"/>
    <cellStyle name="Comma 2 2 3 2 2 2 5 2 3 2" xfId="5070" xr:uid="{00000000-0005-0000-0000-0000FC130000}"/>
    <cellStyle name="Comma 2 2 3 2 2 2 5 2 4" xfId="5071" xr:uid="{00000000-0005-0000-0000-0000FD130000}"/>
    <cellStyle name="Comma 2 2 3 2 2 2 5 3" xfId="5072" xr:uid="{00000000-0005-0000-0000-0000FE130000}"/>
    <cellStyle name="Comma 2 2 3 2 2 2 5 3 2" xfId="5073" xr:uid="{00000000-0005-0000-0000-0000FF130000}"/>
    <cellStyle name="Comma 2 2 3 2 2 2 5 4" xfId="5074" xr:uid="{00000000-0005-0000-0000-000000140000}"/>
    <cellStyle name="Comma 2 2 3 2 2 2 5 4 2" xfId="5075" xr:uid="{00000000-0005-0000-0000-000001140000}"/>
    <cellStyle name="Comma 2 2 3 2 2 2 5 5" xfId="5076" xr:uid="{00000000-0005-0000-0000-000002140000}"/>
    <cellStyle name="Comma 2 2 3 2 2 2 6" xfId="5077" xr:uid="{00000000-0005-0000-0000-000003140000}"/>
    <cellStyle name="Comma 2 2 3 2 2 2 6 2" xfId="5078" xr:uid="{00000000-0005-0000-0000-000004140000}"/>
    <cellStyle name="Comma 2 2 3 2 2 2 6 2 2" xfId="5079" xr:uid="{00000000-0005-0000-0000-000005140000}"/>
    <cellStyle name="Comma 2 2 3 2 2 2 6 3" xfId="5080" xr:uid="{00000000-0005-0000-0000-000006140000}"/>
    <cellStyle name="Comma 2 2 3 2 2 2 6 3 2" xfId="5081" xr:uid="{00000000-0005-0000-0000-000007140000}"/>
    <cellStyle name="Comma 2 2 3 2 2 2 6 4" xfId="5082" xr:uid="{00000000-0005-0000-0000-000008140000}"/>
    <cellStyle name="Comma 2 2 3 2 2 2 7" xfId="5083" xr:uid="{00000000-0005-0000-0000-000009140000}"/>
    <cellStyle name="Comma 2 2 3 2 2 2 7 2" xfId="5084" xr:uid="{00000000-0005-0000-0000-00000A140000}"/>
    <cellStyle name="Comma 2 2 3 2 2 2 8" xfId="5085" xr:uid="{00000000-0005-0000-0000-00000B140000}"/>
    <cellStyle name="Comma 2 2 3 2 2 2 8 2" xfId="5086" xr:uid="{00000000-0005-0000-0000-00000C140000}"/>
    <cellStyle name="Comma 2 2 3 2 2 2 9" xfId="5087" xr:uid="{00000000-0005-0000-0000-00000D140000}"/>
    <cellStyle name="Comma 2 2 3 2 2 3" xfId="5088" xr:uid="{00000000-0005-0000-0000-00000E140000}"/>
    <cellStyle name="Comma 2 2 3 2 2 3 2" xfId="5089" xr:uid="{00000000-0005-0000-0000-00000F140000}"/>
    <cellStyle name="Comma 2 2 3 2 2 3 2 2" xfId="5090" xr:uid="{00000000-0005-0000-0000-000010140000}"/>
    <cellStyle name="Comma 2 2 3 2 2 3 2 2 2" xfId="5091" xr:uid="{00000000-0005-0000-0000-000011140000}"/>
    <cellStyle name="Comma 2 2 3 2 2 3 2 2 2 2" xfId="5092" xr:uid="{00000000-0005-0000-0000-000012140000}"/>
    <cellStyle name="Comma 2 2 3 2 2 3 2 2 2 2 2" xfId="5093" xr:uid="{00000000-0005-0000-0000-000013140000}"/>
    <cellStyle name="Comma 2 2 3 2 2 3 2 2 2 2 2 2" xfId="5094" xr:uid="{00000000-0005-0000-0000-000014140000}"/>
    <cellStyle name="Comma 2 2 3 2 2 3 2 2 2 2 3" xfId="5095" xr:uid="{00000000-0005-0000-0000-000015140000}"/>
    <cellStyle name="Comma 2 2 3 2 2 3 2 2 2 2 3 2" xfId="5096" xr:uid="{00000000-0005-0000-0000-000016140000}"/>
    <cellStyle name="Comma 2 2 3 2 2 3 2 2 2 2 4" xfId="5097" xr:uid="{00000000-0005-0000-0000-000017140000}"/>
    <cellStyle name="Comma 2 2 3 2 2 3 2 2 2 3" xfId="5098" xr:uid="{00000000-0005-0000-0000-000018140000}"/>
    <cellStyle name="Comma 2 2 3 2 2 3 2 2 2 3 2" xfId="5099" xr:uid="{00000000-0005-0000-0000-000019140000}"/>
    <cellStyle name="Comma 2 2 3 2 2 3 2 2 2 4" xfId="5100" xr:uid="{00000000-0005-0000-0000-00001A140000}"/>
    <cellStyle name="Comma 2 2 3 2 2 3 2 2 2 4 2" xfId="5101" xr:uid="{00000000-0005-0000-0000-00001B140000}"/>
    <cellStyle name="Comma 2 2 3 2 2 3 2 2 2 5" xfId="5102" xr:uid="{00000000-0005-0000-0000-00001C140000}"/>
    <cellStyle name="Comma 2 2 3 2 2 3 2 2 3" xfId="5103" xr:uid="{00000000-0005-0000-0000-00001D140000}"/>
    <cellStyle name="Comma 2 2 3 2 2 3 2 2 3 2" xfId="5104" xr:uid="{00000000-0005-0000-0000-00001E140000}"/>
    <cellStyle name="Comma 2 2 3 2 2 3 2 2 3 2 2" xfId="5105" xr:uid="{00000000-0005-0000-0000-00001F140000}"/>
    <cellStyle name="Comma 2 2 3 2 2 3 2 2 3 3" xfId="5106" xr:uid="{00000000-0005-0000-0000-000020140000}"/>
    <cellStyle name="Comma 2 2 3 2 2 3 2 2 3 3 2" xfId="5107" xr:uid="{00000000-0005-0000-0000-000021140000}"/>
    <cellStyle name="Comma 2 2 3 2 2 3 2 2 3 4" xfId="5108" xr:uid="{00000000-0005-0000-0000-000022140000}"/>
    <cellStyle name="Comma 2 2 3 2 2 3 2 2 4" xfId="5109" xr:uid="{00000000-0005-0000-0000-000023140000}"/>
    <cellStyle name="Comma 2 2 3 2 2 3 2 2 4 2" xfId="5110" xr:uid="{00000000-0005-0000-0000-000024140000}"/>
    <cellStyle name="Comma 2 2 3 2 2 3 2 2 5" xfId="5111" xr:uid="{00000000-0005-0000-0000-000025140000}"/>
    <cellStyle name="Comma 2 2 3 2 2 3 2 2 5 2" xfId="5112" xr:uid="{00000000-0005-0000-0000-000026140000}"/>
    <cellStyle name="Comma 2 2 3 2 2 3 2 2 6" xfId="5113" xr:uid="{00000000-0005-0000-0000-000027140000}"/>
    <cellStyle name="Comma 2 2 3 2 2 3 2 3" xfId="5114" xr:uid="{00000000-0005-0000-0000-000028140000}"/>
    <cellStyle name="Comma 2 2 3 2 2 3 2 3 2" xfId="5115" xr:uid="{00000000-0005-0000-0000-000029140000}"/>
    <cellStyle name="Comma 2 2 3 2 2 3 2 3 2 2" xfId="5116" xr:uid="{00000000-0005-0000-0000-00002A140000}"/>
    <cellStyle name="Comma 2 2 3 2 2 3 2 3 2 2 2" xfId="5117" xr:uid="{00000000-0005-0000-0000-00002B140000}"/>
    <cellStyle name="Comma 2 2 3 2 2 3 2 3 2 3" xfId="5118" xr:uid="{00000000-0005-0000-0000-00002C140000}"/>
    <cellStyle name="Comma 2 2 3 2 2 3 2 3 2 3 2" xfId="5119" xr:uid="{00000000-0005-0000-0000-00002D140000}"/>
    <cellStyle name="Comma 2 2 3 2 2 3 2 3 2 4" xfId="5120" xr:uid="{00000000-0005-0000-0000-00002E140000}"/>
    <cellStyle name="Comma 2 2 3 2 2 3 2 3 3" xfId="5121" xr:uid="{00000000-0005-0000-0000-00002F140000}"/>
    <cellStyle name="Comma 2 2 3 2 2 3 2 3 3 2" xfId="5122" xr:uid="{00000000-0005-0000-0000-000030140000}"/>
    <cellStyle name="Comma 2 2 3 2 2 3 2 3 4" xfId="5123" xr:uid="{00000000-0005-0000-0000-000031140000}"/>
    <cellStyle name="Comma 2 2 3 2 2 3 2 3 4 2" xfId="5124" xr:uid="{00000000-0005-0000-0000-000032140000}"/>
    <cellStyle name="Comma 2 2 3 2 2 3 2 3 5" xfId="5125" xr:uid="{00000000-0005-0000-0000-000033140000}"/>
    <cellStyle name="Comma 2 2 3 2 2 3 2 4" xfId="5126" xr:uid="{00000000-0005-0000-0000-000034140000}"/>
    <cellStyle name="Comma 2 2 3 2 2 3 2 4 2" xfId="5127" xr:uid="{00000000-0005-0000-0000-000035140000}"/>
    <cellStyle name="Comma 2 2 3 2 2 3 2 4 2 2" xfId="5128" xr:uid="{00000000-0005-0000-0000-000036140000}"/>
    <cellStyle name="Comma 2 2 3 2 2 3 2 4 3" xfId="5129" xr:uid="{00000000-0005-0000-0000-000037140000}"/>
    <cellStyle name="Comma 2 2 3 2 2 3 2 4 3 2" xfId="5130" xr:uid="{00000000-0005-0000-0000-000038140000}"/>
    <cellStyle name="Comma 2 2 3 2 2 3 2 4 4" xfId="5131" xr:uid="{00000000-0005-0000-0000-000039140000}"/>
    <cellStyle name="Comma 2 2 3 2 2 3 2 5" xfId="5132" xr:uid="{00000000-0005-0000-0000-00003A140000}"/>
    <cellStyle name="Comma 2 2 3 2 2 3 2 5 2" xfId="5133" xr:uid="{00000000-0005-0000-0000-00003B140000}"/>
    <cellStyle name="Comma 2 2 3 2 2 3 2 6" xfId="5134" xr:uid="{00000000-0005-0000-0000-00003C140000}"/>
    <cellStyle name="Comma 2 2 3 2 2 3 2 6 2" xfId="5135" xr:uid="{00000000-0005-0000-0000-00003D140000}"/>
    <cellStyle name="Comma 2 2 3 2 2 3 2 7" xfId="5136" xr:uid="{00000000-0005-0000-0000-00003E140000}"/>
    <cellStyle name="Comma 2 2 3 2 2 3 3" xfId="5137" xr:uid="{00000000-0005-0000-0000-00003F140000}"/>
    <cellStyle name="Comma 2 2 3 2 2 3 3 2" xfId="5138" xr:uid="{00000000-0005-0000-0000-000040140000}"/>
    <cellStyle name="Comma 2 2 3 2 2 3 3 2 2" xfId="5139" xr:uid="{00000000-0005-0000-0000-000041140000}"/>
    <cellStyle name="Comma 2 2 3 2 2 3 3 2 2 2" xfId="5140" xr:uid="{00000000-0005-0000-0000-000042140000}"/>
    <cellStyle name="Comma 2 2 3 2 2 3 3 2 2 2 2" xfId="5141" xr:uid="{00000000-0005-0000-0000-000043140000}"/>
    <cellStyle name="Comma 2 2 3 2 2 3 3 2 2 3" xfId="5142" xr:uid="{00000000-0005-0000-0000-000044140000}"/>
    <cellStyle name="Comma 2 2 3 2 2 3 3 2 2 3 2" xfId="5143" xr:uid="{00000000-0005-0000-0000-000045140000}"/>
    <cellStyle name="Comma 2 2 3 2 2 3 3 2 2 4" xfId="5144" xr:uid="{00000000-0005-0000-0000-000046140000}"/>
    <cellStyle name="Comma 2 2 3 2 2 3 3 2 3" xfId="5145" xr:uid="{00000000-0005-0000-0000-000047140000}"/>
    <cellStyle name="Comma 2 2 3 2 2 3 3 2 3 2" xfId="5146" xr:uid="{00000000-0005-0000-0000-000048140000}"/>
    <cellStyle name="Comma 2 2 3 2 2 3 3 2 4" xfId="5147" xr:uid="{00000000-0005-0000-0000-000049140000}"/>
    <cellStyle name="Comma 2 2 3 2 2 3 3 2 4 2" xfId="5148" xr:uid="{00000000-0005-0000-0000-00004A140000}"/>
    <cellStyle name="Comma 2 2 3 2 2 3 3 2 5" xfId="5149" xr:uid="{00000000-0005-0000-0000-00004B140000}"/>
    <cellStyle name="Comma 2 2 3 2 2 3 3 3" xfId="5150" xr:uid="{00000000-0005-0000-0000-00004C140000}"/>
    <cellStyle name="Comma 2 2 3 2 2 3 3 3 2" xfId="5151" xr:uid="{00000000-0005-0000-0000-00004D140000}"/>
    <cellStyle name="Comma 2 2 3 2 2 3 3 3 2 2" xfId="5152" xr:uid="{00000000-0005-0000-0000-00004E140000}"/>
    <cellStyle name="Comma 2 2 3 2 2 3 3 3 3" xfId="5153" xr:uid="{00000000-0005-0000-0000-00004F140000}"/>
    <cellStyle name="Comma 2 2 3 2 2 3 3 3 3 2" xfId="5154" xr:uid="{00000000-0005-0000-0000-000050140000}"/>
    <cellStyle name="Comma 2 2 3 2 2 3 3 3 4" xfId="5155" xr:uid="{00000000-0005-0000-0000-000051140000}"/>
    <cellStyle name="Comma 2 2 3 2 2 3 3 4" xfId="5156" xr:uid="{00000000-0005-0000-0000-000052140000}"/>
    <cellStyle name="Comma 2 2 3 2 2 3 3 4 2" xfId="5157" xr:uid="{00000000-0005-0000-0000-000053140000}"/>
    <cellStyle name="Comma 2 2 3 2 2 3 3 5" xfId="5158" xr:uid="{00000000-0005-0000-0000-000054140000}"/>
    <cellStyle name="Comma 2 2 3 2 2 3 3 5 2" xfId="5159" xr:uid="{00000000-0005-0000-0000-000055140000}"/>
    <cellStyle name="Comma 2 2 3 2 2 3 3 6" xfId="5160" xr:uid="{00000000-0005-0000-0000-000056140000}"/>
    <cellStyle name="Comma 2 2 3 2 2 3 4" xfId="5161" xr:uid="{00000000-0005-0000-0000-000057140000}"/>
    <cellStyle name="Comma 2 2 3 2 2 3 4 2" xfId="5162" xr:uid="{00000000-0005-0000-0000-000058140000}"/>
    <cellStyle name="Comma 2 2 3 2 2 3 4 2 2" xfId="5163" xr:uid="{00000000-0005-0000-0000-000059140000}"/>
    <cellStyle name="Comma 2 2 3 2 2 3 4 2 2 2" xfId="5164" xr:uid="{00000000-0005-0000-0000-00005A140000}"/>
    <cellStyle name="Comma 2 2 3 2 2 3 4 2 3" xfId="5165" xr:uid="{00000000-0005-0000-0000-00005B140000}"/>
    <cellStyle name="Comma 2 2 3 2 2 3 4 2 3 2" xfId="5166" xr:uid="{00000000-0005-0000-0000-00005C140000}"/>
    <cellStyle name="Comma 2 2 3 2 2 3 4 2 4" xfId="5167" xr:uid="{00000000-0005-0000-0000-00005D140000}"/>
    <cellStyle name="Comma 2 2 3 2 2 3 4 3" xfId="5168" xr:uid="{00000000-0005-0000-0000-00005E140000}"/>
    <cellStyle name="Comma 2 2 3 2 2 3 4 3 2" xfId="5169" xr:uid="{00000000-0005-0000-0000-00005F140000}"/>
    <cellStyle name="Comma 2 2 3 2 2 3 4 4" xfId="5170" xr:uid="{00000000-0005-0000-0000-000060140000}"/>
    <cellStyle name="Comma 2 2 3 2 2 3 4 4 2" xfId="5171" xr:uid="{00000000-0005-0000-0000-000061140000}"/>
    <cellStyle name="Comma 2 2 3 2 2 3 4 5" xfId="5172" xr:uid="{00000000-0005-0000-0000-000062140000}"/>
    <cellStyle name="Comma 2 2 3 2 2 3 5" xfId="5173" xr:uid="{00000000-0005-0000-0000-000063140000}"/>
    <cellStyle name="Comma 2 2 3 2 2 3 5 2" xfId="5174" xr:uid="{00000000-0005-0000-0000-000064140000}"/>
    <cellStyle name="Comma 2 2 3 2 2 3 5 2 2" xfId="5175" xr:uid="{00000000-0005-0000-0000-000065140000}"/>
    <cellStyle name="Comma 2 2 3 2 2 3 5 3" xfId="5176" xr:uid="{00000000-0005-0000-0000-000066140000}"/>
    <cellStyle name="Comma 2 2 3 2 2 3 5 3 2" xfId="5177" xr:uid="{00000000-0005-0000-0000-000067140000}"/>
    <cellStyle name="Comma 2 2 3 2 2 3 5 4" xfId="5178" xr:uid="{00000000-0005-0000-0000-000068140000}"/>
    <cellStyle name="Comma 2 2 3 2 2 3 6" xfId="5179" xr:uid="{00000000-0005-0000-0000-000069140000}"/>
    <cellStyle name="Comma 2 2 3 2 2 3 6 2" xfId="5180" xr:uid="{00000000-0005-0000-0000-00006A140000}"/>
    <cellStyle name="Comma 2 2 3 2 2 3 7" xfId="5181" xr:uid="{00000000-0005-0000-0000-00006B140000}"/>
    <cellStyle name="Comma 2 2 3 2 2 3 7 2" xfId="5182" xr:uid="{00000000-0005-0000-0000-00006C140000}"/>
    <cellStyle name="Comma 2 2 3 2 2 3 8" xfId="5183" xr:uid="{00000000-0005-0000-0000-00006D140000}"/>
    <cellStyle name="Comma 2 2 3 2 2 4" xfId="5184" xr:uid="{00000000-0005-0000-0000-00006E140000}"/>
    <cellStyle name="Comma 2 2 3 2 2 4 2" xfId="5185" xr:uid="{00000000-0005-0000-0000-00006F140000}"/>
    <cellStyle name="Comma 2 2 3 2 2 4 2 2" xfId="5186" xr:uid="{00000000-0005-0000-0000-000070140000}"/>
    <cellStyle name="Comma 2 2 3 2 2 4 2 2 2" xfId="5187" xr:uid="{00000000-0005-0000-0000-000071140000}"/>
    <cellStyle name="Comma 2 2 3 2 2 4 2 2 2 2" xfId="5188" xr:uid="{00000000-0005-0000-0000-000072140000}"/>
    <cellStyle name="Comma 2 2 3 2 2 4 2 2 2 2 2" xfId="5189" xr:uid="{00000000-0005-0000-0000-000073140000}"/>
    <cellStyle name="Comma 2 2 3 2 2 4 2 2 2 3" xfId="5190" xr:uid="{00000000-0005-0000-0000-000074140000}"/>
    <cellStyle name="Comma 2 2 3 2 2 4 2 2 2 3 2" xfId="5191" xr:uid="{00000000-0005-0000-0000-000075140000}"/>
    <cellStyle name="Comma 2 2 3 2 2 4 2 2 2 4" xfId="5192" xr:uid="{00000000-0005-0000-0000-000076140000}"/>
    <cellStyle name="Comma 2 2 3 2 2 4 2 2 3" xfId="5193" xr:uid="{00000000-0005-0000-0000-000077140000}"/>
    <cellStyle name="Comma 2 2 3 2 2 4 2 2 3 2" xfId="5194" xr:uid="{00000000-0005-0000-0000-000078140000}"/>
    <cellStyle name="Comma 2 2 3 2 2 4 2 2 4" xfId="5195" xr:uid="{00000000-0005-0000-0000-000079140000}"/>
    <cellStyle name="Comma 2 2 3 2 2 4 2 2 4 2" xfId="5196" xr:uid="{00000000-0005-0000-0000-00007A140000}"/>
    <cellStyle name="Comma 2 2 3 2 2 4 2 2 5" xfId="5197" xr:uid="{00000000-0005-0000-0000-00007B140000}"/>
    <cellStyle name="Comma 2 2 3 2 2 4 2 3" xfId="5198" xr:uid="{00000000-0005-0000-0000-00007C140000}"/>
    <cellStyle name="Comma 2 2 3 2 2 4 2 3 2" xfId="5199" xr:uid="{00000000-0005-0000-0000-00007D140000}"/>
    <cellStyle name="Comma 2 2 3 2 2 4 2 3 2 2" xfId="5200" xr:uid="{00000000-0005-0000-0000-00007E140000}"/>
    <cellStyle name="Comma 2 2 3 2 2 4 2 3 3" xfId="5201" xr:uid="{00000000-0005-0000-0000-00007F140000}"/>
    <cellStyle name="Comma 2 2 3 2 2 4 2 3 3 2" xfId="5202" xr:uid="{00000000-0005-0000-0000-000080140000}"/>
    <cellStyle name="Comma 2 2 3 2 2 4 2 3 4" xfId="5203" xr:uid="{00000000-0005-0000-0000-000081140000}"/>
    <cellStyle name="Comma 2 2 3 2 2 4 2 4" xfId="5204" xr:uid="{00000000-0005-0000-0000-000082140000}"/>
    <cellStyle name="Comma 2 2 3 2 2 4 2 4 2" xfId="5205" xr:uid="{00000000-0005-0000-0000-000083140000}"/>
    <cellStyle name="Comma 2 2 3 2 2 4 2 5" xfId="5206" xr:uid="{00000000-0005-0000-0000-000084140000}"/>
    <cellStyle name="Comma 2 2 3 2 2 4 2 5 2" xfId="5207" xr:uid="{00000000-0005-0000-0000-000085140000}"/>
    <cellStyle name="Comma 2 2 3 2 2 4 2 6" xfId="5208" xr:uid="{00000000-0005-0000-0000-000086140000}"/>
    <cellStyle name="Comma 2 2 3 2 2 4 3" xfId="5209" xr:uid="{00000000-0005-0000-0000-000087140000}"/>
    <cellStyle name="Comma 2 2 3 2 2 4 3 2" xfId="5210" xr:uid="{00000000-0005-0000-0000-000088140000}"/>
    <cellStyle name="Comma 2 2 3 2 2 4 3 2 2" xfId="5211" xr:uid="{00000000-0005-0000-0000-000089140000}"/>
    <cellStyle name="Comma 2 2 3 2 2 4 3 2 2 2" xfId="5212" xr:uid="{00000000-0005-0000-0000-00008A140000}"/>
    <cellStyle name="Comma 2 2 3 2 2 4 3 2 3" xfId="5213" xr:uid="{00000000-0005-0000-0000-00008B140000}"/>
    <cellStyle name="Comma 2 2 3 2 2 4 3 2 3 2" xfId="5214" xr:uid="{00000000-0005-0000-0000-00008C140000}"/>
    <cellStyle name="Comma 2 2 3 2 2 4 3 2 4" xfId="5215" xr:uid="{00000000-0005-0000-0000-00008D140000}"/>
    <cellStyle name="Comma 2 2 3 2 2 4 3 3" xfId="5216" xr:uid="{00000000-0005-0000-0000-00008E140000}"/>
    <cellStyle name="Comma 2 2 3 2 2 4 3 3 2" xfId="5217" xr:uid="{00000000-0005-0000-0000-00008F140000}"/>
    <cellStyle name="Comma 2 2 3 2 2 4 3 4" xfId="5218" xr:uid="{00000000-0005-0000-0000-000090140000}"/>
    <cellStyle name="Comma 2 2 3 2 2 4 3 4 2" xfId="5219" xr:uid="{00000000-0005-0000-0000-000091140000}"/>
    <cellStyle name="Comma 2 2 3 2 2 4 3 5" xfId="5220" xr:uid="{00000000-0005-0000-0000-000092140000}"/>
    <cellStyle name="Comma 2 2 3 2 2 4 4" xfId="5221" xr:uid="{00000000-0005-0000-0000-000093140000}"/>
    <cellStyle name="Comma 2 2 3 2 2 4 4 2" xfId="5222" xr:uid="{00000000-0005-0000-0000-000094140000}"/>
    <cellStyle name="Comma 2 2 3 2 2 4 4 2 2" xfId="5223" xr:uid="{00000000-0005-0000-0000-000095140000}"/>
    <cellStyle name="Comma 2 2 3 2 2 4 4 3" xfId="5224" xr:uid="{00000000-0005-0000-0000-000096140000}"/>
    <cellStyle name="Comma 2 2 3 2 2 4 4 3 2" xfId="5225" xr:uid="{00000000-0005-0000-0000-000097140000}"/>
    <cellStyle name="Comma 2 2 3 2 2 4 4 4" xfId="5226" xr:uid="{00000000-0005-0000-0000-000098140000}"/>
    <cellStyle name="Comma 2 2 3 2 2 4 5" xfId="5227" xr:uid="{00000000-0005-0000-0000-000099140000}"/>
    <cellStyle name="Comma 2 2 3 2 2 4 5 2" xfId="5228" xr:uid="{00000000-0005-0000-0000-00009A140000}"/>
    <cellStyle name="Comma 2 2 3 2 2 4 6" xfId="5229" xr:uid="{00000000-0005-0000-0000-00009B140000}"/>
    <cellStyle name="Comma 2 2 3 2 2 4 6 2" xfId="5230" xr:uid="{00000000-0005-0000-0000-00009C140000}"/>
    <cellStyle name="Comma 2 2 3 2 2 4 7" xfId="5231" xr:uid="{00000000-0005-0000-0000-00009D140000}"/>
    <cellStyle name="Comma 2 2 3 2 2 5" xfId="5232" xr:uid="{00000000-0005-0000-0000-00009E140000}"/>
    <cellStyle name="Comma 2 2 3 2 2 5 2" xfId="5233" xr:uid="{00000000-0005-0000-0000-00009F140000}"/>
    <cellStyle name="Comma 2 2 3 2 2 5 2 2" xfId="5234" xr:uid="{00000000-0005-0000-0000-0000A0140000}"/>
    <cellStyle name="Comma 2 2 3 2 2 5 2 2 2" xfId="5235" xr:uid="{00000000-0005-0000-0000-0000A1140000}"/>
    <cellStyle name="Comma 2 2 3 2 2 5 2 2 2 2" xfId="5236" xr:uid="{00000000-0005-0000-0000-0000A2140000}"/>
    <cellStyle name="Comma 2 2 3 2 2 5 2 2 3" xfId="5237" xr:uid="{00000000-0005-0000-0000-0000A3140000}"/>
    <cellStyle name="Comma 2 2 3 2 2 5 2 2 3 2" xfId="5238" xr:uid="{00000000-0005-0000-0000-0000A4140000}"/>
    <cellStyle name="Comma 2 2 3 2 2 5 2 2 4" xfId="5239" xr:uid="{00000000-0005-0000-0000-0000A5140000}"/>
    <cellStyle name="Comma 2 2 3 2 2 5 2 3" xfId="5240" xr:uid="{00000000-0005-0000-0000-0000A6140000}"/>
    <cellStyle name="Comma 2 2 3 2 2 5 2 3 2" xfId="5241" xr:uid="{00000000-0005-0000-0000-0000A7140000}"/>
    <cellStyle name="Comma 2 2 3 2 2 5 2 4" xfId="5242" xr:uid="{00000000-0005-0000-0000-0000A8140000}"/>
    <cellStyle name="Comma 2 2 3 2 2 5 2 4 2" xfId="5243" xr:uid="{00000000-0005-0000-0000-0000A9140000}"/>
    <cellStyle name="Comma 2 2 3 2 2 5 2 5" xfId="5244" xr:uid="{00000000-0005-0000-0000-0000AA140000}"/>
    <cellStyle name="Comma 2 2 3 2 2 5 3" xfId="5245" xr:uid="{00000000-0005-0000-0000-0000AB140000}"/>
    <cellStyle name="Comma 2 2 3 2 2 5 3 2" xfId="5246" xr:uid="{00000000-0005-0000-0000-0000AC140000}"/>
    <cellStyle name="Comma 2 2 3 2 2 5 3 2 2" xfId="5247" xr:uid="{00000000-0005-0000-0000-0000AD140000}"/>
    <cellStyle name="Comma 2 2 3 2 2 5 3 3" xfId="5248" xr:uid="{00000000-0005-0000-0000-0000AE140000}"/>
    <cellStyle name="Comma 2 2 3 2 2 5 3 3 2" xfId="5249" xr:uid="{00000000-0005-0000-0000-0000AF140000}"/>
    <cellStyle name="Comma 2 2 3 2 2 5 3 4" xfId="5250" xr:uid="{00000000-0005-0000-0000-0000B0140000}"/>
    <cellStyle name="Comma 2 2 3 2 2 5 4" xfId="5251" xr:uid="{00000000-0005-0000-0000-0000B1140000}"/>
    <cellStyle name="Comma 2 2 3 2 2 5 4 2" xfId="5252" xr:uid="{00000000-0005-0000-0000-0000B2140000}"/>
    <cellStyle name="Comma 2 2 3 2 2 5 5" xfId="5253" xr:uid="{00000000-0005-0000-0000-0000B3140000}"/>
    <cellStyle name="Comma 2 2 3 2 2 5 5 2" xfId="5254" xr:uid="{00000000-0005-0000-0000-0000B4140000}"/>
    <cellStyle name="Comma 2 2 3 2 2 5 6" xfId="5255" xr:uid="{00000000-0005-0000-0000-0000B5140000}"/>
    <cellStyle name="Comma 2 2 3 2 2 6" xfId="5256" xr:uid="{00000000-0005-0000-0000-0000B6140000}"/>
    <cellStyle name="Comma 2 2 3 2 2 6 2" xfId="5257" xr:uid="{00000000-0005-0000-0000-0000B7140000}"/>
    <cellStyle name="Comma 2 2 3 2 2 6 2 2" xfId="5258" xr:uid="{00000000-0005-0000-0000-0000B8140000}"/>
    <cellStyle name="Comma 2 2 3 2 2 6 2 2 2" xfId="5259" xr:uid="{00000000-0005-0000-0000-0000B9140000}"/>
    <cellStyle name="Comma 2 2 3 2 2 6 2 3" xfId="5260" xr:uid="{00000000-0005-0000-0000-0000BA140000}"/>
    <cellStyle name="Comma 2 2 3 2 2 6 2 3 2" xfId="5261" xr:uid="{00000000-0005-0000-0000-0000BB140000}"/>
    <cellStyle name="Comma 2 2 3 2 2 6 2 4" xfId="5262" xr:uid="{00000000-0005-0000-0000-0000BC140000}"/>
    <cellStyle name="Comma 2 2 3 2 2 6 3" xfId="5263" xr:uid="{00000000-0005-0000-0000-0000BD140000}"/>
    <cellStyle name="Comma 2 2 3 2 2 6 3 2" xfId="5264" xr:uid="{00000000-0005-0000-0000-0000BE140000}"/>
    <cellStyle name="Comma 2 2 3 2 2 6 4" xfId="5265" xr:uid="{00000000-0005-0000-0000-0000BF140000}"/>
    <cellStyle name="Comma 2 2 3 2 2 6 4 2" xfId="5266" xr:uid="{00000000-0005-0000-0000-0000C0140000}"/>
    <cellStyle name="Comma 2 2 3 2 2 6 5" xfId="5267" xr:uid="{00000000-0005-0000-0000-0000C1140000}"/>
    <cellStyle name="Comma 2 2 3 2 2 7" xfId="5268" xr:uid="{00000000-0005-0000-0000-0000C2140000}"/>
    <cellStyle name="Comma 2 2 3 2 2 7 2" xfId="5269" xr:uid="{00000000-0005-0000-0000-0000C3140000}"/>
    <cellStyle name="Comma 2 2 3 2 2 7 2 2" xfId="5270" xr:uid="{00000000-0005-0000-0000-0000C4140000}"/>
    <cellStyle name="Comma 2 2 3 2 2 7 3" xfId="5271" xr:uid="{00000000-0005-0000-0000-0000C5140000}"/>
    <cellStyle name="Comma 2 2 3 2 2 7 3 2" xfId="5272" xr:uid="{00000000-0005-0000-0000-0000C6140000}"/>
    <cellStyle name="Comma 2 2 3 2 2 7 4" xfId="5273" xr:uid="{00000000-0005-0000-0000-0000C7140000}"/>
    <cellStyle name="Comma 2 2 3 2 2 8" xfId="5274" xr:uid="{00000000-0005-0000-0000-0000C8140000}"/>
    <cellStyle name="Comma 2 2 3 2 2 8 2" xfId="5275" xr:uid="{00000000-0005-0000-0000-0000C9140000}"/>
    <cellStyle name="Comma 2 2 3 2 2 9" xfId="5276" xr:uid="{00000000-0005-0000-0000-0000CA140000}"/>
    <cellStyle name="Comma 2 2 3 2 2 9 2" xfId="5277" xr:uid="{00000000-0005-0000-0000-0000CB140000}"/>
    <cellStyle name="Comma 2 2 3 2 3" xfId="5278" xr:uid="{00000000-0005-0000-0000-0000CC140000}"/>
    <cellStyle name="Comma 2 2 3 2 3 10" xfId="5279" xr:uid="{00000000-0005-0000-0000-0000CD140000}"/>
    <cellStyle name="Comma 2 2 3 2 3 2" xfId="5280" xr:uid="{00000000-0005-0000-0000-0000CE140000}"/>
    <cellStyle name="Comma 2 2 3 2 3 2 2" xfId="5281" xr:uid="{00000000-0005-0000-0000-0000CF140000}"/>
    <cellStyle name="Comma 2 2 3 2 3 2 2 2" xfId="5282" xr:uid="{00000000-0005-0000-0000-0000D0140000}"/>
    <cellStyle name="Comma 2 2 3 2 3 2 2 2 2" xfId="5283" xr:uid="{00000000-0005-0000-0000-0000D1140000}"/>
    <cellStyle name="Comma 2 2 3 2 3 2 2 2 2 2" xfId="5284" xr:uid="{00000000-0005-0000-0000-0000D2140000}"/>
    <cellStyle name="Comma 2 2 3 2 3 2 2 2 2 2 2" xfId="5285" xr:uid="{00000000-0005-0000-0000-0000D3140000}"/>
    <cellStyle name="Comma 2 2 3 2 3 2 2 2 2 2 2 2" xfId="5286" xr:uid="{00000000-0005-0000-0000-0000D4140000}"/>
    <cellStyle name="Comma 2 2 3 2 3 2 2 2 2 2 2 2 2" xfId="5287" xr:uid="{00000000-0005-0000-0000-0000D5140000}"/>
    <cellStyle name="Comma 2 2 3 2 3 2 2 2 2 2 2 3" xfId="5288" xr:uid="{00000000-0005-0000-0000-0000D6140000}"/>
    <cellStyle name="Comma 2 2 3 2 3 2 2 2 2 2 2 3 2" xfId="5289" xr:uid="{00000000-0005-0000-0000-0000D7140000}"/>
    <cellStyle name="Comma 2 2 3 2 3 2 2 2 2 2 2 4" xfId="5290" xr:uid="{00000000-0005-0000-0000-0000D8140000}"/>
    <cellStyle name="Comma 2 2 3 2 3 2 2 2 2 2 3" xfId="5291" xr:uid="{00000000-0005-0000-0000-0000D9140000}"/>
    <cellStyle name="Comma 2 2 3 2 3 2 2 2 2 2 3 2" xfId="5292" xr:uid="{00000000-0005-0000-0000-0000DA140000}"/>
    <cellStyle name="Comma 2 2 3 2 3 2 2 2 2 2 4" xfId="5293" xr:uid="{00000000-0005-0000-0000-0000DB140000}"/>
    <cellStyle name="Comma 2 2 3 2 3 2 2 2 2 2 4 2" xfId="5294" xr:uid="{00000000-0005-0000-0000-0000DC140000}"/>
    <cellStyle name="Comma 2 2 3 2 3 2 2 2 2 2 5" xfId="5295" xr:uid="{00000000-0005-0000-0000-0000DD140000}"/>
    <cellStyle name="Comma 2 2 3 2 3 2 2 2 2 3" xfId="5296" xr:uid="{00000000-0005-0000-0000-0000DE140000}"/>
    <cellStyle name="Comma 2 2 3 2 3 2 2 2 2 3 2" xfId="5297" xr:uid="{00000000-0005-0000-0000-0000DF140000}"/>
    <cellStyle name="Comma 2 2 3 2 3 2 2 2 2 3 2 2" xfId="5298" xr:uid="{00000000-0005-0000-0000-0000E0140000}"/>
    <cellStyle name="Comma 2 2 3 2 3 2 2 2 2 3 3" xfId="5299" xr:uid="{00000000-0005-0000-0000-0000E1140000}"/>
    <cellStyle name="Comma 2 2 3 2 3 2 2 2 2 3 3 2" xfId="5300" xr:uid="{00000000-0005-0000-0000-0000E2140000}"/>
    <cellStyle name="Comma 2 2 3 2 3 2 2 2 2 3 4" xfId="5301" xr:uid="{00000000-0005-0000-0000-0000E3140000}"/>
    <cellStyle name="Comma 2 2 3 2 3 2 2 2 2 4" xfId="5302" xr:uid="{00000000-0005-0000-0000-0000E4140000}"/>
    <cellStyle name="Comma 2 2 3 2 3 2 2 2 2 4 2" xfId="5303" xr:uid="{00000000-0005-0000-0000-0000E5140000}"/>
    <cellStyle name="Comma 2 2 3 2 3 2 2 2 2 5" xfId="5304" xr:uid="{00000000-0005-0000-0000-0000E6140000}"/>
    <cellStyle name="Comma 2 2 3 2 3 2 2 2 2 5 2" xfId="5305" xr:uid="{00000000-0005-0000-0000-0000E7140000}"/>
    <cellStyle name="Comma 2 2 3 2 3 2 2 2 2 6" xfId="5306" xr:uid="{00000000-0005-0000-0000-0000E8140000}"/>
    <cellStyle name="Comma 2 2 3 2 3 2 2 2 3" xfId="5307" xr:uid="{00000000-0005-0000-0000-0000E9140000}"/>
    <cellStyle name="Comma 2 2 3 2 3 2 2 2 3 2" xfId="5308" xr:uid="{00000000-0005-0000-0000-0000EA140000}"/>
    <cellStyle name="Comma 2 2 3 2 3 2 2 2 3 2 2" xfId="5309" xr:uid="{00000000-0005-0000-0000-0000EB140000}"/>
    <cellStyle name="Comma 2 2 3 2 3 2 2 2 3 2 2 2" xfId="5310" xr:uid="{00000000-0005-0000-0000-0000EC140000}"/>
    <cellStyle name="Comma 2 2 3 2 3 2 2 2 3 2 3" xfId="5311" xr:uid="{00000000-0005-0000-0000-0000ED140000}"/>
    <cellStyle name="Comma 2 2 3 2 3 2 2 2 3 2 3 2" xfId="5312" xr:uid="{00000000-0005-0000-0000-0000EE140000}"/>
    <cellStyle name="Comma 2 2 3 2 3 2 2 2 3 2 4" xfId="5313" xr:uid="{00000000-0005-0000-0000-0000EF140000}"/>
    <cellStyle name="Comma 2 2 3 2 3 2 2 2 3 3" xfId="5314" xr:uid="{00000000-0005-0000-0000-0000F0140000}"/>
    <cellStyle name="Comma 2 2 3 2 3 2 2 2 3 3 2" xfId="5315" xr:uid="{00000000-0005-0000-0000-0000F1140000}"/>
    <cellStyle name="Comma 2 2 3 2 3 2 2 2 3 4" xfId="5316" xr:uid="{00000000-0005-0000-0000-0000F2140000}"/>
    <cellStyle name="Comma 2 2 3 2 3 2 2 2 3 4 2" xfId="5317" xr:uid="{00000000-0005-0000-0000-0000F3140000}"/>
    <cellStyle name="Comma 2 2 3 2 3 2 2 2 3 5" xfId="5318" xr:uid="{00000000-0005-0000-0000-0000F4140000}"/>
    <cellStyle name="Comma 2 2 3 2 3 2 2 2 4" xfId="5319" xr:uid="{00000000-0005-0000-0000-0000F5140000}"/>
    <cellStyle name="Comma 2 2 3 2 3 2 2 2 4 2" xfId="5320" xr:uid="{00000000-0005-0000-0000-0000F6140000}"/>
    <cellStyle name="Comma 2 2 3 2 3 2 2 2 4 2 2" xfId="5321" xr:uid="{00000000-0005-0000-0000-0000F7140000}"/>
    <cellStyle name="Comma 2 2 3 2 3 2 2 2 4 3" xfId="5322" xr:uid="{00000000-0005-0000-0000-0000F8140000}"/>
    <cellStyle name="Comma 2 2 3 2 3 2 2 2 4 3 2" xfId="5323" xr:uid="{00000000-0005-0000-0000-0000F9140000}"/>
    <cellStyle name="Comma 2 2 3 2 3 2 2 2 4 4" xfId="5324" xr:uid="{00000000-0005-0000-0000-0000FA140000}"/>
    <cellStyle name="Comma 2 2 3 2 3 2 2 2 5" xfId="5325" xr:uid="{00000000-0005-0000-0000-0000FB140000}"/>
    <cellStyle name="Comma 2 2 3 2 3 2 2 2 5 2" xfId="5326" xr:uid="{00000000-0005-0000-0000-0000FC140000}"/>
    <cellStyle name="Comma 2 2 3 2 3 2 2 2 6" xfId="5327" xr:uid="{00000000-0005-0000-0000-0000FD140000}"/>
    <cellStyle name="Comma 2 2 3 2 3 2 2 2 6 2" xfId="5328" xr:uid="{00000000-0005-0000-0000-0000FE140000}"/>
    <cellStyle name="Comma 2 2 3 2 3 2 2 2 7" xfId="5329" xr:uid="{00000000-0005-0000-0000-0000FF140000}"/>
    <cellStyle name="Comma 2 2 3 2 3 2 2 3" xfId="5330" xr:uid="{00000000-0005-0000-0000-000000150000}"/>
    <cellStyle name="Comma 2 2 3 2 3 2 2 3 2" xfId="5331" xr:uid="{00000000-0005-0000-0000-000001150000}"/>
    <cellStyle name="Comma 2 2 3 2 3 2 2 3 2 2" xfId="5332" xr:uid="{00000000-0005-0000-0000-000002150000}"/>
    <cellStyle name="Comma 2 2 3 2 3 2 2 3 2 2 2" xfId="5333" xr:uid="{00000000-0005-0000-0000-000003150000}"/>
    <cellStyle name="Comma 2 2 3 2 3 2 2 3 2 2 2 2" xfId="5334" xr:uid="{00000000-0005-0000-0000-000004150000}"/>
    <cellStyle name="Comma 2 2 3 2 3 2 2 3 2 2 3" xfId="5335" xr:uid="{00000000-0005-0000-0000-000005150000}"/>
    <cellStyle name="Comma 2 2 3 2 3 2 2 3 2 2 3 2" xfId="5336" xr:uid="{00000000-0005-0000-0000-000006150000}"/>
    <cellStyle name="Comma 2 2 3 2 3 2 2 3 2 2 4" xfId="5337" xr:uid="{00000000-0005-0000-0000-000007150000}"/>
    <cellStyle name="Comma 2 2 3 2 3 2 2 3 2 3" xfId="5338" xr:uid="{00000000-0005-0000-0000-000008150000}"/>
    <cellStyle name="Comma 2 2 3 2 3 2 2 3 2 3 2" xfId="5339" xr:uid="{00000000-0005-0000-0000-000009150000}"/>
    <cellStyle name="Comma 2 2 3 2 3 2 2 3 2 4" xfId="5340" xr:uid="{00000000-0005-0000-0000-00000A150000}"/>
    <cellStyle name="Comma 2 2 3 2 3 2 2 3 2 4 2" xfId="5341" xr:uid="{00000000-0005-0000-0000-00000B150000}"/>
    <cellStyle name="Comma 2 2 3 2 3 2 2 3 2 5" xfId="5342" xr:uid="{00000000-0005-0000-0000-00000C150000}"/>
    <cellStyle name="Comma 2 2 3 2 3 2 2 3 3" xfId="5343" xr:uid="{00000000-0005-0000-0000-00000D150000}"/>
    <cellStyle name="Comma 2 2 3 2 3 2 2 3 3 2" xfId="5344" xr:uid="{00000000-0005-0000-0000-00000E150000}"/>
    <cellStyle name="Comma 2 2 3 2 3 2 2 3 3 2 2" xfId="5345" xr:uid="{00000000-0005-0000-0000-00000F150000}"/>
    <cellStyle name="Comma 2 2 3 2 3 2 2 3 3 3" xfId="5346" xr:uid="{00000000-0005-0000-0000-000010150000}"/>
    <cellStyle name="Comma 2 2 3 2 3 2 2 3 3 3 2" xfId="5347" xr:uid="{00000000-0005-0000-0000-000011150000}"/>
    <cellStyle name="Comma 2 2 3 2 3 2 2 3 3 4" xfId="5348" xr:uid="{00000000-0005-0000-0000-000012150000}"/>
    <cellStyle name="Comma 2 2 3 2 3 2 2 3 4" xfId="5349" xr:uid="{00000000-0005-0000-0000-000013150000}"/>
    <cellStyle name="Comma 2 2 3 2 3 2 2 3 4 2" xfId="5350" xr:uid="{00000000-0005-0000-0000-000014150000}"/>
    <cellStyle name="Comma 2 2 3 2 3 2 2 3 5" xfId="5351" xr:uid="{00000000-0005-0000-0000-000015150000}"/>
    <cellStyle name="Comma 2 2 3 2 3 2 2 3 5 2" xfId="5352" xr:uid="{00000000-0005-0000-0000-000016150000}"/>
    <cellStyle name="Comma 2 2 3 2 3 2 2 3 6" xfId="5353" xr:uid="{00000000-0005-0000-0000-000017150000}"/>
    <cellStyle name="Comma 2 2 3 2 3 2 2 4" xfId="5354" xr:uid="{00000000-0005-0000-0000-000018150000}"/>
    <cellStyle name="Comma 2 2 3 2 3 2 2 4 2" xfId="5355" xr:uid="{00000000-0005-0000-0000-000019150000}"/>
    <cellStyle name="Comma 2 2 3 2 3 2 2 4 2 2" xfId="5356" xr:uid="{00000000-0005-0000-0000-00001A150000}"/>
    <cellStyle name="Comma 2 2 3 2 3 2 2 4 2 2 2" xfId="5357" xr:uid="{00000000-0005-0000-0000-00001B150000}"/>
    <cellStyle name="Comma 2 2 3 2 3 2 2 4 2 3" xfId="5358" xr:uid="{00000000-0005-0000-0000-00001C150000}"/>
    <cellStyle name="Comma 2 2 3 2 3 2 2 4 2 3 2" xfId="5359" xr:uid="{00000000-0005-0000-0000-00001D150000}"/>
    <cellStyle name="Comma 2 2 3 2 3 2 2 4 2 4" xfId="5360" xr:uid="{00000000-0005-0000-0000-00001E150000}"/>
    <cellStyle name="Comma 2 2 3 2 3 2 2 4 3" xfId="5361" xr:uid="{00000000-0005-0000-0000-00001F150000}"/>
    <cellStyle name="Comma 2 2 3 2 3 2 2 4 3 2" xfId="5362" xr:uid="{00000000-0005-0000-0000-000020150000}"/>
    <cellStyle name="Comma 2 2 3 2 3 2 2 4 4" xfId="5363" xr:uid="{00000000-0005-0000-0000-000021150000}"/>
    <cellStyle name="Comma 2 2 3 2 3 2 2 4 4 2" xfId="5364" xr:uid="{00000000-0005-0000-0000-000022150000}"/>
    <cellStyle name="Comma 2 2 3 2 3 2 2 4 5" xfId="5365" xr:uid="{00000000-0005-0000-0000-000023150000}"/>
    <cellStyle name="Comma 2 2 3 2 3 2 2 5" xfId="5366" xr:uid="{00000000-0005-0000-0000-000024150000}"/>
    <cellStyle name="Comma 2 2 3 2 3 2 2 5 2" xfId="5367" xr:uid="{00000000-0005-0000-0000-000025150000}"/>
    <cellStyle name="Comma 2 2 3 2 3 2 2 5 2 2" xfId="5368" xr:uid="{00000000-0005-0000-0000-000026150000}"/>
    <cellStyle name="Comma 2 2 3 2 3 2 2 5 3" xfId="5369" xr:uid="{00000000-0005-0000-0000-000027150000}"/>
    <cellStyle name="Comma 2 2 3 2 3 2 2 5 3 2" xfId="5370" xr:uid="{00000000-0005-0000-0000-000028150000}"/>
    <cellStyle name="Comma 2 2 3 2 3 2 2 5 4" xfId="5371" xr:uid="{00000000-0005-0000-0000-000029150000}"/>
    <cellStyle name="Comma 2 2 3 2 3 2 2 6" xfId="5372" xr:uid="{00000000-0005-0000-0000-00002A150000}"/>
    <cellStyle name="Comma 2 2 3 2 3 2 2 6 2" xfId="5373" xr:uid="{00000000-0005-0000-0000-00002B150000}"/>
    <cellStyle name="Comma 2 2 3 2 3 2 2 7" xfId="5374" xr:uid="{00000000-0005-0000-0000-00002C150000}"/>
    <cellStyle name="Comma 2 2 3 2 3 2 2 7 2" xfId="5375" xr:uid="{00000000-0005-0000-0000-00002D150000}"/>
    <cellStyle name="Comma 2 2 3 2 3 2 2 8" xfId="5376" xr:uid="{00000000-0005-0000-0000-00002E150000}"/>
    <cellStyle name="Comma 2 2 3 2 3 2 3" xfId="5377" xr:uid="{00000000-0005-0000-0000-00002F150000}"/>
    <cellStyle name="Comma 2 2 3 2 3 2 3 2" xfId="5378" xr:uid="{00000000-0005-0000-0000-000030150000}"/>
    <cellStyle name="Comma 2 2 3 2 3 2 3 2 2" xfId="5379" xr:uid="{00000000-0005-0000-0000-000031150000}"/>
    <cellStyle name="Comma 2 2 3 2 3 2 3 2 2 2" xfId="5380" xr:uid="{00000000-0005-0000-0000-000032150000}"/>
    <cellStyle name="Comma 2 2 3 2 3 2 3 2 2 2 2" xfId="5381" xr:uid="{00000000-0005-0000-0000-000033150000}"/>
    <cellStyle name="Comma 2 2 3 2 3 2 3 2 2 2 2 2" xfId="5382" xr:uid="{00000000-0005-0000-0000-000034150000}"/>
    <cellStyle name="Comma 2 2 3 2 3 2 3 2 2 2 3" xfId="5383" xr:uid="{00000000-0005-0000-0000-000035150000}"/>
    <cellStyle name="Comma 2 2 3 2 3 2 3 2 2 2 3 2" xfId="5384" xr:uid="{00000000-0005-0000-0000-000036150000}"/>
    <cellStyle name="Comma 2 2 3 2 3 2 3 2 2 2 4" xfId="5385" xr:uid="{00000000-0005-0000-0000-000037150000}"/>
    <cellStyle name="Comma 2 2 3 2 3 2 3 2 2 3" xfId="5386" xr:uid="{00000000-0005-0000-0000-000038150000}"/>
    <cellStyle name="Comma 2 2 3 2 3 2 3 2 2 3 2" xfId="5387" xr:uid="{00000000-0005-0000-0000-000039150000}"/>
    <cellStyle name="Comma 2 2 3 2 3 2 3 2 2 4" xfId="5388" xr:uid="{00000000-0005-0000-0000-00003A150000}"/>
    <cellStyle name="Comma 2 2 3 2 3 2 3 2 2 4 2" xfId="5389" xr:uid="{00000000-0005-0000-0000-00003B150000}"/>
    <cellStyle name="Comma 2 2 3 2 3 2 3 2 2 5" xfId="5390" xr:uid="{00000000-0005-0000-0000-00003C150000}"/>
    <cellStyle name="Comma 2 2 3 2 3 2 3 2 3" xfId="5391" xr:uid="{00000000-0005-0000-0000-00003D150000}"/>
    <cellStyle name="Comma 2 2 3 2 3 2 3 2 3 2" xfId="5392" xr:uid="{00000000-0005-0000-0000-00003E150000}"/>
    <cellStyle name="Comma 2 2 3 2 3 2 3 2 3 2 2" xfId="5393" xr:uid="{00000000-0005-0000-0000-00003F150000}"/>
    <cellStyle name="Comma 2 2 3 2 3 2 3 2 3 3" xfId="5394" xr:uid="{00000000-0005-0000-0000-000040150000}"/>
    <cellStyle name="Comma 2 2 3 2 3 2 3 2 3 3 2" xfId="5395" xr:uid="{00000000-0005-0000-0000-000041150000}"/>
    <cellStyle name="Comma 2 2 3 2 3 2 3 2 3 4" xfId="5396" xr:uid="{00000000-0005-0000-0000-000042150000}"/>
    <cellStyle name="Comma 2 2 3 2 3 2 3 2 4" xfId="5397" xr:uid="{00000000-0005-0000-0000-000043150000}"/>
    <cellStyle name="Comma 2 2 3 2 3 2 3 2 4 2" xfId="5398" xr:uid="{00000000-0005-0000-0000-000044150000}"/>
    <cellStyle name="Comma 2 2 3 2 3 2 3 2 5" xfId="5399" xr:uid="{00000000-0005-0000-0000-000045150000}"/>
    <cellStyle name="Comma 2 2 3 2 3 2 3 2 5 2" xfId="5400" xr:uid="{00000000-0005-0000-0000-000046150000}"/>
    <cellStyle name="Comma 2 2 3 2 3 2 3 2 6" xfId="5401" xr:uid="{00000000-0005-0000-0000-000047150000}"/>
    <cellStyle name="Comma 2 2 3 2 3 2 3 3" xfId="5402" xr:uid="{00000000-0005-0000-0000-000048150000}"/>
    <cellStyle name="Comma 2 2 3 2 3 2 3 3 2" xfId="5403" xr:uid="{00000000-0005-0000-0000-000049150000}"/>
    <cellStyle name="Comma 2 2 3 2 3 2 3 3 2 2" xfId="5404" xr:uid="{00000000-0005-0000-0000-00004A150000}"/>
    <cellStyle name="Comma 2 2 3 2 3 2 3 3 2 2 2" xfId="5405" xr:uid="{00000000-0005-0000-0000-00004B150000}"/>
    <cellStyle name="Comma 2 2 3 2 3 2 3 3 2 3" xfId="5406" xr:uid="{00000000-0005-0000-0000-00004C150000}"/>
    <cellStyle name="Comma 2 2 3 2 3 2 3 3 2 3 2" xfId="5407" xr:uid="{00000000-0005-0000-0000-00004D150000}"/>
    <cellStyle name="Comma 2 2 3 2 3 2 3 3 2 4" xfId="5408" xr:uid="{00000000-0005-0000-0000-00004E150000}"/>
    <cellStyle name="Comma 2 2 3 2 3 2 3 3 3" xfId="5409" xr:uid="{00000000-0005-0000-0000-00004F150000}"/>
    <cellStyle name="Comma 2 2 3 2 3 2 3 3 3 2" xfId="5410" xr:uid="{00000000-0005-0000-0000-000050150000}"/>
    <cellStyle name="Comma 2 2 3 2 3 2 3 3 4" xfId="5411" xr:uid="{00000000-0005-0000-0000-000051150000}"/>
    <cellStyle name="Comma 2 2 3 2 3 2 3 3 4 2" xfId="5412" xr:uid="{00000000-0005-0000-0000-000052150000}"/>
    <cellStyle name="Comma 2 2 3 2 3 2 3 3 5" xfId="5413" xr:uid="{00000000-0005-0000-0000-000053150000}"/>
    <cellStyle name="Comma 2 2 3 2 3 2 3 4" xfId="5414" xr:uid="{00000000-0005-0000-0000-000054150000}"/>
    <cellStyle name="Comma 2 2 3 2 3 2 3 4 2" xfId="5415" xr:uid="{00000000-0005-0000-0000-000055150000}"/>
    <cellStyle name="Comma 2 2 3 2 3 2 3 4 2 2" xfId="5416" xr:uid="{00000000-0005-0000-0000-000056150000}"/>
    <cellStyle name="Comma 2 2 3 2 3 2 3 4 3" xfId="5417" xr:uid="{00000000-0005-0000-0000-000057150000}"/>
    <cellStyle name="Comma 2 2 3 2 3 2 3 4 3 2" xfId="5418" xr:uid="{00000000-0005-0000-0000-000058150000}"/>
    <cellStyle name="Comma 2 2 3 2 3 2 3 4 4" xfId="5419" xr:uid="{00000000-0005-0000-0000-000059150000}"/>
    <cellStyle name="Comma 2 2 3 2 3 2 3 5" xfId="5420" xr:uid="{00000000-0005-0000-0000-00005A150000}"/>
    <cellStyle name="Comma 2 2 3 2 3 2 3 5 2" xfId="5421" xr:uid="{00000000-0005-0000-0000-00005B150000}"/>
    <cellStyle name="Comma 2 2 3 2 3 2 3 6" xfId="5422" xr:uid="{00000000-0005-0000-0000-00005C150000}"/>
    <cellStyle name="Comma 2 2 3 2 3 2 3 6 2" xfId="5423" xr:uid="{00000000-0005-0000-0000-00005D150000}"/>
    <cellStyle name="Comma 2 2 3 2 3 2 3 7" xfId="5424" xr:uid="{00000000-0005-0000-0000-00005E150000}"/>
    <cellStyle name="Comma 2 2 3 2 3 2 4" xfId="5425" xr:uid="{00000000-0005-0000-0000-00005F150000}"/>
    <cellStyle name="Comma 2 2 3 2 3 2 4 2" xfId="5426" xr:uid="{00000000-0005-0000-0000-000060150000}"/>
    <cellStyle name="Comma 2 2 3 2 3 2 4 2 2" xfId="5427" xr:uid="{00000000-0005-0000-0000-000061150000}"/>
    <cellStyle name="Comma 2 2 3 2 3 2 4 2 2 2" xfId="5428" xr:uid="{00000000-0005-0000-0000-000062150000}"/>
    <cellStyle name="Comma 2 2 3 2 3 2 4 2 2 2 2" xfId="5429" xr:uid="{00000000-0005-0000-0000-000063150000}"/>
    <cellStyle name="Comma 2 2 3 2 3 2 4 2 2 3" xfId="5430" xr:uid="{00000000-0005-0000-0000-000064150000}"/>
    <cellStyle name="Comma 2 2 3 2 3 2 4 2 2 3 2" xfId="5431" xr:uid="{00000000-0005-0000-0000-000065150000}"/>
    <cellStyle name="Comma 2 2 3 2 3 2 4 2 2 4" xfId="5432" xr:uid="{00000000-0005-0000-0000-000066150000}"/>
    <cellStyle name="Comma 2 2 3 2 3 2 4 2 3" xfId="5433" xr:uid="{00000000-0005-0000-0000-000067150000}"/>
    <cellStyle name="Comma 2 2 3 2 3 2 4 2 3 2" xfId="5434" xr:uid="{00000000-0005-0000-0000-000068150000}"/>
    <cellStyle name="Comma 2 2 3 2 3 2 4 2 4" xfId="5435" xr:uid="{00000000-0005-0000-0000-000069150000}"/>
    <cellStyle name="Comma 2 2 3 2 3 2 4 2 4 2" xfId="5436" xr:uid="{00000000-0005-0000-0000-00006A150000}"/>
    <cellStyle name="Comma 2 2 3 2 3 2 4 2 5" xfId="5437" xr:uid="{00000000-0005-0000-0000-00006B150000}"/>
    <cellStyle name="Comma 2 2 3 2 3 2 4 3" xfId="5438" xr:uid="{00000000-0005-0000-0000-00006C150000}"/>
    <cellStyle name="Comma 2 2 3 2 3 2 4 3 2" xfId="5439" xr:uid="{00000000-0005-0000-0000-00006D150000}"/>
    <cellStyle name="Comma 2 2 3 2 3 2 4 3 2 2" xfId="5440" xr:uid="{00000000-0005-0000-0000-00006E150000}"/>
    <cellStyle name="Comma 2 2 3 2 3 2 4 3 3" xfId="5441" xr:uid="{00000000-0005-0000-0000-00006F150000}"/>
    <cellStyle name="Comma 2 2 3 2 3 2 4 3 3 2" xfId="5442" xr:uid="{00000000-0005-0000-0000-000070150000}"/>
    <cellStyle name="Comma 2 2 3 2 3 2 4 3 4" xfId="5443" xr:uid="{00000000-0005-0000-0000-000071150000}"/>
    <cellStyle name="Comma 2 2 3 2 3 2 4 4" xfId="5444" xr:uid="{00000000-0005-0000-0000-000072150000}"/>
    <cellStyle name="Comma 2 2 3 2 3 2 4 4 2" xfId="5445" xr:uid="{00000000-0005-0000-0000-000073150000}"/>
    <cellStyle name="Comma 2 2 3 2 3 2 4 5" xfId="5446" xr:uid="{00000000-0005-0000-0000-000074150000}"/>
    <cellStyle name="Comma 2 2 3 2 3 2 4 5 2" xfId="5447" xr:uid="{00000000-0005-0000-0000-000075150000}"/>
    <cellStyle name="Comma 2 2 3 2 3 2 4 6" xfId="5448" xr:uid="{00000000-0005-0000-0000-000076150000}"/>
    <cellStyle name="Comma 2 2 3 2 3 2 5" xfId="5449" xr:uid="{00000000-0005-0000-0000-000077150000}"/>
    <cellStyle name="Comma 2 2 3 2 3 2 5 2" xfId="5450" xr:uid="{00000000-0005-0000-0000-000078150000}"/>
    <cellStyle name="Comma 2 2 3 2 3 2 5 2 2" xfId="5451" xr:uid="{00000000-0005-0000-0000-000079150000}"/>
    <cellStyle name="Comma 2 2 3 2 3 2 5 2 2 2" xfId="5452" xr:uid="{00000000-0005-0000-0000-00007A150000}"/>
    <cellStyle name="Comma 2 2 3 2 3 2 5 2 3" xfId="5453" xr:uid="{00000000-0005-0000-0000-00007B150000}"/>
    <cellStyle name="Comma 2 2 3 2 3 2 5 2 3 2" xfId="5454" xr:uid="{00000000-0005-0000-0000-00007C150000}"/>
    <cellStyle name="Comma 2 2 3 2 3 2 5 2 4" xfId="5455" xr:uid="{00000000-0005-0000-0000-00007D150000}"/>
    <cellStyle name="Comma 2 2 3 2 3 2 5 3" xfId="5456" xr:uid="{00000000-0005-0000-0000-00007E150000}"/>
    <cellStyle name="Comma 2 2 3 2 3 2 5 3 2" xfId="5457" xr:uid="{00000000-0005-0000-0000-00007F150000}"/>
    <cellStyle name="Comma 2 2 3 2 3 2 5 4" xfId="5458" xr:uid="{00000000-0005-0000-0000-000080150000}"/>
    <cellStyle name="Comma 2 2 3 2 3 2 5 4 2" xfId="5459" xr:uid="{00000000-0005-0000-0000-000081150000}"/>
    <cellStyle name="Comma 2 2 3 2 3 2 5 5" xfId="5460" xr:uid="{00000000-0005-0000-0000-000082150000}"/>
    <cellStyle name="Comma 2 2 3 2 3 2 6" xfId="5461" xr:uid="{00000000-0005-0000-0000-000083150000}"/>
    <cellStyle name="Comma 2 2 3 2 3 2 6 2" xfId="5462" xr:uid="{00000000-0005-0000-0000-000084150000}"/>
    <cellStyle name="Comma 2 2 3 2 3 2 6 2 2" xfId="5463" xr:uid="{00000000-0005-0000-0000-000085150000}"/>
    <cellStyle name="Comma 2 2 3 2 3 2 6 3" xfId="5464" xr:uid="{00000000-0005-0000-0000-000086150000}"/>
    <cellStyle name="Comma 2 2 3 2 3 2 6 3 2" xfId="5465" xr:uid="{00000000-0005-0000-0000-000087150000}"/>
    <cellStyle name="Comma 2 2 3 2 3 2 6 4" xfId="5466" xr:uid="{00000000-0005-0000-0000-000088150000}"/>
    <cellStyle name="Comma 2 2 3 2 3 2 7" xfId="5467" xr:uid="{00000000-0005-0000-0000-000089150000}"/>
    <cellStyle name="Comma 2 2 3 2 3 2 7 2" xfId="5468" xr:uid="{00000000-0005-0000-0000-00008A150000}"/>
    <cellStyle name="Comma 2 2 3 2 3 2 8" xfId="5469" xr:uid="{00000000-0005-0000-0000-00008B150000}"/>
    <cellStyle name="Comma 2 2 3 2 3 2 8 2" xfId="5470" xr:uid="{00000000-0005-0000-0000-00008C150000}"/>
    <cellStyle name="Comma 2 2 3 2 3 2 9" xfId="5471" xr:uid="{00000000-0005-0000-0000-00008D150000}"/>
    <cellStyle name="Comma 2 2 3 2 3 3" xfId="5472" xr:uid="{00000000-0005-0000-0000-00008E150000}"/>
    <cellStyle name="Comma 2 2 3 2 3 3 2" xfId="5473" xr:uid="{00000000-0005-0000-0000-00008F150000}"/>
    <cellStyle name="Comma 2 2 3 2 3 3 2 2" xfId="5474" xr:uid="{00000000-0005-0000-0000-000090150000}"/>
    <cellStyle name="Comma 2 2 3 2 3 3 2 2 2" xfId="5475" xr:uid="{00000000-0005-0000-0000-000091150000}"/>
    <cellStyle name="Comma 2 2 3 2 3 3 2 2 2 2" xfId="5476" xr:uid="{00000000-0005-0000-0000-000092150000}"/>
    <cellStyle name="Comma 2 2 3 2 3 3 2 2 2 2 2" xfId="5477" xr:uid="{00000000-0005-0000-0000-000093150000}"/>
    <cellStyle name="Comma 2 2 3 2 3 3 2 2 2 2 2 2" xfId="5478" xr:uid="{00000000-0005-0000-0000-000094150000}"/>
    <cellStyle name="Comma 2 2 3 2 3 3 2 2 2 2 3" xfId="5479" xr:uid="{00000000-0005-0000-0000-000095150000}"/>
    <cellStyle name="Comma 2 2 3 2 3 3 2 2 2 2 3 2" xfId="5480" xr:uid="{00000000-0005-0000-0000-000096150000}"/>
    <cellStyle name="Comma 2 2 3 2 3 3 2 2 2 2 4" xfId="5481" xr:uid="{00000000-0005-0000-0000-000097150000}"/>
    <cellStyle name="Comma 2 2 3 2 3 3 2 2 2 3" xfId="5482" xr:uid="{00000000-0005-0000-0000-000098150000}"/>
    <cellStyle name="Comma 2 2 3 2 3 3 2 2 2 3 2" xfId="5483" xr:uid="{00000000-0005-0000-0000-000099150000}"/>
    <cellStyle name="Comma 2 2 3 2 3 3 2 2 2 4" xfId="5484" xr:uid="{00000000-0005-0000-0000-00009A150000}"/>
    <cellStyle name="Comma 2 2 3 2 3 3 2 2 2 4 2" xfId="5485" xr:uid="{00000000-0005-0000-0000-00009B150000}"/>
    <cellStyle name="Comma 2 2 3 2 3 3 2 2 2 5" xfId="5486" xr:uid="{00000000-0005-0000-0000-00009C150000}"/>
    <cellStyle name="Comma 2 2 3 2 3 3 2 2 3" xfId="5487" xr:uid="{00000000-0005-0000-0000-00009D150000}"/>
    <cellStyle name="Comma 2 2 3 2 3 3 2 2 3 2" xfId="5488" xr:uid="{00000000-0005-0000-0000-00009E150000}"/>
    <cellStyle name="Comma 2 2 3 2 3 3 2 2 3 2 2" xfId="5489" xr:uid="{00000000-0005-0000-0000-00009F150000}"/>
    <cellStyle name="Comma 2 2 3 2 3 3 2 2 3 3" xfId="5490" xr:uid="{00000000-0005-0000-0000-0000A0150000}"/>
    <cellStyle name="Comma 2 2 3 2 3 3 2 2 3 3 2" xfId="5491" xr:uid="{00000000-0005-0000-0000-0000A1150000}"/>
    <cellStyle name="Comma 2 2 3 2 3 3 2 2 3 4" xfId="5492" xr:uid="{00000000-0005-0000-0000-0000A2150000}"/>
    <cellStyle name="Comma 2 2 3 2 3 3 2 2 4" xfId="5493" xr:uid="{00000000-0005-0000-0000-0000A3150000}"/>
    <cellStyle name="Comma 2 2 3 2 3 3 2 2 4 2" xfId="5494" xr:uid="{00000000-0005-0000-0000-0000A4150000}"/>
    <cellStyle name="Comma 2 2 3 2 3 3 2 2 5" xfId="5495" xr:uid="{00000000-0005-0000-0000-0000A5150000}"/>
    <cellStyle name="Comma 2 2 3 2 3 3 2 2 5 2" xfId="5496" xr:uid="{00000000-0005-0000-0000-0000A6150000}"/>
    <cellStyle name="Comma 2 2 3 2 3 3 2 2 6" xfId="5497" xr:uid="{00000000-0005-0000-0000-0000A7150000}"/>
    <cellStyle name="Comma 2 2 3 2 3 3 2 3" xfId="5498" xr:uid="{00000000-0005-0000-0000-0000A8150000}"/>
    <cellStyle name="Comma 2 2 3 2 3 3 2 3 2" xfId="5499" xr:uid="{00000000-0005-0000-0000-0000A9150000}"/>
    <cellStyle name="Comma 2 2 3 2 3 3 2 3 2 2" xfId="5500" xr:uid="{00000000-0005-0000-0000-0000AA150000}"/>
    <cellStyle name="Comma 2 2 3 2 3 3 2 3 2 2 2" xfId="5501" xr:uid="{00000000-0005-0000-0000-0000AB150000}"/>
    <cellStyle name="Comma 2 2 3 2 3 3 2 3 2 3" xfId="5502" xr:uid="{00000000-0005-0000-0000-0000AC150000}"/>
    <cellStyle name="Comma 2 2 3 2 3 3 2 3 2 3 2" xfId="5503" xr:uid="{00000000-0005-0000-0000-0000AD150000}"/>
    <cellStyle name="Comma 2 2 3 2 3 3 2 3 2 4" xfId="5504" xr:uid="{00000000-0005-0000-0000-0000AE150000}"/>
    <cellStyle name="Comma 2 2 3 2 3 3 2 3 3" xfId="5505" xr:uid="{00000000-0005-0000-0000-0000AF150000}"/>
    <cellStyle name="Comma 2 2 3 2 3 3 2 3 3 2" xfId="5506" xr:uid="{00000000-0005-0000-0000-0000B0150000}"/>
    <cellStyle name="Comma 2 2 3 2 3 3 2 3 4" xfId="5507" xr:uid="{00000000-0005-0000-0000-0000B1150000}"/>
    <cellStyle name="Comma 2 2 3 2 3 3 2 3 4 2" xfId="5508" xr:uid="{00000000-0005-0000-0000-0000B2150000}"/>
    <cellStyle name="Comma 2 2 3 2 3 3 2 3 5" xfId="5509" xr:uid="{00000000-0005-0000-0000-0000B3150000}"/>
    <cellStyle name="Comma 2 2 3 2 3 3 2 4" xfId="5510" xr:uid="{00000000-0005-0000-0000-0000B4150000}"/>
    <cellStyle name="Comma 2 2 3 2 3 3 2 4 2" xfId="5511" xr:uid="{00000000-0005-0000-0000-0000B5150000}"/>
    <cellStyle name="Comma 2 2 3 2 3 3 2 4 2 2" xfId="5512" xr:uid="{00000000-0005-0000-0000-0000B6150000}"/>
    <cellStyle name="Comma 2 2 3 2 3 3 2 4 3" xfId="5513" xr:uid="{00000000-0005-0000-0000-0000B7150000}"/>
    <cellStyle name="Comma 2 2 3 2 3 3 2 4 3 2" xfId="5514" xr:uid="{00000000-0005-0000-0000-0000B8150000}"/>
    <cellStyle name="Comma 2 2 3 2 3 3 2 4 4" xfId="5515" xr:uid="{00000000-0005-0000-0000-0000B9150000}"/>
    <cellStyle name="Comma 2 2 3 2 3 3 2 5" xfId="5516" xr:uid="{00000000-0005-0000-0000-0000BA150000}"/>
    <cellStyle name="Comma 2 2 3 2 3 3 2 5 2" xfId="5517" xr:uid="{00000000-0005-0000-0000-0000BB150000}"/>
    <cellStyle name="Comma 2 2 3 2 3 3 2 6" xfId="5518" xr:uid="{00000000-0005-0000-0000-0000BC150000}"/>
    <cellStyle name="Comma 2 2 3 2 3 3 2 6 2" xfId="5519" xr:uid="{00000000-0005-0000-0000-0000BD150000}"/>
    <cellStyle name="Comma 2 2 3 2 3 3 2 7" xfId="5520" xr:uid="{00000000-0005-0000-0000-0000BE150000}"/>
    <cellStyle name="Comma 2 2 3 2 3 3 3" xfId="5521" xr:uid="{00000000-0005-0000-0000-0000BF150000}"/>
    <cellStyle name="Comma 2 2 3 2 3 3 3 2" xfId="5522" xr:uid="{00000000-0005-0000-0000-0000C0150000}"/>
    <cellStyle name="Comma 2 2 3 2 3 3 3 2 2" xfId="5523" xr:uid="{00000000-0005-0000-0000-0000C1150000}"/>
    <cellStyle name="Comma 2 2 3 2 3 3 3 2 2 2" xfId="5524" xr:uid="{00000000-0005-0000-0000-0000C2150000}"/>
    <cellStyle name="Comma 2 2 3 2 3 3 3 2 2 2 2" xfId="5525" xr:uid="{00000000-0005-0000-0000-0000C3150000}"/>
    <cellStyle name="Comma 2 2 3 2 3 3 3 2 2 3" xfId="5526" xr:uid="{00000000-0005-0000-0000-0000C4150000}"/>
    <cellStyle name="Comma 2 2 3 2 3 3 3 2 2 3 2" xfId="5527" xr:uid="{00000000-0005-0000-0000-0000C5150000}"/>
    <cellStyle name="Comma 2 2 3 2 3 3 3 2 2 4" xfId="5528" xr:uid="{00000000-0005-0000-0000-0000C6150000}"/>
    <cellStyle name="Comma 2 2 3 2 3 3 3 2 3" xfId="5529" xr:uid="{00000000-0005-0000-0000-0000C7150000}"/>
    <cellStyle name="Comma 2 2 3 2 3 3 3 2 3 2" xfId="5530" xr:uid="{00000000-0005-0000-0000-0000C8150000}"/>
    <cellStyle name="Comma 2 2 3 2 3 3 3 2 4" xfId="5531" xr:uid="{00000000-0005-0000-0000-0000C9150000}"/>
    <cellStyle name="Comma 2 2 3 2 3 3 3 2 4 2" xfId="5532" xr:uid="{00000000-0005-0000-0000-0000CA150000}"/>
    <cellStyle name="Comma 2 2 3 2 3 3 3 2 5" xfId="5533" xr:uid="{00000000-0005-0000-0000-0000CB150000}"/>
    <cellStyle name="Comma 2 2 3 2 3 3 3 3" xfId="5534" xr:uid="{00000000-0005-0000-0000-0000CC150000}"/>
    <cellStyle name="Comma 2 2 3 2 3 3 3 3 2" xfId="5535" xr:uid="{00000000-0005-0000-0000-0000CD150000}"/>
    <cellStyle name="Comma 2 2 3 2 3 3 3 3 2 2" xfId="5536" xr:uid="{00000000-0005-0000-0000-0000CE150000}"/>
    <cellStyle name="Comma 2 2 3 2 3 3 3 3 3" xfId="5537" xr:uid="{00000000-0005-0000-0000-0000CF150000}"/>
    <cellStyle name="Comma 2 2 3 2 3 3 3 3 3 2" xfId="5538" xr:uid="{00000000-0005-0000-0000-0000D0150000}"/>
    <cellStyle name="Comma 2 2 3 2 3 3 3 3 4" xfId="5539" xr:uid="{00000000-0005-0000-0000-0000D1150000}"/>
    <cellStyle name="Comma 2 2 3 2 3 3 3 4" xfId="5540" xr:uid="{00000000-0005-0000-0000-0000D2150000}"/>
    <cellStyle name="Comma 2 2 3 2 3 3 3 4 2" xfId="5541" xr:uid="{00000000-0005-0000-0000-0000D3150000}"/>
    <cellStyle name="Comma 2 2 3 2 3 3 3 5" xfId="5542" xr:uid="{00000000-0005-0000-0000-0000D4150000}"/>
    <cellStyle name="Comma 2 2 3 2 3 3 3 5 2" xfId="5543" xr:uid="{00000000-0005-0000-0000-0000D5150000}"/>
    <cellStyle name="Comma 2 2 3 2 3 3 3 6" xfId="5544" xr:uid="{00000000-0005-0000-0000-0000D6150000}"/>
    <cellStyle name="Comma 2 2 3 2 3 3 4" xfId="5545" xr:uid="{00000000-0005-0000-0000-0000D7150000}"/>
    <cellStyle name="Comma 2 2 3 2 3 3 4 2" xfId="5546" xr:uid="{00000000-0005-0000-0000-0000D8150000}"/>
    <cellStyle name="Comma 2 2 3 2 3 3 4 2 2" xfId="5547" xr:uid="{00000000-0005-0000-0000-0000D9150000}"/>
    <cellStyle name="Comma 2 2 3 2 3 3 4 2 2 2" xfId="5548" xr:uid="{00000000-0005-0000-0000-0000DA150000}"/>
    <cellStyle name="Comma 2 2 3 2 3 3 4 2 3" xfId="5549" xr:uid="{00000000-0005-0000-0000-0000DB150000}"/>
    <cellStyle name="Comma 2 2 3 2 3 3 4 2 3 2" xfId="5550" xr:uid="{00000000-0005-0000-0000-0000DC150000}"/>
    <cellStyle name="Comma 2 2 3 2 3 3 4 2 4" xfId="5551" xr:uid="{00000000-0005-0000-0000-0000DD150000}"/>
    <cellStyle name="Comma 2 2 3 2 3 3 4 3" xfId="5552" xr:uid="{00000000-0005-0000-0000-0000DE150000}"/>
    <cellStyle name="Comma 2 2 3 2 3 3 4 3 2" xfId="5553" xr:uid="{00000000-0005-0000-0000-0000DF150000}"/>
    <cellStyle name="Comma 2 2 3 2 3 3 4 4" xfId="5554" xr:uid="{00000000-0005-0000-0000-0000E0150000}"/>
    <cellStyle name="Comma 2 2 3 2 3 3 4 4 2" xfId="5555" xr:uid="{00000000-0005-0000-0000-0000E1150000}"/>
    <cellStyle name="Comma 2 2 3 2 3 3 4 5" xfId="5556" xr:uid="{00000000-0005-0000-0000-0000E2150000}"/>
    <cellStyle name="Comma 2 2 3 2 3 3 5" xfId="5557" xr:uid="{00000000-0005-0000-0000-0000E3150000}"/>
    <cellStyle name="Comma 2 2 3 2 3 3 5 2" xfId="5558" xr:uid="{00000000-0005-0000-0000-0000E4150000}"/>
    <cellStyle name="Comma 2 2 3 2 3 3 5 2 2" xfId="5559" xr:uid="{00000000-0005-0000-0000-0000E5150000}"/>
    <cellStyle name="Comma 2 2 3 2 3 3 5 3" xfId="5560" xr:uid="{00000000-0005-0000-0000-0000E6150000}"/>
    <cellStyle name="Comma 2 2 3 2 3 3 5 3 2" xfId="5561" xr:uid="{00000000-0005-0000-0000-0000E7150000}"/>
    <cellStyle name="Comma 2 2 3 2 3 3 5 4" xfId="5562" xr:uid="{00000000-0005-0000-0000-0000E8150000}"/>
    <cellStyle name="Comma 2 2 3 2 3 3 6" xfId="5563" xr:uid="{00000000-0005-0000-0000-0000E9150000}"/>
    <cellStyle name="Comma 2 2 3 2 3 3 6 2" xfId="5564" xr:uid="{00000000-0005-0000-0000-0000EA150000}"/>
    <cellStyle name="Comma 2 2 3 2 3 3 7" xfId="5565" xr:uid="{00000000-0005-0000-0000-0000EB150000}"/>
    <cellStyle name="Comma 2 2 3 2 3 3 7 2" xfId="5566" xr:uid="{00000000-0005-0000-0000-0000EC150000}"/>
    <cellStyle name="Comma 2 2 3 2 3 3 8" xfId="5567" xr:uid="{00000000-0005-0000-0000-0000ED150000}"/>
    <cellStyle name="Comma 2 2 3 2 3 4" xfId="5568" xr:uid="{00000000-0005-0000-0000-0000EE150000}"/>
    <cellStyle name="Comma 2 2 3 2 3 4 2" xfId="5569" xr:uid="{00000000-0005-0000-0000-0000EF150000}"/>
    <cellStyle name="Comma 2 2 3 2 3 4 2 2" xfId="5570" xr:uid="{00000000-0005-0000-0000-0000F0150000}"/>
    <cellStyle name="Comma 2 2 3 2 3 4 2 2 2" xfId="5571" xr:uid="{00000000-0005-0000-0000-0000F1150000}"/>
    <cellStyle name="Comma 2 2 3 2 3 4 2 2 2 2" xfId="5572" xr:uid="{00000000-0005-0000-0000-0000F2150000}"/>
    <cellStyle name="Comma 2 2 3 2 3 4 2 2 2 2 2" xfId="5573" xr:uid="{00000000-0005-0000-0000-0000F3150000}"/>
    <cellStyle name="Comma 2 2 3 2 3 4 2 2 2 3" xfId="5574" xr:uid="{00000000-0005-0000-0000-0000F4150000}"/>
    <cellStyle name="Comma 2 2 3 2 3 4 2 2 2 3 2" xfId="5575" xr:uid="{00000000-0005-0000-0000-0000F5150000}"/>
    <cellStyle name="Comma 2 2 3 2 3 4 2 2 2 4" xfId="5576" xr:uid="{00000000-0005-0000-0000-0000F6150000}"/>
    <cellStyle name="Comma 2 2 3 2 3 4 2 2 3" xfId="5577" xr:uid="{00000000-0005-0000-0000-0000F7150000}"/>
    <cellStyle name="Comma 2 2 3 2 3 4 2 2 3 2" xfId="5578" xr:uid="{00000000-0005-0000-0000-0000F8150000}"/>
    <cellStyle name="Comma 2 2 3 2 3 4 2 2 4" xfId="5579" xr:uid="{00000000-0005-0000-0000-0000F9150000}"/>
    <cellStyle name="Comma 2 2 3 2 3 4 2 2 4 2" xfId="5580" xr:uid="{00000000-0005-0000-0000-0000FA150000}"/>
    <cellStyle name="Comma 2 2 3 2 3 4 2 2 5" xfId="5581" xr:uid="{00000000-0005-0000-0000-0000FB150000}"/>
    <cellStyle name="Comma 2 2 3 2 3 4 2 3" xfId="5582" xr:uid="{00000000-0005-0000-0000-0000FC150000}"/>
    <cellStyle name="Comma 2 2 3 2 3 4 2 3 2" xfId="5583" xr:uid="{00000000-0005-0000-0000-0000FD150000}"/>
    <cellStyle name="Comma 2 2 3 2 3 4 2 3 2 2" xfId="5584" xr:uid="{00000000-0005-0000-0000-0000FE150000}"/>
    <cellStyle name="Comma 2 2 3 2 3 4 2 3 3" xfId="5585" xr:uid="{00000000-0005-0000-0000-0000FF150000}"/>
    <cellStyle name="Comma 2 2 3 2 3 4 2 3 3 2" xfId="5586" xr:uid="{00000000-0005-0000-0000-000000160000}"/>
    <cellStyle name="Comma 2 2 3 2 3 4 2 3 4" xfId="5587" xr:uid="{00000000-0005-0000-0000-000001160000}"/>
    <cellStyle name="Comma 2 2 3 2 3 4 2 4" xfId="5588" xr:uid="{00000000-0005-0000-0000-000002160000}"/>
    <cellStyle name="Comma 2 2 3 2 3 4 2 4 2" xfId="5589" xr:uid="{00000000-0005-0000-0000-000003160000}"/>
    <cellStyle name="Comma 2 2 3 2 3 4 2 5" xfId="5590" xr:uid="{00000000-0005-0000-0000-000004160000}"/>
    <cellStyle name="Comma 2 2 3 2 3 4 2 5 2" xfId="5591" xr:uid="{00000000-0005-0000-0000-000005160000}"/>
    <cellStyle name="Comma 2 2 3 2 3 4 2 6" xfId="5592" xr:uid="{00000000-0005-0000-0000-000006160000}"/>
    <cellStyle name="Comma 2 2 3 2 3 4 3" xfId="5593" xr:uid="{00000000-0005-0000-0000-000007160000}"/>
    <cellStyle name="Comma 2 2 3 2 3 4 3 2" xfId="5594" xr:uid="{00000000-0005-0000-0000-000008160000}"/>
    <cellStyle name="Comma 2 2 3 2 3 4 3 2 2" xfId="5595" xr:uid="{00000000-0005-0000-0000-000009160000}"/>
    <cellStyle name="Comma 2 2 3 2 3 4 3 2 2 2" xfId="5596" xr:uid="{00000000-0005-0000-0000-00000A160000}"/>
    <cellStyle name="Comma 2 2 3 2 3 4 3 2 3" xfId="5597" xr:uid="{00000000-0005-0000-0000-00000B160000}"/>
    <cellStyle name="Comma 2 2 3 2 3 4 3 2 3 2" xfId="5598" xr:uid="{00000000-0005-0000-0000-00000C160000}"/>
    <cellStyle name="Comma 2 2 3 2 3 4 3 2 4" xfId="5599" xr:uid="{00000000-0005-0000-0000-00000D160000}"/>
    <cellStyle name="Comma 2 2 3 2 3 4 3 3" xfId="5600" xr:uid="{00000000-0005-0000-0000-00000E160000}"/>
    <cellStyle name="Comma 2 2 3 2 3 4 3 3 2" xfId="5601" xr:uid="{00000000-0005-0000-0000-00000F160000}"/>
    <cellStyle name="Comma 2 2 3 2 3 4 3 4" xfId="5602" xr:uid="{00000000-0005-0000-0000-000010160000}"/>
    <cellStyle name="Comma 2 2 3 2 3 4 3 4 2" xfId="5603" xr:uid="{00000000-0005-0000-0000-000011160000}"/>
    <cellStyle name="Comma 2 2 3 2 3 4 3 5" xfId="5604" xr:uid="{00000000-0005-0000-0000-000012160000}"/>
    <cellStyle name="Comma 2 2 3 2 3 4 4" xfId="5605" xr:uid="{00000000-0005-0000-0000-000013160000}"/>
    <cellStyle name="Comma 2 2 3 2 3 4 4 2" xfId="5606" xr:uid="{00000000-0005-0000-0000-000014160000}"/>
    <cellStyle name="Comma 2 2 3 2 3 4 4 2 2" xfId="5607" xr:uid="{00000000-0005-0000-0000-000015160000}"/>
    <cellStyle name="Comma 2 2 3 2 3 4 4 3" xfId="5608" xr:uid="{00000000-0005-0000-0000-000016160000}"/>
    <cellStyle name="Comma 2 2 3 2 3 4 4 3 2" xfId="5609" xr:uid="{00000000-0005-0000-0000-000017160000}"/>
    <cellStyle name="Comma 2 2 3 2 3 4 4 4" xfId="5610" xr:uid="{00000000-0005-0000-0000-000018160000}"/>
    <cellStyle name="Comma 2 2 3 2 3 4 5" xfId="5611" xr:uid="{00000000-0005-0000-0000-000019160000}"/>
    <cellStyle name="Comma 2 2 3 2 3 4 5 2" xfId="5612" xr:uid="{00000000-0005-0000-0000-00001A160000}"/>
    <cellStyle name="Comma 2 2 3 2 3 4 6" xfId="5613" xr:uid="{00000000-0005-0000-0000-00001B160000}"/>
    <cellStyle name="Comma 2 2 3 2 3 4 6 2" xfId="5614" xr:uid="{00000000-0005-0000-0000-00001C160000}"/>
    <cellStyle name="Comma 2 2 3 2 3 4 7" xfId="5615" xr:uid="{00000000-0005-0000-0000-00001D160000}"/>
    <cellStyle name="Comma 2 2 3 2 3 5" xfId="5616" xr:uid="{00000000-0005-0000-0000-00001E160000}"/>
    <cellStyle name="Comma 2 2 3 2 3 5 2" xfId="5617" xr:uid="{00000000-0005-0000-0000-00001F160000}"/>
    <cellStyle name="Comma 2 2 3 2 3 5 2 2" xfId="5618" xr:uid="{00000000-0005-0000-0000-000020160000}"/>
    <cellStyle name="Comma 2 2 3 2 3 5 2 2 2" xfId="5619" xr:uid="{00000000-0005-0000-0000-000021160000}"/>
    <cellStyle name="Comma 2 2 3 2 3 5 2 2 2 2" xfId="5620" xr:uid="{00000000-0005-0000-0000-000022160000}"/>
    <cellStyle name="Comma 2 2 3 2 3 5 2 2 3" xfId="5621" xr:uid="{00000000-0005-0000-0000-000023160000}"/>
    <cellStyle name="Comma 2 2 3 2 3 5 2 2 3 2" xfId="5622" xr:uid="{00000000-0005-0000-0000-000024160000}"/>
    <cellStyle name="Comma 2 2 3 2 3 5 2 2 4" xfId="5623" xr:uid="{00000000-0005-0000-0000-000025160000}"/>
    <cellStyle name="Comma 2 2 3 2 3 5 2 3" xfId="5624" xr:uid="{00000000-0005-0000-0000-000026160000}"/>
    <cellStyle name="Comma 2 2 3 2 3 5 2 3 2" xfId="5625" xr:uid="{00000000-0005-0000-0000-000027160000}"/>
    <cellStyle name="Comma 2 2 3 2 3 5 2 4" xfId="5626" xr:uid="{00000000-0005-0000-0000-000028160000}"/>
    <cellStyle name="Comma 2 2 3 2 3 5 2 4 2" xfId="5627" xr:uid="{00000000-0005-0000-0000-000029160000}"/>
    <cellStyle name="Comma 2 2 3 2 3 5 2 5" xfId="5628" xr:uid="{00000000-0005-0000-0000-00002A160000}"/>
    <cellStyle name="Comma 2 2 3 2 3 5 3" xfId="5629" xr:uid="{00000000-0005-0000-0000-00002B160000}"/>
    <cellStyle name="Comma 2 2 3 2 3 5 3 2" xfId="5630" xr:uid="{00000000-0005-0000-0000-00002C160000}"/>
    <cellStyle name="Comma 2 2 3 2 3 5 3 2 2" xfId="5631" xr:uid="{00000000-0005-0000-0000-00002D160000}"/>
    <cellStyle name="Comma 2 2 3 2 3 5 3 3" xfId="5632" xr:uid="{00000000-0005-0000-0000-00002E160000}"/>
    <cellStyle name="Comma 2 2 3 2 3 5 3 3 2" xfId="5633" xr:uid="{00000000-0005-0000-0000-00002F160000}"/>
    <cellStyle name="Comma 2 2 3 2 3 5 3 4" xfId="5634" xr:uid="{00000000-0005-0000-0000-000030160000}"/>
    <cellStyle name="Comma 2 2 3 2 3 5 4" xfId="5635" xr:uid="{00000000-0005-0000-0000-000031160000}"/>
    <cellStyle name="Comma 2 2 3 2 3 5 4 2" xfId="5636" xr:uid="{00000000-0005-0000-0000-000032160000}"/>
    <cellStyle name="Comma 2 2 3 2 3 5 5" xfId="5637" xr:uid="{00000000-0005-0000-0000-000033160000}"/>
    <cellStyle name="Comma 2 2 3 2 3 5 5 2" xfId="5638" xr:uid="{00000000-0005-0000-0000-000034160000}"/>
    <cellStyle name="Comma 2 2 3 2 3 5 6" xfId="5639" xr:uid="{00000000-0005-0000-0000-000035160000}"/>
    <cellStyle name="Comma 2 2 3 2 3 6" xfId="5640" xr:uid="{00000000-0005-0000-0000-000036160000}"/>
    <cellStyle name="Comma 2 2 3 2 3 6 2" xfId="5641" xr:uid="{00000000-0005-0000-0000-000037160000}"/>
    <cellStyle name="Comma 2 2 3 2 3 6 2 2" xfId="5642" xr:uid="{00000000-0005-0000-0000-000038160000}"/>
    <cellStyle name="Comma 2 2 3 2 3 6 2 2 2" xfId="5643" xr:uid="{00000000-0005-0000-0000-000039160000}"/>
    <cellStyle name="Comma 2 2 3 2 3 6 2 3" xfId="5644" xr:uid="{00000000-0005-0000-0000-00003A160000}"/>
    <cellStyle name="Comma 2 2 3 2 3 6 2 3 2" xfId="5645" xr:uid="{00000000-0005-0000-0000-00003B160000}"/>
    <cellStyle name="Comma 2 2 3 2 3 6 2 4" xfId="5646" xr:uid="{00000000-0005-0000-0000-00003C160000}"/>
    <cellStyle name="Comma 2 2 3 2 3 6 3" xfId="5647" xr:uid="{00000000-0005-0000-0000-00003D160000}"/>
    <cellStyle name="Comma 2 2 3 2 3 6 3 2" xfId="5648" xr:uid="{00000000-0005-0000-0000-00003E160000}"/>
    <cellStyle name="Comma 2 2 3 2 3 6 4" xfId="5649" xr:uid="{00000000-0005-0000-0000-00003F160000}"/>
    <cellStyle name="Comma 2 2 3 2 3 6 4 2" xfId="5650" xr:uid="{00000000-0005-0000-0000-000040160000}"/>
    <cellStyle name="Comma 2 2 3 2 3 6 5" xfId="5651" xr:uid="{00000000-0005-0000-0000-000041160000}"/>
    <cellStyle name="Comma 2 2 3 2 3 7" xfId="5652" xr:uid="{00000000-0005-0000-0000-000042160000}"/>
    <cellStyle name="Comma 2 2 3 2 3 7 2" xfId="5653" xr:uid="{00000000-0005-0000-0000-000043160000}"/>
    <cellStyle name="Comma 2 2 3 2 3 7 2 2" xfId="5654" xr:uid="{00000000-0005-0000-0000-000044160000}"/>
    <cellStyle name="Comma 2 2 3 2 3 7 3" xfId="5655" xr:uid="{00000000-0005-0000-0000-000045160000}"/>
    <cellStyle name="Comma 2 2 3 2 3 7 3 2" xfId="5656" xr:uid="{00000000-0005-0000-0000-000046160000}"/>
    <cellStyle name="Comma 2 2 3 2 3 7 4" xfId="5657" xr:uid="{00000000-0005-0000-0000-000047160000}"/>
    <cellStyle name="Comma 2 2 3 2 3 8" xfId="5658" xr:uid="{00000000-0005-0000-0000-000048160000}"/>
    <cellStyle name="Comma 2 2 3 2 3 8 2" xfId="5659" xr:uid="{00000000-0005-0000-0000-000049160000}"/>
    <cellStyle name="Comma 2 2 3 2 3 9" xfId="5660" xr:uid="{00000000-0005-0000-0000-00004A160000}"/>
    <cellStyle name="Comma 2 2 3 2 3 9 2" xfId="5661" xr:uid="{00000000-0005-0000-0000-00004B160000}"/>
    <cellStyle name="Comma 2 2 3 2 4" xfId="5662" xr:uid="{00000000-0005-0000-0000-00004C160000}"/>
    <cellStyle name="Comma 2 2 3 2 4 2" xfId="5663" xr:uid="{00000000-0005-0000-0000-00004D160000}"/>
    <cellStyle name="Comma 2 2 3 2 4 2 2" xfId="5664" xr:uid="{00000000-0005-0000-0000-00004E160000}"/>
    <cellStyle name="Comma 2 2 3 2 4 2 2 2" xfId="5665" xr:uid="{00000000-0005-0000-0000-00004F160000}"/>
    <cellStyle name="Comma 2 2 3 2 4 2 2 2 2" xfId="5666" xr:uid="{00000000-0005-0000-0000-000050160000}"/>
    <cellStyle name="Comma 2 2 3 2 4 2 2 2 2 2" xfId="5667" xr:uid="{00000000-0005-0000-0000-000051160000}"/>
    <cellStyle name="Comma 2 2 3 2 4 2 2 2 2 2 2" xfId="5668" xr:uid="{00000000-0005-0000-0000-000052160000}"/>
    <cellStyle name="Comma 2 2 3 2 4 2 2 2 2 2 2 2" xfId="5669" xr:uid="{00000000-0005-0000-0000-000053160000}"/>
    <cellStyle name="Comma 2 2 3 2 4 2 2 2 2 2 3" xfId="5670" xr:uid="{00000000-0005-0000-0000-000054160000}"/>
    <cellStyle name="Comma 2 2 3 2 4 2 2 2 2 2 3 2" xfId="5671" xr:uid="{00000000-0005-0000-0000-000055160000}"/>
    <cellStyle name="Comma 2 2 3 2 4 2 2 2 2 2 4" xfId="5672" xr:uid="{00000000-0005-0000-0000-000056160000}"/>
    <cellStyle name="Comma 2 2 3 2 4 2 2 2 2 3" xfId="5673" xr:uid="{00000000-0005-0000-0000-000057160000}"/>
    <cellStyle name="Comma 2 2 3 2 4 2 2 2 2 3 2" xfId="5674" xr:uid="{00000000-0005-0000-0000-000058160000}"/>
    <cellStyle name="Comma 2 2 3 2 4 2 2 2 2 4" xfId="5675" xr:uid="{00000000-0005-0000-0000-000059160000}"/>
    <cellStyle name="Comma 2 2 3 2 4 2 2 2 2 4 2" xfId="5676" xr:uid="{00000000-0005-0000-0000-00005A160000}"/>
    <cellStyle name="Comma 2 2 3 2 4 2 2 2 2 5" xfId="5677" xr:uid="{00000000-0005-0000-0000-00005B160000}"/>
    <cellStyle name="Comma 2 2 3 2 4 2 2 2 3" xfId="5678" xr:uid="{00000000-0005-0000-0000-00005C160000}"/>
    <cellStyle name="Comma 2 2 3 2 4 2 2 2 3 2" xfId="5679" xr:uid="{00000000-0005-0000-0000-00005D160000}"/>
    <cellStyle name="Comma 2 2 3 2 4 2 2 2 3 2 2" xfId="5680" xr:uid="{00000000-0005-0000-0000-00005E160000}"/>
    <cellStyle name="Comma 2 2 3 2 4 2 2 2 3 3" xfId="5681" xr:uid="{00000000-0005-0000-0000-00005F160000}"/>
    <cellStyle name="Comma 2 2 3 2 4 2 2 2 3 3 2" xfId="5682" xr:uid="{00000000-0005-0000-0000-000060160000}"/>
    <cellStyle name="Comma 2 2 3 2 4 2 2 2 3 4" xfId="5683" xr:uid="{00000000-0005-0000-0000-000061160000}"/>
    <cellStyle name="Comma 2 2 3 2 4 2 2 2 4" xfId="5684" xr:uid="{00000000-0005-0000-0000-000062160000}"/>
    <cellStyle name="Comma 2 2 3 2 4 2 2 2 4 2" xfId="5685" xr:uid="{00000000-0005-0000-0000-000063160000}"/>
    <cellStyle name="Comma 2 2 3 2 4 2 2 2 5" xfId="5686" xr:uid="{00000000-0005-0000-0000-000064160000}"/>
    <cellStyle name="Comma 2 2 3 2 4 2 2 2 5 2" xfId="5687" xr:uid="{00000000-0005-0000-0000-000065160000}"/>
    <cellStyle name="Comma 2 2 3 2 4 2 2 2 6" xfId="5688" xr:uid="{00000000-0005-0000-0000-000066160000}"/>
    <cellStyle name="Comma 2 2 3 2 4 2 2 3" xfId="5689" xr:uid="{00000000-0005-0000-0000-000067160000}"/>
    <cellStyle name="Comma 2 2 3 2 4 2 2 3 2" xfId="5690" xr:uid="{00000000-0005-0000-0000-000068160000}"/>
    <cellStyle name="Comma 2 2 3 2 4 2 2 3 2 2" xfId="5691" xr:uid="{00000000-0005-0000-0000-000069160000}"/>
    <cellStyle name="Comma 2 2 3 2 4 2 2 3 2 2 2" xfId="5692" xr:uid="{00000000-0005-0000-0000-00006A160000}"/>
    <cellStyle name="Comma 2 2 3 2 4 2 2 3 2 3" xfId="5693" xr:uid="{00000000-0005-0000-0000-00006B160000}"/>
    <cellStyle name="Comma 2 2 3 2 4 2 2 3 2 3 2" xfId="5694" xr:uid="{00000000-0005-0000-0000-00006C160000}"/>
    <cellStyle name="Comma 2 2 3 2 4 2 2 3 2 4" xfId="5695" xr:uid="{00000000-0005-0000-0000-00006D160000}"/>
    <cellStyle name="Comma 2 2 3 2 4 2 2 3 3" xfId="5696" xr:uid="{00000000-0005-0000-0000-00006E160000}"/>
    <cellStyle name="Comma 2 2 3 2 4 2 2 3 3 2" xfId="5697" xr:uid="{00000000-0005-0000-0000-00006F160000}"/>
    <cellStyle name="Comma 2 2 3 2 4 2 2 3 4" xfId="5698" xr:uid="{00000000-0005-0000-0000-000070160000}"/>
    <cellStyle name="Comma 2 2 3 2 4 2 2 3 4 2" xfId="5699" xr:uid="{00000000-0005-0000-0000-000071160000}"/>
    <cellStyle name="Comma 2 2 3 2 4 2 2 3 5" xfId="5700" xr:uid="{00000000-0005-0000-0000-000072160000}"/>
    <cellStyle name="Comma 2 2 3 2 4 2 2 4" xfId="5701" xr:uid="{00000000-0005-0000-0000-000073160000}"/>
    <cellStyle name="Comma 2 2 3 2 4 2 2 4 2" xfId="5702" xr:uid="{00000000-0005-0000-0000-000074160000}"/>
    <cellStyle name="Comma 2 2 3 2 4 2 2 4 2 2" xfId="5703" xr:uid="{00000000-0005-0000-0000-000075160000}"/>
    <cellStyle name="Comma 2 2 3 2 4 2 2 4 3" xfId="5704" xr:uid="{00000000-0005-0000-0000-000076160000}"/>
    <cellStyle name="Comma 2 2 3 2 4 2 2 4 3 2" xfId="5705" xr:uid="{00000000-0005-0000-0000-000077160000}"/>
    <cellStyle name="Comma 2 2 3 2 4 2 2 4 4" xfId="5706" xr:uid="{00000000-0005-0000-0000-000078160000}"/>
    <cellStyle name="Comma 2 2 3 2 4 2 2 5" xfId="5707" xr:uid="{00000000-0005-0000-0000-000079160000}"/>
    <cellStyle name="Comma 2 2 3 2 4 2 2 5 2" xfId="5708" xr:uid="{00000000-0005-0000-0000-00007A160000}"/>
    <cellStyle name="Comma 2 2 3 2 4 2 2 6" xfId="5709" xr:uid="{00000000-0005-0000-0000-00007B160000}"/>
    <cellStyle name="Comma 2 2 3 2 4 2 2 6 2" xfId="5710" xr:uid="{00000000-0005-0000-0000-00007C160000}"/>
    <cellStyle name="Comma 2 2 3 2 4 2 2 7" xfId="5711" xr:uid="{00000000-0005-0000-0000-00007D160000}"/>
    <cellStyle name="Comma 2 2 3 2 4 2 3" xfId="5712" xr:uid="{00000000-0005-0000-0000-00007E160000}"/>
    <cellStyle name="Comma 2 2 3 2 4 2 3 2" xfId="5713" xr:uid="{00000000-0005-0000-0000-00007F160000}"/>
    <cellStyle name="Comma 2 2 3 2 4 2 3 2 2" xfId="5714" xr:uid="{00000000-0005-0000-0000-000080160000}"/>
    <cellStyle name="Comma 2 2 3 2 4 2 3 2 2 2" xfId="5715" xr:uid="{00000000-0005-0000-0000-000081160000}"/>
    <cellStyle name="Comma 2 2 3 2 4 2 3 2 2 2 2" xfId="5716" xr:uid="{00000000-0005-0000-0000-000082160000}"/>
    <cellStyle name="Comma 2 2 3 2 4 2 3 2 2 3" xfId="5717" xr:uid="{00000000-0005-0000-0000-000083160000}"/>
    <cellStyle name="Comma 2 2 3 2 4 2 3 2 2 3 2" xfId="5718" xr:uid="{00000000-0005-0000-0000-000084160000}"/>
    <cellStyle name="Comma 2 2 3 2 4 2 3 2 2 4" xfId="5719" xr:uid="{00000000-0005-0000-0000-000085160000}"/>
    <cellStyle name="Comma 2 2 3 2 4 2 3 2 3" xfId="5720" xr:uid="{00000000-0005-0000-0000-000086160000}"/>
    <cellStyle name="Comma 2 2 3 2 4 2 3 2 3 2" xfId="5721" xr:uid="{00000000-0005-0000-0000-000087160000}"/>
    <cellStyle name="Comma 2 2 3 2 4 2 3 2 4" xfId="5722" xr:uid="{00000000-0005-0000-0000-000088160000}"/>
    <cellStyle name="Comma 2 2 3 2 4 2 3 2 4 2" xfId="5723" xr:uid="{00000000-0005-0000-0000-000089160000}"/>
    <cellStyle name="Comma 2 2 3 2 4 2 3 2 5" xfId="5724" xr:uid="{00000000-0005-0000-0000-00008A160000}"/>
    <cellStyle name="Comma 2 2 3 2 4 2 3 3" xfId="5725" xr:uid="{00000000-0005-0000-0000-00008B160000}"/>
    <cellStyle name="Comma 2 2 3 2 4 2 3 3 2" xfId="5726" xr:uid="{00000000-0005-0000-0000-00008C160000}"/>
    <cellStyle name="Comma 2 2 3 2 4 2 3 3 2 2" xfId="5727" xr:uid="{00000000-0005-0000-0000-00008D160000}"/>
    <cellStyle name="Comma 2 2 3 2 4 2 3 3 3" xfId="5728" xr:uid="{00000000-0005-0000-0000-00008E160000}"/>
    <cellStyle name="Comma 2 2 3 2 4 2 3 3 3 2" xfId="5729" xr:uid="{00000000-0005-0000-0000-00008F160000}"/>
    <cellStyle name="Comma 2 2 3 2 4 2 3 3 4" xfId="5730" xr:uid="{00000000-0005-0000-0000-000090160000}"/>
    <cellStyle name="Comma 2 2 3 2 4 2 3 4" xfId="5731" xr:uid="{00000000-0005-0000-0000-000091160000}"/>
    <cellStyle name="Comma 2 2 3 2 4 2 3 4 2" xfId="5732" xr:uid="{00000000-0005-0000-0000-000092160000}"/>
    <cellStyle name="Comma 2 2 3 2 4 2 3 5" xfId="5733" xr:uid="{00000000-0005-0000-0000-000093160000}"/>
    <cellStyle name="Comma 2 2 3 2 4 2 3 5 2" xfId="5734" xr:uid="{00000000-0005-0000-0000-000094160000}"/>
    <cellStyle name="Comma 2 2 3 2 4 2 3 6" xfId="5735" xr:uid="{00000000-0005-0000-0000-000095160000}"/>
    <cellStyle name="Comma 2 2 3 2 4 2 4" xfId="5736" xr:uid="{00000000-0005-0000-0000-000096160000}"/>
    <cellStyle name="Comma 2 2 3 2 4 2 4 2" xfId="5737" xr:uid="{00000000-0005-0000-0000-000097160000}"/>
    <cellStyle name="Comma 2 2 3 2 4 2 4 2 2" xfId="5738" xr:uid="{00000000-0005-0000-0000-000098160000}"/>
    <cellStyle name="Comma 2 2 3 2 4 2 4 2 2 2" xfId="5739" xr:uid="{00000000-0005-0000-0000-000099160000}"/>
    <cellStyle name="Comma 2 2 3 2 4 2 4 2 3" xfId="5740" xr:uid="{00000000-0005-0000-0000-00009A160000}"/>
    <cellStyle name="Comma 2 2 3 2 4 2 4 2 3 2" xfId="5741" xr:uid="{00000000-0005-0000-0000-00009B160000}"/>
    <cellStyle name="Comma 2 2 3 2 4 2 4 2 4" xfId="5742" xr:uid="{00000000-0005-0000-0000-00009C160000}"/>
    <cellStyle name="Comma 2 2 3 2 4 2 4 3" xfId="5743" xr:uid="{00000000-0005-0000-0000-00009D160000}"/>
    <cellStyle name="Comma 2 2 3 2 4 2 4 3 2" xfId="5744" xr:uid="{00000000-0005-0000-0000-00009E160000}"/>
    <cellStyle name="Comma 2 2 3 2 4 2 4 4" xfId="5745" xr:uid="{00000000-0005-0000-0000-00009F160000}"/>
    <cellStyle name="Comma 2 2 3 2 4 2 4 4 2" xfId="5746" xr:uid="{00000000-0005-0000-0000-0000A0160000}"/>
    <cellStyle name="Comma 2 2 3 2 4 2 4 5" xfId="5747" xr:uid="{00000000-0005-0000-0000-0000A1160000}"/>
    <cellStyle name="Comma 2 2 3 2 4 2 5" xfId="5748" xr:uid="{00000000-0005-0000-0000-0000A2160000}"/>
    <cellStyle name="Comma 2 2 3 2 4 2 5 2" xfId="5749" xr:uid="{00000000-0005-0000-0000-0000A3160000}"/>
    <cellStyle name="Comma 2 2 3 2 4 2 5 2 2" xfId="5750" xr:uid="{00000000-0005-0000-0000-0000A4160000}"/>
    <cellStyle name="Comma 2 2 3 2 4 2 5 3" xfId="5751" xr:uid="{00000000-0005-0000-0000-0000A5160000}"/>
    <cellStyle name="Comma 2 2 3 2 4 2 5 3 2" xfId="5752" xr:uid="{00000000-0005-0000-0000-0000A6160000}"/>
    <cellStyle name="Comma 2 2 3 2 4 2 5 4" xfId="5753" xr:uid="{00000000-0005-0000-0000-0000A7160000}"/>
    <cellStyle name="Comma 2 2 3 2 4 2 6" xfId="5754" xr:uid="{00000000-0005-0000-0000-0000A8160000}"/>
    <cellStyle name="Comma 2 2 3 2 4 2 6 2" xfId="5755" xr:uid="{00000000-0005-0000-0000-0000A9160000}"/>
    <cellStyle name="Comma 2 2 3 2 4 2 7" xfId="5756" xr:uid="{00000000-0005-0000-0000-0000AA160000}"/>
    <cellStyle name="Comma 2 2 3 2 4 2 7 2" xfId="5757" xr:uid="{00000000-0005-0000-0000-0000AB160000}"/>
    <cellStyle name="Comma 2 2 3 2 4 2 8" xfId="5758" xr:uid="{00000000-0005-0000-0000-0000AC160000}"/>
    <cellStyle name="Comma 2 2 3 2 4 3" xfId="5759" xr:uid="{00000000-0005-0000-0000-0000AD160000}"/>
    <cellStyle name="Comma 2 2 3 2 4 3 2" xfId="5760" xr:uid="{00000000-0005-0000-0000-0000AE160000}"/>
    <cellStyle name="Comma 2 2 3 2 4 3 2 2" xfId="5761" xr:uid="{00000000-0005-0000-0000-0000AF160000}"/>
    <cellStyle name="Comma 2 2 3 2 4 3 2 2 2" xfId="5762" xr:uid="{00000000-0005-0000-0000-0000B0160000}"/>
    <cellStyle name="Comma 2 2 3 2 4 3 2 2 2 2" xfId="5763" xr:uid="{00000000-0005-0000-0000-0000B1160000}"/>
    <cellStyle name="Comma 2 2 3 2 4 3 2 2 2 2 2" xfId="5764" xr:uid="{00000000-0005-0000-0000-0000B2160000}"/>
    <cellStyle name="Comma 2 2 3 2 4 3 2 2 2 3" xfId="5765" xr:uid="{00000000-0005-0000-0000-0000B3160000}"/>
    <cellStyle name="Comma 2 2 3 2 4 3 2 2 2 3 2" xfId="5766" xr:uid="{00000000-0005-0000-0000-0000B4160000}"/>
    <cellStyle name="Comma 2 2 3 2 4 3 2 2 2 4" xfId="5767" xr:uid="{00000000-0005-0000-0000-0000B5160000}"/>
    <cellStyle name="Comma 2 2 3 2 4 3 2 2 3" xfId="5768" xr:uid="{00000000-0005-0000-0000-0000B6160000}"/>
    <cellStyle name="Comma 2 2 3 2 4 3 2 2 3 2" xfId="5769" xr:uid="{00000000-0005-0000-0000-0000B7160000}"/>
    <cellStyle name="Comma 2 2 3 2 4 3 2 2 4" xfId="5770" xr:uid="{00000000-0005-0000-0000-0000B8160000}"/>
    <cellStyle name="Comma 2 2 3 2 4 3 2 2 4 2" xfId="5771" xr:uid="{00000000-0005-0000-0000-0000B9160000}"/>
    <cellStyle name="Comma 2 2 3 2 4 3 2 2 5" xfId="5772" xr:uid="{00000000-0005-0000-0000-0000BA160000}"/>
    <cellStyle name="Comma 2 2 3 2 4 3 2 3" xfId="5773" xr:uid="{00000000-0005-0000-0000-0000BB160000}"/>
    <cellStyle name="Comma 2 2 3 2 4 3 2 3 2" xfId="5774" xr:uid="{00000000-0005-0000-0000-0000BC160000}"/>
    <cellStyle name="Comma 2 2 3 2 4 3 2 3 2 2" xfId="5775" xr:uid="{00000000-0005-0000-0000-0000BD160000}"/>
    <cellStyle name="Comma 2 2 3 2 4 3 2 3 3" xfId="5776" xr:uid="{00000000-0005-0000-0000-0000BE160000}"/>
    <cellStyle name="Comma 2 2 3 2 4 3 2 3 3 2" xfId="5777" xr:uid="{00000000-0005-0000-0000-0000BF160000}"/>
    <cellStyle name="Comma 2 2 3 2 4 3 2 3 4" xfId="5778" xr:uid="{00000000-0005-0000-0000-0000C0160000}"/>
    <cellStyle name="Comma 2 2 3 2 4 3 2 4" xfId="5779" xr:uid="{00000000-0005-0000-0000-0000C1160000}"/>
    <cellStyle name="Comma 2 2 3 2 4 3 2 4 2" xfId="5780" xr:uid="{00000000-0005-0000-0000-0000C2160000}"/>
    <cellStyle name="Comma 2 2 3 2 4 3 2 5" xfId="5781" xr:uid="{00000000-0005-0000-0000-0000C3160000}"/>
    <cellStyle name="Comma 2 2 3 2 4 3 2 5 2" xfId="5782" xr:uid="{00000000-0005-0000-0000-0000C4160000}"/>
    <cellStyle name="Comma 2 2 3 2 4 3 2 6" xfId="5783" xr:uid="{00000000-0005-0000-0000-0000C5160000}"/>
    <cellStyle name="Comma 2 2 3 2 4 3 3" xfId="5784" xr:uid="{00000000-0005-0000-0000-0000C6160000}"/>
    <cellStyle name="Comma 2 2 3 2 4 3 3 2" xfId="5785" xr:uid="{00000000-0005-0000-0000-0000C7160000}"/>
    <cellStyle name="Comma 2 2 3 2 4 3 3 2 2" xfId="5786" xr:uid="{00000000-0005-0000-0000-0000C8160000}"/>
    <cellStyle name="Comma 2 2 3 2 4 3 3 2 2 2" xfId="5787" xr:uid="{00000000-0005-0000-0000-0000C9160000}"/>
    <cellStyle name="Comma 2 2 3 2 4 3 3 2 3" xfId="5788" xr:uid="{00000000-0005-0000-0000-0000CA160000}"/>
    <cellStyle name="Comma 2 2 3 2 4 3 3 2 3 2" xfId="5789" xr:uid="{00000000-0005-0000-0000-0000CB160000}"/>
    <cellStyle name="Comma 2 2 3 2 4 3 3 2 4" xfId="5790" xr:uid="{00000000-0005-0000-0000-0000CC160000}"/>
    <cellStyle name="Comma 2 2 3 2 4 3 3 3" xfId="5791" xr:uid="{00000000-0005-0000-0000-0000CD160000}"/>
    <cellStyle name="Comma 2 2 3 2 4 3 3 3 2" xfId="5792" xr:uid="{00000000-0005-0000-0000-0000CE160000}"/>
    <cellStyle name="Comma 2 2 3 2 4 3 3 4" xfId="5793" xr:uid="{00000000-0005-0000-0000-0000CF160000}"/>
    <cellStyle name="Comma 2 2 3 2 4 3 3 4 2" xfId="5794" xr:uid="{00000000-0005-0000-0000-0000D0160000}"/>
    <cellStyle name="Comma 2 2 3 2 4 3 3 5" xfId="5795" xr:uid="{00000000-0005-0000-0000-0000D1160000}"/>
    <cellStyle name="Comma 2 2 3 2 4 3 4" xfId="5796" xr:uid="{00000000-0005-0000-0000-0000D2160000}"/>
    <cellStyle name="Comma 2 2 3 2 4 3 4 2" xfId="5797" xr:uid="{00000000-0005-0000-0000-0000D3160000}"/>
    <cellStyle name="Comma 2 2 3 2 4 3 4 2 2" xfId="5798" xr:uid="{00000000-0005-0000-0000-0000D4160000}"/>
    <cellStyle name="Comma 2 2 3 2 4 3 4 3" xfId="5799" xr:uid="{00000000-0005-0000-0000-0000D5160000}"/>
    <cellStyle name="Comma 2 2 3 2 4 3 4 3 2" xfId="5800" xr:uid="{00000000-0005-0000-0000-0000D6160000}"/>
    <cellStyle name="Comma 2 2 3 2 4 3 4 4" xfId="5801" xr:uid="{00000000-0005-0000-0000-0000D7160000}"/>
    <cellStyle name="Comma 2 2 3 2 4 3 5" xfId="5802" xr:uid="{00000000-0005-0000-0000-0000D8160000}"/>
    <cellStyle name="Comma 2 2 3 2 4 3 5 2" xfId="5803" xr:uid="{00000000-0005-0000-0000-0000D9160000}"/>
    <cellStyle name="Comma 2 2 3 2 4 3 6" xfId="5804" xr:uid="{00000000-0005-0000-0000-0000DA160000}"/>
    <cellStyle name="Comma 2 2 3 2 4 3 6 2" xfId="5805" xr:uid="{00000000-0005-0000-0000-0000DB160000}"/>
    <cellStyle name="Comma 2 2 3 2 4 3 7" xfId="5806" xr:uid="{00000000-0005-0000-0000-0000DC160000}"/>
    <cellStyle name="Comma 2 2 3 2 4 4" xfId="5807" xr:uid="{00000000-0005-0000-0000-0000DD160000}"/>
    <cellStyle name="Comma 2 2 3 2 4 4 2" xfId="5808" xr:uid="{00000000-0005-0000-0000-0000DE160000}"/>
    <cellStyle name="Comma 2 2 3 2 4 4 2 2" xfId="5809" xr:uid="{00000000-0005-0000-0000-0000DF160000}"/>
    <cellStyle name="Comma 2 2 3 2 4 4 2 2 2" xfId="5810" xr:uid="{00000000-0005-0000-0000-0000E0160000}"/>
    <cellStyle name="Comma 2 2 3 2 4 4 2 2 2 2" xfId="5811" xr:uid="{00000000-0005-0000-0000-0000E1160000}"/>
    <cellStyle name="Comma 2 2 3 2 4 4 2 2 3" xfId="5812" xr:uid="{00000000-0005-0000-0000-0000E2160000}"/>
    <cellStyle name="Comma 2 2 3 2 4 4 2 2 3 2" xfId="5813" xr:uid="{00000000-0005-0000-0000-0000E3160000}"/>
    <cellStyle name="Comma 2 2 3 2 4 4 2 2 4" xfId="5814" xr:uid="{00000000-0005-0000-0000-0000E4160000}"/>
    <cellStyle name="Comma 2 2 3 2 4 4 2 3" xfId="5815" xr:uid="{00000000-0005-0000-0000-0000E5160000}"/>
    <cellStyle name="Comma 2 2 3 2 4 4 2 3 2" xfId="5816" xr:uid="{00000000-0005-0000-0000-0000E6160000}"/>
    <cellStyle name="Comma 2 2 3 2 4 4 2 4" xfId="5817" xr:uid="{00000000-0005-0000-0000-0000E7160000}"/>
    <cellStyle name="Comma 2 2 3 2 4 4 2 4 2" xfId="5818" xr:uid="{00000000-0005-0000-0000-0000E8160000}"/>
    <cellStyle name="Comma 2 2 3 2 4 4 2 5" xfId="5819" xr:uid="{00000000-0005-0000-0000-0000E9160000}"/>
    <cellStyle name="Comma 2 2 3 2 4 4 3" xfId="5820" xr:uid="{00000000-0005-0000-0000-0000EA160000}"/>
    <cellStyle name="Comma 2 2 3 2 4 4 3 2" xfId="5821" xr:uid="{00000000-0005-0000-0000-0000EB160000}"/>
    <cellStyle name="Comma 2 2 3 2 4 4 3 2 2" xfId="5822" xr:uid="{00000000-0005-0000-0000-0000EC160000}"/>
    <cellStyle name="Comma 2 2 3 2 4 4 3 3" xfId="5823" xr:uid="{00000000-0005-0000-0000-0000ED160000}"/>
    <cellStyle name="Comma 2 2 3 2 4 4 3 3 2" xfId="5824" xr:uid="{00000000-0005-0000-0000-0000EE160000}"/>
    <cellStyle name="Comma 2 2 3 2 4 4 3 4" xfId="5825" xr:uid="{00000000-0005-0000-0000-0000EF160000}"/>
    <cellStyle name="Comma 2 2 3 2 4 4 4" xfId="5826" xr:uid="{00000000-0005-0000-0000-0000F0160000}"/>
    <cellStyle name="Comma 2 2 3 2 4 4 4 2" xfId="5827" xr:uid="{00000000-0005-0000-0000-0000F1160000}"/>
    <cellStyle name="Comma 2 2 3 2 4 4 5" xfId="5828" xr:uid="{00000000-0005-0000-0000-0000F2160000}"/>
    <cellStyle name="Comma 2 2 3 2 4 4 5 2" xfId="5829" xr:uid="{00000000-0005-0000-0000-0000F3160000}"/>
    <cellStyle name="Comma 2 2 3 2 4 4 6" xfId="5830" xr:uid="{00000000-0005-0000-0000-0000F4160000}"/>
    <cellStyle name="Comma 2 2 3 2 4 5" xfId="5831" xr:uid="{00000000-0005-0000-0000-0000F5160000}"/>
    <cellStyle name="Comma 2 2 3 2 4 5 2" xfId="5832" xr:uid="{00000000-0005-0000-0000-0000F6160000}"/>
    <cellStyle name="Comma 2 2 3 2 4 5 2 2" xfId="5833" xr:uid="{00000000-0005-0000-0000-0000F7160000}"/>
    <cellStyle name="Comma 2 2 3 2 4 5 2 2 2" xfId="5834" xr:uid="{00000000-0005-0000-0000-0000F8160000}"/>
    <cellStyle name="Comma 2 2 3 2 4 5 2 3" xfId="5835" xr:uid="{00000000-0005-0000-0000-0000F9160000}"/>
    <cellStyle name="Comma 2 2 3 2 4 5 2 3 2" xfId="5836" xr:uid="{00000000-0005-0000-0000-0000FA160000}"/>
    <cellStyle name="Comma 2 2 3 2 4 5 2 4" xfId="5837" xr:uid="{00000000-0005-0000-0000-0000FB160000}"/>
    <cellStyle name="Comma 2 2 3 2 4 5 3" xfId="5838" xr:uid="{00000000-0005-0000-0000-0000FC160000}"/>
    <cellStyle name="Comma 2 2 3 2 4 5 3 2" xfId="5839" xr:uid="{00000000-0005-0000-0000-0000FD160000}"/>
    <cellStyle name="Comma 2 2 3 2 4 5 4" xfId="5840" xr:uid="{00000000-0005-0000-0000-0000FE160000}"/>
    <cellStyle name="Comma 2 2 3 2 4 5 4 2" xfId="5841" xr:uid="{00000000-0005-0000-0000-0000FF160000}"/>
    <cellStyle name="Comma 2 2 3 2 4 5 5" xfId="5842" xr:uid="{00000000-0005-0000-0000-000000170000}"/>
    <cellStyle name="Comma 2 2 3 2 4 6" xfId="5843" xr:uid="{00000000-0005-0000-0000-000001170000}"/>
    <cellStyle name="Comma 2 2 3 2 4 6 2" xfId="5844" xr:uid="{00000000-0005-0000-0000-000002170000}"/>
    <cellStyle name="Comma 2 2 3 2 4 6 2 2" xfId="5845" xr:uid="{00000000-0005-0000-0000-000003170000}"/>
    <cellStyle name="Comma 2 2 3 2 4 6 3" xfId="5846" xr:uid="{00000000-0005-0000-0000-000004170000}"/>
    <cellStyle name="Comma 2 2 3 2 4 6 3 2" xfId="5847" xr:uid="{00000000-0005-0000-0000-000005170000}"/>
    <cellStyle name="Comma 2 2 3 2 4 6 4" xfId="5848" xr:uid="{00000000-0005-0000-0000-000006170000}"/>
    <cellStyle name="Comma 2 2 3 2 4 7" xfId="5849" xr:uid="{00000000-0005-0000-0000-000007170000}"/>
    <cellStyle name="Comma 2 2 3 2 4 7 2" xfId="5850" xr:uid="{00000000-0005-0000-0000-000008170000}"/>
    <cellStyle name="Comma 2 2 3 2 4 8" xfId="5851" xr:uid="{00000000-0005-0000-0000-000009170000}"/>
    <cellStyle name="Comma 2 2 3 2 4 8 2" xfId="5852" xr:uid="{00000000-0005-0000-0000-00000A170000}"/>
    <cellStyle name="Comma 2 2 3 2 4 9" xfId="5853" xr:uid="{00000000-0005-0000-0000-00000B170000}"/>
    <cellStyle name="Comma 2 2 3 2 5" xfId="5854" xr:uid="{00000000-0005-0000-0000-00000C170000}"/>
    <cellStyle name="Comma 2 2 3 2 5 2" xfId="5855" xr:uid="{00000000-0005-0000-0000-00000D170000}"/>
    <cellStyle name="Comma 2 2 3 2 5 2 2" xfId="5856" xr:uid="{00000000-0005-0000-0000-00000E170000}"/>
    <cellStyle name="Comma 2 2 3 2 5 2 2 2" xfId="5857" xr:uid="{00000000-0005-0000-0000-00000F170000}"/>
    <cellStyle name="Comma 2 2 3 2 5 2 2 2 2" xfId="5858" xr:uid="{00000000-0005-0000-0000-000010170000}"/>
    <cellStyle name="Comma 2 2 3 2 5 2 2 2 2 2" xfId="5859" xr:uid="{00000000-0005-0000-0000-000011170000}"/>
    <cellStyle name="Comma 2 2 3 2 5 2 2 2 2 2 2" xfId="5860" xr:uid="{00000000-0005-0000-0000-000012170000}"/>
    <cellStyle name="Comma 2 2 3 2 5 2 2 2 2 3" xfId="5861" xr:uid="{00000000-0005-0000-0000-000013170000}"/>
    <cellStyle name="Comma 2 2 3 2 5 2 2 2 2 3 2" xfId="5862" xr:uid="{00000000-0005-0000-0000-000014170000}"/>
    <cellStyle name="Comma 2 2 3 2 5 2 2 2 2 4" xfId="5863" xr:uid="{00000000-0005-0000-0000-000015170000}"/>
    <cellStyle name="Comma 2 2 3 2 5 2 2 2 3" xfId="5864" xr:uid="{00000000-0005-0000-0000-000016170000}"/>
    <cellStyle name="Comma 2 2 3 2 5 2 2 2 3 2" xfId="5865" xr:uid="{00000000-0005-0000-0000-000017170000}"/>
    <cellStyle name="Comma 2 2 3 2 5 2 2 2 4" xfId="5866" xr:uid="{00000000-0005-0000-0000-000018170000}"/>
    <cellStyle name="Comma 2 2 3 2 5 2 2 2 4 2" xfId="5867" xr:uid="{00000000-0005-0000-0000-000019170000}"/>
    <cellStyle name="Comma 2 2 3 2 5 2 2 2 5" xfId="5868" xr:uid="{00000000-0005-0000-0000-00001A170000}"/>
    <cellStyle name="Comma 2 2 3 2 5 2 2 3" xfId="5869" xr:uid="{00000000-0005-0000-0000-00001B170000}"/>
    <cellStyle name="Comma 2 2 3 2 5 2 2 3 2" xfId="5870" xr:uid="{00000000-0005-0000-0000-00001C170000}"/>
    <cellStyle name="Comma 2 2 3 2 5 2 2 3 2 2" xfId="5871" xr:uid="{00000000-0005-0000-0000-00001D170000}"/>
    <cellStyle name="Comma 2 2 3 2 5 2 2 3 3" xfId="5872" xr:uid="{00000000-0005-0000-0000-00001E170000}"/>
    <cellStyle name="Comma 2 2 3 2 5 2 2 3 3 2" xfId="5873" xr:uid="{00000000-0005-0000-0000-00001F170000}"/>
    <cellStyle name="Comma 2 2 3 2 5 2 2 3 4" xfId="5874" xr:uid="{00000000-0005-0000-0000-000020170000}"/>
    <cellStyle name="Comma 2 2 3 2 5 2 2 4" xfId="5875" xr:uid="{00000000-0005-0000-0000-000021170000}"/>
    <cellStyle name="Comma 2 2 3 2 5 2 2 4 2" xfId="5876" xr:uid="{00000000-0005-0000-0000-000022170000}"/>
    <cellStyle name="Comma 2 2 3 2 5 2 2 5" xfId="5877" xr:uid="{00000000-0005-0000-0000-000023170000}"/>
    <cellStyle name="Comma 2 2 3 2 5 2 2 5 2" xfId="5878" xr:uid="{00000000-0005-0000-0000-000024170000}"/>
    <cellStyle name="Comma 2 2 3 2 5 2 2 6" xfId="5879" xr:uid="{00000000-0005-0000-0000-000025170000}"/>
    <cellStyle name="Comma 2 2 3 2 5 2 3" xfId="5880" xr:uid="{00000000-0005-0000-0000-000026170000}"/>
    <cellStyle name="Comma 2 2 3 2 5 2 3 2" xfId="5881" xr:uid="{00000000-0005-0000-0000-000027170000}"/>
    <cellStyle name="Comma 2 2 3 2 5 2 3 2 2" xfId="5882" xr:uid="{00000000-0005-0000-0000-000028170000}"/>
    <cellStyle name="Comma 2 2 3 2 5 2 3 2 2 2" xfId="5883" xr:uid="{00000000-0005-0000-0000-000029170000}"/>
    <cellStyle name="Comma 2 2 3 2 5 2 3 2 3" xfId="5884" xr:uid="{00000000-0005-0000-0000-00002A170000}"/>
    <cellStyle name="Comma 2 2 3 2 5 2 3 2 3 2" xfId="5885" xr:uid="{00000000-0005-0000-0000-00002B170000}"/>
    <cellStyle name="Comma 2 2 3 2 5 2 3 2 4" xfId="5886" xr:uid="{00000000-0005-0000-0000-00002C170000}"/>
    <cellStyle name="Comma 2 2 3 2 5 2 3 3" xfId="5887" xr:uid="{00000000-0005-0000-0000-00002D170000}"/>
    <cellStyle name="Comma 2 2 3 2 5 2 3 3 2" xfId="5888" xr:uid="{00000000-0005-0000-0000-00002E170000}"/>
    <cellStyle name="Comma 2 2 3 2 5 2 3 4" xfId="5889" xr:uid="{00000000-0005-0000-0000-00002F170000}"/>
    <cellStyle name="Comma 2 2 3 2 5 2 3 4 2" xfId="5890" xr:uid="{00000000-0005-0000-0000-000030170000}"/>
    <cellStyle name="Comma 2 2 3 2 5 2 3 5" xfId="5891" xr:uid="{00000000-0005-0000-0000-000031170000}"/>
    <cellStyle name="Comma 2 2 3 2 5 2 4" xfId="5892" xr:uid="{00000000-0005-0000-0000-000032170000}"/>
    <cellStyle name="Comma 2 2 3 2 5 2 4 2" xfId="5893" xr:uid="{00000000-0005-0000-0000-000033170000}"/>
    <cellStyle name="Comma 2 2 3 2 5 2 4 2 2" xfId="5894" xr:uid="{00000000-0005-0000-0000-000034170000}"/>
    <cellStyle name="Comma 2 2 3 2 5 2 4 3" xfId="5895" xr:uid="{00000000-0005-0000-0000-000035170000}"/>
    <cellStyle name="Comma 2 2 3 2 5 2 4 3 2" xfId="5896" xr:uid="{00000000-0005-0000-0000-000036170000}"/>
    <cellStyle name="Comma 2 2 3 2 5 2 4 4" xfId="5897" xr:uid="{00000000-0005-0000-0000-000037170000}"/>
    <cellStyle name="Comma 2 2 3 2 5 2 5" xfId="5898" xr:uid="{00000000-0005-0000-0000-000038170000}"/>
    <cellStyle name="Comma 2 2 3 2 5 2 5 2" xfId="5899" xr:uid="{00000000-0005-0000-0000-000039170000}"/>
    <cellStyle name="Comma 2 2 3 2 5 2 6" xfId="5900" xr:uid="{00000000-0005-0000-0000-00003A170000}"/>
    <cellStyle name="Comma 2 2 3 2 5 2 6 2" xfId="5901" xr:uid="{00000000-0005-0000-0000-00003B170000}"/>
    <cellStyle name="Comma 2 2 3 2 5 2 7" xfId="5902" xr:uid="{00000000-0005-0000-0000-00003C170000}"/>
    <cellStyle name="Comma 2 2 3 2 5 3" xfId="5903" xr:uid="{00000000-0005-0000-0000-00003D170000}"/>
    <cellStyle name="Comma 2 2 3 2 5 3 2" xfId="5904" xr:uid="{00000000-0005-0000-0000-00003E170000}"/>
    <cellStyle name="Comma 2 2 3 2 5 3 2 2" xfId="5905" xr:uid="{00000000-0005-0000-0000-00003F170000}"/>
    <cellStyle name="Comma 2 2 3 2 5 3 2 2 2" xfId="5906" xr:uid="{00000000-0005-0000-0000-000040170000}"/>
    <cellStyle name="Comma 2 2 3 2 5 3 2 2 2 2" xfId="5907" xr:uid="{00000000-0005-0000-0000-000041170000}"/>
    <cellStyle name="Comma 2 2 3 2 5 3 2 2 3" xfId="5908" xr:uid="{00000000-0005-0000-0000-000042170000}"/>
    <cellStyle name="Comma 2 2 3 2 5 3 2 2 3 2" xfId="5909" xr:uid="{00000000-0005-0000-0000-000043170000}"/>
    <cellStyle name="Comma 2 2 3 2 5 3 2 2 4" xfId="5910" xr:uid="{00000000-0005-0000-0000-000044170000}"/>
    <cellStyle name="Comma 2 2 3 2 5 3 2 3" xfId="5911" xr:uid="{00000000-0005-0000-0000-000045170000}"/>
    <cellStyle name="Comma 2 2 3 2 5 3 2 3 2" xfId="5912" xr:uid="{00000000-0005-0000-0000-000046170000}"/>
    <cellStyle name="Comma 2 2 3 2 5 3 2 4" xfId="5913" xr:uid="{00000000-0005-0000-0000-000047170000}"/>
    <cellStyle name="Comma 2 2 3 2 5 3 2 4 2" xfId="5914" xr:uid="{00000000-0005-0000-0000-000048170000}"/>
    <cellStyle name="Comma 2 2 3 2 5 3 2 5" xfId="5915" xr:uid="{00000000-0005-0000-0000-000049170000}"/>
    <cellStyle name="Comma 2 2 3 2 5 3 3" xfId="5916" xr:uid="{00000000-0005-0000-0000-00004A170000}"/>
    <cellStyle name="Comma 2 2 3 2 5 3 3 2" xfId="5917" xr:uid="{00000000-0005-0000-0000-00004B170000}"/>
    <cellStyle name="Comma 2 2 3 2 5 3 3 2 2" xfId="5918" xr:uid="{00000000-0005-0000-0000-00004C170000}"/>
    <cellStyle name="Comma 2 2 3 2 5 3 3 3" xfId="5919" xr:uid="{00000000-0005-0000-0000-00004D170000}"/>
    <cellStyle name="Comma 2 2 3 2 5 3 3 3 2" xfId="5920" xr:uid="{00000000-0005-0000-0000-00004E170000}"/>
    <cellStyle name="Comma 2 2 3 2 5 3 3 4" xfId="5921" xr:uid="{00000000-0005-0000-0000-00004F170000}"/>
    <cellStyle name="Comma 2 2 3 2 5 3 4" xfId="5922" xr:uid="{00000000-0005-0000-0000-000050170000}"/>
    <cellStyle name="Comma 2 2 3 2 5 3 4 2" xfId="5923" xr:uid="{00000000-0005-0000-0000-000051170000}"/>
    <cellStyle name="Comma 2 2 3 2 5 3 5" xfId="5924" xr:uid="{00000000-0005-0000-0000-000052170000}"/>
    <cellStyle name="Comma 2 2 3 2 5 3 5 2" xfId="5925" xr:uid="{00000000-0005-0000-0000-000053170000}"/>
    <cellStyle name="Comma 2 2 3 2 5 3 6" xfId="5926" xr:uid="{00000000-0005-0000-0000-000054170000}"/>
    <cellStyle name="Comma 2 2 3 2 5 4" xfId="5927" xr:uid="{00000000-0005-0000-0000-000055170000}"/>
    <cellStyle name="Comma 2 2 3 2 5 4 2" xfId="5928" xr:uid="{00000000-0005-0000-0000-000056170000}"/>
    <cellStyle name="Comma 2 2 3 2 5 4 2 2" xfId="5929" xr:uid="{00000000-0005-0000-0000-000057170000}"/>
    <cellStyle name="Comma 2 2 3 2 5 4 2 2 2" xfId="5930" xr:uid="{00000000-0005-0000-0000-000058170000}"/>
    <cellStyle name="Comma 2 2 3 2 5 4 2 3" xfId="5931" xr:uid="{00000000-0005-0000-0000-000059170000}"/>
    <cellStyle name="Comma 2 2 3 2 5 4 2 3 2" xfId="5932" xr:uid="{00000000-0005-0000-0000-00005A170000}"/>
    <cellStyle name="Comma 2 2 3 2 5 4 2 4" xfId="5933" xr:uid="{00000000-0005-0000-0000-00005B170000}"/>
    <cellStyle name="Comma 2 2 3 2 5 4 3" xfId="5934" xr:uid="{00000000-0005-0000-0000-00005C170000}"/>
    <cellStyle name="Comma 2 2 3 2 5 4 3 2" xfId="5935" xr:uid="{00000000-0005-0000-0000-00005D170000}"/>
    <cellStyle name="Comma 2 2 3 2 5 4 4" xfId="5936" xr:uid="{00000000-0005-0000-0000-00005E170000}"/>
    <cellStyle name="Comma 2 2 3 2 5 4 4 2" xfId="5937" xr:uid="{00000000-0005-0000-0000-00005F170000}"/>
    <cellStyle name="Comma 2 2 3 2 5 4 5" xfId="5938" xr:uid="{00000000-0005-0000-0000-000060170000}"/>
    <cellStyle name="Comma 2 2 3 2 5 5" xfId="5939" xr:uid="{00000000-0005-0000-0000-000061170000}"/>
    <cellStyle name="Comma 2 2 3 2 5 5 2" xfId="5940" xr:uid="{00000000-0005-0000-0000-000062170000}"/>
    <cellStyle name="Comma 2 2 3 2 5 5 2 2" xfId="5941" xr:uid="{00000000-0005-0000-0000-000063170000}"/>
    <cellStyle name="Comma 2 2 3 2 5 5 3" xfId="5942" xr:uid="{00000000-0005-0000-0000-000064170000}"/>
    <cellStyle name="Comma 2 2 3 2 5 5 3 2" xfId="5943" xr:uid="{00000000-0005-0000-0000-000065170000}"/>
    <cellStyle name="Comma 2 2 3 2 5 5 4" xfId="5944" xr:uid="{00000000-0005-0000-0000-000066170000}"/>
    <cellStyle name="Comma 2 2 3 2 5 6" xfId="5945" xr:uid="{00000000-0005-0000-0000-000067170000}"/>
    <cellStyle name="Comma 2 2 3 2 5 6 2" xfId="5946" xr:uid="{00000000-0005-0000-0000-000068170000}"/>
    <cellStyle name="Comma 2 2 3 2 5 7" xfId="5947" xr:uid="{00000000-0005-0000-0000-000069170000}"/>
    <cellStyle name="Comma 2 2 3 2 5 7 2" xfId="5948" xr:uid="{00000000-0005-0000-0000-00006A170000}"/>
    <cellStyle name="Comma 2 2 3 2 5 8" xfId="5949" xr:uid="{00000000-0005-0000-0000-00006B170000}"/>
    <cellStyle name="Comma 2 2 3 2 6" xfId="5950" xr:uid="{00000000-0005-0000-0000-00006C170000}"/>
    <cellStyle name="Comma 2 2 3 2 6 2" xfId="5951" xr:uid="{00000000-0005-0000-0000-00006D170000}"/>
    <cellStyle name="Comma 2 2 3 2 6 2 2" xfId="5952" xr:uid="{00000000-0005-0000-0000-00006E170000}"/>
    <cellStyle name="Comma 2 2 3 2 6 2 2 2" xfId="5953" xr:uid="{00000000-0005-0000-0000-00006F170000}"/>
    <cellStyle name="Comma 2 2 3 2 6 2 2 2 2" xfId="5954" xr:uid="{00000000-0005-0000-0000-000070170000}"/>
    <cellStyle name="Comma 2 2 3 2 6 2 2 2 2 2" xfId="5955" xr:uid="{00000000-0005-0000-0000-000071170000}"/>
    <cellStyle name="Comma 2 2 3 2 6 2 2 2 3" xfId="5956" xr:uid="{00000000-0005-0000-0000-000072170000}"/>
    <cellStyle name="Comma 2 2 3 2 6 2 2 2 3 2" xfId="5957" xr:uid="{00000000-0005-0000-0000-000073170000}"/>
    <cellStyle name="Comma 2 2 3 2 6 2 2 2 4" xfId="5958" xr:uid="{00000000-0005-0000-0000-000074170000}"/>
    <cellStyle name="Comma 2 2 3 2 6 2 2 3" xfId="5959" xr:uid="{00000000-0005-0000-0000-000075170000}"/>
    <cellStyle name="Comma 2 2 3 2 6 2 2 3 2" xfId="5960" xr:uid="{00000000-0005-0000-0000-000076170000}"/>
    <cellStyle name="Comma 2 2 3 2 6 2 2 4" xfId="5961" xr:uid="{00000000-0005-0000-0000-000077170000}"/>
    <cellStyle name="Comma 2 2 3 2 6 2 2 4 2" xfId="5962" xr:uid="{00000000-0005-0000-0000-000078170000}"/>
    <cellStyle name="Comma 2 2 3 2 6 2 2 5" xfId="5963" xr:uid="{00000000-0005-0000-0000-000079170000}"/>
    <cellStyle name="Comma 2 2 3 2 6 2 3" xfId="5964" xr:uid="{00000000-0005-0000-0000-00007A170000}"/>
    <cellStyle name="Comma 2 2 3 2 6 2 3 2" xfId="5965" xr:uid="{00000000-0005-0000-0000-00007B170000}"/>
    <cellStyle name="Comma 2 2 3 2 6 2 3 2 2" xfId="5966" xr:uid="{00000000-0005-0000-0000-00007C170000}"/>
    <cellStyle name="Comma 2 2 3 2 6 2 3 3" xfId="5967" xr:uid="{00000000-0005-0000-0000-00007D170000}"/>
    <cellStyle name="Comma 2 2 3 2 6 2 3 3 2" xfId="5968" xr:uid="{00000000-0005-0000-0000-00007E170000}"/>
    <cellStyle name="Comma 2 2 3 2 6 2 3 4" xfId="5969" xr:uid="{00000000-0005-0000-0000-00007F170000}"/>
    <cellStyle name="Comma 2 2 3 2 6 2 4" xfId="5970" xr:uid="{00000000-0005-0000-0000-000080170000}"/>
    <cellStyle name="Comma 2 2 3 2 6 2 4 2" xfId="5971" xr:uid="{00000000-0005-0000-0000-000081170000}"/>
    <cellStyle name="Comma 2 2 3 2 6 2 5" xfId="5972" xr:uid="{00000000-0005-0000-0000-000082170000}"/>
    <cellStyle name="Comma 2 2 3 2 6 2 5 2" xfId="5973" xr:uid="{00000000-0005-0000-0000-000083170000}"/>
    <cellStyle name="Comma 2 2 3 2 6 2 6" xfId="5974" xr:uid="{00000000-0005-0000-0000-000084170000}"/>
    <cellStyle name="Comma 2 2 3 2 6 3" xfId="5975" xr:uid="{00000000-0005-0000-0000-000085170000}"/>
    <cellStyle name="Comma 2 2 3 2 6 3 2" xfId="5976" xr:uid="{00000000-0005-0000-0000-000086170000}"/>
    <cellStyle name="Comma 2 2 3 2 6 3 2 2" xfId="5977" xr:uid="{00000000-0005-0000-0000-000087170000}"/>
    <cellStyle name="Comma 2 2 3 2 6 3 2 2 2" xfId="5978" xr:uid="{00000000-0005-0000-0000-000088170000}"/>
    <cellStyle name="Comma 2 2 3 2 6 3 2 3" xfId="5979" xr:uid="{00000000-0005-0000-0000-000089170000}"/>
    <cellStyle name="Comma 2 2 3 2 6 3 2 3 2" xfId="5980" xr:uid="{00000000-0005-0000-0000-00008A170000}"/>
    <cellStyle name="Comma 2 2 3 2 6 3 2 4" xfId="5981" xr:uid="{00000000-0005-0000-0000-00008B170000}"/>
    <cellStyle name="Comma 2 2 3 2 6 3 3" xfId="5982" xr:uid="{00000000-0005-0000-0000-00008C170000}"/>
    <cellStyle name="Comma 2 2 3 2 6 3 3 2" xfId="5983" xr:uid="{00000000-0005-0000-0000-00008D170000}"/>
    <cellStyle name="Comma 2 2 3 2 6 3 4" xfId="5984" xr:uid="{00000000-0005-0000-0000-00008E170000}"/>
    <cellStyle name="Comma 2 2 3 2 6 3 4 2" xfId="5985" xr:uid="{00000000-0005-0000-0000-00008F170000}"/>
    <cellStyle name="Comma 2 2 3 2 6 3 5" xfId="5986" xr:uid="{00000000-0005-0000-0000-000090170000}"/>
    <cellStyle name="Comma 2 2 3 2 6 4" xfId="5987" xr:uid="{00000000-0005-0000-0000-000091170000}"/>
    <cellStyle name="Comma 2 2 3 2 6 4 2" xfId="5988" xr:uid="{00000000-0005-0000-0000-000092170000}"/>
    <cellStyle name="Comma 2 2 3 2 6 4 2 2" xfId="5989" xr:uid="{00000000-0005-0000-0000-000093170000}"/>
    <cellStyle name="Comma 2 2 3 2 6 4 3" xfId="5990" xr:uid="{00000000-0005-0000-0000-000094170000}"/>
    <cellStyle name="Comma 2 2 3 2 6 4 3 2" xfId="5991" xr:uid="{00000000-0005-0000-0000-000095170000}"/>
    <cellStyle name="Comma 2 2 3 2 6 4 4" xfId="5992" xr:uid="{00000000-0005-0000-0000-000096170000}"/>
    <cellStyle name="Comma 2 2 3 2 6 5" xfId="5993" xr:uid="{00000000-0005-0000-0000-000097170000}"/>
    <cellStyle name="Comma 2 2 3 2 6 5 2" xfId="5994" xr:uid="{00000000-0005-0000-0000-000098170000}"/>
    <cellStyle name="Comma 2 2 3 2 6 6" xfId="5995" xr:uid="{00000000-0005-0000-0000-000099170000}"/>
    <cellStyle name="Comma 2 2 3 2 6 6 2" xfId="5996" xr:uid="{00000000-0005-0000-0000-00009A170000}"/>
    <cellStyle name="Comma 2 2 3 2 6 7" xfId="5997" xr:uid="{00000000-0005-0000-0000-00009B170000}"/>
    <cellStyle name="Comma 2 2 3 2 7" xfId="5998" xr:uid="{00000000-0005-0000-0000-00009C170000}"/>
    <cellStyle name="Comma 2 2 3 2 7 2" xfId="5999" xr:uid="{00000000-0005-0000-0000-00009D170000}"/>
    <cellStyle name="Comma 2 2 3 2 7 2 2" xfId="6000" xr:uid="{00000000-0005-0000-0000-00009E170000}"/>
    <cellStyle name="Comma 2 2 3 2 7 2 2 2" xfId="6001" xr:uid="{00000000-0005-0000-0000-00009F170000}"/>
    <cellStyle name="Comma 2 2 3 2 7 2 2 2 2" xfId="6002" xr:uid="{00000000-0005-0000-0000-0000A0170000}"/>
    <cellStyle name="Comma 2 2 3 2 7 2 2 3" xfId="6003" xr:uid="{00000000-0005-0000-0000-0000A1170000}"/>
    <cellStyle name="Comma 2 2 3 2 7 2 2 3 2" xfId="6004" xr:uid="{00000000-0005-0000-0000-0000A2170000}"/>
    <cellStyle name="Comma 2 2 3 2 7 2 2 4" xfId="6005" xr:uid="{00000000-0005-0000-0000-0000A3170000}"/>
    <cellStyle name="Comma 2 2 3 2 7 2 3" xfId="6006" xr:uid="{00000000-0005-0000-0000-0000A4170000}"/>
    <cellStyle name="Comma 2 2 3 2 7 2 3 2" xfId="6007" xr:uid="{00000000-0005-0000-0000-0000A5170000}"/>
    <cellStyle name="Comma 2 2 3 2 7 2 4" xfId="6008" xr:uid="{00000000-0005-0000-0000-0000A6170000}"/>
    <cellStyle name="Comma 2 2 3 2 7 2 4 2" xfId="6009" xr:uid="{00000000-0005-0000-0000-0000A7170000}"/>
    <cellStyle name="Comma 2 2 3 2 7 2 5" xfId="6010" xr:uid="{00000000-0005-0000-0000-0000A8170000}"/>
    <cellStyle name="Comma 2 2 3 2 7 3" xfId="6011" xr:uid="{00000000-0005-0000-0000-0000A9170000}"/>
    <cellStyle name="Comma 2 2 3 2 7 3 2" xfId="6012" xr:uid="{00000000-0005-0000-0000-0000AA170000}"/>
    <cellStyle name="Comma 2 2 3 2 7 3 2 2" xfId="6013" xr:uid="{00000000-0005-0000-0000-0000AB170000}"/>
    <cellStyle name="Comma 2 2 3 2 7 3 3" xfId="6014" xr:uid="{00000000-0005-0000-0000-0000AC170000}"/>
    <cellStyle name="Comma 2 2 3 2 7 3 3 2" xfId="6015" xr:uid="{00000000-0005-0000-0000-0000AD170000}"/>
    <cellStyle name="Comma 2 2 3 2 7 3 4" xfId="6016" xr:uid="{00000000-0005-0000-0000-0000AE170000}"/>
    <cellStyle name="Comma 2 2 3 2 7 4" xfId="6017" xr:uid="{00000000-0005-0000-0000-0000AF170000}"/>
    <cellStyle name="Comma 2 2 3 2 7 4 2" xfId="6018" xr:uid="{00000000-0005-0000-0000-0000B0170000}"/>
    <cellStyle name="Comma 2 2 3 2 7 5" xfId="6019" xr:uid="{00000000-0005-0000-0000-0000B1170000}"/>
    <cellStyle name="Comma 2 2 3 2 7 5 2" xfId="6020" xr:uid="{00000000-0005-0000-0000-0000B2170000}"/>
    <cellStyle name="Comma 2 2 3 2 7 6" xfId="6021" xr:uid="{00000000-0005-0000-0000-0000B3170000}"/>
    <cellStyle name="Comma 2 2 3 2 8" xfId="6022" xr:uid="{00000000-0005-0000-0000-0000B4170000}"/>
    <cellStyle name="Comma 2 2 3 2 8 2" xfId="6023" xr:uid="{00000000-0005-0000-0000-0000B5170000}"/>
    <cellStyle name="Comma 2 2 3 2 8 2 2" xfId="6024" xr:uid="{00000000-0005-0000-0000-0000B6170000}"/>
    <cellStyle name="Comma 2 2 3 2 8 2 2 2" xfId="6025" xr:uid="{00000000-0005-0000-0000-0000B7170000}"/>
    <cellStyle name="Comma 2 2 3 2 8 2 3" xfId="6026" xr:uid="{00000000-0005-0000-0000-0000B8170000}"/>
    <cellStyle name="Comma 2 2 3 2 8 2 3 2" xfId="6027" xr:uid="{00000000-0005-0000-0000-0000B9170000}"/>
    <cellStyle name="Comma 2 2 3 2 8 2 4" xfId="6028" xr:uid="{00000000-0005-0000-0000-0000BA170000}"/>
    <cellStyle name="Comma 2 2 3 2 8 3" xfId="6029" xr:uid="{00000000-0005-0000-0000-0000BB170000}"/>
    <cellStyle name="Comma 2 2 3 2 8 3 2" xfId="6030" xr:uid="{00000000-0005-0000-0000-0000BC170000}"/>
    <cellStyle name="Comma 2 2 3 2 8 4" xfId="6031" xr:uid="{00000000-0005-0000-0000-0000BD170000}"/>
    <cellStyle name="Comma 2 2 3 2 8 4 2" xfId="6032" xr:uid="{00000000-0005-0000-0000-0000BE170000}"/>
    <cellStyle name="Comma 2 2 3 2 8 5" xfId="6033" xr:uid="{00000000-0005-0000-0000-0000BF170000}"/>
    <cellStyle name="Comma 2 2 3 2 9" xfId="6034" xr:uid="{00000000-0005-0000-0000-0000C0170000}"/>
    <cellStyle name="Comma 2 2 3 2 9 2" xfId="6035" xr:uid="{00000000-0005-0000-0000-0000C1170000}"/>
    <cellStyle name="Comma 2 2 3 2 9 2 2" xfId="6036" xr:uid="{00000000-0005-0000-0000-0000C2170000}"/>
    <cellStyle name="Comma 2 2 3 2 9 3" xfId="6037" xr:uid="{00000000-0005-0000-0000-0000C3170000}"/>
    <cellStyle name="Comma 2 2 3 2 9 3 2" xfId="6038" xr:uid="{00000000-0005-0000-0000-0000C4170000}"/>
    <cellStyle name="Comma 2 2 3 2 9 4" xfId="6039" xr:uid="{00000000-0005-0000-0000-0000C5170000}"/>
    <cellStyle name="Comma 2 2 3 3" xfId="6040" xr:uid="{00000000-0005-0000-0000-0000C6170000}"/>
    <cellStyle name="Comma 2 2 3 3 10" xfId="6041" xr:uid="{00000000-0005-0000-0000-0000C7170000}"/>
    <cellStyle name="Comma 2 2 3 3 2" xfId="6042" xr:uid="{00000000-0005-0000-0000-0000C8170000}"/>
    <cellStyle name="Comma 2 2 3 3 2 2" xfId="6043" xr:uid="{00000000-0005-0000-0000-0000C9170000}"/>
    <cellStyle name="Comma 2 2 3 3 2 2 2" xfId="6044" xr:uid="{00000000-0005-0000-0000-0000CA170000}"/>
    <cellStyle name="Comma 2 2 3 3 2 2 2 2" xfId="6045" xr:uid="{00000000-0005-0000-0000-0000CB170000}"/>
    <cellStyle name="Comma 2 2 3 3 2 2 2 2 2" xfId="6046" xr:uid="{00000000-0005-0000-0000-0000CC170000}"/>
    <cellStyle name="Comma 2 2 3 3 2 2 2 2 2 2" xfId="6047" xr:uid="{00000000-0005-0000-0000-0000CD170000}"/>
    <cellStyle name="Comma 2 2 3 3 2 2 2 2 2 2 2" xfId="6048" xr:uid="{00000000-0005-0000-0000-0000CE170000}"/>
    <cellStyle name="Comma 2 2 3 3 2 2 2 2 2 2 2 2" xfId="6049" xr:uid="{00000000-0005-0000-0000-0000CF170000}"/>
    <cellStyle name="Comma 2 2 3 3 2 2 2 2 2 2 3" xfId="6050" xr:uid="{00000000-0005-0000-0000-0000D0170000}"/>
    <cellStyle name="Comma 2 2 3 3 2 2 2 2 2 2 3 2" xfId="6051" xr:uid="{00000000-0005-0000-0000-0000D1170000}"/>
    <cellStyle name="Comma 2 2 3 3 2 2 2 2 2 2 4" xfId="6052" xr:uid="{00000000-0005-0000-0000-0000D2170000}"/>
    <cellStyle name="Comma 2 2 3 3 2 2 2 2 2 3" xfId="6053" xr:uid="{00000000-0005-0000-0000-0000D3170000}"/>
    <cellStyle name="Comma 2 2 3 3 2 2 2 2 2 3 2" xfId="6054" xr:uid="{00000000-0005-0000-0000-0000D4170000}"/>
    <cellStyle name="Comma 2 2 3 3 2 2 2 2 2 4" xfId="6055" xr:uid="{00000000-0005-0000-0000-0000D5170000}"/>
    <cellStyle name="Comma 2 2 3 3 2 2 2 2 2 4 2" xfId="6056" xr:uid="{00000000-0005-0000-0000-0000D6170000}"/>
    <cellStyle name="Comma 2 2 3 3 2 2 2 2 2 5" xfId="6057" xr:uid="{00000000-0005-0000-0000-0000D7170000}"/>
    <cellStyle name="Comma 2 2 3 3 2 2 2 2 3" xfId="6058" xr:uid="{00000000-0005-0000-0000-0000D8170000}"/>
    <cellStyle name="Comma 2 2 3 3 2 2 2 2 3 2" xfId="6059" xr:uid="{00000000-0005-0000-0000-0000D9170000}"/>
    <cellStyle name="Comma 2 2 3 3 2 2 2 2 3 2 2" xfId="6060" xr:uid="{00000000-0005-0000-0000-0000DA170000}"/>
    <cellStyle name="Comma 2 2 3 3 2 2 2 2 3 3" xfId="6061" xr:uid="{00000000-0005-0000-0000-0000DB170000}"/>
    <cellStyle name="Comma 2 2 3 3 2 2 2 2 3 3 2" xfId="6062" xr:uid="{00000000-0005-0000-0000-0000DC170000}"/>
    <cellStyle name="Comma 2 2 3 3 2 2 2 2 3 4" xfId="6063" xr:uid="{00000000-0005-0000-0000-0000DD170000}"/>
    <cellStyle name="Comma 2 2 3 3 2 2 2 2 4" xfId="6064" xr:uid="{00000000-0005-0000-0000-0000DE170000}"/>
    <cellStyle name="Comma 2 2 3 3 2 2 2 2 4 2" xfId="6065" xr:uid="{00000000-0005-0000-0000-0000DF170000}"/>
    <cellStyle name="Comma 2 2 3 3 2 2 2 2 5" xfId="6066" xr:uid="{00000000-0005-0000-0000-0000E0170000}"/>
    <cellStyle name="Comma 2 2 3 3 2 2 2 2 5 2" xfId="6067" xr:uid="{00000000-0005-0000-0000-0000E1170000}"/>
    <cellStyle name="Comma 2 2 3 3 2 2 2 2 6" xfId="6068" xr:uid="{00000000-0005-0000-0000-0000E2170000}"/>
    <cellStyle name="Comma 2 2 3 3 2 2 2 3" xfId="6069" xr:uid="{00000000-0005-0000-0000-0000E3170000}"/>
    <cellStyle name="Comma 2 2 3 3 2 2 2 3 2" xfId="6070" xr:uid="{00000000-0005-0000-0000-0000E4170000}"/>
    <cellStyle name="Comma 2 2 3 3 2 2 2 3 2 2" xfId="6071" xr:uid="{00000000-0005-0000-0000-0000E5170000}"/>
    <cellStyle name="Comma 2 2 3 3 2 2 2 3 2 2 2" xfId="6072" xr:uid="{00000000-0005-0000-0000-0000E6170000}"/>
    <cellStyle name="Comma 2 2 3 3 2 2 2 3 2 3" xfId="6073" xr:uid="{00000000-0005-0000-0000-0000E7170000}"/>
    <cellStyle name="Comma 2 2 3 3 2 2 2 3 2 3 2" xfId="6074" xr:uid="{00000000-0005-0000-0000-0000E8170000}"/>
    <cellStyle name="Comma 2 2 3 3 2 2 2 3 2 4" xfId="6075" xr:uid="{00000000-0005-0000-0000-0000E9170000}"/>
    <cellStyle name="Comma 2 2 3 3 2 2 2 3 3" xfId="6076" xr:uid="{00000000-0005-0000-0000-0000EA170000}"/>
    <cellStyle name="Comma 2 2 3 3 2 2 2 3 3 2" xfId="6077" xr:uid="{00000000-0005-0000-0000-0000EB170000}"/>
    <cellStyle name="Comma 2 2 3 3 2 2 2 3 4" xfId="6078" xr:uid="{00000000-0005-0000-0000-0000EC170000}"/>
    <cellStyle name="Comma 2 2 3 3 2 2 2 3 4 2" xfId="6079" xr:uid="{00000000-0005-0000-0000-0000ED170000}"/>
    <cellStyle name="Comma 2 2 3 3 2 2 2 3 5" xfId="6080" xr:uid="{00000000-0005-0000-0000-0000EE170000}"/>
    <cellStyle name="Comma 2 2 3 3 2 2 2 4" xfId="6081" xr:uid="{00000000-0005-0000-0000-0000EF170000}"/>
    <cellStyle name="Comma 2 2 3 3 2 2 2 4 2" xfId="6082" xr:uid="{00000000-0005-0000-0000-0000F0170000}"/>
    <cellStyle name="Comma 2 2 3 3 2 2 2 4 2 2" xfId="6083" xr:uid="{00000000-0005-0000-0000-0000F1170000}"/>
    <cellStyle name="Comma 2 2 3 3 2 2 2 4 3" xfId="6084" xr:uid="{00000000-0005-0000-0000-0000F2170000}"/>
    <cellStyle name="Comma 2 2 3 3 2 2 2 4 3 2" xfId="6085" xr:uid="{00000000-0005-0000-0000-0000F3170000}"/>
    <cellStyle name="Comma 2 2 3 3 2 2 2 4 4" xfId="6086" xr:uid="{00000000-0005-0000-0000-0000F4170000}"/>
    <cellStyle name="Comma 2 2 3 3 2 2 2 5" xfId="6087" xr:uid="{00000000-0005-0000-0000-0000F5170000}"/>
    <cellStyle name="Comma 2 2 3 3 2 2 2 5 2" xfId="6088" xr:uid="{00000000-0005-0000-0000-0000F6170000}"/>
    <cellStyle name="Comma 2 2 3 3 2 2 2 6" xfId="6089" xr:uid="{00000000-0005-0000-0000-0000F7170000}"/>
    <cellStyle name="Comma 2 2 3 3 2 2 2 6 2" xfId="6090" xr:uid="{00000000-0005-0000-0000-0000F8170000}"/>
    <cellStyle name="Comma 2 2 3 3 2 2 2 7" xfId="6091" xr:uid="{00000000-0005-0000-0000-0000F9170000}"/>
    <cellStyle name="Comma 2 2 3 3 2 2 3" xfId="6092" xr:uid="{00000000-0005-0000-0000-0000FA170000}"/>
    <cellStyle name="Comma 2 2 3 3 2 2 3 2" xfId="6093" xr:uid="{00000000-0005-0000-0000-0000FB170000}"/>
    <cellStyle name="Comma 2 2 3 3 2 2 3 2 2" xfId="6094" xr:uid="{00000000-0005-0000-0000-0000FC170000}"/>
    <cellStyle name="Comma 2 2 3 3 2 2 3 2 2 2" xfId="6095" xr:uid="{00000000-0005-0000-0000-0000FD170000}"/>
    <cellStyle name="Comma 2 2 3 3 2 2 3 2 2 2 2" xfId="6096" xr:uid="{00000000-0005-0000-0000-0000FE170000}"/>
    <cellStyle name="Comma 2 2 3 3 2 2 3 2 2 3" xfId="6097" xr:uid="{00000000-0005-0000-0000-0000FF170000}"/>
    <cellStyle name="Comma 2 2 3 3 2 2 3 2 2 3 2" xfId="6098" xr:uid="{00000000-0005-0000-0000-000000180000}"/>
    <cellStyle name="Comma 2 2 3 3 2 2 3 2 2 4" xfId="6099" xr:uid="{00000000-0005-0000-0000-000001180000}"/>
    <cellStyle name="Comma 2 2 3 3 2 2 3 2 3" xfId="6100" xr:uid="{00000000-0005-0000-0000-000002180000}"/>
    <cellStyle name="Comma 2 2 3 3 2 2 3 2 3 2" xfId="6101" xr:uid="{00000000-0005-0000-0000-000003180000}"/>
    <cellStyle name="Comma 2 2 3 3 2 2 3 2 4" xfId="6102" xr:uid="{00000000-0005-0000-0000-000004180000}"/>
    <cellStyle name="Comma 2 2 3 3 2 2 3 2 4 2" xfId="6103" xr:uid="{00000000-0005-0000-0000-000005180000}"/>
    <cellStyle name="Comma 2 2 3 3 2 2 3 2 5" xfId="6104" xr:uid="{00000000-0005-0000-0000-000006180000}"/>
    <cellStyle name="Comma 2 2 3 3 2 2 3 3" xfId="6105" xr:uid="{00000000-0005-0000-0000-000007180000}"/>
    <cellStyle name="Comma 2 2 3 3 2 2 3 3 2" xfId="6106" xr:uid="{00000000-0005-0000-0000-000008180000}"/>
    <cellStyle name="Comma 2 2 3 3 2 2 3 3 2 2" xfId="6107" xr:uid="{00000000-0005-0000-0000-000009180000}"/>
    <cellStyle name="Comma 2 2 3 3 2 2 3 3 3" xfId="6108" xr:uid="{00000000-0005-0000-0000-00000A180000}"/>
    <cellStyle name="Comma 2 2 3 3 2 2 3 3 3 2" xfId="6109" xr:uid="{00000000-0005-0000-0000-00000B180000}"/>
    <cellStyle name="Comma 2 2 3 3 2 2 3 3 4" xfId="6110" xr:uid="{00000000-0005-0000-0000-00000C180000}"/>
    <cellStyle name="Comma 2 2 3 3 2 2 3 4" xfId="6111" xr:uid="{00000000-0005-0000-0000-00000D180000}"/>
    <cellStyle name="Comma 2 2 3 3 2 2 3 4 2" xfId="6112" xr:uid="{00000000-0005-0000-0000-00000E180000}"/>
    <cellStyle name="Comma 2 2 3 3 2 2 3 5" xfId="6113" xr:uid="{00000000-0005-0000-0000-00000F180000}"/>
    <cellStyle name="Comma 2 2 3 3 2 2 3 5 2" xfId="6114" xr:uid="{00000000-0005-0000-0000-000010180000}"/>
    <cellStyle name="Comma 2 2 3 3 2 2 3 6" xfId="6115" xr:uid="{00000000-0005-0000-0000-000011180000}"/>
    <cellStyle name="Comma 2 2 3 3 2 2 4" xfId="6116" xr:uid="{00000000-0005-0000-0000-000012180000}"/>
    <cellStyle name="Comma 2 2 3 3 2 2 4 2" xfId="6117" xr:uid="{00000000-0005-0000-0000-000013180000}"/>
    <cellStyle name="Comma 2 2 3 3 2 2 4 2 2" xfId="6118" xr:uid="{00000000-0005-0000-0000-000014180000}"/>
    <cellStyle name="Comma 2 2 3 3 2 2 4 2 2 2" xfId="6119" xr:uid="{00000000-0005-0000-0000-000015180000}"/>
    <cellStyle name="Comma 2 2 3 3 2 2 4 2 3" xfId="6120" xr:uid="{00000000-0005-0000-0000-000016180000}"/>
    <cellStyle name="Comma 2 2 3 3 2 2 4 2 3 2" xfId="6121" xr:uid="{00000000-0005-0000-0000-000017180000}"/>
    <cellStyle name="Comma 2 2 3 3 2 2 4 2 4" xfId="6122" xr:uid="{00000000-0005-0000-0000-000018180000}"/>
    <cellStyle name="Comma 2 2 3 3 2 2 4 3" xfId="6123" xr:uid="{00000000-0005-0000-0000-000019180000}"/>
    <cellStyle name="Comma 2 2 3 3 2 2 4 3 2" xfId="6124" xr:uid="{00000000-0005-0000-0000-00001A180000}"/>
    <cellStyle name="Comma 2 2 3 3 2 2 4 4" xfId="6125" xr:uid="{00000000-0005-0000-0000-00001B180000}"/>
    <cellStyle name="Comma 2 2 3 3 2 2 4 4 2" xfId="6126" xr:uid="{00000000-0005-0000-0000-00001C180000}"/>
    <cellStyle name="Comma 2 2 3 3 2 2 4 5" xfId="6127" xr:uid="{00000000-0005-0000-0000-00001D180000}"/>
    <cellStyle name="Comma 2 2 3 3 2 2 5" xfId="6128" xr:uid="{00000000-0005-0000-0000-00001E180000}"/>
    <cellStyle name="Comma 2 2 3 3 2 2 5 2" xfId="6129" xr:uid="{00000000-0005-0000-0000-00001F180000}"/>
    <cellStyle name="Comma 2 2 3 3 2 2 5 2 2" xfId="6130" xr:uid="{00000000-0005-0000-0000-000020180000}"/>
    <cellStyle name="Comma 2 2 3 3 2 2 5 3" xfId="6131" xr:uid="{00000000-0005-0000-0000-000021180000}"/>
    <cellStyle name="Comma 2 2 3 3 2 2 5 3 2" xfId="6132" xr:uid="{00000000-0005-0000-0000-000022180000}"/>
    <cellStyle name="Comma 2 2 3 3 2 2 5 4" xfId="6133" xr:uid="{00000000-0005-0000-0000-000023180000}"/>
    <cellStyle name="Comma 2 2 3 3 2 2 6" xfId="6134" xr:uid="{00000000-0005-0000-0000-000024180000}"/>
    <cellStyle name="Comma 2 2 3 3 2 2 6 2" xfId="6135" xr:uid="{00000000-0005-0000-0000-000025180000}"/>
    <cellStyle name="Comma 2 2 3 3 2 2 7" xfId="6136" xr:uid="{00000000-0005-0000-0000-000026180000}"/>
    <cellStyle name="Comma 2 2 3 3 2 2 7 2" xfId="6137" xr:uid="{00000000-0005-0000-0000-000027180000}"/>
    <cellStyle name="Comma 2 2 3 3 2 2 8" xfId="6138" xr:uid="{00000000-0005-0000-0000-000028180000}"/>
    <cellStyle name="Comma 2 2 3 3 2 3" xfId="6139" xr:uid="{00000000-0005-0000-0000-000029180000}"/>
    <cellStyle name="Comma 2 2 3 3 2 3 2" xfId="6140" xr:uid="{00000000-0005-0000-0000-00002A180000}"/>
    <cellStyle name="Comma 2 2 3 3 2 3 2 2" xfId="6141" xr:uid="{00000000-0005-0000-0000-00002B180000}"/>
    <cellStyle name="Comma 2 2 3 3 2 3 2 2 2" xfId="6142" xr:uid="{00000000-0005-0000-0000-00002C180000}"/>
    <cellStyle name="Comma 2 2 3 3 2 3 2 2 2 2" xfId="6143" xr:uid="{00000000-0005-0000-0000-00002D180000}"/>
    <cellStyle name="Comma 2 2 3 3 2 3 2 2 2 2 2" xfId="6144" xr:uid="{00000000-0005-0000-0000-00002E180000}"/>
    <cellStyle name="Comma 2 2 3 3 2 3 2 2 2 3" xfId="6145" xr:uid="{00000000-0005-0000-0000-00002F180000}"/>
    <cellStyle name="Comma 2 2 3 3 2 3 2 2 2 3 2" xfId="6146" xr:uid="{00000000-0005-0000-0000-000030180000}"/>
    <cellStyle name="Comma 2 2 3 3 2 3 2 2 2 4" xfId="6147" xr:uid="{00000000-0005-0000-0000-000031180000}"/>
    <cellStyle name="Comma 2 2 3 3 2 3 2 2 3" xfId="6148" xr:uid="{00000000-0005-0000-0000-000032180000}"/>
    <cellStyle name="Comma 2 2 3 3 2 3 2 2 3 2" xfId="6149" xr:uid="{00000000-0005-0000-0000-000033180000}"/>
    <cellStyle name="Comma 2 2 3 3 2 3 2 2 4" xfId="6150" xr:uid="{00000000-0005-0000-0000-000034180000}"/>
    <cellStyle name="Comma 2 2 3 3 2 3 2 2 4 2" xfId="6151" xr:uid="{00000000-0005-0000-0000-000035180000}"/>
    <cellStyle name="Comma 2 2 3 3 2 3 2 2 5" xfId="6152" xr:uid="{00000000-0005-0000-0000-000036180000}"/>
    <cellStyle name="Comma 2 2 3 3 2 3 2 3" xfId="6153" xr:uid="{00000000-0005-0000-0000-000037180000}"/>
    <cellStyle name="Comma 2 2 3 3 2 3 2 3 2" xfId="6154" xr:uid="{00000000-0005-0000-0000-000038180000}"/>
    <cellStyle name="Comma 2 2 3 3 2 3 2 3 2 2" xfId="6155" xr:uid="{00000000-0005-0000-0000-000039180000}"/>
    <cellStyle name="Comma 2 2 3 3 2 3 2 3 3" xfId="6156" xr:uid="{00000000-0005-0000-0000-00003A180000}"/>
    <cellStyle name="Comma 2 2 3 3 2 3 2 3 3 2" xfId="6157" xr:uid="{00000000-0005-0000-0000-00003B180000}"/>
    <cellStyle name="Comma 2 2 3 3 2 3 2 3 4" xfId="6158" xr:uid="{00000000-0005-0000-0000-00003C180000}"/>
    <cellStyle name="Comma 2 2 3 3 2 3 2 4" xfId="6159" xr:uid="{00000000-0005-0000-0000-00003D180000}"/>
    <cellStyle name="Comma 2 2 3 3 2 3 2 4 2" xfId="6160" xr:uid="{00000000-0005-0000-0000-00003E180000}"/>
    <cellStyle name="Comma 2 2 3 3 2 3 2 5" xfId="6161" xr:uid="{00000000-0005-0000-0000-00003F180000}"/>
    <cellStyle name="Comma 2 2 3 3 2 3 2 5 2" xfId="6162" xr:uid="{00000000-0005-0000-0000-000040180000}"/>
    <cellStyle name="Comma 2 2 3 3 2 3 2 6" xfId="6163" xr:uid="{00000000-0005-0000-0000-000041180000}"/>
    <cellStyle name="Comma 2 2 3 3 2 3 3" xfId="6164" xr:uid="{00000000-0005-0000-0000-000042180000}"/>
    <cellStyle name="Comma 2 2 3 3 2 3 3 2" xfId="6165" xr:uid="{00000000-0005-0000-0000-000043180000}"/>
    <cellStyle name="Comma 2 2 3 3 2 3 3 2 2" xfId="6166" xr:uid="{00000000-0005-0000-0000-000044180000}"/>
    <cellStyle name="Comma 2 2 3 3 2 3 3 2 2 2" xfId="6167" xr:uid="{00000000-0005-0000-0000-000045180000}"/>
    <cellStyle name="Comma 2 2 3 3 2 3 3 2 3" xfId="6168" xr:uid="{00000000-0005-0000-0000-000046180000}"/>
    <cellStyle name="Comma 2 2 3 3 2 3 3 2 3 2" xfId="6169" xr:uid="{00000000-0005-0000-0000-000047180000}"/>
    <cellStyle name="Comma 2 2 3 3 2 3 3 2 4" xfId="6170" xr:uid="{00000000-0005-0000-0000-000048180000}"/>
    <cellStyle name="Comma 2 2 3 3 2 3 3 3" xfId="6171" xr:uid="{00000000-0005-0000-0000-000049180000}"/>
    <cellStyle name="Comma 2 2 3 3 2 3 3 3 2" xfId="6172" xr:uid="{00000000-0005-0000-0000-00004A180000}"/>
    <cellStyle name="Comma 2 2 3 3 2 3 3 4" xfId="6173" xr:uid="{00000000-0005-0000-0000-00004B180000}"/>
    <cellStyle name="Comma 2 2 3 3 2 3 3 4 2" xfId="6174" xr:uid="{00000000-0005-0000-0000-00004C180000}"/>
    <cellStyle name="Comma 2 2 3 3 2 3 3 5" xfId="6175" xr:uid="{00000000-0005-0000-0000-00004D180000}"/>
    <cellStyle name="Comma 2 2 3 3 2 3 4" xfId="6176" xr:uid="{00000000-0005-0000-0000-00004E180000}"/>
    <cellStyle name="Comma 2 2 3 3 2 3 4 2" xfId="6177" xr:uid="{00000000-0005-0000-0000-00004F180000}"/>
    <cellStyle name="Comma 2 2 3 3 2 3 4 2 2" xfId="6178" xr:uid="{00000000-0005-0000-0000-000050180000}"/>
    <cellStyle name="Comma 2 2 3 3 2 3 4 3" xfId="6179" xr:uid="{00000000-0005-0000-0000-000051180000}"/>
    <cellStyle name="Comma 2 2 3 3 2 3 4 3 2" xfId="6180" xr:uid="{00000000-0005-0000-0000-000052180000}"/>
    <cellStyle name="Comma 2 2 3 3 2 3 4 4" xfId="6181" xr:uid="{00000000-0005-0000-0000-000053180000}"/>
    <cellStyle name="Comma 2 2 3 3 2 3 5" xfId="6182" xr:uid="{00000000-0005-0000-0000-000054180000}"/>
    <cellStyle name="Comma 2 2 3 3 2 3 5 2" xfId="6183" xr:uid="{00000000-0005-0000-0000-000055180000}"/>
    <cellStyle name="Comma 2 2 3 3 2 3 6" xfId="6184" xr:uid="{00000000-0005-0000-0000-000056180000}"/>
    <cellStyle name="Comma 2 2 3 3 2 3 6 2" xfId="6185" xr:uid="{00000000-0005-0000-0000-000057180000}"/>
    <cellStyle name="Comma 2 2 3 3 2 3 7" xfId="6186" xr:uid="{00000000-0005-0000-0000-000058180000}"/>
    <cellStyle name="Comma 2 2 3 3 2 4" xfId="6187" xr:uid="{00000000-0005-0000-0000-000059180000}"/>
    <cellStyle name="Comma 2 2 3 3 2 4 2" xfId="6188" xr:uid="{00000000-0005-0000-0000-00005A180000}"/>
    <cellStyle name="Comma 2 2 3 3 2 4 2 2" xfId="6189" xr:uid="{00000000-0005-0000-0000-00005B180000}"/>
    <cellStyle name="Comma 2 2 3 3 2 4 2 2 2" xfId="6190" xr:uid="{00000000-0005-0000-0000-00005C180000}"/>
    <cellStyle name="Comma 2 2 3 3 2 4 2 2 2 2" xfId="6191" xr:uid="{00000000-0005-0000-0000-00005D180000}"/>
    <cellStyle name="Comma 2 2 3 3 2 4 2 2 3" xfId="6192" xr:uid="{00000000-0005-0000-0000-00005E180000}"/>
    <cellStyle name="Comma 2 2 3 3 2 4 2 2 3 2" xfId="6193" xr:uid="{00000000-0005-0000-0000-00005F180000}"/>
    <cellStyle name="Comma 2 2 3 3 2 4 2 2 4" xfId="6194" xr:uid="{00000000-0005-0000-0000-000060180000}"/>
    <cellStyle name="Comma 2 2 3 3 2 4 2 3" xfId="6195" xr:uid="{00000000-0005-0000-0000-000061180000}"/>
    <cellStyle name="Comma 2 2 3 3 2 4 2 3 2" xfId="6196" xr:uid="{00000000-0005-0000-0000-000062180000}"/>
    <cellStyle name="Comma 2 2 3 3 2 4 2 4" xfId="6197" xr:uid="{00000000-0005-0000-0000-000063180000}"/>
    <cellStyle name="Comma 2 2 3 3 2 4 2 4 2" xfId="6198" xr:uid="{00000000-0005-0000-0000-000064180000}"/>
    <cellStyle name="Comma 2 2 3 3 2 4 2 5" xfId="6199" xr:uid="{00000000-0005-0000-0000-000065180000}"/>
    <cellStyle name="Comma 2 2 3 3 2 4 3" xfId="6200" xr:uid="{00000000-0005-0000-0000-000066180000}"/>
    <cellStyle name="Comma 2 2 3 3 2 4 3 2" xfId="6201" xr:uid="{00000000-0005-0000-0000-000067180000}"/>
    <cellStyle name="Comma 2 2 3 3 2 4 3 2 2" xfId="6202" xr:uid="{00000000-0005-0000-0000-000068180000}"/>
    <cellStyle name="Comma 2 2 3 3 2 4 3 3" xfId="6203" xr:uid="{00000000-0005-0000-0000-000069180000}"/>
    <cellStyle name="Comma 2 2 3 3 2 4 3 3 2" xfId="6204" xr:uid="{00000000-0005-0000-0000-00006A180000}"/>
    <cellStyle name="Comma 2 2 3 3 2 4 3 4" xfId="6205" xr:uid="{00000000-0005-0000-0000-00006B180000}"/>
    <cellStyle name="Comma 2 2 3 3 2 4 4" xfId="6206" xr:uid="{00000000-0005-0000-0000-00006C180000}"/>
    <cellStyle name="Comma 2 2 3 3 2 4 4 2" xfId="6207" xr:uid="{00000000-0005-0000-0000-00006D180000}"/>
    <cellStyle name="Comma 2 2 3 3 2 4 5" xfId="6208" xr:uid="{00000000-0005-0000-0000-00006E180000}"/>
    <cellStyle name="Comma 2 2 3 3 2 4 5 2" xfId="6209" xr:uid="{00000000-0005-0000-0000-00006F180000}"/>
    <cellStyle name="Comma 2 2 3 3 2 4 6" xfId="6210" xr:uid="{00000000-0005-0000-0000-000070180000}"/>
    <cellStyle name="Comma 2 2 3 3 2 5" xfId="6211" xr:uid="{00000000-0005-0000-0000-000071180000}"/>
    <cellStyle name="Comma 2 2 3 3 2 5 2" xfId="6212" xr:uid="{00000000-0005-0000-0000-000072180000}"/>
    <cellStyle name="Comma 2 2 3 3 2 5 2 2" xfId="6213" xr:uid="{00000000-0005-0000-0000-000073180000}"/>
    <cellStyle name="Comma 2 2 3 3 2 5 2 2 2" xfId="6214" xr:uid="{00000000-0005-0000-0000-000074180000}"/>
    <cellStyle name="Comma 2 2 3 3 2 5 2 3" xfId="6215" xr:uid="{00000000-0005-0000-0000-000075180000}"/>
    <cellStyle name="Comma 2 2 3 3 2 5 2 3 2" xfId="6216" xr:uid="{00000000-0005-0000-0000-000076180000}"/>
    <cellStyle name="Comma 2 2 3 3 2 5 2 4" xfId="6217" xr:uid="{00000000-0005-0000-0000-000077180000}"/>
    <cellStyle name="Comma 2 2 3 3 2 5 3" xfId="6218" xr:uid="{00000000-0005-0000-0000-000078180000}"/>
    <cellStyle name="Comma 2 2 3 3 2 5 3 2" xfId="6219" xr:uid="{00000000-0005-0000-0000-000079180000}"/>
    <cellStyle name="Comma 2 2 3 3 2 5 4" xfId="6220" xr:uid="{00000000-0005-0000-0000-00007A180000}"/>
    <cellStyle name="Comma 2 2 3 3 2 5 4 2" xfId="6221" xr:uid="{00000000-0005-0000-0000-00007B180000}"/>
    <cellStyle name="Comma 2 2 3 3 2 5 5" xfId="6222" xr:uid="{00000000-0005-0000-0000-00007C180000}"/>
    <cellStyle name="Comma 2 2 3 3 2 6" xfId="6223" xr:uid="{00000000-0005-0000-0000-00007D180000}"/>
    <cellStyle name="Comma 2 2 3 3 2 6 2" xfId="6224" xr:uid="{00000000-0005-0000-0000-00007E180000}"/>
    <cellStyle name="Comma 2 2 3 3 2 6 2 2" xfId="6225" xr:uid="{00000000-0005-0000-0000-00007F180000}"/>
    <cellStyle name="Comma 2 2 3 3 2 6 3" xfId="6226" xr:uid="{00000000-0005-0000-0000-000080180000}"/>
    <cellStyle name="Comma 2 2 3 3 2 6 3 2" xfId="6227" xr:uid="{00000000-0005-0000-0000-000081180000}"/>
    <cellStyle name="Comma 2 2 3 3 2 6 4" xfId="6228" xr:uid="{00000000-0005-0000-0000-000082180000}"/>
    <cellStyle name="Comma 2 2 3 3 2 7" xfId="6229" xr:uid="{00000000-0005-0000-0000-000083180000}"/>
    <cellStyle name="Comma 2 2 3 3 2 7 2" xfId="6230" xr:uid="{00000000-0005-0000-0000-000084180000}"/>
    <cellStyle name="Comma 2 2 3 3 2 8" xfId="6231" xr:uid="{00000000-0005-0000-0000-000085180000}"/>
    <cellStyle name="Comma 2 2 3 3 2 8 2" xfId="6232" xr:uid="{00000000-0005-0000-0000-000086180000}"/>
    <cellStyle name="Comma 2 2 3 3 2 9" xfId="6233" xr:uid="{00000000-0005-0000-0000-000087180000}"/>
    <cellStyle name="Comma 2 2 3 3 3" xfId="6234" xr:uid="{00000000-0005-0000-0000-000088180000}"/>
    <cellStyle name="Comma 2 2 3 3 3 2" xfId="6235" xr:uid="{00000000-0005-0000-0000-000089180000}"/>
    <cellStyle name="Comma 2 2 3 3 3 2 2" xfId="6236" xr:uid="{00000000-0005-0000-0000-00008A180000}"/>
    <cellStyle name="Comma 2 2 3 3 3 2 2 2" xfId="6237" xr:uid="{00000000-0005-0000-0000-00008B180000}"/>
    <cellStyle name="Comma 2 2 3 3 3 2 2 2 2" xfId="6238" xr:uid="{00000000-0005-0000-0000-00008C180000}"/>
    <cellStyle name="Comma 2 2 3 3 3 2 2 2 2 2" xfId="6239" xr:uid="{00000000-0005-0000-0000-00008D180000}"/>
    <cellStyle name="Comma 2 2 3 3 3 2 2 2 2 2 2" xfId="6240" xr:uid="{00000000-0005-0000-0000-00008E180000}"/>
    <cellStyle name="Comma 2 2 3 3 3 2 2 2 2 3" xfId="6241" xr:uid="{00000000-0005-0000-0000-00008F180000}"/>
    <cellStyle name="Comma 2 2 3 3 3 2 2 2 2 3 2" xfId="6242" xr:uid="{00000000-0005-0000-0000-000090180000}"/>
    <cellStyle name="Comma 2 2 3 3 3 2 2 2 2 4" xfId="6243" xr:uid="{00000000-0005-0000-0000-000091180000}"/>
    <cellStyle name="Comma 2 2 3 3 3 2 2 2 3" xfId="6244" xr:uid="{00000000-0005-0000-0000-000092180000}"/>
    <cellStyle name="Comma 2 2 3 3 3 2 2 2 3 2" xfId="6245" xr:uid="{00000000-0005-0000-0000-000093180000}"/>
    <cellStyle name="Comma 2 2 3 3 3 2 2 2 4" xfId="6246" xr:uid="{00000000-0005-0000-0000-000094180000}"/>
    <cellStyle name="Comma 2 2 3 3 3 2 2 2 4 2" xfId="6247" xr:uid="{00000000-0005-0000-0000-000095180000}"/>
    <cellStyle name="Comma 2 2 3 3 3 2 2 2 5" xfId="6248" xr:uid="{00000000-0005-0000-0000-000096180000}"/>
    <cellStyle name="Comma 2 2 3 3 3 2 2 3" xfId="6249" xr:uid="{00000000-0005-0000-0000-000097180000}"/>
    <cellStyle name="Comma 2 2 3 3 3 2 2 3 2" xfId="6250" xr:uid="{00000000-0005-0000-0000-000098180000}"/>
    <cellStyle name="Comma 2 2 3 3 3 2 2 3 2 2" xfId="6251" xr:uid="{00000000-0005-0000-0000-000099180000}"/>
    <cellStyle name="Comma 2 2 3 3 3 2 2 3 3" xfId="6252" xr:uid="{00000000-0005-0000-0000-00009A180000}"/>
    <cellStyle name="Comma 2 2 3 3 3 2 2 3 3 2" xfId="6253" xr:uid="{00000000-0005-0000-0000-00009B180000}"/>
    <cellStyle name="Comma 2 2 3 3 3 2 2 3 4" xfId="6254" xr:uid="{00000000-0005-0000-0000-00009C180000}"/>
    <cellStyle name="Comma 2 2 3 3 3 2 2 4" xfId="6255" xr:uid="{00000000-0005-0000-0000-00009D180000}"/>
    <cellStyle name="Comma 2 2 3 3 3 2 2 4 2" xfId="6256" xr:uid="{00000000-0005-0000-0000-00009E180000}"/>
    <cellStyle name="Comma 2 2 3 3 3 2 2 5" xfId="6257" xr:uid="{00000000-0005-0000-0000-00009F180000}"/>
    <cellStyle name="Comma 2 2 3 3 3 2 2 5 2" xfId="6258" xr:uid="{00000000-0005-0000-0000-0000A0180000}"/>
    <cellStyle name="Comma 2 2 3 3 3 2 2 6" xfId="6259" xr:uid="{00000000-0005-0000-0000-0000A1180000}"/>
    <cellStyle name="Comma 2 2 3 3 3 2 3" xfId="6260" xr:uid="{00000000-0005-0000-0000-0000A2180000}"/>
    <cellStyle name="Comma 2 2 3 3 3 2 3 2" xfId="6261" xr:uid="{00000000-0005-0000-0000-0000A3180000}"/>
    <cellStyle name="Comma 2 2 3 3 3 2 3 2 2" xfId="6262" xr:uid="{00000000-0005-0000-0000-0000A4180000}"/>
    <cellStyle name="Comma 2 2 3 3 3 2 3 2 2 2" xfId="6263" xr:uid="{00000000-0005-0000-0000-0000A5180000}"/>
    <cellStyle name="Comma 2 2 3 3 3 2 3 2 3" xfId="6264" xr:uid="{00000000-0005-0000-0000-0000A6180000}"/>
    <cellStyle name="Comma 2 2 3 3 3 2 3 2 3 2" xfId="6265" xr:uid="{00000000-0005-0000-0000-0000A7180000}"/>
    <cellStyle name="Comma 2 2 3 3 3 2 3 2 4" xfId="6266" xr:uid="{00000000-0005-0000-0000-0000A8180000}"/>
    <cellStyle name="Comma 2 2 3 3 3 2 3 3" xfId="6267" xr:uid="{00000000-0005-0000-0000-0000A9180000}"/>
    <cellStyle name="Comma 2 2 3 3 3 2 3 3 2" xfId="6268" xr:uid="{00000000-0005-0000-0000-0000AA180000}"/>
    <cellStyle name="Comma 2 2 3 3 3 2 3 4" xfId="6269" xr:uid="{00000000-0005-0000-0000-0000AB180000}"/>
    <cellStyle name="Comma 2 2 3 3 3 2 3 4 2" xfId="6270" xr:uid="{00000000-0005-0000-0000-0000AC180000}"/>
    <cellStyle name="Comma 2 2 3 3 3 2 3 5" xfId="6271" xr:uid="{00000000-0005-0000-0000-0000AD180000}"/>
    <cellStyle name="Comma 2 2 3 3 3 2 4" xfId="6272" xr:uid="{00000000-0005-0000-0000-0000AE180000}"/>
    <cellStyle name="Comma 2 2 3 3 3 2 4 2" xfId="6273" xr:uid="{00000000-0005-0000-0000-0000AF180000}"/>
    <cellStyle name="Comma 2 2 3 3 3 2 4 2 2" xfId="6274" xr:uid="{00000000-0005-0000-0000-0000B0180000}"/>
    <cellStyle name="Comma 2 2 3 3 3 2 4 3" xfId="6275" xr:uid="{00000000-0005-0000-0000-0000B1180000}"/>
    <cellStyle name="Comma 2 2 3 3 3 2 4 3 2" xfId="6276" xr:uid="{00000000-0005-0000-0000-0000B2180000}"/>
    <cellStyle name="Comma 2 2 3 3 3 2 4 4" xfId="6277" xr:uid="{00000000-0005-0000-0000-0000B3180000}"/>
    <cellStyle name="Comma 2 2 3 3 3 2 5" xfId="6278" xr:uid="{00000000-0005-0000-0000-0000B4180000}"/>
    <cellStyle name="Comma 2 2 3 3 3 2 5 2" xfId="6279" xr:uid="{00000000-0005-0000-0000-0000B5180000}"/>
    <cellStyle name="Comma 2 2 3 3 3 2 6" xfId="6280" xr:uid="{00000000-0005-0000-0000-0000B6180000}"/>
    <cellStyle name="Comma 2 2 3 3 3 2 6 2" xfId="6281" xr:uid="{00000000-0005-0000-0000-0000B7180000}"/>
    <cellStyle name="Comma 2 2 3 3 3 2 7" xfId="6282" xr:uid="{00000000-0005-0000-0000-0000B8180000}"/>
    <cellStyle name="Comma 2 2 3 3 3 3" xfId="6283" xr:uid="{00000000-0005-0000-0000-0000B9180000}"/>
    <cellStyle name="Comma 2 2 3 3 3 3 2" xfId="6284" xr:uid="{00000000-0005-0000-0000-0000BA180000}"/>
    <cellStyle name="Comma 2 2 3 3 3 3 2 2" xfId="6285" xr:uid="{00000000-0005-0000-0000-0000BB180000}"/>
    <cellStyle name="Comma 2 2 3 3 3 3 2 2 2" xfId="6286" xr:uid="{00000000-0005-0000-0000-0000BC180000}"/>
    <cellStyle name="Comma 2 2 3 3 3 3 2 2 2 2" xfId="6287" xr:uid="{00000000-0005-0000-0000-0000BD180000}"/>
    <cellStyle name="Comma 2 2 3 3 3 3 2 2 3" xfId="6288" xr:uid="{00000000-0005-0000-0000-0000BE180000}"/>
    <cellStyle name="Comma 2 2 3 3 3 3 2 2 3 2" xfId="6289" xr:uid="{00000000-0005-0000-0000-0000BF180000}"/>
    <cellStyle name="Comma 2 2 3 3 3 3 2 2 4" xfId="6290" xr:uid="{00000000-0005-0000-0000-0000C0180000}"/>
    <cellStyle name="Comma 2 2 3 3 3 3 2 3" xfId="6291" xr:uid="{00000000-0005-0000-0000-0000C1180000}"/>
    <cellStyle name="Comma 2 2 3 3 3 3 2 3 2" xfId="6292" xr:uid="{00000000-0005-0000-0000-0000C2180000}"/>
    <cellStyle name="Comma 2 2 3 3 3 3 2 4" xfId="6293" xr:uid="{00000000-0005-0000-0000-0000C3180000}"/>
    <cellStyle name="Comma 2 2 3 3 3 3 2 4 2" xfId="6294" xr:uid="{00000000-0005-0000-0000-0000C4180000}"/>
    <cellStyle name="Comma 2 2 3 3 3 3 2 5" xfId="6295" xr:uid="{00000000-0005-0000-0000-0000C5180000}"/>
    <cellStyle name="Comma 2 2 3 3 3 3 3" xfId="6296" xr:uid="{00000000-0005-0000-0000-0000C6180000}"/>
    <cellStyle name="Comma 2 2 3 3 3 3 3 2" xfId="6297" xr:uid="{00000000-0005-0000-0000-0000C7180000}"/>
    <cellStyle name="Comma 2 2 3 3 3 3 3 2 2" xfId="6298" xr:uid="{00000000-0005-0000-0000-0000C8180000}"/>
    <cellStyle name="Comma 2 2 3 3 3 3 3 3" xfId="6299" xr:uid="{00000000-0005-0000-0000-0000C9180000}"/>
    <cellStyle name="Comma 2 2 3 3 3 3 3 3 2" xfId="6300" xr:uid="{00000000-0005-0000-0000-0000CA180000}"/>
    <cellStyle name="Comma 2 2 3 3 3 3 3 4" xfId="6301" xr:uid="{00000000-0005-0000-0000-0000CB180000}"/>
    <cellStyle name="Comma 2 2 3 3 3 3 4" xfId="6302" xr:uid="{00000000-0005-0000-0000-0000CC180000}"/>
    <cellStyle name="Comma 2 2 3 3 3 3 4 2" xfId="6303" xr:uid="{00000000-0005-0000-0000-0000CD180000}"/>
    <cellStyle name="Comma 2 2 3 3 3 3 5" xfId="6304" xr:uid="{00000000-0005-0000-0000-0000CE180000}"/>
    <cellStyle name="Comma 2 2 3 3 3 3 5 2" xfId="6305" xr:uid="{00000000-0005-0000-0000-0000CF180000}"/>
    <cellStyle name="Comma 2 2 3 3 3 3 6" xfId="6306" xr:uid="{00000000-0005-0000-0000-0000D0180000}"/>
    <cellStyle name="Comma 2 2 3 3 3 4" xfId="6307" xr:uid="{00000000-0005-0000-0000-0000D1180000}"/>
    <cellStyle name="Comma 2 2 3 3 3 4 2" xfId="6308" xr:uid="{00000000-0005-0000-0000-0000D2180000}"/>
    <cellStyle name="Comma 2 2 3 3 3 4 2 2" xfId="6309" xr:uid="{00000000-0005-0000-0000-0000D3180000}"/>
    <cellStyle name="Comma 2 2 3 3 3 4 2 2 2" xfId="6310" xr:uid="{00000000-0005-0000-0000-0000D4180000}"/>
    <cellStyle name="Comma 2 2 3 3 3 4 2 3" xfId="6311" xr:uid="{00000000-0005-0000-0000-0000D5180000}"/>
    <cellStyle name="Comma 2 2 3 3 3 4 2 3 2" xfId="6312" xr:uid="{00000000-0005-0000-0000-0000D6180000}"/>
    <cellStyle name="Comma 2 2 3 3 3 4 2 4" xfId="6313" xr:uid="{00000000-0005-0000-0000-0000D7180000}"/>
    <cellStyle name="Comma 2 2 3 3 3 4 3" xfId="6314" xr:uid="{00000000-0005-0000-0000-0000D8180000}"/>
    <cellStyle name="Comma 2 2 3 3 3 4 3 2" xfId="6315" xr:uid="{00000000-0005-0000-0000-0000D9180000}"/>
    <cellStyle name="Comma 2 2 3 3 3 4 4" xfId="6316" xr:uid="{00000000-0005-0000-0000-0000DA180000}"/>
    <cellStyle name="Comma 2 2 3 3 3 4 4 2" xfId="6317" xr:uid="{00000000-0005-0000-0000-0000DB180000}"/>
    <cellStyle name="Comma 2 2 3 3 3 4 5" xfId="6318" xr:uid="{00000000-0005-0000-0000-0000DC180000}"/>
    <cellStyle name="Comma 2 2 3 3 3 5" xfId="6319" xr:uid="{00000000-0005-0000-0000-0000DD180000}"/>
    <cellStyle name="Comma 2 2 3 3 3 5 2" xfId="6320" xr:uid="{00000000-0005-0000-0000-0000DE180000}"/>
    <cellStyle name="Comma 2 2 3 3 3 5 2 2" xfId="6321" xr:uid="{00000000-0005-0000-0000-0000DF180000}"/>
    <cellStyle name="Comma 2 2 3 3 3 5 3" xfId="6322" xr:uid="{00000000-0005-0000-0000-0000E0180000}"/>
    <cellStyle name="Comma 2 2 3 3 3 5 3 2" xfId="6323" xr:uid="{00000000-0005-0000-0000-0000E1180000}"/>
    <cellStyle name="Comma 2 2 3 3 3 5 4" xfId="6324" xr:uid="{00000000-0005-0000-0000-0000E2180000}"/>
    <cellStyle name="Comma 2 2 3 3 3 6" xfId="6325" xr:uid="{00000000-0005-0000-0000-0000E3180000}"/>
    <cellStyle name="Comma 2 2 3 3 3 6 2" xfId="6326" xr:uid="{00000000-0005-0000-0000-0000E4180000}"/>
    <cellStyle name="Comma 2 2 3 3 3 7" xfId="6327" xr:uid="{00000000-0005-0000-0000-0000E5180000}"/>
    <cellStyle name="Comma 2 2 3 3 3 7 2" xfId="6328" xr:uid="{00000000-0005-0000-0000-0000E6180000}"/>
    <cellStyle name="Comma 2 2 3 3 3 8" xfId="6329" xr:uid="{00000000-0005-0000-0000-0000E7180000}"/>
    <cellStyle name="Comma 2 2 3 3 4" xfId="6330" xr:uid="{00000000-0005-0000-0000-0000E8180000}"/>
    <cellStyle name="Comma 2 2 3 3 4 2" xfId="6331" xr:uid="{00000000-0005-0000-0000-0000E9180000}"/>
    <cellStyle name="Comma 2 2 3 3 4 2 2" xfId="6332" xr:uid="{00000000-0005-0000-0000-0000EA180000}"/>
    <cellStyle name="Comma 2 2 3 3 4 2 2 2" xfId="6333" xr:uid="{00000000-0005-0000-0000-0000EB180000}"/>
    <cellStyle name="Comma 2 2 3 3 4 2 2 2 2" xfId="6334" xr:uid="{00000000-0005-0000-0000-0000EC180000}"/>
    <cellStyle name="Comma 2 2 3 3 4 2 2 2 2 2" xfId="6335" xr:uid="{00000000-0005-0000-0000-0000ED180000}"/>
    <cellStyle name="Comma 2 2 3 3 4 2 2 2 3" xfId="6336" xr:uid="{00000000-0005-0000-0000-0000EE180000}"/>
    <cellStyle name="Comma 2 2 3 3 4 2 2 2 3 2" xfId="6337" xr:uid="{00000000-0005-0000-0000-0000EF180000}"/>
    <cellStyle name="Comma 2 2 3 3 4 2 2 2 4" xfId="6338" xr:uid="{00000000-0005-0000-0000-0000F0180000}"/>
    <cellStyle name="Comma 2 2 3 3 4 2 2 3" xfId="6339" xr:uid="{00000000-0005-0000-0000-0000F1180000}"/>
    <cellStyle name="Comma 2 2 3 3 4 2 2 3 2" xfId="6340" xr:uid="{00000000-0005-0000-0000-0000F2180000}"/>
    <cellStyle name="Comma 2 2 3 3 4 2 2 4" xfId="6341" xr:uid="{00000000-0005-0000-0000-0000F3180000}"/>
    <cellStyle name="Comma 2 2 3 3 4 2 2 4 2" xfId="6342" xr:uid="{00000000-0005-0000-0000-0000F4180000}"/>
    <cellStyle name="Comma 2 2 3 3 4 2 2 5" xfId="6343" xr:uid="{00000000-0005-0000-0000-0000F5180000}"/>
    <cellStyle name="Comma 2 2 3 3 4 2 3" xfId="6344" xr:uid="{00000000-0005-0000-0000-0000F6180000}"/>
    <cellStyle name="Comma 2 2 3 3 4 2 3 2" xfId="6345" xr:uid="{00000000-0005-0000-0000-0000F7180000}"/>
    <cellStyle name="Comma 2 2 3 3 4 2 3 2 2" xfId="6346" xr:uid="{00000000-0005-0000-0000-0000F8180000}"/>
    <cellStyle name="Comma 2 2 3 3 4 2 3 3" xfId="6347" xr:uid="{00000000-0005-0000-0000-0000F9180000}"/>
    <cellStyle name="Comma 2 2 3 3 4 2 3 3 2" xfId="6348" xr:uid="{00000000-0005-0000-0000-0000FA180000}"/>
    <cellStyle name="Comma 2 2 3 3 4 2 3 4" xfId="6349" xr:uid="{00000000-0005-0000-0000-0000FB180000}"/>
    <cellStyle name="Comma 2 2 3 3 4 2 4" xfId="6350" xr:uid="{00000000-0005-0000-0000-0000FC180000}"/>
    <cellStyle name="Comma 2 2 3 3 4 2 4 2" xfId="6351" xr:uid="{00000000-0005-0000-0000-0000FD180000}"/>
    <cellStyle name="Comma 2 2 3 3 4 2 5" xfId="6352" xr:uid="{00000000-0005-0000-0000-0000FE180000}"/>
    <cellStyle name="Comma 2 2 3 3 4 2 5 2" xfId="6353" xr:uid="{00000000-0005-0000-0000-0000FF180000}"/>
    <cellStyle name="Comma 2 2 3 3 4 2 6" xfId="6354" xr:uid="{00000000-0005-0000-0000-000000190000}"/>
    <cellStyle name="Comma 2 2 3 3 4 3" xfId="6355" xr:uid="{00000000-0005-0000-0000-000001190000}"/>
    <cellStyle name="Comma 2 2 3 3 4 3 2" xfId="6356" xr:uid="{00000000-0005-0000-0000-000002190000}"/>
    <cellStyle name="Comma 2 2 3 3 4 3 2 2" xfId="6357" xr:uid="{00000000-0005-0000-0000-000003190000}"/>
    <cellStyle name="Comma 2 2 3 3 4 3 2 2 2" xfId="6358" xr:uid="{00000000-0005-0000-0000-000004190000}"/>
    <cellStyle name="Comma 2 2 3 3 4 3 2 3" xfId="6359" xr:uid="{00000000-0005-0000-0000-000005190000}"/>
    <cellStyle name="Comma 2 2 3 3 4 3 2 3 2" xfId="6360" xr:uid="{00000000-0005-0000-0000-000006190000}"/>
    <cellStyle name="Comma 2 2 3 3 4 3 2 4" xfId="6361" xr:uid="{00000000-0005-0000-0000-000007190000}"/>
    <cellStyle name="Comma 2 2 3 3 4 3 3" xfId="6362" xr:uid="{00000000-0005-0000-0000-000008190000}"/>
    <cellStyle name="Comma 2 2 3 3 4 3 3 2" xfId="6363" xr:uid="{00000000-0005-0000-0000-000009190000}"/>
    <cellStyle name="Comma 2 2 3 3 4 3 4" xfId="6364" xr:uid="{00000000-0005-0000-0000-00000A190000}"/>
    <cellStyle name="Comma 2 2 3 3 4 3 4 2" xfId="6365" xr:uid="{00000000-0005-0000-0000-00000B190000}"/>
    <cellStyle name="Comma 2 2 3 3 4 3 5" xfId="6366" xr:uid="{00000000-0005-0000-0000-00000C190000}"/>
    <cellStyle name="Comma 2 2 3 3 4 4" xfId="6367" xr:uid="{00000000-0005-0000-0000-00000D190000}"/>
    <cellStyle name="Comma 2 2 3 3 4 4 2" xfId="6368" xr:uid="{00000000-0005-0000-0000-00000E190000}"/>
    <cellStyle name="Comma 2 2 3 3 4 4 2 2" xfId="6369" xr:uid="{00000000-0005-0000-0000-00000F190000}"/>
    <cellStyle name="Comma 2 2 3 3 4 4 3" xfId="6370" xr:uid="{00000000-0005-0000-0000-000010190000}"/>
    <cellStyle name="Comma 2 2 3 3 4 4 3 2" xfId="6371" xr:uid="{00000000-0005-0000-0000-000011190000}"/>
    <cellStyle name="Comma 2 2 3 3 4 4 4" xfId="6372" xr:uid="{00000000-0005-0000-0000-000012190000}"/>
    <cellStyle name="Comma 2 2 3 3 4 5" xfId="6373" xr:uid="{00000000-0005-0000-0000-000013190000}"/>
    <cellStyle name="Comma 2 2 3 3 4 5 2" xfId="6374" xr:uid="{00000000-0005-0000-0000-000014190000}"/>
    <cellStyle name="Comma 2 2 3 3 4 6" xfId="6375" xr:uid="{00000000-0005-0000-0000-000015190000}"/>
    <cellStyle name="Comma 2 2 3 3 4 6 2" xfId="6376" xr:uid="{00000000-0005-0000-0000-000016190000}"/>
    <cellStyle name="Comma 2 2 3 3 4 7" xfId="6377" xr:uid="{00000000-0005-0000-0000-000017190000}"/>
    <cellStyle name="Comma 2 2 3 3 5" xfId="6378" xr:uid="{00000000-0005-0000-0000-000018190000}"/>
    <cellStyle name="Comma 2 2 3 3 5 2" xfId="6379" xr:uid="{00000000-0005-0000-0000-000019190000}"/>
    <cellStyle name="Comma 2 2 3 3 5 2 2" xfId="6380" xr:uid="{00000000-0005-0000-0000-00001A190000}"/>
    <cellStyle name="Comma 2 2 3 3 5 2 2 2" xfId="6381" xr:uid="{00000000-0005-0000-0000-00001B190000}"/>
    <cellStyle name="Comma 2 2 3 3 5 2 2 2 2" xfId="6382" xr:uid="{00000000-0005-0000-0000-00001C190000}"/>
    <cellStyle name="Comma 2 2 3 3 5 2 2 3" xfId="6383" xr:uid="{00000000-0005-0000-0000-00001D190000}"/>
    <cellStyle name="Comma 2 2 3 3 5 2 2 3 2" xfId="6384" xr:uid="{00000000-0005-0000-0000-00001E190000}"/>
    <cellStyle name="Comma 2 2 3 3 5 2 2 4" xfId="6385" xr:uid="{00000000-0005-0000-0000-00001F190000}"/>
    <cellStyle name="Comma 2 2 3 3 5 2 3" xfId="6386" xr:uid="{00000000-0005-0000-0000-000020190000}"/>
    <cellStyle name="Comma 2 2 3 3 5 2 3 2" xfId="6387" xr:uid="{00000000-0005-0000-0000-000021190000}"/>
    <cellStyle name="Comma 2 2 3 3 5 2 4" xfId="6388" xr:uid="{00000000-0005-0000-0000-000022190000}"/>
    <cellStyle name="Comma 2 2 3 3 5 2 4 2" xfId="6389" xr:uid="{00000000-0005-0000-0000-000023190000}"/>
    <cellStyle name="Comma 2 2 3 3 5 2 5" xfId="6390" xr:uid="{00000000-0005-0000-0000-000024190000}"/>
    <cellStyle name="Comma 2 2 3 3 5 3" xfId="6391" xr:uid="{00000000-0005-0000-0000-000025190000}"/>
    <cellStyle name="Comma 2 2 3 3 5 3 2" xfId="6392" xr:uid="{00000000-0005-0000-0000-000026190000}"/>
    <cellStyle name="Comma 2 2 3 3 5 3 2 2" xfId="6393" xr:uid="{00000000-0005-0000-0000-000027190000}"/>
    <cellStyle name="Comma 2 2 3 3 5 3 3" xfId="6394" xr:uid="{00000000-0005-0000-0000-000028190000}"/>
    <cellStyle name="Comma 2 2 3 3 5 3 3 2" xfId="6395" xr:uid="{00000000-0005-0000-0000-000029190000}"/>
    <cellStyle name="Comma 2 2 3 3 5 3 4" xfId="6396" xr:uid="{00000000-0005-0000-0000-00002A190000}"/>
    <cellStyle name="Comma 2 2 3 3 5 4" xfId="6397" xr:uid="{00000000-0005-0000-0000-00002B190000}"/>
    <cellStyle name="Comma 2 2 3 3 5 4 2" xfId="6398" xr:uid="{00000000-0005-0000-0000-00002C190000}"/>
    <cellStyle name="Comma 2 2 3 3 5 5" xfId="6399" xr:uid="{00000000-0005-0000-0000-00002D190000}"/>
    <cellStyle name="Comma 2 2 3 3 5 5 2" xfId="6400" xr:uid="{00000000-0005-0000-0000-00002E190000}"/>
    <cellStyle name="Comma 2 2 3 3 5 6" xfId="6401" xr:uid="{00000000-0005-0000-0000-00002F190000}"/>
    <cellStyle name="Comma 2 2 3 3 6" xfId="6402" xr:uid="{00000000-0005-0000-0000-000030190000}"/>
    <cellStyle name="Comma 2 2 3 3 6 2" xfId="6403" xr:uid="{00000000-0005-0000-0000-000031190000}"/>
    <cellStyle name="Comma 2 2 3 3 6 2 2" xfId="6404" xr:uid="{00000000-0005-0000-0000-000032190000}"/>
    <cellStyle name="Comma 2 2 3 3 6 2 2 2" xfId="6405" xr:uid="{00000000-0005-0000-0000-000033190000}"/>
    <cellStyle name="Comma 2 2 3 3 6 2 3" xfId="6406" xr:uid="{00000000-0005-0000-0000-000034190000}"/>
    <cellStyle name="Comma 2 2 3 3 6 2 3 2" xfId="6407" xr:uid="{00000000-0005-0000-0000-000035190000}"/>
    <cellStyle name="Comma 2 2 3 3 6 2 4" xfId="6408" xr:uid="{00000000-0005-0000-0000-000036190000}"/>
    <cellStyle name="Comma 2 2 3 3 6 3" xfId="6409" xr:uid="{00000000-0005-0000-0000-000037190000}"/>
    <cellStyle name="Comma 2 2 3 3 6 3 2" xfId="6410" xr:uid="{00000000-0005-0000-0000-000038190000}"/>
    <cellStyle name="Comma 2 2 3 3 6 4" xfId="6411" xr:uid="{00000000-0005-0000-0000-000039190000}"/>
    <cellStyle name="Comma 2 2 3 3 6 4 2" xfId="6412" xr:uid="{00000000-0005-0000-0000-00003A190000}"/>
    <cellStyle name="Comma 2 2 3 3 6 5" xfId="6413" xr:uid="{00000000-0005-0000-0000-00003B190000}"/>
    <cellStyle name="Comma 2 2 3 3 7" xfId="6414" xr:uid="{00000000-0005-0000-0000-00003C190000}"/>
    <cellStyle name="Comma 2 2 3 3 7 2" xfId="6415" xr:uid="{00000000-0005-0000-0000-00003D190000}"/>
    <cellStyle name="Comma 2 2 3 3 7 2 2" xfId="6416" xr:uid="{00000000-0005-0000-0000-00003E190000}"/>
    <cellStyle name="Comma 2 2 3 3 7 3" xfId="6417" xr:uid="{00000000-0005-0000-0000-00003F190000}"/>
    <cellStyle name="Comma 2 2 3 3 7 3 2" xfId="6418" xr:uid="{00000000-0005-0000-0000-000040190000}"/>
    <cellStyle name="Comma 2 2 3 3 7 4" xfId="6419" xr:uid="{00000000-0005-0000-0000-000041190000}"/>
    <cellStyle name="Comma 2 2 3 3 8" xfId="6420" xr:uid="{00000000-0005-0000-0000-000042190000}"/>
    <cellStyle name="Comma 2 2 3 3 8 2" xfId="6421" xr:uid="{00000000-0005-0000-0000-000043190000}"/>
    <cellStyle name="Comma 2 2 3 3 9" xfId="6422" xr:uid="{00000000-0005-0000-0000-000044190000}"/>
    <cellStyle name="Comma 2 2 3 3 9 2" xfId="6423" xr:uid="{00000000-0005-0000-0000-000045190000}"/>
    <cellStyle name="Comma 2 2 3 4" xfId="6424" xr:uid="{00000000-0005-0000-0000-000046190000}"/>
    <cellStyle name="Comma 2 2 3 4 10" xfId="6425" xr:uid="{00000000-0005-0000-0000-000047190000}"/>
    <cellStyle name="Comma 2 2 3 4 2" xfId="6426" xr:uid="{00000000-0005-0000-0000-000048190000}"/>
    <cellStyle name="Comma 2 2 3 4 2 2" xfId="6427" xr:uid="{00000000-0005-0000-0000-000049190000}"/>
    <cellStyle name="Comma 2 2 3 4 2 2 2" xfId="6428" xr:uid="{00000000-0005-0000-0000-00004A190000}"/>
    <cellStyle name="Comma 2 2 3 4 2 2 2 2" xfId="6429" xr:uid="{00000000-0005-0000-0000-00004B190000}"/>
    <cellStyle name="Comma 2 2 3 4 2 2 2 2 2" xfId="6430" xr:uid="{00000000-0005-0000-0000-00004C190000}"/>
    <cellStyle name="Comma 2 2 3 4 2 2 2 2 2 2" xfId="6431" xr:uid="{00000000-0005-0000-0000-00004D190000}"/>
    <cellStyle name="Comma 2 2 3 4 2 2 2 2 2 2 2" xfId="6432" xr:uid="{00000000-0005-0000-0000-00004E190000}"/>
    <cellStyle name="Comma 2 2 3 4 2 2 2 2 2 2 2 2" xfId="6433" xr:uid="{00000000-0005-0000-0000-00004F190000}"/>
    <cellStyle name="Comma 2 2 3 4 2 2 2 2 2 2 3" xfId="6434" xr:uid="{00000000-0005-0000-0000-000050190000}"/>
    <cellStyle name="Comma 2 2 3 4 2 2 2 2 2 2 3 2" xfId="6435" xr:uid="{00000000-0005-0000-0000-000051190000}"/>
    <cellStyle name="Comma 2 2 3 4 2 2 2 2 2 2 4" xfId="6436" xr:uid="{00000000-0005-0000-0000-000052190000}"/>
    <cellStyle name="Comma 2 2 3 4 2 2 2 2 2 3" xfId="6437" xr:uid="{00000000-0005-0000-0000-000053190000}"/>
    <cellStyle name="Comma 2 2 3 4 2 2 2 2 2 3 2" xfId="6438" xr:uid="{00000000-0005-0000-0000-000054190000}"/>
    <cellStyle name="Comma 2 2 3 4 2 2 2 2 2 4" xfId="6439" xr:uid="{00000000-0005-0000-0000-000055190000}"/>
    <cellStyle name="Comma 2 2 3 4 2 2 2 2 2 4 2" xfId="6440" xr:uid="{00000000-0005-0000-0000-000056190000}"/>
    <cellStyle name="Comma 2 2 3 4 2 2 2 2 2 5" xfId="6441" xr:uid="{00000000-0005-0000-0000-000057190000}"/>
    <cellStyle name="Comma 2 2 3 4 2 2 2 2 3" xfId="6442" xr:uid="{00000000-0005-0000-0000-000058190000}"/>
    <cellStyle name="Comma 2 2 3 4 2 2 2 2 3 2" xfId="6443" xr:uid="{00000000-0005-0000-0000-000059190000}"/>
    <cellStyle name="Comma 2 2 3 4 2 2 2 2 3 2 2" xfId="6444" xr:uid="{00000000-0005-0000-0000-00005A190000}"/>
    <cellStyle name="Comma 2 2 3 4 2 2 2 2 3 3" xfId="6445" xr:uid="{00000000-0005-0000-0000-00005B190000}"/>
    <cellStyle name="Comma 2 2 3 4 2 2 2 2 3 3 2" xfId="6446" xr:uid="{00000000-0005-0000-0000-00005C190000}"/>
    <cellStyle name="Comma 2 2 3 4 2 2 2 2 3 4" xfId="6447" xr:uid="{00000000-0005-0000-0000-00005D190000}"/>
    <cellStyle name="Comma 2 2 3 4 2 2 2 2 4" xfId="6448" xr:uid="{00000000-0005-0000-0000-00005E190000}"/>
    <cellStyle name="Comma 2 2 3 4 2 2 2 2 4 2" xfId="6449" xr:uid="{00000000-0005-0000-0000-00005F190000}"/>
    <cellStyle name="Comma 2 2 3 4 2 2 2 2 5" xfId="6450" xr:uid="{00000000-0005-0000-0000-000060190000}"/>
    <cellStyle name="Comma 2 2 3 4 2 2 2 2 5 2" xfId="6451" xr:uid="{00000000-0005-0000-0000-000061190000}"/>
    <cellStyle name="Comma 2 2 3 4 2 2 2 2 6" xfId="6452" xr:uid="{00000000-0005-0000-0000-000062190000}"/>
    <cellStyle name="Comma 2 2 3 4 2 2 2 3" xfId="6453" xr:uid="{00000000-0005-0000-0000-000063190000}"/>
    <cellStyle name="Comma 2 2 3 4 2 2 2 3 2" xfId="6454" xr:uid="{00000000-0005-0000-0000-000064190000}"/>
    <cellStyle name="Comma 2 2 3 4 2 2 2 3 2 2" xfId="6455" xr:uid="{00000000-0005-0000-0000-000065190000}"/>
    <cellStyle name="Comma 2 2 3 4 2 2 2 3 2 2 2" xfId="6456" xr:uid="{00000000-0005-0000-0000-000066190000}"/>
    <cellStyle name="Comma 2 2 3 4 2 2 2 3 2 3" xfId="6457" xr:uid="{00000000-0005-0000-0000-000067190000}"/>
    <cellStyle name="Comma 2 2 3 4 2 2 2 3 2 3 2" xfId="6458" xr:uid="{00000000-0005-0000-0000-000068190000}"/>
    <cellStyle name="Comma 2 2 3 4 2 2 2 3 2 4" xfId="6459" xr:uid="{00000000-0005-0000-0000-000069190000}"/>
    <cellStyle name="Comma 2 2 3 4 2 2 2 3 3" xfId="6460" xr:uid="{00000000-0005-0000-0000-00006A190000}"/>
    <cellStyle name="Comma 2 2 3 4 2 2 2 3 3 2" xfId="6461" xr:uid="{00000000-0005-0000-0000-00006B190000}"/>
    <cellStyle name="Comma 2 2 3 4 2 2 2 3 4" xfId="6462" xr:uid="{00000000-0005-0000-0000-00006C190000}"/>
    <cellStyle name="Comma 2 2 3 4 2 2 2 3 4 2" xfId="6463" xr:uid="{00000000-0005-0000-0000-00006D190000}"/>
    <cellStyle name="Comma 2 2 3 4 2 2 2 3 5" xfId="6464" xr:uid="{00000000-0005-0000-0000-00006E190000}"/>
    <cellStyle name="Comma 2 2 3 4 2 2 2 4" xfId="6465" xr:uid="{00000000-0005-0000-0000-00006F190000}"/>
    <cellStyle name="Comma 2 2 3 4 2 2 2 4 2" xfId="6466" xr:uid="{00000000-0005-0000-0000-000070190000}"/>
    <cellStyle name="Comma 2 2 3 4 2 2 2 4 2 2" xfId="6467" xr:uid="{00000000-0005-0000-0000-000071190000}"/>
    <cellStyle name="Comma 2 2 3 4 2 2 2 4 3" xfId="6468" xr:uid="{00000000-0005-0000-0000-000072190000}"/>
    <cellStyle name="Comma 2 2 3 4 2 2 2 4 3 2" xfId="6469" xr:uid="{00000000-0005-0000-0000-000073190000}"/>
    <cellStyle name="Comma 2 2 3 4 2 2 2 4 4" xfId="6470" xr:uid="{00000000-0005-0000-0000-000074190000}"/>
    <cellStyle name="Comma 2 2 3 4 2 2 2 5" xfId="6471" xr:uid="{00000000-0005-0000-0000-000075190000}"/>
    <cellStyle name="Comma 2 2 3 4 2 2 2 5 2" xfId="6472" xr:uid="{00000000-0005-0000-0000-000076190000}"/>
    <cellStyle name="Comma 2 2 3 4 2 2 2 6" xfId="6473" xr:uid="{00000000-0005-0000-0000-000077190000}"/>
    <cellStyle name="Comma 2 2 3 4 2 2 2 6 2" xfId="6474" xr:uid="{00000000-0005-0000-0000-000078190000}"/>
    <cellStyle name="Comma 2 2 3 4 2 2 2 7" xfId="6475" xr:uid="{00000000-0005-0000-0000-000079190000}"/>
    <cellStyle name="Comma 2 2 3 4 2 2 3" xfId="6476" xr:uid="{00000000-0005-0000-0000-00007A190000}"/>
    <cellStyle name="Comma 2 2 3 4 2 2 3 2" xfId="6477" xr:uid="{00000000-0005-0000-0000-00007B190000}"/>
    <cellStyle name="Comma 2 2 3 4 2 2 3 2 2" xfId="6478" xr:uid="{00000000-0005-0000-0000-00007C190000}"/>
    <cellStyle name="Comma 2 2 3 4 2 2 3 2 2 2" xfId="6479" xr:uid="{00000000-0005-0000-0000-00007D190000}"/>
    <cellStyle name="Comma 2 2 3 4 2 2 3 2 2 2 2" xfId="6480" xr:uid="{00000000-0005-0000-0000-00007E190000}"/>
    <cellStyle name="Comma 2 2 3 4 2 2 3 2 2 3" xfId="6481" xr:uid="{00000000-0005-0000-0000-00007F190000}"/>
    <cellStyle name="Comma 2 2 3 4 2 2 3 2 2 3 2" xfId="6482" xr:uid="{00000000-0005-0000-0000-000080190000}"/>
    <cellStyle name="Comma 2 2 3 4 2 2 3 2 2 4" xfId="6483" xr:uid="{00000000-0005-0000-0000-000081190000}"/>
    <cellStyle name="Comma 2 2 3 4 2 2 3 2 3" xfId="6484" xr:uid="{00000000-0005-0000-0000-000082190000}"/>
    <cellStyle name="Comma 2 2 3 4 2 2 3 2 3 2" xfId="6485" xr:uid="{00000000-0005-0000-0000-000083190000}"/>
    <cellStyle name="Comma 2 2 3 4 2 2 3 2 4" xfId="6486" xr:uid="{00000000-0005-0000-0000-000084190000}"/>
    <cellStyle name="Comma 2 2 3 4 2 2 3 2 4 2" xfId="6487" xr:uid="{00000000-0005-0000-0000-000085190000}"/>
    <cellStyle name="Comma 2 2 3 4 2 2 3 2 5" xfId="6488" xr:uid="{00000000-0005-0000-0000-000086190000}"/>
    <cellStyle name="Comma 2 2 3 4 2 2 3 3" xfId="6489" xr:uid="{00000000-0005-0000-0000-000087190000}"/>
    <cellStyle name="Comma 2 2 3 4 2 2 3 3 2" xfId="6490" xr:uid="{00000000-0005-0000-0000-000088190000}"/>
    <cellStyle name="Comma 2 2 3 4 2 2 3 3 2 2" xfId="6491" xr:uid="{00000000-0005-0000-0000-000089190000}"/>
    <cellStyle name="Comma 2 2 3 4 2 2 3 3 3" xfId="6492" xr:uid="{00000000-0005-0000-0000-00008A190000}"/>
    <cellStyle name="Comma 2 2 3 4 2 2 3 3 3 2" xfId="6493" xr:uid="{00000000-0005-0000-0000-00008B190000}"/>
    <cellStyle name="Comma 2 2 3 4 2 2 3 3 4" xfId="6494" xr:uid="{00000000-0005-0000-0000-00008C190000}"/>
    <cellStyle name="Comma 2 2 3 4 2 2 3 4" xfId="6495" xr:uid="{00000000-0005-0000-0000-00008D190000}"/>
    <cellStyle name="Comma 2 2 3 4 2 2 3 4 2" xfId="6496" xr:uid="{00000000-0005-0000-0000-00008E190000}"/>
    <cellStyle name="Comma 2 2 3 4 2 2 3 5" xfId="6497" xr:uid="{00000000-0005-0000-0000-00008F190000}"/>
    <cellStyle name="Comma 2 2 3 4 2 2 3 5 2" xfId="6498" xr:uid="{00000000-0005-0000-0000-000090190000}"/>
    <cellStyle name="Comma 2 2 3 4 2 2 3 6" xfId="6499" xr:uid="{00000000-0005-0000-0000-000091190000}"/>
    <cellStyle name="Comma 2 2 3 4 2 2 4" xfId="6500" xr:uid="{00000000-0005-0000-0000-000092190000}"/>
    <cellStyle name="Comma 2 2 3 4 2 2 4 2" xfId="6501" xr:uid="{00000000-0005-0000-0000-000093190000}"/>
    <cellStyle name="Comma 2 2 3 4 2 2 4 2 2" xfId="6502" xr:uid="{00000000-0005-0000-0000-000094190000}"/>
    <cellStyle name="Comma 2 2 3 4 2 2 4 2 2 2" xfId="6503" xr:uid="{00000000-0005-0000-0000-000095190000}"/>
    <cellStyle name="Comma 2 2 3 4 2 2 4 2 3" xfId="6504" xr:uid="{00000000-0005-0000-0000-000096190000}"/>
    <cellStyle name="Comma 2 2 3 4 2 2 4 2 3 2" xfId="6505" xr:uid="{00000000-0005-0000-0000-000097190000}"/>
    <cellStyle name="Comma 2 2 3 4 2 2 4 2 4" xfId="6506" xr:uid="{00000000-0005-0000-0000-000098190000}"/>
    <cellStyle name="Comma 2 2 3 4 2 2 4 3" xfId="6507" xr:uid="{00000000-0005-0000-0000-000099190000}"/>
    <cellStyle name="Comma 2 2 3 4 2 2 4 3 2" xfId="6508" xr:uid="{00000000-0005-0000-0000-00009A190000}"/>
    <cellStyle name="Comma 2 2 3 4 2 2 4 4" xfId="6509" xr:uid="{00000000-0005-0000-0000-00009B190000}"/>
    <cellStyle name="Comma 2 2 3 4 2 2 4 4 2" xfId="6510" xr:uid="{00000000-0005-0000-0000-00009C190000}"/>
    <cellStyle name="Comma 2 2 3 4 2 2 4 5" xfId="6511" xr:uid="{00000000-0005-0000-0000-00009D190000}"/>
    <cellStyle name="Comma 2 2 3 4 2 2 5" xfId="6512" xr:uid="{00000000-0005-0000-0000-00009E190000}"/>
    <cellStyle name="Comma 2 2 3 4 2 2 5 2" xfId="6513" xr:uid="{00000000-0005-0000-0000-00009F190000}"/>
    <cellStyle name="Comma 2 2 3 4 2 2 5 2 2" xfId="6514" xr:uid="{00000000-0005-0000-0000-0000A0190000}"/>
    <cellStyle name="Comma 2 2 3 4 2 2 5 3" xfId="6515" xr:uid="{00000000-0005-0000-0000-0000A1190000}"/>
    <cellStyle name="Comma 2 2 3 4 2 2 5 3 2" xfId="6516" xr:uid="{00000000-0005-0000-0000-0000A2190000}"/>
    <cellStyle name="Comma 2 2 3 4 2 2 5 4" xfId="6517" xr:uid="{00000000-0005-0000-0000-0000A3190000}"/>
    <cellStyle name="Comma 2 2 3 4 2 2 6" xfId="6518" xr:uid="{00000000-0005-0000-0000-0000A4190000}"/>
    <cellStyle name="Comma 2 2 3 4 2 2 6 2" xfId="6519" xr:uid="{00000000-0005-0000-0000-0000A5190000}"/>
    <cellStyle name="Comma 2 2 3 4 2 2 7" xfId="6520" xr:uid="{00000000-0005-0000-0000-0000A6190000}"/>
    <cellStyle name="Comma 2 2 3 4 2 2 7 2" xfId="6521" xr:uid="{00000000-0005-0000-0000-0000A7190000}"/>
    <cellStyle name="Comma 2 2 3 4 2 2 8" xfId="6522" xr:uid="{00000000-0005-0000-0000-0000A8190000}"/>
    <cellStyle name="Comma 2 2 3 4 2 3" xfId="6523" xr:uid="{00000000-0005-0000-0000-0000A9190000}"/>
    <cellStyle name="Comma 2 2 3 4 2 3 2" xfId="6524" xr:uid="{00000000-0005-0000-0000-0000AA190000}"/>
    <cellStyle name="Comma 2 2 3 4 2 3 2 2" xfId="6525" xr:uid="{00000000-0005-0000-0000-0000AB190000}"/>
    <cellStyle name="Comma 2 2 3 4 2 3 2 2 2" xfId="6526" xr:uid="{00000000-0005-0000-0000-0000AC190000}"/>
    <cellStyle name="Comma 2 2 3 4 2 3 2 2 2 2" xfId="6527" xr:uid="{00000000-0005-0000-0000-0000AD190000}"/>
    <cellStyle name="Comma 2 2 3 4 2 3 2 2 2 2 2" xfId="6528" xr:uid="{00000000-0005-0000-0000-0000AE190000}"/>
    <cellStyle name="Comma 2 2 3 4 2 3 2 2 2 3" xfId="6529" xr:uid="{00000000-0005-0000-0000-0000AF190000}"/>
    <cellStyle name="Comma 2 2 3 4 2 3 2 2 2 3 2" xfId="6530" xr:uid="{00000000-0005-0000-0000-0000B0190000}"/>
    <cellStyle name="Comma 2 2 3 4 2 3 2 2 2 4" xfId="6531" xr:uid="{00000000-0005-0000-0000-0000B1190000}"/>
    <cellStyle name="Comma 2 2 3 4 2 3 2 2 3" xfId="6532" xr:uid="{00000000-0005-0000-0000-0000B2190000}"/>
    <cellStyle name="Comma 2 2 3 4 2 3 2 2 3 2" xfId="6533" xr:uid="{00000000-0005-0000-0000-0000B3190000}"/>
    <cellStyle name="Comma 2 2 3 4 2 3 2 2 4" xfId="6534" xr:uid="{00000000-0005-0000-0000-0000B4190000}"/>
    <cellStyle name="Comma 2 2 3 4 2 3 2 2 4 2" xfId="6535" xr:uid="{00000000-0005-0000-0000-0000B5190000}"/>
    <cellStyle name="Comma 2 2 3 4 2 3 2 2 5" xfId="6536" xr:uid="{00000000-0005-0000-0000-0000B6190000}"/>
    <cellStyle name="Comma 2 2 3 4 2 3 2 3" xfId="6537" xr:uid="{00000000-0005-0000-0000-0000B7190000}"/>
    <cellStyle name="Comma 2 2 3 4 2 3 2 3 2" xfId="6538" xr:uid="{00000000-0005-0000-0000-0000B8190000}"/>
    <cellStyle name="Comma 2 2 3 4 2 3 2 3 2 2" xfId="6539" xr:uid="{00000000-0005-0000-0000-0000B9190000}"/>
    <cellStyle name="Comma 2 2 3 4 2 3 2 3 3" xfId="6540" xr:uid="{00000000-0005-0000-0000-0000BA190000}"/>
    <cellStyle name="Comma 2 2 3 4 2 3 2 3 3 2" xfId="6541" xr:uid="{00000000-0005-0000-0000-0000BB190000}"/>
    <cellStyle name="Comma 2 2 3 4 2 3 2 3 4" xfId="6542" xr:uid="{00000000-0005-0000-0000-0000BC190000}"/>
    <cellStyle name="Comma 2 2 3 4 2 3 2 4" xfId="6543" xr:uid="{00000000-0005-0000-0000-0000BD190000}"/>
    <cellStyle name="Comma 2 2 3 4 2 3 2 4 2" xfId="6544" xr:uid="{00000000-0005-0000-0000-0000BE190000}"/>
    <cellStyle name="Comma 2 2 3 4 2 3 2 5" xfId="6545" xr:uid="{00000000-0005-0000-0000-0000BF190000}"/>
    <cellStyle name="Comma 2 2 3 4 2 3 2 5 2" xfId="6546" xr:uid="{00000000-0005-0000-0000-0000C0190000}"/>
    <cellStyle name="Comma 2 2 3 4 2 3 2 6" xfId="6547" xr:uid="{00000000-0005-0000-0000-0000C1190000}"/>
    <cellStyle name="Comma 2 2 3 4 2 3 3" xfId="6548" xr:uid="{00000000-0005-0000-0000-0000C2190000}"/>
    <cellStyle name="Comma 2 2 3 4 2 3 3 2" xfId="6549" xr:uid="{00000000-0005-0000-0000-0000C3190000}"/>
    <cellStyle name="Comma 2 2 3 4 2 3 3 2 2" xfId="6550" xr:uid="{00000000-0005-0000-0000-0000C4190000}"/>
    <cellStyle name="Comma 2 2 3 4 2 3 3 2 2 2" xfId="6551" xr:uid="{00000000-0005-0000-0000-0000C5190000}"/>
    <cellStyle name="Comma 2 2 3 4 2 3 3 2 3" xfId="6552" xr:uid="{00000000-0005-0000-0000-0000C6190000}"/>
    <cellStyle name="Comma 2 2 3 4 2 3 3 2 3 2" xfId="6553" xr:uid="{00000000-0005-0000-0000-0000C7190000}"/>
    <cellStyle name="Comma 2 2 3 4 2 3 3 2 4" xfId="6554" xr:uid="{00000000-0005-0000-0000-0000C8190000}"/>
    <cellStyle name="Comma 2 2 3 4 2 3 3 3" xfId="6555" xr:uid="{00000000-0005-0000-0000-0000C9190000}"/>
    <cellStyle name="Comma 2 2 3 4 2 3 3 3 2" xfId="6556" xr:uid="{00000000-0005-0000-0000-0000CA190000}"/>
    <cellStyle name="Comma 2 2 3 4 2 3 3 4" xfId="6557" xr:uid="{00000000-0005-0000-0000-0000CB190000}"/>
    <cellStyle name="Comma 2 2 3 4 2 3 3 4 2" xfId="6558" xr:uid="{00000000-0005-0000-0000-0000CC190000}"/>
    <cellStyle name="Comma 2 2 3 4 2 3 3 5" xfId="6559" xr:uid="{00000000-0005-0000-0000-0000CD190000}"/>
    <cellStyle name="Comma 2 2 3 4 2 3 4" xfId="6560" xr:uid="{00000000-0005-0000-0000-0000CE190000}"/>
    <cellStyle name="Comma 2 2 3 4 2 3 4 2" xfId="6561" xr:uid="{00000000-0005-0000-0000-0000CF190000}"/>
    <cellStyle name="Comma 2 2 3 4 2 3 4 2 2" xfId="6562" xr:uid="{00000000-0005-0000-0000-0000D0190000}"/>
    <cellStyle name="Comma 2 2 3 4 2 3 4 3" xfId="6563" xr:uid="{00000000-0005-0000-0000-0000D1190000}"/>
    <cellStyle name="Comma 2 2 3 4 2 3 4 3 2" xfId="6564" xr:uid="{00000000-0005-0000-0000-0000D2190000}"/>
    <cellStyle name="Comma 2 2 3 4 2 3 4 4" xfId="6565" xr:uid="{00000000-0005-0000-0000-0000D3190000}"/>
    <cellStyle name="Comma 2 2 3 4 2 3 5" xfId="6566" xr:uid="{00000000-0005-0000-0000-0000D4190000}"/>
    <cellStyle name="Comma 2 2 3 4 2 3 5 2" xfId="6567" xr:uid="{00000000-0005-0000-0000-0000D5190000}"/>
    <cellStyle name="Comma 2 2 3 4 2 3 6" xfId="6568" xr:uid="{00000000-0005-0000-0000-0000D6190000}"/>
    <cellStyle name="Comma 2 2 3 4 2 3 6 2" xfId="6569" xr:uid="{00000000-0005-0000-0000-0000D7190000}"/>
    <cellStyle name="Comma 2 2 3 4 2 3 7" xfId="6570" xr:uid="{00000000-0005-0000-0000-0000D8190000}"/>
    <cellStyle name="Comma 2 2 3 4 2 4" xfId="6571" xr:uid="{00000000-0005-0000-0000-0000D9190000}"/>
    <cellStyle name="Comma 2 2 3 4 2 4 2" xfId="6572" xr:uid="{00000000-0005-0000-0000-0000DA190000}"/>
    <cellStyle name="Comma 2 2 3 4 2 4 2 2" xfId="6573" xr:uid="{00000000-0005-0000-0000-0000DB190000}"/>
    <cellStyle name="Comma 2 2 3 4 2 4 2 2 2" xfId="6574" xr:uid="{00000000-0005-0000-0000-0000DC190000}"/>
    <cellStyle name="Comma 2 2 3 4 2 4 2 2 2 2" xfId="6575" xr:uid="{00000000-0005-0000-0000-0000DD190000}"/>
    <cellStyle name="Comma 2 2 3 4 2 4 2 2 3" xfId="6576" xr:uid="{00000000-0005-0000-0000-0000DE190000}"/>
    <cellStyle name="Comma 2 2 3 4 2 4 2 2 3 2" xfId="6577" xr:uid="{00000000-0005-0000-0000-0000DF190000}"/>
    <cellStyle name="Comma 2 2 3 4 2 4 2 2 4" xfId="6578" xr:uid="{00000000-0005-0000-0000-0000E0190000}"/>
    <cellStyle name="Comma 2 2 3 4 2 4 2 3" xfId="6579" xr:uid="{00000000-0005-0000-0000-0000E1190000}"/>
    <cellStyle name="Comma 2 2 3 4 2 4 2 3 2" xfId="6580" xr:uid="{00000000-0005-0000-0000-0000E2190000}"/>
    <cellStyle name="Comma 2 2 3 4 2 4 2 4" xfId="6581" xr:uid="{00000000-0005-0000-0000-0000E3190000}"/>
    <cellStyle name="Comma 2 2 3 4 2 4 2 4 2" xfId="6582" xr:uid="{00000000-0005-0000-0000-0000E4190000}"/>
    <cellStyle name="Comma 2 2 3 4 2 4 2 5" xfId="6583" xr:uid="{00000000-0005-0000-0000-0000E5190000}"/>
    <cellStyle name="Comma 2 2 3 4 2 4 3" xfId="6584" xr:uid="{00000000-0005-0000-0000-0000E6190000}"/>
    <cellStyle name="Comma 2 2 3 4 2 4 3 2" xfId="6585" xr:uid="{00000000-0005-0000-0000-0000E7190000}"/>
    <cellStyle name="Comma 2 2 3 4 2 4 3 2 2" xfId="6586" xr:uid="{00000000-0005-0000-0000-0000E8190000}"/>
    <cellStyle name="Comma 2 2 3 4 2 4 3 3" xfId="6587" xr:uid="{00000000-0005-0000-0000-0000E9190000}"/>
    <cellStyle name="Comma 2 2 3 4 2 4 3 3 2" xfId="6588" xr:uid="{00000000-0005-0000-0000-0000EA190000}"/>
    <cellStyle name="Comma 2 2 3 4 2 4 3 4" xfId="6589" xr:uid="{00000000-0005-0000-0000-0000EB190000}"/>
    <cellStyle name="Comma 2 2 3 4 2 4 4" xfId="6590" xr:uid="{00000000-0005-0000-0000-0000EC190000}"/>
    <cellStyle name="Comma 2 2 3 4 2 4 4 2" xfId="6591" xr:uid="{00000000-0005-0000-0000-0000ED190000}"/>
    <cellStyle name="Comma 2 2 3 4 2 4 5" xfId="6592" xr:uid="{00000000-0005-0000-0000-0000EE190000}"/>
    <cellStyle name="Comma 2 2 3 4 2 4 5 2" xfId="6593" xr:uid="{00000000-0005-0000-0000-0000EF190000}"/>
    <cellStyle name="Comma 2 2 3 4 2 4 6" xfId="6594" xr:uid="{00000000-0005-0000-0000-0000F0190000}"/>
    <cellStyle name="Comma 2 2 3 4 2 5" xfId="6595" xr:uid="{00000000-0005-0000-0000-0000F1190000}"/>
    <cellStyle name="Comma 2 2 3 4 2 5 2" xfId="6596" xr:uid="{00000000-0005-0000-0000-0000F2190000}"/>
    <cellStyle name="Comma 2 2 3 4 2 5 2 2" xfId="6597" xr:uid="{00000000-0005-0000-0000-0000F3190000}"/>
    <cellStyle name="Comma 2 2 3 4 2 5 2 2 2" xfId="6598" xr:uid="{00000000-0005-0000-0000-0000F4190000}"/>
    <cellStyle name="Comma 2 2 3 4 2 5 2 3" xfId="6599" xr:uid="{00000000-0005-0000-0000-0000F5190000}"/>
    <cellStyle name="Comma 2 2 3 4 2 5 2 3 2" xfId="6600" xr:uid="{00000000-0005-0000-0000-0000F6190000}"/>
    <cellStyle name="Comma 2 2 3 4 2 5 2 4" xfId="6601" xr:uid="{00000000-0005-0000-0000-0000F7190000}"/>
    <cellStyle name="Comma 2 2 3 4 2 5 3" xfId="6602" xr:uid="{00000000-0005-0000-0000-0000F8190000}"/>
    <cellStyle name="Comma 2 2 3 4 2 5 3 2" xfId="6603" xr:uid="{00000000-0005-0000-0000-0000F9190000}"/>
    <cellStyle name="Comma 2 2 3 4 2 5 4" xfId="6604" xr:uid="{00000000-0005-0000-0000-0000FA190000}"/>
    <cellStyle name="Comma 2 2 3 4 2 5 4 2" xfId="6605" xr:uid="{00000000-0005-0000-0000-0000FB190000}"/>
    <cellStyle name="Comma 2 2 3 4 2 5 5" xfId="6606" xr:uid="{00000000-0005-0000-0000-0000FC190000}"/>
    <cellStyle name="Comma 2 2 3 4 2 6" xfId="6607" xr:uid="{00000000-0005-0000-0000-0000FD190000}"/>
    <cellStyle name="Comma 2 2 3 4 2 6 2" xfId="6608" xr:uid="{00000000-0005-0000-0000-0000FE190000}"/>
    <cellStyle name="Comma 2 2 3 4 2 6 2 2" xfId="6609" xr:uid="{00000000-0005-0000-0000-0000FF190000}"/>
    <cellStyle name="Comma 2 2 3 4 2 6 3" xfId="6610" xr:uid="{00000000-0005-0000-0000-0000001A0000}"/>
    <cellStyle name="Comma 2 2 3 4 2 6 3 2" xfId="6611" xr:uid="{00000000-0005-0000-0000-0000011A0000}"/>
    <cellStyle name="Comma 2 2 3 4 2 6 4" xfId="6612" xr:uid="{00000000-0005-0000-0000-0000021A0000}"/>
    <cellStyle name="Comma 2 2 3 4 2 7" xfId="6613" xr:uid="{00000000-0005-0000-0000-0000031A0000}"/>
    <cellStyle name="Comma 2 2 3 4 2 7 2" xfId="6614" xr:uid="{00000000-0005-0000-0000-0000041A0000}"/>
    <cellStyle name="Comma 2 2 3 4 2 8" xfId="6615" xr:uid="{00000000-0005-0000-0000-0000051A0000}"/>
    <cellStyle name="Comma 2 2 3 4 2 8 2" xfId="6616" xr:uid="{00000000-0005-0000-0000-0000061A0000}"/>
    <cellStyle name="Comma 2 2 3 4 2 9" xfId="6617" xr:uid="{00000000-0005-0000-0000-0000071A0000}"/>
    <cellStyle name="Comma 2 2 3 4 3" xfId="6618" xr:uid="{00000000-0005-0000-0000-0000081A0000}"/>
    <cellStyle name="Comma 2 2 3 4 3 2" xfId="6619" xr:uid="{00000000-0005-0000-0000-0000091A0000}"/>
    <cellStyle name="Comma 2 2 3 4 3 2 2" xfId="6620" xr:uid="{00000000-0005-0000-0000-00000A1A0000}"/>
    <cellStyle name="Comma 2 2 3 4 3 2 2 2" xfId="6621" xr:uid="{00000000-0005-0000-0000-00000B1A0000}"/>
    <cellStyle name="Comma 2 2 3 4 3 2 2 2 2" xfId="6622" xr:uid="{00000000-0005-0000-0000-00000C1A0000}"/>
    <cellStyle name="Comma 2 2 3 4 3 2 2 2 2 2" xfId="6623" xr:uid="{00000000-0005-0000-0000-00000D1A0000}"/>
    <cellStyle name="Comma 2 2 3 4 3 2 2 2 2 2 2" xfId="6624" xr:uid="{00000000-0005-0000-0000-00000E1A0000}"/>
    <cellStyle name="Comma 2 2 3 4 3 2 2 2 2 3" xfId="6625" xr:uid="{00000000-0005-0000-0000-00000F1A0000}"/>
    <cellStyle name="Comma 2 2 3 4 3 2 2 2 2 3 2" xfId="6626" xr:uid="{00000000-0005-0000-0000-0000101A0000}"/>
    <cellStyle name="Comma 2 2 3 4 3 2 2 2 2 4" xfId="6627" xr:uid="{00000000-0005-0000-0000-0000111A0000}"/>
    <cellStyle name="Comma 2 2 3 4 3 2 2 2 3" xfId="6628" xr:uid="{00000000-0005-0000-0000-0000121A0000}"/>
    <cellStyle name="Comma 2 2 3 4 3 2 2 2 3 2" xfId="6629" xr:uid="{00000000-0005-0000-0000-0000131A0000}"/>
    <cellStyle name="Comma 2 2 3 4 3 2 2 2 4" xfId="6630" xr:uid="{00000000-0005-0000-0000-0000141A0000}"/>
    <cellStyle name="Comma 2 2 3 4 3 2 2 2 4 2" xfId="6631" xr:uid="{00000000-0005-0000-0000-0000151A0000}"/>
    <cellStyle name="Comma 2 2 3 4 3 2 2 2 5" xfId="6632" xr:uid="{00000000-0005-0000-0000-0000161A0000}"/>
    <cellStyle name="Comma 2 2 3 4 3 2 2 3" xfId="6633" xr:uid="{00000000-0005-0000-0000-0000171A0000}"/>
    <cellStyle name="Comma 2 2 3 4 3 2 2 3 2" xfId="6634" xr:uid="{00000000-0005-0000-0000-0000181A0000}"/>
    <cellStyle name="Comma 2 2 3 4 3 2 2 3 2 2" xfId="6635" xr:uid="{00000000-0005-0000-0000-0000191A0000}"/>
    <cellStyle name="Comma 2 2 3 4 3 2 2 3 3" xfId="6636" xr:uid="{00000000-0005-0000-0000-00001A1A0000}"/>
    <cellStyle name="Comma 2 2 3 4 3 2 2 3 3 2" xfId="6637" xr:uid="{00000000-0005-0000-0000-00001B1A0000}"/>
    <cellStyle name="Comma 2 2 3 4 3 2 2 3 4" xfId="6638" xr:uid="{00000000-0005-0000-0000-00001C1A0000}"/>
    <cellStyle name="Comma 2 2 3 4 3 2 2 4" xfId="6639" xr:uid="{00000000-0005-0000-0000-00001D1A0000}"/>
    <cellStyle name="Comma 2 2 3 4 3 2 2 4 2" xfId="6640" xr:uid="{00000000-0005-0000-0000-00001E1A0000}"/>
    <cellStyle name="Comma 2 2 3 4 3 2 2 5" xfId="6641" xr:uid="{00000000-0005-0000-0000-00001F1A0000}"/>
    <cellStyle name="Comma 2 2 3 4 3 2 2 5 2" xfId="6642" xr:uid="{00000000-0005-0000-0000-0000201A0000}"/>
    <cellStyle name="Comma 2 2 3 4 3 2 2 6" xfId="6643" xr:uid="{00000000-0005-0000-0000-0000211A0000}"/>
    <cellStyle name="Comma 2 2 3 4 3 2 3" xfId="6644" xr:uid="{00000000-0005-0000-0000-0000221A0000}"/>
    <cellStyle name="Comma 2 2 3 4 3 2 3 2" xfId="6645" xr:uid="{00000000-0005-0000-0000-0000231A0000}"/>
    <cellStyle name="Comma 2 2 3 4 3 2 3 2 2" xfId="6646" xr:uid="{00000000-0005-0000-0000-0000241A0000}"/>
    <cellStyle name="Comma 2 2 3 4 3 2 3 2 2 2" xfId="6647" xr:uid="{00000000-0005-0000-0000-0000251A0000}"/>
    <cellStyle name="Comma 2 2 3 4 3 2 3 2 3" xfId="6648" xr:uid="{00000000-0005-0000-0000-0000261A0000}"/>
    <cellStyle name="Comma 2 2 3 4 3 2 3 2 3 2" xfId="6649" xr:uid="{00000000-0005-0000-0000-0000271A0000}"/>
    <cellStyle name="Comma 2 2 3 4 3 2 3 2 4" xfId="6650" xr:uid="{00000000-0005-0000-0000-0000281A0000}"/>
    <cellStyle name="Comma 2 2 3 4 3 2 3 3" xfId="6651" xr:uid="{00000000-0005-0000-0000-0000291A0000}"/>
    <cellStyle name="Comma 2 2 3 4 3 2 3 3 2" xfId="6652" xr:uid="{00000000-0005-0000-0000-00002A1A0000}"/>
    <cellStyle name="Comma 2 2 3 4 3 2 3 4" xfId="6653" xr:uid="{00000000-0005-0000-0000-00002B1A0000}"/>
    <cellStyle name="Comma 2 2 3 4 3 2 3 4 2" xfId="6654" xr:uid="{00000000-0005-0000-0000-00002C1A0000}"/>
    <cellStyle name="Comma 2 2 3 4 3 2 3 5" xfId="6655" xr:uid="{00000000-0005-0000-0000-00002D1A0000}"/>
    <cellStyle name="Comma 2 2 3 4 3 2 4" xfId="6656" xr:uid="{00000000-0005-0000-0000-00002E1A0000}"/>
    <cellStyle name="Comma 2 2 3 4 3 2 4 2" xfId="6657" xr:uid="{00000000-0005-0000-0000-00002F1A0000}"/>
    <cellStyle name="Comma 2 2 3 4 3 2 4 2 2" xfId="6658" xr:uid="{00000000-0005-0000-0000-0000301A0000}"/>
    <cellStyle name="Comma 2 2 3 4 3 2 4 3" xfId="6659" xr:uid="{00000000-0005-0000-0000-0000311A0000}"/>
    <cellStyle name="Comma 2 2 3 4 3 2 4 3 2" xfId="6660" xr:uid="{00000000-0005-0000-0000-0000321A0000}"/>
    <cellStyle name="Comma 2 2 3 4 3 2 4 4" xfId="6661" xr:uid="{00000000-0005-0000-0000-0000331A0000}"/>
    <cellStyle name="Comma 2 2 3 4 3 2 5" xfId="6662" xr:uid="{00000000-0005-0000-0000-0000341A0000}"/>
    <cellStyle name="Comma 2 2 3 4 3 2 5 2" xfId="6663" xr:uid="{00000000-0005-0000-0000-0000351A0000}"/>
    <cellStyle name="Comma 2 2 3 4 3 2 6" xfId="6664" xr:uid="{00000000-0005-0000-0000-0000361A0000}"/>
    <cellStyle name="Comma 2 2 3 4 3 2 6 2" xfId="6665" xr:uid="{00000000-0005-0000-0000-0000371A0000}"/>
    <cellStyle name="Comma 2 2 3 4 3 2 7" xfId="6666" xr:uid="{00000000-0005-0000-0000-0000381A0000}"/>
    <cellStyle name="Comma 2 2 3 4 3 3" xfId="6667" xr:uid="{00000000-0005-0000-0000-0000391A0000}"/>
    <cellStyle name="Comma 2 2 3 4 3 3 2" xfId="6668" xr:uid="{00000000-0005-0000-0000-00003A1A0000}"/>
    <cellStyle name="Comma 2 2 3 4 3 3 2 2" xfId="6669" xr:uid="{00000000-0005-0000-0000-00003B1A0000}"/>
    <cellStyle name="Comma 2 2 3 4 3 3 2 2 2" xfId="6670" xr:uid="{00000000-0005-0000-0000-00003C1A0000}"/>
    <cellStyle name="Comma 2 2 3 4 3 3 2 2 2 2" xfId="6671" xr:uid="{00000000-0005-0000-0000-00003D1A0000}"/>
    <cellStyle name="Comma 2 2 3 4 3 3 2 2 3" xfId="6672" xr:uid="{00000000-0005-0000-0000-00003E1A0000}"/>
    <cellStyle name="Comma 2 2 3 4 3 3 2 2 3 2" xfId="6673" xr:uid="{00000000-0005-0000-0000-00003F1A0000}"/>
    <cellStyle name="Comma 2 2 3 4 3 3 2 2 4" xfId="6674" xr:uid="{00000000-0005-0000-0000-0000401A0000}"/>
    <cellStyle name="Comma 2 2 3 4 3 3 2 3" xfId="6675" xr:uid="{00000000-0005-0000-0000-0000411A0000}"/>
    <cellStyle name="Comma 2 2 3 4 3 3 2 3 2" xfId="6676" xr:uid="{00000000-0005-0000-0000-0000421A0000}"/>
    <cellStyle name="Comma 2 2 3 4 3 3 2 4" xfId="6677" xr:uid="{00000000-0005-0000-0000-0000431A0000}"/>
    <cellStyle name="Comma 2 2 3 4 3 3 2 4 2" xfId="6678" xr:uid="{00000000-0005-0000-0000-0000441A0000}"/>
    <cellStyle name="Comma 2 2 3 4 3 3 2 5" xfId="6679" xr:uid="{00000000-0005-0000-0000-0000451A0000}"/>
    <cellStyle name="Comma 2 2 3 4 3 3 3" xfId="6680" xr:uid="{00000000-0005-0000-0000-0000461A0000}"/>
    <cellStyle name="Comma 2 2 3 4 3 3 3 2" xfId="6681" xr:uid="{00000000-0005-0000-0000-0000471A0000}"/>
    <cellStyle name="Comma 2 2 3 4 3 3 3 2 2" xfId="6682" xr:uid="{00000000-0005-0000-0000-0000481A0000}"/>
    <cellStyle name="Comma 2 2 3 4 3 3 3 3" xfId="6683" xr:uid="{00000000-0005-0000-0000-0000491A0000}"/>
    <cellStyle name="Comma 2 2 3 4 3 3 3 3 2" xfId="6684" xr:uid="{00000000-0005-0000-0000-00004A1A0000}"/>
    <cellStyle name="Comma 2 2 3 4 3 3 3 4" xfId="6685" xr:uid="{00000000-0005-0000-0000-00004B1A0000}"/>
    <cellStyle name="Comma 2 2 3 4 3 3 4" xfId="6686" xr:uid="{00000000-0005-0000-0000-00004C1A0000}"/>
    <cellStyle name="Comma 2 2 3 4 3 3 4 2" xfId="6687" xr:uid="{00000000-0005-0000-0000-00004D1A0000}"/>
    <cellStyle name="Comma 2 2 3 4 3 3 5" xfId="6688" xr:uid="{00000000-0005-0000-0000-00004E1A0000}"/>
    <cellStyle name="Comma 2 2 3 4 3 3 5 2" xfId="6689" xr:uid="{00000000-0005-0000-0000-00004F1A0000}"/>
    <cellStyle name="Comma 2 2 3 4 3 3 6" xfId="6690" xr:uid="{00000000-0005-0000-0000-0000501A0000}"/>
    <cellStyle name="Comma 2 2 3 4 3 4" xfId="6691" xr:uid="{00000000-0005-0000-0000-0000511A0000}"/>
    <cellStyle name="Comma 2 2 3 4 3 4 2" xfId="6692" xr:uid="{00000000-0005-0000-0000-0000521A0000}"/>
    <cellStyle name="Comma 2 2 3 4 3 4 2 2" xfId="6693" xr:uid="{00000000-0005-0000-0000-0000531A0000}"/>
    <cellStyle name="Comma 2 2 3 4 3 4 2 2 2" xfId="6694" xr:uid="{00000000-0005-0000-0000-0000541A0000}"/>
    <cellStyle name="Comma 2 2 3 4 3 4 2 3" xfId="6695" xr:uid="{00000000-0005-0000-0000-0000551A0000}"/>
    <cellStyle name="Comma 2 2 3 4 3 4 2 3 2" xfId="6696" xr:uid="{00000000-0005-0000-0000-0000561A0000}"/>
    <cellStyle name="Comma 2 2 3 4 3 4 2 4" xfId="6697" xr:uid="{00000000-0005-0000-0000-0000571A0000}"/>
    <cellStyle name="Comma 2 2 3 4 3 4 3" xfId="6698" xr:uid="{00000000-0005-0000-0000-0000581A0000}"/>
    <cellStyle name="Comma 2 2 3 4 3 4 3 2" xfId="6699" xr:uid="{00000000-0005-0000-0000-0000591A0000}"/>
    <cellStyle name="Comma 2 2 3 4 3 4 4" xfId="6700" xr:uid="{00000000-0005-0000-0000-00005A1A0000}"/>
    <cellStyle name="Comma 2 2 3 4 3 4 4 2" xfId="6701" xr:uid="{00000000-0005-0000-0000-00005B1A0000}"/>
    <cellStyle name="Comma 2 2 3 4 3 4 5" xfId="6702" xr:uid="{00000000-0005-0000-0000-00005C1A0000}"/>
    <cellStyle name="Comma 2 2 3 4 3 5" xfId="6703" xr:uid="{00000000-0005-0000-0000-00005D1A0000}"/>
    <cellStyle name="Comma 2 2 3 4 3 5 2" xfId="6704" xr:uid="{00000000-0005-0000-0000-00005E1A0000}"/>
    <cellStyle name="Comma 2 2 3 4 3 5 2 2" xfId="6705" xr:uid="{00000000-0005-0000-0000-00005F1A0000}"/>
    <cellStyle name="Comma 2 2 3 4 3 5 3" xfId="6706" xr:uid="{00000000-0005-0000-0000-0000601A0000}"/>
    <cellStyle name="Comma 2 2 3 4 3 5 3 2" xfId="6707" xr:uid="{00000000-0005-0000-0000-0000611A0000}"/>
    <cellStyle name="Comma 2 2 3 4 3 5 4" xfId="6708" xr:uid="{00000000-0005-0000-0000-0000621A0000}"/>
    <cellStyle name="Comma 2 2 3 4 3 6" xfId="6709" xr:uid="{00000000-0005-0000-0000-0000631A0000}"/>
    <cellStyle name="Comma 2 2 3 4 3 6 2" xfId="6710" xr:uid="{00000000-0005-0000-0000-0000641A0000}"/>
    <cellStyle name="Comma 2 2 3 4 3 7" xfId="6711" xr:uid="{00000000-0005-0000-0000-0000651A0000}"/>
    <cellStyle name="Comma 2 2 3 4 3 7 2" xfId="6712" xr:uid="{00000000-0005-0000-0000-0000661A0000}"/>
    <cellStyle name="Comma 2 2 3 4 3 8" xfId="6713" xr:uid="{00000000-0005-0000-0000-0000671A0000}"/>
    <cellStyle name="Comma 2 2 3 4 4" xfId="6714" xr:uid="{00000000-0005-0000-0000-0000681A0000}"/>
    <cellStyle name="Comma 2 2 3 4 4 2" xfId="6715" xr:uid="{00000000-0005-0000-0000-0000691A0000}"/>
    <cellStyle name="Comma 2 2 3 4 4 2 2" xfId="6716" xr:uid="{00000000-0005-0000-0000-00006A1A0000}"/>
    <cellStyle name="Comma 2 2 3 4 4 2 2 2" xfId="6717" xr:uid="{00000000-0005-0000-0000-00006B1A0000}"/>
    <cellStyle name="Comma 2 2 3 4 4 2 2 2 2" xfId="6718" xr:uid="{00000000-0005-0000-0000-00006C1A0000}"/>
    <cellStyle name="Comma 2 2 3 4 4 2 2 2 2 2" xfId="6719" xr:uid="{00000000-0005-0000-0000-00006D1A0000}"/>
    <cellStyle name="Comma 2 2 3 4 4 2 2 2 3" xfId="6720" xr:uid="{00000000-0005-0000-0000-00006E1A0000}"/>
    <cellStyle name="Comma 2 2 3 4 4 2 2 2 3 2" xfId="6721" xr:uid="{00000000-0005-0000-0000-00006F1A0000}"/>
    <cellStyle name="Comma 2 2 3 4 4 2 2 2 4" xfId="6722" xr:uid="{00000000-0005-0000-0000-0000701A0000}"/>
    <cellStyle name="Comma 2 2 3 4 4 2 2 3" xfId="6723" xr:uid="{00000000-0005-0000-0000-0000711A0000}"/>
    <cellStyle name="Comma 2 2 3 4 4 2 2 3 2" xfId="6724" xr:uid="{00000000-0005-0000-0000-0000721A0000}"/>
    <cellStyle name="Comma 2 2 3 4 4 2 2 4" xfId="6725" xr:uid="{00000000-0005-0000-0000-0000731A0000}"/>
    <cellStyle name="Comma 2 2 3 4 4 2 2 4 2" xfId="6726" xr:uid="{00000000-0005-0000-0000-0000741A0000}"/>
    <cellStyle name="Comma 2 2 3 4 4 2 2 5" xfId="6727" xr:uid="{00000000-0005-0000-0000-0000751A0000}"/>
    <cellStyle name="Comma 2 2 3 4 4 2 3" xfId="6728" xr:uid="{00000000-0005-0000-0000-0000761A0000}"/>
    <cellStyle name="Comma 2 2 3 4 4 2 3 2" xfId="6729" xr:uid="{00000000-0005-0000-0000-0000771A0000}"/>
    <cellStyle name="Comma 2 2 3 4 4 2 3 2 2" xfId="6730" xr:uid="{00000000-0005-0000-0000-0000781A0000}"/>
    <cellStyle name="Comma 2 2 3 4 4 2 3 3" xfId="6731" xr:uid="{00000000-0005-0000-0000-0000791A0000}"/>
    <cellStyle name="Comma 2 2 3 4 4 2 3 3 2" xfId="6732" xr:uid="{00000000-0005-0000-0000-00007A1A0000}"/>
    <cellStyle name="Comma 2 2 3 4 4 2 3 4" xfId="6733" xr:uid="{00000000-0005-0000-0000-00007B1A0000}"/>
    <cellStyle name="Comma 2 2 3 4 4 2 4" xfId="6734" xr:uid="{00000000-0005-0000-0000-00007C1A0000}"/>
    <cellStyle name="Comma 2 2 3 4 4 2 4 2" xfId="6735" xr:uid="{00000000-0005-0000-0000-00007D1A0000}"/>
    <cellStyle name="Comma 2 2 3 4 4 2 5" xfId="6736" xr:uid="{00000000-0005-0000-0000-00007E1A0000}"/>
    <cellStyle name="Comma 2 2 3 4 4 2 5 2" xfId="6737" xr:uid="{00000000-0005-0000-0000-00007F1A0000}"/>
    <cellStyle name="Comma 2 2 3 4 4 2 6" xfId="6738" xr:uid="{00000000-0005-0000-0000-0000801A0000}"/>
    <cellStyle name="Comma 2 2 3 4 4 3" xfId="6739" xr:uid="{00000000-0005-0000-0000-0000811A0000}"/>
    <cellStyle name="Comma 2 2 3 4 4 3 2" xfId="6740" xr:uid="{00000000-0005-0000-0000-0000821A0000}"/>
    <cellStyle name="Comma 2 2 3 4 4 3 2 2" xfId="6741" xr:uid="{00000000-0005-0000-0000-0000831A0000}"/>
    <cellStyle name="Comma 2 2 3 4 4 3 2 2 2" xfId="6742" xr:uid="{00000000-0005-0000-0000-0000841A0000}"/>
    <cellStyle name="Comma 2 2 3 4 4 3 2 3" xfId="6743" xr:uid="{00000000-0005-0000-0000-0000851A0000}"/>
    <cellStyle name="Comma 2 2 3 4 4 3 2 3 2" xfId="6744" xr:uid="{00000000-0005-0000-0000-0000861A0000}"/>
    <cellStyle name="Comma 2 2 3 4 4 3 2 4" xfId="6745" xr:uid="{00000000-0005-0000-0000-0000871A0000}"/>
    <cellStyle name="Comma 2 2 3 4 4 3 3" xfId="6746" xr:uid="{00000000-0005-0000-0000-0000881A0000}"/>
    <cellStyle name="Comma 2 2 3 4 4 3 3 2" xfId="6747" xr:uid="{00000000-0005-0000-0000-0000891A0000}"/>
    <cellStyle name="Comma 2 2 3 4 4 3 4" xfId="6748" xr:uid="{00000000-0005-0000-0000-00008A1A0000}"/>
    <cellStyle name="Comma 2 2 3 4 4 3 4 2" xfId="6749" xr:uid="{00000000-0005-0000-0000-00008B1A0000}"/>
    <cellStyle name="Comma 2 2 3 4 4 3 5" xfId="6750" xr:uid="{00000000-0005-0000-0000-00008C1A0000}"/>
    <cellStyle name="Comma 2 2 3 4 4 4" xfId="6751" xr:uid="{00000000-0005-0000-0000-00008D1A0000}"/>
    <cellStyle name="Comma 2 2 3 4 4 4 2" xfId="6752" xr:uid="{00000000-0005-0000-0000-00008E1A0000}"/>
    <cellStyle name="Comma 2 2 3 4 4 4 2 2" xfId="6753" xr:uid="{00000000-0005-0000-0000-00008F1A0000}"/>
    <cellStyle name="Comma 2 2 3 4 4 4 3" xfId="6754" xr:uid="{00000000-0005-0000-0000-0000901A0000}"/>
    <cellStyle name="Comma 2 2 3 4 4 4 3 2" xfId="6755" xr:uid="{00000000-0005-0000-0000-0000911A0000}"/>
    <cellStyle name="Comma 2 2 3 4 4 4 4" xfId="6756" xr:uid="{00000000-0005-0000-0000-0000921A0000}"/>
    <cellStyle name="Comma 2 2 3 4 4 5" xfId="6757" xr:uid="{00000000-0005-0000-0000-0000931A0000}"/>
    <cellStyle name="Comma 2 2 3 4 4 5 2" xfId="6758" xr:uid="{00000000-0005-0000-0000-0000941A0000}"/>
    <cellStyle name="Comma 2 2 3 4 4 6" xfId="6759" xr:uid="{00000000-0005-0000-0000-0000951A0000}"/>
    <cellStyle name="Comma 2 2 3 4 4 6 2" xfId="6760" xr:uid="{00000000-0005-0000-0000-0000961A0000}"/>
    <cellStyle name="Comma 2 2 3 4 4 7" xfId="6761" xr:uid="{00000000-0005-0000-0000-0000971A0000}"/>
    <cellStyle name="Comma 2 2 3 4 5" xfId="6762" xr:uid="{00000000-0005-0000-0000-0000981A0000}"/>
    <cellStyle name="Comma 2 2 3 4 5 2" xfId="6763" xr:uid="{00000000-0005-0000-0000-0000991A0000}"/>
    <cellStyle name="Comma 2 2 3 4 5 2 2" xfId="6764" xr:uid="{00000000-0005-0000-0000-00009A1A0000}"/>
    <cellStyle name="Comma 2 2 3 4 5 2 2 2" xfId="6765" xr:uid="{00000000-0005-0000-0000-00009B1A0000}"/>
    <cellStyle name="Comma 2 2 3 4 5 2 2 2 2" xfId="6766" xr:uid="{00000000-0005-0000-0000-00009C1A0000}"/>
    <cellStyle name="Comma 2 2 3 4 5 2 2 3" xfId="6767" xr:uid="{00000000-0005-0000-0000-00009D1A0000}"/>
    <cellStyle name="Comma 2 2 3 4 5 2 2 3 2" xfId="6768" xr:uid="{00000000-0005-0000-0000-00009E1A0000}"/>
    <cellStyle name="Comma 2 2 3 4 5 2 2 4" xfId="6769" xr:uid="{00000000-0005-0000-0000-00009F1A0000}"/>
    <cellStyle name="Comma 2 2 3 4 5 2 3" xfId="6770" xr:uid="{00000000-0005-0000-0000-0000A01A0000}"/>
    <cellStyle name="Comma 2 2 3 4 5 2 3 2" xfId="6771" xr:uid="{00000000-0005-0000-0000-0000A11A0000}"/>
    <cellStyle name="Comma 2 2 3 4 5 2 4" xfId="6772" xr:uid="{00000000-0005-0000-0000-0000A21A0000}"/>
    <cellStyle name="Comma 2 2 3 4 5 2 4 2" xfId="6773" xr:uid="{00000000-0005-0000-0000-0000A31A0000}"/>
    <cellStyle name="Comma 2 2 3 4 5 2 5" xfId="6774" xr:uid="{00000000-0005-0000-0000-0000A41A0000}"/>
    <cellStyle name="Comma 2 2 3 4 5 3" xfId="6775" xr:uid="{00000000-0005-0000-0000-0000A51A0000}"/>
    <cellStyle name="Comma 2 2 3 4 5 3 2" xfId="6776" xr:uid="{00000000-0005-0000-0000-0000A61A0000}"/>
    <cellStyle name="Comma 2 2 3 4 5 3 2 2" xfId="6777" xr:uid="{00000000-0005-0000-0000-0000A71A0000}"/>
    <cellStyle name="Comma 2 2 3 4 5 3 3" xfId="6778" xr:uid="{00000000-0005-0000-0000-0000A81A0000}"/>
    <cellStyle name="Comma 2 2 3 4 5 3 3 2" xfId="6779" xr:uid="{00000000-0005-0000-0000-0000A91A0000}"/>
    <cellStyle name="Comma 2 2 3 4 5 3 4" xfId="6780" xr:uid="{00000000-0005-0000-0000-0000AA1A0000}"/>
    <cellStyle name="Comma 2 2 3 4 5 4" xfId="6781" xr:uid="{00000000-0005-0000-0000-0000AB1A0000}"/>
    <cellStyle name="Comma 2 2 3 4 5 4 2" xfId="6782" xr:uid="{00000000-0005-0000-0000-0000AC1A0000}"/>
    <cellStyle name="Comma 2 2 3 4 5 5" xfId="6783" xr:uid="{00000000-0005-0000-0000-0000AD1A0000}"/>
    <cellStyle name="Comma 2 2 3 4 5 5 2" xfId="6784" xr:uid="{00000000-0005-0000-0000-0000AE1A0000}"/>
    <cellStyle name="Comma 2 2 3 4 5 6" xfId="6785" xr:uid="{00000000-0005-0000-0000-0000AF1A0000}"/>
    <cellStyle name="Comma 2 2 3 4 6" xfId="6786" xr:uid="{00000000-0005-0000-0000-0000B01A0000}"/>
    <cellStyle name="Comma 2 2 3 4 6 2" xfId="6787" xr:uid="{00000000-0005-0000-0000-0000B11A0000}"/>
    <cellStyle name="Comma 2 2 3 4 6 2 2" xfId="6788" xr:uid="{00000000-0005-0000-0000-0000B21A0000}"/>
    <cellStyle name="Comma 2 2 3 4 6 2 2 2" xfId="6789" xr:uid="{00000000-0005-0000-0000-0000B31A0000}"/>
    <cellStyle name="Comma 2 2 3 4 6 2 3" xfId="6790" xr:uid="{00000000-0005-0000-0000-0000B41A0000}"/>
    <cellStyle name="Comma 2 2 3 4 6 2 3 2" xfId="6791" xr:uid="{00000000-0005-0000-0000-0000B51A0000}"/>
    <cellStyle name="Comma 2 2 3 4 6 2 4" xfId="6792" xr:uid="{00000000-0005-0000-0000-0000B61A0000}"/>
    <cellStyle name="Comma 2 2 3 4 6 3" xfId="6793" xr:uid="{00000000-0005-0000-0000-0000B71A0000}"/>
    <cellStyle name="Comma 2 2 3 4 6 3 2" xfId="6794" xr:uid="{00000000-0005-0000-0000-0000B81A0000}"/>
    <cellStyle name="Comma 2 2 3 4 6 4" xfId="6795" xr:uid="{00000000-0005-0000-0000-0000B91A0000}"/>
    <cellStyle name="Comma 2 2 3 4 6 4 2" xfId="6796" xr:uid="{00000000-0005-0000-0000-0000BA1A0000}"/>
    <cellStyle name="Comma 2 2 3 4 6 5" xfId="6797" xr:uid="{00000000-0005-0000-0000-0000BB1A0000}"/>
    <cellStyle name="Comma 2 2 3 4 7" xfId="6798" xr:uid="{00000000-0005-0000-0000-0000BC1A0000}"/>
    <cellStyle name="Comma 2 2 3 4 7 2" xfId="6799" xr:uid="{00000000-0005-0000-0000-0000BD1A0000}"/>
    <cellStyle name="Comma 2 2 3 4 7 2 2" xfId="6800" xr:uid="{00000000-0005-0000-0000-0000BE1A0000}"/>
    <cellStyle name="Comma 2 2 3 4 7 3" xfId="6801" xr:uid="{00000000-0005-0000-0000-0000BF1A0000}"/>
    <cellStyle name="Comma 2 2 3 4 7 3 2" xfId="6802" xr:uid="{00000000-0005-0000-0000-0000C01A0000}"/>
    <cellStyle name="Comma 2 2 3 4 7 4" xfId="6803" xr:uid="{00000000-0005-0000-0000-0000C11A0000}"/>
    <cellStyle name="Comma 2 2 3 4 8" xfId="6804" xr:uid="{00000000-0005-0000-0000-0000C21A0000}"/>
    <cellStyle name="Comma 2 2 3 4 8 2" xfId="6805" xr:uid="{00000000-0005-0000-0000-0000C31A0000}"/>
    <cellStyle name="Comma 2 2 3 4 9" xfId="6806" xr:uid="{00000000-0005-0000-0000-0000C41A0000}"/>
    <cellStyle name="Comma 2 2 3 4 9 2" xfId="6807" xr:uid="{00000000-0005-0000-0000-0000C51A0000}"/>
    <cellStyle name="Comma 2 2 3 5" xfId="6808" xr:uid="{00000000-0005-0000-0000-0000C61A0000}"/>
    <cellStyle name="Comma 2 2 3 5 2" xfId="6809" xr:uid="{00000000-0005-0000-0000-0000C71A0000}"/>
    <cellStyle name="Comma 2 2 3 5 2 2" xfId="6810" xr:uid="{00000000-0005-0000-0000-0000C81A0000}"/>
    <cellStyle name="Comma 2 2 3 5 2 2 2" xfId="6811" xr:uid="{00000000-0005-0000-0000-0000C91A0000}"/>
    <cellStyle name="Comma 2 2 3 5 2 2 2 2" xfId="6812" xr:uid="{00000000-0005-0000-0000-0000CA1A0000}"/>
    <cellStyle name="Comma 2 2 3 5 2 2 2 2 2" xfId="6813" xr:uid="{00000000-0005-0000-0000-0000CB1A0000}"/>
    <cellStyle name="Comma 2 2 3 5 2 2 2 2 2 2" xfId="6814" xr:uid="{00000000-0005-0000-0000-0000CC1A0000}"/>
    <cellStyle name="Comma 2 2 3 5 2 2 2 2 2 2 2" xfId="6815" xr:uid="{00000000-0005-0000-0000-0000CD1A0000}"/>
    <cellStyle name="Comma 2 2 3 5 2 2 2 2 2 3" xfId="6816" xr:uid="{00000000-0005-0000-0000-0000CE1A0000}"/>
    <cellStyle name="Comma 2 2 3 5 2 2 2 2 2 3 2" xfId="6817" xr:uid="{00000000-0005-0000-0000-0000CF1A0000}"/>
    <cellStyle name="Comma 2 2 3 5 2 2 2 2 2 4" xfId="6818" xr:uid="{00000000-0005-0000-0000-0000D01A0000}"/>
    <cellStyle name="Comma 2 2 3 5 2 2 2 2 3" xfId="6819" xr:uid="{00000000-0005-0000-0000-0000D11A0000}"/>
    <cellStyle name="Comma 2 2 3 5 2 2 2 2 3 2" xfId="6820" xr:uid="{00000000-0005-0000-0000-0000D21A0000}"/>
    <cellStyle name="Comma 2 2 3 5 2 2 2 2 4" xfId="6821" xr:uid="{00000000-0005-0000-0000-0000D31A0000}"/>
    <cellStyle name="Comma 2 2 3 5 2 2 2 2 4 2" xfId="6822" xr:uid="{00000000-0005-0000-0000-0000D41A0000}"/>
    <cellStyle name="Comma 2 2 3 5 2 2 2 2 5" xfId="6823" xr:uid="{00000000-0005-0000-0000-0000D51A0000}"/>
    <cellStyle name="Comma 2 2 3 5 2 2 2 3" xfId="6824" xr:uid="{00000000-0005-0000-0000-0000D61A0000}"/>
    <cellStyle name="Comma 2 2 3 5 2 2 2 3 2" xfId="6825" xr:uid="{00000000-0005-0000-0000-0000D71A0000}"/>
    <cellStyle name="Comma 2 2 3 5 2 2 2 3 2 2" xfId="6826" xr:uid="{00000000-0005-0000-0000-0000D81A0000}"/>
    <cellStyle name="Comma 2 2 3 5 2 2 2 3 3" xfId="6827" xr:uid="{00000000-0005-0000-0000-0000D91A0000}"/>
    <cellStyle name="Comma 2 2 3 5 2 2 2 3 3 2" xfId="6828" xr:uid="{00000000-0005-0000-0000-0000DA1A0000}"/>
    <cellStyle name="Comma 2 2 3 5 2 2 2 3 4" xfId="6829" xr:uid="{00000000-0005-0000-0000-0000DB1A0000}"/>
    <cellStyle name="Comma 2 2 3 5 2 2 2 4" xfId="6830" xr:uid="{00000000-0005-0000-0000-0000DC1A0000}"/>
    <cellStyle name="Comma 2 2 3 5 2 2 2 4 2" xfId="6831" xr:uid="{00000000-0005-0000-0000-0000DD1A0000}"/>
    <cellStyle name="Comma 2 2 3 5 2 2 2 5" xfId="6832" xr:uid="{00000000-0005-0000-0000-0000DE1A0000}"/>
    <cellStyle name="Comma 2 2 3 5 2 2 2 5 2" xfId="6833" xr:uid="{00000000-0005-0000-0000-0000DF1A0000}"/>
    <cellStyle name="Comma 2 2 3 5 2 2 2 6" xfId="6834" xr:uid="{00000000-0005-0000-0000-0000E01A0000}"/>
    <cellStyle name="Comma 2 2 3 5 2 2 3" xfId="6835" xr:uid="{00000000-0005-0000-0000-0000E11A0000}"/>
    <cellStyle name="Comma 2 2 3 5 2 2 3 2" xfId="6836" xr:uid="{00000000-0005-0000-0000-0000E21A0000}"/>
    <cellStyle name="Comma 2 2 3 5 2 2 3 2 2" xfId="6837" xr:uid="{00000000-0005-0000-0000-0000E31A0000}"/>
    <cellStyle name="Comma 2 2 3 5 2 2 3 2 2 2" xfId="6838" xr:uid="{00000000-0005-0000-0000-0000E41A0000}"/>
    <cellStyle name="Comma 2 2 3 5 2 2 3 2 3" xfId="6839" xr:uid="{00000000-0005-0000-0000-0000E51A0000}"/>
    <cellStyle name="Comma 2 2 3 5 2 2 3 2 3 2" xfId="6840" xr:uid="{00000000-0005-0000-0000-0000E61A0000}"/>
    <cellStyle name="Comma 2 2 3 5 2 2 3 2 4" xfId="6841" xr:uid="{00000000-0005-0000-0000-0000E71A0000}"/>
    <cellStyle name="Comma 2 2 3 5 2 2 3 3" xfId="6842" xr:uid="{00000000-0005-0000-0000-0000E81A0000}"/>
    <cellStyle name="Comma 2 2 3 5 2 2 3 3 2" xfId="6843" xr:uid="{00000000-0005-0000-0000-0000E91A0000}"/>
    <cellStyle name="Comma 2 2 3 5 2 2 3 4" xfId="6844" xr:uid="{00000000-0005-0000-0000-0000EA1A0000}"/>
    <cellStyle name="Comma 2 2 3 5 2 2 3 4 2" xfId="6845" xr:uid="{00000000-0005-0000-0000-0000EB1A0000}"/>
    <cellStyle name="Comma 2 2 3 5 2 2 3 5" xfId="6846" xr:uid="{00000000-0005-0000-0000-0000EC1A0000}"/>
    <cellStyle name="Comma 2 2 3 5 2 2 4" xfId="6847" xr:uid="{00000000-0005-0000-0000-0000ED1A0000}"/>
    <cellStyle name="Comma 2 2 3 5 2 2 4 2" xfId="6848" xr:uid="{00000000-0005-0000-0000-0000EE1A0000}"/>
    <cellStyle name="Comma 2 2 3 5 2 2 4 2 2" xfId="6849" xr:uid="{00000000-0005-0000-0000-0000EF1A0000}"/>
    <cellStyle name="Comma 2 2 3 5 2 2 4 3" xfId="6850" xr:uid="{00000000-0005-0000-0000-0000F01A0000}"/>
    <cellStyle name="Comma 2 2 3 5 2 2 4 3 2" xfId="6851" xr:uid="{00000000-0005-0000-0000-0000F11A0000}"/>
    <cellStyle name="Comma 2 2 3 5 2 2 4 4" xfId="6852" xr:uid="{00000000-0005-0000-0000-0000F21A0000}"/>
    <cellStyle name="Comma 2 2 3 5 2 2 5" xfId="6853" xr:uid="{00000000-0005-0000-0000-0000F31A0000}"/>
    <cellStyle name="Comma 2 2 3 5 2 2 5 2" xfId="6854" xr:uid="{00000000-0005-0000-0000-0000F41A0000}"/>
    <cellStyle name="Comma 2 2 3 5 2 2 6" xfId="6855" xr:uid="{00000000-0005-0000-0000-0000F51A0000}"/>
    <cellStyle name="Comma 2 2 3 5 2 2 6 2" xfId="6856" xr:uid="{00000000-0005-0000-0000-0000F61A0000}"/>
    <cellStyle name="Comma 2 2 3 5 2 2 7" xfId="6857" xr:uid="{00000000-0005-0000-0000-0000F71A0000}"/>
    <cellStyle name="Comma 2 2 3 5 2 3" xfId="6858" xr:uid="{00000000-0005-0000-0000-0000F81A0000}"/>
    <cellStyle name="Comma 2 2 3 5 2 3 2" xfId="6859" xr:uid="{00000000-0005-0000-0000-0000F91A0000}"/>
    <cellStyle name="Comma 2 2 3 5 2 3 2 2" xfId="6860" xr:uid="{00000000-0005-0000-0000-0000FA1A0000}"/>
    <cellStyle name="Comma 2 2 3 5 2 3 2 2 2" xfId="6861" xr:uid="{00000000-0005-0000-0000-0000FB1A0000}"/>
    <cellStyle name="Comma 2 2 3 5 2 3 2 2 2 2" xfId="6862" xr:uid="{00000000-0005-0000-0000-0000FC1A0000}"/>
    <cellStyle name="Comma 2 2 3 5 2 3 2 2 3" xfId="6863" xr:uid="{00000000-0005-0000-0000-0000FD1A0000}"/>
    <cellStyle name="Comma 2 2 3 5 2 3 2 2 3 2" xfId="6864" xr:uid="{00000000-0005-0000-0000-0000FE1A0000}"/>
    <cellStyle name="Comma 2 2 3 5 2 3 2 2 4" xfId="6865" xr:uid="{00000000-0005-0000-0000-0000FF1A0000}"/>
    <cellStyle name="Comma 2 2 3 5 2 3 2 3" xfId="6866" xr:uid="{00000000-0005-0000-0000-0000001B0000}"/>
    <cellStyle name="Comma 2 2 3 5 2 3 2 3 2" xfId="6867" xr:uid="{00000000-0005-0000-0000-0000011B0000}"/>
    <cellStyle name="Comma 2 2 3 5 2 3 2 4" xfId="6868" xr:uid="{00000000-0005-0000-0000-0000021B0000}"/>
    <cellStyle name="Comma 2 2 3 5 2 3 2 4 2" xfId="6869" xr:uid="{00000000-0005-0000-0000-0000031B0000}"/>
    <cellStyle name="Comma 2 2 3 5 2 3 2 5" xfId="6870" xr:uid="{00000000-0005-0000-0000-0000041B0000}"/>
    <cellStyle name="Comma 2 2 3 5 2 3 3" xfId="6871" xr:uid="{00000000-0005-0000-0000-0000051B0000}"/>
    <cellStyle name="Comma 2 2 3 5 2 3 3 2" xfId="6872" xr:uid="{00000000-0005-0000-0000-0000061B0000}"/>
    <cellStyle name="Comma 2 2 3 5 2 3 3 2 2" xfId="6873" xr:uid="{00000000-0005-0000-0000-0000071B0000}"/>
    <cellStyle name="Comma 2 2 3 5 2 3 3 3" xfId="6874" xr:uid="{00000000-0005-0000-0000-0000081B0000}"/>
    <cellStyle name="Comma 2 2 3 5 2 3 3 3 2" xfId="6875" xr:uid="{00000000-0005-0000-0000-0000091B0000}"/>
    <cellStyle name="Comma 2 2 3 5 2 3 3 4" xfId="6876" xr:uid="{00000000-0005-0000-0000-00000A1B0000}"/>
    <cellStyle name="Comma 2 2 3 5 2 3 4" xfId="6877" xr:uid="{00000000-0005-0000-0000-00000B1B0000}"/>
    <cellStyle name="Comma 2 2 3 5 2 3 4 2" xfId="6878" xr:uid="{00000000-0005-0000-0000-00000C1B0000}"/>
    <cellStyle name="Comma 2 2 3 5 2 3 5" xfId="6879" xr:uid="{00000000-0005-0000-0000-00000D1B0000}"/>
    <cellStyle name="Comma 2 2 3 5 2 3 5 2" xfId="6880" xr:uid="{00000000-0005-0000-0000-00000E1B0000}"/>
    <cellStyle name="Comma 2 2 3 5 2 3 6" xfId="6881" xr:uid="{00000000-0005-0000-0000-00000F1B0000}"/>
    <cellStyle name="Comma 2 2 3 5 2 4" xfId="6882" xr:uid="{00000000-0005-0000-0000-0000101B0000}"/>
    <cellStyle name="Comma 2 2 3 5 2 4 2" xfId="6883" xr:uid="{00000000-0005-0000-0000-0000111B0000}"/>
    <cellStyle name="Comma 2 2 3 5 2 4 2 2" xfId="6884" xr:uid="{00000000-0005-0000-0000-0000121B0000}"/>
    <cellStyle name="Comma 2 2 3 5 2 4 2 2 2" xfId="6885" xr:uid="{00000000-0005-0000-0000-0000131B0000}"/>
    <cellStyle name="Comma 2 2 3 5 2 4 2 3" xfId="6886" xr:uid="{00000000-0005-0000-0000-0000141B0000}"/>
    <cellStyle name="Comma 2 2 3 5 2 4 2 3 2" xfId="6887" xr:uid="{00000000-0005-0000-0000-0000151B0000}"/>
    <cellStyle name="Comma 2 2 3 5 2 4 2 4" xfId="6888" xr:uid="{00000000-0005-0000-0000-0000161B0000}"/>
    <cellStyle name="Comma 2 2 3 5 2 4 3" xfId="6889" xr:uid="{00000000-0005-0000-0000-0000171B0000}"/>
    <cellStyle name="Comma 2 2 3 5 2 4 3 2" xfId="6890" xr:uid="{00000000-0005-0000-0000-0000181B0000}"/>
    <cellStyle name="Comma 2 2 3 5 2 4 4" xfId="6891" xr:uid="{00000000-0005-0000-0000-0000191B0000}"/>
    <cellStyle name="Comma 2 2 3 5 2 4 4 2" xfId="6892" xr:uid="{00000000-0005-0000-0000-00001A1B0000}"/>
    <cellStyle name="Comma 2 2 3 5 2 4 5" xfId="6893" xr:uid="{00000000-0005-0000-0000-00001B1B0000}"/>
    <cellStyle name="Comma 2 2 3 5 2 5" xfId="6894" xr:uid="{00000000-0005-0000-0000-00001C1B0000}"/>
    <cellStyle name="Comma 2 2 3 5 2 5 2" xfId="6895" xr:uid="{00000000-0005-0000-0000-00001D1B0000}"/>
    <cellStyle name="Comma 2 2 3 5 2 5 2 2" xfId="6896" xr:uid="{00000000-0005-0000-0000-00001E1B0000}"/>
    <cellStyle name="Comma 2 2 3 5 2 5 3" xfId="6897" xr:uid="{00000000-0005-0000-0000-00001F1B0000}"/>
    <cellStyle name="Comma 2 2 3 5 2 5 3 2" xfId="6898" xr:uid="{00000000-0005-0000-0000-0000201B0000}"/>
    <cellStyle name="Comma 2 2 3 5 2 5 4" xfId="6899" xr:uid="{00000000-0005-0000-0000-0000211B0000}"/>
    <cellStyle name="Comma 2 2 3 5 2 6" xfId="6900" xr:uid="{00000000-0005-0000-0000-0000221B0000}"/>
    <cellStyle name="Comma 2 2 3 5 2 6 2" xfId="6901" xr:uid="{00000000-0005-0000-0000-0000231B0000}"/>
    <cellStyle name="Comma 2 2 3 5 2 7" xfId="6902" xr:uid="{00000000-0005-0000-0000-0000241B0000}"/>
    <cellStyle name="Comma 2 2 3 5 2 7 2" xfId="6903" xr:uid="{00000000-0005-0000-0000-0000251B0000}"/>
    <cellStyle name="Comma 2 2 3 5 2 8" xfId="6904" xr:uid="{00000000-0005-0000-0000-0000261B0000}"/>
    <cellStyle name="Comma 2 2 3 5 3" xfId="6905" xr:uid="{00000000-0005-0000-0000-0000271B0000}"/>
    <cellStyle name="Comma 2 2 3 5 3 2" xfId="6906" xr:uid="{00000000-0005-0000-0000-0000281B0000}"/>
    <cellStyle name="Comma 2 2 3 5 3 2 2" xfId="6907" xr:uid="{00000000-0005-0000-0000-0000291B0000}"/>
    <cellStyle name="Comma 2 2 3 5 3 2 2 2" xfId="6908" xr:uid="{00000000-0005-0000-0000-00002A1B0000}"/>
    <cellStyle name="Comma 2 2 3 5 3 2 2 2 2" xfId="6909" xr:uid="{00000000-0005-0000-0000-00002B1B0000}"/>
    <cellStyle name="Comma 2 2 3 5 3 2 2 2 2 2" xfId="6910" xr:uid="{00000000-0005-0000-0000-00002C1B0000}"/>
    <cellStyle name="Comma 2 2 3 5 3 2 2 2 3" xfId="6911" xr:uid="{00000000-0005-0000-0000-00002D1B0000}"/>
    <cellStyle name="Comma 2 2 3 5 3 2 2 2 3 2" xfId="6912" xr:uid="{00000000-0005-0000-0000-00002E1B0000}"/>
    <cellStyle name="Comma 2 2 3 5 3 2 2 2 4" xfId="6913" xr:uid="{00000000-0005-0000-0000-00002F1B0000}"/>
    <cellStyle name="Comma 2 2 3 5 3 2 2 3" xfId="6914" xr:uid="{00000000-0005-0000-0000-0000301B0000}"/>
    <cellStyle name="Comma 2 2 3 5 3 2 2 3 2" xfId="6915" xr:uid="{00000000-0005-0000-0000-0000311B0000}"/>
    <cellStyle name="Comma 2 2 3 5 3 2 2 4" xfId="6916" xr:uid="{00000000-0005-0000-0000-0000321B0000}"/>
    <cellStyle name="Comma 2 2 3 5 3 2 2 4 2" xfId="6917" xr:uid="{00000000-0005-0000-0000-0000331B0000}"/>
    <cellStyle name="Comma 2 2 3 5 3 2 2 5" xfId="6918" xr:uid="{00000000-0005-0000-0000-0000341B0000}"/>
    <cellStyle name="Comma 2 2 3 5 3 2 3" xfId="6919" xr:uid="{00000000-0005-0000-0000-0000351B0000}"/>
    <cellStyle name="Comma 2 2 3 5 3 2 3 2" xfId="6920" xr:uid="{00000000-0005-0000-0000-0000361B0000}"/>
    <cellStyle name="Comma 2 2 3 5 3 2 3 2 2" xfId="6921" xr:uid="{00000000-0005-0000-0000-0000371B0000}"/>
    <cellStyle name="Comma 2 2 3 5 3 2 3 3" xfId="6922" xr:uid="{00000000-0005-0000-0000-0000381B0000}"/>
    <cellStyle name="Comma 2 2 3 5 3 2 3 3 2" xfId="6923" xr:uid="{00000000-0005-0000-0000-0000391B0000}"/>
    <cellStyle name="Comma 2 2 3 5 3 2 3 4" xfId="6924" xr:uid="{00000000-0005-0000-0000-00003A1B0000}"/>
    <cellStyle name="Comma 2 2 3 5 3 2 4" xfId="6925" xr:uid="{00000000-0005-0000-0000-00003B1B0000}"/>
    <cellStyle name="Comma 2 2 3 5 3 2 4 2" xfId="6926" xr:uid="{00000000-0005-0000-0000-00003C1B0000}"/>
    <cellStyle name="Comma 2 2 3 5 3 2 5" xfId="6927" xr:uid="{00000000-0005-0000-0000-00003D1B0000}"/>
    <cellStyle name="Comma 2 2 3 5 3 2 5 2" xfId="6928" xr:uid="{00000000-0005-0000-0000-00003E1B0000}"/>
    <cellStyle name="Comma 2 2 3 5 3 2 6" xfId="6929" xr:uid="{00000000-0005-0000-0000-00003F1B0000}"/>
    <cellStyle name="Comma 2 2 3 5 3 3" xfId="6930" xr:uid="{00000000-0005-0000-0000-0000401B0000}"/>
    <cellStyle name="Comma 2 2 3 5 3 3 2" xfId="6931" xr:uid="{00000000-0005-0000-0000-0000411B0000}"/>
    <cellStyle name="Comma 2 2 3 5 3 3 2 2" xfId="6932" xr:uid="{00000000-0005-0000-0000-0000421B0000}"/>
    <cellStyle name="Comma 2 2 3 5 3 3 2 2 2" xfId="6933" xr:uid="{00000000-0005-0000-0000-0000431B0000}"/>
    <cellStyle name="Comma 2 2 3 5 3 3 2 3" xfId="6934" xr:uid="{00000000-0005-0000-0000-0000441B0000}"/>
    <cellStyle name="Comma 2 2 3 5 3 3 2 3 2" xfId="6935" xr:uid="{00000000-0005-0000-0000-0000451B0000}"/>
    <cellStyle name="Comma 2 2 3 5 3 3 2 4" xfId="6936" xr:uid="{00000000-0005-0000-0000-0000461B0000}"/>
    <cellStyle name="Comma 2 2 3 5 3 3 3" xfId="6937" xr:uid="{00000000-0005-0000-0000-0000471B0000}"/>
    <cellStyle name="Comma 2 2 3 5 3 3 3 2" xfId="6938" xr:uid="{00000000-0005-0000-0000-0000481B0000}"/>
    <cellStyle name="Comma 2 2 3 5 3 3 4" xfId="6939" xr:uid="{00000000-0005-0000-0000-0000491B0000}"/>
    <cellStyle name="Comma 2 2 3 5 3 3 4 2" xfId="6940" xr:uid="{00000000-0005-0000-0000-00004A1B0000}"/>
    <cellStyle name="Comma 2 2 3 5 3 3 5" xfId="6941" xr:uid="{00000000-0005-0000-0000-00004B1B0000}"/>
    <cellStyle name="Comma 2 2 3 5 3 4" xfId="6942" xr:uid="{00000000-0005-0000-0000-00004C1B0000}"/>
    <cellStyle name="Comma 2 2 3 5 3 4 2" xfId="6943" xr:uid="{00000000-0005-0000-0000-00004D1B0000}"/>
    <cellStyle name="Comma 2 2 3 5 3 4 2 2" xfId="6944" xr:uid="{00000000-0005-0000-0000-00004E1B0000}"/>
    <cellStyle name="Comma 2 2 3 5 3 4 3" xfId="6945" xr:uid="{00000000-0005-0000-0000-00004F1B0000}"/>
    <cellStyle name="Comma 2 2 3 5 3 4 3 2" xfId="6946" xr:uid="{00000000-0005-0000-0000-0000501B0000}"/>
    <cellStyle name="Comma 2 2 3 5 3 4 4" xfId="6947" xr:uid="{00000000-0005-0000-0000-0000511B0000}"/>
    <cellStyle name="Comma 2 2 3 5 3 5" xfId="6948" xr:uid="{00000000-0005-0000-0000-0000521B0000}"/>
    <cellStyle name="Comma 2 2 3 5 3 5 2" xfId="6949" xr:uid="{00000000-0005-0000-0000-0000531B0000}"/>
    <cellStyle name="Comma 2 2 3 5 3 6" xfId="6950" xr:uid="{00000000-0005-0000-0000-0000541B0000}"/>
    <cellStyle name="Comma 2 2 3 5 3 6 2" xfId="6951" xr:uid="{00000000-0005-0000-0000-0000551B0000}"/>
    <cellStyle name="Comma 2 2 3 5 3 7" xfId="6952" xr:uid="{00000000-0005-0000-0000-0000561B0000}"/>
    <cellStyle name="Comma 2 2 3 5 4" xfId="6953" xr:uid="{00000000-0005-0000-0000-0000571B0000}"/>
    <cellStyle name="Comma 2 2 3 5 4 2" xfId="6954" xr:uid="{00000000-0005-0000-0000-0000581B0000}"/>
    <cellStyle name="Comma 2 2 3 5 4 2 2" xfId="6955" xr:uid="{00000000-0005-0000-0000-0000591B0000}"/>
    <cellStyle name="Comma 2 2 3 5 4 2 2 2" xfId="6956" xr:uid="{00000000-0005-0000-0000-00005A1B0000}"/>
    <cellStyle name="Comma 2 2 3 5 4 2 2 2 2" xfId="6957" xr:uid="{00000000-0005-0000-0000-00005B1B0000}"/>
    <cellStyle name="Comma 2 2 3 5 4 2 2 3" xfId="6958" xr:uid="{00000000-0005-0000-0000-00005C1B0000}"/>
    <cellStyle name="Comma 2 2 3 5 4 2 2 3 2" xfId="6959" xr:uid="{00000000-0005-0000-0000-00005D1B0000}"/>
    <cellStyle name="Comma 2 2 3 5 4 2 2 4" xfId="6960" xr:uid="{00000000-0005-0000-0000-00005E1B0000}"/>
    <cellStyle name="Comma 2 2 3 5 4 2 3" xfId="6961" xr:uid="{00000000-0005-0000-0000-00005F1B0000}"/>
    <cellStyle name="Comma 2 2 3 5 4 2 3 2" xfId="6962" xr:uid="{00000000-0005-0000-0000-0000601B0000}"/>
    <cellStyle name="Comma 2 2 3 5 4 2 4" xfId="6963" xr:uid="{00000000-0005-0000-0000-0000611B0000}"/>
    <cellStyle name="Comma 2 2 3 5 4 2 4 2" xfId="6964" xr:uid="{00000000-0005-0000-0000-0000621B0000}"/>
    <cellStyle name="Comma 2 2 3 5 4 2 5" xfId="6965" xr:uid="{00000000-0005-0000-0000-0000631B0000}"/>
    <cellStyle name="Comma 2 2 3 5 4 3" xfId="6966" xr:uid="{00000000-0005-0000-0000-0000641B0000}"/>
    <cellStyle name="Comma 2 2 3 5 4 3 2" xfId="6967" xr:uid="{00000000-0005-0000-0000-0000651B0000}"/>
    <cellStyle name="Comma 2 2 3 5 4 3 2 2" xfId="6968" xr:uid="{00000000-0005-0000-0000-0000661B0000}"/>
    <cellStyle name="Comma 2 2 3 5 4 3 3" xfId="6969" xr:uid="{00000000-0005-0000-0000-0000671B0000}"/>
    <cellStyle name="Comma 2 2 3 5 4 3 3 2" xfId="6970" xr:uid="{00000000-0005-0000-0000-0000681B0000}"/>
    <cellStyle name="Comma 2 2 3 5 4 3 4" xfId="6971" xr:uid="{00000000-0005-0000-0000-0000691B0000}"/>
    <cellStyle name="Comma 2 2 3 5 4 4" xfId="6972" xr:uid="{00000000-0005-0000-0000-00006A1B0000}"/>
    <cellStyle name="Comma 2 2 3 5 4 4 2" xfId="6973" xr:uid="{00000000-0005-0000-0000-00006B1B0000}"/>
    <cellStyle name="Comma 2 2 3 5 4 5" xfId="6974" xr:uid="{00000000-0005-0000-0000-00006C1B0000}"/>
    <cellStyle name="Comma 2 2 3 5 4 5 2" xfId="6975" xr:uid="{00000000-0005-0000-0000-00006D1B0000}"/>
    <cellStyle name="Comma 2 2 3 5 4 6" xfId="6976" xr:uid="{00000000-0005-0000-0000-00006E1B0000}"/>
    <cellStyle name="Comma 2 2 3 5 5" xfId="6977" xr:uid="{00000000-0005-0000-0000-00006F1B0000}"/>
    <cellStyle name="Comma 2 2 3 5 5 2" xfId="6978" xr:uid="{00000000-0005-0000-0000-0000701B0000}"/>
    <cellStyle name="Comma 2 2 3 5 5 2 2" xfId="6979" xr:uid="{00000000-0005-0000-0000-0000711B0000}"/>
    <cellStyle name="Comma 2 2 3 5 5 2 2 2" xfId="6980" xr:uid="{00000000-0005-0000-0000-0000721B0000}"/>
    <cellStyle name="Comma 2 2 3 5 5 2 3" xfId="6981" xr:uid="{00000000-0005-0000-0000-0000731B0000}"/>
    <cellStyle name="Comma 2 2 3 5 5 2 3 2" xfId="6982" xr:uid="{00000000-0005-0000-0000-0000741B0000}"/>
    <cellStyle name="Comma 2 2 3 5 5 2 4" xfId="6983" xr:uid="{00000000-0005-0000-0000-0000751B0000}"/>
    <cellStyle name="Comma 2 2 3 5 5 3" xfId="6984" xr:uid="{00000000-0005-0000-0000-0000761B0000}"/>
    <cellStyle name="Comma 2 2 3 5 5 3 2" xfId="6985" xr:uid="{00000000-0005-0000-0000-0000771B0000}"/>
    <cellStyle name="Comma 2 2 3 5 5 4" xfId="6986" xr:uid="{00000000-0005-0000-0000-0000781B0000}"/>
    <cellStyle name="Comma 2 2 3 5 5 4 2" xfId="6987" xr:uid="{00000000-0005-0000-0000-0000791B0000}"/>
    <cellStyle name="Comma 2 2 3 5 5 5" xfId="6988" xr:uid="{00000000-0005-0000-0000-00007A1B0000}"/>
    <cellStyle name="Comma 2 2 3 5 6" xfId="6989" xr:uid="{00000000-0005-0000-0000-00007B1B0000}"/>
    <cellStyle name="Comma 2 2 3 5 6 2" xfId="6990" xr:uid="{00000000-0005-0000-0000-00007C1B0000}"/>
    <cellStyle name="Comma 2 2 3 5 6 2 2" xfId="6991" xr:uid="{00000000-0005-0000-0000-00007D1B0000}"/>
    <cellStyle name="Comma 2 2 3 5 6 3" xfId="6992" xr:uid="{00000000-0005-0000-0000-00007E1B0000}"/>
    <cellStyle name="Comma 2 2 3 5 6 3 2" xfId="6993" xr:uid="{00000000-0005-0000-0000-00007F1B0000}"/>
    <cellStyle name="Comma 2 2 3 5 6 4" xfId="6994" xr:uid="{00000000-0005-0000-0000-0000801B0000}"/>
    <cellStyle name="Comma 2 2 3 5 7" xfId="6995" xr:uid="{00000000-0005-0000-0000-0000811B0000}"/>
    <cellStyle name="Comma 2 2 3 5 7 2" xfId="6996" xr:uid="{00000000-0005-0000-0000-0000821B0000}"/>
    <cellStyle name="Comma 2 2 3 5 8" xfId="6997" xr:uid="{00000000-0005-0000-0000-0000831B0000}"/>
    <cellStyle name="Comma 2 2 3 5 8 2" xfId="6998" xr:uid="{00000000-0005-0000-0000-0000841B0000}"/>
    <cellStyle name="Comma 2 2 3 5 9" xfId="6999" xr:uid="{00000000-0005-0000-0000-0000851B0000}"/>
    <cellStyle name="Comma 2 2 3 6" xfId="7000" xr:uid="{00000000-0005-0000-0000-0000861B0000}"/>
    <cellStyle name="Comma 2 2 3 6 2" xfId="7001" xr:uid="{00000000-0005-0000-0000-0000871B0000}"/>
    <cellStyle name="Comma 2 2 3 6 2 2" xfId="7002" xr:uid="{00000000-0005-0000-0000-0000881B0000}"/>
    <cellStyle name="Comma 2 2 3 6 2 2 2" xfId="7003" xr:uid="{00000000-0005-0000-0000-0000891B0000}"/>
    <cellStyle name="Comma 2 2 3 6 2 2 2 2" xfId="7004" xr:uid="{00000000-0005-0000-0000-00008A1B0000}"/>
    <cellStyle name="Comma 2 2 3 6 2 2 2 2 2" xfId="7005" xr:uid="{00000000-0005-0000-0000-00008B1B0000}"/>
    <cellStyle name="Comma 2 2 3 6 2 2 2 2 2 2" xfId="7006" xr:uid="{00000000-0005-0000-0000-00008C1B0000}"/>
    <cellStyle name="Comma 2 2 3 6 2 2 2 2 3" xfId="7007" xr:uid="{00000000-0005-0000-0000-00008D1B0000}"/>
    <cellStyle name="Comma 2 2 3 6 2 2 2 2 3 2" xfId="7008" xr:uid="{00000000-0005-0000-0000-00008E1B0000}"/>
    <cellStyle name="Comma 2 2 3 6 2 2 2 2 4" xfId="7009" xr:uid="{00000000-0005-0000-0000-00008F1B0000}"/>
    <cellStyle name="Comma 2 2 3 6 2 2 2 3" xfId="7010" xr:uid="{00000000-0005-0000-0000-0000901B0000}"/>
    <cellStyle name="Comma 2 2 3 6 2 2 2 3 2" xfId="7011" xr:uid="{00000000-0005-0000-0000-0000911B0000}"/>
    <cellStyle name="Comma 2 2 3 6 2 2 2 4" xfId="7012" xr:uid="{00000000-0005-0000-0000-0000921B0000}"/>
    <cellStyle name="Comma 2 2 3 6 2 2 2 4 2" xfId="7013" xr:uid="{00000000-0005-0000-0000-0000931B0000}"/>
    <cellStyle name="Comma 2 2 3 6 2 2 2 5" xfId="7014" xr:uid="{00000000-0005-0000-0000-0000941B0000}"/>
    <cellStyle name="Comma 2 2 3 6 2 2 3" xfId="7015" xr:uid="{00000000-0005-0000-0000-0000951B0000}"/>
    <cellStyle name="Comma 2 2 3 6 2 2 3 2" xfId="7016" xr:uid="{00000000-0005-0000-0000-0000961B0000}"/>
    <cellStyle name="Comma 2 2 3 6 2 2 3 2 2" xfId="7017" xr:uid="{00000000-0005-0000-0000-0000971B0000}"/>
    <cellStyle name="Comma 2 2 3 6 2 2 3 3" xfId="7018" xr:uid="{00000000-0005-0000-0000-0000981B0000}"/>
    <cellStyle name="Comma 2 2 3 6 2 2 3 3 2" xfId="7019" xr:uid="{00000000-0005-0000-0000-0000991B0000}"/>
    <cellStyle name="Comma 2 2 3 6 2 2 3 4" xfId="7020" xr:uid="{00000000-0005-0000-0000-00009A1B0000}"/>
    <cellStyle name="Comma 2 2 3 6 2 2 4" xfId="7021" xr:uid="{00000000-0005-0000-0000-00009B1B0000}"/>
    <cellStyle name="Comma 2 2 3 6 2 2 4 2" xfId="7022" xr:uid="{00000000-0005-0000-0000-00009C1B0000}"/>
    <cellStyle name="Comma 2 2 3 6 2 2 5" xfId="7023" xr:uid="{00000000-0005-0000-0000-00009D1B0000}"/>
    <cellStyle name="Comma 2 2 3 6 2 2 5 2" xfId="7024" xr:uid="{00000000-0005-0000-0000-00009E1B0000}"/>
    <cellStyle name="Comma 2 2 3 6 2 2 6" xfId="7025" xr:uid="{00000000-0005-0000-0000-00009F1B0000}"/>
    <cellStyle name="Comma 2 2 3 6 2 3" xfId="7026" xr:uid="{00000000-0005-0000-0000-0000A01B0000}"/>
    <cellStyle name="Comma 2 2 3 6 2 3 2" xfId="7027" xr:uid="{00000000-0005-0000-0000-0000A11B0000}"/>
    <cellStyle name="Comma 2 2 3 6 2 3 2 2" xfId="7028" xr:uid="{00000000-0005-0000-0000-0000A21B0000}"/>
    <cellStyle name="Comma 2 2 3 6 2 3 2 2 2" xfId="7029" xr:uid="{00000000-0005-0000-0000-0000A31B0000}"/>
    <cellStyle name="Comma 2 2 3 6 2 3 2 3" xfId="7030" xr:uid="{00000000-0005-0000-0000-0000A41B0000}"/>
    <cellStyle name="Comma 2 2 3 6 2 3 2 3 2" xfId="7031" xr:uid="{00000000-0005-0000-0000-0000A51B0000}"/>
    <cellStyle name="Comma 2 2 3 6 2 3 2 4" xfId="7032" xr:uid="{00000000-0005-0000-0000-0000A61B0000}"/>
    <cellStyle name="Comma 2 2 3 6 2 3 3" xfId="7033" xr:uid="{00000000-0005-0000-0000-0000A71B0000}"/>
    <cellStyle name="Comma 2 2 3 6 2 3 3 2" xfId="7034" xr:uid="{00000000-0005-0000-0000-0000A81B0000}"/>
    <cellStyle name="Comma 2 2 3 6 2 3 4" xfId="7035" xr:uid="{00000000-0005-0000-0000-0000A91B0000}"/>
    <cellStyle name="Comma 2 2 3 6 2 3 4 2" xfId="7036" xr:uid="{00000000-0005-0000-0000-0000AA1B0000}"/>
    <cellStyle name="Comma 2 2 3 6 2 3 5" xfId="7037" xr:uid="{00000000-0005-0000-0000-0000AB1B0000}"/>
    <cellStyle name="Comma 2 2 3 6 2 4" xfId="7038" xr:uid="{00000000-0005-0000-0000-0000AC1B0000}"/>
    <cellStyle name="Comma 2 2 3 6 2 4 2" xfId="7039" xr:uid="{00000000-0005-0000-0000-0000AD1B0000}"/>
    <cellStyle name="Comma 2 2 3 6 2 4 2 2" xfId="7040" xr:uid="{00000000-0005-0000-0000-0000AE1B0000}"/>
    <cellStyle name="Comma 2 2 3 6 2 4 3" xfId="7041" xr:uid="{00000000-0005-0000-0000-0000AF1B0000}"/>
    <cellStyle name="Comma 2 2 3 6 2 4 3 2" xfId="7042" xr:uid="{00000000-0005-0000-0000-0000B01B0000}"/>
    <cellStyle name="Comma 2 2 3 6 2 4 4" xfId="7043" xr:uid="{00000000-0005-0000-0000-0000B11B0000}"/>
    <cellStyle name="Comma 2 2 3 6 2 5" xfId="7044" xr:uid="{00000000-0005-0000-0000-0000B21B0000}"/>
    <cellStyle name="Comma 2 2 3 6 2 5 2" xfId="7045" xr:uid="{00000000-0005-0000-0000-0000B31B0000}"/>
    <cellStyle name="Comma 2 2 3 6 2 6" xfId="7046" xr:uid="{00000000-0005-0000-0000-0000B41B0000}"/>
    <cellStyle name="Comma 2 2 3 6 2 6 2" xfId="7047" xr:uid="{00000000-0005-0000-0000-0000B51B0000}"/>
    <cellStyle name="Comma 2 2 3 6 2 7" xfId="7048" xr:uid="{00000000-0005-0000-0000-0000B61B0000}"/>
    <cellStyle name="Comma 2 2 3 6 3" xfId="7049" xr:uid="{00000000-0005-0000-0000-0000B71B0000}"/>
    <cellStyle name="Comma 2 2 3 6 3 2" xfId="7050" xr:uid="{00000000-0005-0000-0000-0000B81B0000}"/>
    <cellStyle name="Comma 2 2 3 6 3 2 2" xfId="7051" xr:uid="{00000000-0005-0000-0000-0000B91B0000}"/>
    <cellStyle name="Comma 2 2 3 6 3 2 2 2" xfId="7052" xr:uid="{00000000-0005-0000-0000-0000BA1B0000}"/>
    <cellStyle name="Comma 2 2 3 6 3 2 2 2 2" xfId="7053" xr:uid="{00000000-0005-0000-0000-0000BB1B0000}"/>
    <cellStyle name="Comma 2 2 3 6 3 2 2 3" xfId="7054" xr:uid="{00000000-0005-0000-0000-0000BC1B0000}"/>
    <cellStyle name="Comma 2 2 3 6 3 2 2 3 2" xfId="7055" xr:uid="{00000000-0005-0000-0000-0000BD1B0000}"/>
    <cellStyle name="Comma 2 2 3 6 3 2 2 4" xfId="7056" xr:uid="{00000000-0005-0000-0000-0000BE1B0000}"/>
    <cellStyle name="Comma 2 2 3 6 3 2 3" xfId="7057" xr:uid="{00000000-0005-0000-0000-0000BF1B0000}"/>
    <cellStyle name="Comma 2 2 3 6 3 2 3 2" xfId="7058" xr:uid="{00000000-0005-0000-0000-0000C01B0000}"/>
    <cellStyle name="Comma 2 2 3 6 3 2 4" xfId="7059" xr:uid="{00000000-0005-0000-0000-0000C11B0000}"/>
    <cellStyle name="Comma 2 2 3 6 3 2 4 2" xfId="7060" xr:uid="{00000000-0005-0000-0000-0000C21B0000}"/>
    <cellStyle name="Comma 2 2 3 6 3 2 5" xfId="7061" xr:uid="{00000000-0005-0000-0000-0000C31B0000}"/>
    <cellStyle name="Comma 2 2 3 6 3 3" xfId="7062" xr:uid="{00000000-0005-0000-0000-0000C41B0000}"/>
    <cellStyle name="Comma 2 2 3 6 3 3 2" xfId="7063" xr:uid="{00000000-0005-0000-0000-0000C51B0000}"/>
    <cellStyle name="Comma 2 2 3 6 3 3 2 2" xfId="7064" xr:uid="{00000000-0005-0000-0000-0000C61B0000}"/>
    <cellStyle name="Comma 2 2 3 6 3 3 3" xfId="7065" xr:uid="{00000000-0005-0000-0000-0000C71B0000}"/>
    <cellStyle name="Comma 2 2 3 6 3 3 3 2" xfId="7066" xr:uid="{00000000-0005-0000-0000-0000C81B0000}"/>
    <cellStyle name="Comma 2 2 3 6 3 3 4" xfId="7067" xr:uid="{00000000-0005-0000-0000-0000C91B0000}"/>
    <cellStyle name="Comma 2 2 3 6 3 4" xfId="7068" xr:uid="{00000000-0005-0000-0000-0000CA1B0000}"/>
    <cellStyle name="Comma 2 2 3 6 3 4 2" xfId="7069" xr:uid="{00000000-0005-0000-0000-0000CB1B0000}"/>
    <cellStyle name="Comma 2 2 3 6 3 5" xfId="7070" xr:uid="{00000000-0005-0000-0000-0000CC1B0000}"/>
    <cellStyle name="Comma 2 2 3 6 3 5 2" xfId="7071" xr:uid="{00000000-0005-0000-0000-0000CD1B0000}"/>
    <cellStyle name="Comma 2 2 3 6 3 6" xfId="7072" xr:uid="{00000000-0005-0000-0000-0000CE1B0000}"/>
    <cellStyle name="Comma 2 2 3 6 4" xfId="7073" xr:uid="{00000000-0005-0000-0000-0000CF1B0000}"/>
    <cellStyle name="Comma 2 2 3 6 4 2" xfId="7074" xr:uid="{00000000-0005-0000-0000-0000D01B0000}"/>
    <cellStyle name="Comma 2 2 3 6 4 2 2" xfId="7075" xr:uid="{00000000-0005-0000-0000-0000D11B0000}"/>
    <cellStyle name="Comma 2 2 3 6 4 2 2 2" xfId="7076" xr:uid="{00000000-0005-0000-0000-0000D21B0000}"/>
    <cellStyle name="Comma 2 2 3 6 4 2 3" xfId="7077" xr:uid="{00000000-0005-0000-0000-0000D31B0000}"/>
    <cellStyle name="Comma 2 2 3 6 4 2 3 2" xfId="7078" xr:uid="{00000000-0005-0000-0000-0000D41B0000}"/>
    <cellStyle name="Comma 2 2 3 6 4 2 4" xfId="7079" xr:uid="{00000000-0005-0000-0000-0000D51B0000}"/>
    <cellStyle name="Comma 2 2 3 6 4 3" xfId="7080" xr:uid="{00000000-0005-0000-0000-0000D61B0000}"/>
    <cellStyle name="Comma 2 2 3 6 4 3 2" xfId="7081" xr:uid="{00000000-0005-0000-0000-0000D71B0000}"/>
    <cellStyle name="Comma 2 2 3 6 4 4" xfId="7082" xr:uid="{00000000-0005-0000-0000-0000D81B0000}"/>
    <cellStyle name="Comma 2 2 3 6 4 4 2" xfId="7083" xr:uid="{00000000-0005-0000-0000-0000D91B0000}"/>
    <cellStyle name="Comma 2 2 3 6 4 5" xfId="7084" xr:uid="{00000000-0005-0000-0000-0000DA1B0000}"/>
    <cellStyle name="Comma 2 2 3 6 5" xfId="7085" xr:uid="{00000000-0005-0000-0000-0000DB1B0000}"/>
    <cellStyle name="Comma 2 2 3 6 5 2" xfId="7086" xr:uid="{00000000-0005-0000-0000-0000DC1B0000}"/>
    <cellStyle name="Comma 2 2 3 6 5 2 2" xfId="7087" xr:uid="{00000000-0005-0000-0000-0000DD1B0000}"/>
    <cellStyle name="Comma 2 2 3 6 5 3" xfId="7088" xr:uid="{00000000-0005-0000-0000-0000DE1B0000}"/>
    <cellStyle name="Comma 2 2 3 6 5 3 2" xfId="7089" xr:uid="{00000000-0005-0000-0000-0000DF1B0000}"/>
    <cellStyle name="Comma 2 2 3 6 5 4" xfId="7090" xr:uid="{00000000-0005-0000-0000-0000E01B0000}"/>
    <cellStyle name="Comma 2 2 3 6 6" xfId="7091" xr:uid="{00000000-0005-0000-0000-0000E11B0000}"/>
    <cellStyle name="Comma 2 2 3 6 6 2" xfId="7092" xr:uid="{00000000-0005-0000-0000-0000E21B0000}"/>
    <cellStyle name="Comma 2 2 3 6 7" xfId="7093" xr:uid="{00000000-0005-0000-0000-0000E31B0000}"/>
    <cellStyle name="Comma 2 2 3 6 7 2" xfId="7094" xr:uid="{00000000-0005-0000-0000-0000E41B0000}"/>
    <cellStyle name="Comma 2 2 3 6 8" xfId="7095" xr:uid="{00000000-0005-0000-0000-0000E51B0000}"/>
    <cellStyle name="Comma 2 2 3 7" xfId="7096" xr:uid="{00000000-0005-0000-0000-0000E61B0000}"/>
    <cellStyle name="Comma 2 2 3 7 2" xfId="7097" xr:uid="{00000000-0005-0000-0000-0000E71B0000}"/>
    <cellStyle name="Comma 2 2 3 7 2 2" xfId="7098" xr:uid="{00000000-0005-0000-0000-0000E81B0000}"/>
    <cellStyle name="Comma 2 2 3 7 2 2 2" xfId="7099" xr:uid="{00000000-0005-0000-0000-0000E91B0000}"/>
    <cellStyle name="Comma 2 2 3 7 2 2 2 2" xfId="7100" xr:uid="{00000000-0005-0000-0000-0000EA1B0000}"/>
    <cellStyle name="Comma 2 2 3 7 2 2 2 2 2" xfId="7101" xr:uid="{00000000-0005-0000-0000-0000EB1B0000}"/>
    <cellStyle name="Comma 2 2 3 7 2 2 2 3" xfId="7102" xr:uid="{00000000-0005-0000-0000-0000EC1B0000}"/>
    <cellStyle name="Comma 2 2 3 7 2 2 2 3 2" xfId="7103" xr:uid="{00000000-0005-0000-0000-0000ED1B0000}"/>
    <cellStyle name="Comma 2 2 3 7 2 2 2 4" xfId="7104" xr:uid="{00000000-0005-0000-0000-0000EE1B0000}"/>
    <cellStyle name="Comma 2 2 3 7 2 2 3" xfId="7105" xr:uid="{00000000-0005-0000-0000-0000EF1B0000}"/>
    <cellStyle name="Comma 2 2 3 7 2 2 3 2" xfId="7106" xr:uid="{00000000-0005-0000-0000-0000F01B0000}"/>
    <cellStyle name="Comma 2 2 3 7 2 2 4" xfId="7107" xr:uid="{00000000-0005-0000-0000-0000F11B0000}"/>
    <cellStyle name="Comma 2 2 3 7 2 2 4 2" xfId="7108" xr:uid="{00000000-0005-0000-0000-0000F21B0000}"/>
    <cellStyle name="Comma 2 2 3 7 2 2 5" xfId="7109" xr:uid="{00000000-0005-0000-0000-0000F31B0000}"/>
    <cellStyle name="Comma 2 2 3 7 2 3" xfId="7110" xr:uid="{00000000-0005-0000-0000-0000F41B0000}"/>
    <cellStyle name="Comma 2 2 3 7 2 3 2" xfId="7111" xr:uid="{00000000-0005-0000-0000-0000F51B0000}"/>
    <cellStyle name="Comma 2 2 3 7 2 3 2 2" xfId="7112" xr:uid="{00000000-0005-0000-0000-0000F61B0000}"/>
    <cellStyle name="Comma 2 2 3 7 2 3 3" xfId="7113" xr:uid="{00000000-0005-0000-0000-0000F71B0000}"/>
    <cellStyle name="Comma 2 2 3 7 2 3 3 2" xfId="7114" xr:uid="{00000000-0005-0000-0000-0000F81B0000}"/>
    <cellStyle name="Comma 2 2 3 7 2 3 4" xfId="7115" xr:uid="{00000000-0005-0000-0000-0000F91B0000}"/>
    <cellStyle name="Comma 2 2 3 7 2 4" xfId="7116" xr:uid="{00000000-0005-0000-0000-0000FA1B0000}"/>
    <cellStyle name="Comma 2 2 3 7 2 4 2" xfId="7117" xr:uid="{00000000-0005-0000-0000-0000FB1B0000}"/>
    <cellStyle name="Comma 2 2 3 7 2 5" xfId="7118" xr:uid="{00000000-0005-0000-0000-0000FC1B0000}"/>
    <cellStyle name="Comma 2 2 3 7 2 5 2" xfId="7119" xr:uid="{00000000-0005-0000-0000-0000FD1B0000}"/>
    <cellStyle name="Comma 2 2 3 7 2 6" xfId="7120" xr:uid="{00000000-0005-0000-0000-0000FE1B0000}"/>
    <cellStyle name="Comma 2 2 3 7 3" xfId="7121" xr:uid="{00000000-0005-0000-0000-0000FF1B0000}"/>
    <cellStyle name="Comma 2 2 3 7 3 2" xfId="7122" xr:uid="{00000000-0005-0000-0000-0000001C0000}"/>
    <cellStyle name="Comma 2 2 3 7 3 2 2" xfId="7123" xr:uid="{00000000-0005-0000-0000-0000011C0000}"/>
    <cellStyle name="Comma 2 2 3 7 3 2 2 2" xfId="7124" xr:uid="{00000000-0005-0000-0000-0000021C0000}"/>
    <cellStyle name="Comma 2 2 3 7 3 2 3" xfId="7125" xr:uid="{00000000-0005-0000-0000-0000031C0000}"/>
    <cellStyle name="Comma 2 2 3 7 3 2 3 2" xfId="7126" xr:uid="{00000000-0005-0000-0000-0000041C0000}"/>
    <cellStyle name="Comma 2 2 3 7 3 2 4" xfId="7127" xr:uid="{00000000-0005-0000-0000-0000051C0000}"/>
    <cellStyle name="Comma 2 2 3 7 3 3" xfId="7128" xr:uid="{00000000-0005-0000-0000-0000061C0000}"/>
    <cellStyle name="Comma 2 2 3 7 3 3 2" xfId="7129" xr:uid="{00000000-0005-0000-0000-0000071C0000}"/>
    <cellStyle name="Comma 2 2 3 7 3 4" xfId="7130" xr:uid="{00000000-0005-0000-0000-0000081C0000}"/>
    <cellStyle name="Comma 2 2 3 7 3 4 2" xfId="7131" xr:uid="{00000000-0005-0000-0000-0000091C0000}"/>
    <cellStyle name="Comma 2 2 3 7 3 5" xfId="7132" xr:uid="{00000000-0005-0000-0000-00000A1C0000}"/>
    <cellStyle name="Comma 2 2 3 7 4" xfId="7133" xr:uid="{00000000-0005-0000-0000-00000B1C0000}"/>
    <cellStyle name="Comma 2 2 3 7 4 2" xfId="7134" xr:uid="{00000000-0005-0000-0000-00000C1C0000}"/>
    <cellStyle name="Comma 2 2 3 7 4 2 2" xfId="7135" xr:uid="{00000000-0005-0000-0000-00000D1C0000}"/>
    <cellStyle name="Comma 2 2 3 7 4 3" xfId="7136" xr:uid="{00000000-0005-0000-0000-00000E1C0000}"/>
    <cellStyle name="Comma 2 2 3 7 4 3 2" xfId="7137" xr:uid="{00000000-0005-0000-0000-00000F1C0000}"/>
    <cellStyle name="Comma 2 2 3 7 4 4" xfId="7138" xr:uid="{00000000-0005-0000-0000-0000101C0000}"/>
    <cellStyle name="Comma 2 2 3 7 5" xfId="7139" xr:uid="{00000000-0005-0000-0000-0000111C0000}"/>
    <cellStyle name="Comma 2 2 3 7 5 2" xfId="7140" xr:uid="{00000000-0005-0000-0000-0000121C0000}"/>
    <cellStyle name="Comma 2 2 3 7 6" xfId="7141" xr:uid="{00000000-0005-0000-0000-0000131C0000}"/>
    <cellStyle name="Comma 2 2 3 7 6 2" xfId="7142" xr:uid="{00000000-0005-0000-0000-0000141C0000}"/>
    <cellStyle name="Comma 2 2 3 7 7" xfId="7143" xr:uid="{00000000-0005-0000-0000-0000151C0000}"/>
    <cellStyle name="Comma 2 2 3 8" xfId="7144" xr:uid="{00000000-0005-0000-0000-0000161C0000}"/>
    <cellStyle name="Comma 2 2 3 8 2" xfId="7145" xr:uid="{00000000-0005-0000-0000-0000171C0000}"/>
    <cellStyle name="Comma 2 2 3 8 2 2" xfId="7146" xr:uid="{00000000-0005-0000-0000-0000181C0000}"/>
    <cellStyle name="Comma 2 2 3 8 2 2 2" xfId="7147" xr:uid="{00000000-0005-0000-0000-0000191C0000}"/>
    <cellStyle name="Comma 2 2 3 8 2 2 2 2" xfId="7148" xr:uid="{00000000-0005-0000-0000-00001A1C0000}"/>
    <cellStyle name="Comma 2 2 3 8 2 2 3" xfId="7149" xr:uid="{00000000-0005-0000-0000-00001B1C0000}"/>
    <cellStyle name="Comma 2 2 3 8 2 2 3 2" xfId="7150" xr:uid="{00000000-0005-0000-0000-00001C1C0000}"/>
    <cellStyle name="Comma 2 2 3 8 2 2 4" xfId="7151" xr:uid="{00000000-0005-0000-0000-00001D1C0000}"/>
    <cellStyle name="Comma 2 2 3 8 2 3" xfId="7152" xr:uid="{00000000-0005-0000-0000-00001E1C0000}"/>
    <cellStyle name="Comma 2 2 3 8 2 3 2" xfId="7153" xr:uid="{00000000-0005-0000-0000-00001F1C0000}"/>
    <cellStyle name="Comma 2 2 3 8 2 4" xfId="7154" xr:uid="{00000000-0005-0000-0000-0000201C0000}"/>
    <cellStyle name="Comma 2 2 3 8 2 4 2" xfId="7155" xr:uid="{00000000-0005-0000-0000-0000211C0000}"/>
    <cellStyle name="Comma 2 2 3 8 2 5" xfId="7156" xr:uid="{00000000-0005-0000-0000-0000221C0000}"/>
    <cellStyle name="Comma 2 2 3 8 3" xfId="7157" xr:uid="{00000000-0005-0000-0000-0000231C0000}"/>
    <cellStyle name="Comma 2 2 3 8 3 2" xfId="7158" xr:uid="{00000000-0005-0000-0000-0000241C0000}"/>
    <cellStyle name="Comma 2 2 3 8 3 2 2" xfId="7159" xr:uid="{00000000-0005-0000-0000-0000251C0000}"/>
    <cellStyle name="Comma 2 2 3 8 3 3" xfId="7160" xr:uid="{00000000-0005-0000-0000-0000261C0000}"/>
    <cellStyle name="Comma 2 2 3 8 3 3 2" xfId="7161" xr:uid="{00000000-0005-0000-0000-0000271C0000}"/>
    <cellStyle name="Comma 2 2 3 8 3 4" xfId="7162" xr:uid="{00000000-0005-0000-0000-0000281C0000}"/>
    <cellStyle name="Comma 2 2 3 8 4" xfId="7163" xr:uid="{00000000-0005-0000-0000-0000291C0000}"/>
    <cellStyle name="Comma 2 2 3 8 4 2" xfId="7164" xr:uid="{00000000-0005-0000-0000-00002A1C0000}"/>
    <cellStyle name="Comma 2 2 3 8 5" xfId="7165" xr:uid="{00000000-0005-0000-0000-00002B1C0000}"/>
    <cellStyle name="Comma 2 2 3 8 5 2" xfId="7166" xr:uid="{00000000-0005-0000-0000-00002C1C0000}"/>
    <cellStyle name="Comma 2 2 3 8 6" xfId="7167" xr:uid="{00000000-0005-0000-0000-00002D1C0000}"/>
    <cellStyle name="Comma 2 2 3 9" xfId="7168" xr:uid="{00000000-0005-0000-0000-00002E1C0000}"/>
    <cellStyle name="Comma 2 2 3 9 2" xfId="7169" xr:uid="{00000000-0005-0000-0000-00002F1C0000}"/>
    <cellStyle name="Comma 2 2 3 9 2 2" xfId="7170" xr:uid="{00000000-0005-0000-0000-0000301C0000}"/>
    <cellStyle name="Comma 2 2 3 9 2 2 2" xfId="7171" xr:uid="{00000000-0005-0000-0000-0000311C0000}"/>
    <cellStyle name="Comma 2 2 3 9 2 3" xfId="7172" xr:uid="{00000000-0005-0000-0000-0000321C0000}"/>
    <cellStyle name="Comma 2 2 3 9 2 3 2" xfId="7173" xr:uid="{00000000-0005-0000-0000-0000331C0000}"/>
    <cellStyle name="Comma 2 2 3 9 2 4" xfId="7174" xr:uid="{00000000-0005-0000-0000-0000341C0000}"/>
    <cellStyle name="Comma 2 2 3 9 3" xfId="7175" xr:uid="{00000000-0005-0000-0000-0000351C0000}"/>
    <cellStyle name="Comma 2 2 3 9 3 2" xfId="7176" xr:uid="{00000000-0005-0000-0000-0000361C0000}"/>
    <cellStyle name="Comma 2 2 3 9 4" xfId="7177" xr:uid="{00000000-0005-0000-0000-0000371C0000}"/>
    <cellStyle name="Comma 2 2 3 9 4 2" xfId="7178" xr:uid="{00000000-0005-0000-0000-0000381C0000}"/>
    <cellStyle name="Comma 2 2 3 9 5" xfId="7179" xr:uid="{00000000-0005-0000-0000-0000391C0000}"/>
    <cellStyle name="Comma 2 2 30" xfId="24357" xr:uid="{75ADD505-6731-4B6F-93A9-B74277A554AD}"/>
    <cellStyle name="Comma 2 2 31" xfId="24365" xr:uid="{FEFCC12C-72DD-4334-BA73-CF86F0498799}"/>
    <cellStyle name="Comma 2 2 32" xfId="24373" xr:uid="{CA746BB2-2E65-4E91-8461-143677DA2851}"/>
    <cellStyle name="Comma 2 2 33" xfId="24378" xr:uid="{6012DA5F-DBC6-4745-B466-2A38C35EB684}"/>
    <cellStyle name="Comma 2 2 34" xfId="24383" xr:uid="{45B3FEF3-4A1C-4392-8D09-3D6DA698D667}"/>
    <cellStyle name="Comma 2 2 35" xfId="24391" xr:uid="{B585ED8F-A44E-4373-A33F-E14AF6A88527}"/>
    <cellStyle name="Comma 2 2 36" xfId="24400" xr:uid="{C8277EA7-0DC9-4CB6-9999-310051B5BFDF}"/>
    <cellStyle name="Comma 2 2 37" xfId="24409" xr:uid="{43A6B867-BD8D-4C94-BFAF-6410F547FC30}"/>
    <cellStyle name="Comma 2 2 4" xfId="7180" xr:uid="{00000000-0005-0000-0000-00003A1C0000}"/>
    <cellStyle name="Comma 2 2 4 10" xfId="7181" xr:uid="{00000000-0005-0000-0000-00003B1C0000}"/>
    <cellStyle name="Comma 2 2 4 10 2" xfId="7182" xr:uid="{00000000-0005-0000-0000-00003C1C0000}"/>
    <cellStyle name="Comma 2 2 4 11" xfId="7183" xr:uid="{00000000-0005-0000-0000-00003D1C0000}"/>
    <cellStyle name="Comma 2 2 4 11 2" xfId="7184" xr:uid="{00000000-0005-0000-0000-00003E1C0000}"/>
    <cellStyle name="Comma 2 2 4 12" xfId="7185" xr:uid="{00000000-0005-0000-0000-00003F1C0000}"/>
    <cellStyle name="Comma 2 2 4 2" xfId="7186" xr:uid="{00000000-0005-0000-0000-0000401C0000}"/>
    <cellStyle name="Comma 2 2 4 2 10" xfId="7187" xr:uid="{00000000-0005-0000-0000-0000411C0000}"/>
    <cellStyle name="Comma 2 2 4 2 2" xfId="7188" xr:uid="{00000000-0005-0000-0000-0000421C0000}"/>
    <cellStyle name="Comma 2 2 4 2 2 2" xfId="7189" xr:uid="{00000000-0005-0000-0000-0000431C0000}"/>
    <cellStyle name="Comma 2 2 4 2 2 2 2" xfId="7190" xr:uid="{00000000-0005-0000-0000-0000441C0000}"/>
    <cellStyle name="Comma 2 2 4 2 2 2 2 2" xfId="7191" xr:uid="{00000000-0005-0000-0000-0000451C0000}"/>
    <cellStyle name="Comma 2 2 4 2 2 2 2 2 2" xfId="7192" xr:uid="{00000000-0005-0000-0000-0000461C0000}"/>
    <cellStyle name="Comma 2 2 4 2 2 2 2 2 2 2" xfId="7193" xr:uid="{00000000-0005-0000-0000-0000471C0000}"/>
    <cellStyle name="Comma 2 2 4 2 2 2 2 2 2 2 2" xfId="7194" xr:uid="{00000000-0005-0000-0000-0000481C0000}"/>
    <cellStyle name="Comma 2 2 4 2 2 2 2 2 2 2 2 2" xfId="7195" xr:uid="{00000000-0005-0000-0000-0000491C0000}"/>
    <cellStyle name="Comma 2 2 4 2 2 2 2 2 2 2 3" xfId="7196" xr:uid="{00000000-0005-0000-0000-00004A1C0000}"/>
    <cellStyle name="Comma 2 2 4 2 2 2 2 2 2 2 3 2" xfId="7197" xr:uid="{00000000-0005-0000-0000-00004B1C0000}"/>
    <cellStyle name="Comma 2 2 4 2 2 2 2 2 2 2 4" xfId="7198" xr:uid="{00000000-0005-0000-0000-00004C1C0000}"/>
    <cellStyle name="Comma 2 2 4 2 2 2 2 2 2 3" xfId="7199" xr:uid="{00000000-0005-0000-0000-00004D1C0000}"/>
    <cellStyle name="Comma 2 2 4 2 2 2 2 2 2 3 2" xfId="7200" xr:uid="{00000000-0005-0000-0000-00004E1C0000}"/>
    <cellStyle name="Comma 2 2 4 2 2 2 2 2 2 4" xfId="7201" xr:uid="{00000000-0005-0000-0000-00004F1C0000}"/>
    <cellStyle name="Comma 2 2 4 2 2 2 2 2 2 4 2" xfId="7202" xr:uid="{00000000-0005-0000-0000-0000501C0000}"/>
    <cellStyle name="Comma 2 2 4 2 2 2 2 2 2 5" xfId="7203" xr:uid="{00000000-0005-0000-0000-0000511C0000}"/>
    <cellStyle name="Comma 2 2 4 2 2 2 2 2 3" xfId="7204" xr:uid="{00000000-0005-0000-0000-0000521C0000}"/>
    <cellStyle name="Comma 2 2 4 2 2 2 2 2 3 2" xfId="7205" xr:uid="{00000000-0005-0000-0000-0000531C0000}"/>
    <cellStyle name="Comma 2 2 4 2 2 2 2 2 3 2 2" xfId="7206" xr:uid="{00000000-0005-0000-0000-0000541C0000}"/>
    <cellStyle name="Comma 2 2 4 2 2 2 2 2 3 3" xfId="7207" xr:uid="{00000000-0005-0000-0000-0000551C0000}"/>
    <cellStyle name="Comma 2 2 4 2 2 2 2 2 3 3 2" xfId="7208" xr:uid="{00000000-0005-0000-0000-0000561C0000}"/>
    <cellStyle name="Comma 2 2 4 2 2 2 2 2 3 4" xfId="7209" xr:uid="{00000000-0005-0000-0000-0000571C0000}"/>
    <cellStyle name="Comma 2 2 4 2 2 2 2 2 4" xfId="7210" xr:uid="{00000000-0005-0000-0000-0000581C0000}"/>
    <cellStyle name="Comma 2 2 4 2 2 2 2 2 4 2" xfId="7211" xr:uid="{00000000-0005-0000-0000-0000591C0000}"/>
    <cellStyle name="Comma 2 2 4 2 2 2 2 2 5" xfId="7212" xr:uid="{00000000-0005-0000-0000-00005A1C0000}"/>
    <cellStyle name="Comma 2 2 4 2 2 2 2 2 5 2" xfId="7213" xr:uid="{00000000-0005-0000-0000-00005B1C0000}"/>
    <cellStyle name="Comma 2 2 4 2 2 2 2 2 6" xfId="7214" xr:uid="{00000000-0005-0000-0000-00005C1C0000}"/>
    <cellStyle name="Comma 2 2 4 2 2 2 2 3" xfId="7215" xr:uid="{00000000-0005-0000-0000-00005D1C0000}"/>
    <cellStyle name="Comma 2 2 4 2 2 2 2 3 2" xfId="7216" xr:uid="{00000000-0005-0000-0000-00005E1C0000}"/>
    <cellStyle name="Comma 2 2 4 2 2 2 2 3 2 2" xfId="7217" xr:uid="{00000000-0005-0000-0000-00005F1C0000}"/>
    <cellStyle name="Comma 2 2 4 2 2 2 2 3 2 2 2" xfId="7218" xr:uid="{00000000-0005-0000-0000-0000601C0000}"/>
    <cellStyle name="Comma 2 2 4 2 2 2 2 3 2 3" xfId="7219" xr:uid="{00000000-0005-0000-0000-0000611C0000}"/>
    <cellStyle name="Comma 2 2 4 2 2 2 2 3 2 3 2" xfId="7220" xr:uid="{00000000-0005-0000-0000-0000621C0000}"/>
    <cellStyle name="Comma 2 2 4 2 2 2 2 3 2 4" xfId="7221" xr:uid="{00000000-0005-0000-0000-0000631C0000}"/>
    <cellStyle name="Comma 2 2 4 2 2 2 2 3 3" xfId="7222" xr:uid="{00000000-0005-0000-0000-0000641C0000}"/>
    <cellStyle name="Comma 2 2 4 2 2 2 2 3 3 2" xfId="7223" xr:uid="{00000000-0005-0000-0000-0000651C0000}"/>
    <cellStyle name="Comma 2 2 4 2 2 2 2 3 4" xfId="7224" xr:uid="{00000000-0005-0000-0000-0000661C0000}"/>
    <cellStyle name="Comma 2 2 4 2 2 2 2 3 4 2" xfId="7225" xr:uid="{00000000-0005-0000-0000-0000671C0000}"/>
    <cellStyle name="Comma 2 2 4 2 2 2 2 3 5" xfId="7226" xr:uid="{00000000-0005-0000-0000-0000681C0000}"/>
    <cellStyle name="Comma 2 2 4 2 2 2 2 4" xfId="7227" xr:uid="{00000000-0005-0000-0000-0000691C0000}"/>
    <cellStyle name="Comma 2 2 4 2 2 2 2 4 2" xfId="7228" xr:uid="{00000000-0005-0000-0000-00006A1C0000}"/>
    <cellStyle name="Comma 2 2 4 2 2 2 2 4 2 2" xfId="7229" xr:uid="{00000000-0005-0000-0000-00006B1C0000}"/>
    <cellStyle name="Comma 2 2 4 2 2 2 2 4 3" xfId="7230" xr:uid="{00000000-0005-0000-0000-00006C1C0000}"/>
    <cellStyle name="Comma 2 2 4 2 2 2 2 4 3 2" xfId="7231" xr:uid="{00000000-0005-0000-0000-00006D1C0000}"/>
    <cellStyle name="Comma 2 2 4 2 2 2 2 4 4" xfId="7232" xr:uid="{00000000-0005-0000-0000-00006E1C0000}"/>
    <cellStyle name="Comma 2 2 4 2 2 2 2 5" xfId="7233" xr:uid="{00000000-0005-0000-0000-00006F1C0000}"/>
    <cellStyle name="Comma 2 2 4 2 2 2 2 5 2" xfId="7234" xr:uid="{00000000-0005-0000-0000-0000701C0000}"/>
    <cellStyle name="Comma 2 2 4 2 2 2 2 6" xfId="7235" xr:uid="{00000000-0005-0000-0000-0000711C0000}"/>
    <cellStyle name="Comma 2 2 4 2 2 2 2 6 2" xfId="7236" xr:uid="{00000000-0005-0000-0000-0000721C0000}"/>
    <cellStyle name="Comma 2 2 4 2 2 2 2 7" xfId="7237" xr:uid="{00000000-0005-0000-0000-0000731C0000}"/>
    <cellStyle name="Comma 2 2 4 2 2 2 3" xfId="7238" xr:uid="{00000000-0005-0000-0000-0000741C0000}"/>
    <cellStyle name="Comma 2 2 4 2 2 2 3 2" xfId="7239" xr:uid="{00000000-0005-0000-0000-0000751C0000}"/>
    <cellStyle name="Comma 2 2 4 2 2 2 3 2 2" xfId="7240" xr:uid="{00000000-0005-0000-0000-0000761C0000}"/>
    <cellStyle name="Comma 2 2 4 2 2 2 3 2 2 2" xfId="7241" xr:uid="{00000000-0005-0000-0000-0000771C0000}"/>
    <cellStyle name="Comma 2 2 4 2 2 2 3 2 2 2 2" xfId="7242" xr:uid="{00000000-0005-0000-0000-0000781C0000}"/>
    <cellStyle name="Comma 2 2 4 2 2 2 3 2 2 3" xfId="7243" xr:uid="{00000000-0005-0000-0000-0000791C0000}"/>
    <cellStyle name="Comma 2 2 4 2 2 2 3 2 2 3 2" xfId="7244" xr:uid="{00000000-0005-0000-0000-00007A1C0000}"/>
    <cellStyle name="Comma 2 2 4 2 2 2 3 2 2 4" xfId="7245" xr:uid="{00000000-0005-0000-0000-00007B1C0000}"/>
    <cellStyle name="Comma 2 2 4 2 2 2 3 2 3" xfId="7246" xr:uid="{00000000-0005-0000-0000-00007C1C0000}"/>
    <cellStyle name="Comma 2 2 4 2 2 2 3 2 3 2" xfId="7247" xr:uid="{00000000-0005-0000-0000-00007D1C0000}"/>
    <cellStyle name="Comma 2 2 4 2 2 2 3 2 4" xfId="7248" xr:uid="{00000000-0005-0000-0000-00007E1C0000}"/>
    <cellStyle name="Comma 2 2 4 2 2 2 3 2 4 2" xfId="7249" xr:uid="{00000000-0005-0000-0000-00007F1C0000}"/>
    <cellStyle name="Comma 2 2 4 2 2 2 3 2 5" xfId="7250" xr:uid="{00000000-0005-0000-0000-0000801C0000}"/>
    <cellStyle name="Comma 2 2 4 2 2 2 3 3" xfId="7251" xr:uid="{00000000-0005-0000-0000-0000811C0000}"/>
    <cellStyle name="Comma 2 2 4 2 2 2 3 3 2" xfId="7252" xr:uid="{00000000-0005-0000-0000-0000821C0000}"/>
    <cellStyle name="Comma 2 2 4 2 2 2 3 3 2 2" xfId="7253" xr:uid="{00000000-0005-0000-0000-0000831C0000}"/>
    <cellStyle name="Comma 2 2 4 2 2 2 3 3 3" xfId="7254" xr:uid="{00000000-0005-0000-0000-0000841C0000}"/>
    <cellStyle name="Comma 2 2 4 2 2 2 3 3 3 2" xfId="7255" xr:uid="{00000000-0005-0000-0000-0000851C0000}"/>
    <cellStyle name="Comma 2 2 4 2 2 2 3 3 4" xfId="7256" xr:uid="{00000000-0005-0000-0000-0000861C0000}"/>
    <cellStyle name="Comma 2 2 4 2 2 2 3 4" xfId="7257" xr:uid="{00000000-0005-0000-0000-0000871C0000}"/>
    <cellStyle name="Comma 2 2 4 2 2 2 3 4 2" xfId="7258" xr:uid="{00000000-0005-0000-0000-0000881C0000}"/>
    <cellStyle name="Comma 2 2 4 2 2 2 3 5" xfId="7259" xr:uid="{00000000-0005-0000-0000-0000891C0000}"/>
    <cellStyle name="Comma 2 2 4 2 2 2 3 5 2" xfId="7260" xr:uid="{00000000-0005-0000-0000-00008A1C0000}"/>
    <cellStyle name="Comma 2 2 4 2 2 2 3 6" xfId="7261" xr:uid="{00000000-0005-0000-0000-00008B1C0000}"/>
    <cellStyle name="Comma 2 2 4 2 2 2 4" xfId="7262" xr:uid="{00000000-0005-0000-0000-00008C1C0000}"/>
    <cellStyle name="Comma 2 2 4 2 2 2 4 2" xfId="7263" xr:uid="{00000000-0005-0000-0000-00008D1C0000}"/>
    <cellStyle name="Comma 2 2 4 2 2 2 4 2 2" xfId="7264" xr:uid="{00000000-0005-0000-0000-00008E1C0000}"/>
    <cellStyle name="Comma 2 2 4 2 2 2 4 2 2 2" xfId="7265" xr:uid="{00000000-0005-0000-0000-00008F1C0000}"/>
    <cellStyle name="Comma 2 2 4 2 2 2 4 2 3" xfId="7266" xr:uid="{00000000-0005-0000-0000-0000901C0000}"/>
    <cellStyle name="Comma 2 2 4 2 2 2 4 2 3 2" xfId="7267" xr:uid="{00000000-0005-0000-0000-0000911C0000}"/>
    <cellStyle name="Comma 2 2 4 2 2 2 4 2 4" xfId="7268" xr:uid="{00000000-0005-0000-0000-0000921C0000}"/>
    <cellStyle name="Comma 2 2 4 2 2 2 4 3" xfId="7269" xr:uid="{00000000-0005-0000-0000-0000931C0000}"/>
    <cellStyle name="Comma 2 2 4 2 2 2 4 3 2" xfId="7270" xr:uid="{00000000-0005-0000-0000-0000941C0000}"/>
    <cellStyle name="Comma 2 2 4 2 2 2 4 4" xfId="7271" xr:uid="{00000000-0005-0000-0000-0000951C0000}"/>
    <cellStyle name="Comma 2 2 4 2 2 2 4 4 2" xfId="7272" xr:uid="{00000000-0005-0000-0000-0000961C0000}"/>
    <cellStyle name="Comma 2 2 4 2 2 2 4 5" xfId="7273" xr:uid="{00000000-0005-0000-0000-0000971C0000}"/>
    <cellStyle name="Comma 2 2 4 2 2 2 5" xfId="7274" xr:uid="{00000000-0005-0000-0000-0000981C0000}"/>
    <cellStyle name="Comma 2 2 4 2 2 2 5 2" xfId="7275" xr:uid="{00000000-0005-0000-0000-0000991C0000}"/>
    <cellStyle name="Comma 2 2 4 2 2 2 5 2 2" xfId="7276" xr:uid="{00000000-0005-0000-0000-00009A1C0000}"/>
    <cellStyle name="Comma 2 2 4 2 2 2 5 3" xfId="7277" xr:uid="{00000000-0005-0000-0000-00009B1C0000}"/>
    <cellStyle name="Comma 2 2 4 2 2 2 5 3 2" xfId="7278" xr:uid="{00000000-0005-0000-0000-00009C1C0000}"/>
    <cellStyle name="Comma 2 2 4 2 2 2 5 4" xfId="7279" xr:uid="{00000000-0005-0000-0000-00009D1C0000}"/>
    <cellStyle name="Comma 2 2 4 2 2 2 6" xfId="7280" xr:uid="{00000000-0005-0000-0000-00009E1C0000}"/>
    <cellStyle name="Comma 2 2 4 2 2 2 6 2" xfId="7281" xr:uid="{00000000-0005-0000-0000-00009F1C0000}"/>
    <cellStyle name="Comma 2 2 4 2 2 2 7" xfId="7282" xr:uid="{00000000-0005-0000-0000-0000A01C0000}"/>
    <cellStyle name="Comma 2 2 4 2 2 2 7 2" xfId="7283" xr:uid="{00000000-0005-0000-0000-0000A11C0000}"/>
    <cellStyle name="Comma 2 2 4 2 2 2 8" xfId="7284" xr:uid="{00000000-0005-0000-0000-0000A21C0000}"/>
    <cellStyle name="Comma 2 2 4 2 2 3" xfId="7285" xr:uid="{00000000-0005-0000-0000-0000A31C0000}"/>
    <cellStyle name="Comma 2 2 4 2 2 3 2" xfId="7286" xr:uid="{00000000-0005-0000-0000-0000A41C0000}"/>
    <cellStyle name="Comma 2 2 4 2 2 3 2 2" xfId="7287" xr:uid="{00000000-0005-0000-0000-0000A51C0000}"/>
    <cellStyle name="Comma 2 2 4 2 2 3 2 2 2" xfId="7288" xr:uid="{00000000-0005-0000-0000-0000A61C0000}"/>
    <cellStyle name="Comma 2 2 4 2 2 3 2 2 2 2" xfId="7289" xr:uid="{00000000-0005-0000-0000-0000A71C0000}"/>
    <cellStyle name="Comma 2 2 4 2 2 3 2 2 2 2 2" xfId="7290" xr:uid="{00000000-0005-0000-0000-0000A81C0000}"/>
    <cellStyle name="Comma 2 2 4 2 2 3 2 2 2 3" xfId="7291" xr:uid="{00000000-0005-0000-0000-0000A91C0000}"/>
    <cellStyle name="Comma 2 2 4 2 2 3 2 2 2 3 2" xfId="7292" xr:uid="{00000000-0005-0000-0000-0000AA1C0000}"/>
    <cellStyle name="Comma 2 2 4 2 2 3 2 2 2 4" xfId="7293" xr:uid="{00000000-0005-0000-0000-0000AB1C0000}"/>
    <cellStyle name="Comma 2 2 4 2 2 3 2 2 3" xfId="7294" xr:uid="{00000000-0005-0000-0000-0000AC1C0000}"/>
    <cellStyle name="Comma 2 2 4 2 2 3 2 2 3 2" xfId="7295" xr:uid="{00000000-0005-0000-0000-0000AD1C0000}"/>
    <cellStyle name="Comma 2 2 4 2 2 3 2 2 4" xfId="7296" xr:uid="{00000000-0005-0000-0000-0000AE1C0000}"/>
    <cellStyle name="Comma 2 2 4 2 2 3 2 2 4 2" xfId="7297" xr:uid="{00000000-0005-0000-0000-0000AF1C0000}"/>
    <cellStyle name="Comma 2 2 4 2 2 3 2 2 5" xfId="7298" xr:uid="{00000000-0005-0000-0000-0000B01C0000}"/>
    <cellStyle name="Comma 2 2 4 2 2 3 2 3" xfId="7299" xr:uid="{00000000-0005-0000-0000-0000B11C0000}"/>
    <cellStyle name="Comma 2 2 4 2 2 3 2 3 2" xfId="7300" xr:uid="{00000000-0005-0000-0000-0000B21C0000}"/>
    <cellStyle name="Comma 2 2 4 2 2 3 2 3 2 2" xfId="7301" xr:uid="{00000000-0005-0000-0000-0000B31C0000}"/>
    <cellStyle name="Comma 2 2 4 2 2 3 2 3 3" xfId="7302" xr:uid="{00000000-0005-0000-0000-0000B41C0000}"/>
    <cellStyle name="Comma 2 2 4 2 2 3 2 3 3 2" xfId="7303" xr:uid="{00000000-0005-0000-0000-0000B51C0000}"/>
    <cellStyle name="Comma 2 2 4 2 2 3 2 3 4" xfId="7304" xr:uid="{00000000-0005-0000-0000-0000B61C0000}"/>
    <cellStyle name="Comma 2 2 4 2 2 3 2 4" xfId="7305" xr:uid="{00000000-0005-0000-0000-0000B71C0000}"/>
    <cellStyle name="Comma 2 2 4 2 2 3 2 4 2" xfId="7306" xr:uid="{00000000-0005-0000-0000-0000B81C0000}"/>
    <cellStyle name="Comma 2 2 4 2 2 3 2 5" xfId="7307" xr:uid="{00000000-0005-0000-0000-0000B91C0000}"/>
    <cellStyle name="Comma 2 2 4 2 2 3 2 5 2" xfId="7308" xr:uid="{00000000-0005-0000-0000-0000BA1C0000}"/>
    <cellStyle name="Comma 2 2 4 2 2 3 2 6" xfId="7309" xr:uid="{00000000-0005-0000-0000-0000BB1C0000}"/>
    <cellStyle name="Comma 2 2 4 2 2 3 3" xfId="7310" xr:uid="{00000000-0005-0000-0000-0000BC1C0000}"/>
    <cellStyle name="Comma 2 2 4 2 2 3 3 2" xfId="7311" xr:uid="{00000000-0005-0000-0000-0000BD1C0000}"/>
    <cellStyle name="Comma 2 2 4 2 2 3 3 2 2" xfId="7312" xr:uid="{00000000-0005-0000-0000-0000BE1C0000}"/>
    <cellStyle name="Comma 2 2 4 2 2 3 3 2 2 2" xfId="7313" xr:uid="{00000000-0005-0000-0000-0000BF1C0000}"/>
    <cellStyle name="Comma 2 2 4 2 2 3 3 2 3" xfId="7314" xr:uid="{00000000-0005-0000-0000-0000C01C0000}"/>
    <cellStyle name="Comma 2 2 4 2 2 3 3 2 3 2" xfId="7315" xr:uid="{00000000-0005-0000-0000-0000C11C0000}"/>
    <cellStyle name="Comma 2 2 4 2 2 3 3 2 4" xfId="7316" xr:uid="{00000000-0005-0000-0000-0000C21C0000}"/>
    <cellStyle name="Comma 2 2 4 2 2 3 3 3" xfId="7317" xr:uid="{00000000-0005-0000-0000-0000C31C0000}"/>
    <cellStyle name="Comma 2 2 4 2 2 3 3 3 2" xfId="7318" xr:uid="{00000000-0005-0000-0000-0000C41C0000}"/>
    <cellStyle name="Comma 2 2 4 2 2 3 3 4" xfId="7319" xr:uid="{00000000-0005-0000-0000-0000C51C0000}"/>
    <cellStyle name="Comma 2 2 4 2 2 3 3 4 2" xfId="7320" xr:uid="{00000000-0005-0000-0000-0000C61C0000}"/>
    <cellStyle name="Comma 2 2 4 2 2 3 3 5" xfId="7321" xr:uid="{00000000-0005-0000-0000-0000C71C0000}"/>
    <cellStyle name="Comma 2 2 4 2 2 3 4" xfId="7322" xr:uid="{00000000-0005-0000-0000-0000C81C0000}"/>
    <cellStyle name="Comma 2 2 4 2 2 3 4 2" xfId="7323" xr:uid="{00000000-0005-0000-0000-0000C91C0000}"/>
    <cellStyle name="Comma 2 2 4 2 2 3 4 2 2" xfId="7324" xr:uid="{00000000-0005-0000-0000-0000CA1C0000}"/>
    <cellStyle name="Comma 2 2 4 2 2 3 4 3" xfId="7325" xr:uid="{00000000-0005-0000-0000-0000CB1C0000}"/>
    <cellStyle name="Comma 2 2 4 2 2 3 4 3 2" xfId="7326" xr:uid="{00000000-0005-0000-0000-0000CC1C0000}"/>
    <cellStyle name="Comma 2 2 4 2 2 3 4 4" xfId="7327" xr:uid="{00000000-0005-0000-0000-0000CD1C0000}"/>
    <cellStyle name="Comma 2 2 4 2 2 3 5" xfId="7328" xr:uid="{00000000-0005-0000-0000-0000CE1C0000}"/>
    <cellStyle name="Comma 2 2 4 2 2 3 5 2" xfId="7329" xr:uid="{00000000-0005-0000-0000-0000CF1C0000}"/>
    <cellStyle name="Comma 2 2 4 2 2 3 6" xfId="7330" xr:uid="{00000000-0005-0000-0000-0000D01C0000}"/>
    <cellStyle name="Comma 2 2 4 2 2 3 6 2" xfId="7331" xr:uid="{00000000-0005-0000-0000-0000D11C0000}"/>
    <cellStyle name="Comma 2 2 4 2 2 3 7" xfId="7332" xr:uid="{00000000-0005-0000-0000-0000D21C0000}"/>
    <cellStyle name="Comma 2 2 4 2 2 4" xfId="7333" xr:uid="{00000000-0005-0000-0000-0000D31C0000}"/>
    <cellStyle name="Comma 2 2 4 2 2 4 2" xfId="7334" xr:uid="{00000000-0005-0000-0000-0000D41C0000}"/>
    <cellStyle name="Comma 2 2 4 2 2 4 2 2" xfId="7335" xr:uid="{00000000-0005-0000-0000-0000D51C0000}"/>
    <cellStyle name="Comma 2 2 4 2 2 4 2 2 2" xfId="7336" xr:uid="{00000000-0005-0000-0000-0000D61C0000}"/>
    <cellStyle name="Comma 2 2 4 2 2 4 2 2 2 2" xfId="7337" xr:uid="{00000000-0005-0000-0000-0000D71C0000}"/>
    <cellStyle name="Comma 2 2 4 2 2 4 2 2 3" xfId="7338" xr:uid="{00000000-0005-0000-0000-0000D81C0000}"/>
    <cellStyle name="Comma 2 2 4 2 2 4 2 2 3 2" xfId="7339" xr:uid="{00000000-0005-0000-0000-0000D91C0000}"/>
    <cellStyle name="Comma 2 2 4 2 2 4 2 2 4" xfId="7340" xr:uid="{00000000-0005-0000-0000-0000DA1C0000}"/>
    <cellStyle name="Comma 2 2 4 2 2 4 2 3" xfId="7341" xr:uid="{00000000-0005-0000-0000-0000DB1C0000}"/>
    <cellStyle name="Comma 2 2 4 2 2 4 2 3 2" xfId="7342" xr:uid="{00000000-0005-0000-0000-0000DC1C0000}"/>
    <cellStyle name="Comma 2 2 4 2 2 4 2 4" xfId="7343" xr:uid="{00000000-0005-0000-0000-0000DD1C0000}"/>
    <cellStyle name="Comma 2 2 4 2 2 4 2 4 2" xfId="7344" xr:uid="{00000000-0005-0000-0000-0000DE1C0000}"/>
    <cellStyle name="Comma 2 2 4 2 2 4 2 5" xfId="7345" xr:uid="{00000000-0005-0000-0000-0000DF1C0000}"/>
    <cellStyle name="Comma 2 2 4 2 2 4 3" xfId="7346" xr:uid="{00000000-0005-0000-0000-0000E01C0000}"/>
    <cellStyle name="Comma 2 2 4 2 2 4 3 2" xfId="7347" xr:uid="{00000000-0005-0000-0000-0000E11C0000}"/>
    <cellStyle name="Comma 2 2 4 2 2 4 3 2 2" xfId="7348" xr:uid="{00000000-0005-0000-0000-0000E21C0000}"/>
    <cellStyle name="Comma 2 2 4 2 2 4 3 3" xfId="7349" xr:uid="{00000000-0005-0000-0000-0000E31C0000}"/>
    <cellStyle name="Comma 2 2 4 2 2 4 3 3 2" xfId="7350" xr:uid="{00000000-0005-0000-0000-0000E41C0000}"/>
    <cellStyle name="Comma 2 2 4 2 2 4 3 4" xfId="7351" xr:uid="{00000000-0005-0000-0000-0000E51C0000}"/>
    <cellStyle name="Comma 2 2 4 2 2 4 4" xfId="7352" xr:uid="{00000000-0005-0000-0000-0000E61C0000}"/>
    <cellStyle name="Comma 2 2 4 2 2 4 4 2" xfId="7353" xr:uid="{00000000-0005-0000-0000-0000E71C0000}"/>
    <cellStyle name="Comma 2 2 4 2 2 4 5" xfId="7354" xr:uid="{00000000-0005-0000-0000-0000E81C0000}"/>
    <cellStyle name="Comma 2 2 4 2 2 4 5 2" xfId="7355" xr:uid="{00000000-0005-0000-0000-0000E91C0000}"/>
    <cellStyle name="Comma 2 2 4 2 2 4 6" xfId="7356" xr:uid="{00000000-0005-0000-0000-0000EA1C0000}"/>
    <cellStyle name="Comma 2 2 4 2 2 5" xfId="7357" xr:uid="{00000000-0005-0000-0000-0000EB1C0000}"/>
    <cellStyle name="Comma 2 2 4 2 2 5 2" xfId="7358" xr:uid="{00000000-0005-0000-0000-0000EC1C0000}"/>
    <cellStyle name="Comma 2 2 4 2 2 5 2 2" xfId="7359" xr:uid="{00000000-0005-0000-0000-0000ED1C0000}"/>
    <cellStyle name="Comma 2 2 4 2 2 5 2 2 2" xfId="7360" xr:uid="{00000000-0005-0000-0000-0000EE1C0000}"/>
    <cellStyle name="Comma 2 2 4 2 2 5 2 3" xfId="7361" xr:uid="{00000000-0005-0000-0000-0000EF1C0000}"/>
    <cellStyle name="Comma 2 2 4 2 2 5 2 3 2" xfId="7362" xr:uid="{00000000-0005-0000-0000-0000F01C0000}"/>
    <cellStyle name="Comma 2 2 4 2 2 5 2 4" xfId="7363" xr:uid="{00000000-0005-0000-0000-0000F11C0000}"/>
    <cellStyle name="Comma 2 2 4 2 2 5 3" xfId="7364" xr:uid="{00000000-0005-0000-0000-0000F21C0000}"/>
    <cellStyle name="Comma 2 2 4 2 2 5 3 2" xfId="7365" xr:uid="{00000000-0005-0000-0000-0000F31C0000}"/>
    <cellStyle name="Comma 2 2 4 2 2 5 4" xfId="7366" xr:uid="{00000000-0005-0000-0000-0000F41C0000}"/>
    <cellStyle name="Comma 2 2 4 2 2 5 4 2" xfId="7367" xr:uid="{00000000-0005-0000-0000-0000F51C0000}"/>
    <cellStyle name="Comma 2 2 4 2 2 5 5" xfId="7368" xr:uid="{00000000-0005-0000-0000-0000F61C0000}"/>
    <cellStyle name="Comma 2 2 4 2 2 6" xfId="7369" xr:uid="{00000000-0005-0000-0000-0000F71C0000}"/>
    <cellStyle name="Comma 2 2 4 2 2 6 2" xfId="7370" xr:uid="{00000000-0005-0000-0000-0000F81C0000}"/>
    <cellStyle name="Comma 2 2 4 2 2 6 2 2" xfId="7371" xr:uid="{00000000-0005-0000-0000-0000F91C0000}"/>
    <cellStyle name="Comma 2 2 4 2 2 6 3" xfId="7372" xr:uid="{00000000-0005-0000-0000-0000FA1C0000}"/>
    <cellStyle name="Comma 2 2 4 2 2 6 3 2" xfId="7373" xr:uid="{00000000-0005-0000-0000-0000FB1C0000}"/>
    <cellStyle name="Comma 2 2 4 2 2 6 4" xfId="7374" xr:uid="{00000000-0005-0000-0000-0000FC1C0000}"/>
    <cellStyle name="Comma 2 2 4 2 2 7" xfId="7375" xr:uid="{00000000-0005-0000-0000-0000FD1C0000}"/>
    <cellStyle name="Comma 2 2 4 2 2 7 2" xfId="7376" xr:uid="{00000000-0005-0000-0000-0000FE1C0000}"/>
    <cellStyle name="Comma 2 2 4 2 2 8" xfId="7377" xr:uid="{00000000-0005-0000-0000-0000FF1C0000}"/>
    <cellStyle name="Comma 2 2 4 2 2 8 2" xfId="7378" xr:uid="{00000000-0005-0000-0000-0000001D0000}"/>
    <cellStyle name="Comma 2 2 4 2 2 9" xfId="7379" xr:uid="{00000000-0005-0000-0000-0000011D0000}"/>
    <cellStyle name="Comma 2 2 4 2 3" xfId="7380" xr:uid="{00000000-0005-0000-0000-0000021D0000}"/>
    <cellStyle name="Comma 2 2 4 2 3 2" xfId="7381" xr:uid="{00000000-0005-0000-0000-0000031D0000}"/>
    <cellStyle name="Comma 2 2 4 2 3 2 2" xfId="7382" xr:uid="{00000000-0005-0000-0000-0000041D0000}"/>
    <cellStyle name="Comma 2 2 4 2 3 2 2 2" xfId="7383" xr:uid="{00000000-0005-0000-0000-0000051D0000}"/>
    <cellStyle name="Comma 2 2 4 2 3 2 2 2 2" xfId="7384" xr:uid="{00000000-0005-0000-0000-0000061D0000}"/>
    <cellStyle name="Comma 2 2 4 2 3 2 2 2 2 2" xfId="7385" xr:uid="{00000000-0005-0000-0000-0000071D0000}"/>
    <cellStyle name="Comma 2 2 4 2 3 2 2 2 2 2 2" xfId="7386" xr:uid="{00000000-0005-0000-0000-0000081D0000}"/>
    <cellStyle name="Comma 2 2 4 2 3 2 2 2 2 3" xfId="7387" xr:uid="{00000000-0005-0000-0000-0000091D0000}"/>
    <cellStyle name="Comma 2 2 4 2 3 2 2 2 2 3 2" xfId="7388" xr:uid="{00000000-0005-0000-0000-00000A1D0000}"/>
    <cellStyle name="Comma 2 2 4 2 3 2 2 2 2 4" xfId="7389" xr:uid="{00000000-0005-0000-0000-00000B1D0000}"/>
    <cellStyle name="Comma 2 2 4 2 3 2 2 2 3" xfId="7390" xr:uid="{00000000-0005-0000-0000-00000C1D0000}"/>
    <cellStyle name="Comma 2 2 4 2 3 2 2 2 3 2" xfId="7391" xr:uid="{00000000-0005-0000-0000-00000D1D0000}"/>
    <cellStyle name="Comma 2 2 4 2 3 2 2 2 4" xfId="7392" xr:uid="{00000000-0005-0000-0000-00000E1D0000}"/>
    <cellStyle name="Comma 2 2 4 2 3 2 2 2 4 2" xfId="7393" xr:uid="{00000000-0005-0000-0000-00000F1D0000}"/>
    <cellStyle name="Comma 2 2 4 2 3 2 2 2 5" xfId="7394" xr:uid="{00000000-0005-0000-0000-0000101D0000}"/>
    <cellStyle name="Comma 2 2 4 2 3 2 2 3" xfId="7395" xr:uid="{00000000-0005-0000-0000-0000111D0000}"/>
    <cellStyle name="Comma 2 2 4 2 3 2 2 3 2" xfId="7396" xr:uid="{00000000-0005-0000-0000-0000121D0000}"/>
    <cellStyle name="Comma 2 2 4 2 3 2 2 3 2 2" xfId="7397" xr:uid="{00000000-0005-0000-0000-0000131D0000}"/>
    <cellStyle name="Comma 2 2 4 2 3 2 2 3 3" xfId="7398" xr:uid="{00000000-0005-0000-0000-0000141D0000}"/>
    <cellStyle name="Comma 2 2 4 2 3 2 2 3 3 2" xfId="7399" xr:uid="{00000000-0005-0000-0000-0000151D0000}"/>
    <cellStyle name="Comma 2 2 4 2 3 2 2 3 4" xfId="7400" xr:uid="{00000000-0005-0000-0000-0000161D0000}"/>
    <cellStyle name="Comma 2 2 4 2 3 2 2 4" xfId="7401" xr:uid="{00000000-0005-0000-0000-0000171D0000}"/>
    <cellStyle name="Comma 2 2 4 2 3 2 2 4 2" xfId="7402" xr:uid="{00000000-0005-0000-0000-0000181D0000}"/>
    <cellStyle name="Comma 2 2 4 2 3 2 2 5" xfId="7403" xr:uid="{00000000-0005-0000-0000-0000191D0000}"/>
    <cellStyle name="Comma 2 2 4 2 3 2 2 5 2" xfId="7404" xr:uid="{00000000-0005-0000-0000-00001A1D0000}"/>
    <cellStyle name="Comma 2 2 4 2 3 2 2 6" xfId="7405" xr:uid="{00000000-0005-0000-0000-00001B1D0000}"/>
    <cellStyle name="Comma 2 2 4 2 3 2 3" xfId="7406" xr:uid="{00000000-0005-0000-0000-00001C1D0000}"/>
    <cellStyle name="Comma 2 2 4 2 3 2 3 2" xfId="7407" xr:uid="{00000000-0005-0000-0000-00001D1D0000}"/>
    <cellStyle name="Comma 2 2 4 2 3 2 3 2 2" xfId="7408" xr:uid="{00000000-0005-0000-0000-00001E1D0000}"/>
    <cellStyle name="Comma 2 2 4 2 3 2 3 2 2 2" xfId="7409" xr:uid="{00000000-0005-0000-0000-00001F1D0000}"/>
    <cellStyle name="Comma 2 2 4 2 3 2 3 2 3" xfId="7410" xr:uid="{00000000-0005-0000-0000-0000201D0000}"/>
    <cellStyle name="Comma 2 2 4 2 3 2 3 2 3 2" xfId="7411" xr:uid="{00000000-0005-0000-0000-0000211D0000}"/>
    <cellStyle name="Comma 2 2 4 2 3 2 3 2 4" xfId="7412" xr:uid="{00000000-0005-0000-0000-0000221D0000}"/>
    <cellStyle name="Comma 2 2 4 2 3 2 3 3" xfId="7413" xr:uid="{00000000-0005-0000-0000-0000231D0000}"/>
    <cellStyle name="Comma 2 2 4 2 3 2 3 3 2" xfId="7414" xr:uid="{00000000-0005-0000-0000-0000241D0000}"/>
    <cellStyle name="Comma 2 2 4 2 3 2 3 4" xfId="7415" xr:uid="{00000000-0005-0000-0000-0000251D0000}"/>
    <cellStyle name="Comma 2 2 4 2 3 2 3 4 2" xfId="7416" xr:uid="{00000000-0005-0000-0000-0000261D0000}"/>
    <cellStyle name="Comma 2 2 4 2 3 2 3 5" xfId="7417" xr:uid="{00000000-0005-0000-0000-0000271D0000}"/>
    <cellStyle name="Comma 2 2 4 2 3 2 4" xfId="7418" xr:uid="{00000000-0005-0000-0000-0000281D0000}"/>
    <cellStyle name="Comma 2 2 4 2 3 2 4 2" xfId="7419" xr:uid="{00000000-0005-0000-0000-0000291D0000}"/>
    <cellStyle name="Comma 2 2 4 2 3 2 4 2 2" xfId="7420" xr:uid="{00000000-0005-0000-0000-00002A1D0000}"/>
    <cellStyle name="Comma 2 2 4 2 3 2 4 3" xfId="7421" xr:uid="{00000000-0005-0000-0000-00002B1D0000}"/>
    <cellStyle name="Comma 2 2 4 2 3 2 4 3 2" xfId="7422" xr:uid="{00000000-0005-0000-0000-00002C1D0000}"/>
    <cellStyle name="Comma 2 2 4 2 3 2 4 4" xfId="7423" xr:uid="{00000000-0005-0000-0000-00002D1D0000}"/>
    <cellStyle name="Comma 2 2 4 2 3 2 5" xfId="7424" xr:uid="{00000000-0005-0000-0000-00002E1D0000}"/>
    <cellStyle name="Comma 2 2 4 2 3 2 5 2" xfId="7425" xr:uid="{00000000-0005-0000-0000-00002F1D0000}"/>
    <cellStyle name="Comma 2 2 4 2 3 2 6" xfId="7426" xr:uid="{00000000-0005-0000-0000-0000301D0000}"/>
    <cellStyle name="Comma 2 2 4 2 3 2 6 2" xfId="7427" xr:uid="{00000000-0005-0000-0000-0000311D0000}"/>
    <cellStyle name="Comma 2 2 4 2 3 2 7" xfId="7428" xr:uid="{00000000-0005-0000-0000-0000321D0000}"/>
    <cellStyle name="Comma 2 2 4 2 3 3" xfId="7429" xr:uid="{00000000-0005-0000-0000-0000331D0000}"/>
    <cellStyle name="Comma 2 2 4 2 3 3 2" xfId="7430" xr:uid="{00000000-0005-0000-0000-0000341D0000}"/>
    <cellStyle name="Comma 2 2 4 2 3 3 2 2" xfId="7431" xr:uid="{00000000-0005-0000-0000-0000351D0000}"/>
    <cellStyle name="Comma 2 2 4 2 3 3 2 2 2" xfId="7432" xr:uid="{00000000-0005-0000-0000-0000361D0000}"/>
    <cellStyle name="Comma 2 2 4 2 3 3 2 2 2 2" xfId="7433" xr:uid="{00000000-0005-0000-0000-0000371D0000}"/>
    <cellStyle name="Comma 2 2 4 2 3 3 2 2 3" xfId="7434" xr:uid="{00000000-0005-0000-0000-0000381D0000}"/>
    <cellStyle name="Comma 2 2 4 2 3 3 2 2 3 2" xfId="7435" xr:uid="{00000000-0005-0000-0000-0000391D0000}"/>
    <cellStyle name="Comma 2 2 4 2 3 3 2 2 4" xfId="7436" xr:uid="{00000000-0005-0000-0000-00003A1D0000}"/>
    <cellStyle name="Comma 2 2 4 2 3 3 2 3" xfId="7437" xr:uid="{00000000-0005-0000-0000-00003B1D0000}"/>
    <cellStyle name="Comma 2 2 4 2 3 3 2 3 2" xfId="7438" xr:uid="{00000000-0005-0000-0000-00003C1D0000}"/>
    <cellStyle name="Comma 2 2 4 2 3 3 2 4" xfId="7439" xr:uid="{00000000-0005-0000-0000-00003D1D0000}"/>
    <cellStyle name="Comma 2 2 4 2 3 3 2 4 2" xfId="7440" xr:uid="{00000000-0005-0000-0000-00003E1D0000}"/>
    <cellStyle name="Comma 2 2 4 2 3 3 2 5" xfId="7441" xr:uid="{00000000-0005-0000-0000-00003F1D0000}"/>
    <cellStyle name="Comma 2 2 4 2 3 3 3" xfId="7442" xr:uid="{00000000-0005-0000-0000-0000401D0000}"/>
    <cellStyle name="Comma 2 2 4 2 3 3 3 2" xfId="7443" xr:uid="{00000000-0005-0000-0000-0000411D0000}"/>
    <cellStyle name="Comma 2 2 4 2 3 3 3 2 2" xfId="7444" xr:uid="{00000000-0005-0000-0000-0000421D0000}"/>
    <cellStyle name="Comma 2 2 4 2 3 3 3 3" xfId="7445" xr:uid="{00000000-0005-0000-0000-0000431D0000}"/>
    <cellStyle name="Comma 2 2 4 2 3 3 3 3 2" xfId="7446" xr:uid="{00000000-0005-0000-0000-0000441D0000}"/>
    <cellStyle name="Comma 2 2 4 2 3 3 3 4" xfId="7447" xr:uid="{00000000-0005-0000-0000-0000451D0000}"/>
    <cellStyle name="Comma 2 2 4 2 3 3 4" xfId="7448" xr:uid="{00000000-0005-0000-0000-0000461D0000}"/>
    <cellStyle name="Comma 2 2 4 2 3 3 4 2" xfId="7449" xr:uid="{00000000-0005-0000-0000-0000471D0000}"/>
    <cellStyle name="Comma 2 2 4 2 3 3 5" xfId="7450" xr:uid="{00000000-0005-0000-0000-0000481D0000}"/>
    <cellStyle name="Comma 2 2 4 2 3 3 5 2" xfId="7451" xr:uid="{00000000-0005-0000-0000-0000491D0000}"/>
    <cellStyle name="Comma 2 2 4 2 3 3 6" xfId="7452" xr:uid="{00000000-0005-0000-0000-00004A1D0000}"/>
    <cellStyle name="Comma 2 2 4 2 3 4" xfId="7453" xr:uid="{00000000-0005-0000-0000-00004B1D0000}"/>
    <cellStyle name="Comma 2 2 4 2 3 4 2" xfId="7454" xr:uid="{00000000-0005-0000-0000-00004C1D0000}"/>
    <cellStyle name="Comma 2 2 4 2 3 4 2 2" xfId="7455" xr:uid="{00000000-0005-0000-0000-00004D1D0000}"/>
    <cellStyle name="Comma 2 2 4 2 3 4 2 2 2" xfId="7456" xr:uid="{00000000-0005-0000-0000-00004E1D0000}"/>
    <cellStyle name="Comma 2 2 4 2 3 4 2 3" xfId="7457" xr:uid="{00000000-0005-0000-0000-00004F1D0000}"/>
    <cellStyle name="Comma 2 2 4 2 3 4 2 3 2" xfId="7458" xr:uid="{00000000-0005-0000-0000-0000501D0000}"/>
    <cellStyle name="Comma 2 2 4 2 3 4 2 4" xfId="7459" xr:uid="{00000000-0005-0000-0000-0000511D0000}"/>
    <cellStyle name="Comma 2 2 4 2 3 4 3" xfId="7460" xr:uid="{00000000-0005-0000-0000-0000521D0000}"/>
    <cellStyle name="Comma 2 2 4 2 3 4 3 2" xfId="7461" xr:uid="{00000000-0005-0000-0000-0000531D0000}"/>
    <cellStyle name="Comma 2 2 4 2 3 4 4" xfId="7462" xr:uid="{00000000-0005-0000-0000-0000541D0000}"/>
    <cellStyle name="Comma 2 2 4 2 3 4 4 2" xfId="7463" xr:uid="{00000000-0005-0000-0000-0000551D0000}"/>
    <cellStyle name="Comma 2 2 4 2 3 4 5" xfId="7464" xr:uid="{00000000-0005-0000-0000-0000561D0000}"/>
    <cellStyle name="Comma 2 2 4 2 3 5" xfId="7465" xr:uid="{00000000-0005-0000-0000-0000571D0000}"/>
    <cellStyle name="Comma 2 2 4 2 3 5 2" xfId="7466" xr:uid="{00000000-0005-0000-0000-0000581D0000}"/>
    <cellStyle name="Comma 2 2 4 2 3 5 2 2" xfId="7467" xr:uid="{00000000-0005-0000-0000-0000591D0000}"/>
    <cellStyle name="Comma 2 2 4 2 3 5 3" xfId="7468" xr:uid="{00000000-0005-0000-0000-00005A1D0000}"/>
    <cellStyle name="Comma 2 2 4 2 3 5 3 2" xfId="7469" xr:uid="{00000000-0005-0000-0000-00005B1D0000}"/>
    <cellStyle name="Comma 2 2 4 2 3 5 4" xfId="7470" xr:uid="{00000000-0005-0000-0000-00005C1D0000}"/>
    <cellStyle name="Comma 2 2 4 2 3 6" xfId="7471" xr:uid="{00000000-0005-0000-0000-00005D1D0000}"/>
    <cellStyle name="Comma 2 2 4 2 3 6 2" xfId="7472" xr:uid="{00000000-0005-0000-0000-00005E1D0000}"/>
    <cellStyle name="Comma 2 2 4 2 3 7" xfId="7473" xr:uid="{00000000-0005-0000-0000-00005F1D0000}"/>
    <cellStyle name="Comma 2 2 4 2 3 7 2" xfId="7474" xr:uid="{00000000-0005-0000-0000-0000601D0000}"/>
    <cellStyle name="Comma 2 2 4 2 3 8" xfId="7475" xr:uid="{00000000-0005-0000-0000-0000611D0000}"/>
    <cellStyle name="Comma 2 2 4 2 4" xfId="7476" xr:uid="{00000000-0005-0000-0000-0000621D0000}"/>
    <cellStyle name="Comma 2 2 4 2 4 2" xfId="7477" xr:uid="{00000000-0005-0000-0000-0000631D0000}"/>
    <cellStyle name="Comma 2 2 4 2 4 2 2" xfId="7478" xr:uid="{00000000-0005-0000-0000-0000641D0000}"/>
    <cellStyle name="Comma 2 2 4 2 4 2 2 2" xfId="7479" xr:uid="{00000000-0005-0000-0000-0000651D0000}"/>
    <cellStyle name="Comma 2 2 4 2 4 2 2 2 2" xfId="7480" xr:uid="{00000000-0005-0000-0000-0000661D0000}"/>
    <cellStyle name="Comma 2 2 4 2 4 2 2 2 2 2" xfId="7481" xr:uid="{00000000-0005-0000-0000-0000671D0000}"/>
    <cellStyle name="Comma 2 2 4 2 4 2 2 2 3" xfId="7482" xr:uid="{00000000-0005-0000-0000-0000681D0000}"/>
    <cellStyle name="Comma 2 2 4 2 4 2 2 2 3 2" xfId="7483" xr:uid="{00000000-0005-0000-0000-0000691D0000}"/>
    <cellStyle name="Comma 2 2 4 2 4 2 2 2 4" xfId="7484" xr:uid="{00000000-0005-0000-0000-00006A1D0000}"/>
    <cellStyle name="Comma 2 2 4 2 4 2 2 3" xfId="7485" xr:uid="{00000000-0005-0000-0000-00006B1D0000}"/>
    <cellStyle name="Comma 2 2 4 2 4 2 2 3 2" xfId="7486" xr:uid="{00000000-0005-0000-0000-00006C1D0000}"/>
    <cellStyle name="Comma 2 2 4 2 4 2 2 4" xfId="7487" xr:uid="{00000000-0005-0000-0000-00006D1D0000}"/>
    <cellStyle name="Comma 2 2 4 2 4 2 2 4 2" xfId="7488" xr:uid="{00000000-0005-0000-0000-00006E1D0000}"/>
    <cellStyle name="Comma 2 2 4 2 4 2 2 5" xfId="7489" xr:uid="{00000000-0005-0000-0000-00006F1D0000}"/>
    <cellStyle name="Comma 2 2 4 2 4 2 3" xfId="7490" xr:uid="{00000000-0005-0000-0000-0000701D0000}"/>
    <cellStyle name="Comma 2 2 4 2 4 2 3 2" xfId="7491" xr:uid="{00000000-0005-0000-0000-0000711D0000}"/>
    <cellStyle name="Comma 2 2 4 2 4 2 3 2 2" xfId="7492" xr:uid="{00000000-0005-0000-0000-0000721D0000}"/>
    <cellStyle name="Comma 2 2 4 2 4 2 3 3" xfId="7493" xr:uid="{00000000-0005-0000-0000-0000731D0000}"/>
    <cellStyle name="Comma 2 2 4 2 4 2 3 3 2" xfId="7494" xr:uid="{00000000-0005-0000-0000-0000741D0000}"/>
    <cellStyle name="Comma 2 2 4 2 4 2 3 4" xfId="7495" xr:uid="{00000000-0005-0000-0000-0000751D0000}"/>
    <cellStyle name="Comma 2 2 4 2 4 2 4" xfId="7496" xr:uid="{00000000-0005-0000-0000-0000761D0000}"/>
    <cellStyle name="Comma 2 2 4 2 4 2 4 2" xfId="7497" xr:uid="{00000000-0005-0000-0000-0000771D0000}"/>
    <cellStyle name="Comma 2 2 4 2 4 2 5" xfId="7498" xr:uid="{00000000-0005-0000-0000-0000781D0000}"/>
    <cellStyle name="Comma 2 2 4 2 4 2 5 2" xfId="7499" xr:uid="{00000000-0005-0000-0000-0000791D0000}"/>
    <cellStyle name="Comma 2 2 4 2 4 2 6" xfId="7500" xr:uid="{00000000-0005-0000-0000-00007A1D0000}"/>
    <cellStyle name="Comma 2 2 4 2 4 3" xfId="7501" xr:uid="{00000000-0005-0000-0000-00007B1D0000}"/>
    <cellStyle name="Comma 2 2 4 2 4 3 2" xfId="7502" xr:uid="{00000000-0005-0000-0000-00007C1D0000}"/>
    <cellStyle name="Comma 2 2 4 2 4 3 2 2" xfId="7503" xr:uid="{00000000-0005-0000-0000-00007D1D0000}"/>
    <cellStyle name="Comma 2 2 4 2 4 3 2 2 2" xfId="7504" xr:uid="{00000000-0005-0000-0000-00007E1D0000}"/>
    <cellStyle name="Comma 2 2 4 2 4 3 2 3" xfId="7505" xr:uid="{00000000-0005-0000-0000-00007F1D0000}"/>
    <cellStyle name="Comma 2 2 4 2 4 3 2 3 2" xfId="7506" xr:uid="{00000000-0005-0000-0000-0000801D0000}"/>
    <cellStyle name="Comma 2 2 4 2 4 3 2 4" xfId="7507" xr:uid="{00000000-0005-0000-0000-0000811D0000}"/>
    <cellStyle name="Comma 2 2 4 2 4 3 3" xfId="7508" xr:uid="{00000000-0005-0000-0000-0000821D0000}"/>
    <cellStyle name="Comma 2 2 4 2 4 3 3 2" xfId="7509" xr:uid="{00000000-0005-0000-0000-0000831D0000}"/>
    <cellStyle name="Comma 2 2 4 2 4 3 4" xfId="7510" xr:uid="{00000000-0005-0000-0000-0000841D0000}"/>
    <cellStyle name="Comma 2 2 4 2 4 3 4 2" xfId="7511" xr:uid="{00000000-0005-0000-0000-0000851D0000}"/>
    <cellStyle name="Comma 2 2 4 2 4 3 5" xfId="7512" xr:uid="{00000000-0005-0000-0000-0000861D0000}"/>
    <cellStyle name="Comma 2 2 4 2 4 4" xfId="7513" xr:uid="{00000000-0005-0000-0000-0000871D0000}"/>
    <cellStyle name="Comma 2 2 4 2 4 4 2" xfId="7514" xr:uid="{00000000-0005-0000-0000-0000881D0000}"/>
    <cellStyle name="Comma 2 2 4 2 4 4 2 2" xfId="7515" xr:uid="{00000000-0005-0000-0000-0000891D0000}"/>
    <cellStyle name="Comma 2 2 4 2 4 4 3" xfId="7516" xr:uid="{00000000-0005-0000-0000-00008A1D0000}"/>
    <cellStyle name="Comma 2 2 4 2 4 4 3 2" xfId="7517" xr:uid="{00000000-0005-0000-0000-00008B1D0000}"/>
    <cellStyle name="Comma 2 2 4 2 4 4 4" xfId="7518" xr:uid="{00000000-0005-0000-0000-00008C1D0000}"/>
    <cellStyle name="Comma 2 2 4 2 4 5" xfId="7519" xr:uid="{00000000-0005-0000-0000-00008D1D0000}"/>
    <cellStyle name="Comma 2 2 4 2 4 5 2" xfId="7520" xr:uid="{00000000-0005-0000-0000-00008E1D0000}"/>
    <cellStyle name="Comma 2 2 4 2 4 6" xfId="7521" xr:uid="{00000000-0005-0000-0000-00008F1D0000}"/>
    <cellStyle name="Comma 2 2 4 2 4 6 2" xfId="7522" xr:uid="{00000000-0005-0000-0000-0000901D0000}"/>
    <cellStyle name="Comma 2 2 4 2 4 7" xfId="7523" xr:uid="{00000000-0005-0000-0000-0000911D0000}"/>
    <cellStyle name="Comma 2 2 4 2 5" xfId="7524" xr:uid="{00000000-0005-0000-0000-0000921D0000}"/>
    <cellStyle name="Comma 2 2 4 2 5 2" xfId="7525" xr:uid="{00000000-0005-0000-0000-0000931D0000}"/>
    <cellStyle name="Comma 2 2 4 2 5 2 2" xfId="7526" xr:uid="{00000000-0005-0000-0000-0000941D0000}"/>
    <cellStyle name="Comma 2 2 4 2 5 2 2 2" xfId="7527" xr:uid="{00000000-0005-0000-0000-0000951D0000}"/>
    <cellStyle name="Comma 2 2 4 2 5 2 2 2 2" xfId="7528" xr:uid="{00000000-0005-0000-0000-0000961D0000}"/>
    <cellStyle name="Comma 2 2 4 2 5 2 2 3" xfId="7529" xr:uid="{00000000-0005-0000-0000-0000971D0000}"/>
    <cellStyle name="Comma 2 2 4 2 5 2 2 3 2" xfId="7530" xr:uid="{00000000-0005-0000-0000-0000981D0000}"/>
    <cellStyle name="Comma 2 2 4 2 5 2 2 4" xfId="7531" xr:uid="{00000000-0005-0000-0000-0000991D0000}"/>
    <cellStyle name="Comma 2 2 4 2 5 2 3" xfId="7532" xr:uid="{00000000-0005-0000-0000-00009A1D0000}"/>
    <cellStyle name="Comma 2 2 4 2 5 2 3 2" xfId="7533" xr:uid="{00000000-0005-0000-0000-00009B1D0000}"/>
    <cellStyle name="Comma 2 2 4 2 5 2 4" xfId="7534" xr:uid="{00000000-0005-0000-0000-00009C1D0000}"/>
    <cellStyle name="Comma 2 2 4 2 5 2 4 2" xfId="7535" xr:uid="{00000000-0005-0000-0000-00009D1D0000}"/>
    <cellStyle name="Comma 2 2 4 2 5 2 5" xfId="7536" xr:uid="{00000000-0005-0000-0000-00009E1D0000}"/>
    <cellStyle name="Comma 2 2 4 2 5 3" xfId="7537" xr:uid="{00000000-0005-0000-0000-00009F1D0000}"/>
    <cellStyle name="Comma 2 2 4 2 5 3 2" xfId="7538" xr:uid="{00000000-0005-0000-0000-0000A01D0000}"/>
    <cellStyle name="Comma 2 2 4 2 5 3 2 2" xfId="7539" xr:uid="{00000000-0005-0000-0000-0000A11D0000}"/>
    <cellStyle name="Comma 2 2 4 2 5 3 3" xfId="7540" xr:uid="{00000000-0005-0000-0000-0000A21D0000}"/>
    <cellStyle name="Comma 2 2 4 2 5 3 3 2" xfId="7541" xr:uid="{00000000-0005-0000-0000-0000A31D0000}"/>
    <cellStyle name="Comma 2 2 4 2 5 3 4" xfId="7542" xr:uid="{00000000-0005-0000-0000-0000A41D0000}"/>
    <cellStyle name="Comma 2 2 4 2 5 4" xfId="7543" xr:uid="{00000000-0005-0000-0000-0000A51D0000}"/>
    <cellStyle name="Comma 2 2 4 2 5 4 2" xfId="7544" xr:uid="{00000000-0005-0000-0000-0000A61D0000}"/>
    <cellStyle name="Comma 2 2 4 2 5 5" xfId="7545" xr:uid="{00000000-0005-0000-0000-0000A71D0000}"/>
    <cellStyle name="Comma 2 2 4 2 5 5 2" xfId="7546" xr:uid="{00000000-0005-0000-0000-0000A81D0000}"/>
    <cellStyle name="Comma 2 2 4 2 5 6" xfId="7547" xr:uid="{00000000-0005-0000-0000-0000A91D0000}"/>
    <cellStyle name="Comma 2 2 4 2 6" xfId="7548" xr:uid="{00000000-0005-0000-0000-0000AA1D0000}"/>
    <cellStyle name="Comma 2 2 4 2 6 2" xfId="7549" xr:uid="{00000000-0005-0000-0000-0000AB1D0000}"/>
    <cellStyle name="Comma 2 2 4 2 6 2 2" xfId="7550" xr:uid="{00000000-0005-0000-0000-0000AC1D0000}"/>
    <cellStyle name="Comma 2 2 4 2 6 2 2 2" xfId="7551" xr:uid="{00000000-0005-0000-0000-0000AD1D0000}"/>
    <cellStyle name="Comma 2 2 4 2 6 2 3" xfId="7552" xr:uid="{00000000-0005-0000-0000-0000AE1D0000}"/>
    <cellStyle name="Comma 2 2 4 2 6 2 3 2" xfId="7553" xr:uid="{00000000-0005-0000-0000-0000AF1D0000}"/>
    <cellStyle name="Comma 2 2 4 2 6 2 4" xfId="7554" xr:uid="{00000000-0005-0000-0000-0000B01D0000}"/>
    <cellStyle name="Comma 2 2 4 2 6 3" xfId="7555" xr:uid="{00000000-0005-0000-0000-0000B11D0000}"/>
    <cellStyle name="Comma 2 2 4 2 6 3 2" xfId="7556" xr:uid="{00000000-0005-0000-0000-0000B21D0000}"/>
    <cellStyle name="Comma 2 2 4 2 6 4" xfId="7557" xr:uid="{00000000-0005-0000-0000-0000B31D0000}"/>
    <cellStyle name="Comma 2 2 4 2 6 4 2" xfId="7558" xr:uid="{00000000-0005-0000-0000-0000B41D0000}"/>
    <cellStyle name="Comma 2 2 4 2 6 5" xfId="7559" xr:uid="{00000000-0005-0000-0000-0000B51D0000}"/>
    <cellStyle name="Comma 2 2 4 2 7" xfId="7560" xr:uid="{00000000-0005-0000-0000-0000B61D0000}"/>
    <cellStyle name="Comma 2 2 4 2 7 2" xfId="7561" xr:uid="{00000000-0005-0000-0000-0000B71D0000}"/>
    <cellStyle name="Comma 2 2 4 2 7 2 2" xfId="7562" xr:uid="{00000000-0005-0000-0000-0000B81D0000}"/>
    <cellStyle name="Comma 2 2 4 2 7 3" xfId="7563" xr:uid="{00000000-0005-0000-0000-0000B91D0000}"/>
    <cellStyle name="Comma 2 2 4 2 7 3 2" xfId="7564" xr:uid="{00000000-0005-0000-0000-0000BA1D0000}"/>
    <cellStyle name="Comma 2 2 4 2 7 4" xfId="7565" xr:uid="{00000000-0005-0000-0000-0000BB1D0000}"/>
    <cellStyle name="Comma 2 2 4 2 8" xfId="7566" xr:uid="{00000000-0005-0000-0000-0000BC1D0000}"/>
    <cellStyle name="Comma 2 2 4 2 8 2" xfId="7567" xr:uid="{00000000-0005-0000-0000-0000BD1D0000}"/>
    <cellStyle name="Comma 2 2 4 2 9" xfId="7568" xr:uid="{00000000-0005-0000-0000-0000BE1D0000}"/>
    <cellStyle name="Comma 2 2 4 2 9 2" xfId="7569" xr:uid="{00000000-0005-0000-0000-0000BF1D0000}"/>
    <cellStyle name="Comma 2 2 4 3" xfId="7570" xr:uid="{00000000-0005-0000-0000-0000C01D0000}"/>
    <cellStyle name="Comma 2 2 4 3 10" xfId="7571" xr:uid="{00000000-0005-0000-0000-0000C11D0000}"/>
    <cellStyle name="Comma 2 2 4 3 2" xfId="7572" xr:uid="{00000000-0005-0000-0000-0000C21D0000}"/>
    <cellStyle name="Comma 2 2 4 3 2 2" xfId="7573" xr:uid="{00000000-0005-0000-0000-0000C31D0000}"/>
    <cellStyle name="Comma 2 2 4 3 2 2 2" xfId="7574" xr:uid="{00000000-0005-0000-0000-0000C41D0000}"/>
    <cellStyle name="Comma 2 2 4 3 2 2 2 2" xfId="7575" xr:uid="{00000000-0005-0000-0000-0000C51D0000}"/>
    <cellStyle name="Comma 2 2 4 3 2 2 2 2 2" xfId="7576" xr:uid="{00000000-0005-0000-0000-0000C61D0000}"/>
    <cellStyle name="Comma 2 2 4 3 2 2 2 2 2 2" xfId="7577" xr:uid="{00000000-0005-0000-0000-0000C71D0000}"/>
    <cellStyle name="Comma 2 2 4 3 2 2 2 2 2 2 2" xfId="7578" xr:uid="{00000000-0005-0000-0000-0000C81D0000}"/>
    <cellStyle name="Comma 2 2 4 3 2 2 2 2 2 2 2 2" xfId="7579" xr:uid="{00000000-0005-0000-0000-0000C91D0000}"/>
    <cellStyle name="Comma 2 2 4 3 2 2 2 2 2 2 3" xfId="7580" xr:uid="{00000000-0005-0000-0000-0000CA1D0000}"/>
    <cellStyle name="Comma 2 2 4 3 2 2 2 2 2 2 3 2" xfId="7581" xr:uid="{00000000-0005-0000-0000-0000CB1D0000}"/>
    <cellStyle name="Comma 2 2 4 3 2 2 2 2 2 2 4" xfId="7582" xr:uid="{00000000-0005-0000-0000-0000CC1D0000}"/>
    <cellStyle name="Comma 2 2 4 3 2 2 2 2 2 3" xfId="7583" xr:uid="{00000000-0005-0000-0000-0000CD1D0000}"/>
    <cellStyle name="Comma 2 2 4 3 2 2 2 2 2 3 2" xfId="7584" xr:uid="{00000000-0005-0000-0000-0000CE1D0000}"/>
    <cellStyle name="Comma 2 2 4 3 2 2 2 2 2 4" xfId="7585" xr:uid="{00000000-0005-0000-0000-0000CF1D0000}"/>
    <cellStyle name="Comma 2 2 4 3 2 2 2 2 2 4 2" xfId="7586" xr:uid="{00000000-0005-0000-0000-0000D01D0000}"/>
    <cellStyle name="Comma 2 2 4 3 2 2 2 2 2 5" xfId="7587" xr:uid="{00000000-0005-0000-0000-0000D11D0000}"/>
    <cellStyle name="Comma 2 2 4 3 2 2 2 2 3" xfId="7588" xr:uid="{00000000-0005-0000-0000-0000D21D0000}"/>
    <cellStyle name="Comma 2 2 4 3 2 2 2 2 3 2" xfId="7589" xr:uid="{00000000-0005-0000-0000-0000D31D0000}"/>
    <cellStyle name="Comma 2 2 4 3 2 2 2 2 3 2 2" xfId="7590" xr:uid="{00000000-0005-0000-0000-0000D41D0000}"/>
    <cellStyle name="Comma 2 2 4 3 2 2 2 2 3 3" xfId="7591" xr:uid="{00000000-0005-0000-0000-0000D51D0000}"/>
    <cellStyle name="Comma 2 2 4 3 2 2 2 2 3 3 2" xfId="7592" xr:uid="{00000000-0005-0000-0000-0000D61D0000}"/>
    <cellStyle name="Comma 2 2 4 3 2 2 2 2 3 4" xfId="7593" xr:uid="{00000000-0005-0000-0000-0000D71D0000}"/>
    <cellStyle name="Comma 2 2 4 3 2 2 2 2 4" xfId="7594" xr:uid="{00000000-0005-0000-0000-0000D81D0000}"/>
    <cellStyle name="Comma 2 2 4 3 2 2 2 2 4 2" xfId="7595" xr:uid="{00000000-0005-0000-0000-0000D91D0000}"/>
    <cellStyle name="Comma 2 2 4 3 2 2 2 2 5" xfId="7596" xr:uid="{00000000-0005-0000-0000-0000DA1D0000}"/>
    <cellStyle name="Comma 2 2 4 3 2 2 2 2 5 2" xfId="7597" xr:uid="{00000000-0005-0000-0000-0000DB1D0000}"/>
    <cellStyle name="Comma 2 2 4 3 2 2 2 2 6" xfId="7598" xr:uid="{00000000-0005-0000-0000-0000DC1D0000}"/>
    <cellStyle name="Comma 2 2 4 3 2 2 2 3" xfId="7599" xr:uid="{00000000-0005-0000-0000-0000DD1D0000}"/>
    <cellStyle name="Comma 2 2 4 3 2 2 2 3 2" xfId="7600" xr:uid="{00000000-0005-0000-0000-0000DE1D0000}"/>
    <cellStyle name="Comma 2 2 4 3 2 2 2 3 2 2" xfId="7601" xr:uid="{00000000-0005-0000-0000-0000DF1D0000}"/>
    <cellStyle name="Comma 2 2 4 3 2 2 2 3 2 2 2" xfId="7602" xr:uid="{00000000-0005-0000-0000-0000E01D0000}"/>
    <cellStyle name="Comma 2 2 4 3 2 2 2 3 2 3" xfId="7603" xr:uid="{00000000-0005-0000-0000-0000E11D0000}"/>
    <cellStyle name="Comma 2 2 4 3 2 2 2 3 2 3 2" xfId="7604" xr:uid="{00000000-0005-0000-0000-0000E21D0000}"/>
    <cellStyle name="Comma 2 2 4 3 2 2 2 3 2 4" xfId="7605" xr:uid="{00000000-0005-0000-0000-0000E31D0000}"/>
    <cellStyle name="Comma 2 2 4 3 2 2 2 3 3" xfId="7606" xr:uid="{00000000-0005-0000-0000-0000E41D0000}"/>
    <cellStyle name="Comma 2 2 4 3 2 2 2 3 3 2" xfId="7607" xr:uid="{00000000-0005-0000-0000-0000E51D0000}"/>
    <cellStyle name="Comma 2 2 4 3 2 2 2 3 4" xfId="7608" xr:uid="{00000000-0005-0000-0000-0000E61D0000}"/>
    <cellStyle name="Comma 2 2 4 3 2 2 2 3 4 2" xfId="7609" xr:uid="{00000000-0005-0000-0000-0000E71D0000}"/>
    <cellStyle name="Comma 2 2 4 3 2 2 2 3 5" xfId="7610" xr:uid="{00000000-0005-0000-0000-0000E81D0000}"/>
    <cellStyle name="Comma 2 2 4 3 2 2 2 4" xfId="7611" xr:uid="{00000000-0005-0000-0000-0000E91D0000}"/>
    <cellStyle name="Comma 2 2 4 3 2 2 2 4 2" xfId="7612" xr:uid="{00000000-0005-0000-0000-0000EA1D0000}"/>
    <cellStyle name="Comma 2 2 4 3 2 2 2 4 2 2" xfId="7613" xr:uid="{00000000-0005-0000-0000-0000EB1D0000}"/>
    <cellStyle name="Comma 2 2 4 3 2 2 2 4 3" xfId="7614" xr:uid="{00000000-0005-0000-0000-0000EC1D0000}"/>
    <cellStyle name="Comma 2 2 4 3 2 2 2 4 3 2" xfId="7615" xr:uid="{00000000-0005-0000-0000-0000ED1D0000}"/>
    <cellStyle name="Comma 2 2 4 3 2 2 2 4 4" xfId="7616" xr:uid="{00000000-0005-0000-0000-0000EE1D0000}"/>
    <cellStyle name="Comma 2 2 4 3 2 2 2 5" xfId="7617" xr:uid="{00000000-0005-0000-0000-0000EF1D0000}"/>
    <cellStyle name="Comma 2 2 4 3 2 2 2 5 2" xfId="7618" xr:uid="{00000000-0005-0000-0000-0000F01D0000}"/>
    <cellStyle name="Comma 2 2 4 3 2 2 2 6" xfId="7619" xr:uid="{00000000-0005-0000-0000-0000F11D0000}"/>
    <cellStyle name="Comma 2 2 4 3 2 2 2 6 2" xfId="7620" xr:uid="{00000000-0005-0000-0000-0000F21D0000}"/>
    <cellStyle name="Comma 2 2 4 3 2 2 2 7" xfId="7621" xr:uid="{00000000-0005-0000-0000-0000F31D0000}"/>
    <cellStyle name="Comma 2 2 4 3 2 2 3" xfId="7622" xr:uid="{00000000-0005-0000-0000-0000F41D0000}"/>
    <cellStyle name="Comma 2 2 4 3 2 2 3 2" xfId="7623" xr:uid="{00000000-0005-0000-0000-0000F51D0000}"/>
    <cellStyle name="Comma 2 2 4 3 2 2 3 2 2" xfId="7624" xr:uid="{00000000-0005-0000-0000-0000F61D0000}"/>
    <cellStyle name="Comma 2 2 4 3 2 2 3 2 2 2" xfId="7625" xr:uid="{00000000-0005-0000-0000-0000F71D0000}"/>
    <cellStyle name="Comma 2 2 4 3 2 2 3 2 2 2 2" xfId="7626" xr:uid="{00000000-0005-0000-0000-0000F81D0000}"/>
    <cellStyle name="Comma 2 2 4 3 2 2 3 2 2 3" xfId="7627" xr:uid="{00000000-0005-0000-0000-0000F91D0000}"/>
    <cellStyle name="Comma 2 2 4 3 2 2 3 2 2 3 2" xfId="7628" xr:uid="{00000000-0005-0000-0000-0000FA1D0000}"/>
    <cellStyle name="Comma 2 2 4 3 2 2 3 2 2 4" xfId="7629" xr:uid="{00000000-0005-0000-0000-0000FB1D0000}"/>
    <cellStyle name="Comma 2 2 4 3 2 2 3 2 3" xfId="7630" xr:uid="{00000000-0005-0000-0000-0000FC1D0000}"/>
    <cellStyle name="Comma 2 2 4 3 2 2 3 2 3 2" xfId="7631" xr:uid="{00000000-0005-0000-0000-0000FD1D0000}"/>
    <cellStyle name="Comma 2 2 4 3 2 2 3 2 4" xfId="7632" xr:uid="{00000000-0005-0000-0000-0000FE1D0000}"/>
    <cellStyle name="Comma 2 2 4 3 2 2 3 2 4 2" xfId="7633" xr:uid="{00000000-0005-0000-0000-0000FF1D0000}"/>
    <cellStyle name="Comma 2 2 4 3 2 2 3 2 5" xfId="7634" xr:uid="{00000000-0005-0000-0000-0000001E0000}"/>
    <cellStyle name="Comma 2 2 4 3 2 2 3 3" xfId="7635" xr:uid="{00000000-0005-0000-0000-0000011E0000}"/>
    <cellStyle name="Comma 2 2 4 3 2 2 3 3 2" xfId="7636" xr:uid="{00000000-0005-0000-0000-0000021E0000}"/>
    <cellStyle name="Comma 2 2 4 3 2 2 3 3 2 2" xfId="7637" xr:uid="{00000000-0005-0000-0000-0000031E0000}"/>
    <cellStyle name="Comma 2 2 4 3 2 2 3 3 3" xfId="7638" xr:uid="{00000000-0005-0000-0000-0000041E0000}"/>
    <cellStyle name="Comma 2 2 4 3 2 2 3 3 3 2" xfId="7639" xr:uid="{00000000-0005-0000-0000-0000051E0000}"/>
    <cellStyle name="Comma 2 2 4 3 2 2 3 3 4" xfId="7640" xr:uid="{00000000-0005-0000-0000-0000061E0000}"/>
    <cellStyle name="Comma 2 2 4 3 2 2 3 4" xfId="7641" xr:uid="{00000000-0005-0000-0000-0000071E0000}"/>
    <cellStyle name="Comma 2 2 4 3 2 2 3 4 2" xfId="7642" xr:uid="{00000000-0005-0000-0000-0000081E0000}"/>
    <cellStyle name="Comma 2 2 4 3 2 2 3 5" xfId="7643" xr:uid="{00000000-0005-0000-0000-0000091E0000}"/>
    <cellStyle name="Comma 2 2 4 3 2 2 3 5 2" xfId="7644" xr:uid="{00000000-0005-0000-0000-00000A1E0000}"/>
    <cellStyle name="Comma 2 2 4 3 2 2 3 6" xfId="7645" xr:uid="{00000000-0005-0000-0000-00000B1E0000}"/>
    <cellStyle name="Comma 2 2 4 3 2 2 4" xfId="7646" xr:uid="{00000000-0005-0000-0000-00000C1E0000}"/>
    <cellStyle name="Comma 2 2 4 3 2 2 4 2" xfId="7647" xr:uid="{00000000-0005-0000-0000-00000D1E0000}"/>
    <cellStyle name="Comma 2 2 4 3 2 2 4 2 2" xfId="7648" xr:uid="{00000000-0005-0000-0000-00000E1E0000}"/>
    <cellStyle name="Comma 2 2 4 3 2 2 4 2 2 2" xfId="7649" xr:uid="{00000000-0005-0000-0000-00000F1E0000}"/>
    <cellStyle name="Comma 2 2 4 3 2 2 4 2 3" xfId="7650" xr:uid="{00000000-0005-0000-0000-0000101E0000}"/>
    <cellStyle name="Comma 2 2 4 3 2 2 4 2 3 2" xfId="7651" xr:uid="{00000000-0005-0000-0000-0000111E0000}"/>
    <cellStyle name="Comma 2 2 4 3 2 2 4 2 4" xfId="7652" xr:uid="{00000000-0005-0000-0000-0000121E0000}"/>
    <cellStyle name="Comma 2 2 4 3 2 2 4 3" xfId="7653" xr:uid="{00000000-0005-0000-0000-0000131E0000}"/>
    <cellStyle name="Comma 2 2 4 3 2 2 4 3 2" xfId="7654" xr:uid="{00000000-0005-0000-0000-0000141E0000}"/>
    <cellStyle name="Comma 2 2 4 3 2 2 4 4" xfId="7655" xr:uid="{00000000-0005-0000-0000-0000151E0000}"/>
    <cellStyle name="Comma 2 2 4 3 2 2 4 4 2" xfId="7656" xr:uid="{00000000-0005-0000-0000-0000161E0000}"/>
    <cellStyle name="Comma 2 2 4 3 2 2 4 5" xfId="7657" xr:uid="{00000000-0005-0000-0000-0000171E0000}"/>
    <cellStyle name="Comma 2 2 4 3 2 2 5" xfId="7658" xr:uid="{00000000-0005-0000-0000-0000181E0000}"/>
    <cellStyle name="Comma 2 2 4 3 2 2 5 2" xfId="7659" xr:uid="{00000000-0005-0000-0000-0000191E0000}"/>
    <cellStyle name="Comma 2 2 4 3 2 2 5 2 2" xfId="7660" xr:uid="{00000000-0005-0000-0000-00001A1E0000}"/>
    <cellStyle name="Comma 2 2 4 3 2 2 5 3" xfId="7661" xr:uid="{00000000-0005-0000-0000-00001B1E0000}"/>
    <cellStyle name="Comma 2 2 4 3 2 2 5 3 2" xfId="7662" xr:uid="{00000000-0005-0000-0000-00001C1E0000}"/>
    <cellStyle name="Comma 2 2 4 3 2 2 5 4" xfId="7663" xr:uid="{00000000-0005-0000-0000-00001D1E0000}"/>
    <cellStyle name="Comma 2 2 4 3 2 2 6" xfId="7664" xr:uid="{00000000-0005-0000-0000-00001E1E0000}"/>
    <cellStyle name="Comma 2 2 4 3 2 2 6 2" xfId="7665" xr:uid="{00000000-0005-0000-0000-00001F1E0000}"/>
    <cellStyle name="Comma 2 2 4 3 2 2 7" xfId="7666" xr:uid="{00000000-0005-0000-0000-0000201E0000}"/>
    <cellStyle name="Comma 2 2 4 3 2 2 7 2" xfId="7667" xr:uid="{00000000-0005-0000-0000-0000211E0000}"/>
    <cellStyle name="Comma 2 2 4 3 2 2 8" xfId="7668" xr:uid="{00000000-0005-0000-0000-0000221E0000}"/>
    <cellStyle name="Comma 2 2 4 3 2 3" xfId="7669" xr:uid="{00000000-0005-0000-0000-0000231E0000}"/>
    <cellStyle name="Comma 2 2 4 3 2 3 2" xfId="7670" xr:uid="{00000000-0005-0000-0000-0000241E0000}"/>
    <cellStyle name="Comma 2 2 4 3 2 3 2 2" xfId="7671" xr:uid="{00000000-0005-0000-0000-0000251E0000}"/>
    <cellStyle name="Comma 2 2 4 3 2 3 2 2 2" xfId="7672" xr:uid="{00000000-0005-0000-0000-0000261E0000}"/>
    <cellStyle name="Comma 2 2 4 3 2 3 2 2 2 2" xfId="7673" xr:uid="{00000000-0005-0000-0000-0000271E0000}"/>
    <cellStyle name="Comma 2 2 4 3 2 3 2 2 2 2 2" xfId="7674" xr:uid="{00000000-0005-0000-0000-0000281E0000}"/>
    <cellStyle name="Comma 2 2 4 3 2 3 2 2 2 3" xfId="7675" xr:uid="{00000000-0005-0000-0000-0000291E0000}"/>
    <cellStyle name="Comma 2 2 4 3 2 3 2 2 2 3 2" xfId="7676" xr:uid="{00000000-0005-0000-0000-00002A1E0000}"/>
    <cellStyle name="Comma 2 2 4 3 2 3 2 2 2 4" xfId="7677" xr:uid="{00000000-0005-0000-0000-00002B1E0000}"/>
    <cellStyle name="Comma 2 2 4 3 2 3 2 2 3" xfId="7678" xr:uid="{00000000-0005-0000-0000-00002C1E0000}"/>
    <cellStyle name="Comma 2 2 4 3 2 3 2 2 3 2" xfId="7679" xr:uid="{00000000-0005-0000-0000-00002D1E0000}"/>
    <cellStyle name="Comma 2 2 4 3 2 3 2 2 4" xfId="7680" xr:uid="{00000000-0005-0000-0000-00002E1E0000}"/>
    <cellStyle name="Comma 2 2 4 3 2 3 2 2 4 2" xfId="7681" xr:uid="{00000000-0005-0000-0000-00002F1E0000}"/>
    <cellStyle name="Comma 2 2 4 3 2 3 2 2 5" xfId="7682" xr:uid="{00000000-0005-0000-0000-0000301E0000}"/>
    <cellStyle name="Comma 2 2 4 3 2 3 2 3" xfId="7683" xr:uid="{00000000-0005-0000-0000-0000311E0000}"/>
    <cellStyle name="Comma 2 2 4 3 2 3 2 3 2" xfId="7684" xr:uid="{00000000-0005-0000-0000-0000321E0000}"/>
    <cellStyle name="Comma 2 2 4 3 2 3 2 3 2 2" xfId="7685" xr:uid="{00000000-0005-0000-0000-0000331E0000}"/>
    <cellStyle name="Comma 2 2 4 3 2 3 2 3 3" xfId="7686" xr:uid="{00000000-0005-0000-0000-0000341E0000}"/>
    <cellStyle name="Comma 2 2 4 3 2 3 2 3 3 2" xfId="7687" xr:uid="{00000000-0005-0000-0000-0000351E0000}"/>
    <cellStyle name="Comma 2 2 4 3 2 3 2 3 4" xfId="7688" xr:uid="{00000000-0005-0000-0000-0000361E0000}"/>
    <cellStyle name="Comma 2 2 4 3 2 3 2 4" xfId="7689" xr:uid="{00000000-0005-0000-0000-0000371E0000}"/>
    <cellStyle name="Comma 2 2 4 3 2 3 2 4 2" xfId="7690" xr:uid="{00000000-0005-0000-0000-0000381E0000}"/>
    <cellStyle name="Comma 2 2 4 3 2 3 2 5" xfId="7691" xr:uid="{00000000-0005-0000-0000-0000391E0000}"/>
    <cellStyle name="Comma 2 2 4 3 2 3 2 5 2" xfId="7692" xr:uid="{00000000-0005-0000-0000-00003A1E0000}"/>
    <cellStyle name="Comma 2 2 4 3 2 3 2 6" xfId="7693" xr:uid="{00000000-0005-0000-0000-00003B1E0000}"/>
    <cellStyle name="Comma 2 2 4 3 2 3 3" xfId="7694" xr:uid="{00000000-0005-0000-0000-00003C1E0000}"/>
    <cellStyle name="Comma 2 2 4 3 2 3 3 2" xfId="7695" xr:uid="{00000000-0005-0000-0000-00003D1E0000}"/>
    <cellStyle name="Comma 2 2 4 3 2 3 3 2 2" xfId="7696" xr:uid="{00000000-0005-0000-0000-00003E1E0000}"/>
    <cellStyle name="Comma 2 2 4 3 2 3 3 2 2 2" xfId="7697" xr:uid="{00000000-0005-0000-0000-00003F1E0000}"/>
    <cellStyle name="Comma 2 2 4 3 2 3 3 2 3" xfId="7698" xr:uid="{00000000-0005-0000-0000-0000401E0000}"/>
    <cellStyle name="Comma 2 2 4 3 2 3 3 2 3 2" xfId="7699" xr:uid="{00000000-0005-0000-0000-0000411E0000}"/>
    <cellStyle name="Comma 2 2 4 3 2 3 3 2 4" xfId="7700" xr:uid="{00000000-0005-0000-0000-0000421E0000}"/>
    <cellStyle name="Comma 2 2 4 3 2 3 3 3" xfId="7701" xr:uid="{00000000-0005-0000-0000-0000431E0000}"/>
    <cellStyle name="Comma 2 2 4 3 2 3 3 3 2" xfId="7702" xr:uid="{00000000-0005-0000-0000-0000441E0000}"/>
    <cellStyle name="Comma 2 2 4 3 2 3 3 4" xfId="7703" xr:uid="{00000000-0005-0000-0000-0000451E0000}"/>
    <cellStyle name="Comma 2 2 4 3 2 3 3 4 2" xfId="7704" xr:uid="{00000000-0005-0000-0000-0000461E0000}"/>
    <cellStyle name="Comma 2 2 4 3 2 3 3 5" xfId="7705" xr:uid="{00000000-0005-0000-0000-0000471E0000}"/>
    <cellStyle name="Comma 2 2 4 3 2 3 4" xfId="7706" xr:uid="{00000000-0005-0000-0000-0000481E0000}"/>
    <cellStyle name="Comma 2 2 4 3 2 3 4 2" xfId="7707" xr:uid="{00000000-0005-0000-0000-0000491E0000}"/>
    <cellStyle name="Comma 2 2 4 3 2 3 4 2 2" xfId="7708" xr:uid="{00000000-0005-0000-0000-00004A1E0000}"/>
    <cellStyle name="Comma 2 2 4 3 2 3 4 3" xfId="7709" xr:uid="{00000000-0005-0000-0000-00004B1E0000}"/>
    <cellStyle name="Comma 2 2 4 3 2 3 4 3 2" xfId="7710" xr:uid="{00000000-0005-0000-0000-00004C1E0000}"/>
    <cellStyle name="Comma 2 2 4 3 2 3 4 4" xfId="7711" xr:uid="{00000000-0005-0000-0000-00004D1E0000}"/>
    <cellStyle name="Comma 2 2 4 3 2 3 5" xfId="7712" xr:uid="{00000000-0005-0000-0000-00004E1E0000}"/>
    <cellStyle name="Comma 2 2 4 3 2 3 5 2" xfId="7713" xr:uid="{00000000-0005-0000-0000-00004F1E0000}"/>
    <cellStyle name="Comma 2 2 4 3 2 3 6" xfId="7714" xr:uid="{00000000-0005-0000-0000-0000501E0000}"/>
    <cellStyle name="Comma 2 2 4 3 2 3 6 2" xfId="7715" xr:uid="{00000000-0005-0000-0000-0000511E0000}"/>
    <cellStyle name="Comma 2 2 4 3 2 3 7" xfId="7716" xr:uid="{00000000-0005-0000-0000-0000521E0000}"/>
    <cellStyle name="Comma 2 2 4 3 2 4" xfId="7717" xr:uid="{00000000-0005-0000-0000-0000531E0000}"/>
    <cellStyle name="Comma 2 2 4 3 2 4 2" xfId="7718" xr:uid="{00000000-0005-0000-0000-0000541E0000}"/>
    <cellStyle name="Comma 2 2 4 3 2 4 2 2" xfId="7719" xr:uid="{00000000-0005-0000-0000-0000551E0000}"/>
    <cellStyle name="Comma 2 2 4 3 2 4 2 2 2" xfId="7720" xr:uid="{00000000-0005-0000-0000-0000561E0000}"/>
    <cellStyle name="Comma 2 2 4 3 2 4 2 2 2 2" xfId="7721" xr:uid="{00000000-0005-0000-0000-0000571E0000}"/>
    <cellStyle name="Comma 2 2 4 3 2 4 2 2 3" xfId="7722" xr:uid="{00000000-0005-0000-0000-0000581E0000}"/>
    <cellStyle name="Comma 2 2 4 3 2 4 2 2 3 2" xfId="7723" xr:uid="{00000000-0005-0000-0000-0000591E0000}"/>
    <cellStyle name="Comma 2 2 4 3 2 4 2 2 4" xfId="7724" xr:uid="{00000000-0005-0000-0000-00005A1E0000}"/>
    <cellStyle name="Comma 2 2 4 3 2 4 2 3" xfId="7725" xr:uid="{00000000-0005-0000-0000-00005B1E0000}"/>
    <cellStyle name="Comma 2 2 4 3 2 4 2 3 2" xfId="7726" xr:uid="{00000000-0005-0000-0000-00005C1E0000}"/>
    <cellStyle name="Comma 2 2 4 3 2 4 2 4" xfId="7727" xr:uid="{00000000-0005-0000-0000-00005D1E0000}"/>
    <cellStyle name="Comma 2 2 4 3 2 4 2 4 2" xfId="7728" xr:uid="{00000000-0005-0000-0000-00005E1E0000}"/>
    <cellStyle name="Comma 2 2 4 3 2 4 2 5" xfId="7729" xr:uid="{00000000-0005-0000-0000-00005F1E0000}"/>
    <cellStyle name="Comma 2 2 4 3 2 4 3" xfId="7730" xr:uid="{00000000-0005-0000-0000-0000601E0000}"/>
    <cellStyle name="Comma 2 2 4 3 2 4 3 2" xfId="7731" xr:uid="{00000000-0005-0000-0000-0000611E0000}"/>
    <cellStyle name="Comma 2 2 4 3 2 4 3 2 2" xfId="7732" xr:uid="{00000000-0005-0000-0000-0000621E0000}"/>
    <cellStyle name="Comma 2 2 4 3 2 4 3 3" xfId="7733" xr:uid="{00000000-0005-0000-0000-0000631E0000}"/>
    <cellStyle name="Comma 2 2 4 3 2 4 3 3 2" xfId="7734" xr:uid="{00000000-0005-0000-0000-0000641E0000}"/>
    <cellStyle name="Comma 2 2 4 3 2 4 3 4" xfId="7735" xr:uid="{00000000-0005-0000-0000-0000651E0000}"/>
    <cellStyle name="Comma 2 2 4 3 2 4 4" xfId="7736" xr:uid="{00000000-0005-0000-0000-0000661E0000}"/>
    <cellStyle name="Comma 2 2 4 3 2 4 4 2" xfId="7737" xr:uid="{00000000-0005-0000-0000-0000671E0000}"/>
    <cellStyle name="Comma 2 2 4 3 2 4 5" xfId="7738" xr:uid="{00000000-0005-0000-0000-0000681E0000}"/>
    <cellStyle name="Comma 2 2 4 3 2 4 5 2" xfId="7739" xr:uid="{00000000-0005-0000-0000-0000691E0000}"/>
    <cellStyle name="Comma 2 2 4 3 2 4 6" xfId="7740" xr:uid="{00000000-0005-0000-0000-00006A1E0000}"/>
    <cellStyle name="Comma 2 2 4 3 2 5" xfId="7741" xr:uid="{00000000-0005-0000-0000-00006B1E0000}"/>
    <cellStyle name="Comma 2 2 4 3 2 5 2" xfId="7742" xr:uid="{00000000-0005-0000-0000-00006C1E0000}"/>
    <cellStyle name="Comma 2 2 4 3 2 5 2 2" xfId="7743" xr:uid="{00000000-0005-0000-0000-00006D1E0000}"/>
    <cellStyle name="Comma 2 2 4 3 2 5 2 2 2" xfId="7744" xr:uid="{00000000-0005-0000-0000-00006E1E0000}"/>
    <cellStyle name="Comma 2 2 4 3 2 5 2 3" xfId="7745" xr:uid="{00000000-0005-0000-0000-00006F1E0000}"/>
    <cellStyle name="Comma 2 2 4 3 2 5 2 3 2" xfId="7746" xr:uid="{00000000-0005-0000-0000-0000701E0000}"/>
    <cellStyle name="Comma 2 2 4 3 2 5 2 4" xfId="7747" xr:uid="{00000000-0005-0000-0000-0000711E0000}"/>
    <cellStyle name="Comma 2 2 4 3 2 5 3" xfId="7748" xr:uid="{00000000-0005-0000-0000-0000721E0000}"/>
    <cellStyle name="Comma 2 2 4 3 2 5 3 2" xfId="7749" xr:uid="{00000000-0005-0000-0000-0000731E0000}"/>
    <cellStyle name="Comma 2 2 4 3 2 5 4" xfId="7750" xr:uid="{00000000-0005-0000-0000-0000741E0000}"/>
    <cellStyle name="Comma 2 2 4 3 2 5 4 2" xfId="7751" xr:uid="{00000000-0005-0000-0000-0000751E0000}"/>
    <cellStyle name="Comma 2 2 4 3 2 5 5" xfId="7752" xr:uid="{00000000-0005-0000-0000-0000761E0000}"/>
    <cellStyle name="Comma 2 2 4 3 2 6" xfId="7753" xr:uid="{00000000-0005-0000-0000-0000771E0000}"/>
    <cellStyle name="Comma 2 2 4 3 2 6 2" xfId="7754" xr:uid="{00000000-0005-0000-0000-0000781E0000}"/>
    <cellStyle name="Comma 2 2 4 3 2 6 2 2" xfId="7755" xr:uid="{00000000-0005-0000-0000-0000791E0000}"/>
    <cellStyle name="Comma 2 2 4 3 2 6 3" xfId="7756" xr:uid="{00000000-0005-0000-0000-00007A1E0000}"/>
    <cellStyle name="Comma 2 2 4 3 2 6 3 2" xfId="7757" xr:uid="{00000000-0005-0000-0000-00007B1E0000}"/>
    <cellStyle name="Comma 2 2 4 3 2 6 4" xfId="7758" xr:uid="{00000000-0005-0000-0000-00007C1E0000}"/>
    <cellStyle name="Comma 2 2 4 3 2 7" xfId="7759" xr:uid="{00000000-0005-0000-0000-00007D1E0000}"/>
    <cellStyle name="Comma 2 2 4 3 2 7 2" xfId="7760" xr:uid="{00000000-0005-0000-0000-00007E1E0000}"/>
    <cellStyle name="Comma 2 2 4 3 2 8" xfId="7761" xr:uid="{00000000-0005-0000-0000-00007F1E0000}"/>
    <cellStyle name="Comma 2 2 4 3 2 8 2" xfId="7762" xr:uid="{00000000-0005-0000-0000-0000801E0000}"/>
    <cellStyle name="Comma 2 2 4 3 2 9" xfId="7763" xr:uid="{00000000-0005-0000-0000-0000811E0000}"/>
    <cellStyle name="Comma 2 2 4 3 3" xfId="7764" xr:uid="{00000000-0005-0000-0000-0000821E0000}"/>
    <cellStyle name="Comma 2 2 4 3 3 2" xfId="7765" xr:uid="{00000000-0005-0000-0000-0000831E0000}"/>
    <cellStyle name="Comma 2 2 4 3 3 2 2" xfId="7766" xr:uid="{00000000-0005-0000-0000-0000841E0000}"/>
    <cellStyle name="Comma 2 2 4 3 3 2 2 2" xfId="7767" xr:uid="{00000000-0005-0000-0000-0000851E0000}"/>
    <cellStyle name="Comma 2 2 4 3 3 2 2 2 2" xfId="7768" xr:uid="{00000000-0005-0000-0000-0000861E0000}"/>
    <cellStyle name="Comma 2 2 4 3 3 2 2 2 2 2" xfId="7769" xr:uid="{00000000-0005-0000-0000-0000871E0000}"/>
    <cellStyle name="Comma 2 2 4 3 3 2 2 2 2 2 2" xfId="7770" xr:uid="{00000000-0005-0000-0000-0000881E0000}"/>
    <cellStyle name="Comma 2 2 4 3 3 2 2 2 2 3" xfId="7771" xr:uid="{00000000-0005-0000-0000-0000891E0000}"/>
    <cellStyle name="Comma 2 2 4 3 3 2 2 2 2 3 2" xfId="7772" xr:uid="{00000000-0005-0000-0000-00008A1E0000}"/>
    <cellStyle name="Comma 2 2 4 3 3 2 2 2 2 4" xfId="7773" xr:uid="{00000000-0005-0000-0000-00008B1E0000}"/>
    <cellStyle name="Comma 2 2 4 3 3 2 2 2 3" xfId="7774" xr:uid="{00000000-0005-0000-0000-00008C1E0000}"/>
    <cellStyle name="Comma 2 2 4 3 3 2 2 2 3 2" xfId="7775" xr:uid="{00000000-0005-0000-0000-00008D1E0000}"/>
    <cellStyle name="Comma 2 2 4 3 3 2 2 2 4" xfId="7776" xr:uid="{00000000-0005-0000-0000-00008E1E0000}"/>
    <cellStyle name="Comma 2 2 4 3 3 2 2 2 4 2" xfId="7777" xr:uid="{00000000-0005-0000-0000-00008F1E0000}"/>
    <cellStyle name="Comma 2 2 4 3 3 2 2 2 5" xfId="7778" xr:uid="{00000000-0005-0000-0000-0000901E0000}"/>
    <cellStyle name="Comma 2 2 4 3 3 2 2 3" xfId="7779" xr:uid="{00000000-0005-0000-0000-0000911E0000}"/>
    <cellStyle name="Comma 2 2 4 3 3 2 2 3 2" xfId="7780" xr:uid="{00000000-0005-0000-0000-0000921E0000}"/>
    <cellStyle name="Comma 2 2 4 3 3 2 2 3 2 2" xfId="7781" xr:uid="{00000000-0005-0000-0000-0000931E0000}"/>
    <cellStyle name="Comma 2 2 4 3 3 2 2 3 3" xfId="7782" xr:uid="{00000000-0005-0000-0000-0000941E0000}"/>
    <cellStyle name="Comma 2 2 4 3 3 2 2 3 3 2" xfId="7783" xr:uid="{00000000-0005-0000-0000-0000951E0000}"/>
    <cellStyle name="Comma 2 2 4 3 3 2 2 3 4" xfId="7784" xr:uid="{00000000-0005-0000-0000-0000961E0000}"/>
    <cellStyle name="Comma 2 2 4 3 3 2 2 4" xfId="7785" xr:uid="{00000000-0005-0000-0000-0000971E0000}"/>
    <cellStyle name="Comma 2 2 4 3 3 2 2 4 2" xfId="7786" xr:uid="{00000000-0005-0000-0000-0000981E0000}"/>
    <cellStyle name="Comma 2 2 4 3 3 2 2 5" xfId="7787" xr:uid="{00000000-0005-0000-0000-0000991E0000}"/>
    <cellStyle name="Comma 2 2 4 3 3 2 2 5 2" xfId="7788" xr:uid="{00000000-0005-0000-0000-00009A1E0000}"/>
    <cellStyle name="Comma 2 2 4 3 3 2 2 6" xfId="7789" xr:uid="{00000000-0005-0000-0000-00009B1E0000}"/>
    <cellStyle name="Comma 2 2 4 3 3 2 3" xfId="7790" xr:uid="{00000000-0005-0000-0000-00009C1E0000}"/>
    <cellStyle name="Comma 2 2 4 3 3 2 3 2" xfId="7791" xr:uid="{00000000-0005-0000-0000-00009D1E0000}"/>
    <cellStyle name="Comma 2 2 4 3 3 2 3 2 2" xfId="7792" xr:uid="{00000000-0005-0000-0000-00009E1E0000}"/>
    <cellStyle name="Comma 2 2 4 3 3 2 3 2 2 2" xfId="7793" xr:uid="{00000000-0005-0000-0000-00009F1E0000}"/>
    <cellStyle name="Comma 2 2 4 3 3 2 3 2 3" xfId="7794" xr:uid="{00000000-0005-0000-0000-0000A01E0000}"/>
    <cellStyle name="Comma 2 2 4 3 3 2 3 2 3 2" xfId="7795" xr:uid="{00000000-0005-0000-0000-0000A11E0000}"/>
    <cellStyle name="Comma 2 2 4 3 3 2 3 2 4" xfId="7796" xr:uid="{00000000-0005-0000-0000-0000A21E0000}"/>
    <cellStyle name="Comma 2 2 4 3 3 2 3 3" xfId="7797" xr:uid="{00000000-0005-0000-0000-0000A31E0000}"/>
    <cellStyle name="Comma 2 2 4 3 3 2 3 3 2" xfId="7798" xr:uid="{00000000-0005-0000-0000-0000A41E0000}"/>
    <cellStyle name="Comma 2 2 4 3 3 2 3 4" xfId="7799" xr:uid="{00000000-0005-0000-0000-0000A51E0000}"/>
    <cellStyle name="Comma 2 2 4 3 3 2 3 4 2" xfId="7800" xr:uid="{00000000-0005-0000-0000-0000A61E0000}"/>
    <cellStyle name="Comma 2 2 4 3 3 2 3 5" xfId="7801" xr:uid="{00000000-0005-0000-0000-0000A71E0000}"/>
    <cellStyle name="Comma 2 2 4 3 3 2 4" xfId="7802" xr:uid="{00000000-0005-0000-0000-0000A81E0000}"/>
    <cellStyle name="Comma 2 2 4 3 3 2 4 2" xfId="7803" xr:uid="{00000000-0005-0000-0000-0000A91E0000}"/>
    <cellStyle name="Comma 2 2 4 3 3 2 4 2 2" xfId="7804" xr:uid="{00000000-0005-0000-0000-0000AA1E0000}"/>
    <cellStyle name="Comma 2 2 4 3 3 2 4 3" xfId="7805" xr:uid="{00000000-0005-0000-0000-0000AB1E0000}"/>
    <cellStyle name="Comma 2 2 4 3 3 2 4 3 2" xfId="7806" xr:uid="{00000000-0005-0000-0000-0000AC1E0000}"/>
    <cellStyle name="Comma 2 2 4 3 3 2 4 4" xfId="7807" xr:uid="{00000000-0005-0000-0000-0000AD1E0000}"/>
    <cellStyle name="Comma 2 2 4 3 3 2 5" xfId="7808" xr:uid="{00000000-0005-0000-0000-0000AE1E0000}"/>
    <cellStyle name="Comma 2 2 4 3 3 2 5 2" xfId="7809" xr:uid="{00000000-0005-0000-0000-0000AF1E0000}"/>
    <cellStyle name="Comma 2 2 4 3 3 2 6" xfId="7810" xr:uid="{00000000-0005-0000-0000-0000B01E0000}"/>
    <cellStyle name="Comma 2 2 4 3 3 2 6 2" xfId="7811" xr:uid="{00000000-0005-0000-0000-0000B11E0000}"/>
    <cellStyle name="Comma 2 2 4 3 3 2 7" xfId="7812" xr:uid="{00000000-0005-0000-0000-0000B21E0000}"/>
    <cellStyle name="Comma 2 2 4 3 3 3" xfId="7813" xr:uid="{00000000-0005-0000-0000-0000B31E0000}"/>
    <cellStyle name="Comma 2 2 4 3 3 3 2" xfId="7814" xr:uid="{00000000-0005-0000-0000-0000B41E0000}"/>
    <cellStyle name="Comma 2 2 4 3 3 3 2 2" xfId="7815" xr:uid="{00000000-0005-0000-0000-0000B51E0000}"/>
    <cellStyle name="Comma 2 2 4 3 3 3 2 2 2" xfId="7816" xr:uid="{00000000-0005-0000-0000-0000B61E0000}"/>
    <cellStyle name="Comma 2 2 4 3 3 3 2 2 2 2" xfId="7817" xr:uid="{00000000-0005-0000-0000-0000B71E0000}"/>
    <cellStyle name="Comma 2 2 4 3 3 3 2 2 3" xfId="7818" xr:uid="{00000000-0005-0000-0000-0000B81E0000}"/>
    <cellStyle name="Comma 2 2 4 3 3 3 2 2 3 2" xfId="7819" xr:uid="{00000000-0005-0000-0000-0000B91E0000}"/>
    <cellStyle name="Comma 2 2 4 3 3 3 2 2 4" xfId="7820" xr:uid="{00000000-0005-0000-0000-0000BA1E0000}"/>
    <cellStyle name="Comma 2 2 4 3 3 3 2 3" xfId="7821" xr:uid="{00000000-0005-0000-0000-0000BB1E0000}"/>
    <cellStyle name="Comma 2 2 4 3 3 3 2 3 2" xfId="7822" xr:uid="{00000000-0005-0000-0000-0000BC1E0000}"/>
    <cellStyle name="Comma 2 2 4 3 3 3 2 4" xfId="7823" xr:uid="{00000000-0005-0000-0000-0000BD1E0000}"/>
    <cellStyle name="Comma 2 2 4 3 3 3 2 4 2" xfId="7824" xr:uid="{00000000-0005-0000-0000-0000BE1E0000}"/>
    <cellStyle name="Comma 2 2 4 3 3 3 2 5" xfId="7825" xr:uid="{00000000-0005-0000-0000-0000BF1E0000}"/>
    <cellStyle name="Comma 2 2 4 3 3 3 3" xfId="7826" xr:uid="{00000000-0005-0000-0000-0000C01E0000}"/>
    <cellStyle name="Comma 2 2 4 3 3 3 3 2" xfId="7827" xr:uid="{00000000-0005-0000-0000-0000C11E0000}"/>
    <cellStyle name="Comma 2 2 4 3 3 3 3 2 2" xfId="7828" xr:uid="{00000000-0005-0000-0000-0000C21E0000}"/>
    <cellStyle name="Comma 2 2 4 3 3 3 3 3" xfId="7829" xr:uid="{00000000-0005-0000-0000-0000C31E0000}"/>
    <cellStyle name="Comma 2 2 4 3 3 3 3 3 2" xfId="7830" xr:uid="{00000000-0005-0000-0000-0000C41E0000}"/>
    <cellStyle name="Comma 2 2 4 3 3 3 3 4" xfId="7831" xr:uid="{00000000-0005-0000-0000-0000C51E0000}"/>
    <cellStyle name="Comma 2 2 4 3 3 3 4" xfId="7832" xr:uid="{00000000-0005-0000-0000-0000C61E0000}"/>
    <cellStyle name="Comma 2 2 4 3 3 3 4 2" xfId="7833" xr:uid="{00000000-0005-0000-0000-0000C71E0000}"/>
    <cellStyle name="Comma 2 2 4 3 3 3 5" xfId="7834" xr:uid="{00000000-0005-0000-0000-0000C81E0000}"/>
    <cellStyle name="Comma 2 2 4 3 3 3 5 2" xfId="7835" xr:uid="{00000000-0005-0000-0000-0000C91E0000}"/>
    <cellStyle name="Comma 2 2 4 3 3 3 6" xfId="7836" xr:uid="{00000000-0005-0000-0000-0000CA1E0000}"/>
    <cellStyle name="Comma 2 2 4 3 3 4" xfId="7837" xr:uid="{00000000-0005-0000-0000-0000CB1E0000}"/>
    <cellStyle name="Comma 2 2 4 3 3 4 2" xfId="7838" xr:uid="{00000000-0005-0000-0000-0000CC1E0000}"/>
    <cellStyle name="Comma 2 2 4 3 3 4 2 2" xfId="7839" xr:uid="{00000000-0005-0000-0000-0000CD1E0000}"/>
    <cellStyle name="Comma 2 2 4 3 3 4 2 2 2" xfId="7840" xr:uid="{00000000-0005-0000-0000-0000CE1E0000}"/>
    <cellStyle name="Comma 2 2 4 3 3 4 2 3" xfId="7841" xr:uid="{00000000-0005-0000-0000-0000CF1E0000}"/>
    <cellStyle name="Comma 2 2 4 3 3 4 2 3 2" xfId="7842" xr:uid="{00000000-0005-0000-0000-0000D01E0000}"/>
    <cellStyle name="Comma 2 2 4 3 3 4 2 4" xfId="7843" xr:uid="{00000000-0005-0000-0000-0000D11E0000}"/>
    <cellStyle name="Comma 2 2 4 3 3 4 3" xfId="7844" xr:uid="{00000000-0005-0000-0000-0000D21E0000}"/>
    <cellStyle name="Comma 2 2 4 3 3 4 3 2" xfId="7845" xr:uid="{00000000-0005-0000-0000-0000D31E0000}"/>
    <cellStyle name="Comma 2 2 4 3 3 4 4" xfId="7846" xr:uid="{00000000-0005-0000-0000-0000D41E0000}"/>
    <cellStyle name="Comma 2 2 4 3 3 4 4 2" xfId="7847" xr:uid="{00000000-0005-0000-0000-0000D51E0000}"/>
    <cellStyle name="Comma 2 2 4 3 3 4 5" xfId="7848" xr:uid="{00000000-0005-0000-0000-0000D61E0000}"/>
    <cellStyle name="Comma 2 2 4 3 3 5" xfId="7849" xr:uid="{00000000-0005-0000-0000-0000D71E0000}"/>
    <cellStyle name="Comma 2 2 4 3 3 5 2" xfId="7850" xr:uid="{00000000-0005-0000-0000-0000D81E0000}"/>
    <cellStyle name="Comma 2 2 4 3 3 5 2 2" xfId="7851" xr:uid="{00000000-0005-0000-0000-0000D91E0000}"/>
    <cellStyle name="Comma 2 2 4 3 3 5 3" xfId="7852" xr:uid="{00000000-0005-0000-0000-0000DA1E0000}"/>
    <cellStyle name="Comma 2 2 4 3 3 5 3 2" xfId="7853" xr:uid="{00000000-0005-0000-0000-0000DB1E0000}"/>
    <cellStyle name="Comma 2 2 4 3 3 5 4" xfId="7854" xr:uid="{00000000-0005-0000-0000-0000DC1E0000}"/>
    <cellStyle name="Comma 2 2 4 3 3 6" xfId="7855" xr:uid="{00000000-0005-0000-0000-0000DD1E0000}"/>
    <cellStyle name="Comma 2 2 4 3 3 6 2" xfId="7856" xr:uid="{00000000-0005-0000-0000-0000DE1E0000}"/>
    <cellStyle name="Comma 2 2 4 3 3 7" xfId="7857" xr:uid="{00000000-0005-0000-0000-0000DF1E0000}"/>
    <cellStyle name="Comma 2 2 4 3 3 7 2" xfId="7858" xr:uid="{00000000-0005-0000-0000-0000E01E0000}"/>
    <cellStyle name="Comma 2 2 4 3 3 8" xfId="7859" xr:uid="{00000000-0005-0000-0000-0000E11E0000}"/>
    <cellStyle name="Comma 2 2 4 3 4" xfId="7860" xr:uid="{00000000-0005-0000-0000-0000E21E0000}"/>
    <cellStyle name="Comma 2 2 4 3 4 2" xfId="7861" xr:uid="{00000000-0005-0000-0000-0000E31E0000}"/>
    <cellStyle name="Comma 2 2 4 3 4 2 2" xfId="7862" xr:uid="{00000000-0005-0000-0000-0000E41E0000}"/>
    <cellStyle name="Comma 2 2 4 3 4 2 2 2" xfId="7863" xr:uid="{00000000-0005-0000-0000-0000E51E0000}"/>
    <cellStyle name="Comma 2 2 4 3 4 2 2 2 2" xfId="7864" xr:uid="{00000000-0005-0000-0000-0000E61E0000}"/>
    <cellStyle name="Comma 2 2 4 3 4 2 2 2 2 2" xfId="7865" xr:uid="{00000000-0005-0000-0000-0000E71E0000}"/>
    <cellStyle name="Comma 2 2 4 3 4 2 2 2 3" xfId="7866" xr:uid="{00000000-0005-0000-0000-0000E81E0000}"/>
    <cellStyle name="Comma 2 2 4 3 4 2 2 2 3 2" xfId="7867" xr:uid="{00000000-0005-0000-0000-0000E91E0000}"/>
    <cellStyle name="Comma 2 2 4 3 4 2 2 2 4" xfId="7868" xr:uid="{00000000-0005-0000-0000-0000EA1E0000}"/>
    <cellStyle name="Comma 2 2 4 3 4 2 2 3" xfId="7869" xr:uid="{00000000-0005-0000-0000-0000EB1E0000}"/>
    <cellStyle name="Comma 2 2 4 3 4 2 2 3 2" xfId="7870" xr:uid="{00000000-0005-0000-0000-0000EC1E0000}"/>
    <cellStyle name="Comma 2 2 4 3 4 2 2 4" xfId="7871" xr:uid="{00000000-0005-0000-0000-0000ED1E0000}"/>
    <cellStyle name="Comma 2 2 4 3 4 2 2 4 2" xfId="7872" xr:uid="{00000000-0005-0000-0000-0000EE1E0000}"/>
    <cellStyle name="Comma 2 2 4 3 4 2 2 5" xfId="7873" xr:uid="{00000000-0005-0000-0000-0000EF1E0000}"/>
    <cellStyle name="Comma 2 2 4 3 4 2 3" xfId="7874" xr:uid="{00000000-0005-0000-0000-0000F01E0000}"/>
    <cellStyle name="Comma 2 2 4 3 4 2 3 2" xfId="7875" xr:uid="{00000000-0005-0000-0000-0000F11E0000}"/>
    <cellStyle name="Comma 2 2 4 3 4 2 3 2 2" xfId="7876" xr:uid="{00000000-0005-0000-0000-0000F21E0000}"/>
    <cellStyle name="Comma 2 2 4 3 4 2 3 3" xfId="7877" xr:uid="{00000000-0005-0000-0000-0000F31E0000}"/>
    <cellStyle name="Comma 2 2 4 3 4 2 3 3 2" xfId="7878" xr:uid="{00000000-0005-0000-0000-0000F41E0000}"/>
    <cellStyle name="Comma 2 2 4 3 4 2 3 4" xfId="7879" xr:uid="{00000000-0005-0000-0000-0000F51E0000}"/>
    <cellStyle name="Comma 2 2 4 3 4 2 4" xfId="7880" xr:uid="{00000000-0005-0000-0000-0000F61E0000}"/>
    <cellStyle name="Comma 2 2 4 3 4 2 4 2" xfId="7881" xr:uid="{00000000-0005-0000-0000-0000F71E0000}"/>
    <cellStyle name="Comma 2 2 4 3 4 2 5" xfId="7882" xr:uid="{00000000-0005-0000-0000-0000F81E0000}"/>
    <cellStyle name="Comma 2 2 4 3 4 2 5 2" xfId="7883" xr:uid="{00000000-0005-0000-0000-0000F91E0000}"/>
    <cellStyle name="Comma 2 2 4 3 4 2 6" xfId="7884" xr:uid="{00000000-0005-0000-0000-0000FA1E0000}"/>
    <cellStyle name="Comma 2 2 4 3 4 3" xfId="7885" xr:uid="{00000000-0005-0000-0000-0000FB1E0000}"/>
    <cellStyle name="Comma 2 2 4 3 4 3 2" xfId="7886" xr:uid="{00000000-0005-0000-0000-0000FC1E0000}"/>
    <cellStyle name="Comma 2 2 4 3 4 3 2 2" xfId="7887" xr:uid="{00000000-0005-0000-0000-0000FD1E0000}"/>
    <cellStyle name="Comma 2 2 4 3 4 3 2 2 2" xfId="7888" xr:uid="{00000000-0005-0000-0000-0000FE1E0000}"/>
    <cellStyle name="Comma 2 2 4 3 4 3 2 3" xfId="7889" xr:uid="{00000000-0005-0000-0000-0000FF1E0000}"/>
    <cellStyle name="Comma 2 2 4 3 4 3 2 3 2" xfId="7890" xr:uid="{00000000-0005-0000-0000-0000001F0000}"/>
    <cellStyle name="Comma 2 2 4 3 4 3 2 4" xfId="7891" xr:uid="{00000000-0005-0000-0000-0000011F0000}"/>
    <cellStyle name="Comma 2 2 4 3 4 3 3" xfId="7892" xr:uid="{00000000-0005-0000-0000-0000021F0000}"/>
    <cellStyle name="Comma 2 2 4 3 4 3 3 2" xfId="7893" xr:uid="{00000000-0005-0000-0000-0000031F0000}"/>
    <cellStyle name="Comma 2 2 4 3 4 3 4" xfId="7894" xr:uid="{00000000-0005-0000-0000-0000041F0000}"/>
    <cellStyle name="Comma 2 2 4 3 4 3 4 2" xfId="7895" xr:uid="{00000000-0005-0000-0000-0000051F0000}"/>
    <cellStyle name="Comma 2 2 4 3 4 3 5" xfId="7896" xr:uid="{00000000-0005-0000-0000-0000061F0000}"/>
    <cellStyle name="Comma 2 2 4 3 4 4" xfId="7897" xr:uid="{00000000-0005-0000-0000-0000071F0000}"/>
    <cellStyle name="Comma 2 2 4 3 4 4 2" xfId="7898" xr:uid="{00000000-0005-0000-0000-0000081F0000}"/>
    <cellStyle name="Comma 2 2 4 3 4 4 2 2" xfId="7899" xr:uid="{00000000-0005-0000-0000-0000091F0000}"/>
    <cellStyle name="Comma 2 2 4 3 4 4 3" xfId="7900" xr:uid="{00000000-0005-0000-0000-00000A1F0000}"/>
    <cellStyle name="Comma 2 2 4 3 4 4 3 2" xfId="7901" xr:uid="{00000000-0005-0000-0000-00000B1F0000}"/>
    <cellStyle name="Comma 2 2 4 3 4 4 4" xfId="7902" xr:uid="{00000000-0005-0000-0000-00000C1F0000}"/>
    <cellStyle name="Comma 2 2 4 3 4 5" xfId="7903" xr:uid="{00000000-0005-0000-0000-00000D1F0000}"/>
    <cellStyle name="Comma 2 2 4 3 4 5 2" xfId="7904" xr:uid="{00000000-0005-0000-0000-00000E1F0000}"/>
    <cellStyle name="Comma 2 2 4 3 4 6" xfId="7905" xr:uid="{00000000-0005-0000-0000-00000F1F0000}"/>
    <cellStyle name="Comma 2 2 4 3 4 6 2" xfId="7906" xr:uid="{00000000-0005-0000-0000-0000101F0000}"/>
    <cellStyle name="Comma 2 2 4 3 4 7" xfId="7907" xr:uid="{00000000-0005-0000-0000-0000111F0000}"/>
    <cellStyle name="Comma 2 2 4 3 5" xfId="7908" xr:uid="{00000000-0005-0000-0000-0000121F0000}"/>
    <cellStyle name="Comma 2 2 4 3 5 2" xfId="7909" xr:uid="{00000000-0005-0000-0000-0000131F0000}"/>
    <cellStyle name="Comma 2 2 4 3 5 2 2" xfId="7910" xr:uid="{00000000-0005-0000-0000-0000141F0000}"/>
    <cellStyle name="Comma 2 2 4 3 5 2 2 2" xfId="7911" xr:uid="{00000000-0005-0000-0000-0000151F0000}"/>
    <cellStyle name="Comma 2 2 4 3 5 2 2 2 2" xfId="7912" xr:uid="{00000000-0005-0000-0000-0000161F0000}"/>
    <cellStyle name="Comma 2 2 4 3 5 2 2 3" xfId="7913" xr:uid="{00000000-0005-0000-0000-0000171F0000}"/>
    <cellStyle name="Comma 2 2 4 3 5 2 2 3 2" xfId="7914" xr:uid="{00000000-0005-0000-0000-0000181F0000}"/>
    <cellStyle name="Comma 2 2 4 3 5 2 2 4" xfId="7915" xr:uid="{00000000-0005-0000-0000-0000191F0000}"/>
    <cellStyle name="Comma 2 2 4 3 5 2 3" xfId="7916" xr:uid="{00000000-0005-0000-0000-00001A1F0000}"/>
    <cellStyle name="Comma 2 2 4 3 5 2 3 2" xfId="7917" xr:uid="{00000000-0005-0000-0000-00001B1F0000}"/>
    <cellStyle name="Comma 2 2 4 3 5 2 4" xfId="7918" xr:uid="{00000000-0005-0000-0000-00001C1F0000}"/>
    <cellStyle name="Comma 2 2 4 3 5 2 4 2" xfId="7919" xr:uid="{00000000-0005-0000-0000-00001D1F0000}"/>
    <cellStyle name="Comma 2 2 4 3 5 2 5" xfId="7920" xr:uid="{00000000-0005-0000-0000-00001E1F0000}"/>
    <cellStyle name="Comma 2 2 4 3 5 3" xfId="7921" xr:uid="{00000000-0005-0000-0000-00001F1F0000}"/>
    <cellStyle name="Comma 2 2 4 3 5 3 2" xfId="7922" xr:uid="{00000000-0005-0000-0000-0000201F0000}"/>
    <cellStyle name="Comma 2 2 4 3 5 3 2 2" xfId="7923" xr:uid="{00000000-0005-0000-0000-0000211F0000}"/>
    <cellStyle name="Comma 2 2 4 3 5 3 3" xfId="7924" xr:uid="{00000000-0005-0000-0000-0000221F0000}"/>
    <cellStyle name="Comma 2 2 4 3 5 3 3 2" xfId="7925" xr:uid="{00000000-0005-0000-0000-0000231F0000}"/>
    <cellStyle name="Comma 2 2 4 3 5 3 4" xfId="7926" xr:uid="{00000000-0005-0000-0000-0000241F0000}"/>
    <cellStyle name="Comma 2 2 4 3 5 4" xfId="7927" xr:uid="{00000000-0005-0000-0000-0000251F0000}"/>
    <cellStyle name="Comma 2 2 4 3 5 4 2" xfId="7928" xr:uid="{00000000-0005-0000-0000-0000261F0000}"/>
    <cellStyle name="Comma 2 2 4 3 5 5" xfId="7929" xr:uid="{00000000-0005-0000-0000-0000271F0000}"/>
    <cellStyle name="Comma 2 2 4 3 5 5 2" xfId="7930" xr:uid="{00000000-0005-0000-0000-0000281F0000}"/>
    <cellStyle name="Comma 2 2 4 3 5 6" xfId="7931" xr:uid="{00000000-0005-0000-0000-0000291F0000}"/>
    <cellStyle name="Comma 2 2 4 3 6" xfId="7932" xr:uid="{00000000-0005-0000-0000-00002A1F0000}"/>
    <cellStyle name="Comma 2 2 4 3 6 2" xfId="7933" xr:uid="{00000000-0005-0000-0000-00002B1F0000}"/>
    <cellStyle name="Comma 2 2 4 3 6 2 2" xfId="7934" xr:uid="{00000000-0005-0000-0000-00002C1F0000}"/>
    <cellStyle name="Comma 2 2 4 3 6 2 2 2" xfId="7935" xr:uid="{00000000-0005-0000-0000-00002D1F0000}"/>
    <cellStyle name="Comma 2 2 4 3 6 2 3" xfId="7936" xr:uid="{00000000-0005-0000-0000-00002E1F0000}"/>
    <cellStyle name="Comma 2 2 4 3 6 2 3 2" xfId="7937" xr:uid="{00000000-0005-0000-0000-00002F1F0000}"/>
    <cellStyle name="Comma 2 2 4 3 6 2 4" xfId="7938" xr:uid="{00000000-0005-0000-0000-0000301F0000}"/>
    <cellStyle name="Comma 2 2 4 3 6 3" xfId="7939" xr:uid="{00000000-0005-0000-0000-0000311F0000}"/>
    <cellStyle name="Comma 2 2 4 3 6 3 2" xfId="7940" xr:uid="{00000000-0005-0000-0000-0000321F0000}"/>
    <cellStyle name="Comma 2 2 4 3 6 4" xfId="7941" xr:uid="{00000000-0005-0000-0000-0000331F0000}"/>
    <cellStyle name="Comma 2 2 4 3 6 4 2" xfId="7942" xr:uid="{00000000-0005-0000-0000-0000341F0000}"/>
    <cellStyle name="Comma 2 2 4 3 6 5" xfId="7943" xr:uid="{00000000-0005-0000-0000-0000351F0000}"/>
    <cellStyle name="Comma 2 2 4 3 7" xfId="7944" xr:uid="{00000000-0005-0000-0000-0000361F0000}"/>
    <cellStyle name="Comma 2 2 4 3 7 2" xfId="7945" xr:uid="{00000000-0005-0000-0000-0000371F0000}"/>
    <cellStyle name="Comma 2 2 4 3 7 2 2" xfId="7946" xr:uid="{00000000-0005-0000-0000-0000381F0000}"/>
    <cellStyle name="Comma 2 2 4 3 7 3" xfId="7947" xr:uid="{00000000-0005-0000-0000-0000391F0000}"/>
    <cellStyle name="Comma 2 2 4 3 7 3 2" xfId="7948" xr:uid="{00000000-0005-0000-0000-00003A1F0000}"/>
    <cellStyle name="Comma 2 2 4 3 7 4" xfId="7949" xr:uid="{00000000-0005-0000-0000-00003B1F0000}"/>
    <cellStyle name="Comma 2 2 4 3 8" xfId="7950" xr:uid="{00000000-0005-0000-0000-00003C1F0000}"/>
    <cellStyle name="Comma 2 2 4 3 8 2" xfId="7951" xr:uid="{00000000-0005-0000-0000-00003D1F0000}"/>
    <cellStyle name="Comma 2 2 4 3 9" xfId="7952" xr:uid="{00000000-0005-0000-0000-00003E1F0000}"/>
    <cellStyle name="Comma 2 2 4 3 9 2" xfId="7953" xr:uid="{00000000-0005-0000-0000-00003F1F0000}"/>
    <cellStyle name="Comma 2 2 4 4" xfId="7954" xr:uid="{00000000-0005-0000-0000-0000401F0000}"/>
    <cellStyle name="Comma 2 2 4 4 2" xfId="7955" xr:uid="{00000000-0005-0000-0000-0000411F0000}"/>
    <cellStyle name="Comma 2 2 4 4 2 2" xfId="7956" xr:uid="{00000000-0005-0000-0000-0000421F0000}"/>
    <cellStyle name="Comma 2 2 4 4 2 2 2" xfId="7957" xr:uid="{00000000-0005-0000-0000-0000431F0000}"/>
    <cellStyle name="Comma 2 2 4 4 2 2 2 2" xfId="7958" xr:uid="{00000000-0005-0000-0000-0000441F0000}"/>
    <cellStyle name="Comma 2 2 4 4 2 2 2 2 2" xfId="7959" xr:uid="{00000000-0005-0000-0000-0000451F0000}"/>
    <cellStyle name="Comma 2 2 4 4 2 2 2 2 2 2" xfId="7960" xr:uid="{00000000-0005-0000-0000-0000461F0000}"/>
    <cellStyle name="Comma 2 2 4 4 2 2 2 2 2 2 2" xfId="7961" xr:uid="{00000000-0005-0000-0000-0000471F0000}"/>
    <cellStyle name="Comma 2 2 4 4 2 2 2 2 2 3" xfId="7962" xr:uid="{00000000-0005-0000-0000-0000481F0000}"/>
    <cellStyle name="Comma 2 2 4 4 2 2 2 2 2 3 2" xfId="7963" xr:uid="{00000000-0005-0000-0000-0000491F0000}"/>
    <cellStyle name="Comma 2 2 4 4 2 2 2 2 2 4" xfId="7964" xr:uid="{00000000-0005-0000-0000-00004A1F0000}"/>
    <cellStyle name="Comma 2 2 4 4 2 2 2 2 3" xfId="7965" xr:uid="{00000000-0005-0000-0000-00004B1F0000}"/>
    <cellStyle name="Comma 2 2 4 4 2 2 2 2 3 2" xfId="7966" xr:uid="{00000000-0005-0000-0000-00004C1F0000}"/>
    <cellStyle name="Comma 2 2 4 4 2 2 2 2 4" xfId="7967" xr:uid="{00000000-0005-0000-0000-00004D1F0000}"/>
    <cellStyle name="Comma 2 2 4 4 2 2 2 2 4 2" xfId="7968" xr:uid="{00000000-0005-0000-0000-00004E1F0000}"/>
    <cellStyle name="Comma 2 2 4 4 2 2 2 2 5" xfId="7969" xr:uid="{00000000-0005-0000-0000-00004F1F0000}"/>
    <cellStyle name="Comma 2 2 4 4 2 2 2 3" xfId="7970" xr:uid="{00000000-0005-0000-0000-0000501F0000}"/>
    <cellStyle name="Comma 2 2 4 4 2 2 2 3 2" xfId="7971" xr:uid="{00000000-0005-0000-0000-0000511F0000}"/>
    <cellStyle name="Comma 2 2 4 4 2 2 2 3 2 2" xfId="7972" xr:uid="{00000000-0005-0000-0000-0000521F0000}"/>
    <cellStyle name="Comma 2 2 4 4 2 2 2 3 3" xfId="7973" xr:uid="{00000000-0005-0000-0000-0000531F0000}"/>
    <cellStyle name="Comma 2 2 4 4 2 2 2 3 3 2" xfId="7974" xr:uid="{00000000-0005-0000-0000-0000541F0000}"/>
    <cellStyle name="Comma 2 2 4 4 2 2 2 3 4" xfId="7975" xr:uid="{00000000-0005-0000-0000-0000551F0000}"/>
    <cellStyle name="Comma 2 2 4 4 2 2 2 4" xfId="7976" xr:uid="{00000000-0005-0000-0000-0000561F0000}"/>
    <cellStyle name="Comma 2 2 4 4 2 2 2 4 2" xfId="7977" xr:uid="{00000000-0005-0000-0000-0000571F0000}"/>
    <cellStyle name="Comma 2 2 4 4 2 2 2 5" xfId="7978" xr:uid="{00000000-0005-0000-0000-0000581F0000}"/>
    <cellStyle name="Comma 2 2 4 4 2 2 2 5 2" xfId="7979" xr:uid="{00000000-0005-0000-0000-0000591F0000}"/>
    <cellStyle name="Comma 2 2 4 4 2 2 2 6" xfId="7980" xr:uid="{00000000-0005-0000-0000-00005A1F0000}"/>
    <cellStyle name="Comma 2 2 4 4 2 2 3" xfId="7981" xr:uid="{00000000-0005-0000-0000-00005B1F0000}"/>
    <cellStyle name="Comma 2 2 4 4 2 2 3 2" xfId="7982" xr:uid="{00000000-0005-0000-0000-00005C1F0000}"/>
    <cellStyle name="Comma 2 2 4 4 2 2 3 2 2" xfId="7983" xr:uid="{00000000-0005-0000-0000-00005D1F0000}"/>
    <cellStyle name="Comma 2 2 4 4 2 2 3 2 2 2" xfId="7984" xr:uid="{00000000-0005-0000-0000-00005E1F0000}"/>
    <cellStyle name="Comma 2 2 4 4 2 2 3 2 3" xfId="7985" xr:uid="{00000000-0005-0000-0000-00005F1F0000}"/>
    <cellStyle name="Comma 2 2 4 4 2 2 3 2 3 2" xfId="7986" xr:uid="{00000000-0005-0000-0000-0000601F0000}"/>
    <cellStyle name="Comma 2 2 4 4 2 2 3 2 4" xfId="7987" xr:uid="{00000000-0005-0000-0000-0000611F0000}"/>
    <cellStyle name="Comma 2 2 4 4 2 2 3 3" xfId="7988" xr:uid="{00000000-0005-0000-0000-0000621F0000}"/>
    <cellStyle name="Comma 2 2 4 4 2 2 3 3 2" xfId="7989" xr:uid="{00000000-0005-0000-0000-0000631F0000}"/>
    <cellStyle name="Comma 2 2 4 4 2 2 3 4" xfId="7990" xr:uid="{00000000-0005-0000-0000-0000641F0000}"/>
    <cellStyle name="Comma 2 2 4 4 2 2 3 4 2" xfId="7991" xr:uid="{00000000-0005-0000-0000-0000651F0000}"/>
    <cellStyle name="Comma 2 2 4 4 2 2 3 5" xfId="7992" xr:uid="{00000000-0005-0000-0000-0000661F0000}"/>
    <cellStyle name="Comma 2 2 4 4 2 2 4" xfId="7993" xr:uid="{00000000-0005-0000-0000-0000671F0000}"/>
    <cellStyle name="Comma 2 2 4 4 2 2 4 2" xfId="7994" xr:uid="{00000000-0005-0000-0000-0000681F0000}"/>
    <cellStyle name="Comma 2 2 4 4 2 2 4 2 2" xfId="7995" xr:uid="{00000000-0005-0000-0000-0000691F0000}"/>
    <cellStyle name="Comma 2 2 4 4 2 2 4 3" xfId="7996" xr:uid="{00000000-0005-0000-0000-00006A1F0000}"/>
    <cellStyle name="Comma 2 2 4 4 2 2 4 3 2" xfId="7997" xr:uid="{00000000-0005-0000-0000-00006B1F0000}"/>
    <cellStyle name="Comma 2 2 4 4 2 2 4 4" xfId="7998" xr:uid="{00000000-0005-0000-0000-00006C1F0000}"/>
    <cellStyle name="Comma 2 2 4 4 2 2 5" xfId="7999" xr:uid="{00000000-0005-0000-0000-00006D1F0000}"/>
    <cellStyle name="Comma 2 2 4 4 2 2 5 2" xfId="8000" xr:uid="{00000000-0005-0000-0000-00006E1F0000}"/>
    <cellStyle name="Comma 2 2 4 4 2 2 6" xfId="8001" xr:uid="{00000000-0005-0000-0000-00006F1F0000}"/>
    <cellStyle name="Comma 2 2 4 4 2 2 6 2" xfId="8002" xr:uid="{00000000-0005-0000-0000-0000701F0000}"/>
    <cellStyle name="Comma 2 2 4 4 2 2 7" xfId="8003" xr:uid="{00000000-0005-0000-0000-0000711F0000}"/>
    <cellStyle name="Comma 2 2 4 4 2 3" xfId="8004" xr:uid="{00000000-0005-0000-0000-0000721F0000}"/>
    <cellStyle name="Comma 2 2 4 4 2 3 2" xfId="8005" xr:uid="{00000000-0005-0000-0000-0000731F0000}"/>
    <cellStyle name="Comma 2 2 4 4 2 3 2 2" xfId="8006" xr:uid="{00000000-0005-0000-0000-0000741F0000}"/>
    <cellStyle name="Comma 2 2 4 4 2 3 2 2 2" xfId="8007" xr:uid="{00000000-0005-0000-0000-0000751F0000}"/>
    <cellStyle name="Comma 2 2 4 4 2 3 2 2 2 2" xfId="8008" xr:uid="{00000000-0005-0000-0000-0000761F0000}"/>
    <cellStyle name="Comma 2 2 4 4 2 3 2 2 3" xfId="8009" xr:uid="{00000000-0005-0000-0000-0000771F0000}"/>
    <cellStyle name="Comma 2 2 4 4 2 3 2 2 3 2" xfId="8010" xr:uid="{00000000-0005-0000-0000-0000781F0000}"/>
    <cellStyle name="Comma 2 2 4 4 2 3 2 2 4" xfId="8011" xr:uid="{00000000-0005-0000-0000-0000791F0000}"/>
    <cellStyle name="Comma 2 2 4 4 2 3 2 3" xfId="8012" xr:uid="{00000000-0005-0000-0000-00007A1F0000}"/>
    <cellStyle name="Comma 2 2 4 4 2 3 2 3 2" xfId="8013" xr:uid="{00000000-0005-0000-0000-00007B1F0000}"/>
    <cellStyle name="Comma 2 2 4 4 2 3 2 4" xfId="8014" xr:uid="{00000000-0005-0000-0000-00007C1F0000}"/>
    <cellStyle name="Comma 2 2 4 4 2 3 2 4 2" xfId="8015" xr:uid="{00000000-0005-0000-0000-00007D1F0000}"/>
    <cellStyle name="Comma 2 2 4 4 2 3 2 5" xfId="8016" xr:uid="{00000000-0005-0000-0000-00007E1F0000}"/>
    <cellStyle name="Comma 2 2 4 4 2 3 3" xfId="8017" xr:uid="{00000000-0005-0000-0000-00007F1F0000}"/>
    <cellStyle name="Comma 2 2 4 4 2 3 3 2" xfId="8018" xr:uid="{00000000-0005-0000-0000-0000801F0000}"/>
    <cellStyle name="Comma 2 2 4 4 2 3 3 2 2" xfId="8019" xr:uid="{00000000-0005-0000-0000-0000811F0000}"/>
    <cellStyle name="Comma 2 2 4 4 2 3 3 3" xfId="8020" xr:uid="{00000000-0005-0000-0000-0000821F0000}"/>
    <cellStyle name="Comma 2 2 4 4 2 3 3 3 2" xfId="8021" xr:uid="{00000000-0005-0000-0000-0000831F0000}"/>
    <cellStyle name="Comma 2 2 4 4 2 3 3 4" xfId="8022" xr:uid="{00000000-0005-0000-0000-0000841F0000}"/>
    <cellStyle name="Comma 2 2 4 4 2 3 4" xfId="8023" xr:uid="{00000000-0005-0000-0000-0000851F0000}"/>
    <cellStyle name="Comma 2 2 4 4 2 3 4 2" xfId="8024" xr:uid="{00000000-0005-0000-0000-0000861F0000}"/>
    <cellStyle name="Comma 2 2 4 4 2 3 5" xfId="8025" xr:uid="{00000000-0005-0000-0000-0000871F0000}"/>
    <cellStyle name="Comma 2 2 4 4 2 3 5 2" xfId="8026" xr:uid="{00000000-0005-0000-0000-0000881F0000}"/>
    <cellStyle name="Comma 2 2 4 4 2 3 6" xfId="8027" xr:uid="{00000000-0005-0000-0000-0000891F0000}"/>
    <cellStyle name="Comma 2 2 4 4 2 4" xfId="8028" xr:uid="{00000000-0005-0000-0000-00008A1F0000}"/>
    <cellStyle name="Comma 2 2 4 4 2 4 2" xfId="8029" xr:uid="{00000000-0005-0000-0000-00008B1F0000}"/>
    <cellStyle name="Comma 2 2 4 4 2 4 2 2" xfId="8030" xr:uid="{00000000-0005-0000-0000-00008C1F0000}"/>
    <cellStyle name="Comma 2 2 4 4 2 4 2 2 2" xfId="8031" xr:uid="{00000000-0005-0000-0000-00008D1F0000}"/>
    <cellStyle name="Comma 2 2 4 4 2 4 2 3" xfId="8032" xr:uid="{00000000-0005-0000-0000-00008E1F0000}"/>
    <cellStyle name="Comma 2 2 4 4 2 4 2 3 2" xfId="8033" xr:uid="{00000000-0005-0000-0000-00008F1F0000}"/>
    <cellStyle name="Comma 2 2 4 4 2 4 2 4" xfId="8034" xr:uid="{00000000-0005-0000-0000-0000901F0000}"/>
    <cellStyle name="Comma 2 2 4 4 2 4 3" xfId="8035" xr:uid="{00000000-0005-0000-0000-0000911F0000}"/>
    <cellStyle name="Comma 2 2 4 4 2 4 3 2" xfId="8036" xr:uid="{00000000-0005-0000-0000-0000921F0000}"/>
    <cellStyle name="Comma 2 2 4 4 2 4 4" xfId="8037" xr:uid="{00000000-0005-0000-0000-0000931F0000}"/>
    <cellStyle name="Comma 2 2 4 4 2 4 4 2" xfId="8038" xr:uid="{00000000-0005-0000-0000-0000941F0000}"/>
    <cellStyle name="Comma 2 2 4 4 2 4 5" xfId="8039" xr:uid="{00000000-0005-0000-0000-0000951F0000}"/>
    <cellStyle name="Comma 2 2 4 4 2 5" xfId="8040" xr:uid="{00000000-0005-0000-0000-0000961F0000}"/>
    <cellStyle name="Comma 2 2 4 4 2 5 2" xfId="8041" xr:uid="{00000000-0005-0000-0000-0000971F0000}"/>
    <cellStyle name="Comma 2 2 4 4 2 5 2 2" xfId="8042" xr:uid="{00000000-0005-0000-0000-0000981F0000}"/>
    <cellStyle name="Comma 2 2 4 4 2 5 3" xfId="8043" xr:uid="{00000000-0005-0000-0000-0000991F0000}"/>
    <cellStyle name="Comma 2 2 4 4 2 5 3 2" xfId="8044" xr:uid="{00000000-0005-0000-0000-00009A1F0000}"/>
    <cellStyle name="Comma 2 2 4 4 2 5 4" xfId="8045" xr:uid="{00000000-0005-0000-0000-00009B1F0000}"/>
    <cellStyle name="Comma 2 2 4 4 2 6" xfId="8046" xr:uid="{00000000-0005-0000-0000-00009C1F0000}"/>
    <cellStyle name="Comma 2 2 4 4 2 6 2" xfId="8047" xr:uid="{00000000-0005-0000-0000-00009D1F0000}"/>
    <cellStyle name="Comma 2 2 4 4 2 7" xfId="8048" xr:uid="{00000000-0005-0000-0000-00009E1F0000}"/>
    <cellStyle name="Comma 2 2 4 4 2 7 2" xfId="8049" xr:uid="{00000000-0005-0000-0000-00009F1F0000}"/>
    <cellStyle name="Comma 2 2 4 4 2 8" xfId="8050" xr:uid="{00000000-0005-0000-0000-0000A01F0000}"/>
    <cellStyle name="Comma 2 2 4 4 3" xfId="8051" xr:uid="{00000000-0005-0000-0000-0000A11F0000}"/>
    <cellStyle name="Comma 2 2 4 4 3 2" xfId="8052" xr:uid="{00000000-0005-0000-0000-0000A21F0000}"/>
    <cellStyle name="Comma 2 2 4 4 3 2 2" xfId="8053" xr:uid="{00000000-0005-0000-0000-0000A31F0000}"/>
    <cellStyle name="Comma 2 2 4 4 3 2 2 2" xfId="8054" xr:uid="{00000000-0005-0000-0000-0000A41F0000}"/>
    <cellStyle name="Comma 2 2 4 4 3 2 2 2 2" xfId="8055" xr:uid="{00000000-0005-0000-0000-0000A51F0000}"/>
    <cellStyle name="Comma 2 2 4 4 3 2 2 2 2 2" xfId="8056" xr:uid="{00000000-0005-0000-0000-0000A61F0000}"/>
    <cellStyle name="Comma 2 2 4 4 3 2 2 2 3" xfId="8057" xr:uid="{00000000-0005-0000-0000-0000A71F0000}"/>
    <cellStyle name="Comma 2 2 4 4 3 2 2 2 3 2" xfId="8058" xr:uid="{00000000-0005-0000-0000-0000A81F0000}"/>
    <cellStyle name="Comma 2 2 4 4 3 2 2 2 4" xfId="8059" xr:uid="{00000000-0005-0000-0000-0000A91F0000}"/>
    <cellStyle name="Comma 2 2 4 4 3 2 2 3" xfId="8060" xr:uid="{00000000-0005-0000-0000-0000AA1F0000}"/>
    <cellStyle name="Comma 2 2 4 4 3 2 2 3 2" xfId="8061" xr:uid="{00000000-0005-0000-0000-0000AB1F0000}"/>
    <cellStyle name="Comma 2 2 4 4 3 2 2 4" xfId="8062" xr:uid="{00000000-0005-0000-0000-0000AC1F0000}"/>
    <cellStyle name="Comma 2 2 4 4 3 2 2 4 2" xfId="8063" xr:uid="{00000000-0005-0000-0000-0000AD1F0000}"/>
    <cellStyle name="Comma 2 2 4 4 3 2 2 5" xfId="8064" xr:uid="{00000000-0005-0000-0000-0000AE1F0000}"/>
    <cellStyle name="Comma 2 2 4 4 3 2 3" xfId="8065" xr:uid="{00000000-0005-0000-0000-0000AF1F0000}"/>
    <cellStyle name="Comma 2 2 4 4 3 2 3 2" xfId="8066" xr:uid="{00000000-0005-0000-0000-0000B01F0000}"/>
    <cellStyle name="Comma 2 2 4 4 3 2 3 2 2" xfId="8067" xr:uid="{00000000-0005-0000-0000-0000B11F0000}"/>
    <cellStyle name="Comma 2 2 4 4 3 2 3 3" xfId="8068" xr:uid="{00000000-0005-0000-0000-0000B21F0000}"/>
    <cellStyle name="Comma 2 2 4 4 3 2 3 3 2" xfId="8069" xr:uid="{00000000-0005-0000-0000-0000B31F0000}"/>
    <cellStyle name="Comma 2 2 4 4 3 2 3 4" xfId="8070" xr:uid="{00000000-0005-0000-0000-0000B41F0000}"/>
    <cellStyle name="Comma 2 2 4 4 3 2 4" xfId="8071" xr:uid="{00000000-0005-0000-0000-0000B51F0000}"/>
    <cellStyle name="Comma 2 2 4 4 3 2 4 2" xfId="8072" xr:uid="{00000000-0005-0000-0000-0000B61F0000}"/>
    <cellStyle name="Comma 2 2 4 4 3 2 5" xfId="8073" xr:uid="{00000000-0005-0000-0000-0000B71F0000}"/>
    <cellStyle name="Comma 2 2 4 4 3 2 5 2" xfId="8074" xr:uid="{00000000-0005-0000-0000-0000B81F0000}"/>
    <cellStyle name="Comma 2 2 4 4 3 2 6" xfId="8075" xr:uid="{00000000-0005-0000-0000-0000B91F0000}"/>
    <cellStyle name="Comma 2 2 4 4 3 3" xfId="8076" xr:uid="{00000000-0005-0000-0000-0000BA1F0000}"/>
    <cellStyle name="Comma 2 2 4 4 3 3 2" xfId="8077" xr:uid="{00000000-0005-0000-0000-0000BB1F0000}"/>
    <cellStyle name="Comma 2 2 4 4 3 3 2 2" xfId="8078" xr:uid="{00000000-0005-0000-0000-0000BC1F0000}"/>
    <cellStyle name="Comma 2 2 4 4 3 3 2 2 2" xfId="8079" xr:uid="{00000000-0005-0000-0000-0000BD1F0000}"/>
    <cellStyle name="Comma 2 2 4 4 3 3 2 3" xfId="8080" xr:uid="{00000000-0005-0000-0000-0000BE1F0000}"/>
    <cellStyle name="Comma 2 2 4 4 3 3 2 3 2" xfId="8081" xr:uid="{00000000-0005-0000-0000-0000BF1F0000}"/>
    <cellStyle name="Comma 2 2 4 4 3 3 2 4" xfId="8082" xr:uid="{00000000-0005-0000-0000-0000C01F0000}"/>
    <cellStyle name="Comma 2 2 4 4 3 3 3" xfId="8083" xr:uid="{00000000-0005-0000-0000-0000C11F0000}"/>
    <cellStyle name="Comma 2 2 4 4 3 3 3 2" xfId="8084" xr:uid="{00000000-0005-0000-0000-0000C21F0000}"/>
    <cellStyle name="Comma 2 2 4 4 3 3 4" xfId="8085" xr:uid="{00000000-0005-0000-0000-0000C31F0000}"/>
    <cellStyle name="Comma 2 2 4 4 3 3 4 2" xfId="8086" xr:uid="{00000000-0005-0000-0000-0000C41F0000}"/>
    <cellStyle name="Comma 2 2 4 4 3 3 5" xfId="8087" xr:uid="{00000000-0005-0000-0000-0000C51F0000}"/>
    <cellStyle name="Comma 2 2 4 4 3 4" xfId="8088" xr:uid="{00000000-0005-0000-0000-0000C61F0000}"/>
    <cellStyle name="Comma 2 2 4 4 3 4 2" xfId="8089" xr:uid="{00000000-0005-0000-0000-0000C71F0000}"/>
    <cellStyle name="Comma 2 2 4 4 3 4 2 2" xfId="8090" xr:uid="{00000000-0005-0000-0000-0000C81F0000}"/>
    <cellStyle name="Comma 2 2 4 4 3 4 3" xfId="8091" xr:uid="{00000000-0005-0000-0000-0000C91F0000}"/>
    <cellStyle name="Comma 2 2 4 4 3 4 3 2" xfId="8092" xr:uid="{00000000-0005-0000-0000-0000CA1F0000}"/>
    <cellStyle name="Comma 2 2 4 4 3 4 4" xfId="8093" xr:uid="{00000000-0005-0000-0000-0000CB1F0000}"/>
    <cellStyle name="Comma 2 2 4 4 3 5" xfId="8094" xr:uid="{00000000-0005-0000-0000-0000CC1F0000}"/>
    <cellStyle name="Comma 2 2 4 4 3 5 2" xfId="8095" xr:uid="{00000000-0005-0000-0000-0000CD1F0000}"/>
    <cellStyle name="Comma 2 2 4 4 3 6" xfId="8096" xr:uid="{00000000-0005-0000-0000-0000CE1F0000}"/>
    <cellStyle name="Comma 2 2 4 4 3 6 2" xfId="8097" xr:uid="{00000000-0005-0000-0000-0000CF1F0000}"/>
    <cellStyle name="Comma 2 2 4 4 3 7" xfId="8098" xr:uid="{00000000-0005-0000-0000-0000D01F0000}"/>
    <cellStyle name="Comma 2 2 4 4 4" xfId="8099" xr:uid="{00000000-0005-0000-0000-0000D11F0000}"/>
    <cellStyle name="Comma 2 2 4 4 4 2" xfId="8100" xr:uid="{00000000-0005-0000-0000-0000D21F0000}"/>
    <cellStyle name="Comma 2 2 4 4 4 2 2" xfId="8101" xr:uid="{00000000-0005-0000-0000-0000D31F0000}"/>
    <cellStyle name="Comma 2 2 4 4 4 2 2 2" xfId="8102" xr:uid="{00000000-0005-0000-0000-0000D41F0000}"/>
    <cellStyle name="Comma 2 2 4 4 4 2 2 2 2" xfId="8103" xr:uid="{00000000-0005-0000-0000-0000D51F0000}"/>
    <cellStyle name="Comma 2 2 4 4 4 2 2 3" xfId="8104" xr:uid="{00000000-0005-0000-0000-0000D61F0000}"/>
    <cellStyle name="Comma 2 2 4 4 4 2 2 3 2" xfId="8105" xr:uid="{00000000-0005-0000-0000-0000D71F0000}"/>
    <cellStyle name="Comma 2 2 4 4 4 2 2 4" xfId="8106" xr:uid="{00000000-0005-0000-0000-0000D81F0000}"/>
    <cellStyle name="Comma 2 2 4 4 4 2 3" xfId="8107" xr:uid="{00000000-0005-0000-0000-0000D91F0000}"/>
    <cellStyle name="Comma 2 2 4 4 4 2 3 2" xfId="8108" xr:uid="{00000000-0005-0000-0000-0000DA1F0000}"/>
    <cellStyle name="Comma 2 2 4 4 4 2 4" xfId="8109" xr:uid="{00000000-0005-0000-0000-0000DB1F0000}"/>
    <cellStyle name="Comma 2 2 4 4 4 2 4 2" xfId="8110" xr:uid="{00000000-0005-0000-0000-0000DC1F0000}"/>
    <cellStyle name="Comma 2 2 4 4 4 2 5" xfId="8111" xr:uid="{00000000-0005-0000-0000-0000DD1F0000}"/>
    <cellStyle name="Comma 2 2 4 4 4 3" xfId="8112" xr:uid="{00000000-0005-0000-0000-0000DE1F0000}"/>
    <cellStyle name="Comma 2 2 4 4 4 3 2" xfId="8113" xr:uid="{00000000-0005-0000-0000-0000DF1F0000}"/>
    <cellStyle name="Comma 2 2 4 4 4 3 2 2" xfId="8114" xr:uid="{00000000-0005-0000-0000-0000E01F0000}"/>
    <cellStyle name="Comma 2 2 4 4 4 3 3" xfId="8115" xr:uid="{00000000-0005-0000-0000-0000E11F0000}"/>
    <cellStyle name="Comma 2 2 4 4 4 3 3 2" xfId="8116" xr:uid="{00000000-0005-0000-0000-0000E21F0000}"/>
    <cellStyle name="Comma 2 2 4 4 4 3 4" xfId="8117" xr:uid="{00000000-0005-0000-0000-0000E31F0000}"/>
    <cellStyle name="Comma 2 2 4 4 4 4" xfId="8118" xr:uid="{00000000-0005-0000-0000-0000E41F0000}"/>
    <cellStyle name="Comma 2 2 4 4 4 4 2" xfId="8119" xr:uid="{00000000-0005-0000-0000-0000E51F0000}"/>
    <cellStyle name="Comma 2 2 4 4 4 5" xfId="8120" xr:uid="{00000000-0005-0000-0000-0000E61F0000}"/>
    <cellStyle name="Comma 2 2 4 4 4 5 2" xfId="8121" xr:uid="{00000000-0005-0000-0000-0000E71F0000}"/>
    <cellStyle name="Comma 2 2 4 4 4 6" xfId="8122" xr:uid="{00000000-0005-0000-0000-0000E81F0000}"/>
    <cellStyle name="Comma 2 2 4 4 5" xfId="8123" xr:uid="{00000000-0005-0000-0000-0000E91F0000}"/>
    <cellStyle name="Comma 2 2 4 4 5 2" xfId="8124" xr:uid="{00000000-0005-0000-0000-0000EA1F0000}"/>
    <cellStyle name="Comma 2 2 4 4 5 2 2" xfId="8125" xr:uid="{00000000-0005-0000-0000-0000EB1F0000}"/>
    <cellStyle name="Comma 2 2 4 4 5 2 2 2" xfId="8126" xr:uid="{00000000-0005-0000-0000-0000EC1F0000}"/>
    <cellStyle name="Comma 2 2 4 4 5 2 3" xfId="8127" xr:uid="{00000000-0005-0000-0000-0000ED1F0000}"/>
    <cellStyle name="Comma 2 2 4 4 5 2 3 2" xfId="8128" xr:uid="{00000000-0005-0000-0000-0000EE1F0000}"/>
    <cellStyle name="Comma 2 2 4 4 5 2 4" xfId="8129" xr:uid="{00000000-0005-0000-0000-0000EF1F0000}"/>
    <cellStyle name="Comma 2 2 4 4 5 3" xfId="8130" xr:uid="{00000000-0005-0000-0000-0000F01F0000}"/>
    <cellStyle name="Comma 2 2 4 4 5 3 2" xfId="8131" xr:uid="{00000000-0005-0000-0000-0000F11F0000}"/>
    <cellStyle name="Comma 2 2 4 4 5 4" xfId="8132" xr:uid="{00000000-0005-0000-0000-0000F21F0000}"/>
    <cellStyle name="Comma 2 2 4 4 5 4 2" xfId="8133" xr:uid="{00000000-0005-0000-0000-0000F31F0000}"/>
    <cellStyle name="Comma 2 2 4 4 5 5" xfId="8134" xr:uid="{00000000-0005-0000-0000-0000F41F0000}"/>
    <cellStyle name="Comma 2 2 4 4 6" xfId="8135" xr:uid="{00000000-0005-0000-0000-0000F51F0000}"/>
    <cellStyle name="Comma 2 2 4 4 6 2" xfId="8136" xr:uid="{00000000-0005-0000-0000-0000F61F0000}"/>
    <cellStyle name="Comma 2 2 4 4 6 2 2" xfId="8137" xr:uid="{00000000-0005-0000-0000-0000F71F0000}"/>
    <cellStyle name="Comma 2 2 4 4 6 3" xfId="8138" xr:uid="{00000000-0005-0000-0000-0000F81F0000}"/>
    <cellStyle name="Comma 2 2 4 4 6 3 2" xfId="8139" xr:uid="{00000000-0005-0000-0000-0000F91F0000}"/>
    <cellStyle name="Comma 2 2 4 4 6 4" xfId="8140" xr:uid="{00000000-0005-0000-0000-0000FA1F0000}"/>
    <cellStyle name="Comma 2 2 4 4 7" xfId="8141" xr:uid="{00000000-0005-0000-0000-0000FB1F0000}"/>
    <cellStyle name="Comma 2 2 4 4 7 2" xfId="8142" xr:uid="{00000000-0005-0000-0000-0000FC1F0000}"/>
    <cellStyle name="Comma 2 2 4 4 8" xfId="8143" xr:uid="{00000000-0005-0000-0000-0000FD1F0000}"/>
    <cellStyle name="Comma 2 2 4 4 8 2" xfId="8144" xr:uid="{00000000-0005-0000-0000-0000FE1F0000}"/>
    <cellStyle name="Comma 2 2 4 4 9" xfId="8145" xr:uid="{00000000-0005-0000-0000-0000FF1F0000}"/>
    <cellStyle name="Comma 2 2 4 5" xfId="8146" xr:uid="{00000000-0005-0000-0000-000000200000}"/>
    <cellStyle name="Comma 2 2 4 5 2" xfId="8147" xr:uid="{00000000-0005-0000-0000-000001200000}"/>
    <cellStyle name="Comma 2 2 4 5 2 2" xfId="8148" xr:uid="{00000000-0005-0000-0000-000002200000}"/>
    <cellStyle name="Comma 2 2 4 5 2 2 2" xfId="8149" xr:uid="{00000000-0005-0000-0000-000003200000}"/>
    <cellStyle name="Comma 2 2 4 5 2 2 2 2" xfId="8150" xr:uid="{00000000-0005-0000-0000-000004200000}"/>
    <cellStyle name="Comma 2 2 4 5 2 2 2 2 2" xfId="8151" xr:uid="{00000000-0005-0000-0000-000005200000}"/>
    <cellStyle name="Comma 2 2 4 5 2 2 2 2 2 2" xfId="8152" xr:uid="{00000000-0005-0000-0000-000006200000}"/>
    <cellStyle name="Comma 2 2 4 5 2 2 2 2 3" xfId="8153" xr:uid="{00000000-0005-0000-0000-000007200000}"/>
    <cellStyle name="Comma 2 2 4 5 2 2 2 2 3 2" xfId="8154" xr:uid="{00000000-0005-0000-0000-000008200000}"/>
    <cellStyle name="Comma 2 2 4 5 2 2 2 2 4" xfId="8155" xr:uid="{00000000-0005-0000-0000-000009200000}"/>
    <cellStyle name="Comma 2 2 4 5 2 2 2 3" xfId="8156" xr:uid="{00000000-0005-0000-0000-00000A200000}"/>
    <cellStyle name="Comma 2 2 4 5 2 2 2 3 2" xfId="8157" xr:uid="{00000000-0005-0000-0000-00000B200000}"/>
    <cellStyle name="Comma 2 2 4 5 2 2 2 4" xfId="8158" xr:uid="{00000000-0005-0000-0000-00000C200000}"/>
    <cellStyle name="Comma 2 2 4 5 2 2 2 4 2" xfId="8159" xr:uid="{00000000-0005-0000-0000-00000D200000}"/>
    <cellStyle name="Comma 2 2 4 5 2 2 2 5" xfId="8160" xr:uid="{00000000-0005-0000-0000-00000E200000}"/>
    <cellStyle name="Comma 2 2 4 5 2 2 3" xfId="8161" xr:uid="{00000000-0005-0000-0000-00000F200000}"/>
    <cellStyle name="Comma 2 2 4 5 2 2 3 2" xfId="8162" xr:uid="{00000000-0005-0000-0000-000010200000}"/>
    <cellStyle name="Comma 2 2 4 5 2 2 3 2 2" xfId="8163" xr:uid="{00000000-0005-0000-0000-000011200000}"/>
    <cellStyle name="Comma 2 2 4 5 2 2 3 3" xfId="8164" xr:uid="{00000000-0005-0000-0000-000012200000}"/>
    <cellStyle name="Comma 2 2 4 5 2 2 3 3 2" xfId="8165" xr:uid="{00000000-0005-0000-0000-000013200000}"/>
    <cellStyle name="Comma 2 2 4 5 2 2 3 4" xfId="8166" xr:uid="{00000000-0005-0000-0000-000014200000}"/>
    <cellStyle name="Comma 2 2 4 5 2 2 4" xfId="8167" xr:uid="{00000000-0005-0000-0000-000015200000}"/>
    <cellStyle name="Comma 2 2 4 5 2 2 4 2" xfId="8168" xr:uid="{00000000-0005-0000-0000-000016200000}"/>
    <cellStyle name="Comma 2 2 4 5 2 2 5" xfId="8169" xr:uid="{00000000-0005-0000-0000-000017200000}"/>
    <cellStyle name="Comma 2 2 4 5 2 2 5 2" xfId="8170" xr:uid="{00000000-0005-0000-0000-000018200000}"/>
    <cellStyle name="Comma 2 2 4 5 2 2 6" xfId="8171" xr:uid="{00000000-0005-0000-0000-000019200000}"/>
    <cellStyle name="Comma 2 2 4 5 2 3" xfId="8172" xr:uid="{00000000-0005-0000-0000-00001A200000}"/>
    <cellStyle name="Comma 2 2 4 5 2 3 2" xfId="8173" xr:uid="{00000000-0005-0000-0000-00001B200000}"/>
    <cellStyle name="Comma 2 2 4 5 2 3 2 2" xfId="8174" xr:uid="{00000000-0005-0000-0000-00001C200000}"/>
    <cellStyle name="Comma 2 2 4 5 2 3 2 2 2" xfId="8175" xr:uid="{00000000-0005-0000-0000-00001D200000}"/>
    <cellStyle name="Comma 2 2 4 5 2 3 2 3" xfId="8176" xr:uid="{00000000-0005-0000-0000-00001E200000}"/>
    <cellStyle name="Comma 2 2 4 5 2 3 2 3 2" xfId="8177" xr:uid="{00000000-0005-0000-0000-00001F200000}"/>
    <cellStyle name="Comma 2 2 4 5 2 3 2 4" xfId="8178" xr:uid="{00000000-0005-0000-0000-000020200000}"/>
    <cellStyle name="Comma 2 2 4 5 2 3 3" xfId="8179" xr:uid="{00000000-0005-0000-0000-000021200000}"/>
    <cellStyle name="Comma 2 2 4 5 2 3 3 2" xfId="8180" xr:uid="{00000000-0005-0000-0000-000022200000}"/>
    <cellStyle name="Comma 2 2 4 5 2 3 4" xfId="8181" xr:uid="{00000000-0005-0000-0000-000023200000}"/>
    <cellStyle name="Comma 2 2 4 5 2 3 4 2" xfId="8182" xr:uid="{00000000-0005-0000-0000-000024200000}"/>
    <cellStyle name="Comma 2 2 4 5 2 3 5" xfId="8183" xr:uid="{00000000-0005-0000-0000-000025200000}"/>
    <cellStyle name="Comma 2 2 4 5 2 4" xfId="8184" xr:uid="{00000000-0005-0000-0000-000026200000}"/>
    <cellStyle name="Comma 2 2 4 5 2 4 2" xfId="8185" xr:uid="{00000000-0005-0000-0000-000027200000}"/>
    <cellStyle name="Comma 2 2 4 5 2 4 2 2" xfId="8186" xr:uid="{00000000-0005-0000-0000-000028200000}"/>
    <cellStyle name="Comma 2 2 4 5 2 4 3" xfId="8187" xr:uid="{00000000-0005-0000-0000-000029200000}"/>
    <cellStyle name="Comma 2 2 4 5 2 4 3 2" xfId="8188" xr:uid="{00000000-0005-0000-0000-00002A200000}"/>
    <cellStyle name="Comma 2 2 4 5 2 4 4" xfId="8189" xr:uid="{00000000-0005-0000-0000-00002B200000}"/>
    <cellStyle name="Comma 2 2 4 5 2 5" xfId="8190" xr:uid="{00000000-0005-0000-0000-00002C200000}"/>
    <cellStyle name="Comma 2 2 4 5 2 5 2" xfId="8191" xr:uid="{00000000-0005-0000-0000-00002D200000}"/>
    <cellStyle name="Comma 2 2 4 5 2 6" xfId="8192" xr:uid="{00000000-0005-0000-0000-00002E200000}"/>
    <cellStyle name="Comma 2 2 4 5 2 6 2" xfId="8193" xr:uid="{00000000-0005-0000-0000-00002F200000}"/>
    <cellStyle name="Comma 2 2 4 5 2 7" xfId="8194" xr:uid="{00000000-0005-0000-0000-000030200000}"/>
    <cellStyle name="Comma 2 2 4 5 3" xfId="8195" xr:uid="{00000000-0005-0000-0000-000031200000}"/>
    <cellStyle name="Comma 2 2 4 5 3 2" xfId="8196" xr:uid="{00000000-0005-0000-0000-000032200000}"/>
    <cellStyle name="Comma 2 2 4 5 3 2 2" xfId="8197" xr:uid="{00000000-0005-0000-0000-000033200000}"/>
    <cellStyle name="Comma 2 2 4 5 3 2 2 2" xfId="8198" xr:uid="{00000000-0005-0000-0000-000034200000}"/>
    <cellStyle name="Comma 2 2 4 5 3 2 2 2 2" xfId="8199" xr:uid="{00000000-0005-0000-0000-000035200000}"/>
    <cellStyle name="Comma 2 2 4 5 3 2 2 3" xfId="8200" xr:uid="{00000000-0005-0000-0000-000036200000}"/>
    <cellStyle name="Comma 2 2 4 5 3 2 2 3 2" xfId="8201" xr:uid="{00000000-0005-0000-0000-000037200000}"/>
    <cellStyle name="Comma 2 2 4 5 3 2 2 4" xfId="8202" xr:uid="{00000000-0005-0000-0000-000038200000}"/>
    <cellStyle name="Comma 2 2 4 5 3 2 3" xfId="8203" xr:uid="{00000000-0005-0000-0000-000039200000}"/>
    <cellStyle name="Comma 2 2 4 5 3 2 3 2" xfId="8204" xr:uid="{00000000-0005-0000-0000-00003A200000}"/>
    <cellStyle name="Comma 2 2 4 5 3 2 4" xfId="8205" xr:uid="{00000000-0005-0000-0000-00003B200000}"/>
    <cellStyle name="Comma 2 2 4 5 3 2 4 2" xfId="8206" xr:uid="{00000000-0005-0000-0000-00003C200000}"/>
    <cellStyle name="Comma 2 2 4 5 3 2 5" xfId="8207" xr:uid="{00000000-0005-0000-0000-00003D200000}"/>
    <cellStyle name="Comma 2 2 4 5 3 3" xfId="8208" xr:uid="{00000000-0005-0000-0000-00003E200000}"/>
    <cellStyle name="Comma 2 2 4 5 3 3 2" xfId="8209" xr:uid="{00000000-0005-0000-0000-00003F200000}"/>
    <cellStyle name="Comma 2 2 4 5 3 3 2 2" xfId="8210" xr:uid="{00000000-0005-0000-0000-000040200000}"/>
    <cellStyle name="Comma 2 2 4 5 3 3 3" xfId="8211" xr:uid="{00000000-0005-0000-0000-000041200000}"/>
    <cellStyle name="Comma 2 2 4 5 3 3 3 2" xfId="8212" xr:uid="{00000000-0005-0000-0000-000042200000}"/>
    <cellStyle name="Comma 2 2 4 5 3 3 4" xfId="8213" xr:uid="{00000000-0005-0000-0000-000043200000}"/>
    <cellStyle name="Comma 2 2 4 5 3 4" xfId="8214" xr:uid="{00000000-0005-0000-0000-000044200000}"/>
    <cellStyle name="Comma 2 2 4 5 3 4 2" xfId="8215" xr:uid="{00000000-0005-0000-0000-000045200000}"/>
    <cellStyle name="Comma 2 2 4 5 3 5" xfId="8216" xr:uid="{00000000-0005-0000-0000-000046200000}"/>
    <cellStyle name="Comma 2 2 4 5 3 5 2" xfId="8217" xr:uid="{00000000-0005-0000-0000-000047200000}"/>
    <cellStyle name="Comma 2 2 4 5 3 6" xfId="8218" xr:uid="{00000000-0005-0000-0000-000048200000}"/>
    <cellStyle name="Comma 2 2 4 5 4" xfId="8219" xr:uid="{00000000-0005-0000-0000-000049200000}"/>
    <cellStyle name="Comma 2 2 4 5 4 2" xfId="8220" xr:uid="{00000000-0005-0000-0000-00004A200000}"/>
    <cellStyle name="Comma 2 2 4 5 4 2 2" xfId="8221" xr:uid="{00000000-0005-0000-0000-00004B200000}"/>
    <cellStyle name="Comma 2 2 4 5 4 2 2 2" xfId="8222" xr:uid="{00000000-0005-0000-0000-00004C200000}"/>
    <cellStyle name="Comma 2 2 4 5 4 2 3" xfId="8223" xr:uid="{00000000-0005-0000-0000-00004D200000}"/>
    <cellStyle name="Comma 2 2 4 5 4 2 3 2" xfId="8224" xr:uid="{00000000-0005-0000-0000-00004E200000}"/>
    <cellStyle name="Comma 2 2 4 5 4 2 4" xfId="8225" xr:uid="{00000000-0005-0000-0000-00004F200000}"/>
    <cellStyle name="Comma 2 2 4 5 4 3" xfId="8226" xr:uid="{00000000-0005-0000-0000-000050200000}"/>
    <cellStyle name="Comma 2 2 4 5 4 3 2" xfId="8227" xr:uid="{00000000-0005-0000-0000-000051200000}"/>
    <cellStyle name="Comma 2 2 4 5 4 4" xfId="8228" xr:uid="{00000000-0005-0000-0000-000052200000}"/>
    <cellStyle name="Comma 2 2 4 5 4 4 2" xfId="8229" xr:uid="{00000000-0005-0000-0000-000053200000}"/>
    <cellStyle name="Comma 2 2 4 5 4 5" xfId="8230" xr:uid="{00000000-0005-0000-0000-000054200000}"/>
    <cellStyle name="Comma 2 2 4 5 5" xfId="8231" xr:uid="{00000000-0005-0000-0000-000055200000}"/>
    <cellStyle name="Comma 2 2 4 5 5 2" xfId="8232" xr:uid="{00000000-0005-0000-0000-000056200000}"/>
    <cellStyle name="Comma 2 2 4 5 5 2 2" xfId="8233" xr:uid="{00000000-0005-0000-0000-000057200000}"/>
    <cellStyle name="Comma 2 2 4 5 5 3" xfId="8234" xr:uid="{00000000-0005-0000-0000-000058200000}"/>
    <cellStyle name="Comma 2 2 4 5 5 3 2" xfId="8235" xr:uid="{00000000-0005-0000-0000-000059200000}"/>
    <cellStyle name="Comma 2 2 4 5 5 4" xfId="8236" xr:uid="{00000000-0005-0000-0000-00005A200000}"/>
    <cellStyle name="Comma 2 2 4 5 6" xfId="8237" xr:uid="{00000000-0005-0000-0000-00005B200000}"/>
    <cellStyle name="Comma 2 2 4 5 6 2" xfId="8238" xr:uid="{00000000-0005-0000-0000-00005C200000}"/>
    <cellStyle name="Comma 2 2 4 5 7" xfId="8239" xr:uid="{00000000-0005-0000-0000-00005D200000}"/>
    <cellStyle name="Comma 2 2 4 5 7 2" xfId="8240" xr:uid="{00000000-0005-0000-0000-00005E200000}"/>
    <cellStyle name="Comma 2 2 4 5 8" xfId="8241" xr:uid="{00000000-0005-0000-0000-00005F200000}"/>
    <cellStyle name="Comma 2 2 4 6" xfId="8242" xr:uid="{00000000-0005-0000-0000-000060200000}"/>
    <cellStyle name="Comma 2 2 4 6 2" xfId="8243" xr:uid="{00000000-0005-0000-0000-000061200000}"/>
    <cellStyle name="Comma 2 2 4 6 2 2" xfId="8244" xr:uid="{00000000-0005-0000-0000-000062200000}"/>
    <cellStyle name="Comma 2 2 4 6 2 2 2" xfId="8245" xr:uid="{00000000-0005-0000-0000-000063200000}"/>
    <cellStyle name="Comma 2 2 4 6 2 2 2 2" xfId="8246" xr:uid="{00000000-0005-0000-0000-000064200000}"/>
    <cellStyle name="Comma 2 2 4 6 2 2 2 2 2" xfId="8247" xr:uid="{00000000-0005-0000-0000-000065200000}"/>
    <cellStyle name="Comma 2 2 4 6 2 2 2 3" xfId="8248" xr:uid="{00000000-0005-0000-0000-000066200000}"/>
    <cellStyle name="Comma 2 2 4 6 2 2 2 3 2" xfId="8249" xr:uid="{00000000-0005-0000-0000-000067200000}"/>
    <cellStyle name="Comma 2 2 4 6 2 2 2 4" xfId="8250" xr:uid="{00000000-0005-0000-0000-000068200000}"/>
    <cellStyle name="Comma 2 2 4 6 2 2 3" xfId="8251" xr:uid="{00000000-0005-0000-0000-000069200000}"/>
    <cellStyle name="Comma 2 2 4 6 2 2 3 2" xfId="8252" xr:uid="{00000000-0005-0000-0000-00006A200000}"/>
    <cellStyle name="Comma 2 2 4 6 2 2 4" xfId="8253" xr:uid="{00000000-0005-0000-0000-00006B200000}"/>
    <cellStyle name="Comma 2 2 4 6 2 2 4 2" xfId="8254" xr:uid="{00000000-0005-0000-0000-00006C200000}"/>
    <cellStyle name="Comma 2 2 4 6 2 2 5" xfId="8255" xr:uid="{00000000-0005-0000-0000-00006D200000}"/>
    <cellStyle name="Comma 2 2 4 6 2 3" xfId="8256" xr:uid="{00000000-0005-0000-0000-00006E200000}"/>
    <cellStyle name="Comma 2 2 4 6 2 3 2" xfId="8257" xr:uid="{00000000-0005-0000-0000-00006F200000}"/>
    <cellStyle name="Comma 2 2 4 6 2 3 2 2" xfId="8258" xr:uid="{00000000-0005-0000-0000-000070200000}"/>
    <cellStyle name="Comma 2 2 4 6 2 3 3" xfId="8259" xr:uid="{00000000-0005-0000-0000-000071200000}"/>
    <cellStyle name="Comma 2 2 4 6 2 3 3 2" xfId="8260" xr:uid="{00000000-0005-0000-0000-000072200000}"/>
    <cellStyle name="Comma 2 2 4 6 2 3 4" xfId="8261" xr:uid="{00000000-0005-0000-0000-000073200000}"/>
    <cellStyle name="Comma 2 2 4 6 2 4" xfId="8262" xr:uid="{00000000-0005-0000-0000-000074200000}"/>
    <cellStyle name="Comma 2 2 4 6 2 4 2" xfId="8263" xr:uid="{00000000-0005-0000-0000-000075200000}"/>
    <cellStyle name="Comma 2 2 4 6 2 5" xfId="8264" xr:uid="{00000000-0005-0000-0000-000076200000}"/>
    <cellStyle name="Comma 2 2 4 6 2 5 2" xfId="8265" xr:uid="{00000000-0005-0000-0000-000077200000}"/>
    <cellStyle name="Comma 2 2 4 6 2 6" xfId="8266" xr:uid="{00000000-0005-0000-0000-000078200000}"/>
    <cellStyle name="Comma 2 2 4 6 3" xfId="8267" xr:uid="{00000000-0005-0000-0000-000079200000}"/>
    <cellStyle name="Comma 2 2 4 6 3 2" xfId="8268" xr:uid="{00000000-0005-0000-0000-00007A200000}"/>
    <cellStyle name="Comma 2 2 4 6 3 2 2" xfId="8269" xr:uid="{00000000-0005-0000-0000-00007B200000}"/>
    <cellStyle name="Comma 2 2 4 6 3 2 2 2" xfId="8270" xr:uid="{00000000-0005-0000-0000-00007C200000}"/>
    <cellStyle name="Comma 2 2 4 6 3 2 3" xfId="8271" xr:uid="{00000000-0005-0000-0000-00007D200000}"/>
    <cellStyle name="Comma 2 2 4 6 3 2 3 2" xfId="8272" xr:uid="{00000000-0005-0000-0000-00007E200000}"/>
    <cellStyle name="Comma 2 2 4 6 3 2 4" xfId="8273" xr:uid="{00000000-0005-0000-0000-00007F200000}"/>
    <cellStyle name="Comma 2 2 4 6 3 3" xfId="8274" xr:uid="{00000000-0005-0000-0000-000080200000}"/>
    <cellStyle name="Comma 2 2 4 6 3 3 2" xfId="8275" xr:uid="{00000000-0005-0000-0000-000081200000}"/>
    <cellStyle name="Comma 2 2 4 6 3 4" xfId="8276" xr:uid="{00000000-0005-0000-0000-000082200000}"/>
    <cellStyle name="Comma 2 2 4 6 3 4 2" xfId="8277" xr:uid="{00000000-0005-0000-0000-000083200000}"/>
    <cellStyle name="Comma 2 2 4 6 3 5" xfId="8278" xr:uid="{00000000-0005-0000-0000-000084200000}"/>
    <cellStyle name="Comma 2 2 4 6 4" xfId="8279" xr:uid="{00000000-0005-0000-0000-000085200000}"/>
    <cellStyle name="Comma 2 2 4 6 4 2" xfId="8280" xr:uid="{00000000-0005-0000-0000-000086200000}"/>
    <cellStyle name="Comma 2 2 4 6 4 2 2" xfId="8281" xr:uid="{00000000-0005-0000-0000-000087200000}"/>
    <cellStyle name="Comma 2 2 4 6 4 3" xfId="8282" xr:uid="{00000000-0005-0000-0000-000088200000}"/>
    <cellStyle name="Comma 2 2 4 6 4 3 2" xfId="8283" xr:uid="{00000000-0005-0000-0000-000089200000}"/>
    <cellStyle name="Comma 2 2 4 6 4 4" xfId="8284" xr:uid="{00000000-0005-0000-0000-00008A200000}"/>
    <cellStyle name="Comma 2 2 4 6 5" xfId="8285" xr:uid="{00000000-0005-0000-0000-00008B200000}"/>
    <cellStyle name="Comma 2 2 4 6 5 2" xfId="8286" xr:uid="{00000000-0005-0000-0000-00008C200000}"/>
    <cellStyle name="Comma 2 2 4 6 6" xfId="8287" xr:uid="{00000000-0005-0000-0000-00008D200000}"/>
    <cellStyle name="Comma 2 2 4 6 6 2" xfId="8288" xr:uid="{00000000-0005-0000-0000-00008E200000}"/>
    <cellStyle name="Comma 2 2 4 6 7" xfId="8289" xr:uid="{00000000-0005-0000-0000-00008F200000}"/>
    <cellStyle name="Comma 2 2 4 7" xfId="8290" xr:uid="{00000000-0005-0000-0000-000090200000}"/>
    <cellStyle name="Comma 2 2 4 7 2" xfId="8291" xr:uid="{00000000-0005-0000-0000-000091200000}"/>
    <cellStyle name="Comma 2 2 4 7 2 2" xfId="8292" xr:uid="{00000000-0005-0000-0000-000092200000}"/>
    <cellStyle name="Comma 2 2 4 7 2 2 2" xfId="8293" xr:uid="{00000000-0005-0000-0000-000093200000}"/>
    <cellStyle name="Comma 2 2 4 7 2 2 2 2" xfId="8294" xr:uid="{00000000-0005-0000-0000-000094200000}"/>
    <cellStyle name="Comma 2 2 4 7 2 2 3" xfId="8295" xr:uid="{00000000-0005-0000-0000-000095200000}"/>
    <cellStyle name="Comma 2 2 4 7 2 2 3 2" xfId="8296" xr:uid="{00000000-0005-0000-0000-000096200000}"/>
    <cellStyle name="Comma 2 2 4 7 2 2 4" xfId="8297" xr:uid="{00000000-0005-0000-0000-000097200000}"/>
    <cellStyle name="Comma 2 2 4 7 2 3" xfId="8298" xr:uid="{00000000-0005-0000-0000-000098200000}"/>
    <cellStyle name="Comma 2 2 4 7 2 3 2" xfId="8299" xr:uid="{00000000-0005-0000-0000-000099200000}"/>
    <cellStyle name="Comma 2 2 4 7 2 4" xfId="8300" xr:uid="{00000000-0005-0000-0000-00009A200000}"/>
    <cellStyle name="Comma 2 2 4 7 2 4 2" xfId="8301" xr:uid="{00000000-0005-0000-0000-00009B200000}"/>
    <cellStyle name="Comma 2 2 4 7 2 5" xfId="8302" xr:uid="{00000000-0005-0000-0000-00009C200000}"/>
    <cellStyle name="Comma 2 2 4 7 3" xfId="8303" xr:uid="{00000000-0005-0000-0000-00009D200000}"/>
    <cellStyle name="Comma 2 2 4 7 3 2" xfId="8304" xr:uid="{00000000-0005-0000-0000-00009E200000}"/>
    <cellStyle name="Comma 2 2 4 7 3 2 2" xfId="8305" xr:uid="{00000000-0005-0000-0000-00009F200000}"/>
    <cellStyle name="Comma 2 2 4 7 3 3" xfId="8306" xr:uid="{00000000-0005-0000-0000-0000A0200000}"/>
    <cellStyle name="Comma 2 2 4 7 3 3 2" xfId="8307" xr:uid="{00000000-0005-0000-0000-0000A1200000}"/>
    <cellStyle name="Comma 2 2 4 7 3 4" xfId="8308" xr:uid="{00000000-0005-0000-0000-0000A2200000}"/>
    <cellStyle name="Comma 2 2 4 7 4" xfId="8309" xr:uid="{00000000-0005-0000-0000-0000A3200000}"/>
    <cellStyle name="Comma 2 2 4 7 4 2" xfId="8310" xr:uid="{00000000-0005-0000-0000-0000A4200000}"/>
    <cellStyle name="Comma 2 2 4 7 5" xfId="8311" xr:uid="{00000000-0005-0000-0000-0000A5200000}"/>
    <cellStyle name="Comma 2 2 4 7 5 2" xfId="8312" xr:uid="{00000000-0005-0000-0000-0000A6200000}"/>
    <cellStyle name="Comma 2 2 4 7 6" xfId="8313" xr:uid="{00000000-0005-0000-0000-0000A7200000}"/>
    <cellStyle name="Comma 2 2 4 8" xfId="8314" xr:uid="{00000000-0005-0000-0000-0000A8200000}"/>
    <cellStyle name="Comma 2 2 4 8 2" xfId="8315" xr:uid="{00000000-0005-0000-0000-0000A9200000}"/>
    <cellStyle name="Comma 2 2 4 8 2 2" xfId="8316" xr:uid="{00000000-0005-0000-0000-0000AA200000}"/>
    <cellStyle name="Comma 2 2 4 8 2 2 2" xfId="8317" xr:uid="{00000000-0005-0000-0000-0000AB200000}"/>
    <cellStyle name="Comma 2 2 4 8 2 3" xfId="8318" xr:uid="{00000000-0005-0000-0000-0000AC200000}"/>
    <cellStyle name="Comma 2 2 4 8 2 3 2" xfId="8319" xr:uid="{00000000-0005-0000-0000-0000AD200000}"/>
    <cellStyle name="Comma 2 2 4 8 2 4" xfId="8320" xr:uid="{00000000-0005-0000-0000-0000AE200000}"/>
    <cellStyle name="Comma 2 2 4 8 3" xfId="8321" xr:uid="{00000000-0005-0000-0000-0000AF200000}"/>
    <cellStyle name="Comma 2 2 4 8 3 2" xfId="8322" xr:uid="{00000000-0005-0000-0000-0000B0200000}"/>
    <cellStyle name="Comma 2 2 4 8 4" xfId="8323" xr:uid="{00000000-0005-0000-0000-0000B1200000}"/>
    <cellStyle name="Comma 2 2 4 8 4 2" xfId="8324" xr:uid="{00000000-0005-0000-0000-0000B2200000}"/>
    <cellStyle name="Comma 2 2 4 8 5" xfId="8325" xr:uid="{00000000-0005-0000-0000-0000B3200000}"/>
    <cellStyle name="Comma 2 2 4 9" xfId="8326" xr:uid="{00000000-0005-0000-0000-0000B4200000}"/>
    <cellStyle name="Comma 2 2 4 9 2" xfId="8327" xr:uid="{00000000-0005-0000-0000-0000B5200000}"/>
    <cellStyle name="Comma 2 2 4 9 2 2" xfId="8328" xr:uid="{00000000-0005-0000-0000-0000B6200000}"/>
    <cellStyle name="Comma 2 2 4 9 3" xfId="8329" xr:uid="{00000000-0005-0000-0000-0000B7200000}"/>
    <cellStyle name="Comma 2 2 4 9 3 2" xfId="8330" xr:uid="{00000000-0005-0000-0000-0000B8200000}"/>
    <cellStyle name="Comma 2 2 4 9 4" xfId="8331" xr:uid="{00000000-0005-0000-0000-0000B9200000}"/>
    <cellStyle name="Comma 2 2 5" xfId="8332" xr:uid="{00000000-0005-0000-0000-0000BA200000}"/>
    <cellStyle name="Comma 2 2 5 10" xfId="8333" xr:uid="{00000000-0005-0000-0000-0000BB200000}"/>
    <cellStyle name="Comma 2 2 5 10 2" xfId="8334" xr:uid="{00000000-0005-0000-0000-0000BC200000}"/>
    <cellStyle name="Comma 2 2 5 11" xfId="8335" xr:uid="{00000000-0005-0000-0000-0000BD200000}"/>
    <cellStyle name="Comma 2 2 5 11 2" xfId="8336" xr:uid="{00000000-0005-0000-0000-0000BE200000}"/>
    <cellStyle name="Comma 2 2 5 12" xfId="8337" xr:uid="{00000000-0005-0000-0000-0000BF200000}"/>
    <cellStyle name="Comma 2 2 5 2" xfId="8338" xr:uid="{00000000-0005-0000-0000-0000C0200000}"/>
    <cellStyle name="Comma 2 2 5 2 10" xfId="8339" xr:uid="{00000000-0005-0000-0000-0000C1200000}"/>
    <cellStyle name="Comma 2 2 5 2 2" xfId="8340" xr:uid="{00000000-0005-0000-0000-0000C2200000}"/>
    <cellStyle name="Comma 2 2 5 2 2 2" xfId="8341" xr:uid="{00000000-0005-0000-0000-0000C3200000}"/>
    <cellStyle name="Comma 2 2 5 2 2 2 2" xfId="8342" xr:uid="{00000000-0005-0000-0000-0000C4200000}"/>
    <cellStyle name="Comma 2 2 5 2 2 2 2 2" xfId="8343" xr:uid="{00000000-0005-0000-0000-0000C5200000}"/>
    <cellStyle name="Comma 2 2 5 2 2 2 2 2 2" xfId="8344" xr:uid="{00000000-0005-0000-0000-0000C6200000}"/>
    <cellStyle name="Comma 2 2 5 2 2 2 2 2 2 2" xfId="8345" xr:uid="{00000000-0005-0000-0000-0000C7200000}"/>
    <cellStyle name="Comma 2 2 5 2 2 2 2 2 2 2 2" xfId="8346" xr:uid="{00000000-0005-0000-0000-0000C8200000}"/>
    <cellStyle name="Comma 2 2 5 2 2 2 2 2 2 2 2 2" xfId="8347" xr:uid="{00000000-0005-0000-0000-0000C9200000}"/>
    <cellStyle name="Comma 2 2 5 2 2 2 2 2 2 2 3" xfId="8348" xr:uid="{00000000-0005-0000-0000-0000CA200000}"/>
    <cellStyle name="Comma 2 2 5 2 2 2 2 2 2 2 3 2" xfId="8349" xr:uid="{00000000-0005-0000-0000-0000CB200000}"/>
    <cellStyle name="Comma 2 2 5 2 2 2 2 2 2 2 4" xfId="8350" xr:uid="{00000000-0005-0000-0000-0000CC200000}"/>
    <cellStyle name="Comma 2 2 5 2 2 2 2 2 2 3" xfId="8351" xr:uid="{00000000-0005-0000-0000-0000CD200000}"/>
    <cellStyle name="Comma 2 2 5 2 2 2 2 2 2 3 2" xfId="8352" xr:uid="{00000000-0005-0000-0000-0000CE200000}"/>
    <cellStyle name="Comma 2 2 5 2 2 2 2 2 2 4" xfId="8353" xr:uid="{00000000-0005-0000-0000-0000CF200000}"/>
    <cellStyle name="Comma 2 2 5 2 2 2 2 2 2 4 2" xfId="8354" xr:uid="{00000000-0005-0000-0000-0000D0200000}"/>
    <cellStyle name="Comma 2 2 5 2 2 2 2 2 2 5" xfId="8355" xr:uid="{00000000-0005-0000-0000-0000D1200000}"/>
    <cellStyle name="Comma 2 2 5 2 2 2 2 2 3" xfId="8356" xr:uid="{00000000-0005-0000-0000-0000D2200000}"/>
    <cellStyle name="Comma 2 2 5 2 2 2 2 2 3 2" xfId="8357" xr:uid="{00000000-0005-0000-0000-0000D3200000}"/>
    <cellStyle name="Comma 2 2 5 2 2 2 2 2 3 2 2" xfId="8358" xr:uid="{00000000-0005-0000-0000-0000D4200000}"/>
    <cellStyle name="Comma 2 2 5 2 2 2 2 2 3 3" xfId="8359" xr:uid="{00000000-0005-0000-0000-0000D5200000}"/>
    <cellStyle name="Comma 2 2 5 2 2 2 2 2 3 3 2" xfId="8360" xr:uid="{00000000-0005-0000-0000-0000D6200000}"/>
    <cellStyle name="Comma 2 2 5 2 2 2 2 2 3 4" xfId="8361" xr:uid="{00000000-0005-0000-0000-0000D7200000}"/>
    <cellStyle name="Comma 2 2 5 2 2 2 2 2 4" xfId="8362" xr:uid="{00000000-0005-0000-0000-0000D8200000}"/>
    <cellStyle name="Comma 2 2 5 2 2 2 2 2 4 2" xfId="8363" xr:uid="{00000000-0005-0000-0000-0000D9200000}"/>
    <cellStyle name="Comma 2 2 5 2 2 2 2 2 5" xfId="8364" xr:uid="{00000000-0005-0000-0000-0000DA200000}"/>
    <cellStyle name="Comma 2 2 5 2 2 2 2 2 5 2" xfId="8365" xr:uid="{00000000-0005-0000-0000-0000DB200000}"/>
    <cellStyle name="Comma 2 2 5 2 2 2 2 2 6" xfId="8366" xr:uid="{00000000-0005-0000-0000-0000DC200000}"/>
    <cellStyle name="Comma 2 2 5 2 2 2 2 3" xfId="8367" xr:uid="{00000000-0005-0000-0000-0000DD200000}"/>
    <cellStyle name="Comma 2 2 5 2 2 2 2 3 2" xfId="8368" xr:uid="{00000000-0005-0000-0000-0000DE200000}"/>
    <cellStyle name="Comma 2 2 5 2 2 2 2 3 2 2" xfId="8369" xr:uid="{00000000-0005-0000-0000-0000DF200000}"/>
    <cellStyle name="Comma 2 2 5 2 2 2 2 3 2 2 2" xfId="8370" xr:uid="{00000000-0005-0000-0000-0000E0200000}"/>
    <cellStyle name="Comma 2 2 5 2 2 2 2 3 2 3" xfId="8371" xr:uid="{00000000-0005-0000-0000-0000E1200000}"/>
    <cellStyle name="Comma 2 2 5 2 2 2 2 3 2 3 2" xfId="8372" xr:uid="{00000000-0005-0000-0000-0000E2200000}"/>
    <cellStyle name="Comma 2 2 5 2 2 2 2 3 2 4" xfId="8373" xr:uid="{00000000-0005-0000-0000-0000E3200000}"/>
    <cellStyle name="Comma 2 2 5 2 2 2 2 3 3" xfId="8374" xr:uid="{00000000-0005-0000-0000-0000E4200000}"/>
    <cellStyle name="Comma 2 2 5 2 2 2 2 3 3 2" xfId="8375" xr:uid="{00000000-0005-0000-0000-0000E5200000}"/>
    <cellStyle name="Comma 2 2 5 2 2 2 2 3 4" xfId="8376" xr:uid="{00000000-0005-0000-0000-0000E6200000}"/>
    <cellStyle name="Comma 2 2 5 2 2 2 2 3 4 2" xfId="8377" xr:uid="{00000000-0005-0000-0000-0000E7200000}"/>
    <cellStyle name="Comma 2 2 5 2 2 2 2 3 5" xfId="8378" xr:uid="{00000000-0005-0000-0000-0000E8200000}"/>
    <cellStyle name="Comma 2 2 5 2 2 2 2 4" xfId="8379" xr:uid="{00000000-0005-0000-0000-0000E9200000}"/>
    <cellStyle name="Comma 2 2 5 2 2 2 2 4 2" xfId="8380" xr:uid="{00000000-0005-0000-0000-0000EA200000}"/>
    <cellStyle name="Comma 2 2 5 2 2 2 2 4 2 2" xfId="8381" xr:uid="{00000000-0005-0000-0000-0000EB200000}"/>
    <cellStyle name="Comma 2 2 5 2 2 2 2 4 3" xfId="8382" xr:uid="{00000000-0005-0000-0000-0000EC200000}"/>
    <cellStyle name="Comma 2 2 5 2 2 2 2 4 3 2" xfId="8383" xr:uid="{00000000-0005-0000-0000-0000ED200000}"/>
    <cellStyle name="Comma 2 2 5 2 2 2 2 4 4" xfId="8384" xr:uid="{00000000-0005-0000-0000-0000EE200000}"/>
    <cellStyle name="Comma 2 2 5 2 2 2 2 5" xfId="8385" xr:uid="{00000000-0005-0000-0000-0000EF200000}"/>
    <cellStyle name="Comma 2 2 5 2 2 2 2 5 2" xfId="8386" xr:uid="{00000000-0005-0000-0000-0000F0200000}"/>
    <cellStyle name="Comma 2 2 5 2 2 2 2 6" xfId="8387" xr:uid="{00000000-0005-0000-0000-0000F1200000}"/>
    <cellStyle name="Comma 2 2 5 2 2 2 2 6 2" xfId="8388" xr:uid="{00000000-0005-0000-0000-0000F2200000}"/>
    <cellStyle name="Comma 2 2 5 2 2 2 2 7" xfId="8389" xr:uid="{00000000-0005-0000-0000-0000F3200000}"/>
    <cellStyle name="Comma 2 2 5 2 2 2 3" xfId="8390" xr:uid="{00000000-0005-0000-0000-0000F4200000}"/>
    <cellStyle name="Comma 2 2 5 2 2 2 3 2" xfId="8391" xr:uid="{00000000-0005-0000-0000-0000F5200000}"/>
    <cellStyle name="Comma 2 2 5 2 2 2 3 2 2" xfId="8392" xr:uid="{00000000-0005-0000-0000-0000F6200000}"/>
    <cellStyle name="Comma 2 2 5 2 2 2 3 2 2 2" xfId="8393" xr:uid="{00000000-0005-0000-0000-0000F7200000}"/>
    <cellStyle name="Comma 2 2 5 2 2 2 3 2 2 2 2" xfId="8394" xr:uid="{00000000-0005-0000-0000-0000F8200000}"/>
    <cellStyle name="Comma 2 2 5 2 2 2 3 2 2 3" xfId="8395" xr:uid="{00000000-0005-0000-0000-0000F9200000}"/>
    <cellStyle name="Comma 2 2 5 2 2 2 3 2 2 3 2" xfId="8396" xr:uid="{00000000-0005-0000-0000-0000FA200000}"/>
    <cellStyle name="Comma 2 2 5 2 2 2 3 2 2 4" xfId="8397" xr:uid="{00000000-0005-0000-0000-0000FB200000}"/>
    <cellStyle name="Comma 2 2 5 2 2 2 3 2 3" xfId="8398" xr:uid="{00000000-0005-0000-0000-0000FC200000}"/>
    <cellStyle name="Comma 2 2 5 2 2 2 3 2 3 2" xfId="8399" xr:uid="{00000000-0005-0000-0000-0000FD200000}"/>
    <cellStyle name="Comma 2 2 5 2 2 2 3 2 4" xfId="8400" xr:uid="{00000000-0005-0000-0000-0000FE200000}"/>
    <cellStyle name="Comma 2 2 5 2 2 2 3 2 4 2" xfId="8401" xr:uid="{00000000-0005-0000-0000-0000FF200000}"/>
    <cellStyle name="Comma 2 2 5 2 2 2 3 2 5" xfId="8402" xr:uid="{00000000-0005-0000-0000-000000210000}"/>
    <cellStyle name="Comma 2 2 5 2 2 2 3 3" xfId="8403" xr:uid="{00000000-0005-0000-0000-000001210000}"/>
    <cellStyle name="Comma 2 2 5 2 2 2 3 3 2" xfId="8404" xr:uid="{00000000-0005-0000-0000-000002210000}"/>
    <cellStyle name="Comma 2 2 5 2 2 2 3 3 2 2" xfId="8405" xr:uid="{00000000-0005-0000-0000-000003210000}"/>
    <cellStyle name="Comma 2 2 5 2 2 2 3 3 3" xfId="8406" xr:uid="{00000000-0005-0000-0000-000004210000}"/>
    <cellStyle name="Comma 2 2 5 2 2 2 3 3 3 2" xfId="8407" xr:uid="{00000000-0005-0000-0000-000005210000}"/>
    <cellStyle name="Comma 2 2 5 2 2 2 3 3 4" xfId="8408" xr:uid="{00000000-0005-0000-0000-000006210000}"/>
    <cellStyle name="Comma 2 2 5 2 2 2 3 4" xfId="8409" xr:uid="{00000000-0005-0000-0000-000007210000}"/>
    <cellStyle name="Comma 2 2 5 2 2 2 3 4 2" xfId="8410" xr:uid="{00000000-0005-0000-0000-000008210000}"/>
    <cellStyle name="Comma 2 2 5 2 2 2 3 5" xfId="8411" xr:uid="{00000000-0005-0000-0000-000009210000}"/>
    <cellStyle name="Comma 2 2 5 2 2 2 3 5 2" xfId="8412" xr:uid="{00000000-0005-0000-0000-00000A210000}"/>
    <cellStyle name="Comma 2 2 5 2 2 2 3 6" xfId="8413" xr:uid="{00000000-0005-0000-0000-00000B210000}"/>
    <cellStyle name="Comma 2 2 5 2 2 2 4" xfId="8414" xr:uid="{00000000-0005-0000-0000-00000C210000}"/>
    <cellStyle name="Comma 2 2 5 2 2 2 4 2" xfId="8415" xr:uid="{00000000-0005-0000-0000-00000D210000}"/>
    <cellStyle name="Comma 2 2 5 2 2 2 4 2 2" xfId="8416" xr:uid="{00000000-0005-0000-0000-00000E210000}"/>
    <cellStyle name="Comma 2 2 5 2 2 2 4 2 2 2" xfId="8417" xr:uid="{00000000-0005-0000-0000-00000F210000}"/>
    <cellStyle name="Comma 2 2 5 2 2 2 4 2 3" xfId="8418" xr:uid="{00000000-0005-0000-0000-000010210000}"/>
    <cellStyle name="Comma 2 2 5 2 2 2 4 2 3 2" xfId="8419" xr:uid="{00000000-0005-0000-0000-000011210000}"/>
    <cellStyle name="Comma 2 2 5 2 2 2 4 2 4" xfId="8420" xr:uid="{00000000-0005-0000-0000-000012210000}"/>
    <cellStyle name="Comma 2 2 5 2 2 2 4 3" xfId="8421" xr:uid="{00000000-0005-0000-0000-000013210000}"/>
    <cellStyle name="Comma 2 2 5 2 2 2 4 3 2" xfId="8422" xr:uid="{00000000-0005-0000-0000-000014210000}"/>
    <cellStyle name="Comma 2 2 5 2 2 2 4 4" xfId="8423" xr:uid="{00000000-0005-0000-0000-000015210000}"/>
    <cellStyle name="Comma 2 2 5 2 2 2 4 4 2" xfId="8424" xr:uid="{00000000-0005-0000-0000-000016210000}"/>
    <cellStyle name="Comma 2 2 5 2 2 2 4 5" xfId="8425" xr:uid="{00000000-0005-0000-0000-000017210000}"/>
    <cellStyle name="Comma 2 2 5 2 2 2 5" xfId="8426" xr:uid="{00000000-0005-0000-0000-000018210000}"/>
    <cellStyle name="Comma 2 2 5 2 2 2 5 2" xfId="8427" xr:uid="{00000000-0005-0000-0000-000019210000}"/>
    <cellStyle name="Comma 2 2 5 2 2 2 5 2 2" xfId="8428" xr:uid="{00000000-0005-0000-0000-00001A210000}"/>
    <cellStyle name="Comma 2 2 5 2 2 2 5 3" xfId="8429" xr:uid="{00000000-0005-0000-0000-00001B210000}"/>
    <cellStyle name="Comma 2 2 5 2 2 2 5 3 2" xfId="8430" xr:uid="{00000000-0005-0000-0000-00001C210000}"/>
    <cellStyle name="Comma 2 2 5 2 2 2 5 4" xfId="8431" xr:uid="{00000000-0005-0000-0000-00001D210000}"/>
    <cellStyle name="Comma 2 2 5 2 2 2 6" xfId="8432" xr:uid="{00000000-0005-0000-0000-00001E210000}"/>
    <cellStyle name="Comma 2 2 5 2 2 2 6 2" xfId="8433" xr:uid="{00000000-0005-0000-0000-00001F210000}"/>
    <cellStyle name="Comma 2 2 5 2 2 2 7" xfId="8434" xr:uid="{00000000-0005-0000-0000-000020210000}"/>
    <cellStyle name="Comma 2 2 5 2 2 2 7 2" xfId="8435" xr:uid="{00000000-0005-0000-0000-000021210000}"/>
    <cellStyle name="Comma 2 2 5 2 2 2 8" xfId="8436" xr:uid="{00000000-0005-0000-0000-000022210000}"/>
    <cellStyle name="Comma 2 2 5 2 2 3" xfId="8437" xr:uid="{00000000-0005-0000-0000-000023210000}"/>
    <cellStyle name="Comma 2 2 5 2 2 3 2" xfId="8438" xr:uid="{00000000-0005-0000-0000-000024210000}"/>
    <cellStyle name="Comma 2 2 5 2 2 3 2 2" xfId="8439" xr:uid="{00000000-0005-0000-0000-000025210000}"/>
    <cellStyle name="Comma 2 2 5 2 2 3 2 2 2" xfId="8440" xr:uid="{00000000-0005-0000-0000-000026210000}"/>
    <cellStyle name="Comma 2 2 5 2 2 3 2 2 2 2" xfId="8441" xr:uid="{00000000-0005-0000-0000-000027210000}"/>
    <cellStyle name="Comma 2 2 5 2 2 3 2 2 2 2 2" xfId="8442" xr:uid="{00000000-0005-0000-0000-000028210000}"/>
    <cellStyle name="Comma 2 2 5 2 2 3 2 2 2 3" xfId="8443" xr:uid="{00000000-0005-0000-0000-000029210000}"/>
    <cellStyle name="Comma 2 2 5 2 2 3 2 2 2 3 2" xfId="8444" xr:uid="{00000000-0005-0000-0000-00002A210000}"/>
    <cellStyle name="Comma 2 2 5 2 2 3 2 2 2 4" xfId="8445" xr:uid="{00000000-0005-0000-0000-00002B210000}"/>
    <cellStyle name="Comma 2 2 5 2 2 3 2 2 3" xfId="8446" xr:uid="{00000000-0005-0000-0000-00002C210000}"/>
    <cellStyle name="Comma 2 2 5 2 2 3 2 2 3 2" xfId="8447" xr:uid="{00000000-0005-0000-0000-00002D210000}"/>
    <cellStyle name="Comma 2 2 5 2 2 3 2 2 4" xfId="8448" xr:uid="{00000000-0005-0000-0000-00002E210000}"/>
    <cellStyle name="Comma 2 2 5 2 2 3 2 2 4 2" xfId="8449" xr:uid="{00000000-0005-0000-0000-00002F210000}"/>
    <cellStyle name="Comma 2 2 5 2 2 3 2 2 5" xfId="8450" xr:uid="{00000000-0005-0000-0000-000030210000}"/>
    <cellStyle name="Comma 2 2 5 2 2 3 2 3" xfId="8451" xr:uid="{00000000-0005-0000-0000-000031210000}"/>
    <cellStyle name="Comma 2 2 5 2 2 3 2 3 2" xfId="8452" xr:uid="{00000000-0005-0000-0000-000032210000}"/>
    <cellStyle name="Comma 2 2 5 2 2 3 2 3 2 2" xfId="8453" xr:uid="{00000000-0005-0000-0000-000033210000}"/>
    <cellStyle name="Comma 2 2 5 2 2 3 2 3 3" xfId="8454" xr:uid="{00000000-0005-0000-0000-000034210000}"/>
    <cellStyle name="Comma 2 2 5 2 2 3 2 3 3 2" xfId="8455" xr:uid="{00000000-0005-0000-0000-000035210000}"/>
    <cellStyle name="Comma 2 2 5 2 2 3 2 3 4" xfId="8456" xr:uid="{00000000-0005-0000-0000-000036210000}"/>
    <cellStyle name="Comma 2 2 5 2 2 3 2 4" xfId="8457" xr:uid="{00000000-0005-0000-0000-000037210000}"/>
    <cellStyle name="Comma 2 2 5 2 2 3 2 4 2" xfId="8458" xr:uid="{00000000-0005-0000-0000-000038210000}"/>
    <cellStyle name="Comma 2 2 5 2 2 3 2 5" xfId="8459" xr:uid="{00000000-0005-0000-0000-000039210000}"/>
    <cellStyle name="Comma 2 2 5 2 2 3 2 5 2" xfId="8460" xr:uid="{00000000-0005-0000-0000-00003A210000}"/>
    <cellStyle name="Comma 2 2 5 2 2 3 2 6" xfId="8461" xr:uid="{00000000-0005-0000-0000-00003B210000}"/>
    <cellStyle name="Comma 2 2 5 2 2 3 3" xfId="8462" xr:uid="{00000000-0005-0000-0000-00003C210000}"/>
    <cellStyle name="Comma 2 2 5 2 2 3 3 2" xfId="8463" xr:uid="{00000000-0005-0000-0000-00003D210000}"/>
    <cellStyle name="Comma 2 2 5 2 2 3 3 2 2" xfId="8464" xr:uid="{00000000-0005-0000-0000-00003E210000}"/>
    <cellStyle name="Comma 2 2 5 2 2 3 3 2 2 2" xfId="8465" xr:uid="{00000000-0005-0000-0000-00003F210000}"/>
    <cellStyle name="Comma 2 2 5 2 2 3 3 2 3" xfId="8466" xr:uid="{00000000-0005-0000-0000-000040210000}"/>
    <cellStyle name="Comma 2 2 5 2 2 3 3 2 3 2" xfId="8467" xr:uid="{00000000-0005-0000-0000-000041210000}"/>
    <cellStyle name="Comma 2 2 5 2 2 3 3 2 4" xfId="8468" xr:uid="{00000000-0005-0000-0000-000042210000}"/>
    <cellStyle name="Comma 2 2 5 2 2 3 3 3" xfId="8469" xr:uid="{00000000-0005-0000-0000-000043210000}"/>
    <cellStyle name="Comma 2 2 5 2 2 3 3 3 2" xfId="8470" xr:uid="{00000000-0005-0000-0000-000044210000}"/>
    <cellStyle name="Comma 2 2 5 2 2 3 3 4" xfId="8471" xr:uid="{00000000-0005-0000-0000-000045210000}"/>
    <cellStyle name="Comma 2 2 5 2 2 3 3 4 2" xfId="8472" xr:uid="{00000000-0005-0000-0000-000046210000}"/>
    <cellStyle name="Comma 2 2 5 2 2 3 3 5" xfId="8473" xr:uid="{00000000-0005-0000-0000-000047210000}"/>
    <cellStyle name="Comma 2 2 5 2 2 3 4" xfId="8474" xr:uid="{00000000-0005-0000-0000-000048210000}"/>
    <cellStyle name="Comma 2 2 5 2 2 3 4 2" xfId="8475" xr:uid="{00000000-0005-0000-0000-000049210000}"/>
    <cellStyle name="Comma 2 2 5 2 2 3 4 2 2" xfId="8476" xr:uid="{00000000-0005-0000-0000-00004A210000}"/>
    <cellStyle name="Comma 2 2 5 2 2 3 4 3" xfId="8477" xr:uid="{00000000-0005-0000-0000-00004B210000}"/>
    <cellStyle name="Comma 2 2 5 2 2 3 4 3 2" xfId="8478" xr:uid="{00000000-0005-0000-0000-00004C210000}"/>
    <cellStyle name="Comma 2 2 5 2 2 3 4 4" xfId="8479" xr:uid="{00000000-0005-0000-0000-00004D210000}"/>
    <cellStyle name="Comma 2 2 5 2 2 3 5" xfId="8480" xr:uid="{00000000-0005-0000-0000-00004E210000}"/>
    <cellStyle name="Comma 2 2 5 2 2 3 5 2" xfId="8481" xr:uid="{00000000-0005-0000-0000-00004F210000}"/>
    <cellStyle name="Comma 2 2 5 2 2 3 6" xfId="8482" xr:uid="{00000000-0005-0000-0000-000050210000}"/>
    <cellStyle name="Comma 2 2 5 2 2 3 6 2" xfId="8483" xr:uid="{00000000-0005-0000-0000-000051210000}"/>
    <cellStyle name="Comma 2 2 5 2 2 3 7" xfId="8484" xr:uid="{00000000-0005-0000-0000-000052210000}"/>
    <cellStyle name="Comma 2 2 5 2 2 4" xfId="8485" xr:uid="{00000000-0005-0000-0000-000053210000}"/>
    <cellStyle name="Comma 2 2 5 2 2 4 2" xfId="8486" xr:uid="{00000000-0005-0000-0000-000054210000}"/>
    <cellStyle name="Comma 2 2 5 2 2 4 2 2" xfId="8487" xr:uid="{00000000-0005-0000-0000-000055210000}"/>
    <cellStyle name="Comma 2 2 5 2 2 4 2 2 2" xfId="8488" xr:uid="{00000000-0005-0000-0000-000056210000}"/>
    <cellStyle name="Comma 2 2 5 2 2 4 2 2 2 2" xfId="8489" xr:uid="{00000000-0005-0000-0000-000057210000}"/>
    <cellStyle name="Comma 2 2 5 2 2 4 2 2 3" xfId="8490" xr:uid="{00000000-0005-0000-0000-000058210000}"/>
    <cellStyle name="Comma 2 2 5 2 2 4 2 2 3 2" xfId="8491" xr:uid="{00000000-0005-0000-0000-000059210000}"/>
    <cellStyle name="Comma 2 2 5 2 2 4 2 2 4" xfId="8492" xr:uid="{00000000-0005-0000-0000-00005A210000}"/>
    <cellStyle name="Comma 2 2 5 2 2 4 2 3" xfId="8493" xr:uid="{00000000-0005-0000-0000-00005B210000}"/>
    <cellStyle name="Comma 2 2 5 2 2 4 2 3 2" xfId="8494" xr:uid="{00000000-0005-0000-0000-00005C210000}"/>
    <cellStyle name="Comma 2 2 5 2 2 4 2 4" xfId="8495" xr:uid="{00000000-0005-0000-0000-00005D210000}"/>
    <cellStyle name="Comma 2 2 5 2 2 4 2 4 2" xfId="8496" xr:uid="{00000000-0005-0000-0000-00005E210000}"/>
    <cellStyle name="Comma 2 2 5 2 2 4 2 5" xfId="8497" xr:uid="{00000000-0005-0000-0000-00005F210000}"/>
    <cellStyle name="Comma 2 2 5 2 2 4 3" xfId="8498" xr:uid="{00000000-0005-0000-0000-000060210000}"/>
    <cellStyle name="Comma 2 2 5 2 2 4 3 2" xfId="8499" xr:uid="{00000000-0005-0000-0000-000061210000}"/>
    <cellStyle name="Comma 2 2 5 2 2 4 3 2 2" xfId="8500" xr:uid="{00000000-0005-0000-0000-000062210000}"/>
    <cellStyle name="Comma 2 2 5 2 2 4 3 3" xfId="8501" xr:uid="{00000000-0005-0000-0000-000063210000}"/>
    <cellStyle name="Comma 2 2 5 2 2 4 3 3 2" xfId="8502" xr:uid="{00000000-0005-0000-0000-000064210000}"/>
    <cellStyle name="Comma 2 2 5 2 2 4 3 4" xfId="8503" xr:uid="{00000000-0005-0000-0000-000065210000}"/>
    <cellStyle name="Comma 2 2 5 2 2 4 4" xfId="8504" xr:uid="{00000000-0005-0000-0000-000066210000}"/>
    <cellStyle name="Comma 2 2 5 2 2 4 4 2" xfId="8505" xr:uid="{00000000-0005-0000-0000-000067210000}"/>
    <cellStyle name="Comma 2 2 5 2 2 4 5" xfId="8506" xr:uid="{00000000-0005-0000-0000-000068210000}"/>
    <cellStyle name="Comma 2 2 5 2 2 4 5 2" xfId="8507" xr:uid="{00000000-0005-0000-0000-000069210000}"/>
    <cellStyle name="Comma 2 2 5 2 2 4 6" xfId="8508" xr:uid="{00000000-0005-0000-0000-00006A210000}"/>
    <cellStyle name="Comma 2 2 5 2 2 5" xfId="8509" xr:uid="{00000000-0005-0000-0000-00006B210000}"/>
    <cellStyle name="Comma 2 2 5 2 2 5 2" xfId="8510" xr:uid="{00000000-0005-0000-0000-00006C210000}"/>
    <cellStyle name="Comma 2 2 5 2 2 5 2 2" xfId="8511" xr:uid="{00000000-0005-0000-0000-00006D210000}"/>
    <cellStyle name="Comma 2 2 5 2 2 5 2 2 2" xfId="8512" xr:uid="{00000000-0005-0000-0000-00006E210000}"/>
    <cellStyle name="Comma 2 2 5 2 2 5 2 3" xfId="8513" xr:uid="{00000000-0005-0000-0000-00006F210000}"/>
    <cellStyle name="Comma 2 2 5 2 2 5 2 3 2" xfId="8514" xr:uid="{00000000-0005-0000-0000-000070210000}"/>
    <cellStyle name="Comma 2 2 5 2 2 5 2 4" xfId="8515" xr:uid="{00000000-0005-0000-0000-000071210000}"/>
    <cellStyle name="Comma 2 2 5 2 2 5 3" xfId="8516" xr:uid="{00000000-0005-0000-0000-000072210000}"/>
    <cellStyle name="Comma 2 2 5 2 2 5 3 2" xfId="8517" xr:uid="{00000000-0005-0000-0000-000073210000}"/>
    <cellStyle name="Comma 2 2 5 2 2 5 4" xfId="8518" xr:uid="{00000000-0005-0000-0000-000074210000}"/>
    <cellStyle name="Comma 2 2 5 2 2 5 4 2" xfId="8519" xr:uid="{00000000-0005-0000-0000-000075210000}"/>
    <cellStyle name="Comma 2 2 5 2 2 5 5" xfId="8520" xr:uid="{00000000-0005-0000-0000-000076210000}"/>
    <cellStyle name="Comma 2 2 5 2 2 6" xfId="8521" xr:uid="{00000000-0005-0000-0000-000077210000}"/>
    <cellStyle name="Comma 2 2 5 2 2 6 2" xfId="8522" xr:uid="{00000000-0005-0000-0000-000078210000}"/>
    <cellStyle name="Comma 2 2 5 2 2 6 2 2" xfId="8523" xr:uid="{00000000-0005-0000-0000-000079210000}"/>
    <cellStyle name="Comma 2 2 5 2 2 6 3" xfId="8524" xr:uid="{00000000-0005-0000-0000-00007A210000}"/>
    <cellStyle name="Comma 2 2 5 2 2 6 3 2" xfId="8525" xr:uid="{00000000-0005-0000-0000-00007B210000}"/>
    <cellStyle name="Comma 2 2 5 2 2 6 4" xfId="8526" xr:uid="{00000000-0005-0000-0000-00007C210000}"/>
    <cellStyle name="Comma 2 2 5 2 2 7" xfId="8527" xr:uid="{00000000-0005-0000-0000-00007D210000}"/>
    <cellStyle name="Comma 2 2 5 2 2 7 2" xfId="8528" xr:uid="{00000000-0005-0000-0000-00007E210000}"/>
    <cellStyle name="Comma 2 2 5 2 2 8" xfId="8529" xr:uid="{00000000-0005-0000-0000-00007F210000}"/>
    <cellStyle name="Comma 2 2 5 2 2 8 2" xfId="8530" xr:uid="{00000000-0005-0000-0000-000080210000}"/>
    <cellStyle name="Comma 2 2 5 2 2 9" xfId="8531" xr:uid="{00000000-0005-0000-0000-000081210000}"/>
    <cellStyle name="Comma 2 2 5 2 3" xfId="8532" xr:uid="{00000000-0005-0000-0000-000082210000}"/>
    <cellStyle name="Comma 2 2 5 2 3 2" xfId="8533" xr:uid="{00000000-0005-0000-0000-000083210000}"/>
    <cellStyle name="Comma 2 2 5 2 3 2 2" xfId="8534" xr:uid="{00000000-0005-0000-0000-000084210000}"/>
    <cellStyle name="Comma 2 2 5 2 3 2 2 2" xfId="8535" xr:uid="{00000000-0005-0000-0000-000085210000}"/>
    <cellStyle name="Comma 2 2 5 2 3 2 2 2 2" xfId="8536" xr:uid="{00000000-0005-0000-0000-000086210000}"/>
    <cellStyle name="Comma 2 2 5 2 3 2 2 2 2 2" xfId="8537" xr:uid="{00000000-0005-0000-0000-000087210000}"/>
    <cellStyle name="Comma 2 2 5 2 3 2 2 2 2 2 2" xfId="8538" xr:uid="{00000000-0005-0000-0000-000088210000}"/>
    <cellStyle name="Comma 2 2 5 2 3 2 2 2 2 3" xfId="8539" xr:uid="{00000000-0005-0000-0000-000089210000}"/>
    <cellStyle name="Comma 2 2 5 2 3 2 2 2 2 3 2" xfId="8540" xr:uid="{00000000-0005-0000-0000-00008A210000}"/>
    <cellStyle name="Comma 2 2 5 2 3 2 2 2 2 4" xfId="8541" xr:uid="{00000000-0005-0000-0000-00008B210000}"/>
    <cellStyle name="Comma 2 2 5 2 3 2 2 2 3" xfId="8542" xr:uid="{00000000-0005-0000-0000-00008C210000}"/>
    <cellStyle name="Comma 2 2 5 2 3 2 2 2 3 2" xfId="8543" xr:uid="{00000000-0005-0000-0000-00008D210000}"/>
    <cellStyle name="Comma 2 2 5 2 3 2 2 2 4" xfId="8544" xr:uid="{00000000-0005-0000-0000-00008E210000}"/>
    <cellStyle name="Comma 2 2 5 2 3 2 2 2 4 2" xfId="8545" xr:uid="{00000000-0005-0000-0000-00008F210000}"/>
    <cellStyle name="Comma 2 2 5 2 3 2 2 2 5" xfId="8546" xr:uid="{00000000-0005-0000-0000-000090210000}"/>
    <cellStyle name="Comma 2 2 5 2 3 2 2 3" xfId="8547" xr:uid="{00000000-0005-0000-0000-000091210000}"/>
    <cellStyle name="Comma 2 2 5 2 3 2 2 3 2" xfId="8548" xr:uid="{00000000-0005-0000-0000-000092210000}"/>
    <cellStyle name="Comma 2 2 5 2 3 2 2 3 2 2" xfId="8549" xr:uid="{00000000-0005-0000-0000-000093210000}"/>
    <cellStyle name="Comma 2 2 5 2 3 2 2 3 3" xfId="8550" xr:uid="{00000000-0005-0000-0000-000094210000}"/>
    <cellStyle name="Comma 2 2 5 2 3 2 2 3 3 2" xfId="8551" xr:uid="{00000000-0005-0000-0000-000095210000}"/>
    <cellStyle name="Comma 2 2 5 2 3 2 2 3 4" xfId="8552" xr:uid="{00000000-0005-0000-0000-000096210000}"/>
    <cellStyle name="Comma 2 2 5 2 3 2 2 4" xfId="8553" xr:uid="{00000000-0005-0000-0000-000097210000}"/>
    <cellStyle name="Comma 2 2 5 2 3 2 2 4 2" xfId="8554" xr:uid="{00000000-0005-0000-0000-000098210000}"/>
    <cellStyle name="Comma 2 2 5 2 3 2 2 5" xfId="8555" xr:uid="{00000000-0005-0000-0000-000099210000}"/>
    <cellStyle name="Comma 2 2 5 2 3 2 2 5 2" xfId="8556" xr:uid="{00000000-0005-0000-0000-00009A210000}"/>
    <cellStyle name="Comma 2 2 5 2 3 2 2 6" xfId="8557" xr:uid="{00000000-0005-0000-0000-00009B210000}"/>
    <cellStyle name="Comma 2 2 5 2 3 2 3" xfId="8558" xr:uid="{00000000-0005-0000-0000-00009C210000}"/>
    <cellStyle name="Comma 2 2 5 2 3 2 3 2" xfId="8559" xr:uid="{00000000-0005-0000-0000-00009D210000}"/>
    <cellStyle name="Comma 2 2 5 2 3 2 3 2 2" xfId="8560" xr:uid="{00000000-0005-0000-0000-00009E210000}"/>
    <cellStyle name="Comma 2 2 5 2 3 2 3 2 2 2" xfId="8561" xr:uid="{00000000-0005-0000-0000-00009F210000}"/>
    <cellStyle name="Comma 2 2 5 2 3 2 3 2 3" xfId="8562" xr:uid="{00000000-0005-0000-0000-0000A0210000}"/>
    <cellStyle name="Comma 2 2 5 2 3 2 3 2 3 2" xfId="8563" xr:uid="{00000000-0005-0000-0000-0000A1210000}"/>
    <cellStyle name="Comma 2 2 5 2 3 2 3 2 4" xfId="8564" xr:uid="{00000000-0005-0000-0000-0000A2210000}"/>
    <cellStyle name="Comma 2 2 5 2 3 2 3 3" xfId="8565" xr:uid="{00000000-0005-0000-0000-0000A3210000}"/>
    <cellStyle name="Comma 2 2 5 2 3 2 3 3 2" xfId="8566" xr:uid="{00000000-0005-0000-0000-0000A4210000}"/>
    <cellStyle name="Comma 2 2 5 2 3 2 3 4" xfId="8567" xr:uid="{00000000-0005-0000-0000-0000A5210000}"/>
    <cellStyle name="Comma 2 2 5 2 3 2 3 4 2" xfId="8568" xr:uid="{00000000-0005-0000-0000-0000A6210000}"/>
    <cellStyle name="Comma 2 2 5 2 3 2 3 5" xfId="8569" xr:uid="{00000000-0005-0000-0000-0000A7210000}"/>
    <cellStyle name="Comma 2 2 5 2 3 2 4" xfId="8570" xr:uid="{00000000-0005-0000-0000-0000A8210000}"/>
    <cellStyle name="Comma 2 2 5 2 3 2 4 2" xfId="8571" xr:uid="{00000000-0005-0000-0000-0000A9210000}"/>
    <cellStyle name="Comma 2 2 5 2 3 2 4 2 2" xfId="8572" xr:uid="{00000000-0005-0000-0000-0000AA210000}"/>
    <cellStyle name="Comma 2 2 5 2 3 2 4 3" xfId="8573" xr:uid="{00000000-0005-0000-0000-0000AB210000}"/>
    <cellStyle name="Comma 2 2 5 2 3 2 4 3 2" xfId="8574" xr:uid="{00000000-0005-0000-0000-0000AC210000}"/>
    <cellStyle name="Comma 2 2 5 2 3 2 4 4" xfId="8575" xr:uid="{00000000-0005-0000-0000-0000AD210000}"/>
    <cellStyle name="Comma 2 2 5 2 3 2 5" xfId="8576" xr:uid="{00000000-0005-0000-0000-0000AE210000}"/>
    <cellStyle name="Comma 2 2 5 2 3 2 5 2" xfId="8577" xr:uid="{00000000-0005-0000-0000-0000AF210000}"/>
    <cellStyle name="Comma 2 2 5 2 3 2 6" xfId="8578" xr:uid="{00000000-0005-0000-0000-0000B0210000}"/>
    <cellStyle name="Comma 2 2 5 2 3 2 6 2" xfId="8579" xr:uid="{00000000-0005-0000-0000-0000B1210000}"/>
    <cellStyle name="Comma 2 2 5 2 3 2 7" xfId="8580" xr:uid="{00000000-0005-0000-0000-0000B2210000}"/>
    <cellStyle name="Comma 2 2 5 2 3 3" xfId="8581" xr:uid="{00000000-0005-0000-0000-0000B3210000}"/>
    <cellStyle name="Comma 2 2 5 2 3 3 2" xfId="8582" xr:uid="{00000000-0005-0000-0000-0000B4210000}"/>
    <cellStyle name="Comma 2 2 5 2 3 3 2 2" xfId="8583" xr:uid="{00000000-0005-0000-0000-0000B5210000}"/>
    <cellStyle name="Comma 2 2 5 2 3 3 2 2 2" xfId="8584" xr:uid="{00000000-0005-0000-0000-0000B6210000}"/>
    <cellStyle name="Comma 2 2 5 2 3 3 2 2 2 2" xfId="8585" xr:uid="{00000000-0005-0000-0000-0000B7210000}"/>
    <cellStyle name="Comma 2 2 5 2 3 3 2 2 3" xfId="8586" xr:uid="{00000000-0005-0000-0000-0000B8210000}"/>
    <cellStyle name="Comma 2 2 5 2 3 3 2 2 3 2" xfId="8587" xr:uid="{00000000-0005-0000-0000-0000B9210000}"/>
    <cellStyle name="Comma 2 2 5 2 3 3 2 2 4" xfId="8588" xr:uid="{00000000-0005-0000-0000-0000BA210000}"/>
    <cellStyle name="Comma 2 2 5 2 3 3 2 3" xfId="8589" xr:uid="{00000000-0005-0000-0000-0000BB210000}"/>
    <cellStyle name="Comma 2 2 5 2 3 3 2 3 2" xfId="8590" xr:uid="{00000000-0005-0000-0000-0000BC210000}"/>
    <cellStyle name="Comma 2 2 5 2 3 3 2 4" xfId="8591" xr:uid="{00000000-0005-0000-0000-0000BD210000}"/>
    <cellStyle name="Comma 2 2 5 2 3 3 2 4 2" xfId="8592" xr:uid="{00000000-0005-0000-0000-0000BE210000}"/>
    <cellStyle name="Comma 2 2 5 2 3 3 2 5" xfId="8593" xr:uid="{00000000-0005-0000-0000-0000BF210000}"/>
    <cellStyle name="Comma 2 2 5 2 3 3 3" xfId="8594" xr:uid="{00000000-0005-0000-0000-0000C0210000}"/>
    <cellStyle name="Comma 2 2 5 2 3 3 3 2" xfId="8595" xr:uid="{00000000-0005-0000-0000-0000C1210000}"/>
    <cellStyle name="Comma 2 2 5 2 3 3 3 2 2" xfId="8596" xr:uid="{00000000-0005-0000-0000-0000C2210000}"/>
    <cellStyle name="Comma 2 2 5 2 3 3 3 3" xfId="8597" xr:uid="{00000000-0005-0000-0000-0000C3210000}"/>
    <cellStyle name="Comma 2 2 5 2 3 3 3 3 2" xfId="8598" xr:uid="{00000000-0005-0000-0000-0000C4210000}"/>
    <cellStyle name="Comma 2 2 5 2 3 3 3 4" xfId="8599" xr:uid="{00000000-0005-0000-0000-0000C5210000}"/>
    <cellStyle name="Comma 2 2 5 2 3 3 4" xfId="8600" xr:uid="{00000000-0005-0000-0000-0000C6210000}"/>
    <cellStyle name="Comma 2 2 5 2 3 3 4 2" xfId="8601" xr:uid="{00000000-0005-0000-0000-0000C7210000}"/>
    <cellStyle name="Comma 2 2 5 2 3 3 5" xfId="8602" xr:uid="{00000000-0005-0000-0000-0000C8210000}"/>
    <cellStyle name="Comma 2 2 5 2 3 3 5 2" xfId="8603" xr:uid="{00000000-0005-0000-0000-0000C9210000}"/>
    <cellStyle name="Comma 2 2 5 2 3 3 6" xfId="8604" xr:uid="{00000000-0005-0000-0000-0000CA210000}"/>
    <cellStyle name="Comma 2 2 5 2 3 4" xfId="8605" xr:uid="{00000000-0005-0000-0000-0000CB210000}"/>
    <cellStyle name="Comma 2 2 5 2 3 4 2" xfId="8606" xr:uid="{00000000-0005-0000-0000-0000CC210000}"/>
    <cellStyle name="Comma 2 2 5 2 3 4 2 2" xfId="8607" xr:uid="{00000000-0005-0000-0000-0000CD210000}"/>
    <cellStyle name="Comma 2 2 5 2 3 4 2 2 2" xfId="8608" xr:uid="{00000000-0005-0000-0000-0000CE210000}"/>
    <cellStyle name="Comma 2 2 5 2 3 4 2 3" xfId="8609" xr:uid="{00000000-0005-0000-0000-0000CF210000}"/>
    <cellStyle name="Comma 2 2 5 2 3 4 2 3 2" xfId="8610" xr:uid="{00000000-0005-0000-0000-0000D0210000}"/>
    <cellStyle name="Comma 2 2 5 2 3 4 2 4" xfId="8611" xr:uid="{00000000-0005-0000-0000-0000D1210000}"/>
    <cellStyle name="Comma 2 2 5 2 3 4 3" xfId="8612" xr:uid="{00000000-0005-0000-0000-0000D2210000}"/>
    <cellStyle name="Comma 2 2 5 2 3 4 3 2" xfId="8613" xr:uid="{00000000-0005-0000-0000-0000D3210000}"/>
    <cellStyle name="Comma 2 2 5 2 3 4 4" xfId="8614" xr:uid="{00000000-0005-0000-0000-0000D4210000}"/>
    <cellStyle name="Comma 2 2 5 2 3 4 4 2" xfId="8615" xr:uid="{00000000-0005-0000-0000-0000D5210000}"/>
    <cellStyle name="Comma 2 2 5 2 3 4 5" xfId="8616" xr:uid="{00000000-0005-0000-0000-0000D6210000}"/>
    <cellStyle name="Comma 2 2 5 2 3 5" xfId="8617" xr:uid="{00000000-0005-0000-0000-0000D7210000}"/>
    <cellStyle name="Comma 2 2 5 2 3 5 2" xfId="8618" xr:uid="{00000000-0005-0000-0000-0000D8210000}"/>
    <cellStyle name="Comma 2 2 5 2 3 5 2 2" xfId="8619" xr:uid="{00000000-0005-0000-0000-0000D9210000}"/>
    <cellStyle name="Comma 2 2 5 2 3 5 3" xfId="8620" xr:uid="{00000000-0005-0000-0000-0000DA210000}"/>
    <cellStyle name="Comma 2 2 5 2 3 5 3 2" xfId="8621" xr:uid="{00000000-0005-0000-0000-0000DB210000}"/>
    <cellStyle name="Comma 2 2 5 2 3 5 4" xfId="8622" xr:uid="{00000000-0005-0000-0000-0000DC210000}"/>
    <cellStyle name="Comma 2 2 5 2 3 6" xfId="8623" xr:uid="{00000000-0005-0000-0000-0000DD210000}"/>
    <cellStyle name="Comma 2 2 5 2 3 6 2" xfId="8624" xr:uid="{00000000-0005-0000-0000-0000DE210000}"/>
    <cellStyle name="Comma 2 2 5 2 3 7" xfId="8625" xr:uid="{00000000-0005-0000-0000-0000DF210000}"/>
    <cellStyle name="Comma 2 2 5 2 3 7 2" xfId="8626" xr:uid="{00000000-0005-0000-0000-0000E0210000}"/>
    <cellStyle name="Comma 2 2 5 2 3 8" xfId="8627" xr:uid="{00000000-0005-0000-0000-0000E1210000}"/>
    <cellStyle name="Comma 2 2 5 2 4" xfId="8628" xr:uid="{00000000-0005-0000-0000-0000E2210000}"/>
    <cellStyle name="Comma 2 2 5 2 4 2" xfId="8629" xr:uid="{00000000-0005-0000-0000-0000E3210000}"/>
    <cellStyle name="Comma 2 2 5 2 4 2 2" xfId="8630" xr:uid="{00000000-0005-0000-0000-0000E4210000}"/>
    <cellStyle name="Comma 2 2 5 2 4 2 2 2" xfId="8631" xr:uid="{00000000-0005-0000-0000-0000E5210000}"/>
    <cellStyle name="Comma 2 2 5 2 4 2 2 2 2" xfId="8632" xr:uid="{00000000-0005-0000-0000-0000E6210000}"/>
    <cellStyle name="Comma 2 2 5 2 4 2 2 2 2 2" xfId="8633" xr:uid="{00000000-0005-0000-0000-0000E7210000}"/>
    <cellStyle name="Comma 2 2 5 2 4 2 2 2 3" xfId="8634" xr:uid="{00000000-0005-0000-0000-0000E8210000}"/>
    <cellStyle name="Comma 2 2 5 2 4 2 2 2 3 2" xfId="8635" xr:uid="{00000000-0005-0000-0000-0000E9210000}"/>
    <cellStyle name="Comma 2 2 5 2 4 2 2 2 4" xfId="8636" xr:uid="{00000000-0005-0000-0000-0000EA210000}"/>
    <cellStyle name="Comma 2 2 5 2 4 2 2 3" xfId="8637" xr:uid="{00000000-0005-0000-0000-0000EB210000}"/>
    <cellStyle name="Comma 2 2 5 2 4 2 2 3 2" xfId="8638" xr:uid="{00000000-0005-0000-0000-0000EC210000}"/>
    <cellStyle name="Comma 2 2 5 2 4 2 2 4" xfId="8639" xr:uid="{00000000-0005-0000-0000-0000ED210000}"/>
    <cellStyle name="Comma 2 2 5 2 4 2 2 4 2" xfId="8640" xr:uid="{00000000-0005-0000-0000-0000EE210000}"/>
    <cellStyle name="Comma 2 2 5 2 4 2 2 5" xfId="8641" xr:uid="{00000000-0005-0000-0000-0000EF210000}"/>
    <cellStyle name="Comma 2 2 5 2 4 2 3" xfId="8642" xr:uid="{00000000-0005-0000-0000-0000F0210000}"/>
    <cellStyle name="Comma 2 2 5 2 4 2 3 2" xfId="8643" xr:uid="{00000000-0005-0000-0000-0000F1210000}"/>
    <cellStyle name="Comma 2 2 5 2 4 2 3 2 2" xfId="8644" xr:uid="{00000000-0005-0000-0000-0000F2210000}"/>
    <cellStyle name="Comma 2 2 5 2 4 2 3 3" xfId="8645" xr:uid="{00000000-0005-0000-0000-0000F3210000}"/>
    <cellStyle name="Comma 2 2 5 2 4 2 3 3 2" xfId="8646" xr:uid="{00000000-0005-0000-0000-0000F4210000}"/>
    <cellStyle name="Comma 2 2 5 2 4 2 3 4" xfId="8647" xr:uid="{00000000-0005-0000-0000-0000F5210000}"/>
    <cellStyle name="Comma 2 2 5 2 4 2 4" xfId="8648" xr:uid="{00000000-0005-0000-0000-0000F6210000}"/>
    <cellStyle name="Comma 2 2 5 2 4 2 4 2" xfId="8649" xr:uid="{00000000-0005-0000-0000-0000F7210000}"/>
    <cellStyle name="Comma 2 2 5 2 4 2 5" xfId="8650" xr:uid="{00000000-0005-0000-0000-0000F8210000}"/>
    <cellStyle name="Comma 2 2 5 2 4 2 5 2" xfId="8651" xr:uid="{00000000-0005-0000-0000-0000F9210000}"/>
    <cellStyle name="Comma 2 2 5 2 4 2 6" xfId="8652" xr:uid="{00000000-0005-0000-0000-0000FA210000}"/>
    <cellStyle name="Comma 2 2 5 2 4 3" xfId="8653" xr:uid="{00000000-0005-0000-0000-0000FB210000}"/>
    <cellStyle name="Comma 2 2 5 2 4 3 2" xfId="8654" xr:uid="{00000000-0005-0000-0000-0000FC210000}"/>
    <cellStyle name="Comma 2 2 5 2 4 3 2 2" xfId="8655" xr:uid="{00000000-0005-0000-0000-0000FD210000}"/>
    <cellStyle name="Comma 2 2 5 2 4 3 2 2 2" xfId="8656" xr:uid="{00000000-0005-0000-0000-0000FE210000}"/>
    <cellStyle name="Comma 2 2 5 2 4 3 2 3" xfId="8657" xr:uid="{00000000-0005-0000-0000-0000FF210000}"/>
    <cellStyle name="Comma 2 2 5 2 4 3 2 3 2" xfId="8658" xr:uid="{00000000-0005-0000-0000-000000220000}"/>
    <cellStyle name="Comma 2 2 5 2 4 3 2 4" xfId="8659" xr:uid="{00000000-0005-0000-0000-000001220000}"/>
    <cellStyle name="Comma 2 2 5 2 4 3 3" xfId="8660" xr:uid="{00000000-0005-0000-0000-000002220000}"/>
    <cellStyle name="Comma 2 2 5 2 4 3 3 2" xfId="8661" xr:uid="{00000000-0005-0000-0000-000003220000}"/>
    <cellStyle name="Comma 2 2 5 2 4 3 4" xfId="8662" xr:uid="{00000000-0005-0000-0000-000004220000}"/>
    <cellStyle name="Comma 2 2 5 2 4 3 4 2" xfId="8663" xr:uid="{00000000-0005-0000-0000-000005220000}"/>
    <cellStyle name="Comma 2 2 5 2 4 3 5" xfId="8664" xr:uid="{00000000-0005-0000-0000-000006220000}"/>
    <cellStyle name="Comma 2 2 5 2 4 4" xfId="8665" xr:uid="{00000000-0005-0000-0000-000007220000}"/>
    <cellStyle name="Comma 2 2 5 2 4 4 2" xfId="8666" xr:uid="{00000000-0005-0000-0000-000008220000}"/>
    <cellStyle name="Comma 2 2 5 2 4 4 2 2" xfId="8667" xr:uid="{00000000-0005-0000-0000-000009220000}"/>
    <cellStyle name="Comma 2 2 5 2 4 4 3" xfId="8668" xr:uid="{00000000-0005-0000-0000-00000A220000}"/>
    <cellStyle name="Comma 2 2 5 2 4 4 3 2" xfId="8669" xr:uid="{00000000-0005-0000-0000-00000B220000}"/>
    <cellStyle name="Comma 2 2 5 2 4 4 4" xfId="8670" xr:uid="{00000000-0005-0000-0000-00000C220000}"/>
    <cellStyle name="Comma 2 2 5 2 4 5" xfId="8671" xr:uid="{00000000-0005-0000-0000-00000D220000}"/>
    <cellStyle name="Comma 2 2 5 2 4 5 2" xfId="8672" xr:uid="{00000000-0005-0000-0000-00000E220000}"/>
    <cellStyle name="Comma 2 2 5 2 4 6" xfId="8673" xr:uid="{00000000-0005-0000-0000-00000F220000}"/>
    <cellStyle name="Comma 2 2 5 2 4 6 2" xfId="8674" xr:uid="{00000000-0005-0000-0000-000010220000}"/>
    <cellStyle name="Comma 2 2 5 2 4 7" xfId="8675" xr:uid="{00000000-0005-0000-0000-000011220000}"/>
    <cellStyle name="Comma 2 2 5 2 5" xfId="8676" xr:uid="{00000000-0005-0000-0000-000012220000}"/>
    <cellStyle name="Comma 2 2 5 2 5 2" xfId="8677" xr:uid="{00000000-0005-0000-0000-000013220000}"/>
    <cellStyle name="Comma 2 2 5 2 5 2 2" xfId="8678" xr:uid="{00000000-0005-0000-0000-000014220000}"/>
    <cellStyle name="Comma 2 2 5 2 5 2 2 2" xfId="8679" xr:uid="{00000000-0005-0000-0000-000015220000}"/>
    <cellStyle name="Comma 2 2 5 2 5 2 2 2 2" xfId="8680" xr:uid="{00000000-0005-0000-0000-000016220000}"/>
    <cellStyle name="Comma 2 2 5 2 5 2 2 3" xfId="8681" xr:uid="{00000000-0005-0000-0000-000017220000}"/>
    <cellStyle name="Comma 2 2 5 2 5 2 2 3 2" xfId="8682" xr:uid="{00000000-0005-0000-0000-000018220000}"/>
    <cellStyle name="Comma 2 2 5 2 5 2 2 4" xfId="8683" xr:uid="{00000000-0005-0000-0000-000019220000}"/>
    <cellStyle name="Comma 2 2 5 2 5 2 3" xfId="8684" xr:uid="{00000000-0005-0000-0000-00001A220000}"/>
    <cellStyle name="Comma 2 2 5 2 5 2 3 2" xfId="8685" xr:uid="{00000000-0005-0000-0000-00001B220000}"/>
    <cellStyle name="Comma 2 2 5 2 5 2 4" xfId="8686" xr:uid="{00000000-0005-0000-0000-00001C220000}"/>
    <cellStyle name="Comma 2 2 5 2 5 2 4 2" xfId="8687" xr:uid="{00000000-0005-0000-0000-00001D220000}"/>
    <cellStyle name="Comma 2 2 5 2 5 2 5" xfId="8688" xr:uid="{00000000-0005-0000-0000-00001E220000}"/>
    <cellStyle name="Comma 2 2 5 2 5 3" xfId="8689" xr:uid="{00000000-0005-0000-0000-00001F220000}"/>
    <cellStyle name="Comma 2 2 5 2 5 3 2" xfId="8690" xr:uid="{00000000-0005-0000-0000-000020220000}"/>
    <cellStyle name="Comma 2 2 5 2 5 3 2 2" xfId="8691" xr:uid="{00000000-0005-0000-0000-000021220000}"/>
    <cellStyle name="Comma 2 2 5 2 5 3 3" xfId="8692" xr:uid="{00000000-0005-0000-0000-000022220000}"/>
    <cellStyle name="Comma 2 2 5 2 5 3 3 2" xfId="8693" xr:uid="{00000000-0005-0000-0000-000023220000}"/>
    <cellStyle name="Comma 2 2 5 2 5 3 4" xfId="8694" xr:uid="{00000000-0005-0000-0000-000024220000}"/>
    <cellStyle name="Comma 2 2 5 2 5 4" xfId="8695" xr:uid="{00000000-0005-0000-0000-000025220000}"/>
    <cellStyle name="Comma 2 2 5 2 5 4 2" xfId="8696" xr:uid="{00000000-0005-0000-0000-000026220000}"/>
    <cellStyle name="Comma 2 2 5 2 5 5" xfId="8697" xr:uid="{00000000-0005-0000-0000-000027220000}"/>
    <cellStyle name="Comma 2 2 5 2 5 5 2" xfId="8698" xr:uid="{00000000-0005-0000-0000-000028220000}"/>
    <cellStyle name="Comma 2 2 5 2 5 6" xfId="8699" xr:uid="{00000000-0005-0000-0000-000029220000}"/>
    <cellStyle name="Comma 2 2 5 2 6" xfId="8700" xr:uid="{00000000-0005-0000-0000-00002A220000}"/>
    <cellStyle name="Comma 2 2 5 2 6 2" xfId="8701" xr:uid="{00000000-0005-0000-0000-00002B220000}"/>
    <cellStyle name="Comma 2 2 5 2 6 2 2" xfId="8702" xr:uid="{00000000-0005-0000-0000-00002C220000}"/>
    <cellStyle name="Comma 2 2 5 2 6 2 2 2" xfId="8703" xr:uid="{00000000-0005-0000-0000-00002D220000}"/>
    <cellStyle name="Comma 2 2 5 2 6 2 3" xfId="8704" xr:uid="{00000000-0005-0000-0000-00002E220000}"/>
    <cellStyle name="Comma 2 2 5 2 6 2 3 2" xfId="8705" xr:uid="{00000000-0005-0000-0000-00002F220000}"/>
    <cellStyle name="Comma 2 2 5 2 6 2 4" xfId="8706" xr:uid="{00000000-0005-0000-0000-000030220000}"/>
    <cellStyle name="Comma 2 2 5 2 6 3" xfId="8707" xr:uid="{00000000-0005-0000-0000-000031220000}"/>
    <cellStyle name="Comma 2 2 5 2 6 3 2" xfId="8708" xr:uid="{00000000-0005-0000-0000-000032220000}"/>
    <cellStyle name="Comma 2 2 5 2 6 4" xfId="8709" xr:uid="{00000000-0005-0000-0000-000033220000}"/>
    <cellStyle name="Comma 2 2 5 2 6 4 2" xfId="8710" xr:uid="{00000000-0005-0000-0000-000034220000}"/>
    <cellStyle name="Comma 2 2 5 2 6 5" xfId="8711" xr:uid="{00000000-0005-0000-0000-000035220000}"/>
    <cellStyle name="Comma 2 2 5 2 7" xfId="8712" xr:uid="{00000000-0005-0000-0000-000036220000}"/>
    <cellStyle name="Comma 2 2 5 2 7 2" xfId="8713" xr:uid="{00000000-0005-0000-0000-000037220000}"/>
    <cellStyle name="Comma 2 2 5 2 7 2 2" xfId="8714" xr:uid="{00000000-0005-0000-0000-000038220000}"/>
    <cellStyle name="Comma 2 2 5 2 7 3" xfId="8715" xr:uid="{00000000-0005-0000-0000-000039220000}"/>
    <cellStyle name="Comma 2 2 5 2 7 3 2" xfId="8716" xr:uid="{00000000-0005-0000-0000-00003A220000}"/>
    <cellStyle name="Comma 2 2 5 2 7 4" xfId="8717" xr:uid="{00000000-0005-0000-0000-00003B220000}"/>
    <cellStyle name="Comma 2 2 5 2 8" xfId="8718" xr:uid="{00000000-0005-0000-0000-00003C220000}"/>
    <cellStyle name="Comma 2 2 5 2 8 2" xfId="8719" xr:uid="{00000000-0005-0000-0000-00003D220000}"/>
    <cellStyle name="Comma 2 2 5 2 9" xfId="8720" xr:uid="{00000000-0005-0000-0000-00003E220000}"/>
    <cellStyle name="Comma 2 2 5 2 9 2" xfId="8721" xr:uid="{00000000-0005-0000-0000-00003F220000}"/>
    <cellStyle name="Comma 2 2 5 3" xfId="8722" xr:uid="{00000000-0005-0000-0000-000040220000}"/>
    <cellStyle name="Comma 2 2 5 3 10" xfId="8723" xr:uid="{00000000-0005-0000-0000-000041220000}"/>
    <cellStyle name="Comma 2 2 5 3 2" xfId="8724" xr:uid="{00000000-0005-0000-0000-000042220000}"/>
    <cellStyle name="Comma 2 2 5 3 2 2" xfId="8725" xr:uid="{00000000-0005-0000-0000-000043220000}"/>
    <cellStyle name="Comma 2 2 5 3 2 2 2" xfId="8726" xr:uid="{00000000-0005-0000-0000-000044220000}"/>
    <cellStyle name="Comma 2 2 5 3 2 2 2 2" xfId="8727" xr:uid="{00000000-0005-0000-0000-000045220000}"/>
    <cellStyle name="Comma 2 2 5 3 2 2 2 2 2" xfId="8728" xr:uid="{00000000-0005-0000-0000-000046220000}"/>
    <cellStyle name="Comma 2 2 5 3 2 2 2 2 2 2" xfId="8729" xr:uid="{00000000-0005-0000-0000-000047220000}"/>
    <cellStyle name="Comma 2 2 5 3 2 2 2 2 2 2 2" xfId="8730" xr:uid="{00000000-0005-0000-0000-000048220000}"/>
    <cellStyle name="Comma 2 2 5 3 2 2 2 2 2 2 2 2" xfId="8731" xr:uid="{00000000-0005-0000-0000-000049220000}"/>
    <cellStyle name="Comma 2 2 5 3 2 2 2 2 2 2 3" xfId="8732" xr:uid="{00000000-0005-0000-0000-00004A220000}"/>
    <cellStyle name="Comma 2 2 5 3 2 2 2 2 2 2 3 2" xfId="8733" xr:uid="{00000000-0005-0000-0000-00004B220000}"/>
    <cellStyle name="Comma 2 2 5 3 2 2 2 2 2 2 4" xfId="8734" xr:uid="{00000000-0005-0000-0000-00004C220000}"/>
    <cellStyle name="Comma 2 2 5 3 2 2 2 2 2 3" xfId="8735" xr:uid="{00000000-0005-0000-0000-00004D220000}"/>
    <cellStyle name="Comma 2 2 5 3 2 2 2 2 2 3 2" xfId="8736" xr:uid="{00000000-0005-0000-0000-00004E220000}"/>
    <cellStyle name="Comma 2 2 5 3 2 2 2 2 2 4" xfId="8737" xr:uid="{00000000-0005-0000-0000-00004F220000}"/>
    <cellStyle name="Comma 2 2 5 3 2 2 2 2 2 4 2" xfId="8738" xr:uid="{00000000-0005-0000-0000-000050220000}"/>
    <cellStyle name="Comma 2 2 5 3 2 2 2 2 2 5" xfId="8739" xr:uid="{00000000-0005-0000-0000-000051220000}"/>
    <cellStyle name="Comma 2 2 5 3 2 2 2 2 3" xfId="8740" xr:uid="{00000000-0005-0000-0000-000052220000}"/>
    <cellStyle name="Comma 2 2 5 3 2 2 2 2 3 2" xfId="8741" xr:uid="{00000000-0005-0000-0000-000053220000}"/>
    <cellStyle name="Comma 2 2 5 3 2 2 2 2 3 2 2" xfId="8742" xr:uid="{00000000-0005-0000-0000-000054220000}"/>
    <cellStyle name="Comma 2 2 5 3 2 2 2 2 3 3" xfId="8743" xr:uid="{00000000-0005-0000-0000-000055220000}"/>
    <cellStyle name="Comma 2 2 5 3 2 2 2 2 3 3 2" xfId="8744" xr:uid="{00000000-0005-0000-0000-000056220000}"/>
    <cellStyle name="Comma 2 2 5 3 2 2 2 2 3 4" xfId="8745" xr:uid="{00000000-0005-0000-0000-000057220000}"/>
    <cellStyle name="Comma 2 2 5 3 2 2 2 2 4" xfId="8746" xr:uid="{00000000-0005-0000-0000-000058220000}"/>
    <cellStyle name="Comma 2 2 5 3 2 2 2 2 4 2" xfId="8747" xr:uid="{00000000-0005-0000-0000-000059220000}"/>
    <cellStyle name="Comma 2 2 5 3 2 2 2 2 5" xfId="8748" xr:uid="{00000000-0005-0000-0000-00005A220000}"/>
    <cellStyle name="Comma 2 2 5 3 2 2 2 2 5 2" xfId="8749" xr:uid="{00000000-0005-0000-0000-00005B220000}"/>
    <cellStyle name="Comma 2 2 5 3 2 2 2 2 6" xfId="8750" xr:uid="{00000000-0005-0000-0000-00005C220000}"/>
    <cellStyle name="Comma 2 2 5 3 2 2 2 3" xfId="8751" xr:uid="{00000000-0005-0000-0000-00005D220000}"/>
    <cellStyle name="Comma 2 2 5 3 2 2 2 3 2" xfId="8752" xr:uid="{00000000-0005-0000-0000-00005E220000}"/>
    <cellStyle name="Comma 2 2 5 3 2 2 2 3 2 2" xfId="8753" xr:uid="{00000000-0005-0000-0000-00005F220000}"/>
    <cellStyle name="Comma 2 2 5 3 2 2 2 3 2 2 2" xfId="8754" xr:uid="{00000000-0005-0000-0000-000060220000}"/>
    <cellStyle name="Comma 2 2 5 3 2 2 2 3 2 3" xfId="8755" xr:uid="{00000000-0005-0000-0000-000061220000}"/>
    <cellStyle name="Comma 2 2 5 3 2 2 2 3 2 3 2" xfId="8756" xr:uid="{00000000-0005-0000-0000-000062220000}"/>
    <cellStyle name="Comma 2 2 5 3 2 2 2 3 2 4" xfId="8757" xr:uid="{00000000-0005-0000-0000-000063220000}"/>
    <cellStyle name="Comma 2 2 5 3 2 2 2 3 3" xfId="8758" xr:uid="{00000000-0005-0000-0000-000064220000}"/>
    <cellStyle name="Comma 2 2 5 3 2 2 2 3 3 2" xfId="8759" xr:uid="{00000000-0005-0000-0000-000065220000}"/>
    <cellStyle name="Comma 2 2 5 3 2 2 2 3 4" xfId="8760" xr:uid="{00000000-0005-0000-0000-000066220000}"/>
    <cellStyle name="Comma 2 2 5 3 2 2 2 3 4 2" xfId="8761" xr:uid="{00000000-0005-0000-0000-000067220000}"/>
    <cellStyle name="Comma 2 2 5 3 2 2 2 3 5" xfId="8762" xr:uid="{00000000-0005-0000-0000-000068220000}"/>
    <cellStyle name="Comma 2 2 5 3 2 2 2 4" xfId="8763" xr:uid="{00000000-0005-0000-0000-000069220000}"/>
    <cellStyle name="Comma 2 2 5 3 2 2 2 4 2" xfId="8764" xr:uid="{00000000-0005-0000-0000-00006A220000}"/>
    <cellStyle name="Comma 2 2 5 3 2 2 2 4 2 2" xfId="8765" xr:uid="{00000000-0005-0000-0000-00006B220000}"/>
    <cellStyle name="Comma 2 2 5 3 2 2 2 4 3" xfId="8766" xr:uid="{00000000-0005-0000-0000-00006C220000}"/>
    <cellStyle name="Comma 2 2 5 3 2 2 2 4 3 2" xfId="8767" xr:uid="{00000000-0005-0000-0000-00006D220000}"/>
    <cellStyle name="Comma 2 2 5 3 2 2 2 4 4" xfId="8768" xr:uid="{00000000-0005-0000-0000-00006E220000}"/>
    <cellStyle name="Comma 2 2 5 3 2 2 2 5" xfId="8769" xr:uid="{00000000-0005-0000-0000-00006F220000}"/>
    <cellStyle name="Comma 2 2 5 3 2 2 2 5 2" xfId="8770" xr:uid="{00000000-0005-0000-0000-000070220000}"/>
    <cellStyle name="Comma 2 2 5 3 2 2 2 6" xfId="8771" xr:uid="{00000000-0005-0000-0000-000071220000}"/>
    <cellStyle name="Comma 2 2 5 3 2 2 2 6 2" xfId="8772" xr:uid="{00000000-0005-0000-0000-000072220000}"/>
    <cellStyle name="Comma 2 2 5 3 2 2 2 7" xfId="8773" xr:uid="{00000000-0005-0000-0000-000073220000}"/>
    <cellStyle name="Comma 2 2 5 3 2 2 3" xfId="8774" xr:uid="{00000000-0005-0000-0000-000074220000}"/>
    <cellStyle name="Comma 2 2 5 3 2 2 3 2" xfId="8775" xr:uid="{00000000-0005-0000-0000-000075220000}"/>
    <cellStyle name="Comma 2 2 5 3 2 2 3 2 2" xfId="8776" xr:uid="{00000000-0005-0000-0000-000076220000}"/>
    <cellStyle name="Comma 2 2 5 3 2 2 3 2 2 2" xfId="8777" xr:uid="{00000000-0005-0000-0000-000077220000}"/>
    <cellStyle name="Comma 2 2 5 3 2 2 3 2 2 2 2" xfId="8778" xr:uid="{00000000-0005-0000-0000-000078220000}"/>
    <cellStyle name="Comma 2 2 5 3 2 2 3 2 2 3" xfId="8779" xr:uid="{00000000-0005-0000-0000-000079220000}"/>
    <cellStyle name="Comma 2 2 5 3 2 2 3 2 2 3 2" xfId="8780" xr:uid="{00000000-0005-0000-0000-00007A220000}"/>
    <cellStyle name="Comma 2 2 5 3 2 2 3 2 2 4" xfId="8781" xr:uid="{00000000-0005-0000-0000-00007B220000}"/>
    <cellStyle name="Comma 2 2 5 3 2 2 3 2 3" xfId="8782" xr:uid="{00000000-0005-0000-0000-00007C220000}"/>
    <cellStyle name="Comma 2 2 5 3 2 2 3 2 3 2" xfId="8783" xr:uid="{00000000-0005-0000-0000-00007D220000}"/>
    <cellStyle name="Comma 2 2 5 3 2 2 3 2 4" xfId="8784" xr:uid="{00000000-0005-0000-0000-00007E220000}"/>
    <cellStyle name="Comma 2 2 5 3 2 2 3 2 4 2" xfId="8785" xr:uid="{00000000-0005-0000-0000-00007F220000}"/>
    <cellStyle name="Comma 2 2 5 3 2 2 3 2 5" xfId="8786" xr:uid="{00000000-0005-0000-0000-000080220000}"/>
    <cellStyle name="Comma 2 2 5 3 2 2 3 3" xfId="8787" xr:uid="{00000000-0005-0000-0000-000081220000}"/>
    <cellStyle name="Comma 2 2 5 3 2 2 3 3 2" xfId="8788" xr:uid="{00000000-0005-0000-0000-000082220000}"/>
    <cellStyle name="Comma 2 2 5 3 2 2 3 3 2 2" xfId="8789" xr:uid="{00000000-0005-0000-0000-000083220000}"/>
    <cellStyle name="Comma 2 2 5 3 2 2 3 3 3" xfId="8790" xr:uid="{00000000-0005-0000-0000-000084220000}"/>
    <cellStyle name="Comma 2 2 5 3 2 2 3 3 3 2" xfId="8791" xr:uid="{00000000-0005-0000-0000-000085220000}"/>
    <cellStyle name="Comma 2 2 5 3 2 2 3 3 4" xfId="8792" xr:uid="{00000000-0005-0000-0000-000086220000}"/>
    <cellStyle name="Comma 2 2 5 3 2 2 3 4" xfId="8793" xr:uid="{00000000-0005-0000-0000-000087220000}"/>
    <cellStyle name="Comma 2 2 5 3 2 2 3 4 2" xfId="8794" xr:uid="{00000000-0005-0000-0000-000088220000}"/>
    <cellStyle name="Comma 2 2 5 3 2 2 3 5" xfId="8795" xr:uid="{00000000-0005-0000-0000-000089220000}"/>
    <cellStyle name="Comma 2 2 5 3 2 2 3 5 2" xfId="8796" xr:uid="{00000000-0005-0000-0000-00008A220000}"/>
    <cellStyle name="Comma 2 2 5 3 2 2 3 6" xfId="8797" xr:uid="{00000000-0005-0000-0000-00008B220000}"/>
    <cellStyle name="Comma 2 2 5 3 2 2 4" xfId="8798" xr:uid="{00000000-0005-0000-0000-00008C220000}"/>
    <cellStyle name="Comma 2 2 5 3 2 2 4 2" xfId="8799" xr:uid="{00000000-0005-0000-0000-00008D220000}"/>
    <cellStyle name="Comma 2 2 5 3 2 2 4 2 2" xfId="8800" xr:uid="{00000000-0005-0000-0000-00008E220000}"/>
    <cellStyle name="Comma 2 2 5 3 2 2 4 2 2 2" xfId="8801" xr:uid="{00000000-0005-0000-0000-00008F220000}"/>
    <cellStyle name="Comma 2 2 5 3 2 2 4 2 3" xfId="8802" xr:uid="{00000000-0005-0000-0000-000090220000}"/>
    <cellStyle name="Comma 2 2 5 3 2 2 4 2 3 2" xfId="8803" xr:uid="{00000000-0005-0000-0000-000091220000}"/>
    <cellStyle name="Comma 2 2 5 3 2 2 4 2 4" xfId="8804" xr:uid="{00000000-0005-0000-0000-000092220000}"/>
    <cellStyle name="Comma 2 2 5 3 2 2 4 3" xfId="8805" xr:uid="{00000000-0005-0000-0000-000093220000}"/>
    <cellStyle name="Comma 2 2 5 3 2 2 4 3 2" xfId="8806" xr:uid="{00000000-0005-0000-0000-000094220000}"/>
    <cellStyle name="Comma 2 2 5 3 2 2 4 4" xfId="8807" xr:uid="{00000000-0005-0000-0000-000095220000}"/>
    <cellStyle name="Comma 2 2 5 3 2 2 4 4 2" xfId="8808" xr:uid="{00000000-0005-0000-0000-000096220000}"/>
    <cellStyle name="Comma 2 2 5 3 2 2 4 5" xfId="8809" xr:uid="{00000000-0005-0000-0000-000097220000}"/>
    <cellStyle name="Comma 2 2 5 3 2 2 5" xfId="8810" xr:uid="{00000000-0005-0000-0000-000098220000}"/>
    <cellStyle name="Comma 2 2 5 3 2 2 5 2" xfId="8811" xr:uid="{00000000-0005-0000-0000-000099220000}"/>
    <cellStyle name="Comma 2 2 5 3 2 2 5 2 2" xfId="8812" xr:uid="{00000000-0005-0000-0000-00009A220000}"/>
    <cellStyle name="Comma 2 2 5 3 2 2 5 3" xfId="8813" xr:uid="{00000000-0005-0000-0000-00009B220000}"/>
    <cellStyle name="Comma 2 2 5 3 2 2 5 3 2" xfId="8814" xr:uid="{00000000-0005-0000-0000-00009C220000}"/>
    <cellStyle name="Comma 2 2 5 3 2 2 5 4" xfId="8815" xr:uid="{00000000-0005-0000-0000-00009D220000}"/>
    <cellStyle name="Comma 2 2 5 3 2 2 6" xfId="8816" xr:uid="{00000000-0005-0000-0000-00009E220000}"/>
    <cellStyle name="Comma 2 2 5 3 2 2 6 2" xfId="8817" xr:uid="{00000000-0005-0000-0000-00009F220000}"/>
    <cellStyle name="Comma 2 2 5 3 2 2 7" xfId="8818" xr:uid="{00000000-0005-0000-0000-0000A0220000}"/>
    <cellStyle name="Comma 2 2 5 3 2 2 7 2" xfId="8819" xr:uid="{00000000-0005-0000-0000-0000A1220000}"/>
    <cellStyle name="Comma 2 2 5 3 2 2 8" xfId="8820" xr:uid="{00000000-0005-0000-0000-0000A2220000}"/>
    <cellStyle name="Comma 2 2 5 3 2 3" xfId="8821" xr:uid="{00000000-0005-0000-0000-0000A3220000}"/>
    <cellStyle name="Comma 2 2 5 3 2 3 2" xfId="8822" xr:uid="{00000000-0005-0000-0000-0000A4220000}"/>
    <cellStyle name="Comma 2 2 5 3 2 3 2 2" xfId="8823" xr:uid="{00000000-0005-0000-0000-0000A5220000}"/>
    <cellStyle name="Comma 2 2 5 3 2 3 2 2 2" xfId="8824" xr:uid="{00000000-0005-0000-0000-0000A6220000}"/>
    <cellStyle name="Comma 2 2 5 3 2 3 2 2 2 2" xfId="8825" xr:uid="{00000000-0005-0000-0000-0000A7220000}"/>
    <cellStyle name="Comma 2 2 5 3 2 3 2 2 2 2 2" xfId="8826" xr:uid="{00000000-0005-0000-0000-0000A8220000}"/>
    <cellStyle name="Comma 2 2 5 3 2 3 2 2 2 3" xfId="8827" xr:uid="{00000000-0005-0000-0000-0000A9220000}"/>
    <cellStyle name="Comma 2 2 5 3 2 3 2 2 2 3 2" xfId="8828" xr:uid="{00000000-0005-0000-0000-0000AA220000}"/>
    <cellStyle name="Comma 2 2 5 3 2 3 2 2 2 4" xfId="8829" xr:uid="{00000000-0005-0000-0000-0000AB220000}"/>
    <cellStyle name="Comma 2 2 5 3 2 3 2 2 3" xfId="8830" xr:uid="{00000000-0005-0000-0000-0000AC220000}"/>
    <cellStyle name="Comma 2 2 5 3 2 3 2 2 3 2" xfId="8831" xr:uid="{00000000-0005-0000-0000-0000AD220000}"/>
    <cellStyle name="Comma 2 2 5 3 2 3 2 2 4" xfId="8832" xr:uid="{00000000-0005-0000-0000-0000AE220000}"/>
    <cellStyle name="Comma 2 2 5 3 2 3 2 2 4 2" xfId="8833" xr:uid="{00000000-0005-0000-0000-0000AF220000}"/>
    <cellStyle name="Comma 2 2 5 3 2 3 2 2 5" xfId="8834" xr:uid="{00000000-0005-0000-0000-0000B0220000}"/>
    <cellStyle name="Comma 2 2 5 3 2 3 2 3" xfId="8835" xr:uid="{00000000-0005-0000-0000-0000B1220000}"/>
    <cellStyle name="Comma 2 2 5 3 2 3 2 3 2" xfId="8836" xr:uid="{00000000-0005-0000-0000-0000B2220000}"/>
    <cellStyle name="Comma 2 2 5 3 2 3 2 3 2 2" xfId="8837" xr:uid="{00000000-0005-0000-0000-0000B3220000}"/>
    <cellStyle name="Comma 2 2 5 3 2 3 2 3 3" xfId="8838" xr:uid="{00000000-0005-0000-0000-0000B4220000}"/>
    <cellStyle name="Comma 2 2 5 3 2 3 2 3 3 2" xfId="8839" xr:uid="{00000000-0005-0000-0000-0000B5220000}"/>
    <cellStyle name="Comma 2 2 5 3 2 3 2 3 4" xfId="8840" xr:uid="{00000000-0005-0000-0000-0000B6220000}"/>
    <cellStyle name="Comma 2 2 5 3 2 3 2 4" xfId="8841" xr:uid="{00000000-0005-0000-0000-0000B7220000}"/>
    <cellStyle name="Comma 2 2 5 3 2 3 2 4 2" xfId="8842" xr:uid="{00000000-0005-0000-0000-0000B8220000}"/>
    <cellStyle name="Comma 2 2 5 3 2 3 2 5" xfId="8843" xr:uid="{00000000-0005-0000-0000-0000B9220000}"/>
    <cellStyle name="Comma 2 2 5 3 2 3 2 5 2" xfId="8844" xr:uid="{00000000-0005-0000-0000-0000BA220000}"/>
    <cellStyle name="Comma 2 2 5 3 2 3 2 6" xfId="8845" xr:uid="{00000000-0005-0000-0000-0000BB220000}"/>
    <cellStyle name="Comma 2 2 5 3 2 3 3" xfId="8846" xr:uid="{00000000-0005-0000-0000-0000BC220000}"/>
    <cellStyle name="Comma 2 2 5 3 2 3 3 2" xfId="8847" xr:uid="{00000000-0005-0000-0000-0000BD220000}"/>
    <cellStyle name="Comma 2 2 5 3 2 3 3 2 2" xfId="8848" xr:uid="{00000000-0005-0000-0000-0000BE220000}"/>
    <cellStyle name="Comma 2 2 5 3 2 3 3 2 2 2" xfId="8849" xr:uid="{00000000-0005-0000-0000-0000BF220000}"/>
    <cellStyle name="Comma 2 2 5 3 2 3 3 2 3" xfId="8850" xr:uid="{00000000-0005-0000-0000-0000C0220000}"/>
    <cellStyle name="Comma 2 2 5 3 2 3 3 2 3 2" xfId="8851" xr:uid="{00000000-0005-0000-0000-0000C1220000}"/>
    <cellStyle name="Comma 2 2 5 3 2 3 3 2 4" xfId="8852" xr:uid="{00000000-0005-0000-0000-0000C2220000}"/>
    <cellStyle name="Comma 2 2 5 3 2 3 3 3" xfId="8853" xr:uid="{00000000-0005-0000-0000-0000C3220000}"/>
    <cellStyle name="Comma 2 2 5 3 2 3 3 3 2" xfId="8854" xr:uid="{00000000-0005-0000-0000-0000C4220000}"/>
    <cellStyle name="Comma 2 2 5 3 2 3 3 4" xfId="8855" xr:uid="{00000000-0005-0000-0000-0000C5220000}"/>
    <cellStyle name="Comma 2 2 5 3 2 3 3 4 2" xfId="8856" xr:uid="{00000000-0005-0000-0000-0000C6220000}"/>
    <cellStyle name="Comma 2 2 5 3 2 3 3 5" xfId="8857" xr:uid="{00000000-0005-0000-0000-0000C7220000}"/>
    <cellStyle name="Comma 2 2 5 3 2 3 4" xfId="8858" xr:uid="{00000000-0005-0000-0000-0000C8220000}"/>
    <cellStyle name="Comma 2 2 5 3 2 3 4 2" xfId="8859" xr:uid="{00000000-0005-0000-0000-0000C9220000}"/>
    <cellStyle name="Comma 2 2 5 3 2 3 4 2 2" xfId="8860" xr:uid="{00000000-0005-0000-0000-0000CA220000}"/>
    <cellStyle name="Comma 2 2 5 3 2 3 4 3" xfId="8861" xr:uid="{00000000-0005-0000-0000-0000CB220000}"/>
    <cellStyle name="Comma 2 2 5 3 2 3 4 3 2" xfId="8862" xr:uid="{00000000-0005-0000-0000-0000CC220000}"/>
    <cellStyle name="Comma 2 2 5 3 2 3 4 4" xfId="8863" xr:uid="{00000000-0005-0000-0000-0000CD220000}"/>
    <cellStyle name="Comma 2 2 5 3 2 3 5" xfId="8864" xr:uid="{00000000-0005-0000-0000-0000CE220000}"/>
    <cellStyle name="Comma 2 2 5 3 2 3 5 2" xfId="8865" xr:uid="{00000000-0005-0000-0000-0000CF220000}"/>
    <cellStyle name="Comma 2 2 5 3 2 3 6" xfId="8866" xr:uid="{00000000-0005-0000-0000-0000D0220000}"/>
    <cellStyle name="Comma 2 2 5 3 2 3 6 2" xfId="8867" xr:uid="{00000000-0005-0000-0000-0000D1220000}"/>
    <cellStyle name="Comma 2 2 5 3 2 3 7" xfId="8868" xr:uid="{00000000-0005-0000-0000-0000D2220000}"/>
    <cellStyle name="Comma 2 2 5 3 2 4" xfId="8869" xr:uid="{00000000-0005-0000-0000-0000D3220000}"/>
    <cellStyle name="Comma 2 2 5 3 2 4 2" xfId="8870" xr:uid="{00000000-0005-0000-0000-0000D4220000}"/>
    <cellStyle name="Comma 2 2 5 3 2 4 2 2" xfId="8871" xr:uid="{00000000-0005-0000-0000-0000D5220000}"/>
    <cellStyle name="Comma 2 2 5 3 2 4 2 2 2" xfId="8872" xr:uid="{00000000-0005-0000-0000-0000D6220000}"/>
    <cellStyle name="Comma 2 2 5 3 2 4 2 2 2 2" xfId="8873" xr:uid="{00000000-0005-0000-0000-0000D7220000}"/>
    <cellStyle name="Comma 2 2 5 3 2 4 2 2 3" xfId="8874" xr:uid="{00000000-0005-0000-0000-0000D8220000}"/>
    <cellStyle name="Comma 2 2 5 3 2 4 2 2 3 2" xfId="8875" xr:uid="{00000000-0005-0000-0000-0000D9220000}"/>
    <cellStyle name="Comma 2 2 5 3 2 4 2 2 4" xfId="8876" xr:uid="{00000000-0005-0000-0000-0000DA220000}"/>
    <cellStyle name="Comma 2 2 5 3 2 4 2 3" xfId="8877" xr:uid="{00000000-0005-0000-0000-0000DB220000}"/>
    <cellStyle name="Comma 2 2 5 3 2 4 2 3 2" xfId="8878" xr:uid="{00000000-0005-0000-0000-0000DC220000}"/>
    <cellStyle name="Comma 2 2 5 3 2 4 2 4" xfId="8879" xr:uid="{00000000-0005-0000-0000-0000DD220000}"/>
    <cellStyle name="Comma 2 2 5 3 2 4 2 4 2" xfId="8880" xr:uid="{00000000-0005-0000-0000-0000DE220000}"/>
    <cellStyle name="Comma 2 2 5 3 2 4 2 5" xfId="8881" xr:uid="{00000000-0005-0000-0000-0000DF220000}"/>
    <cellStyle name="Comma 2 2 5 3 2 4 3" xfId="8882" xr:uid="{00000000-0005-0000-0000-0000E0220000}"/>
    <cellStyle name="Comma 2 2 5 3 2 4 3 2" xfId="8883" xr:uid="{00000000-0005-0000-0000-0000E1220000}"/>
    <cellStyle name="Comma 2 2 5 3 2 4 3 2 2" xfId="8884" xr:uid="{00000000-0005-0000-0000-0000E2220000}"/>
    <cellStyle name="Comma 2 2 5 3 2 4 3 3" xfId="8885" xr:uid="{00000000-0005-0000-0000-0000E3220000}"/>
    <cellStyle name="Comma 2 2 5 3 2 4 3 3 2" xfId="8886" xr:uid="{00000000-0005-0000-0000-0000E4220000}"/>
    <cellStyle name="Comma 2 2 5 3 2 4 3 4" xfId="8887" xr:uid="{00000000-0005-0000-0000-0000E5220000}"/>
    <cellStyle name="Comma 2 2 5 3 2 4 4" xfId="8888" xr:uid="{00000000-0005-0000-0000-0000E6220000}"/>
    <cellStyle name="Comma 2 2 5 3 2 4 4 2" xfId="8889" xr:uid="{00000000-0005-0000-0000-0000E7220000}"/>
    <cellStyle name="Comma 2 2 5 3 2 4 5" xfId="8890" xr:uid="{00000000-0005-0000-0000-0000E8220000}"/>
    <cellStyle name="Comma 2 2 5 3 2 4 5 2" xfId="8891" xr:uid="{00000000-0005-0000-0000-0000E9220000}"/>
    <cellStyle name="Comma 2 2 5 3 2 4 6" xfId="8892" xr:uid="{00000000-0005-0000-0000-0000EA220000}"/>
    <cellStyle name="Comma 2 2 5 3 2 5" xfId="8893" xr:uid="{00000000-0005-0000-0000-0000EB220000}"/>
    <cellStyle name="Comma 2 2 5 3 2 5 2" xfId="8894" xr:uid="{00000000-0005-0000-0000-0000EC220000}"/>
    <cellStyle name="Comma 2 2 5 3 2 5 2 2" xfId="8895" xr:uid="{00000000-0005-0000-0000-0000ED220000}"/>
    <cellStyle name="Comma 2 2 5 3 2 5 2 2 2" xfId="8896" xr:uid="{00000000-0005-0000-0000-0000EE220000}"/>
    <cellStyle name="Comma 2 2 5 3 2 5 2 3" xfId="8897" xr:uid="{00000000-0005-0000-0000-0000EF220000}"/>
    <cellStyle name="Comma 2 2 5 3 2 5 2 3 2" xfId="8898" xr:uid="{00000000-0005-0000-0000-0000F0220000}"/>
    <cellStyle name="Comma 2 2 5 3 2 5 2 4" xfId="8899" xr:uid="{00000000-0005-0000-0000-0000F1220000}"/>
    <cellStyle name="Comma 2 2 5 3 2 5 3" xfId="8900" xr:uid="{00000000-0005-0000-0000-0000F2220000}"/>
    <cellStyle name="Comma 2 2 5 3 2 5 3 2" xfId="8901" xr:uid="{00000000-0005-0000-0000-0000F3220000}"/>
    <cellStyle name="Comma 2 2 5 3 2 5 4" xfId="8902" xr:uid="{00000000-0005-0000-0000-0000F4220000}"/>
    <cellStyle name="Comma 2 2 5 3 2 5 4 2" xfId="8903" xr:uid="{00000000-0005-0000-0000-0000F5220000}"/>
    <cellStyle name="Comma 2 2 5 3 2 5 5" xfId="8904" xr:uid="{00000000-0005-0000-0000-0000F6220000}"/>
    <cellStyle name="Comma 2 2 5 3 2 6" xfId="8905" xr:uid="{00000000-0005-0000-0000-0000F7220000}"/>
    <cellStyle name="Comma 2 2 5 3 2 6 2" xfId="8906" xr:uid="{00000000-0005-0000-0000-0000F8220000}"/>
    <cellStyle name="Comma 2 2 5 3 2 6 2 2" xfId="8907" xr:uid="{00000000-0005-0000-0000-0000F9220000}"/>
    <cellStyle name="Comma 2 2 5 3 2 6 3" xfId="8908" xr:uid="{00000000-0005-0000-0000-0000FA220000}"/>
    <cellStyle name="Comma 2 2 5 3 2 6 3 2" xfId="8909" xr:uid="{00000000-0005-0000-0000-0000FB220000}"/>
    <cellStyle name="Comma 2 2 5 3 2 6 4" xfId="8910" xr:uid="{00000000-0005-0000-0000-0000FC220000}"/>
    <cellStyle name="Comma 2 2 5 3 2 7" xfId="8911" xr:uid="{00000000-0005-0000-0000-0000FD220000}"/>
    <cellStyle name="Comma 2 2 5 3 2 7 2" xfId="8912" xr:uid="{00000000-0005-0000-0000-0000FE220000}"/>
    <cellStyle name="Comma 2 2 5 3 2 8" xfId="8913" xr:uid="{00000000-0005-0000-0000-0000FF220000}"/>
    <cellStyle name="Comma 2 2 5 3 2 8 2" xfId="8914" xr:uid="{00000000-0005-0000-0000-000000230000}"/>
    <cellStyle name="Comma 2 2 5 3 2 9" xfId="8915" xr:uid="{00000000-0005-0000-0000-000001230000}"/>
    <cellStyle name="Comma 2 2 5 3 3" xfId="8916" xr:uid="{00000000-0005-0000-0000-000002230000}"/>
    <cellStyle name="Comma 2 2 5 3 3 2" xfId="8917" xr:uid="{00000000-0005-0000-0000-000003230000}"/>
    <cellStyle name="Comma 2 2 5 3 3 2 2" xfId="8918" xr:uid="{00000000-0005-0000-0000-000004230000}"/>
    <cellStyle name="Comma 2 2 5 3 3 2 2 2" xfId="8919" xr:uid="{00000000-0005-0000-0000-000005230000}"/>
    <cellStyle name="Comma 2 2 5 3 3 2 2 2 2" xfId="8920" xr:uid="{00000000-0005-0000-0000-000006230000}"/>
    <cellStyle name="Comma 2 2 5 3 3 2 2 2 2 2" xfId="8921" xr:uid="{00000000-0005-0000-0000-000007230000}"/>
    <cellStyle name="Comma 2 2 5 3 3 2 2 2 2 2 2" xfId="8922" xr:uid="{00000000-0005-0000-0000-000008230000}"/>
    <cellStyle name="Comma 2 2 5 3 3 2 2 2 2 3" xfId="8923" xr:uid="{00000000-0005-0000-0000-000009230000}"/>
    <cellStyle name="Comma 2 2 5 3 3 2 2 2 2 3 2" xfId="8924" xr:uid="{00000000-0005-0000-0000-00000A230000}"/>
    <cellStyle name="Comma 2 2 5 3 3 2 2 2 2 4" xfId="8925" xr:uid="{00000000-0005-0000-0000-00000B230000}"/>
    <cellStyle name="Comma 2 2 5 3 3 2 2 2 3" xfId="8926" xr:uid="{00000000-0005-0000-0000-00000C230000}"/>
    <cellStyle name="Comma 2 2 5 3 3 2 2 2 3 2" xfId="8927" xr:uid="{00000000-0005-0000-0000-00000D230000}"/>
    <cellStyle name="Comma 2 2 5 3 3 2 2 2 4" xfId="8928" xr:uid="{00000000-0005-0000-0000-00000E230000}"/>
    <cellStyle name="Comma 2 2 5 3 3 2 2 2 4 2" xfId="8929" xr:uid="{00000000-0005-0000-0000-00000F230000}"/>
    <cellStyle name="Comma 2 2 5 3 3 2 2 2 5" xfId="8930" xr:uid="{00000000-0005-0000-0000-000010230000}"/>
    <cellStyle name="Comma 2 2 5 3 3 2 2 3" xfId="8931" xr:uid="{00000000-0005-0000-0000-000011230000}"/>
    <cellStyle name="Comma 2 2 5 3 3 2 2 3 2" xfId="8932" xr:uid="{00000000-0005-0000-0000-000012230000}"/>
    <cellStyle name="Comma 2 2 5 3 3 2 2 3 2 2" xfId="8933" xr:uid="{00000000-0005-0000-0000-000013230000}"/>
    <cellStyle name="Comma 2 2 5 3 3 2 2 3 3" xfId="8934" xr:uid="{00000000-0005-0000-0000-000014230000}"/>
    <cellStyle name="Comma 2 2 5 3 3 2 2 3 3 2" xfId="8935" xr:uid="{00000000-0005-0000-0000-000015230000}"/>
    <cellStyle name="Comma 2 2 5 3 3 2 2 3 4" xfId="8936" xr:uid="{00000000-0005-0000-0000-000016230000}"/>
    <cellStyle name="Comma 2 2 5 3 3 2 2 4" xfId="8937" xr:uid="{00000000-0005-0000-0000-000017230000}"/>
    <cellStyle name="Comma 2 2 5 3 3 2 2 4 2" xfId="8938" xr:uid="{00000000-0005-0000-0000-000018230000}"/>
    <cellStyle name="Comma 2 2 5 3 3 2 2 5" xfId="8939" xr:uid="{00000000-0005-0000-0000-000019230000}"/>
    <cellStyle name="Comma 2 2 5 3 3 2 2 5 2" xfId="8940" xr:uid="{00000000-0005-0000-0000-00001A230000}"/>
    <cellStyle name="Comma 2 2 5 3 3 2 2 6" xfId="8941" xr:uid="{00000000-0005-0000-0000-00001B230000}"/>
    <cellStyle name="Comma 2 2 5 3 3 2 3" xfId="8942" xr:uid="{00000000-0005-0000-0000-00001C230000}"/>
    <cellStyle name="Comma 2 2 5 3 3 2 3 2" xfId="8943" xr:uid="{00000000-0005-0000-0000-00001D230000}"/>
    <cellStyle name="Comma 2 2 5 3 3 2 3 2 2" xfId="8944" xr:uid="{00000000-0005-0000-0000-00001E230000}"/>
    <cellStyle name="Comma 2 2 5 3 3 2 3 2 2 2" xfId="8945" xr:uid="{00000000-0005-0000-0000-00001F230000}"/>
    <cellStyle name="Comma 2 2 5 3 3 2 3 2 3" xfId="8946" xr:uid="{00000000-0005-0000-0000-000020230000}"/>
    <cellStyle name="Comma 2 2 5 3 3 2 3 2 3 2" xfId="8947" xr:uid="{00000000-0005-0000-0000-000021230000}"/>
    <cellStyle name="Comma 2 2 5 3 3 2 3 2 4" xfId="8948" xr:uid="{00000000-0005-0000-0000-000022230000}"/>
    <cellStyle name="Comma 2 2 5 3 3 2 3 3" xfId="8949" xr:uid="{00000000-0005-0000-0000-000023230000}"/>
    <cellStyle name="Comma 2 2 5 3 3 2 3 3 2" xfId="8950" xr:uid="{00000000-0005-0000-0000-000024230000}"/>
    <cellStyle name="Comma 2 2 5 3 3 2 3 4" xfId="8951" xr:uid="{00000000-0005-0000-0000-000025230000}"/>
    <cellStyle name="Comma 2 2 5 3 3 2 3 4 2" xfId="8952" xr:uid="{00000000-0005-0000-0000-000026230000}"/>
    <cellStyle name="Comma 2 2 5 3 3 2 3 5" xfId="8953" xr:uid="{00000000-0005-0000-0000-000027230000}"/>
    <cellStyle name="Comma 2 2 5 3 3 2 4" xfId="8954" xr:uid="{00000000-0005-0000-0000-000028230000}"/>
    <cellStyle name="Comma 2 2 5 3 3 2 4 2" xfId="8955" xr:uid="{00000000-0005-0000-0000-000029230000}"/>
    <cellStyle name="Comma 2 2 5 3 3 2 4 2 2" xfId="8956" xr:uid="{00000000-0005-0000-0000-00002A230000}"/>
    <cellStyle name="Comma 2 2 5 3 3 2 4 3" xfId="8957" xr:uid="{00000000-0005-0000-0000-00002B230000}"/>
    <cellStyle name="Comma 2 2 5 3 3 2 4 3 2" xfId="8958" xr:uid="{00000000-0005-0000-0000-00002C230000}"/>
    <cellStyle name="Comma 2 2 5 3 3 2 4 4" xfId="8959" xr:uid="{00000000-0005-0000-0000-00002D230000}"/>
    <cellStyle name="Comma 2 2 5 3 3 2 5" xfId="8960" xr:uid="{00000000-0005-0000-0000-00002E230000}"/>
    <cellStyle name="Comma 2 2 5 3 3 2 5 2" xfId="8961" xr:uid="{00000000-0005-0000-0000-00002F230000}"/>
    <cellStyle name="Comma 2 2 5 3 3 2 6" xfId="8962" xr:uid="{00000000-0005-0000-0000-000030230000}"/>
    <cellStyle name="Comma 2 2 5 3 3 2 6 2" xfId="8963" xr:uid="{00000000-0005-0000-0000-000031230000}"/>
    <cellStyle name="Comma 2 2 5 3 3 2 7" xfId="8964" xr:uid="{00000000-0005-0000-0000-000032230000}"/>
    <cellStyle name="Comma 2 2 5 3 3 3" xfId="8965" xr:uid="{00000000-0005-0000-0000-000033230000}"/>
    <cellStyle name="Comma 2 2 5 3 3 3 2" xfId="8966" xr:uid="{00000000-0005-0000-0000-000034230000}"/>
    <cellStyle name="Comma 2 2 5 3 3 3 2 2" xfId="8967" xr:uid="{00000000-0005-0000-0000-000035230000}"/>
    <cellStyle name="Comma 2 2 5 3 3 3 2 2 2" xfId="8968" xr:uid="{00000000-0005-0000-0000-000036230000}"/>
    <cellStyle name="Comma 2 2 5 3 3 3 2 2 2 2" xfId="8969" xr:uid="{00000000-0005-0000-0000-000037230000}"/>
    <cellStyle name="Comma 2 2 5 3 3 3 2 2 3" xfId="8970" xr:uid="{00000000-0005-0000-0000-000038230000}"/>
    <cellStyle name="Comma 2 2 5 3 3 3 2 2 3 2" xfId="8971" xr:uid="{00000000-0005-0000-0000-000039230000}"/>
    <cellStyle name="Comma 2 2 5 3 3 3 2 2 4" xfId="8972" xr:uid="{00000000-0005-0000-0000-00003A230000}"/>
    <cellStyle name="Comma 2 2 5 3 3 3 2 3" xfId="8973" xr:uid="{00000000-0005-0000-0000-00003B230000}"/>
    <cellStyle name="Comma 2 2 5 3 3 3 2 3 2" xfId="8974" xr:uid="{00000000-0005-0000-0000-00003C230000}"/>
    <cellStyle name="Comma 2 2 5 3 3 3 2 4" xfId="8975" xr:uid="{00000000-0005-0000-0000-00003D230000}"/>
    <cellStyle name="Comma 2 2 5 3 3 3 2 4 2" xfId="8976" xr:uid="{00000000-0005-0000-0000-00003E230000}"/>
    <cellStyle name="Comma 2 2 5 3 3 3 2 5" xfId="8977" xr:uid="{00000000-0005-0000-0000-00003F230000}"/>
    <cellStyle name="Comma 2 2 5 3 3 3 3" xfId="8978" xr:uid="{00000000-0005-0000-0000-000040230000}"/>
    <cellStyle name="Comma 2 2 5 3 3 3 3 2" xfId="8979" xr:uid="{00000000-0005-0000-0000-000041230000}"/>
    <cellStyle name="Comma 2 2 5 3 3 3 3 2 2" xfId="8980" xr:uid="{00000000-0005-0000-0000-000042230000}"/>
    <cellStyle name="Comma 2 2 5 3 3 3 3 3" xfId="8981" xr:uid="{00000000-0005-0000-0000-000043230000}"/>
    <cellStyle name="Comma 2 2 5 3 3 3 3 3 2" xfId="8982" xr:uid="{00000000-0005-0000-0000-000044230000}"/>
    <cellStyle name="Comma 2 2 5 3 3 3 3 4" xfId="8983" xr:uid="{00000000-0005-0000-0000-000045230000}"/>
    <cellStyle name="Comma 2 2 5 3 3 3 4" xfId="8984" xr:uid="{00000000-0005-0000-0000-000046230000}"/>
    <cellStyle name="Comma 2 2 5 3 3 3 4 2" xfId="8985" xr:uid="{00000000-0005-0000-0000-000047230000}"/>
    <cellStyle name="Comma 2 2 5 3 3 3 5" xfId="8986" xr:uid="{00000000-0005-0000-0000-000048230000}"/>
    <cellStyle name="Comma 2 2 5 3 3 3 5 2" xfId="8987" xr:uid="{00000000-0005-0000-0000-000049230000}"/>
    <cellStyle name="Comma 2 2 5 3 3 3 6" xfId="8988" xr:uid="{00000000-0005-0000-0000-00004A230000}"/>
    <cellStyle name="Comma 2 2 5 3 3 4" xfId="8989" xr:uid="{00000000-0005-0000-0000-00004B230000}"/>
    <cellStyle name="Comma 2 2 5 3 3 4 2" xfId="8990" xr:uid="{00000000-0005-0000-0000-00004C230000}"/>
    <cellStyle name="Comma 2 2 5 3 3 4 2 2" xfId="8991" xr:uid="{00000000-0005-0000-0000-00004D230000}"/>
    <cellStyle name="Comma 2 2 5 3 3 4 2 2 2" xfId="8992" xr:uid="{00000000-0005-0000-0000-00004E230000}"/>
    <cellStyle name="Comma 2 2 5 3 3 4 2 3" xfId="8993" xr:uid="{00000000-0005-0000-0000-00004F230000}"/>
    <cellStyle name="Comma 2 2 5 3 3 4 2 3 2" xfId="8994" xr:uid="{00000000-0005-0000-0000-000050230000}"/>
    <cellStyle name="Comma 2 2 5 3 3 4 2 4" xfId="8995" xr:uid="{00000000-0005-0000-0000-000051230000}"/>
    <cellStyle name="Comma 2 2 5 3 3 4 3" xfId="8996" xr:uid="{00000000-0005-0000-0000-000052230000}"/>
    <cellStyle name="Comma 2 2 5 3 3 4 3 2" xfId="8997" xr:uid="{00000000-0005-0000-0000-000053230000}"/>
    <cellStyle name="Comma 2 2 5 3 3 4 4" xfId="8998" xr:uid="{00000000-0005-0000-0000-000054230000}"/>
    <cellStyle name="Comma 2 2 5 3 3 4 4 2" xfId="8999" xr:uid="{00000000-0005-0000-0000-000055230000}"/>
    <cellStyle name="Comma 2 2 5 3 3 4 5" xfId="9000" xr:uid="{00000000-0005-0000-0000-000056230000}"/>
    <cellStyle name="Comma 2 2 5 3 3 5" xfId="9001" xr:uid="{00000000-0005-0000-0000-000057230000}"/>
    <cellStyle name="Comma 2 2 5 3 3 5 2" xfId="9002" xr:uid="{00000000-0005-0000-0000-000058230000}"/>
    <cellStyle name="Comma 2 2 5 3 3 5 2 2" xfId="9003" xr:uid="{00000000-0005-0000-0000-000059230000}"/>
    <cellStyle name="Comma 2 2 5 3 3 5 3" xfId="9004" xr:uid="{00000000-0005-0000-0000-00005A230000}"/>
    <cellStyle name="Comma 2 2 5 3 3 5 3 2" xfId="9005" xr:uid="{00000000-0005-0000-0000-00005B230000}"/>
    <cellStyle name="Comma 2 2 5 3 3 5 4" xfId="9006" xr:uid="{00000000-0005-0000-0000-00005C230000}"/>
    <cellStyle name="Comma 2 2 5 3 3 6" xfId="9007" xr:uid="{00000000-0005-0000-0000-00005D230000}"/>
    <cellStyle name="Comma 2 2 5 3 3 6 2" xfId="9008" xr:uid="{00000000-0005-0000-0000-00005E230000}"/>
    <cellStyle name="Comma 2 2 5 3 3 7" xfId="9009" xr:uid="{00000000-0005-0000-0000-00005F230000}"/>
    <cellStyle name="Comma 2 2 5 3 3 7 2" xfId="9010" xr:uid="{00000000-0005-0000-0000-000060230000}"/>
    <cellStyle name="Comma 2 2 5 3 3 8" xfId="9011" xr:uid="{00000000-0005-0000-0000-000061230000}"/>
    <cellStyle name="Comma 2 2 5 3 4" xfId="9012" xr:uid="{00000000-0005-0000-0000-000062230000}"/>
    <cellStyle name="Comma 2 2 5 3 4 2" xfId="9013" xr:uid="{00000000-0005-0000-0000-000063230000}"/>
    <cellStyle name="Comma 2 2 5 3 4 2 2" xfId="9014" xr:uid="{00000000-0005-0000-0000-000064230000}"/>
    <cellStyle name="Comma 2 2 5 3 4 2 2 2" xfId="9015" xr:uid="{00000000-0005-0000-0000-000065230000}"/>
    <cellStyle name="Comma 2 2 5 3 4 2 2 2 2" xfId="9016" xr:uid="{00000000-0005-0000-0000-000066230000}"/>
    <cellStyle name="Comma 2 2 5 3 4 2 2 2 2 2" xfId="9017" xr:uid="{00000000-0005-0000-0000-000067230000}"/>
    <cellStyle name="Comma 2 2 5 3 4 2 2 2 3" xfId="9018" xr:uid="{00000000-0005-0000-0000-000068230000}"/>
    <cellStyle name="Comma 2 2 5 3 4 2 2 2 3 2" xfId="9019" xr:uid="{00000000-0005-0000-0000-000069230000}"/>
    <cellStyle name="Comma 2 2 5 3 4 2 2 2 4" xfId="9020" xr:uid="{00000000-0005-0000-0000-00006A230000}"/>
    <cellStyle name="Comma 2 2 5 3 4 2 2 3" xfId="9021" xr:uid="{00000000-0005-0000-0000-00006B230000}"/>
    <cellStyle name="Comma 2 2 5 3 4 2 2 3 2" xfId="9022" xr:uid="{00000000-0005-0000-0000-00006C230000}"/>
    <cellStyle name="Comma 2 2 5 3 4 2 2 4" xfId="9023" xr:uid="{00000000-0005-0000-0000-00006D230000}"/>
    <cellStyle name="Comma 2 2 5 3 4 2 2 4 2" xfId="9024" xr:uid="{00000000-0005-0000-0000-00006E230000}"/>
    <cellStyle name="Comma 2 2 5 3 4 2 2 5" xfId="9025" xr:uid="{00000000-0005-0000-0000-00006F230000}"/>
    <cellStyle name="Comma 2 2 5 3 4 2 3" xfId="9026" xr:uid="{00000000-0005-0000-0000-000070230000}"/>
    <cellStyle name="Comma 2 2 5 3 4 2 3 2" xfId="9027" xr:uid="{00000000-0005-0000-0000-000071230000}"/>
    <cellStyle name="Comma 2 2 5 3 4 2 3 2 2" xfId="9028" xr:uid="{00000000-0005-0000-0000-000072230000}"/>
    <cellStyle name="Comma 2 2 5 3 4 2 3 3" xfId="9029" xr:uid="{00000000-0005-0000-0000-000073230000}"/>
    <cellStyle name="Comma 2 2 5 3 4 2 3 3 2" xfId="9030" xr:uid="{00000000-0005-0000-0000-000074230000}"/>
    <cellStyle name="Comma 2 2 5 3 4 2 3 4" xfId="9031" xr:uid="{00000000-0005-0000-0000-000075230000}"/>
    <cellStyle name="Comma 2 2 5 3 4 2 4" xfId="9032" xr:uid="{00000000-0005-0000-0000-000076230000}"/>
    <cellStyle name="Comma 2 2 5 3 4 2 4 2" xfId="9033" xr:uid="{00000000-0005-0000-0000-000077230000}"/>
    <cellStyle name="Comma 2 2 5 3 4 2 5" xfId="9034" xr:uid="{00000000-0005-0000-0000-000078230000}"/>
    <cellStyle name="Comma 2 2 5 3 4 2 5 2" xfId="9035" xr:uid="{00000000-0005-0000-0000-000079230000}"/>
    <cellStyle name="Comma 2 2 5 3 4 2 6" xfId="9036" xr:uid="{00000000-0005-0000-0000-00007A230000}"/>
    <cellStyle name="Comma 2 2 5 3 4 3" xfId="9037" xr:uid="{00000000-0005-0000-0000-00007B230000}"/>
    <cellStyle name="Comma 2 2 5 3 4 3 2" xfId="9038" xr:uid="{00000000-0005-0000-0000-00007C230000}"/>
    <cellStyle name="Comma 2 2 5 3 4 3 2 2" xfId="9039" xr:uid="{00000000-0005-0000-0000-00007D230000}"/>
    <cellStyle name="Comma 2 2 5 3 4 3 2 2 2" xfId="9040" xr:uid="{00000000-0005-0000-0000-00007E230000}"/>
    <cellStyle name="Comma 2 2 5 3 4 3 2 3" xfId="9041" xr:uid="{00000000-0005-0000-0000-00007F230000}"/>
    <cellStyle name="Comma 2 2 5 3 4 3 2 3 2" xfId="9042" xr:uid="{00000000-0005-0000-0000-000080230000}"/>
    <cellStyle name="Comma 2 2 5 3 4 3 2 4" xfId="9043" xr:uid="{00000000-0005-0000-0000-000081230000}"/>
    <cellStyle name="Comma 2 2 5 3 4 3 3" xfId="9044" xr:uid="{00000000-0005-0000-0000-000082230000}"/>
    <cellStyle name="Comma 2 2 5 3 4 3 3 2" xfId="9045" xr:uid="{00000000-0005-0000-0000-000083230000}"/>
    <cellStyle name="Comma 2 2 5 3 4 3 4" xfId="9046" xr:uid="{00000000-0005-0000-0000-000084230000}"/>
    <cellStyle name="Comma 2 2 5 3 4 3 4 2" xfId="9047" xr:uid="{00000000-0005-0000-0000-000085230000}"/>
    <cellStyle name="Comma 2 2 5 3 4 3 5" xfId="9048" xr:uid="{00000000-0005-0000-0000-000086230000}"/>
    <cellStyle name="Comma 2 2 5 3 4 4" xfId="9049" xr:uid="{00000000-0005-0000-0000-000087230000}"/>
    <cellStyle name="Comma 2 2 5 3 4 4 2" xfId="9050" xr:uid="{00000000-0005-0000-0000-000088230000}"/>
    <cellStyle name="Comma 2 2 5 3 4 4 2 2" xfId="9051" xr:uid="{00000000-0005-0000-0000-000089230000}"/>
    <cellStyle name="Comma 2 2 5 3 4 4 3" xfId="9052" xr:uid="{00000000-0005-0000-0000-00008A230000}"/>
    <cellStyle name="Comma 2 2 5 3 4 4 3 2" xfId="9053" xr:uid="{00000000-0005-0000-0000-00008B230000}"/>
    <cellStyle name="Comma 2 2 5 3 4 4 4" xfId="9054" xr:uid="{00000000-0005-0000-0000-00008C230000}"/>
    <cellStyle name="Comma 2 2 5 3 4 5" xfId="9055" xr:uid="{00000000-0005-0000-0000-00008D230000}"/>
    <cellStyle name="Comma 2 2 5 3 4 5 2" xfId="9056" xr:uid="{00000000-0005-0000-0000-00008E230000}"/>
    <cellStyle name="Comma 2 2 5 3 4 6" xfId="9057" xr:uid="{00000000-0005-0000-0000-00008F230000}"/>
    <cellStyle name="Comma 2 2 5 3 4 6 2" xfId="9058" xr:uid="{00000000-0005-0000-0000-000090230000}"/>
    <cellStyle name="Comma 2 2 5 3 4 7" xfId="9059" xr:uid="{00000000-0005-0000-0000-000091230000}"/>
    <cellStyle name="Comma 2 2 5 3 5" xfId="9060" xr:uid="{00000000-0005-0000-0000-000092230000}"/>
    <cellStyle name="Comma 2 2 5 3 5 2" xfId="9061" xr:uid="{00000000-0005-0000-0000-000093230000}"/>
    <cellStyle name="Comma 2 2 5 3 5 2 2" xfId="9062" xr:uid="{00000000-0005-0000-0000-000094230000}"/>
    <cellStyle name="Comma 2 2 5 3 5 2 2 2" xfId="9063" xr:uid="{00000000-0005-0000-0000-000095230000}"/>
    <cellStyle name="Comma 2 2 5 3 5 2 2 2 2" xfId="9064" xr:uid="{00000000-0005-0000-0000-000096230000}"/>
    <cellStyle name="Comma 2 2 5 3 5 2 2 3" xfId="9065" xr:uid="{00000000-0005-0000-0000-000097230000}"/>
    <cellStyle name="Comma 2 2 5 3 5 2 2 3 2" xfId="9066" xr:uid="{00000000-0005-0000-0000-000098230000}"/>
    <cellStyle name="Comma 2 2 5 3 5 2 2 4" xfId="9067" xr:uid="{00000000-0005-0000-0000-000099230000}"/>
    <cellStyle name="Comma 2 2 5 3 5 2 3" xfId="9068" xr:uid="{00000000-0005-0000-0000-00009A230000}"/>
    <cellStyle name="Comma 2 2 5 3 5 2 3 2" xfId="9069" xr:uid="{00000000-0005-0000-0000-00009B230000}"/>
    <cellStyle name="Comma 2 2 5 3 5 2 4" xfId="9070" xr:uid="{00000000-0005-0000-0000-00009C230000}"/>
    <cellStyle name="Comma 2 2 5 3 5 2 4 2" xfId="9071" xr:uid="{00000000-0005-0000-0000-00009D230000}"/>
    <cellStyle name="Comma 2 2 5 3 5 2 5" xfId="9072" xr:uid="{00000000-0005-0000-0000-00009E230000}"/>
    <cellStyle name="Comma 2 2 5 3 5 3" xfId="9073" xr:uid="{00000000-0005-0000-0000-00009F230000}"/>
    <cellStyle name="Comma 2 2 5 3 5 3 2" xfId="9074" xr:uid="{00000000-0005-0000-0000-0000A0230000}"/>
    <cellStyle name="Comma 2 2 5 3 5 3 2 2" xfId="9075" xr:uid="{00000000-0005-0000-0000-0000A1230000}"/>
    <cellStyle name="Comma 2 2 5 3 5 3 3" xfId="9076" xr:uid="{00000000-0005-0000-0000-0000A2230000}"/>
    <cellStyle name="Comma 2 2 5 3 5 3 3 2" xfId="9077" xr:uid="{00000000-0005-0000-0000-0000A3230000}"/>
    <cellStyle name="Comma 2 2 5 3 5 3 4" xfId="9078" xr:uid="{00000000-0005-0000-0000-0000A4230000}"/>
    <cellStyle name="Comma 2 2 5 3 5 4" xfId="9079" xr:uid="{00000000-0005-0000-0000-0000A5230000}"/>
    <cellStyle name="Comma 2 2 5 3 5 4 2" xfId="9080" xr:uid="{00000000-0005-0000-0000-0000A6230000}"/>
    <cellStyle name="Comma 2 2 5 3 5 5" xfId="9081" xr:uid="{00000000-0005-0000-0000-0000A7230000}"/>
    <cellStyle name="Comma 2 2 5 3 5 5 2" xfId="9082" xr:uid="{00000000-0005-0000-0000-0000A8230000}"/>
    <cellStyle name="Comma 2 2 5 3 5 6" xfId="9083" xr:uid="{00000000-0005-0000-0000-0000A9230000}"/>
    <cellStyle name="Comma 2 2 5 3 6" xfId="9084" xr:uid="{00000000-0005-0000-0000-0000AA230000}"/>
    <cellStyle name="Comma 2 2 5 3 6 2" xfId="9085" xr:uid="{00000000-0005-0000-0000-0000AB230000}"/>
    <cellStyle name="Comma 2 2 5 3 6 2 2" xfId="9086" xr:uid="{00000000-0005-0000-0000-0000AC230000}"/>
    <cellStyle name="Comma 2 2 5 3 6 2 2 2" xfId="9087" xr:uid="{00000000-0005-0000-0000-0000AD230000}"/>
    <cellStyle name="Comma 2 2 5 3 6 2 3" xfId="9088" xr:uid="{00000000-0005-0000-0000-0000AE230000}"/>
    <cellStyle name="Comma 2 2 5 3 6 2 3 2" xfId="9089" xr:uid="{00000000-0005-0000-0000-0000AF230000}"/>
    <cellStyle name="Comma 2 2 5 3 6 2 4" xfId="9090" xr:uid="{00000000-0005-0000-0000-0000B0230000}"/>
    <cellStyle name="Comma 2 2 5 3 6 3" xfId="9091" xr:uid="{00000000-0005-0000-0000-0000B1230000}"/>
    <cellStyle name="Comma 2 2 5 3 6 3 2" xfId="9092" xr:uid="{00000000-0005-0000-0000-0000B2230000}"/>
    <cellStyle name="Comma 2 2 5 3 6 4" xfId="9093" xr:uid="{00000000-0005-0000-0000-0000B3230000}"/>
    <cellStyle name="Comma 2 2 5 3 6 4 2" xfId="9094" xr:uid="{00000000-0005-0000-0000-0000B4230000}"/>
    <cellStyle name="Comma 2 2 5 3 6 5" xfId="9095" xr:uid="{00000000-0005-0000-0000-0000B5230000}"/>
    <cellStyle name="Comma 2 2 5 3 7" xfId="9096" xr:uid="{00000000-0005-0000-0000-0000B6230000}"/>
    <cellStyle name="Comma 2 2 5 3 7 2" xfId="9097" xr:uid="{00000000-0005-0000-0000-0000B7230000}"/>
    <cellStyle name="Comma 2 2 5 3 7 2 2" xfId="9098" xr:uid="{00000000-0005-0000-0000-0000B8230000}"/>
    <cellStyle name="Comma 2 2 5 3 7 3" xfId="9099" xr:uid="{00000000-0005-0000-0000-0000B9230000}"/>
    <cellStyle name="Comma 2 2 5 3 7 3 2" xfId="9100" xr:uid="{00000000-0005-0000-0000-0000BA230000}"/>
    <cellStyle name="Comma 2 2 5 3 7 4" xfId="9101" xr:uid="{00000000-0005-0000-0000-0000BB230000}"/>
    <cellStyle name="Comma 2 2 5 3 8" xfId="9102" xr:uid="{00000000-0005-0000-0000-0000BC230000}"/>
    <cellStyle name="Comma 2 2 5 3 8 2" xfId="9103" xr:uid="{00000000-0005-0000-0000-0000BD230000}"/>
    <cellStyle name="Comma 2 2 5 3 9" xfId="9104" xr:uid="{00000000-0005-0000-0000-0000BE230000}"/>
    <cellStyle name="Comma 2 2 5 3 9 2" xfId="9105" xr:uid="{00000000-0005-0000-0000-0000BF230000}"/>
    <cellStyle name="Comma 2 2 5 4" xfId="9106" xr:uid="{00000000-0005-0000-0000-0000C0230000}"/>
    <cellStyle name="Comma 2 2 5 4 2" xfId="9107" xr:uid="{00000000-0005-0000-0000-0000C1230000}"/>
    <cellStyle name="Comma 2 2 5 4 2 2" xfId="9108" xr:uid="{00000000-0005-0000-0000-0000C2230000}"/>
    <cellStyle name="Comma 2 2 5 4 2 2 2" xfId="9109" xr:uid="{00000000-0005-0000-0000-0000C3230000}"/>
    <cellStyle name="Comma 2 2 5 4 2 2 2 2" xfId="9110" xr:uid="{00000000-0005-0000-0000-0000C4230000}"/>
    <cellStyle name="Comma 2 2 5 4 2 2 2 2 2" xfId="9111" xr:uid="{00000000-0005-0000-0000-0000C5230000}"/>
    <cellStyle name="Comma 2 2 5 4 2 2 2 2 2 2" xfId="9112" xr:uid="{00000000-0005-0000-0000-0000C6230000}"/>
    <cellStyle name="Comma 2 2 5 4 2 2 2 2 2 2 2" xfId="9113" xr:uid="{00000000-0005-0000-0000-0000C7230000}"/>
    <cellStyle name="Comma 2 2 5 4 2 2 2 2 2 3" xfId="9114" xr:uid="{00000000-0005-0000-0000-0000C8230000}"/>
    <cellStyle name="Comma 2 2 5 4 2 2 2 2 2 3 2" xfId="9115" xr:uid="{00000000-0005-0000-0000-0000C9230000}"/>
    <cellStyle name="Comma 2 2 5 4 2 2 2 2 2 4" xfId="9116" xr:uid="{00000000-0005-0000-0000-0000CA230000}"/>
    <cellStyle name="Comma 2 2 5 4 2 2 2 2 3" xfId="9117" xr:uid="{00000000-0005-0000-0000-0000CB230000}"/>
    <cellStyle name="Comma 2 2 5 4 2 2 2 2 3 2" xfId="9118" xr:uid="{00000000-0005-0000-0000-0000CC230000}"/>
    <cellStyle name="Comma 2 2 5 4 2 2 2 2 4" xfId="9119" xr:uid="{00000000-0005-0000-0000-0000CD230000}"/>
    <cellStyle name="Comma 2 2 5 4 2 2 2 2 4 2" xfId="9120" xr:uid="{00000000-0005-0000-0000-0000CE230000}"/>
    <cellStyle name="Comma 2 2 5 4 2 2 2 2 5" xfId="9121" xr:uid="{00000000-0005-0000-0000-0000CF230000}"/>
    <cellStyle name="Comma 2 2 5 4 2 2 2 3" xfId="9122" xr:uid="{00000000-0005-0000-0000-0000D0230000}"/>
    <cellStyle name="Comma 2 2 5 4 2 2 2 3 2" xfId="9123" xr:uid="{00000000-0005-0000-0000-0000D1230000}"/>
    <cellStyle name="Comma 2 2 5 4 2 2 2 3 2 2" xfId="9124" xr:uid="{00000000-0005-0000-0000-0000D2230000}"/>
    <cellStyle name="Comma 2 2 5 4 2 2 2 3 3" xfId="9125" xr:uid="{00000000-0005-0000-0000-0000D3230000}"/>
    <cellStyle name="Comma 2 2 5 4 2 2 2 3 3 2" xfId="9126" xr:uid="{00000000-0005-0000-0000-0000D4230000}"/>
    <cellStyle name="Comma 2 2 5 4 2 2 2 3 4" xfId="9127" xr:uid="{00000000-0005-0000-0000-0000D5230000}"/>
    <cellStyle name="Comma 2 2 5 4 2 2 2 4" xfId="9128" xr:uid="{00000000-0005-0000-0000-0000D6230000}"/>
    <cellStyle name="Comma 2 2 5 4 2 2 2 4 2" xfId="9129" xr:uid="{00000000-0005-0000-0000-0000D7230000}"/>
    <cellStyle name="Comma 2 2 5 4 2 2 2 5" xfId="9130" xr:uid="{00000000-0005-0000-0000-0000D8230000}"/>
    <cellStyle name="Comma 2 2 5 4 2 2 2 5 2" xfId="9131" xr:uid="{00000000-0005-0000-0000-0000D9230000}"/>
    <cellStyle name="Comma 2 2 5 4 2 2 2 6" xfId="9132" xr:uid="{00000000-0005-0000-0000-0000DA230000}"/>
    <cellStyle name="Comma 2 2 5 4 2 2 3" xfId="9133" xr:uid="{00000000-0005-0000-0000-0000DB230000}"/>
    <cellStyle name="Comma 2 2 5 4 2 2 3 2" xfId="9134" xr:uid="{00000000-0005-0000-0000-0000DC230000}"/>
    <cellStyle name="Comma 2 2 5 4 2 2 3 2 2" xfId="9135" xr:uid="{00000000-0005-0000-0000-0000DD230000}"/>
    <cellStyle name="Comma 2 2 5 4 2 2 3 2 2 2" xfId="9136" xr:uid="{00000000-0005-0000-0000-0000DE230000}"/>
    <cellStyle name="Comma 2 2 5 4 2 2 3 2 3" xfId="9137" xr:uid="{00000000-0005-0000-0000-0000DF230000}"/>
    <cellStyle name="Comma 2 2 5 4 2 2 3 2 3 2" xfId="9138" xr:uid="{00000000-0005-0000-0000-0000E0230000}"/>
    <cellStyle name="Comma 2 2 5 4 2 2 3 2 4" xfId="9139" xr:uid="{00000000-0005-0000-0000-0000E1230000}"/>
    <cellStyle name="Comma 2 2 5 4 2 2 3 3" xfId="9140" xr:uid="{00000000-0005-0000-0000-0000E2230000}"/>
    <cellStyle name="Comma 2 2 5 4 2 2 3 3 2" xfId="9141" xr:uid="{00000000-0005-0000-0000-0000E3230000}"/>
    <cellStyle name="Comma 2 2 5 4 2 2 3 4" xfId="9142" xr:uid="{00000000-0005-0000-0000-0000E4230000}"/>
    <cellStyle name="Comma 2 2 5 4 2 2 3 4 2" xfId="9143" xr:uid="{00000000-0005-0000-0000-0000E5230000}"/>
    <cellStyle name="Comma 2 2 5 4 2 2 3 5" xfId="9144" xr:uid="{00000000-0005-0000-0000-0000E6230000}"/>
    <cellStyle name="Comma 2 2 5 4 2 2 4" xfId="9145" xr:uid="{00000000-0005-0000-0000-0000E7230000}"/>
    <cellStyle name="Comma 2 2 5 4 2 2 4 2" xfId="9146" xr:uid="{00000000-0005-0000-0000-0000E8230000}"/>
    <cellStyle name="Comma 2 2 5 4 2 2 4 2 2" xfId="9147" xr:uid="{00000000-0005-0000-0000-0000E9230000}"/>
    <cellStyle name="Comma 2 2 5 4 2 2 4 3" xfId="9148" xr:uid="{00000000-0005-0000-0000-0000EA230000}"/>
    <cellStyle name="Comma 2 2 5 4 2 2 4 3 2" xfId="9149" xr:uid="{00000000-0005-0000-0000-0000EB230000}"/>
    <cellStyle name="Comma 2 2 5 4 2 2 4 4" xfId="9150" xr:uid="{00000000-0005-0000-0000-0000EC230000}"/>
    <cellStyle name="Comma 2 2 5 4 2 2 5" xfId="9151" xr:uid="{00000000-0005-0000-0000-0000ED230000}"/>
    <cellStyle name="Comma 2 2 5 4 2 2 5 2" xfId="9152" xr:uid="{00000000-0005-0000-0000-0000EE230000}"/>
    <cellStyle name="Comma 2 2 5 4 2 2 6" xfId="9153" xr:uid="{00000000-0005-0000-0000-0000EF230000}"/>
    <cellStyle name="Comma 2 2 5 4 2 2 6 2" xfId="9154" xr:uid="{00000000-0005-0000-0000-0000F0230000}"/>
    <cellStyle name="Comma 2 2 5 4 2 2 7" xfId="9155" xr:uid="{00000000-0005-0000-0000-0000F1230000}"/>
    <cellStyle name="Comma 2 2 5 4 2 3" xfId="9156" xr:uid="{00000000-0005-0000-0000-0000F2230000}"/>
    <cellStyle name="Comma 2 2 5 4 2 3 2" xfId="9157" xr:uid="{00000000-0005-0000-0000-0000F3230000}"/>
    <cellStyle name="Comma 2 2 5 4 2 3 2 2" xfId="9158" xr:uid="{00000000-0005-0000-0000-0000F4230000}"/>
    <cellStyle name="Comma 2 2 5 4 2 3 2 2 2" xfId="9159" xr:uid="{00000000-0005-0000-0000-0000F5230000}"/>
    <cellStyle name="Comma 2 2 5 4 2 3 2 2 2 2" xfId="9160" xr:uid="{00000000-0005-0000-0000-0000F6230000}"/>
    <cellStyle name="Comma 2 2 5 4 2 3 2 2 3" xfId="9161" xr:uid="{00000000-0005-0000-0000-0000F7230000}"/>
    <cellStyle name="Comma 2 2 5 4 2 3 2 2 3 2" xfId="9162" xr:uid="{00000000-0005-0000-0000-0000F8230000}"/>
    <cellStyle name="Comma 2 2 5 4 2 3 2 2 4" xfId="9163" xr:uid="{00000000-0005-0000-0000-0000F9230000}"/>
    <cellStyle name="Comma 2 2 5 4 2 3 2 3" xfId="9164" xr:uid="{00000000-0005-0000-0000-0000FA230000}"/>
    <cellStyle name="Comma 2 2 5 4 2 3 2 3 2" xfId="9165" xr:uid="{00000000-0005-0000-0000-0000FB230000}"/>
    <cellStyle name="Comma 2 2 5 4 2 3 2 4" xfId="9166" xr:uid="{00000000-0005-0000-0000-0000FC230000}"/>
    <cellStyle name="Comma 2 2 5 4 2 3 2 4 2" xfId="9167" xr:uid="{00000000-0005-0000-0000-0000FD230000}"/>
    <cellStyle name="Comma 2 2 5 4 2 3 2 5" xfId="9168" xr:uid="{00000000-0005-0000-0000-0000FE230000}"/>
    <cellStyle name="Comma 2 2 5 4 2 3 3" xfId="9169" xr:uid="{00000000-0005-0000-0000-0000FF230000}"/>
    <cellStyle name="Comma 2 2 5 4 2 3 3 2" xfId="9170" xr:uid="{00000000-0005-0000-0000-000000240000}"/>
    <cellStyle name="Comma 2 2 5 4 2 3 3 2 2" xfId="9171" xr:uid="{00000000-0005-0000-0000-000001240000}"/>
    <cellStyle name="Comma 2 2 5 4 2 3 3 3" xfId="9172" xr:uid="{00000000-0005-0000-0000-000002240000}"/>
    <cellStyle name="Comma 2 2 5 4 2 3 3 3 2" xfId="9173" xr:uid="{00000000-0005-0000-0000-000003240000}"/>
    <cellStyle name="Comma 2 2 5 4 2 3 3 4" xfId="9174" xr:uid="{00000000-0005-0000-0000-000004240000}"/>
    <cellStyle name="Comma 2 2 5 4 2 3 4" xfId="9175" xr:uid="{00000000-0005-0000-0000-000005240000}"/>
    <cellStyle name="Comma 2 2 5 4 2 3 4 2" xfId="9176" xr:uid="{00000000-0005-0000-0000-000006240000}"/>
    <cellStyle name="Comma 2 2 5 4 2 3 5" xfId="9177" xr:uid="{00000000-0005-0000-0000-000007240000}"/>
    <cellStyle name="Comma 2 2 5 4 2 3 5 2" xfId="9178" xr:uid="{00000000-0005-0000-0000-000008240000}"/>
    <cellStyle name="Comma 2 2 5 4 2 3 6" xfId="9179" xr:uid="{00000000-0005-0000-0000-000009240000}"/>
    <cellStyle name="Comma 2 2 5 4 2 4" xfId="9180" xr:uid="{00000000-0005-0000-0000-00000A240000}"/>
    <cellStyle name="Comma 2 2 5 4 2 4 2" xfId="9181" xr:uid="{00000000-0005-0000-0000-00000B240000}"/>
    <cellStyle name="Comma 2 2 5 4 2 4 2 2" xfId="9182" xr:uid="{00000000-0005-0000-0000-00000C240000}"/>
    <cellStyle name="Comma 2 2 5 4 2 4 2 2 2" xfId="9183" xr:uid="{00000000-0005-0000-0000-00000D240000}"/>
    <cellStyle name="Comma 2 2 5 4 2 4 2 3" xfId="9184" xr:uid="{00000000-0005-0000-0000-00000E240000}"/>
    <cellStyle name="Comma 2 2 5 4 2 4 2 3 2" xfId="9185" xr:uid="{00000000-0005-0000-0000-00000F240000}"/>
    <cellStyle name="Comma 2 2 5 4 2 4 2 4" xfId="9186" xr:uid="{00000000-0005-0000-0000-000010240000}"/>
    <cellStyle name="Comma 2 2 5 4 2 4 3" xfId="9187" xr:uid="{00000000-0005-0000-0000-000011240000}"/>
    <cellStyle name="Comma 2 2 5 4 2 4 3 2" xfId="9188" xr:uid="{00000000-0005-0000-0000-000012240000}"/>
    <cellStyle name="Comma 2 2 5 4 2 4 4" xfId="9189" xr:uid="{00000000-0005-0000-0000-000013240000}"/>
    <cellStyle name="Comma 2 2 5 4 2 4 4 2" xfId="9190" xr:uid="{00000000-0005-0000-0000-000014240000}"/>
    <cellStyle name="Comma 2 2 5 4 2 4 5" xfId="9191" xr:uid="{00000000-0005-0000-0000-000015240000}"/>
    <cellStyle name="Comma 2 2 5 4 2 5" xfId="9192" xr:uid="{00000000-0005-0000-0000-000016240000}"/>
    <cellStyle name="Comma 2 2 5 4 2 5 2" xfId="9193" xr:uid="{00000000-0005-0000-0000-000017240000}"/>
    <cellStyle name="Comma 2 2 5 4 2 5 2 2" xfId="9194" xr:uid="{00000000-0005-0000-0000-000018240000}"/>
    <cellStyle name="Comma 2 2 5 4 2 5 3" xfId="9195" xr:uid="{00000000-0005-0000-0000-000019240000}"/>
    <cellStyle name="Comma 2 2 5 4 2 5 3 2" xfId="9196" xr:uid="{00000000-0005-0000-0000-00001A240000}"/>
    <cellStyle name="Comma 2 2 5 4 2 5 4" xfId="9197" xr:uid="{00000000-0005-0000-0000-00001B240000}"/>
    <cellStyle name="Comma 2 2 5 4 2 6" xfId="9198" xr:uid="{00000000-0005-0000-0000-00001C240000}"/>
    <cellStyle name="Comma 2 2 5 4 2 6 2" xfId="9199" xr:uid="{00000000-0005-0000-0000-00001D240000}"/>
    <cellStyle name="Comma 2 2 5 4 2 7" xfId="9200" xr:uid="{00000000-0005-0000-0000-00001E240000}"/>
    <cellStyle name="Comma 2 2 5 4 2 7 2" xfId="9201" xr:uid="{00000000-0005-0000-0000-00001F240000}"/>
    <cellStyle name="Comma 2 2 5 4 2 8" xfId="9202" xr:uid="{00000000-0005-0000-0000-000020240000}"/>
    <cellStyle name="Comma 2 2 5 4 3" xfId="9203" xr:uid="{00000000-0005-0000-0000-000021240000}"/>
    <cellStyle name="Comma 2 2 5 4 3 2" xfId="9204" xr:uid="{00000000-0005-0000-0000-000022240000}"/>
    <cellStyle name="Comma 2 2 5 4 3 2 2" xfId="9205" xr:uid="{00000000-0005-0000-0000-000023240000}"/>
    <cellStyle name="Comma 2 2 5 4 3 2 2 2" xfId="9206" xr:uid="{00000000-0005-0000-0000-000024240000}"/>
    <cellStyle name="Comma 2 2 5 4 3 2 2 2 2" xfId="9207" xr:uid="{00000000-0005-0000-0000-000025240000}"/>
    <cellStyle name="Comma 2 2 5 4 3 2 2 2 2 2" xfId="9208" xr:uid="{00000000-0005-0000-0000-000026240000}"/>
    <cellStyle name="Comma 2 2 5 4 3 2 2 2 3" xfId="9209" xr:uid="{00000000-0005-0000-0000-000027240000}"/>
    <cellStyle name="Comma 2 2 5 4 3 2 2 2 3 2" xfId="9210" xr:uid="{00000000-0005-0000-0000-000028240000}"/>
    <cellStyle name="Comma 2 2 5 4 3 2 2 2 4" xfId="9211" xr:uid="{00000000-0005-0000-0000-000029240000}"/>
    <cellStyle name="Comma 2 2 5 4 3 2 2 3" xfId="9212" xr:uid="{00000000-0005-0000-0000-00002A240000}"/>
    <cellStyle name="Comma 2 2 5 4 3 2 2 3 2" xfId="9213" xr:uid="{00000000-0005-0000-0000-00002B240000}"/>
    <cellStyle name="Comma 2 2 5 4 3 2 2 4" xfId="9214" xr:uid="{00000000-0005-0000-0000-00002C240000}"/>
    <cellStyle name="Comma 2 2 5 4 3 2 2 4 2" xfId="9215" xr:uid="{00000000-0005-0000-0000-00002D240000}"/>
    <cellStyle name="Comma 2 2 5 4 3 2 2 5" xfId="9216" xr:uid="{00000000-0005-0000-0000-00002E240000}"/>
    <cellStyle name="Comma 2 2 5 4 3 2 3" xfId="9217" xr:uid="{00000000-0005-0000-0000-00002F240000}"/>
    <cellStyle name="Comma 2 2 5 4 3 2 3 2" xfId="9218" xr:uid="{00000000-0005-0000-0000-000030240000}"/>
    <cellStyle name="Comma 2 2 5 4 3 2 3 2 2" xfId="9219" xr:uid="{00000000-0005-0000-0000-000031240000}"/>
    <cellStyle name="Comma 2 2 5 4 3 2 3 3" xfId="9220" xr:uid="{00000000-0005-0000-0000-000032240000}"/>
    <cellStyle name="Comma 2 2 5 4 3 2 3 3 2" xfId="9221" xr:uid="{00000000-0005-0000-0000-000033240000}"/>
    <cellStyle name="Comma 2 2 5 4 3 2 3 4" xfId="9222" xr:uid="{00000000-0005-0000-0000-000034240000}"/>
    <cellStyle name="Comma 2 2 5 4 3 2 4" xfId="9223" xr:uid="{00000000-0005-0000-0000-000035240000}"/>
    <cellStyle name="Comma 2 2 5 4 3 2 4 2" xfId="9224" xr:uid="{00000000-0005-0000-0000-000036240000}"/>
    <cellStyle name="Comma 2 2 5 4 3 2 5" xfId="9225" xr:uid="{00000000-0005-0000-0000-000037240000}"/>
    <cellStyle name="Comma 2 2 5 4 3 2 5 2" xfId="9226" xr:uid="{00000000-0005-0000-0000-000038240000}"/>
    <cellStyle name="Comma 2 2 5 4 3 2 6" xfId="9227" xr:uid="{00000000-0005-0000-0000-000039240000}"/>
    <cellStyle name="Comma 2 2 5 4 3 3" xfId="9228" xr:uid="{00000000-0005-0000-0000-00003A240000}"/>
    <cellStyle name="Comma 2 2 5 4 3 3 2" xfId="9229" xr:uid="{00000000-0005-0000-0000-00003B240000}"/>
    <cellStyle name="Comma 2 2 5 4 3 3 2 2" xfId="9230" xr:uid="{00000000-0005-0000-0000-00003C240000}"/>
    <cellStyle name="Comma 2 2 5 4 3 3 2 2 2" xfId="9231" xr:uid="{00000000-0005-0000-0000-00003D240000}"/>
    <cellStyle name="Comma 2 2 5 4 3 3 2 3" xfId="9232" xr:uid="{00000000-0005-0000-0000-00003E240000}"/>
    <cellStyle name="Comma 2 2 5 4 3 3 2 3 2" xfId="9233" xr:uid="{00000000-0005-0000-0000-00003F240000}"/>
    <cellStyle name="Comma 2 2 5 4 3 3 2 4" xfId="9234" xr:uid="{00000000-0005-0000-0000-000040240000}"/>
    <cellStyle name="Comma 2 2 5 4 3 3 3" xfId="9235" xr:uid="{00000000-0005-0000-0000-000041240000}"/>
    <cellStyle name="Comma 2 2 5 4 3 3 3 2" xfId="9236" xr:uid="{00000000-0005-0000-0000-000042240000}"/>
    <cellStyle name="Comma 2 2 5 4 3 3 4" xfId="9237" xr:uid="{00000000-0005-0000-0000-000043240000}"/>
    <cellStyle name="Comma 2 2 5 4 3 3 4 2" xfId="9238" xr:uid="{00000000-0005-0000-0000-000044240000}"/>
    <cellStyle name="Comma 2 2 5 4 3 3 5" xfId="9239" xr:uid="{00000000-0005-0000-0000-000045240000}"/>
    <cellStyle name="Comma 2 2 5 4 3 4" xfId="9240" xr:uid="{00000000-0005-0000-0000-000046240000}"/>
    <cellStyle name="Comma 2 2 5 4 3 4 2" xfId="9241" xr:uid="{00000000-0005-0000-0000-000047240000}"/>
    <cellStyle name="Comma 2 2 5 4 3 4 2 2" xfId="9242" xr:uid="{00000000-0005-0000-0000-000048240000}"/>
    <cellStyle name="Comma 2 2 5 4 3 4 3" xfId="9243" xr:uid="{00000000-0005-0000-0000-000049240000}"/>
    <cellStyle name="Comma 2 2 5 4 3 4 3 2" xfId="9244" xr:uid="{00000000-0005-0000-0000-00004A240000}"/>
    <cellStyle name="Comma 2 2 5 4 3 4 4" xfId="9245" xr:uid="{00000000-0005-0000-0000-00004B240000}"/>
    <cellStyle name="Comma 2 2 5 4 3 5" xfId="9246" xr:uid="{00000000-0005-0000-0000-00004C240000}"/>
    <cellStyle name="Comma 2 2 5 4 3 5 2" xfId="9247" xr:uid="{00000000-0005-0000-0000-00004D240000}"/>
    <cellStyle name="Comma 2 2 5 4 3 6" xfId="9248" xr:uid="{00000000-0005-0000-0000-00004E240000}"/>
    <cellStyle name="Comma 2 2 5 4 3 6 2" xfId="9249" xr:uid="{00000000-0005-0000-0000-00004F240000}"/>
    <cellStyle name="Comma 2 2 5 4 3 7" xfId="9250" xr:uid="{00000000-0005-0000-0000-000050240000}"/>
    <cellStyle name="Comma 2 2 5 4 4" xfId="9251" xr:uid="{00000000-0005-0000-0000-000051240000}"/>
    <cellStyle name="Comma 2 2 5 4 4 2" xfId="9252" xr:uid="{00000000-0005-0000-0000-000052240000}"/>
    <cellStyle name="Comma 2 2 5 4 4 2 2" xfId="9253" xr:uid="{00000000-0005-0000-0000-000053240000}"/>
    <cellStyle name="Comma 2 2 5 4 4 2 2 2" xfId="9254" xr:uid="{00000000-0005-0000-0000-000054240000}"/>
    <cellStyle name="Comma 2 2 5 4 4 2 2 2 2" xfId="9255" xr:uid="{00000000-0005-0000-0000-000055240000}"/>
    <cellStyle name="Comma 2 2 5 4 4 2 2 3" xfId="9256" xr:uid="{00000000-0005-0000-0000-000056240000}"/>
    <cellStyle name="Comma 2 2 5 4 4 2 2 3 2" xfId="9257" xr:uid="{00000000-0005-0000-0000-000057240000}"/>
    <cellStyle name="Comma 2 2 5 4 4 2 2 4" xfId="9258" xr:uid="{00000000-0005-0000-0000-000058240000}"/>
    <cellStyle name="Comma 2 2 5 4 4 2 3" xfId="9259" xr:uid="{00000000-0005-0000-0000-000059240000}"/>
    <cellStyle name="Comma 2 2 5 4 4 2 3 2" xfId="9260" xr:uid="{00000000-0005-0000-0000-00005A240000}"/>
    <cellStyle name="Comma 2 2 5 4 4 2 4" xfId="9261" xr:uid="{00000000-0005-0000-0000-00005B240000}"/>
    <cellStyle name="Comma 2 2 5 4 4 2 4 2" xfId="9262" xr:uid="{00000000-0005-0000-0000-00005C240000}"/>
    <cellStyle name="Comma 2 2 5 4 4 2 5" xfId="9263" xr:uid="{00000000-0005-0000-0000-00005D240000}"/>
    <cellStyle name="Comma 2 2 5 4 4 3" xfId="9264" xr:uid="{00000000-0005-0000-0000-00005E240000}"/>
    <cellStyle name="Comma 2 2 5 4 4 3 2" xfId="9265" xr:uid="{00000000-0005-0000-0000-00005F240000}"/>
    <cellStyle name="Comma 2 2 5 4 4 3 2 2" xfId="9266" xr:uid="{00000000-0005-0000-0000-000060240000}"/>
    <cellStyle name="Comma 2 2 5 4 4 3 3" xfId="9267" xr:uid="{00000000-0005-0000-0000-000061240000}"/>
    <cellStyle name="Comma 2 2 5 4 4 3 3 2" xfId="9268" xr:uid="{00000000-0005-0000-0000-000062240000}"/>
    <cellStyle name="Comma 2 2 5 4 4 3 4" xfId="9269" xr:uid="{00000000-0005-0000-0000-000063240000}"/>
    <cellStyle name="Comma 2 2 5 4 4 4" xfId="9270" xr:uid="{00000000-0005-0000-0000-000064240000}"/>
    <cellStyle name="Comma 2 2 5 4 4 4 2" xfId="9271" xr:uid="{00000000-0005-0000-0000-000065240000}"/>
    <cellStyle name="Comma 2 2 5 4 4 5" xfId="9272" xr:uid="{00000000-0005-0000-0000-000066240000}"/>
    <cellStyle name="Comma 2 2 5 4 4 5 2" xfId="9273" xr:uid="{00000000-0005-0000-0000-000067240000}"/>
    <cellStyle name="Comma 2 2 5 4 4 6" xfId="9274" xr:uid="{00000000-0005-0000-0000-000068240000}"/>
    <cellStyle name="Comma 2 2 5 4 5" xfId="9275" xr:uid="{00000000-0005-0000-0000-000069240000}"/>
    <cellStyle name="Comma 2 2 5 4 5 2" xfId="9276" xr:uid="{00000000-0005-0000-0000-00006A240000}"/>
    <cellStyle name="Comma 2 2 5 4 5 2 2" xfId="9277" xr:uid="{00000000-0005-0000-0000-00006B240000}"/>
    <cellStyle name="Comma 2 2 5 4 5 2 2 2" xfId="9278" xr:uid="{00000000-0005-0000-0000-00006C240000}"/>
    <cellStyle name="Comma 2 2 5 4 5 2 3" xfId="9279" xr:uid="{00000000-0005-0000-0000-00006D240000}"/>
    <cellStyle name="Comma 2 2 5 4 5 2 3 2" xfId="9280" xr:uid="{00000000-0005-0000-0000-00006E240000}"/>
    <cellStyle name="Comma 2 2 5 4 5 2 4" xfId="9281" xr:uid="{00000000-0005-0000-0000-00006F240000}"/>
    <cellStyle name="Comma 2 2 5 4 5 3" xfId="9282" xr:uid="{00000000-0005-0000-0000-000070240000}"/>
    <cellStyle name="Comma 2 2 5 4 5 3 2" xfId="9283" xr:uid="{00000000-0005-0000-0000-000071240000}"/>
    <cellStyle name="Comma 2 2 5 4 5 4" xfId="9284" xr:uid="{00000000-0005-0000-0000-000072240000}"/>
    <cellStyle name="Comma 2 2 5 4 5 4 2" xfId="9285" xr:uid="{00000000-0005-0000-0000-000073240000}"/>
    <cellStyle name="Comma 2 2 5 4 5 5" xfId="9286" xr:uid="{00000000-0005-0000-0000-000074240000}"/>
    <cellStyle name="Comma 2 2 5 4 6" xfId="9287" xr:uid="{00000000-0005-0000-0000-000075240000}"/>
    <cellStyle name="Comma 2 2 5 4 6 2" xfId="9288" xr:uid="{00000000-0005-0000-0000-000076240000}"/>
    <cellStyle name="Comma 2 2 5 4 6 2 2" xfId="9289" xr:uid="{00000000-0005-0000-0000-000077240000}"/>
    <cellStyle name="Comma 2 2 5 4 6 3" xfId="9290" xr:uid="{00000000-0005-0000-0000-000078240000}"/>
    <cellStyle name="Comma 2 2 5 4 6 3 2" xfId="9291" xr:uid="{00000000-0005-0000-0000-000079240000}"/>
    <cellStyle name="Comma 2 2 5 4 6 4" xfId="9292" xr:uid="{00000000-0005-0000-0000-00007A240000}"/>
    <cellStyle name="Comma 2 2 5 4 7" xfId="9293" xr:uid="{00000000-0005-0000-0000-00007B240000}"/>
    <cellStyle name="Comma 2 2 5 4 7 2" xfId="9294" xr:uid="{00000000-0005-0000-0000-00007C240000}"/>
    <cellStyle name="Comma 2 2 5 4 8" xfId="9295" xr:uid="{00000000-0005-0000-0000-00007D240000}"/>
    <cellStyle name="Comma 2 2 5 4 8 2" xfId="9296" xr:uid="{00000000-0005-0000-0000-00007E240000}"/>
    <cellStyle name="Comma 2 2 5 4 9" xfId="9297" xr:uid="{00000000-0005-0000-0000-00007F240000}"/>
    <cellStyle name="Comma 2 2 5 5" xfId="9298" xr:uid="{00000000-0005-0000-0000-000080240000}"/>
    <cellStyle name="Comma 2 2 5 5 2" xfId="9299" xr:uid="{00000000-0005-0000-0000-000081240000}"/>
    <cellStyle name="Comma 2 2 5 5 2 2" xfId="9300" xr:uid="{00000000-0005-0000-0000-000082240000}"/>
    <cellStyle name="Comma 2 2 5 5 2 2 2" xfId="9301" xr:uid="{00000000-0005-0000-0000-000083240000}"/>
    <cellStyle name="Comma 2 2 5 5 2 2 2 2" xfId="9302" xr:uid="{00000000-0005-0000-0000-000084240000}"/>
    <cellStyle name="Comma 2 2 5 5 2 2 2 2 2" xfId="9303" xr:uid="{00000000-0005-0000-0000-000085240000}"/>
    <cellStyle name="Comma 2 2 5 5 2 2 2 2 2 2" xfId="9304" xr:uid="{00000000-0005-0000-0000-000086240000}"/>
    <cellStyle name="Comma 2 2 5 5 2 2 2 2 3" xfId="9305" xr:uid="{00000000-0005-0000-0000-000087240000}"/>
    <cellStyle name="Comma 2 2 5 5 2 2 2 2 3 2" xfId="9306" xr:uid="{00000000-0005-0000-0000-000088240000}"/>
    <cellStyle name="Comma 2 2 5 5 2 2 2 2 4" xfId="9307" xr:uid="{00000000-0005-0000-0000-000089240000}"/>
    <cellStyle name="Comma 2 2 5 5 2 2 2 3" xfId="9308" xr:uid="{00000000-0005-0000-0000-00008A240000}"/>
    <cellStyle name="Comma 2 2 5 5 2 2 2 3 2" xfId="9309" xr:uid="{00000000-0005-0000-0000-00008B240000}"/>
    <cellStyle name="Comma 2 2 5 5 2 2 2 4" xfId="9310" xr:uid="{00000000-0005-0000-0000-00008C240000}"/>
    <cellStyle name="Comma 2 2 5 5 2 2 2 4 2" xfId="9311" xr:uid="{00000000-0005-0000-0000-00008D240000}"/>
    <cellStyle name="Comma 2 2 5 5 2 2 2 5" xfId="9312" xr:uid="{00000000-0005-0000-0000-00008E240000}"/>
    <cellStyle name="Comma 2 2 5 5 2 2 3" xfId="9313" xr:uid="{00000000-0005-0000-0000-00008F240000}"/>
    <cellStyle name="Comma 2 2 5 5 2 2 3 2" xfId="9314" xr:uid="{00000000-0005-0000-0000-000090240000}"/>
    <cellStyle name="Comma 2 2 5 5 2 2 3 2 2" xfId="9315" xr:uid="{00000000-0005-0000-0000-000091240000}"/>
    <cellStyle name="Comma 2 2 5 5 2 2 3 3" xfId="9316" xr:uid="{00000000-0005-0000-0000-000092240000}"/>
    <cellStyle name="Comma 2 2 5 5 2 2 3 3 2" xfId="9317" xr:uid="{00000000-0005-0000-0000-000093240000}"/>
    <cellStyle name="Comma 2 2 5 5 2 2 3 4" xfId="9318" xr:uid="{00000000-0005-0000-0000-000094240000}"/>
    <cellStyle name="Comma 2 2 5 5 2 2 4" xfId="9319" xr:uid="{00000000-0005-0000-0000-000095240000}"/>
    <cellStyle name="Comma 2 2 5 5 2 2 4 2" xfId="9320" xr:uid="{00000000-0005-0000-0000-000096240000}"/>
    <cellStyle name="Comma 2 2 5 5 2 2 5" xfId="9321" xr:uid="{00000000-0005-0000-0000-000097240000}"/>
    <cellStyle name="Comma 2 2 5 5 2 2 5 2" xfId="9322" xr:uid="{00000000-0005-0000-0000-000098240000}"/>
    <cellStyle name="Comma 2 2 5 5 2 2 6" xfId="9323" xr:uid="{00000000-0005-0000-0000-000099240000}"/>
    <cellStyle name="Comma 2 2 5 5 2 3" xfId="9324" xr:uid="{00000000-0005-0000-0000-00009A240000}"/>
    <cellStyle name="Comma 2 2 5 5 2 3 2" xfId="9325" xr:uid="{00000000-0005-0000-0000-00009B240000}"/>
    <cellStyle name="Comma 2 2 5 5 2 3 2 2" xfId="9326" xr:uid="{00000000-0005-0000-0000-00009C240000}"/>
    <cellStyle name="Comma 2 2 5 5 2 3 2 2 2" xfId="9327" xr:uid="{00000000-0005-0000-0000-00009D240000}"/>
    <cellStyle name="Comma 2 2 5 5 2 3 2 3" xfId="9328" xr:uid="{00000000-0005-0000-0000-00009E240000}"/>
    <cellStyle name="Comma 2 2 5 5 2 3 2 3 2" xfId="9329" xr:uid="{00000000-0005-0000-0000-00009F240000}"/>
    <cellStyle name="Comma 2 2 5 5 2 3 2 4" xfId="9330" xr:uid="{00000000-0005-0000-0000-0000A0240000}"/>
    <cellStyle name="Comma 2 2 5 5 2 3 3" xfId="9331" xr:uid="{00000000-0005-0000-0000-0000A1240000}"/>
    <cellStyle name="Comma 2 2 5 5 2 3 3 2" xfId="9332" xr:uid="{00000000-0005-0000-0000-0000A2240000}"/>
    <cellStyle name="Comma 2 2 5 5 2 3 4" xfId="9333" xr:uid="{00000000-0005-0000-0000-0000A3240000}"/>
    <cellStyle name="Comma 2 2 5 5 2 3 4 2" xfId="9334" xr:uid="{00000000-0005-0000-0000-0000A4240000}"/>
    <cellStyle name="Comma 2 2 5 5 2 3 5" xfId="9335" xr:uid="{00000000-0005-0000-0000-0000A5240000}"/>
    <cellStyle name="Comma 2 2 5 5 2 4" xfId="9336" xr:uid="{00000000-0005-0000-0000-0000A6240000}"/>
    <cellStyle name="Comma 2 2 5 5 2 4 2" xfId="9337" xr:uid="{00000000-0005-0000-0000-0000A7240000}"/>
    <cellStyle name="Comma 2 2 5 5 2 4 2 2" xfId="9338" xr:uid="{00000000-0005-0000-0000-0000A8240000}"/>
    <cellStyle name="Comma 2 2 5 5 2 4 3" xfId="9339" xr:uid="{00000000-0005-0000-0000-0000A9240000}"/>
    <cellStyle name="Comma 2 2 5 5 2 4 3 2" xfId="9340" xr:uid="{00000000-0005-0000-0000-0000AA240000}"/>
    <cellStyle name="Comma 2 2 5 5 2 4 4" xfId="9341" xr:uid="{00000000-0005-0000-0000-0000AB240000}"/>
    <cellStyle name="Comma 2 2 5 5 2 5" xfId="9342" xr:uid="{00000000-0005-0000-0000-0000AC240000}"/>
    <cellStyle name="Comma 2 2 5 5 2 5 2" xfId="9343" xr:uid="{00000000-0005-0000-0000-0000AD240000}"/>
    <cellStyle name="Comma 2 2 5 5 2 6" xfId="9344" xr:uid="{00000000-0005-0000-0000-0000AE240000}"/>
    <cellStyle name="Comma 2 2 5 5 2 6 2" xfId="9345" xr:uid="{00000000-0005-0000-0000-0000AF240000}"/>
    <cellStyle name="Comma 2 2 5 5 2 7" xfId="9346" xr:uid="{00000000-0005-0000-0000-0000B0240000}"/>
    <cellStyle name="Comma 2 2 5 5 3" xfId="9347" xr:uid="{00000000-0005-0000-0000-0000B1240000}"/>
    <cellStyle name="Comma 2 2 5 5 3 2" xfId="9348" xr:uid="{00000000-0005-0000-0000-0000B2240000}"/>
    <cellStyle name="Comma 2 2 5 5 3 2 2" xfId="9349" xr:uid="{00000000-0005-0000-0000-0000B3240000}"/>
    <cellStyle name="Comma 2 2 5 5 3 2 2 2" xfId="9350" xr:uid="{00000000-0005-0000-0000-0000B4240000}"/>
    <cellStyle name="Comma 2 2 5 5 3 2 2 2 2" xfId="9351" xr:uid="{00000000-0005-0000-0000-0000B5240000}"/>
    <cellStyle name="Comma 2 2 5 5 3 2 2 3" xfId="9352" xr:uid="{00000000-0005-0000-0000-0000B6240000}"/>
    <cellStyle name="Comma 2 2 5 5 3 2 2 3 2" xfId="9353" xr:uid="{00000000-0005-0000-0000-0000B7240000}"/>
    <cellStyle name="Comma 2 2 5 5 3 2 2 4" xfId="9354" xr:uid="{00000000-0005-0000-0000-0000B8240000}"/>
    <cellStyle name="Comma 2 2 5 5 3 2 3" xfId="9355" xr:uid="{00000000-0005-0000-0000-0000B9240000}"/>
    <cellStyle name="Comma 2 2 5 5 3 2 3 2" xfId="9356" xr:uid="{00000000-0005-0000-0000-0000BA240000}"/>
    <cellStyle name="Comma 2 2 5 5 3 2 4" xfId="9357" xr:uid="{00000000-0005-0000-0000-0000BB240000}"/>
    <cellStyle name="Comma 2 2 5 5 3 2 4 2" xfId="9358" xr:uid="{00000000-0005-0000-0000-0000BC240000}"/>
    <cellStyle name="Comma 2 2 5 5 3 2 5" xfId="9359" xr:uid="{00000000-0005-0000-0000-0000BD240000}"/>
    <cellStyle name="Comma 2 2 5 5 3 3" xfId="9360" xr:uid="{00000000-0005-0000-0000-0000BE240000}"/>
    <cellStyle name="Comma 2 2 5 5 3 3 2" xfId="9361" xr:uid="{00000000-0005-0000-0000-0000BF240000}"/>
    <cellStyle name="Comma 2 2 5 5 3 3 2 2" xfId="9362" xr:uid="{00000000-0005-0000-0000-0000C0240000}"/>
    <cellStyle name="Comma 2 2 5 5 3 3 3" xfId="9363" xr:uid="{00000000-0005-0000-0000-0000C1240000}"/>
    <cellStyle name="Comma 2 2 5 5 3 3 3 2" xfId="9364" xr:uid="{00000000-0005-0000-0000-0000C2240000}"/>
    <cellStyle name="Comma 2 2 5 5 3 3 4" xfId="9365" xr:uid="{00000000-0005-0000-0000-0000C3240000}"/>
    <cellStyle name="Comma 2 2 5 5 3 4" xfId="9366" xr:uid="{00000000-0005-0000-0000-0000C4240000}"/>
    <cellStyle name="Comma 2 2 5 5 3 4 2" xfId="9367" xr:uid="{00000000-0005-0000-0000-0000C5240000}"/>
    <cellStyle name="Comma 2 2 5 5 3 5" xfId="9368" xr:uid="{00000000-0005-0000-0000-0000C6240000}"/>
    <cellStyle name="Comma 2 2 5 5 3 5 2" xfId="9369" xr:uid="{00000000-0005-0000-0000-0000C7240000}"/>
    <cellStyle name="Comma 2 2 5 5 3 6" xfId="9370" xr:uid="{00000000-0005-0000-0000-0000C8240000}"/>
    <cellStyle name="Comma 2 2 5 5 4" xfId="9371" xr:uid="{00000000-0005-0000-0000-0000C9240000}"/>
    <cellStyle name="Comma 2 2 5 5 4 2" xfId="9372" xr:uid="{00000000-0005-0000-0000-0000CA240000}"/>
    <cellStyle name="Comma 2 2 5 5 4 2 2" xfId="9373" xr:uid="{00000000-0005-0000-0000-0000CB240000}"/>
    <cellStyle name="Comma 2 2 5 5 4 2 2 2" xfId="9374" xr:uid="{00000000-0005-0000-0000-0000CC240000}"/>
    <cellStyle name="Comma 2 2 5 5 4 2 3" xfId="9375" xr:uid="{00000000-0005-0000-0000-0000CD240000}"/>
    <cellStyle name="Comma 2 2 5 5 4 2 3 2" xfId="9376" xr:uid="{00000000-0005-0000-0000-0000CE240000}"/>
    <cellStyle name="Comma 2 2 5 5 4 2 4" xfId="9377" xr:uid="{00000000-0005-0000-0000-0000CF240000}"/>
    <cellStyle name="Comma 2 2 5 5 4 3" xfId="9378" xr:uid="{00000000-0005-0000-0000-0000D0240000}"/>
    <cellStyle name="Comma 2 2 5 5 4 3 2" xfId="9379" xr:uid="{00000000-0005-0000-0000-0000D1240000}"/>
    <cellStyle name="Comma 2 2 5 5 4 4" xfId="9380" xr:uid="{00000000-0005-0000-0000-0000D2240000}"/>
    <cellStyle name="Comma 2 2 5 5 4 4 2" xfId="9381" xr:uid="{00000000-0005-0000-0000-0000D3240000}"/>
    <cellStyle name="Comma 2 2 5 5 4 5" xfId="9382" xr:uid="{00000000-0005-0000-0000-0000D4240000}"/>
    <cellStyle name="Comma 2 2 5 5 5" xfId="9383" xr:uid="{00000000-0005-0000-0000-0000D5240000}"/>
    <cellStyle name="Comma 2 2 5 5 5 2" xfId="9384" xr:uid="{00000000-0005-0000-0000-0000D6240000}"/>
    <cellStyle name="Comma 2 2 5 5 5 2 2" xfId="9385" xr:uid="{00000000-0005-0000-0000-0000D7240000}"/>
    <cellStyle name="Comma 2 2 5 5 5 3" xfId="9386" xr:uid="{00000000-0005-0000-0000-0000D8240000}"/>
    <cellStyle name="Comma 2 2 5 5 5 3 2" xfId="9387" xr:uid="{00000000-0005-0000-0000-0000D9240000}"/>
    <cellStyle name="Comma 2 2 5 5 5 4" xfId="9388" xr:uid="{00000000-0005-0000-0000-0000DA240000}"/>
    <cellStyle name="Comma 2 2 5 5 6" xfId="9389" xr:uid="{00000000-0005-0000-0000-0000DB240000}"/>
    <cellStyle name="Comma 2 2 5 5 6 2" xfId="9390" xr:uid="{00000000-0005-0000-0000-0000DC240000}"/>
    <cellStyle name="Comma 2 2 5 5 7" xfId="9391" xr:uid="{00000000-0005-0000-0000-0000DD240000}"/>
    <cellStyle name="Comma 2 2 5 5 7 2" xfId="9392" xr:uid="{00000000-0005-0000-0000-0000DE240000}"/>
    <cellStyle name="Comma 2 2 5 5 8" xfId="9393" xr:uid="{00000000-0005-0000-0000-0000DF240000}"/>
    <cellStyle name="Comma 2 2 5 6" xfId="9394" xr:uid="{00000000-0005-0000-0000-0000E0240000}"/>
    <cellStyle name="Comma 2 2 5 6 2" xfId="9395" xr:uid="{00000000-0005-0000-0000-0000E1240000}"/>
    <cellStyle name="Comma 2 2 5 6 2 2" xfId="9396" xr:uid="{00000000-0005-0000-0000-0000E2240000}"/>
    <cellStyle name="Comma 2 2 5 6 2 2 2" xfId="9397" xr:uid="{00000000-0005-0000-0000-0000E3240000}"/>
    <cellStyle name="Comma 2 2 5 6 2 2 2 2" xfId="9398" xr:uid="{00000000-0005-0000-0000-0000E4240000}"/>
    <cellStyle name="Comma 2 2 5 6 2 2 2 2 2" xfId="9399" xr:uid="{00000000-0005-0000-0000-0000E5240000}"/>
    <cellStyle name="Comma 2 2 5 6 2 2 2 3" xfId="9400" xr:uid="{00000000-0005-0000-0000-0000E6240000}"/>
    <cellStyle name="Comma 2 2 5 6 2 2 2 3 2" xfId="9401" xr:uid="{00000000-0005-0000-0000-0000E7240000}"/>
    <cellStyle name="Comma 2 2 5 6 2 2 2 4" xfId="9402" xr:uid="{00000000-0005-0000-0000-0000E8240000}"/>
    <cellStyle name="Comma 2 2 5 6 2 2 3" xfId="9403" xr:uid="{00000000-0005-0000-0000-0000E9240000}"/>
    <cellStyle name="Comma 2 2 5 6 2 2 3 2" xfId="9404" xr:uid="{00000000-0005-0000-0000-0000EA240000}"/>
    <cellStyle name="Comma 2 2 5 6 2 2 4" xfId="9405" xr:uid="{00000000-0005-0000-0000-0000EB240000}"/>
    <cellStyle name="Comma 2 2 5 6 2 2 4 2" xfId="9406" xr:uid="{00000000-0005-0000-0000-0000EC240000}"/>
    <cellStyle name="Comma 2 2 5 6 2 2 5" xfId="9407" xr:uid="{00000000-0005-0000-0000-0000ED240000}"/>
    <cellStyle name="Comma 2 2 5 6 2 3" xfId="9408" xr:uid="{00000000-0005-0000-0000-0000EE240000}"/>
    <cellStyle name="Comma 2 2 5 6 2 3 2" xfId="9409" xr:uid="{00000000-0005-0000-0000-0000EF240000}"/>
    <cellStyle name="Comma 2 2 5 6 2 3 2 2" xfId="9410" xr:uid="{00000000-0005-0000-0000-0000F0240000}"/>
    <cellStyle name="Comma 2 2 5 6 2 3 3" xfId="9411" xr:uid="{00000000-0005-0000-0000-0000F1240000}"/>
    <cellStyle name="Comma 2 2 5 6 2 3 3 2" xfId="9412" xr:uid="{00000000-0005-0000-0000-0000F2240000}"/>
    <cellStyle name="Comma 2 2 5 6 2 3 4" xfId="9413" xr:uid="{00000000-0005-0000-0000-0000F3240000}"/>
    <cellStyle name="Comma 2 2 5 6 2 4" xfId="9414" xr:uid="{00000000-0005-0000-0000-0000F4240000}"/>
    <cellStyle name="Comma 2 2 5 6 2 4 2" xfId="9415" xr:uid="{00000000-0005-0000-0000-0000F5240000}"/>
    <cellStyle name="Comma 2 2 5 6 2 5" xfId="9416" xr:uid="{00000000-0005-0000-0000-0000F6240000}"/>
    <cellStyle name="Comma 2 2 5 6 2 5 2" xfId="9417" xr:uid="{00000000-0005-0000-0000-0000F7240000}"/>
    <cellStyle name="Comma 2 2 5 6 2 6" xfId="9418" xr:uid="{00000000-0005-0000-0000-0000F8240000}"/>
    <cellStyle name="Comma 2 2 5 6 3" xfId="9419" xr:uid="{00000000-0005-0000-0000-0000F9240000}"/>
    <cellStyle name="Comma 2 2 5 6 3 2" xfId="9420" xr:uid="{00000000-0005-0000-0000-0000FA240000}"/>
    <cellStyle name="Comma 2 2 5 6 3 2 2" xfId="9421" xr:uid="{00000000-0005-0000-0000-0000FB240000}"/>
    <cellStyle name="Comma 2 2 5 6 3 2 2 2" xfId="9422" xr:uid="{00000000-0005-0000-0000-0000FC240000}"/>
    <cellStyle name="Comma 2 2 5 6 3 2 3" xfId="9423" xr:uid="{00000000-0005-0000-0000-0000FD240000}"/>
    <cellStyle name="Comma 2 2 5 6 3 2 3 2" xfId="9424" xr:uid="{00000000-0005-0000-0000-0000FE240000}"/>
    <cellStyle name="Comma 2 2 5 6 3 2 4" xfId="9425" xr:uid="{00000000-0005-0000-0000-0000FF240000}"/>
    <cellStyle name="Comma 2 2 5 6 3 3" xfId="9426" xr:uid="{00000000-0005-0000-0000-000000250000}"/>
    <cellStyle name="Comma 2 2 5 6 3 3 2" xfId="9427" xr:uid="{00000000-0005-0000-0000-000001250000}"/>
    <cellStyle name="Comma 2 2 5 6 3 4" xfId="9428" xr:uid="{00000000-0005-0000-0000-000002250000}"/>
    <cellStyle name="Comma 2 2 5 6 3 4 2" xfId="9429" xr:uid="{00000000-0005-0000-0000-000003250000}"/>
    <cellStyle name="Comma 2 2 5 6 3 5" xfId="9430" xr:uid="{00000000-0005-0000-0000-000004250000}"/>
    <cellStyle name="Comma 2 2 5 6 4" xfId="9431" xr:uid="{00000000-0005-0000-0000-000005250000}"/>
    <cellStyle name="Comma 2 2 5 6 4 2" xfId="9432" xr:uid="{00000000-0005-0000-0000-000006250000}"/>
    <cellStyle name="Comma 2 2 5 6 4 2 2" xfId="9433" xr:uid="{00000000-0005-0000-0000-000007250000}"/>
    <cellStyle name="Comma 2 2 5 6 4 3" xfId="9434" xr:uid="{00000000-0005-0000-0000-000008250000}"/>
    <cellStyle name="Comma 2 2 5 6 4 3 2" xfId="9435" xr:uid="{00000000-0005-0000-0000-000009250000}"/>
    <cellStyle name="Comma 2 2 5 6 4 4" xfId="9436" xr:uid="{00000000-0005-0000-0000-00000A250000}"/>
    <cellStyle name="Comma 2 2 5 6 5" xfId="9437" xr:uid="{00000000-0005-0000-0000-00000B250000}"/>
    <cellStyle name="Comma 2 2 5 6 5 2" xfId="9438" xr:uid="{00000000-0005-0000-0000-00000C250000}"/>
    <cellStyle name="Comma 2 2 5 6 6" xfId="9439" xr:uid="{00000000-0005-0000-0000-00000D250000}"/>
    <cellStyle name="Comma 2 2 5 6 6 2" xfId="9440" xr:uid="{00000000-0005-0000-0000-00000E250000}"/>
    <cellStyle name="Comma 2 2 5 6 7" xfId="9441" xr:uid="{00000000-0005-0000-0000-00000F250000}"/>
    <cellStyle name="Comma 2 2 5 7" xfId="9442" xr:uid="{00000000-0005-0000-0000-000010250000}"/>
    <cellStyle name="Comma 2 2 5 7 2" xfId="9443" xr:uid="{00000000-0005-0000-0000-000011250000}"/>
    <cellStyle name="Comma 2 2 5 7 2 2" xfId="9444" xr:uid="{00000000-0005-0000-0000-000012250000}"/>
    <cellStyle name="Comma 2 2 5 7 2 2 2" xfId="9445" xr:uid="{00000000-0005-0000-0000-000013250000}"/>
    <cellStyle name="Comma 2 2 5 7 2 2 2 2" xfId="9446" xr:uid="{00000000-0005-0000-0000-000014250000}"/>
    <cellStyle name="Comma 2 2 5 7 2 2 3" xfId="9447" xr:uid="{00000000-0005-0000-0000-000015250000}"/>
    <cellStyle name="Comma 2 2 5 7 2 2 3 2" xfId="9448" xr:uid="{00000000-0005-0000-0000-000016250000}"/>
    <cellStyle name="Comma 2 2 5 7 2 2 4" xfId="9449" xr:uid="{00000000-0005-0000-0000-000017250000}"/>
    <cellStyle name="Comma 2 2 5 7 2 3" xfId="9450" xr:uid="{00000000-0005-0000-0000-000018250000}"/>
    <cellStyle name="Comma 2 2 5 7 2 3 2" xfId="9451" xr:uid="{00000000-0005-0000-0000-000019250000}"/>
    <cellStyle name="Comma 2 2 5 7 2 4" xfId="9452" xr:uid="{00000000-0005-0000-0000-00001A250000}"/>
    <cellStyle name="Comma 2 2 5 7 2 4 2" xfId="9453" xr:uid="{00000000-0005-0000-0000-00001B250000}"/>
    <cellStyle name="Comma 2 2 5 7 2 5" xfId="9454" xr:uid="{00000000-0005-0000-0000-00001C250000}"/>
    <cellStyle name="Comma 2 2 5 7 3" xfId="9455" xr:uid="{00000000-0005-0000-0000-00001D250000}"/>
    <cellStyle name="Comma 2 2 5 7 3 2" xfId="9456" xr:uid="{00000000-0005-0000-0000-00001E250000}"/>
    <cellStyle name="Comma 2 2 5 7 3 2 2" xfId="9457" xr:uid="{00000000-0005-0000-0000-00001F250000}"/>
    <cellStyle name="Comma 2 2 5 7 3 3" xfId="9458" xr:uid="{00000000-0005-0000-0000-000020250000}"/>
    <cellStyle name="Comma 2 2 5 7 3 3 2" xfId="9459" xr:uid="{00000000-0005-0000-0000-000021250000}"/>
    <cellStyle name="Comma 2 2 5 7 3 4" xfId="9460" xr:uid="{00000000-0005-0000-0000-000022250000}"/>
    <cellStyle name="Comma 2 2 5 7 4" xfId="9461" xr:uid="{00000000-0005-0000-0000-000023250000}"/>
    <cellStyle name="Comma 2 2 5 7 4 2" xfId="9462" xr:uid="{00000000-0005-0000-0000-000024250000}"/>
    <cellStyle name="Comma 2 2 5 7 5" xfId="9463" xr:uid="{00000000-0005-0000-0000-000025250000}"/>
    <cellStyle name="Comma 2 2 5 7 5 2" xfId="9464" xr:uid="{00000000-0005-0000-0000-000026250000}"/>
    <cellStyle name="Comma 2 2 5 7 6" xfId="9465" xr:uid="{00000000-0005-0000-0000-000027250000}"/>
    <cellStyle name="Comma 2 2 5 8" xfId="9466" xr:uid="{00000000-0005-0000-0000-000028250000}"/>
    <cellStyle name="Comma 2 2 5 8 2" xfId="9467" xr:uid="{00000000-0005-0000-0000-000029250000}"/>
    <cellStyle name="Comma 2 2 5 8 2 2" xfId="9468" xr:uid="{00000000-0005-0000-0000-00002A250000}"/>
    <cellStyle name="Comma 2 2 5 8 2 2 2" xfId="9469" xr:uid="{00000000-0005-0000-0000-00002B250000}"/>
    <cellStyle name="Comma 2 2 5 8 2 3" xfId="9470" xr:uid="{00000000-0005-0000-0000-00002C250000}"/>
    <cellStyle name="Comma 2 2 5 8 2 3 2" xfId="9471" xr:uid="{00000000-0005-0000-0000-00002D250000}"/>
    <cellStyle name="Comma 2 2 5 8 2 4" xfId="9472" xr:uid="{00000000-0005-0000-0000-00002E250000}"/>
    <cellStyle name="Comma 2 2 5 8 3" xfId="9473" xr:uid="{00000000-0005-0000-0000-00002F250000}"/>
    <cellStyle name="Comma 2 2 5 8 3 2" xfId="9474" xr:uid="{00000000-0005-0000-0000-000030250000}"/>
    <cellStyle name="Comma 2 2 5 8 4" xfId="9475" xr:uid="{00000000-0005-0000-0000-000031250000}"/>
    <cellStyle name="Comma 2 2 5 8 4 2" xfId="9476" xr:uid="{00000000-0005-0000-0000-000032250000}"/>
    <cellStyle name="Comma 2 2 5 8 5" xfId="9477" xr:uid="{00000000-0005-0000-0000-000033250000}"/>
    <cellStyle name="Comma 2 2 5 9" xfId="9478" xr:uid="{00000000-0005-0000-0000-000034250000}"/>
    <cellStyle name="Comma 2 2 5 9 2" xfId="9479" xr:uid="{00000000-0005-0000-0000-000035250000}"/>
    <cellStyle name="Comma 2 2 5 9 2 2" xfId="9480" xr:uid="{00000000-0005-0000-0000-000036250000}"/>
    <cellStyle name="Comma 2 2 5 9 3" xfId="9481" xr:uid="{00000000-0005-0000-0000-000037250000}"/>
    <cellStyle name="Comma 2 2 5 9 3 2" xfId="9482" xr:uid="{00000000-0005-0000-0000-000038250000}"/>
    <cellStyle name="Comma 2 2 5 9 4" xfId="9483" xr:uid="{00000000-0005-0000-0000-000039250000}"/>
    <cellStyle name="Comma 2 2 6" xfId="9484" xr:uid="{00000000-0005-0000-0000-00003A250000}"/>
    <cellStyle name="Comma 2 2 6 10" xfId="9485" xr:uid="{00000000-0005-0000-0000-00003B250000}"/>
    <cellStyle name="Comma 2 2 6 2" xfId="9486" xr:uid="{00000000-0005-0000-0000-00003C250000}"/>
    <cellStyle name="Comma 2 2 6 2 2" xfId="9487" xr:uid="{00000000-0005-0000-0000-00003D250000}"/>
    <cellStyle name="Comma 2 2 6 2 2 2" xfId="9488" xr:uid="{00000000-0005-0000-0000-00003E250000}"/>
    <cellStyle name="Comma 2 2 6 2 2 2 2" xfId="9489" xr:uid="{00000000-0005-0000-0000-00003F250000}"/>
    <cellStyle name="Comma 2 2 6 2 2 2 2 2" xfId="9490" xr:uid="{00000000-0005-0000-0000-000040250000}"/>
    <cellStyle name="Comma 2 2 6 2 2 2 2 2 2" xfId="9491" xr:uid="{00000000-0005-0000-0000-000041250000}"/>
    <cellStyle name="Comma 2 2 6 2 2 2 2 2 2 2" xfId="9492" xr:uid="{00000000-0005-0000-0000-000042250000}"/>
    <cellStyle name="Comma 2 2 6 2 2 2 2 2 2 2 2" xfId="9493" xr:uid="{00000000-0005-0000-0000-000043250000}"/>
    <cellStyle name="Comma 2 2 6 2 2 2 2 2 2 3" xfId="9494" xr:uid="{00000000-0005-0000-0000-000044250000}"/>
    <cellStyle name="Comma 2 2 6 2 2 2 2 2 2 3 2" xfId="9495" xr:uid="{00000000-0005-0000-0000-000045250000}"/>
    <cellStyle name="Comma 2 2 6 2 2 2 2 2 2 4" xfId="9496" xr:uid="{00000000-0005-0000-0000-000046250000}"/>
    <cellStyle name="Comma 2 2 6 2 2 2 2 2 3" xfId="9497" xr:uid="{00000000-0005-0000-0000-000047250000}"/>
    <cellStyle name="Comma 2 2 6 2 2 2 2 2 3 2" xfId="9498" xr:uid="{00000000-0005-0000-0000-000048250000}"/>
    <cellStyle name="Comma 2 2 6 2 2 2 2 2 4" xfId="9499" xr:uid="{00000000-0005-0000-0000-000049250000}"/>
    <cellStyle name="Comma 2 2 6 2 2 2 2 2 4 2" xfId="9500" xr:uid="{00000000-0005-0000-0000-00004A250000}"/>
    <cellStyle name="Comma 2 2 6 2 2 2 2 2 5" xfId="9501" xr:uid="{00000000-0005-0000-0000-00004B250000}"/>
    <cellStyle name="Comma 2 2 6 2 2 2 2 3" xfId="9502" xr:uid="{00000000-0005-0000-0000-00004C250000}"/>
    <cellStyle name="Comma 2 2 6 2 2 2 2 3 2" xfId="9503" xr:uid="{00000000-0005-0000-0000-00004D250000}"/>
    <cellStyle name="Comma 2 2 6 2 2 2 2 3 2 2" xfId="9504" xr:uid="{00000000-0005-0000-0000-00004E250000}"/>
    <cellStyle name="Comma 2 2 6 2 2 2 2 3 3" xfId="9505" xr:uid="{00000000-0005-0000-0000-00004F250000}"/>
    <cellStyle name="Comma 2 2 6 2 2 2 2 3 3 2" xfId="9506" xr:uid="{00000000-0005-0000-0000-000050250000}"/>
    <cellStyle name="Comma 2 2 6 2 2 2 2 3 4" xfId="9507" xr:uid="{00000000-0005-0000-0000-000051250000}"/>
    <cellStyle name="Comma 2 2 6 2 2 2 2 4" xfId="9508" xr:uid="{00000000-0005-0000-0000-000052250000}"/>
    <cellStyle name="Comma 2 2 6 2 2 2 2 4 2" xfId="9509" xr:uid="{00000000-0005-0000-0000-000053250000}"/>
    <cellStyle name="Comma 2 2 6 2 2 2 2 5" xfId="9510" xr:uid="{00000000-0005-0000-0000-000054250000}"/>
    <cellStyle name="Comma 2 2 6 2 2 2 2 5 2" xfId="9511" xr:uid="{00000000-0005-0000-0000-000055250000}"/>
    <cellStyle name="Comma 2 2 6 2 2 2 2 6" xfId="9512" xr:uid="{00000000-0005-0000-0000-000056250000}"/>
    <cellStyle name="Comma 2 2 6 2 2 2 3" xfId="9513" xr:uid="{00000000-0005-0000-0000-000057250000}"/>
    <cellStyle name="Comma 2 2 6 2 2 2 3 2" xfId="9514" xr:uid="{00000000-0005-0000-0000-000058250000}"/>
    <cellStyle name="Comma 2 2 6 2 2 2 3 2 2" xfId="9515" xr:uid="{00000000-0005-0000-0000-000059250000}"/>
    <cellStyle name="Comma 2 2 6 2 2 2 3 2 2 2" xfId="9516" xr:uid="{00000000-0005-0000-0000-00005A250000}"/>
    <cellStyle name="Comma 2 2 6 2 2 2 3 2 3" xfId="9517" xr:uid="{00000000-0005-0000-0000-00005B250000}"/>
    <cellStyle name="Comma 2 2 6 2 2 2 3 2 3 2" xfId="9518" xr:uid="{00000000-0005-0000-0000-00005C250000}"/>
    <cellStyle name="Comma 2 2 6 2 2 2 3 2 4" xfId="9519" xr:uid="{00000000-0005-0000-0000-00005D250000}"/>
    <cellStyle name="Comma 2 2 6 2 2 2 3 3" xfId="9520" xr:uid="{00000000-0005-0000-0000-00005E250000}"/>
    <cellStyle name="Comma 2 2 6 2 2 2 3 3 2" xfId="9521" xr:uid="{00000000-0005-0000-0000-00005F250000}"/>
    <cellStyle name="Comma 2 2 6 2 2 2 3 4" xfId="9522" xr:uid="{00000000-0005-0000-0000-000060250000}"/>
    <cellStyle name="Comma 2 2 6 2 2 2 3 4 2" xfId="9523" xr:uid="{00000000-0005-0000-0000-000061250000}"/>
    <cellStyle name="Comma 2 2 6 2 2 2 3 5" xfId="9524" xr:uid="{00000000-0005-0000-0000-000062250000}"/>
    <cellStyle name="Comma 2 2 6 2 2 2 4" xfId="9525" xr:uid="{00000000-0005-0000-0000-000063250000}"/>
    <cellStyle name="Comma 2 2 6 2 2 2 4 2" xfId="9526" xr:uid="{00000000-0005-0000-0000-000064250000}"/>
    <cellStyle name="Comma 2 2 6 2 2 2 4 2 2" xfId="9527" xr:uid="{00000000-0005-0000-0000-000065250000}"/>
    <cellStyle name="Comma 2 2 6 2 2 2 4 3" xfId="9528" xr:uid="{00000000-0005-0000-0000-000066250000}"/>
    <cellStyle name="Comma 2 2 6 2 2 2 4 3 2" xfId="9529" xr:uid="{00000000-0005-0000-0000-000067250000}"/>
    <cellStyle name="Comma 2 2 6 2 2 2 4 4" xfId="9530" xr:uid="{00000000-0005-0000-0000-000068250000}"/>
    <cellStyle name="Comma 2 2 6 2 2 2 5" xfId="9531" xr:uid="{00000000-0005-0000-0000-000069250000}"/>
    <cellStyle name="Comma 2 2 6 2 2 2 5 2" xfId="9532" xr:uid="{00000000-0005-0000-0000-00006A250000}"/>
    <cellStyle name="Comma 2 2 6 2 2 2 6" xfId="9533" xr:uid="{00000000-0005-0000-0000-00006B250000}"/>
    <cellStyle name="Comma 2 2 6 2 2 2 6 2" xfId="9534" xr:uid="{00000000-0005-0000-0000-00006C250000}"/>
    <cellStyle name="Comma 2 2 6 2 2 2 7" xfId="9535" xr:uid="{00000000-0005-0000-0000-00006D250000}"/>
    <cellStyle name="Comma 2 2 6 2 2 3" xfId="9536" xr:uid="{00000000-0005-0000-0000-00006E250000}"/>
    <cellStyle name="Comma 2 2 6 2 2 3 2" xfId="9537" xr:uid="{00000000-0005-0000-0000-00006F250000}"/>
    <cellStyle name="Comma 2 2 6 2 2 3 2 2" xfId="9538" xr:uid="{00000000-0005-0000-0000-000070250000}"/>
    <cellStyle name="Comma 2 2 6 2 2 3 2 2 2" xfId="9539" xr:uid="{00000000-0005-0000-0000-000071250000}"/>
    <cellStyle name="Comma 2 2 6 2 2 3 2 2 2 2" xfId="9540" xr:uid="{00000000-0005-0000-0000-000072250000}"/>
    <cellStyle name="Comma 2 2 6 2 2 3 2 2 3" xfId="9541" xr:uid="{00000000-0005-0000-0000-000073250000}"/>
    <cellStyle name="Comma 2 2 6 2 2 3 2 2 3 2" xfId="9542" xr:uid="{00000000-0005-0000-0000-000074250000}"/>
    <cellStyle name="Comma 2 2 6 2 2 3 2 2 4" xfId="9543" xr:uid="{00000000-0005-0000-0000-000075250000}"/>
    <cellStyle name="Comma 2 2 6 2 2 3 2 3" xfId="9544" xr:uid="{00000000-0005-0000-0000-000076250000}"/>
    <cellStyle name="Comma 2 2 6 2 2 3 2 3 2" xfId="9545" xr:uid="{00000000-0005-0000-0000-000077250000}"/>
    <cellStyle name="Comma 2 2 6 2 2 3 2 4" xfId="9546" xr:uid="{00000000-0005-0000-0000-000078250000}"/>
    <cellStyle name="Comma 2 2 6 2 2 3 2 4 2" xfId="9547" xr:uid="{00000000-0005-0000-0000-000079250000}"/>
    <cellStyle name="Comma 2 2 6 2 2 3 2 5" xfId="9548" xr:uid="{00000000-0005-0000-0000-00007A250000}"/>
    <cellStyle name="Comma 2 2 6 2 2 3 3" xfId="9549" xr:uid="{00000000-0005-0000-0000-00007B250000}"/>
    <cellStyle name="Comma 2 2 6 2 2 3 3 2" xfId="9550" xr:uid="{00000000-0005-0000-0000-00007C250000}"/>
    <cellStyle name="Comma 2 2 6 2 2 3 3 2 2" xfId="9551" xr:uid="{00000000-0005-0000-0000-00007D250000}"/>
    <cellStyle name="Comma 2 2 6 2 2 3 3 3" xfId="9552" xr:uid="{00000000-0005-0000-0000-00007E250000}"/>
    <cellStyle name="Comma 2 2 6 2 2 3 3 3 2" xfId="9553" xr:uid="{00000000-0005-0000-0000-00007F250000}"/>
    <cellStyle name="Comma 2 2 6 2 2 3 3 4" xfId="9554" xr:uid="{00000000-0005-0000-0000-000080250000}"/>
    <cellStyle name="Comma 2 2 6 2 2 3 4" xfId="9555" xr:uid="{00000000-0005-0000-0000-000081250000}"/>
    <cellStyle name="Comma 2 2 6 2 2 3 4 2" xfId="9556" xr:uid="{00000000-0005-0000-0000-000082250000}"/>
    <cellStyle name="Comma 2 2 6 2 2 3 5" xfId="9557" xr:uid="{00000000-0005-0000-0000-000083250000}"/>
    <cellStyle name="Comma 2 2 6 2 2 3 5 2" xfId="9558" xr:uid="{00000000-0005-0000-0000-000084250000}"/>
    <cellStyle name="Comma 2 2 6 2 2 3 6" xfId="9559" xr:uid="{00000000-0005-0000-0000-000085250000}"/>
    <cellStyle name="Comma 2 2 6 2 2 4" xfId="9560" xr:uid="{00000000-0005-0000-0000-000086250000}"/>
    <cellStyle name="Comma 2 2 6 2 2 4 2" xfId="9561" xr:uid="{00000000-0005-0000-0000-000087250000}"/>
    <cellStyle name="Comma 2 2 6 2 2 4 2 2" xfId="9562" xr:uid="{00000000-0005-0000-0000-000088250000}"/>
    <cellStyle name="Comma 2 2 6 2 2 4 2 2 2" xfId="9563" xr:uid="{00000000-0005-0000-0000-000089250000}"/>
    <cellStyle name="Comma 2 2 6 2 2 4 2 3" xfId="9564" xr:uid="{00000000-0005-0000-0000-00008A250000}"/>
    <cellStyle name="Comma 2 2 6 2 2 4 2 3 2" xfId="9565" xr:uid="{00000000-0005-0000-0000-00008B250000}"/>
    <cellStyle name="Comma 2 2 6 2 2 4 2 4" xfId="9566" xr:uid="{00000000-0005-0000-0000-00008C250000}"/>
    <cellStyle name="Comma 2 2 6 2 2 4 3" xfId="9567" xr:uid="{00000000-0005-0000-0000-00008D250000}"/>
    <cellStyle name="Comma 2 2 6 2 2 4 3 2" xfId="9568" xr:uid="{00000000-0005-0000-0000-00008E250000}"/>
    <cellStyle name="Comma 2 2 6 2 2 4 4" xfId="9569" xr:uid="{00000000-0005-0000-0000-00008F250000}"/>
    <cellStyle name="Comma 2 2 6 2 2 4 4 2" xfId="9570" xr:uid="{00000000-0005-0000-0000-000090250000}"/>
    <cellStyle name="Comma 2 2 6 2 2 4 5" xfId="9571" xr:uid="{00000000-0005-0000-0000-000091250000}"/>
    <cellStyle name="Comma 2 2 6 2 2 5" xfId="9572" xr:uid="{00000000-0005-0000-0000-000092250000}"/>
    <cellStyle name="Comma 2 2 6 2 2 5 2" xfId="9573" xr:uid="{00000000-0005-0000-0000-000093250000}"/>
    <cellStyle name="Comma 2 2 6 2 2 5 2 2" xfId="9574" xr:uid="{00000000-0005-0000-0000-000094250000}"/>
    <cellStyle name="Comma 2 2 6 2 2 5 3" xfId="9575" xr:uid="{00000000-0005-0000-0000-000095250000}"/>
    <cellStyle name="Comma 2 2 6 2 2 5 3 2" xfId="9576" xr:uid="{00000000-0005-0000-0000-000096250000}"/>
    <cellStyle name="Comma 2 2 6 2 2 5 4" xfId="9577" xr:uid="{00000000-0005-0000-0000-000097250000}"/>
    <cellStyle name="Comma 2 2 6 2 2 6" xfId="9578" xr:uid="{00000000-0005-0000-0000-000098250000}"/>
    <cellStyle name="Comma 2 2 6 2 2 6 2" xfId="9579" xr:uid="{00000000-0005-0000-0000-000099250000}"/>
    <cellStyle name="Comma 2 2 6 2 2 7" xfId="9580" xr:uid="{00000000-0005-0000-0000-00009A250000}"/>
    <cellStyle name="Comma 2 2 6 2 2 7 2" xfId="9581" xr:uid="{00000000-0005-0000-0000-00009B250000}"/>
    <cellStyle name="Comma 2 2 6 2 2 8" xfId="9582" xr:uid="{00000000-0005-0000-0000-00009C250000}"/>
    <cellStyle name="Comma 2 2 6 2 3" xfId="9583" xr:uid="{00000000-0005-0000-0000-00009D250000}"/>
    <cellStyle name="Comma 2 2 6 2 3 2" xfId="9584" xr:uid="{00000000-0005-0000-0000-00009E250000}"/>
    <cellStyle name="Comma 2 2 6 2 3 2 2" xfId="9585" xr:uid="{00000000-0005-0000-0000-00009F250000}"/>
    <cellStyle name="Comma 2 2 6 2 3 2 2 2" xfId="9586" xr:uid="{00000000-0005-0000-0000-0000A0250000}"/>
    <cellStyle name="Comma 2 2 6 2 3 2 2 2 2" xfId="9587" xr:uid="{00000000-0005-0000-0000-0000A1250000}"/>
    <cellStyle name="Comma 2 2 6 2 3 2 2 2 2 2" xfId="9588" xr:uid="{00000000-0005-0000-0000-0000A2250000}"/>
    <cellStyle name="Comma 2 2 6 2 3 2 2 2 3" xfId="9589" xr:uid="{00000000-0005-0000-0000-0000A3250000}"/>
    <cellStyle name="Comma 2 2 6 2 3 2 2 2 3 2" xfId="9590" xr:uid="{00000000-0005-0000-0000-0000A4250000}"/>
    <cellStyle name="Comma 2 2 6 2 3 2 2 2 4" xfId="9591" xr:uid="{00000000-0005-0000-0000-0000A5250000}"/>
    <cellStyle name="Comma 2 2 6 2 3 2 2 3" xfId="9592" xr:uid="{00000000-0005-0000-0000-0000A6250000}"/>
    <cellStyle name="Comma 2 2 6 2 3 2 2 3 2" xfId="9593" xr:uid="{00000000-0005-0000-0000-0000A7250000}"/>
    <cellStyle name="Comma 2 2 6 2 3 2 2 4" xfId="9594" xr:uid="{00000000-0005-0000-0000-0000A8250000}"/>
    <cellStyle name="Comma 2 2 6 2 3 2 2 4 2" xfId="9595" xr:uid="{00000000-0005-0000-0000-0000A9250000}"/>
    <cellStyle name="Comma 2 2 6 2 3 2 2 5" xfId="9596" xr:uid="{00000000-0005-0000-0000-0000AA250000}"/>
    <cellStyle name="Comma 2 2 6 2 3 2 3" xfId="9597" xr:uid="{00000000-0005-0000-0000-0000AB250000}"/>
    <cellStyle name="Comma 2 2 6 2 3 2 3 2" xfId="9598" xr:uid="{00000000-0005-0000-0000-0000AC250000}"/>
    <cellStyle name="Comma 2 2 6 2 3 2 3 2 2" xfId="9599" xr:uid="{00000000-0005-0000-0000-0000AD250000}"/>
    <cellStyle name="Comma 2 2 6 2 3 2 3 3" xfId="9600" xr:uid="{00000000-0005-0000-0000-0000AE250000}"/>
    <cellStyle name="Comma 2 2 6 2 3 2 3 3 2" xfId="9601" xr:uid="{00000000-0005-0000-0000-0000AF250000}"/>
    <cellStyle name="Comma 2 2 6 2 3 2 3 4" xfId="9602" xr:uid="{00000000-0005-0000-0000-0000B0250000}"/>
    <cellStyle name="Comma 2 2 6 2 3 2 4" xfId="9603" xr:uid="{00000000-0005-0000-0000-0000B1250000}"/>
    <cellStyle name="Comma 2 2 6 2 3 2 4 2" xfId="9604" xr:uid="{00000000-0005-0000-0000-0000B2250000}"/>
    <cellStyle name="Comma 2 2 6 2 3 2 5" xfId="9605" xr:uid="{00000000-0005-0000-0000-0000B3250000}"/>
    <cellStyle name="Comma 2 2 6 2 3 2 5 2" xfId="9606" xr:uid="{00000000-0005-0000-0000-0000B4250000}"/>
    <cellStyle name="Comma 2 2 6 2 3 2 6" xfId="9607" xr:uid="{00000000-0005-0000-0000-0000B5250000}"/>
    <cellStyle name="Comma 2 2 6 2 3 3" xfId="9608" xr:uid="{00000000-0005-0000-0000-0000B6250000}"/>
    <cellStyle name="Comma 2 2 6 2 3 3 2" xfId="9609" xr:uid="{00000000-0005-0000-0000-0000B7250000}"/>
    <cellStyle name="Comma 2 2 6 2 3 3 2 2" xfId="9610" xr:uid="{00000000-0005-0000-0000-0000B8250000}"/>
    <cellStyle name="Comma 2 2 6 2 3 3 2 2 2" xfId="9611" xr:uid="{00000000-0005-0000-0000-0000B9250000}"/>
    <cellStyle name="Comma 2 2 6 2 3 3 2 3" xfId="9612" xr:uid="{00000000-0005-0000-0000-0000BA250000}"/>
    <cellStyle name="Comma 2 2 6 2 3 3 2 3 2" xfId="9613" xr:uid="{00000000-0005-0000-0000-0000BB250000}"/>
    <cellStyle name="Comma 2 2 6 2 3 3 2 4" xfId="9614" xr:uid="{00000000-0005-0000-0000-0000BC250000}"/>
    <cellStyle name="Comma 2 2 6 2 3 3 3" xfId="9615" xr:uid="{00000000-0005-0000-0000-0000BD250000}"/>
    <cellStyle name="Comma 2 2 6 2 3 3 3 2" xfId="9616" xr:uid="{00000000-0005-0000-0000-0000BE250000}"/>
    <cellStyle name="Comma 2 2 6 2 3 3 4" xfId="9617" xr:uid="{00000000-0005-0000-0000-0000BF250000}"/>
    <cellStyle name="Comma 2 2 6 2 3 3 4 2" xfId="9618" xr:uid="{00000000-0005-0000-0000-0000C0250000}"/>
    <cellStyle name="Comma 2 2 6 2 3 3 5" xfId="9619" xr:uid="{00000000-0005-0000-0000-0000C1250000}"/>
    <cellStyle name="Comma 2 2 6 2 3 4" xfId="9620" xr:uid="{00000000-0005-0000-0000-0000C2250000}"/>
    <cellStyle name="Comma 2 2 6 2 3 4 2" xfId="9621" xr:uid="{00000000-0005-0000-0000-0000C3250000}"/>
    <cellStyle name="Comma 2 2 6 2 3 4 2 2" xfId="9622" xr:uid="{00000000-0005-0000-0000-0000C4250000}"/>
    <cellStyle name="Comma 2 2 6 2 3 4 3" xfId="9623" xr:uid="{00000000-0005-0000-0000-0000C5250000}"/>
    <cellStyle name="Comma 2 2 6 2 3 4 3 2" xfId="9624" xr:uid="{00000000-0005-0000-0000-0000C6250000}"/>
    <cellStyle name="Comma 2 2 6 2 3 4 4" xfId="9625" xr:uid="{00000000-0005-0000-0000-0000C7250000}"/>
    <cellStyle name="Comma 2 2 6 2 3 5" xfId="9626" xr:uid="{00000000-0005-0000-0000-0000C8250000}"/>
    <cellStyle name="Comma 2 2 6 2 3 5 2" xfId="9627" xr:uid="{00000000-0005-0000-0000-0000C9250000}"/>
    <cellStyle name="Comma 2 2 6 2 3 6" xfId="9628" xr:uid="{00000000-0005-0000-0000-0000CA250000}"/>
    <cellStyle name="Comma 2 2 6 2 3 6 2" xfId="9629" xr:uid="{00000000-0005-0000-0000-0000CB250000}"/>
    <cellStyle name="Comma 2 2 6 2 3 7" xfId="9630" xr:uid="{00000000-0005-0000-0000-0000CC250000}"/>
    <cellStyle name="Comma 2 2 6 2 4" xfId="9631" xr:uid="{00000000-0005-0000-0000-0000CD250000}"/>
    <cellStyle name="Comma 2 2 6 2 4 2" xfId="9632" xr:uid="{00000000-0005-0000-0000-0000CE250000}"/>
    <cellStyle name="Comma 2 2 6 2 4 2 2" xfId="9633" xr:uid="{00000000-0005-0000-0000-0000CF250000}"/>
    <cellStyle name="Comma 2 2 6 2 4 2 2 2" xfId="9634" xr:uid="{00000000-0005-0000-0000-0000D0250000}"/>
    <cellStyle name="Comma 2 2 6 2 4 2 2 2 2" xfId="9635" xr:uid="{00000000-0005-0000-0000-0000D1250000}"/>
    <cellStyle name="Comma 2 2 6 2 4 2 2 3" xfId="9636" xr:uid="{00000000-0005-0000-0000-0000D2250000}"/>
    <cellStyle name="Comma 2 2 6 2 4 2 2 3 2" xfId="9637" xr:uid="{00000000-0005-0000-0000-0000D3250000}"/>
    <cellStyle name="Comma 2 2 6 2 4 2 2 4" xfId="9638" xr:uid="{00000000-0005-0000-0000-0000D4250000}"/>
    <cellStyle name="Comma 2 2 6 2 4 2 3" xfId="9639" xr:uid="{00000000-0005-0000-0000-0000D5250000}"/>
    <cellStyle name="Comma 2 2 6 2 4 2 3 2" xfId="9640" xr:uid="{00000000-0005-0000-0000-0000D6250000}"/>
    <cellStyle name="Comma 2 2 6 2 4 2 4" xfId="9641" xr:uid="{00000000-0005-0000-0000-0000D7250000}"/>
    <cellStyle name="Comma 2 2 6 2 4 2 4 2" xfId="9642" xr:uid="{00000000-0005-0000-0000-0000D8250000}"/>
    <cellStyle name="Comma 2 2 6 2 4 2 5" xfId="9643" xr:uid="{00000000-0005-0000-0000-0000D9250000}"/>
    <cellStyle name="Comma 2 2 6 2 4 3" xfId="9644" xr:uid="{00000000-0005-0000-0000-0000DA250000}"/>
    <cellStyle name="Comma 2 2 6 2 4 3 2" xfId="9645" xr:uid="{00000000-0005-0000-0000-0000DB250000}"/>
    <cellStyle name="Comma 2 2 6 2 4 3 2 2" xfId="9646" xr:uid="{00000000-0005-0000-0000-0000DC250000}"/>
    <cellStyle name="Comma 2 2 6 2 4 3 3" xfId="9647" xr:uid="{00000000-0005-0000-0000-0000DD250000}"/>
    <cellStyle name="Comma 2 2 6 2 4 3 3 2" xfId="9648" xr:uid="{00000000-0005-0000-0000-0000DE250000}"/>
    <cellStyle name="Comma 2 2 6 2 4 3 4" xfId="9649" xr:uid="{00000000-0005-0000-0000-0000DF250000}"/>
    <cellStyle name="Comma 2 2 6 2 4 4" xfId="9650" xr:uid="{00000000-0005-0000-0000-0000E0250000}"/>
    <cellStyle name="Comma 2 2 6 2 4 4 2" xfId="9651" xr:uid="{00000000-0005-0000-0000-0000E1250000}"/>
    <cellStyle name="Comma 2 2 6 2 4 5" xfId="9652" xr:uid="{00000000-0005-0000-0000-0000E2250000}"/>
    <cellStyle name="Comma 2 2 6 2 4 5 2" xfId="9653" xr:uid="{00000000-0005-0000-0000-0000E3250000}"/>
    <cellStyle name="Comma 2 2 6 2 4 6" xfId="9654" xr:uid="{00000000-0005-0000-0000-0000E4250000}"/>
    <cellStyle name="Comma 2 2 6 2 5" xfId="9655" xr:uid="{00000000-0005-0000-0000-0000E5250000}"/>
    <cellStyle name="Comma 2 2 6 2 5 2" xfId="9656" xr:uid="{00000000-0005-0000-0000-0000E6250000}"/>
    <cellStyle name="Comma 2 2 6 2 5 2 2" xfId="9657" xr:uid="{00000000-0005-0000-0000-0000E7250000}"/>
    <cellStyle name="Comma 2 2 6 2 5 2 2 2" xfId="9658" xr:uid="{00000000-0005-0000-0000-0000E8250000}"/>
    <cellStyle name="Comma 2 2 6 2 5 2 3" xfId="9659" xr:uid="{00000000-0005-0000-0000-0000E9250000}"/>
    <cellStyle name="Comma 2 2 6 2 5 2 3 2" xfId="9660" xr:uid="{00000000-0005-0000-0000-0000EA250000}"/>
    <cellStyle name="Comma 2 2 6 2 5 2 4" xfId="9661" xr:uid="{00000000-0005-0000-0000-0000EB250000}"/>
    <cellStyle name="Comma 2 2 6 2 5 3" xfId="9662" xr:uid="{00000000-0005-0000-0000-0000EC250000}"/>
    <cellStyle name="Comma 2 2 6 2 5 3 2" xfId="9663" xr:uid="{00000000-0005-0000-0000-0000ED250000}"/>
    <cellStyle name="Comma 2 2 6 2 5 4" xfId="9664" xr:uid="{00000000-0005-0000-0000-0000EE250000}"/>
    <cellStyle name="Comma 2 2 6 2 5 4 2" xfId="9665" xr:uid="{00000000-0005-0000-0000-0000EF250000}"/>
    <cellStyle name="Comma 2 2 6 2 5 5" xfId="9666" xr:uid="{00000000-0005-0000-0000-0000F0250000}"/>
    <cellStyle name="Comma 2 2 6 2 6" xfId="9667" xr:uid="{00000000-0005-0000-0000-0000F1250000}"/>
    <cellStyle name="Comma 2 2 6 2 6 2" xfId="9668" xr:uid="{00000000-0005-0000-0000-0000F2250000}"/>
    <cellStyle name="Comma 2 2 6 2 6 2 2" xfId="9669" xr:uid="{00000000-0005-0000-0000-0000F3250000}"/>
    <cellStyle name="Comma 2 2 6 2 6 3" xfId="9670" xr:uid="{00000000-0005-0000-0000-0000F4250000}"/>
    <cellStyle name="Comma 2 2 6 2 6 3 2" xfId="9671" xr:uid="{00000000-0005-0000-0000-0000F5250000}"/>
    <cellStyle name="Comma 2 2 6 2 6 4" xfId="9672" xr:uid="{00000000-0005-0000-0000-0000F6250000}"/>
    <cellStyle name="Comma 2 2 6 2 7" xfId="9673" xr:uid="{00000000-0005-0000-0000-0000F7250000}"/>
    <cellStyle name="Comma 2 2 6 2 7 2" xfId="9674" xr:uid="{00000000-0005-0000-0000-0000F8250000}"/>
    <cellStyle name="Comma 2 2 6 2 8" xfId="9675" xr:uid="{00000000-0005-0000-0000-0000F9250000}"/>
    <cellStyle name="Comma 2 2 6 2 8 2" xfId="9676" xr:uid="{00000000-0005-0000-0000-0000FA250000}"/>
    <cellStyle name="Comma 2 2 6 2 9" xfId="9677" xr:uid="{00000000-0005-0000-0000-0000FB250000}"/>
    <cellStyle name="Comma 2 2 6 3" xfId="9678" xr:uid="{00000000-0005-0000-0000-0000FC250000}"/>
    <cellStyle name="Comma 2 2 6 3 2" xfId="9679" xr:uid="{00000000-0005-0000-0000-0000FD250000}"/>
    <cellStyle name="Comma 2 2 6 3 2 2" xfId="9680" xr:uid="{00000000-0005-0000-0000-0000FE250000}"/>
    <cellStyle name="Comma 2 2 6 3 2 2 2" xfId="9681" xr:uid="{00000000-0005-0000-0000-0000FF250000}"/>
    <cellStyle name="Comma 2 2 6 3 2 2 2 2" xfId="9682" xr:uid="{00000000-0005-0000-0000-000000260000}"/>
    <cellStyle name="Comma 2 2 6 3 2 2 2 2 2" xfId="9683" xr:uid="{00000000-0005-0000-0000-000001260000}"/>
    <cellStyle name="Comma 2 2 6 3 2 2 2 2 2 2" xfId="9684" xr:uid="{00000000-0005-0000-0000-000002260000}"/>
    <cellStyle name="Comma 2 2 6 3 2 2 2 2 3" xfId="9685" xr:uid="{00000000-0005-0000-0000-000003260000}"/>
    <cellStyle name="Comma 2 2 6 3 2 2 2 2 3 2" xfId="9686" xr:uid="{00000000-0005-0000-0000-000004260000}"/>
    <cellStyle name="Comma 2 2 6 3 2 2 2 2 4" xfId="9687" xr:uid="{00000000-0005-0000-0000-000005260000}"/>
    <cellStyle name="Comma 2 2 6 3 2 2 2 3" xfId="9688" xr:uid="{00000000-0005-0000-0000-000006260000}"/>
    <cellStyle name="Comma 2 2 6 3 2 2 2 3 2" xfId="9689" xr:uid="{00000000-0005-0000-0000-000007260000}"/>
    <cellStyle name="Comma 2 2 6 3 2 2 2 4" xfId="9690" xr:uid="{00000000-0005-0000-0000-000008260000}"/>
    <cellStyle name="Comma 2 2 6 3 2 2 2 4 2" xfId="9691" xr:uid="{00000000-0005-0000-0000-000009260000}"/>
    <cellStyle name="Comma 2 2 6 3 2 2 2 5" xfId="9692" xr:uid="{00000000-0005-0000-0000-00000A260000}"/>
    <cellStyle name="Comma 2 2 6 3 2 2 3" xfId="9693" xr:uid="{00000000-0005-0000-0000-00000B260000}"/>
    <cellStyle name="Comma 2 2 6 3 2 2 3 2" xfId="9694" xr:uid="{00000000-0005-0000-0000-00000C260000}"/>
    <cellStyle name="Comma 2 2 6 3 2 2 3 2 2" xfId="9695" xr:uid="{00000000-0005-0000-0000-00000D260000}"/>
    <cellStyle name="Comma 2 2 6 3 2 2 3 3" xfId="9696" xr:uid="{00000000-0005-0000-0000-00000E260000}"/>
    <cellStyle name="Comma 2 2 6 3 2 2 3 3 2" xfId="9697" xr:uid="{00000000-0005-0000-0000-00000F260000}"/>
    <cellStyle name="Comma 2 2 6 3 2 2 3 4" xfId="9698" xr:uid="{00000000-0005-0000-0000-000010260000}"/>
    <cellStyle name="Comma 2 2 6 3 2 2 4" xfId="9699" xr:uid="{00000000-0005-0000-0000-000011260000}"/>
    <cellStyle name="Comma 2 2 6 3 2 2 4 2" xfId="9700" xr:uid="{00000000-0005-0000-0000-000012260000}"/>
    <cellStyle name="Comma 2 2 6 3 2 2 5" xfId="9701" xr:uid="{00000000-0005-0000-0000-000013260000}"/>
    <cellStyle name="Comma 2 2 6 3 2 2 5 2" xfId="9702" xr:uid="{00000000-0005-0000-0000-000014260000}"/>
    <cellStyle name="Comma 2 2 6 3 2 2 6" xfId="9703" xr:uid="{00000000-0005-0000-0000-000015260000}"/>
    <cellStyle name="Comma 2 2 6 3 2 3" xfId="9704" xr:uid="{00000000-0005-0000-0000-000016260000}"/>
    <cellStyle name="Comma 2 2 6 3 2 3 2" xfId="9705" xr:uid="{00000000-0005-0000-0000-000017260000}"/>
    <cellStyle name="Comma 2 2 6 3 2 3 2 2" xfId="9706" xr:uid="{00000000-0005-0000-0000-000018260000}"/>
    <cellStyle name="Comma 2 2 6 3 2 3 2 2 2" xfId="9707" xr:uid="{00000000-0005-0000-0000-000019260000}"/>
    <cellStyle name="Comma 2 2 6 3 2 3 2 3" xfId="9708" xr:uid="{00000000-0005-0000-0000-00001A260000}"/>
    <cellStyle name="Comma 2 2 6 3 2 3 2 3 2" xfId="9709" xr:uid="{00000000-0005-0000-0000-00001B260000}"/>
    <cellStyle name="Comma 2 2 6 3 2 3 2 4" xfId="9710" xr:uid="{00000000-0005-0000-0000-00001C260000}"/>
    <cellStyle name="Comma 2 2 6 3 2 3 3" xfId="9711" xr:uid="{00000000-0005-0000-0000-00001D260000}"/>
    <cellStyle name="Comma 2 2 6 3 2 3 3 2" xfId="9712" xr:uid="{00000000-0005-0000-0000-00001E260000}"/>
    <cellStyle name="Comma 2 2 6 3 2 3 4" xfId="9713" xr:uid="{00000000-0005-0000-0000-00001F260000}"/>
    <cellStyle name="Comma 2 2 6 3 2 3 4 2" xfId="9714" xr:uid="{00000000-0005-0000-0000-000020260000}"/>
    <cellStyle name="Comma 2 2 6 3 2 3 5" xfId="9715" xr:uid="{00000000-0005-0000-0000-000021260000}"/>
    <cellStyle name="Comma 2 2 6 3 2 4" xfId="9716" xr:uid="{00000000-0005-0000-0000-000022260000}"/>
    <cellStyle name="Comma 2 2 6 3 2 4 2" xfId="9717" xr:uid="{00000000-0005-0000-0000-000023260000}"/>
    <cellStyle name="Comma 2 2 6 3 2 4 2 2" xfId="9718" xr:uid="{00000000-0005-0000-0000-000024260000}"/>
    <cellStyle name="Comma 2 2 6 3 2 4 3" xfId="9719" xr:uid="{00000000-0005-0000-0000-000025260000}"/>
    <cellStyle name="Comma 2 2 6 3 2 4 3 2" xfId="9720" xr:uid="{00000000-0005-0000-0000-000026260000}"/>
    <cellStyle name="Comma 2 2 6 3 2 4 4" xfId="9721" xr:uid="{00000000-0005-0000-0000-000027260000}"/>
    <cellStyle name="Comma 2 2 6 3 2 5" xfId="9722" xr:uid="{00000000-0005-0000-0000-000028260000}"/>
    <cellStyle name="Comma 2 2 6 3 2 5 2" xfId="9723" xr:uid="{00000000-0005-0000-0000-000029260000}"/>
    <cellStyle name="Comma 2 2 6 3 2 6" xfId="9724" xr:uid="{00000000-0005-0000-0000-00002A260000}"/>
    <cellStyle name="Comma 2 2 6 3 2 6 2" xfId="9725" xr:uid="{00000000-0005-0000-0000-00002B260000}"/>
    <cellStyle name="Comma 2 2 6 3 2 7" xfId="9726" xr:uid="{00000000-0005-0000-0000-00002C260000}"/>
    <cellStyle name="Comma 2 2 6 3 3" xfId="9727" xr:uid="{00000000-0005-0000-0000-00002D260000}"/>
    <cellStyle name="Comma 2 2 6 3 3 2" xfId="9728" xr:uid="{00000000-0005-0000-0000-00002E260000}"/>
    <cellStyle name="Comma 2 2 6 3 3 2 2" xfId="9729" xr:uid="{00000000-0005-0000-0000-00002F260000}"/>
    <cellStyle name="Comma 2 2 6 3 3 2 2 2" xfId="9730" xr:uid="{00000000-0005-0000-0000-000030260000}"/>
    <cellStyle name="Comma 2 2 6 3 3 2 2 2 2" xfId="9731" xr:uid="{00000000-0005-0000-0000-000031260000}"/>
    <cellStyle name="Comma 2 2 6 3 3 2 2 3" xfId="9732" xr:uid="{00000000-0005-0000-0000-000032260000}"/>
    <cellStyle name="Comma 2 2 6 3 3 2 2 3 2" xfId="9733" xr:uid="{00000000-0005-0000-0000-000033260000}"/>
    <cellStyle name="Comma 2 2 6 3 3 2 2 4" xfId="9734" xr:uid="{00000000-0005-0000-0000-000034260000}"/>
    <cellStyle name="Comma 2 2 6 3 3 2 3" xfId="9735" xr:uid="{00000000-0005-0000-0000-000035260000}"/>
    <cellStyle name="Comma 2 2 6 3 3 2 3 2" xfId="9736" xr:uid="{00000000-0005-0000-0000-000036260000}"/>
    <cellStyle name="Comma 2 2 6 3 3 2 4" xfId="9737" xr:uid="{00000000-0005-0000-0000-000037260000}"/>
    <cellStyle name="Comma 2 2 6 3 3 2 4 2" xfId="9738" xr:uid="{00000000-0005-0000-0000-000038260000}"/>
    <cellStyle name="Comma 2 2 6 3 3 2 5" xfId="9739" xr:uid="{00000000-0005-0000-0000-000039260000}"/>
    <cellStyle name="Comma 2 2 6 3 3 3" xfId="9740" xr:uid="{00000000-0005-0000-0000-00003A260000}"/>
    <cellStyle name="Comma 2 2 6 3 3 3 2" xfId="9741" xr:uid="{00000000-0005-0000-0000-00003B260000}"/>
    <cellStyle name="Comma 2 2 6 3 3 3 2 2" xfId="9742" xr:uid="{00000000-0005-0000-0000-00003C260000}"/>
    <cellStyle name="Comma 2 2 6 3 3 3 3" xfId="9743" xr:uid="{00000000-0005-0000-0000-00003D260000}"/>
    <cellStyle name="Comma 2 2 6 3 3 3 3 2" xfId="9744" xr:uid="{00000000-0005-0000-0000-00003E260000}"/>
    <cellStyle name="Comma 2 2 6 3 3 3 4" xfId="9745" xr:uid="{00000000-0005-0000-0000-00003F260000}"/>
    <cellStyle name="Comma 2 2 6 3 3 4" xfId="9746" xr:uid="{00000000-0005-0000-0000-000040260000}"/>
    <cellStyle name="Comma 2 2 6 3 3 4 2" xfId="9747" xr:uid="{00000000-0005-0000-0000-000041260000}"/>
    <cellStyle name="Comma 2 2 6 3 3 5" xfId="9748" xr:uid="{00000000-0005-0000-0000-000042260000}"/>
    <cellStyle name="Comma 2 2 6 3 3 5 2" xfId="9749" xr:uid="{00000000-0005-0000-0000-000043260000}"/>
    <cellStyle name="Comma 2 2 6 3 3 6" xfId="9750" xr:uid="{00000000-0005-0000-0000-000044260000}"/>
    <cellStyle name="Comma 2 2 6 3 4" xfId="9751" xr:uid="{00000000-0005-0000-0000-000045260000}"/>
    <cellStyle name="Comma 2 2 6 3 4 2" xfId="9752" xr:uid="{00000000-0005-0000-0000-000046260000}"/>
    <cellStyle name="Comma 2 2 6 3 4 2 2" xfId="9753" xr:uid="{00000000-0005-0000-0000-000047260000}"/>
    <cellStyle name="Comma 2 2 6 3 4 2 2 2" xfId="9754" xr:uid="{00000000-0005-0000-0000-000048260000}"/>
    <cellStyle name="Comma 2 2 6 3 4 2 3" xfId="9755" xr:uid="{00000000-0005-0000-0000-000049260000}"/>
    <cellStyle name="Comma 2 2 6 3 4 2 3 2" xfId="9756" xr:uid="{00000000-0005-0000-0000-00004A260000}"/>
    <cellStyle name="Comma 2 2 6 3 4 2 4" xfId="9757" xr:uid="{00000000-0005-0000-0000-00004B260000}"/>
    <cellStyle name="Comma 2 2 6 3 4 3" xfId="9758" xr:uid="{00000000-0005-0000-0000-00004C260000}"/>
    <cellStyle name="Comma 2 2 6 3 4 3 2" xfId="9759" xr:uid="{00000000-0005-0000-0000-00004D260000}"/>
    <cellStyle name="Comma 2 2 6 3 4 4" xfId="9760" xr:uid="{00000000-0005-0000-0000-00004E260000}"/>
    <cellStyle name="Comma 2 2 6 3 4 4 2" xfId="9761" xr:uid="{00000000-0005-0000-0000-00004F260000}"/>
    <cellStyle name="Comma 2 2 6 3 4 5" xfId="9762" xr:uid="{00000000-0005-0000-0000-000050260000}"/>
    <cellStyle name="Comma 2 2 6 3 5" xfId="9763" xr:uid="{00000000-0005-0000-0000-000051260000}"/>
    <cellStyle name="Comma 2 2 6 3 5 2" xfId="9764" xr:uid="{00000000-0005-0000-0000-000052260000}"/>
    <cellStyle name="Comma 2 2 6 3 5 2 2" xfId="9765" xr:uid="{00000000-0005-0000-0000-000053260000}"/>
    <cellStyle name="Comma 2 2 6 3 5 3" xfId="9766" xr:uid="{00000000-0005-0000-0000-000054260000}"/>
    <cellStyle name="Comma 2 2 6 3 5 3 2" xfId="9767" xr:uid="{00000000-0005-0000-0000-000055260000}"/>
    <cellStyle name="Comma 2 2 6 3 5 4" xfId="9768" xr:uid="{00000000-0005-0000-0000-000056260000}"/>
    <cellStyle name="Comma 2 2 6 3 6" xfId="9769" xr:uid="{00000000-0005-0000-0000-000057260000}"/>
    <cellStyle name="Comma 2 2 6 3 6 2" xfId="9770" xr:uid="{00000000-0005-0000-0000-000058260000}"/>
    <cellStyle name="Comma 2 2 6 3 7" xfId="9771" xr:uid="{00000000-0005-0000-0000-000059260000}"/>
    <cellStyle name="Comma 2 2 6 3 7 2" xfId="9772" xr:uid="{00000000-0005-0000-0000-00005A260000}"/>
    <cellStyle name="Comma 2 2 6 3 8" xfId="9773" xr:uid="{00000000-0005-0000-0000-00005B260000}"/>
    <cellStyle name="Comma 2 2 6 4" xfId="9774" xr:uid="{00000000-0005-0000-0000-00005C260000}"/>
    <cellStyle name="Comma 2 2 6 4 2" xfId="9775" xr:uid="{00000000-0005-0000-0000-00005D260000}"/>
    <cellStyle name="Comma 2 2 6 4 2 2" xfId="9776" xr:uid="{00000000-0005-0000-0000-00005E260000}"/>
    <cellStyle name="Comma 2 2 6 4 2 2 2" xfId="9777" xr:uid="{00000000-0005-0000-0000-00005F260000}"/>
    <cellStyle name="Comma 2 2 6 4 2 2 2 2" xfId="9778" xr:uid="{00000000-0005-0000-0000-000060260000}"/>
    <cellStyle name="Comma 2 2 6 4 2 2 2 2 2" xfId="9779" xr:uid="{00000000-0005-0000-0000-000061260000}"/>
    <cellStyle name="Comma 2 2 6 4 2 2 2 3" xfId="9780" xr:uid="{00000000-0005-0000-0000-000062260000}"/>
    <cellStyle name="Comma 2 2 6 4 2 2 2 3 2" xfId="9781" xr:uid="{00000000-0005-0000-0000-000063260000}"/>
    <cellStyle name="Comma 2 2 6 4 2 2 2 4" xfId="9782" xr:uid="{00000000-0005-0000-0000-000064260000}"/>
    <cellStyle name="Comma 2 2 6 4 2 2 3" xfId="9783" xr:uid="{00000000-0005-0000-0000-000065260000}"/>
    <cellStyle name="Comma 2 2 6 4 2 2 3 2" xfId="9784" xr:uid="{00000000-0005-0000-0000-000066260000}"/>
    <cellStyle name="Comma 2 2 6 4 2 2 4" xfId="9785" xr:uid="{00000000-0005-0000-0000-000067260000}"/>
    <cellStyle name="Comma 2 2 6 4 2 2 4 2" xfId="9786" xr:uid="{00000000-0005-0000-0000-000068260000}"/>
    <cellStyle name="Comma 2 2 6 4 2 2 5" xfId="9787" xr:uid="{00000000-0005-0000-0000-000069260000}"/>
    <cellStyle name="Comma 2 2 6 4 2 3" xfId="9788" xr:uid="{00000000-0005-0000-0000-00006A260000}"/>
    <cellStyle name="Comma 2 2 6 4 2 3 2" xfId="9789" xr:uid="{00000000-0005-0000-0000-00006B260000}"/>
    <cellStyle name="Comma 2 2 6 4 2 3 2 2" xfId="9790" xr:uid="{00000000-0005-0000-0000-00006C260000}"/>
    <cellStyle name="Comma 2 2 6 4 2 3 3" xfId="9791" xr:uid="{00000000-0005-0000-0000-00006D260000}"/>
    <cellStyle name="Comma 2 2 6 4 2 3 3 2" xfId="9792" xr:uid="{00000000-0005-0000-0000-00006E260000}"/>
    <cellStyle name="Comma 2 2 6 4 2 3 4" xfId="9793" xr:uid="{00000000-0005-0000-0000-00006F260000}"/>
    <cellStyle name="Comma 2 2 6 4 2 4" xfId="9794" xr:uid="{00000000-0005-0000-0000-000070260000}"/>
    <cellStyle name="Comma 2 2 6 4 2 4 2" xfId="9795" xr:uid="{00000000-0005-0000-0000-000071260000}"/>
    <cellStyle name="Comma 2 2 6 4 2 5" xfId="9796" xr:uid="{00000000-0005-0000-0000-000072260000}"/>
    <cellStyle name="Comma 2 2 6 4 2 5 2" xfId="9797" xr:uid="{00000000-0005-0000-0000-000073260000}"/>
    <cellStyle name="Comma 2 2 6 4 2 6" xfId="9798" xr:uid="{00000000-0005-0000-0000-000074260000}"/>
    <cellStyle name="Comma 2 2 6 4 3" xfId="9799" xr:uid="{00000000-0005-0000-0000-000075260000}"/>
    <cellStyle name="Comma 2 2 6 4 3 2" xfId="9800" xr:uid="{00000000-0005-0000-0000-000076260000}"/>
    <cellStyle name="Comma 2 2 6 4 3 2 2" xfId="9801" xr:uid="{00000000-0005-0000-0000-000077260000}"/>
    <cellStyle name="Comma 2 2 6 4 3 2 2 2" xfId="9802" xr:uid="{00000000-0005-0000-0000-000078260000}"/>
    <cellStyle name="Comma 2 2 6 4 3 2 3" xfId="9803" xr:uid="{00000000-0005-0000-0000-000079260000}"/>
    <cellStyle name="Comma 2 2 6 4 3 2 3 2" xfId="9804" xr:uid="{00000000-0005-0000-0000-00007A260000}"/>
    <cellStyle name="Comma 2 2 6 4 3 2 4" xfId="9805" xr:uid="{00000000-0005-0000-0000-00007B260000}"/>
    <cellStyle name="Comma 2 2 6 4 3 3" xfId="9806" xr:uid="{00000000-0005-0000-0000-00007C260000}"/>
    <cellStyle name="Comma 2 2 6 4 3 3 2" xfId="9807" xr:uid="{00000000-0005-0000-0000-00007D260000}"/>
    <cellStyle name="Comma 2 2 6 4 3 4" xfId="9808" xr:uid="{00000000-0005-0000-0000-00007E260000}"/>
    <cellStyle name="Comma 2 2 6 4 3 4 2" xfId="9809" xr:uid="{00000000-0005-0000-0000-00007F260000}"/>
    <cellStyle name="Comma 2 2 6 4 3 5" xfId="9810" xr:uid="{00000000-0005-0000-0000-000080260000}"/>
    <cellStyle name="Comma 2 2 6 4 4" xfId="9811" xr:uid="{00000000-0005-0000-0000-000081260000}"/>
    <cellStyle name="Comma 2 2 6 4 4 2" xfId="9812" xr:uid="{00000000-0005-0000-0000-000082260000}"/>
    <cellStyle name="Comma 2 2 6 4 4 2 2" xfId="9813" xr:uid="{00000000-0005-0000-0000-000083260000}"/>
    <cellStyle name="Comma 2 2 6 4 4 3" xfId="9814" xr:uid="{00000000-0005-0000-0000-000084260000}"/>
    <cellStyle name="Comma 2 2 6 4 4 3 2" xfId="9815" xr:uid="{00000000-0005-0000-0000-000085260000}"/>
    <cellStyle name="Comma 2 2 6 4 4 4" xfId="9816" xr:uid="{00000000-0005-0000-0000-000086260000}"/>
    <cellStyle name="Comma 2 2 6 4 5" xfId="9817" xr:uid="{00000000-0005-0000-0000-000087260000}"/>
    <cellStyle name="Comma 2 2 6 4 5 2" xfId="9818" xr:uid="{00000000-0005-0000-0000-000088260000}"/>
    <cellStyle name="Comma 2 2 6 4 6" xfId="9819" xr:uid="{00000000-0005-0000-0000-000089260000}"/>
    <cellStyle name="Comma 2 2 6 4 6 2" xfId="9820" xr:uid="{00000000-0005-0000-0000-00008A260000}"/>
    <cellStyle name="Comma 2 2 6 4 7" xfId="9821" xr:uid="{00000000-0005-0000-0000-00008B260000}"/>
    <cellStyle name="Comma 2 2 6 5" xfId="9822" xr:uid="{00000000-0005-0000-0000-00008C260000}"/>
    <cellStyle name="Comma 2 2 6 5 2" xfId="9823" xr:uid="{00000000-0005-0000-0000-00008D260000}"/>
    <cellStyle name="Comma 2 2 6 5 2 2" xfId="9824" xr:uid="{00000000-0005-0000-0000-00008E260000}"/>
    <cellStyle name="Comma 2 2 6 5 2 2 2" xfId="9825" xr:uid="{00000000-0005-0000-0000-00008F260000}"/>
    <cellStyle name="Comma 2 2 6 5 2 2 2 2" xfId="9826" xr:uid="{00000000-0005-0000-0000-000090260000}"/>
    <cellStyle name="Comma 2 2 6 5 2 2 3" xfId="9827" xr:uid="{00000000-0005-0000-0000-000091260000}"/>
    <cellStyle name="Comma 2 2 6 5 2 2 3 2" xfId="9828" xr:uid="{00000000-0005-0000-0000-000092260000}"/>
    <cellStyle name="Comma 2 2 6 5 2 2 4" xfId="9829" xr:uid="{00000000-0005-0000-0000-000093260000}"/>
    <cellStyle name="Comma 2 2 6 5 2 3" xfId="9830" xr:uid="{00000000-0005-0000-0000-000094260000}"/>
    <cellStyle name="Comma 2 2 6 5 2 3 2" xfId="9831" xr:uid="{00000000-0005-0000-0000-000095260000}"/>
    <cellStyle name="Comma 2 2 6 5 2 4" xfId="9832" xr:uid="{00000000-0005-0000-0000-000096260000}"/>
    <cellStyle name="Comma 2 2 6 5 2 4 2" xfId="9833" xr:uid="{00000000-0005-0000-0000-000097260000}"/>
    <cellStyle name="Comma 2 2 6 5 2 5" xfId="9834" xr:uid="{00000000-0005-0000-0000-000098260000}"/>
    <cellStyle name="Comma 2 2 6 5 3" xfId="9835" xr:uid="{00000000-0005-0000-0000-000099260000}"/>
    <cellStyle name="Comma 2 2 6 5 3 2" xfId="9836" xr:uid="{00000000-0005-0000-0000-00009A260000}"/>
    <cellStyle name="Comma 2 2 6 5 3 2 2" xfId="9837" xr:uid="{00000000-0005-0000-0000-00009B260000}"/>
    <cellStyle name="Comma 2 2 6 5 3 3" xfId="9838" xr:uid="{00000000-0005-0000-0000-00009C260000}"/>
    <cellStyle name="Comma 2 2 6 5 3 3 2" xfId="9839" xr:uid="{00000000-0005-0000-0000-00009D260000}"/>
    <cellStyle name="Comma 2 2 6 5 3 4" xfId="9840" xr:uid="{00000000-0005-0000-0000-00009E260000}"/>
    <cellStyle name="Comma 2 2 6 5 4" xfId="9841" xr:uid="{00000000-0005-0000-0000-00009F260000}"/>
    <cellStyle name="Comma 2 2 6 5 4 2" xfId="9842" xr:uid="{00000000-0005-0000-0000-0000A0260000}"/>
    <cellStyle name="Comma 2 2 6 5 5" xfId="9843" xr:uid="{00000000-0005-0000-0000-0000A1260000}"/>
    <cellStyle name="Comma 2 2 6 5 5 2" xfId="9844" xr:uid="{00000000-0005-0000-0000-0000A2260000}"/>
    <cellStyle name="Comma 2 2 6 5 6" xfId="9845" xr:uid="{00000000-0005-0000-0000-0000A3260000}"/>
    <cellStyle name="Comma 2 2 6 6" xfId="9846" xr:uid="{00000000-0005-0000-0000-0000A4260000}"/>
    <cellStyle name="Comma 2 2 6 6 2" xfId="9847" xr:uid="{00000000-0005-0000-0000-0000A5260000}"/>
    <cellStyle name="Comma 2 2 6 6 2 2" xfId="9848" xr:uid="{00000000-0005-0000-0000-0000A6260000}"/>
    <cellStyle name="Comma 2 2 6 6 2 2 2" xfId="9849" xr:uid="{00000000-0005-0000-0000-0000A7260000}"/>
    <cellStyle name="Comma 2 2 6 6 2 3" xfId="9850" xr:uid="{00000000-0005-0000-0000-0000A8260000}"/>
    <cellStyle name="Comma 2 2 6 6 2 3 2" xfId="9851" xr:uid="{00000000-0005-0000-0000-0000A9260000}"/>
    <cellStyle name="Comma 2 2 6 6 2 4" xfId="9852" xr:uid="{00000000-0005-0000-0000-0000AA260000}"/>
    <cellStyle name="Comma 2 2 6 6 3" xfId="9853" xr:uid="{00000000-0005-0000-0000-0000AB260000}"/>
    <cellStyle name="Comma 2 2 6 6 3 2" xfId="9854" xr:uid="{00000000-0005-0000-0000-0000AC260000}"/>
    <cellStyle name="Comma 2 2 6 6 4" xfId="9855" xr:uid="{00000000-0005-0000-0000-0000AD260000}"/>
    <cellStyle name="Comma 2 2 6 6 4 2" xfId="9856" xr:uid="{00000000-0005-0000-0000-0000AE260000}"/>
    <cellStyle name="Comma 2 2 6 6 5" xfId="9857" xr:uid="{00000000-0005-0000-0000-0000AF260000}"/>
    <cellStyle name="Comma 2 2 6 7" xfId="9858" xr:uid="{00000000-0005-0000-0000-0000B0260000}"/>
    <cellStyle name="Comma 2 2 6 7 2" xfId="9859" xr:uid="{00000000-0005-0000-0000-0000B1260000}"/>
    <cellStyle name="Comma 2 2 6 7 2 2" xfId="9860" xr:uid="{00000000-0005-0000-0000-0000B2260000}"/>
    <cellStyle name="Comma 2 2 6 7 3" xfId="9861" xr:uid="{00000000-0005-0000-0000-0000B3260000}"/>
    <cellStyle name="Comma 2 2 6 7 3 2" xfId="9862" xr:uid="{00000000-0005-0000-0000-0000B4260000}"/>
    <cellStyle name="Comma 2 2 6 7 4" xfId="9863" xr:uid="{00000000-0005-0000-0000-0000B5260000}"/>
    <cellStyle name="Comma 2 2 6 8" xfId="9864" xr:uid="{00000000-0005-0000-0000-0000B6260000}"/>
    <cellStyle name="Comma 2 2 6 8 2" xfId="9865" xr:uid="{00000000-0005-0000-0000-0000B7260000}"/>
    <cellStyle name="Comma 2 2 6 9" xfId="9866" xr:uid="{00000000-0005-0000-0000-0000B8260000}"/>
    <cellStyle name="Comma 2 2 6 9 2" xfId="9867" xr:uid="{00000000-0005-0000-0000-0000B9260000}"/>
    <cellStyle name="Comma 2 2 7" xfId="9868" xr:uid="{00000000-0005-0000-0000-0000BA260000}"/>
    <cellStyle name="Comma 2 2 7 10" xfId="9869" xr:uid="{00000000-0005-0000-0000-0000BB260000}"/>
    <cellStyle name="Comma 2 2 7 2" xfId="9870" xr:uid="{00000000-0005-0000-0000-0000BC260000}"/>
    <cellStyle name="Comma 2 2 7 2 2" xfId="9871" xr:uid="{00000000-0005-0000-0000-0000BD260000}"/>
    <cellStyle name="Comma 2 2 7 2 2 2" xfId="9872" xr:uid="{00000000-0005-0000-0000-0000BE260000}"/>
    <cellStyle name="Comma 2 2 7 2 2 2 2" xfId="9873" xr:uid="{00000000-0005-0000-0000-0000BF260000}"/>
    <cellStyle name="Comma 2 2 7 2 2 2 2 2" xfId="9874" xr:uid="{00000000-0005-0000-0000-0000C0260000}"/>
    <cellStyle name="Comma 2 2 7 2 2 2 2 2 2" xfId="9875" xr:uid="{00000000-0005-0000-0000-0000C1260000}"/>
    <cellStyle name="Comma 2 2 7 2 2 2 2 2 2 2" xfId="9876" xr:uid="{00000000-0005-0000-0000-0000C2260000}"/>
    <cellStyle name="Comma 2 2 7 2 2 2 2 2 2 2 2" xfId="9877" xr:uid="{00000000-0005-0000-0000-0000C3260000}"/>
    <cellStyle name="Comma 2 2 7 2 2 2 2 2 2 3" xfId="9878" xr:uid="{00000000-0005-0000-0000-0000C4260000}"/>
    <cellStyle name="Comma 2 2 7 2 2 2 2 2 2 3 2" xfId="9879" xr:uid="{00000000-0005-0000-0000-0000C5260000}"/>
    <cellStyle name="Comma 2 2 7 2 2 2 2 2 2 4" xfId="9880" xr:uid="{00000000-0005-0000-0000-0000C6260000}"/>
    <cellStyle name="Comma 2 2 7 2 2 2 2 2 3" xfId="9881" xr:uid="{00000000-0005-0000-0000-0000C7260000}"/>
    <cellStyle name="Comma 2 2 7 2 2 2 2 2 3 2" xfId="9882" xr:uid="{00000000-0005-0000-0000-0000C8260000}"/>
    <cellStyle name="Comma 2 2 7 2 2 2 2 2 4" xfId="9883" xr:uid="{00000000-0005-0000-0000-0000C9260000}"/>
    <cellStyle name="Comma 2 2 7 2 2 2 2 2 4 2" xfId="9884" xr:uid="{00000000-0005-0000-0000-0000CA260000}"/>
    <cellStyle name="Comma 2 2 7 2 2 2 2 2 5" xfId="9885" xr:uid="{00000000-0005-0000-0000-0000CB260000}"/>
    <cellStyle name="Comma 2 2 7 2 2 2 2 3" xfId="9886" xr:uid="{00000000-0005-0000-0000-0000CC260000}"/>
    <cellStyle name="Comma 2 2 7 2 2 2 2 3 2" xfId="9887" xr:uid="{00000000-0005-0000-0000-0000CD260000}"/>
    <cellStyle name="Comma 2 2 7 2 2 2 2 3 2 2" xfId="9888" xr:uid="{00000000-0005-0000-0000-0000CE260000}"/>
    <cellStyle name="Comma 2 2 7 2 2 2 2 3 3" xfId="9889" xr:uid="{00000000-0005-0000-0000-0000CF260000}"/>
    <cellStyle name="Comma 2 2 7 2 2 2 2 3 3 2" xfId="9890" xr:uid="{00000000-0005-0000-0000-0000D0260000}"/>
    <cellStyle name="Comma 2 2 7 2 2 2 2 3 4" xfId="9891" xr:uid="{00000000-0005-0000-0000-0000D1260000}"/>
    <cellStyle name="Comma 2 2 7 2 2 2 2 4" xfId="9892" xr:uid="{00000000-0005-0000-0000-0000D2260000}"/>
    <cellStyle name="Comma 2 2 7 2 2 2 2 4 2" xfId="9893" xr:uid="{00000000-0005-0000-0000-0000D3260000}"/>
    <cellStyle name="Comma 2 2 7 2 2 2 2 5" xfId="9894" xr:uid="{00000000-0005-0000-0000-0000D4260000}"/>
    <cellStyle name="Comma 2 2 7 2 2 2 2 5 2" xfId="9895" xr:uid="{00000000-0005-0000-0000-0000D5260000}"/>
    <cellStyle name="Comma 2 2 7 2 2 2 2 6" xfId="9896" xr:uid="{00000000-0005-0000-0000-0000D6260000}"/>
    <cellStyle name="Comma 2 2 7 2 2 2 3" xfId="9897" xr:uid="{00000000-0005-0000-0000-0000D7260000}"/>
    <cellStyle name="Comma 2 2 7 2 2 2 3 2" xfId="9898" xr:uid="{00000000-0005-0000-0000-0000D8260000}"/>
    <cellStyle name="Comma 2 2 7 2 2 2 3 2 2" xfId="9899" xr:uid="{00000000-0005-0000-0000-0000D9260000}"/>
    <cellStyle name="Comma 2 2 7 2 2 2 3 2 2 2" xfId="9900" xr:uid="{00000000-0005-0000-0000-0000DA260000}"/>
    <cellStyle name="Comma 2 2 7 2 2 2 3 2 3" xfId="9901" xr:uid="{00000000-0005-0000-0000-0000DB260000}"/>
    <cellStyle name="Comma 2 2 7 2 2 2 3 2 3 2" xfId="9902" xr:uid="{00000000-0005-0000-0000-0000DC260000}"/>
    <cellStyle name="Comma 2 2 7 2 2 2 3 2 4" xfId="9903" xr:uid="{00000000-0005-0000-0000-0000DD260000}"/>
    <cellStyle name="Comma 2 2 7 2 2 2 3 3" xfId="9904" xr:uid="{00000000-0005-0000-0000-0000DE260000}"/>
    <cellStyle name="Comma 2 2 7 2 2 2 3 3 2" xfId="9905" xr:uid="{00000000-0005-0000-0000-0000DF260000}"/>
    <cellStyle name="Comma 2 2 7 2 2 2 3 4" xfId="9906" xr:uid="{00000000-0005-0000-0000-0000E0260000}"/>
    <cellStyle name="Comma 2 2 7 2 2 2 3 4 2" xfId="9907" xr:uid="{00000000-0005-0000-0000-0000E1260000}"/>
    <cellStyle name="Comma 2 2 7 2 2 2 3 5" xfId="9908" xr:uid="{00000000-0005-0000-0000-0000E2260000}"/>
    <cellStyle name="Comma 2 2 7 2 2 2 4" xfId="9909" xr:uid="{00000000-0005-0000-0000-0000E3260000}"/>
    <cellStyle name="Comma 2 2 7 2 2 2 4 2" xfId="9910" xr:uid="{00000000-0005-0000-0000-0000E4260000}"/>
    <cellStyle name="Comma 2 2 7 2 2 2 4 2 2" xfId="9911" xr:uid="{00000000-0005-0000-0000-0000E5260000}"/>
    <cellStyle name="Comma 2 2 7 2 2 2 4 3" xfId="9912" xr:uid="{00000000-0005-0000-0000-0000E6260000}"/>
    <cellStyle name="Comma 2 2 7 2 2 2 4 3 2" xfId="9913" xr:uid="{00000000-0005-0000-0000-0000E7260000}"/>
    <cellStyle name="Comma 2 2 7 2 2 2 4 4" xfId="9914" xr:uid="{00000000-0005-0000-0000-0000E8260000}"/>
    <cellStyle name="Comma 2 2 7 2 2 2 5" xfId="9915" xr:uid="{00000000-0005-0000-0000-0000E9260000}"/>
    <cellStyle name="Comma 2 2 7 2 2 2 5 2" xfId="9916" xr:uid="{00000000-0005-0000-0000-0000EA260000}"/>
    <cellStyle name="Comma 2 2 7 2 2 2 6" xfId="9917" xr:uid="{00000000-0005-0000-0000-0000EB260000}"/>
    <cellStyle name="Comma 2 2 7 2 2 2 6 2" xfId="9918" xr:uid="{00000000-0005-0000-0000-0000EC260000}"/>
    <cellStyle name="Comma 2 2 7 2 2 2 7" xfId="9919" xr:uid="{00000000-0005-0000-0000-0000ED260000}"/>
    <cellStyle name="Comma 2 2 7 2 2 3" xfId="9920" xr:uid="{00000000-0005-0000-0000-0000EE260000}"/>
    <cellStyle name="Comma 2 2 7 2 2 3 2" xfId="9921" xr:uid="{00000000-0005-0000-0000-0000EF260000}"/>
    <cellStyle name="Comma 2 2 7 2 2 3 2 2" xfId="9922" xr:uid="{00000000-0005-0000-0000-0000F0260000}"/>
    <cellStyle name="Comma 2 2 7 2 2 3 2 2 2" xfId="9923" xr:uid="{00000000-0005-0000-0000-0000F1260000}"/>
    <cellStyle name="Comma 2 2 7 2 2 3 2 2 2 2" xfId="9924" xr:uid="{00000000-0005-0000-0000-0000F2260000}"/>
    <cellStyle name="Comma 2 2 7 2 2 3 2 2 3" xfId="9925" xr:uid="{00000000-0005-0000-0000-0000F3260000}"/>
    <cellStyle name="Comma 2 2 7 2 2 3 2 2 3 2" xfId="9926" xr:uid="{00000000-0005-0000-0000-0000F4260000}"/>
    <cellStyle name="Comma 2 2 7 2 2 3 2 2 4" xfId="9927" xr:uid="{00000000-0005-0000-0000-0000F5260000}"/>
    <cellStyle name="Comma 2 2 7 2 2 3 2 3" xfId="9928" xr:uid="{00000000-0005-0000-0000-0000F6260000}"/>
    <cellStyle name="Comma 2 2 7 2 2 3 2 3 2" xfId="9929" xr:uid="{00000000-0005-0000-0000-0000F7260000}"/>
    <cellStyle name="Comma 2 2 7 2 2 3 2 4" xfId="9930" xr:uid="{00000000-0005-0000-0000-0000F8260000}"/>
    <cellStyle name="Comma 2 2 7 2 2 3 2 4 2" xfId="9931" xr:uid="{00000000-0005-0000-0000-0000F9260000}"/>
    <cellStyle name="Comma 2 2 7 2 2 3 2 5" xfId="9932" xr:uid="{00000000-0005-0000-0000-0000FA260000}"/>
    <cellStyle name="Comma 2 2 7 2 2 3 3" xfId="9933" xr:uid="{00000000-0005-0000-0000-0000FB260000}"/>
    <cellStyle name="Comma 2 2 7 2 2 3 3 2" xfId="9934" xr:uid="{00000000-0005-0000-0000-0000FC260000}"/>
    <cellStyle name="Comma 2 2 7 2 2 3 3 2 2" xfId="9935" xr:uid="{00000000-0005-0000-0000-0000FD260000}"/>
    <cellStyle name="Comma 2 2 7 2 2 3 3 3" xfId="9936" xr:uid="{00000000-0005-0000-0000-0000FE260000}"/>
    <cellStyle name="Comma 2 2 7 2 2 3 3 3 2" xfId="9937" xr:uid="{00000000-0005-0000-0000-0000FF260000}"/>
    <cellStyle name="Comma 2 2 7 2 2 3 3 4" xfId="9938" xr:uid="{00000000-0005-0000-0000-000000270000}"/>
    <cellStyle name="Comma 2 2 7 2 2 3 4" xfId="9939" xr:uid="{00000000-0005-0000-0000-000001270000}"/>
    <cellStyle name="Comma 2 2 7 2 2 3 4 2" xfId="9940" xr:uid="{00000000-0005-0000-0000-000002270000}"/>
    <cellStyle name="Comma 2 2 7 2 2 3 5" xfId="9941" xr:uid="{00000000-0005-0000-0000-000003270000}"/>
    <cellStyle name="Comma 2 2 7 2 2 3 5 2" xfId="9942" xr:uid="{00000000-0005-0000-0000-000004270000}"/>
    <cellStyle name="Comma 2 2 7 2 2 3 6" xfId="9943" xr:uid="{00000000-0005-0000-0000-000005270000}"/>
    <cellStyle name="Comma 2 2 7 2 2 4" xfId="9944" xr:uid="{00000000-0005-0000-0000-000006270000}"/>
    <cellStyle name="Comma 2 2 7 2 2 4 2" xfId="9945" xr:uid="{00000000-0005-0000-0000-000007270000}"/>
    <cellStyle name="Comma 2 2 7 2 2 4 2 2" xfId="9946" xr:uid="{00000000-0005-0000-0000-000008270000}"/>
    <cellStyle name="Comma 2 2 7 2 2 4 2 2 2" xfId="9947" xr:uid="{00000000-0005-0000-0000-000009270000}"/>
    <cellStyle name="Comma 2 2 7 2 2 4 2 3" xfId="9948" xr:uid="{00000000-0005-0000-0000-00000A270000}"/>
    <cellStyle name="Comma 2 2 7 2 2 4 2 3 2" xfId="9949" xr:uid="{00000000-0005-0000-0000-00000B270000}"/>
    <cellStyle name="Comma 2 2 7 2 2 4 2 4" xfId="9950" xr:uid="{00000000-0005-0000-0000-00000C270000}"/>
    <cellStyle name="Comma 2 2 7 2 2 4 3" xfId="9951" xr:uid="{00000000-0005-0000-0000-00000D270000}"/>
    <cellStyle name="Comma 2 2 7 2 2 4 3 2" xfId="9952" xr:uid="{00000000-0005-0000-0000-00000E270000}"/>
    <cellStyle name="Comma 2 2 7 2 2 4 4" xfId="9953" xr:uid="{00000000-0005-0000-0000-00000F270000}"/>
    <cellStyle name="Comma 2 2 7 2 2 4 4 2" xfId="9954" xr:uid="{00000000-0005-0000-0000-000010270000}"/>
    <cellStyle name="Comma 2 2 7 2 2 4 5" xfId="9955" xr:uid="{00000000-0005-0000-0000-000011270000}"/>
    <cellStyle name="Comma 2 2 7 2 2 5" xfId="9956" xr:uid="{00000000-0005-0000-0000-000012270000}"/>
    <cellStyle name="Comma 2 2 7 2 2 5 2" xfId="9957" xr:uid="{00000000-0005-0000-0000-000013270000}"/>
    <cellStyle name="Comma 2 2 7 2 2 5 2 2" xfId="9958" xr:uid="{00000000-0005-0000-0000-000014270000}"/>
    <cellStyle name="Comma 2 2 7 2 2 5 3" xfId="9959" xr:uid="{00000000-0005-0000-0000-000015270000}"/>
    <cellStyle name="Comma 2 2 7 2 2 5 3 2" xfId="9960" xr:uid="{00000000-0005-0000-0000-000016270000}"/>
    <cellStyle name="Comma 2 2 7 2 2 5 4" xfId="9961" xr:uid="{00000000-0005-0000-0000-000017270000}"/>
    <cellStyle name="Comma 2 2 7 2 2 6" xfId="9962" xr:uid="{00000000-0005-0000-0000-000018270000}"/>
    <cellStyle name="Comma 2 2 7 2 2 6 2" xfId="9963" xr:uid="{00000000-0005-0000-0000-000019270000}"/>
    <cellStyle name="Comma 2 2 7 2 2 7" xfId="9964" xr:uid="{00000000-0005-0000-0000-00001A270000}"/>
    <cellStyle name="Comma 2 2 7 2 2 7 2" xfId="9965" xr:uid="{00000000-0005-0000-0000-00001B270000}"/>
    <cellStyle name="Comma 2 2 7 2 2 8" xfId="9966" xr:uid="{00000000-0005-0000-0000-00001C270000}"/>
    <cellStyle name="Comma 2 2 7 2 3" xfId="9967" xr:uid="{00000000-0005-0000-0000-00001D270000}"/>
    <cellStyle name="Comma 2 2 7 2 3 2" xfId="9968" xr:uid="{00000000-0005-0000-0000-00001E270000}"/>
    <cellStyle name="Comma 2 2 7 2 3 2 2" xfId="9969" xr:uid="{00000000-0005-0000-0000-00001F270000}"/>
    <cellStyle name="Comma 2 2 7 2 3 2 2 2" xfId="9970" xr:uid="{00000000-0005-0000-0000-000020270000}"/>
    <cellStyle name="Comma 2 2 7 2 3 2 2 2 2" xfId="9971" xr:uid="{00000000-0005-0000-0000-000021270000}"/>
    <cellStyle name="Comma 2 2 7 2 3 2 2 2 2 2" xfId="9972" xr:uid="{00000000-0005-0000-0000-000022270000}"/>
    <cellStyle name="Comma 2 2 7 2 3 2 2 2 3" xfId="9973" xr:uid="{00000000-0005-0000-0000-000023270000}"/>
    <cellStyle name="Comma 2 2 7 2 3 2 2 2 3 2" xfId="9974" xr:uid="{00000000-0005-0000-0000-000024270000}"/>
    <cellStyle name="Comma 2 2 7 2 3 2 2 2 4" xfId="9975" xr:uid="{00000000-0005-0000-0000-000025270000}"/>
    <cellStyle name="Comma 2 2 7 2 3 2 2 3" xfId="9976" xr:uid="{00000000-0005-0000-0000-000026270000}"/>
    <cellStyle name="Comma 2 2 7 2 3 2 2 3 2" xfId="9977" xr:uid="{00000000-0005-0000-0000-000027270000}"/>
    <cellStyle name="Comma 2 2 7 2 3 2 2 4" xfId="9978" xr:uid="{00000000-0005-0000-0000-000028270000}"/>
    <cellStyle name="Comma 2 2 7 2 3 2 2 4 2" xfId="9979" xr:uid="{00000000-0005-0000-0000-000029270000}"/>
    <cellStyle name="Comma 2 2 7 2 3 2 2 5" xfId="9980" xr:uid="{00000000-0005-0000-0000-00002A270000}"/>
    <cellStyle name="Comma 2 2 7 2 3 2 3" xfId="9981" xr:uid="{00000000-0005-0000-0000-00002B270000}"/>
    <cellStyle name="Comma 2 2 7 2 3 2 3 2" xfId="9982" xr:uid="{00000000-0005-0000-0000-00002C270000}"/>
    <cellStyle name="Comma 2 2 7 2 3 2 3 2 2" xfId="9983" xr:uid="{00000000-0005-0000-0000-00002D270000}"/>
    <cellStyle name="Comma 2 2 7 2 3 2 3 3" xfId="9984" xr:uid="{00000000-0005-0000-0000-00002E270000}"/>
    <cellStyle name="Comma 2 2 7 2 3 2 3 3 2" xfId="9985" xr:uid="{00000000-0005-0000-0000-00002F270000}"/>
    <cellStyle name="Comma 2 2 7 2 3 2 3 4" xfId="9986" xr:uid="{00000000-0005-0000-0000-000030270000}"/>
    <cellStyle name="Comma 2 2 7 2 3 2 4" xfId="9987" xr:uid="{00000000-0005-0000-0000-000031270000}"/>
    <cellStyle name="Comma 2 2 7 2 3 2 4 2" xfId="9988" xr:uid="{00000000-0005-0000-0000-000032270000}"/>
    <cellStyle name="Comma 2 2 7 2 3 2 5" xfId="9989" xr:uid="{00000000-0005-0000-0000-000033270000}"/>
    <cellStyle name="Comma 2 2 7 2 3 2 5 2" xfId="9990" xr:uid="{00000000-0005-0000-0000-000034270000}"/>
    <cellStyle name="Comma 2 2 7 2 3 2 6" xfId="9991" xr:uid="{00000000-0005-0000-0000-000035270000}"/>
    <cellStyle name="Comma 2 2 7 2 3 3" xfId="9992" xr:uid="{00000000-0005-0000-0000-000036270000}"/>
    <cellStyle name="Comma 2 2 7 2 3 3 2" xfId="9993" xr:uid="{00000000-0005-0000-0000-000037270000}"/>
    <cellStyle name="Comma 2 2 7 2 3 3 2 2" xfId="9994" xr:uid="{00000000-0005-0000-0000-000038270000}"/>
    <cellStyle name="Comma 2 2 7 2 3 3 2 2 2" xfId="9995" xr:uid="{00000000-0005-0000-0000-000039270000}"/>
    <cellStyle name="Comma 2 2 7 2 3 3 2 3" xfId="9996" xr:uid="{00000000-0005-0000-0000-00003A270000}"/>
    <cellStyle name="Comma 2 2 7 2 3 3 2 3 2" xfId="9997" xr:uid="{00000000-0005-0000-0000-00003B270000}"/>
    <cellStyle name="Comma 2 2 7 2 3 3 2 4" xfId="9998" xr:uid="{00000000-0005-0000-0000-00003C270000}"/>
    <cellStyle name="Comma 2 2 7 2 3 3 3" xfId="9999" xr:uid="{00000000-0005-0000-0000-00003D270000}"/>
    <cellStyle name="Comma 2 2 7 2 3 3 3 2" xfId="10000" xr:uid="{00000000-0005-0000-0000-00003E270000}"/>
    <cellStyle name="Comma 2 2 7 2 3 3 4" xfId="10001" xr:uid="{00000000-0005-0000-0000-00003F270000}"/>
    <cellStyle name="Comma 2 2 7 2 3 3 4 2" xfId="10002" xr:uid="{00000000-0005-0000-0000-000040270000}"/>
    <cellStyle name="Comma 2 2 7 2 3 3 5" xfId="10003" xr:uid="{00000000-0005-0000-0000-000041270000}"/>
    <cellStyle name="Comma 2 2 7 2 3 4" xfId="10004" xr:uid="{00000000-0005-0000-0000-000042270000}"/>
    <cellStyle name="Comma 2 2 7 2 3 4 2" xfId="10005" xr:uid="{00000000-0005-0000-0000-000043270000}"/>
    <cellStyle name="Comma 2 2 7 2 3 4 2 2" xfId="10006" xr:uid="{00000000-0005-0000-0000-000044270000}"/>
    <cellStyle name="Comma 2 2 7 2 3 4 3" xfId="10007" xr:uid="{00000000-0005-0000-0000-000045270000}"/>
    <cellStyle name="Comma 2 2 7 2 3 4 3 2" xfId="10008" xr:uid="{00000000-0005-0000-0000-000046270000}"/>
    <cellStyle name="Comma 2 2 7 2 3 4 4" xfId="10009" xr:uid="{00000000-0005-0000-0000-000047270000}"/>
    <cellStyle name="Comma 2 2 7 2 3 5" xfId="10010" xr:uid="{00000000-0005-0000-0000-000048270000}"/>
    <cellStyle name="Comma 2 2 7 2 3 5 2" xfId="10011" xr:uid="{00000000-0005-0000-0000-000049270000}"/>
    <cellStyle name="Comma 2 2 7 2 3 6" xfId="10012" xr:uid="{00000000-0005-0000-0000-00004A270000}"/>
    <cellStyle name="Comma 2 2 7 2 3 6 2" xfId="10013" xr:uid="{00000000-0005-0000-0000-00004B270000}"/>
    <cellStyle name="Comma 2 2 7 2 3 7" xfId="10014" xr:uid="{00000000-0005-0000-0000-00004C270000}"/>
    <cellStyle name="Comma 2 2 7 2 4" xfId="10015" xr:uid="{00000000-0005-0000-0000-00004D270000}"/>
    <cellStyle name="Comma 2 2 7 2 4 2" xfId="10016" xr:uid="{00000000-0005-0000-0000-00004E270000}"/>
    <cellStyle name="Comma 2 2 7 2 4 2 2" xfId="10017" xr:uid="{00000000-0005-0000-0000-00004F270000}"/>
    <cellStyle name="Comma 2 2 7 2 4 2 2 2" xfId="10018" xr:uid="{00000000-0005-0000-0000-000050270000}"/>
    <cellStyle name="Comma 2 2 7 2 4 2 2 2 2" xfId="10019" xr:uid="{00000000-0005-0000-0000-000051270000}"/>
    <cellStyle name="Comma 2 2 7 2 4 2 2 3" xfId="10020" xr:uid="{00000000-0005-0000-0000-000052270000}"/>
    <cellStyle name="Comma 2 2 7 2 4 2 2 3 2" xfId="10021" xr:uid="{00000000-0005-0000-0000-000053270000}"/>
    <cellStyle name="Comma 2 2 7 2 4 2 2 4" xfId="10022" xr:uid="{00000000-0005-0000-0000-000054270000}"/>
    <cellStyle name="Comma 2 2 7 2 4 2 3" xfId="10023" xr:uid="{00000000-0005-0000-0000-000055270000}"/>
    <cellStyle name="Comma 2 2 7 2 4 2 3 2" xfId="10024" xr:uid="{00000000-0005-0000-0000-000056270000}"/>
    <cellStyle name="Comma 2 2 7 2 4 2 4" xfId="10025" xr:uid="{00000000-0005-0000-0000-000057270000}"/>
    <cellStyle name="Comma 2 2 7 2 4 2 4 2" xfId="10026" xr:uid="{00000000-0005-0000-0000-000058270000}"/>
    <cellStyle name="Comma 2 2 7 2 4 2 5" xfId="10027" xr:uid="{00000000-0005-0000-0000-000059270000}"/>
    <cellStyle name="Comma 2 2 7 2 4 3" xfId="10028" xr:uid="{00000000-0005-0000-0000-00005A270000}"/>
    <cellStyle name="Comma 2 2 7 2 4 3 2" xfId="10029" xr:uid="{00000000-0005-0000-0000-00005B270000}"/>
    <cellStyle name="Comma 2 2 7 2 4 3 2 2" xfId="10030" xr:uid="{00000000-0005-0000-0000-00005C270000}"/>
    <cellStyle name="Comma 2 2 7 2 4 3 3" xfId="10031" xr:uid="{00000000-0005-0000-0000-00005D270000}"/>
    <cellStyle name="Comma 2 2 7 2 4 3 3 2" xfId="10032" xr:uid="{00000000-0005-0000-0000-00005E270000}"/>
    <cellStyle name="Comma 2 2 7 2 4 3 4" xfId="10033" xr:uid="{00000000-0005-0000-0000-00005F270000}"/>
    <cellStyle name="Comma 2 2 7 2 4 4" xfId="10034" xr:uid="{00000000-0005-0000-0000-000060270000}"/>
    <cellStyle name="Comma 2 2 7 2 4 4 2" xfId="10035" xr:uid="{00000000-0005-0000-0000-000061270000}"/>
    <cellStyle name="Comma 2 2 7 2 4 5" xfId="10036" xr:uid="{00000000-0005-0000-0000-000062270000}"/>
    <cellStyle name="Comma 2 2 7 2 4 5 2" xfId="10037" xr:uid="{00000000-0005-0000-0000-000063270000}"/>
    <cellStyle name="Comma 2 2 7 2 4 6" xfId="10038" xr:uid="{00000000-0005-0000-0000-000064270000}"/>
    <cellStyle name="Comma 2 2 7 2 5" xfId="10039" xr:uid="{00000000-0005-0000-0000-000065270000}"/>
    <cellStyle name="Comma 2 2 7 2 5 2" xfId="10040" xr:uid="{00000000-0005-0000-0000-000066270000}"/>
    <cellStyle name="Comma 2 2 7 2 5 2 2" xfId="10041" xr:uid="{00000000-0005-0000-0000-000067270000}"/>
    <cellStyle name="Comma 2 2 7 2 5 2 2 2" xfId="10042" xr:uid="{00000000-0005-0000-0000-000068270000}"/>
    <cellStyle name="Comma 2 2 7 2 5 2 3" xfId="10043" xr:uid="{00000000-0005-0000-0000-000069270000}"/>
    <cellStyle name="Comma 2 2 7 2 5 2 3 2" xfId="10044" xr:uid="{00000000-0005-0000-0000-00006A270000}"/>
    <cellStyle name="Comma 2 2 7 2 5 2 4" xfId="10045" xr:uid="{00000000-0005-0000-0000-00006B270000}"/>
    <cellStyle name="Comma 2 2 7 2 5 3" xfId="10046" xr:uid="{00000000-0005-0000-0000-00006C270000}"/>
    <cellStyle name="Comma 2 2 7 2 5 3 2" xfId="10047" xr:uid="{00000000-0005-0000-0000-00006D270000}"/>
    <cellStyle name="Comma 2 2 7 2 5 4" xfId="10048" xr:uid="{00000000-0005-0000-0000-00006E270000}"/>
    <cellStyle name="Comma 2 2 7 2 5 4 2" xfId="10049" xr:uid="{00000000-0005-0000-0000-00006F270000}"/>
    <cellStyle name="Comma 2 2 7 2 5 5" xfId="10050" xr:uid="{00000000-0005-0000-0000-000070270000}"/>
    <cellStyle name="Comma 2 2 7 2 6" xfId="10051" xr:uid="{00000000-0005-0000-0000-000071270000}"/>
    <cellStyle name="Comma 2 2 7 2 6 2" xfId="10052" xr:uid="{00000000-0005-0000-0000-000072270000}"/>
    <cellStyle name="Comma 2 2 7 2 6 2 2" xfId="10053" xr:uid="{00000000-0005-0000-0000-000073270000}"/>
    <cellStyle name="Comma 2 2 7 2 6 3" xfId="10054" xr:uid="{00000000-0005-0000-0000-000074270000}"/>
    <cellStyle name="Comma 2 2 7 2 6 3 2" xfId="10055" xr:uid="{00000000-0005-0000-0000-000075270000}"/>
    <cellStyle name="Comma 2 2 7 2 6 4" xfId="10056" xr:uid="{00000000-0005-0000-0000-000076270000}"/>
    <cellStyle name="Comma 2 2 7 2 7" xfId="10057" xr:uid="{00000000-0005-0000-0000-000077270000}"/>
    <cellStyle name="Comma 2 2 7 2 7 2" xfId="10058" xr:uid="{00000000-0005-0000-0000-000078270000}"/>
    <cellStyle name="Comma 2 2 7 2 8" xfId="10059" xr:uid="{00000000-0005-0000-0000-000079270000}"/>
    <cellStyle name="Comma 2 2 7 2 8 2" xfId="10060" xr:uid="{00000000-0005-0000-0000-00007A270000}"/>
    <cellStyle name="Comma 2 2 7 2 9" xfId="10061" xr:uid="{00000000-0005-0000-0000-00007B270000}"/>
    <cellStyle name="Comma 2 2 7 3" xfId="10062" xr:uid="{00000000-0005-0000-0000-00007C270000}"/>
    <cellStyle name="Comma 2 2 7 3 2" xfId="10063" xr:uid="{00000000-0005-0000-0000-00007D270000}"/>
    <cellStyle name="Comma 2 2 7 3 2 2" xfId="10064" xr:uid="{00000000-0005-0000-0000-00007E270000}"/>
    <cellStyle name="Comma 2 2 7 3 2 2 2" xfId="10065" xr:uid="{00000000-0005-0000-0000-00007F270000}"/>
    <cellStyle name="Comma 2 2 7 3 2 2 2 2" xfId="10066" xr:uid="{00000000-0005-0000-0000-000080270000}"/>
    <cellStyle name="Comma 2 2 7 3 2 2 2 2 2" xfId="10067" xr:uid="{00000000-0005-0000-0000-000081270000}"/>
    <cellStyle name="Comma 2 2 7 3 2 2 2 2 2 2" xfId="10068" xr:uid="{00000000-0005-0000-0000-000082270000}"/>
    <cellStyle name="Comma 2 2 7 3 2 2 2 2 3" xfId="10069" xr:uid="{00000000-0005-0000-0000-000083270000}"/>
    <cellStyle name="Comma 2 2 7 3 2 2 2 2 3 2" xfId="10070" xr:uid="{00000000-0005-0000-0000-000084270000}"/>
    <cellStyle name="Comma 2 2 7 3 2 2 2 2 4" xfId="10071" xr:uid="{00000000-0005-0000-0000-000085270000}"/>
    <cellStyle name="Comma 2 2 7 3 2 2 2 3" xfId="10072" xr:uid="{00000000-0005-0000-0000-000086270000}"/>
    <cellStyle name="Comma 2 2 7 3 2 2 2 3 2" xfId="10073" xr:uid="{00000000-0005-0000-0000-000087270000}"/>
    <cellStyle name="Comma 2 2 7 3 2 2 2 4" xfId="10074" xr:uid="{00000000-0005-0000-0000-000088270000}"/>
    <cellStyle name="Comma 2 2 7 3 2 2 2 4 2" xfId="10075" xr:uid="{00000000-0005-0000-0000-000089270000}"/>
    <cellStyle name="Comma 2 2 7 3 2 2 2 5" xfId="10076" xr:uid="{00000000-0005-0000-0000-00008A270000}"/>
    <cellStyle name="Comma 2 2 7 3 2 2 3" xfId="10077" xr:uid="{00000000-0005-0000-0000-00008B270000}"/>
    <cellStyle name="Comma 2 2 7 3 2 2 3 2" xfId="10078" xr:uid="{00000000-0005-0000-0000-00008C270000}"/>
    <cellStyle name="Comma 2 2 7 3 2 2 3 2 2" xfId="10079" xr:uid="{00000000-0005-0000-0000-00008D270000}"/>
    <cellStyle name="Comma 2 2 7 3 2 2 3 3" xfId="10080" xr:uid="{00000000-0005-0000-0000-00008E270000}"/>
    <cellStyle name="Comma 2 2 7 3 2 2 3 3 2" xfId="10081" xr:uid="{00000000-0005-0000-0000-00008F270000}"/>
    <cellStyle name="Comma 2 2 7 3 2 2 3 4" xfId="10082" xr:uid="{00000000-0005-0000-0000-000090270000}"/>
    <cellStyle name="Comma 2 2 7 3 2 2 4" xfId="10083" xr:uid="{00000000-0005-0000-0000-000091270000}"/>
    <cellStyle name="Comma 2 2 7 3 2 2 4 2" xfId="10084" xr:uid="{00000000-0005-0000-0000-000092270000}"/>
    <cellStyle name="Comma 2 2 7 3 2 2 5" xfId="10085" xr:uid="{00000000-0005-0000-0000-000093270000}"/>
    <cellStyle name="Comma 2 2 7 3 2 2 5 2" xfId="10086" xr:uid="{00000000-0005-0000-0000-000094270000}"/>
    <cellStyle name="Comma 2 2 7 3 2 2 6" xfId="10087" xr:uid="{00000000-0005-0000-0000-000095270000}"/>
    <cellStyle name="Comma 2 2 7 3 2 3" xfId="10088" xr:uid="{00000000-0005-0000-0000-000096270000}"/>
    <cellStyle name="Comma 2 2 7 3 2 3 2" xfId="10089" xr:uid="{00000000-0005-0000-0000-000097270000}"/>
    <cellStyle name="Comma 2 2 7 3 2 3 2 2" xfId="10090" xr:uid="{00000000-0005-0000-0000-000098270000}"/>
    <cellStyle name="Comma 2 2 7 3 2 3 2 2 2" xfId="10091" xr:uid="{00000000-0005-0000-0000-000099270000}"/>
    <cellStyle name="Comma 2 2 7 3 2 3 2 3" xfId="10092" xr:uid="{00000000-0005-0000-0000-00009A270000}"/>
    <cellStyle name="Comma 2 2 7 3 2 3 2 3 2" xfId="10093" xr:uid="{00000000-0005-0000-0000-00009B270000}"/>
    <cellStyle name="Comma 2 2 7 3 2 3 2 4" xfId="10094" xr:uid="{00000000-0005-0000-0000-00009C270000}"/>
    <cellStyle name="Comma 2 2 7 3 2 3 3" xfId="10095" xr:uid="{00000000-0005-0000-0000-00009D270000}"/>
    <cellStyle name="Comma 2 2 7 3 2 3 3 2" xfId="10096" xr:uid="{00000000-0005-0000-0000-00009E270000}"/>
    <cellStyle name="Comma 2 2 7 3 2 3 4" xfId="10097" xr:uid="{00000000-0005-0000-0000-00009F270000}"/>
    <cellStyle name="Comma 2 2 7 3 2 3 4 2" xfId="10098" xr:uid="{00000000-0005-0000-0000-0000A0270000}"/>
    <cellStyle name="Comma 2 2 7 3 2 3 5" xfId="10099" xr:uid="{00000000-0005-0000-0000-0000A1270000}"/>
    <cellStyle name="Comma 2 2 7 3 2 4" xfId="10100" xr:uid="{00000000-0005-0000-0000-0000A2270000}"/>
    <cellStyle name="Comma 2 2 7 3 2 4 2" xfId="10101" xr:uid="{00000000-0005-0000-0000-0000A3270000}"/>
    <cellStyle name="Comma 2 2 7 3 2 4 2 2" xfId="10102" xr:uid="{00000000-0005-0000-0000-0000A4270000}"/>
    <cellStyle name="Comma 2 2 7 3 2 4 3" xfId="10103" xr:uid="{00000000-0005-0000-0000-0000A5270000}"/>
    <cellStyle name="Comma 2 2 7 3 2 4 3 2" xfId="10104" xr:uid="{00000000-0005-0000-0000-0000A6270000}"/>
    <cellStyle name="Comma 2 2 7 3 2 4 4" xfId="10105" xr:uid="{00000000-0005-0000-0000-0000A7270000}"/>
    <cellStyle name="Comma 2 2 7 3 2 5" xfId="10106" xr:uid="{00000000-0005-0000-0000-0000A8270000}"/>
    <cellStyle name="Comma 2 2 7 3 2 5 2" xfId="10107" xr:uid="{00000000-0005-0000-0000-0000A9270000}"/>
    <cellStyle name="Comma 2 2 7 3 2 6" xfId="10108" xr:uid="{00000000-0005-0000-0000-0000AA270000}"/>
    <cellStyle name="Comma 2 2 7 3 2 6 2" xfId="10109" xr:uid="{00000000-0005-0000-0000-0000AB270000}"/>
    <cellStyle name="Comma 2 2 7 3 2 7" xfId="10110" xr:uid="{00000000-0005-0000-0000-0000AC270000}"/>
    <cellStyle name="Comma 2 2 7 3 3" xfId="10111" xr:uid="{00000000-0005-0000-0000-0000AD270000}"/>
    <cellStyle name="Comma 2 2 7 3 3 2" xfId="10112" xr:uid="{00000000-0005-0000-0000-0000AE270000}"/>
    <cellStyle name="Comma 2 2 7 3 3 2 2" xfId="10113" xr:uid="{00000000-0005-0000-0000-0000AF270000}"/>
    <cellStyle name="Comma 2 2 7 3 3 2 2 2" xfId="10114" xr:uid="{00000000-0005-0000-0000-0000B0270000}"/>
    <cellStyle name="Comma 2 2 7 3 3 2 2 2 2" xfId="10115" xr:uid="{00000000-0005-0000-0000-0000B1270000}"/>
    <cellStyle name="Comma 2 2 7 3 3 2 2 3" xfId="10116" xr:uid="{00000000-0005-0000-0000-0000B2270000}"/>
    <cellStyle name="Comma 2 2 7 3 3 2 2 3 2" xfId="10117" xr:uid="{00000000-0005-0000-0000-0000B3270000}"/>
    <cellStyle name="Comma 2 2 7 3 3 2 2 4" xfId="10118" xr:uid="{00000000-0005-0000-0000-0000B4270000}"/>
    <cellStyle name="Comma 2 2 7 3 3 2 3" xfId="10119" xr:uid="{00000000-0005-0000-0000-0000B5270000}"/>
    <cellStyle name="Comma 2 2 7 3 3 2 3 2" xfId="10120" xr:uid="{00000000-0005-0000-0000-0000B6270000}"/>
    <cellStyle name="Comma 2 2 7 3 3 2 4" xfId="10121" xr:uid="{00000000-0005-0000-0000-0000B7270000}"/>
    <cellStyle name="Comma 2 2 7 3 3 2 4 2" xfId="10122" xr:uid="{00000000-0005-0000-0000-0000B8270000}"/>
    <cellStyle name="Comma 2 2 7 3 3 2 5" xfId="10123" xr:uid="{00000000-0005-0000-0000-0000B9270000}"/>
    <cellStyle name="Comma 2 2 7 3 3 3" xfId="10124" xr:uid="{00000000-0005-0000-0000-0000BA270000}"/>
    <cellStyle name="Comma 2 2 7 3 3 3 2" xfId="10125" xr:uid="{00000000-0005-0000-0000-0000BB270000}"/>
    <cellStyle name="Comma 2 2 7 3 3 3 2 2" xfId="10126" xr:uid="{00000000-0005-0000-0000-0000BC270000}"/>
    <cellStyle name="Comma 2 2 7 3 3 3 3" xfId="10127" xr:uid="{00000000-0005-0000-0000-0000BD270000}"/>
    <cellStyle name="Comma 2 2 7 3 3 3 3 2" xfId="10128" xr:uid="{00000000-0005-0000-0000-0000BE270000}"/>
    <cellStyle name="Comma 2 2 7 3 3 3 4" xfId="10129" xr:uid="{00000000-0005-0000-0000-0000BF270000}"/>
    <cellStyle name="Comma 2 2 7 3 3 4" xfId="10130" xr:uid="{00000000-0005-0000-0000-0000C0270000}"/>
    <cellStyle name="Comma 2 2 7 3 3 4 2" xfId="10131" xr:uid="{00000000-0005-0000-0000-0000C1270000}"/>
    <cellStyle name="Comma 2 2 7 3 3 5" xfId="10132" xr:uid="{00000000-0005-0000-0000-0000C2270000}"/>
    <cellStyle name="Comma 2 2 7 3 3 5 2" xfId="10133" xr:uid="{00000000-0005-0000-0000-0000C3270000}"/>
    <cellStyle name="Comma 2 2 7 3 3 6" xfId="10134" xr:uid="{00000000-0005-0000-0000-0000C4270000}"/>
    <cellStyle name="Comma 2 2 7 3 4" xfId="10135" xr:uid="{00000000-0005-0000-0000-0000C5270000}"/>
    <cellStyle name="Comma 2 2 7 3 4 2" xfId="10136" xr:uid="{00000000-0005-0000-0000-0000C6270000}"/>
    <cellStyle name="Comma 2 2 7 3 4 2 2" xfId="10137" xr:uid="{00000000-0005-0000-0000-0000C7270000}"/>
    <cellStyle name="Comma 2 2 7 3 4 2 2 2" xfId="10138" xr:uid="{00000000-0005-0000-0000-0000C8270000}"/>
    <cellStyle name="Comma 2 2 7 3 4 2 3" xfId="10139" xr:uid="{00000000-0005-0000-0000-0000C9270000}"/>
    <cellStyle name="Comma 2 2 7 3 4 2 3 2" xfId="10140" xr:uid="{00000000-0005-0000-0000-0000CA270000}"/>
    <cellStyle name="Comma 2 2 7 3 4 2 4" xfId="10141" xr:uid="{00000000-0005-0000-0000-0000CB270000}"/>
    <cellStyle name="Comma 2 2 7 3 4 3" xfId="10142" xr:uid="{00000000-0005-0000-0000-0000CC270000}"/>
    <cellStyle name="Comma 2 2 7 3 4 3 2" xfId="10143" xr:uid="{00000000-0005-0000-0000-0000CD270000}"/>
    <cellStyle name="Comma 2 2 7 3 4 4" xfId="10144" xr:uid="{00000000-0005-0000-0000-0000CE270000}"/>
    <cellStyle name="Comma 2 2 7 3 4 4 2" xfId="10145" xr:uid="{00000000-0005-0000-0000-0000CF270000}"/>
    <cellStyle name="Comma 2 2 7 3 4 5" xfId="10146" xr:uid="{00000000-0005-0000-0000-0000D0270000}"/>
    <cellStyle name="Comma 2 2 7 3 5" xfId="10147" xr:uid="{00000000-0005-0000-0000-0000D1270000}"/>
    <cellStyle name="Comma 2 2 7 3 5 2" xfId="10148" xr:uid="{00000000-0005-0000-0000-0000D2270000}"/>
    <cellStyle name="Comma 2 2 7 3 5 2 2" xfId="10149" xr:uid="{00000000-0005-0000-0000-0000D3270000}"/>
    <cellStyle name="Comma 2 2 7 3 5 3" xfId="10150" xr:uid="{00000000-0005-0000-0000-0000D4270000}"/>
    <cellStyle name="Comma 2 2 7 3 5 3 2" xfId="10151" xr:uid="{00000000-0005-0000-0000-0000D5270000}"/>
    <cellStyle name="Comma 2 2 7 3 5 4" xfId="10152" xr:uid="{00000000-0005-0000-0000-0000D6270000}"/>
    <cellStyle name="Comma 2 2 7 3 6" xfId="10153" xr:uid="{00000000-0005-0000-0000-0000D7270000}"/>
    <cellStyle name="Comma 2 2 7 3 6 2" xfId="10154" xr:uid="{00000000-0005-0000-0000-0000D8270000}"/>
    <cellStyle name="Comma 2 2 7 3 7" xfId="10155" xr:uid="{00000000-0005-0000-0000-0000D9270000}"/>
    <cellStyle name="Comma 2 2 7 3 7 2" xfId="10156" xr:uid="{00000000-0005-0000-0000-0000DA270000}"/>
    <cellStyle name="Comma 2 2 7 3 8" xfId="10157" xr:uid="{00000000-0005-0000-0000-0000DB270000}"/>
    <cellStyle name="Comma 2 2 7 4" xfId="10158" xr:uid="{00000000-0005-0000-0000-0000DC270000}"/>
    <cellStyle name="Comma 2 2 7 4 2" xfId="10159" xr:uid="{00000000-0005-0000-0000-0000DD270000}"/>
    <cellStyle name="Comma 2 2 7 4 2 2" xfId="10160" xr:uid="{00000000-0005-0000-0000-0000DE270000}"/>
    <cellStyle name="Comma 2 2 7 4 2 2 2" xfId="10161" xr:uid="{00000000-0005-0000-0000-0000DF270000}"/>
    <cellStyle name="Comma 2 2 7 4 2 2 2 2" xfId="10162" xr:uid="{00000000-0005-0000-0000-0000E0270000}"/>
    <cellStyle name="Comma 2 2 7 4 2 2 2 2 2" xfId="10163" xr:uid="{00000000-0005-0000-0000-0000E1270000}"/>
    <cellStyle name="Comma 2 2 7 4 2 2 2 3" xfId="10164" xr:uid="{00000000-0005-0000-0000-0000E2270000}"/>
    <cellStyle name="Comma 2 2 7 4 2 2 2 3 2" xfId="10165" xr:uid="{00000000-0005-0000-0000-0000E3270000}"/>
    <cellStyle name="Comma 2 2 7 4 2 2 2 4" xfId="10166" xr:uid="{00000000-0005-0000-0000-0000E4270000}"/>
    <cellStyle name="Comma 2 2 7 4 2 2 3" xfId="10167" xr:uid="{00000000-0005-0000-0000-0000E5270000}"/>
    <cellStyle name="Comma 2 2 7 4 2 2 3 2" xfId="10168" xr:uid="{00000000-0005-0000-0000-0000E6270000}"/>
    <cellStyle name="Comma 2 2 7 4 2 2 4" xfId="10169" xr:uid="{00000000-0005-0000-0000-0000E7270000}"/>
    <cellStyle name="Comma 2 2 7 4 2 2 4 2" xfId="10170" xr:uid="{00000000-0005-0000-0000-0000E8270000}"/>
    <cellStyle name="Comma 2 2 7 4 2 2 5" xfId="10171" xr:uid="{00000000-0005-0000-0000-0000E9270000}"/>
    <cellStyle name="Comma 2 2 7 4 2 3" xfId="10172" xr:uid="{00000000-0005-0000-0000-0000EA270000}"/>
    <cellStyle name="Comma 2 2 7 4 2 3 2" xfId="10173" xr:uid="{00000000-0005-0000-0000-0000EB270000}"/>
    <cellStyle name="Comma 2 2 7 4 2 3 2 2" xfId="10174" xr:uid="{00000000-0005-0000-0000-0000EC270000}"/>
    <cellStyle name="Comma 2 2 7 4 2 3 3" xfId="10175" xr:uid="{00000000-0005-0000-0000-0000ED270000}"/>
    <cellStyle name="Comma 2 2 7 4 2 3 3 2" xfId="10176" xr:uid="{00000000-0005-0000-0000-0000EE270000}"/>
    <cellStyle name="Comma 2 2 7 4 2 3 4" xfId="10177" xr:uid="{00000000-0005-0000-0000-0000EF270000}"/>
    <cellStyle name="Comma 2 2 7 4 2 4" xfId="10178" xr:uid="{00000000-0005-0000-0000-0000F0270000}"/>
    <cellStyle name="Comma 2 2 7 4 2 4 2" xfId="10179" xr:uid="{00000000-0005-0000-0000-0000F1270000}"/>
    <cellStyle name="Comma 2 2 7 4 2 5" xfId="10180" xr:uid="{00000000-0005-0000-0000-0000F2270000}"/>
    <cellStyle name="Comma 2 2 7 4 2 5 2" xfId="10181" xr:uid="{00000000-0005-0000-0000-0000F3270000}"/>
    <cellStyle name="Comma 2 2 7 4 2 6" xfId="10182" xr:uid="{00000000-0005-0000-0000-0000F4270000}"/>
    <cellStyle name="Comma 2 2 7 4 3" xfId="10183" xr:uid="{00000000-0005-0000-0000-0000F5270000}"/>
    <cellStyle name="Comma 2 2 7 4 3 2" xfId="10184" xr:uid="{00000000-0005-0000-0000-0000F6270000}"/>
    <cellStyle name="Comma 2 2 7 4 3 2 2" xfId="10185" xr:uid="{00000000-0005-0000-0000-0000F7270000}"/>
    <cellStyle name="Comma 2 2 7 4 3 2 2 2" xfId="10186" xr:uid="{00000000-0005-0000-0000-0000F8270000}"/>
    <cellStyle name="Comma 2 2 7 4 3 2 3" xfId="10187" xr:uid="{00000000-0005-0000-0000-0000F9270000}"/>
    <cellStyle name="Comma 2 2 7 4 3 2 3 2" xfId="10188" xr:uid="{00000000-0005-0000-0000-0000FA270000}"/>
    <cellStyle name="Comma 2 2 7 4 3 2 4" xfId="10189" xr:uid="{00000000-0005-0000-0000-0000FB270000}"/>
    <cellStyle name="Comma 2 2 7 4 3 3" xfId="10190" xr:uid="{00000000-0005-0000-0000-0000FC270000}"/>
    <cellStyle name="Comma 2 2 7 4 3 3 2" xfId="10191" xr:uid="{00000000-0005-0000-0000-0000FD270000}"/>
    <cellStyle name="Comma 2 2 7 4 3 4" xfId="10192" xr:uid="{00000000-0005-0000-0000-0000FE270000}"/>
    <cellStyle name="Comma 2 2 7 4 3 4 2" xfId="10193" xr:uid="{00000000-0005-0000-0000-0000FF270000}"/>
    <cellStyle name="Comma 2 2 7 4 3 5" xfId="10194" xr:uid="{00000000-0005-0000-0000-000000280000}"/>
    <cellStyle name="Comma 2 2 7 4 4" xfId="10195" xr:uid="{00000000-0005-0000-0000-000001280000}"/>
    <cellStyle name="Comma 2 2 7 4 4 2" xfId="10196" xr:uid="{00000000-0005-0000-0000-000002280000}"/>
    <cellStyle name="Comma 2 2 7 4 4 2 2" xfId="10197" xr:uid="{00000000-0005-0000-0000-000003280000}"/>
    <cellStyle name="Comma 2 2 7 4 4 3" xfId="10198" xr:uid="{00000000-0005-0000-0000-000004280000}"/>
    <cellStyle name="Comma 2 2 7 4 4 3 2" xfId="10199" xr:uid="{00000000-0005-0000-0000-000005280000}"/>
    <cellStyle name="Comma 2 2 7 4 4 4" xfId="10200" xr:uid="{00000000-0005-0000-0000-000006280000}"/>
    <cellStyle name="Comma 2 2 7 4 5" xfId="10201" xr:uid="{00000000-0005-0000-0000-000007280000}"/>
    <cellStyle name="Comma 2 2 7 4 5 2" xfId="10202" xr:uid="{00000000-0005-0000-0000-000008280000}"/>
    <cellStyle name="Comma 2 2 7 4 6" xfId="10203" xr:uid="{00000000-0005-0000-0000-000009280000}"/>
    <cellStyle name="Comma 2 2 7 4 6 2" xfId="10204" xr:uid="{00000000-0005-0000-0000-00000A280000}"/>
    <cellStyle name="Comma 2 2 7 4 7" xfId="10205" xr:uid="{00000000-0005-0000-0000-00000B280000}"/>
    <cellStyle name="Comma 2 2 7 5" xfId="10206" xr:uid="{00000000-0005-0000-0000-00000C280000}"/>
    <cellStyle name="Comma 2 2 7 5 2" xfId="10207" xr:uid="{00000000-0005-0000-0000-00000D280000}"/>
    <cellStyle name="Comma 2 2 7 5 2 2" xfId="10208" xr:uid="{00000000-0005-0000-0000-00000E280000}"/>
    <cellStyle name="Comma 2 2 7 5 2 2 2" xfId="10209" xr:uid="{00000000-0005-0000-0000-00000F280000}"/>
    <cellStyle name="Comma 2 2 7 5 2 2 2 2" xfId="10210" xr:uid="{00000000-0005-0000-0000-000010280000}"/>
    <cellStyle name="Comma 2 2 7 5 2 2 3" xfId="10211" xr:uid="{00000000-0005-0000-0000-000011280000}"/>
    <cellStyle name="Comma 2 2 7 5 2 2 3 2" xfId="10212" xr:uid="{00000000-0005-0000-0000-000012280000}"/>
    <cellStyle name="Comma 2 2 7 5 2 2 4" xfId="10213" xr:uid="{00000000-0005-0000-0000-000013280000}"/>
    <cellStyle name="Comma 2 2 7 5 2 3" xfId="10214" xr:uid="{00000000-0005-0000-0000-000014280000}"/>
    <cellStyle name="Comma 2 2 7 5 2 3 2" xfId="10215" xr:uid="{00000000-0005-0000-0000-000015280000}"/>
    <cellStyle name="Comma 2 2 7 5 2 4" xfId="10216" xr:uid="{00000000-0005-0000-0000-000016280000}"/>
    <cellStyle name="Comma 2 2 7 5 2 4 2" xfId="10217" xr:uid="{00000000-0005-0000-0000-000017280000}"/>
    <cellStyle name="Comma 2 2 7 5 2 5" xfId="10218" xr:uid="{00000000-0005-0000-0000-000018280000}"/>
    <cellStyle name="Comma 2 2 7 5 3" xfId="10219" xr:uid="{00000000-0005-0000-0000-000019280000}"/>
    <cellStyle name="Comma 2 2 7 5 3 2" xfId="10220" xr:uid="{00000000-0005-0000-0000-00001A280000}"/>
    <cellStyle name="Comma 2 2 7 5 3 2 2" xfId="10221" xr:uid="{00000000-0005-0000-0000-00001B280000}"/>
    <cellStyle name="Comma 2 2 7 5 3 3" xfId="10222" xr:uid="{00000000-0005-0000-0000-00001C280000}"/>
    <cellStyle name="Comma 2 2 7 5 3 3 2" xfId="10223" xr:uid="{00000000-0005-0000-0000-00001D280000}"/>
    <cellStyle name="Comma 2 2 7 5 3 4" xfId="10224" xr:uid="{00000000-0005-0000-0000-00001E280000}"/>
    <cellStyle name="Comma 2 2 7 5 4" xfId="10225" xr:uid="{00000000-0005-0000-0000-00001F280000}"/>
    <cellStyle name="Comma 2 2 7 5 4 2" xfId="10226" xr:uid="{00000000-0005-0000-0000-000020280000}"/>
    <cellStyle name="Comma 2 2 7 5 5" xfId="10227" xr:uid="{00000000-0005-0000-0000-000021280000}"/>
    <cellStyle name="Comma 2 2 7 5 5 2" xfId="10228" xr:uid="{00000000-0005-0000-0000-000022280000}"/>
    <cellStyle name="Comma 2 2 7 5 6" xfId="10229" xr:uid="{00000000-0005-0000-0000-000023280000}"/>
    <cellStyle name="Comma 2 2 7 6" xfId="10230" xr:uid="{00000000-0005-0000-0000-000024280000}"/>
    <cellStyle name="Comma 2 2 7 6 2" xfId="10231" xr:uid="{00000000-0005-0000-0000-000025280000}"/>
    <cellStyle name="Comma 2 2 7 6 2 2" xfId="10232" xr:uid="{00000000-0005-0000-0000-000026280000}"/>
    <cellStyle name="Comma 2 2 7 6 2 2 2" xfId="10233" xr:uid="{00000000-0005-0000-0000-000027280000}"/>
    <cellStyle name="Comma 2 2 7 6 2 3" xfId="10234" xr:uid="{00000000-0005-0000-0000-000028280000}"/>
    <cellStyle name="Comma 2 2 7 6 2 3 2" xfId="10235" xr:uid="{00000000-0005-0000-0000-000029280000}"/>
    <cellStyle name="Comma 2 2 7 6 2 4" xfId="10236" xr:uid="{00000000-0005-0000-0000-00002A280000}"/>
    <cellStyle name="Comma 2 2 7 6 3" xfId="10237" xr:uid="{00000000-0005-0000-0000-00002B280000}"/>
    <cellStyle name="Comma 2 2 7 6 3 2" xfId="10238" xr:uid="{00000000-0005-0000-0000-00002C280000}"/>
    <cellStyle name="Comma 2 2 7 6 4" xfId="10239" xr:uid="{00000000-0005-0000-0000-00002D280000}"/>
    <cellStyle name="Comma 2 2 7 6 4 2" xfId="10240" xr:uid="{00000000-0005-0000-0000-00002E280000}"/>
    <cellStyle name="Comma 2 2 7 6 5" xfId="10241" xr:uid="{00000000-0005-0000-0000-00002F280000}"/>
    <cellStyle name="Comma 2 2 7 7" xfId="10242" xr:uid="{00000000-0005-0000-0000-000030280000}"/>
    <cellStyle name="Comma 2 2 7 7 2" xfId="10243" xr:uid="{00000000-0005-0000-0000-000031280000}"/>
    <cellStyle name="Comma 2 2 7 7 2 2" xfId="10244" xr:uid="{00000000-0005-0000-0000-000032280000}"/>
    <cellStyle name="Comma 2 2 7 7 3" xfId="10245" xr:uid="{00000000-0005-0000-0000-000033280000}"/>
    <cellStyle name="Comma 2 2 7 7 3 2" xfId="10246" xr:uid="{00000000-0005-0000-0000-000034280000}"/>
    <cellStyle name="Comma 2 2 7 7 4" xfId="10247" xr:uid="{00000000-0005-0000-0000-000035280000}"/>
    <cellStyle name="Comma 2 2 7 8" xfId="10248" xr:uid="{00000000-0005-0000-0000-000036280000}"/>
    <cellStyle name="Comma 2 2 7 8 2" xfId="10249" xr:uid="{00000000-0005-0000-0000-000037280000}"/>
    <cellStyle name="Comma 2 2 7 9" xfId="10250" xr:uid="{00000000-0005-0000-0000-000038280000}"/>
    <cellStyle name="Comma 2 2 7 9 2" xfId="10251" xr:uid="{00000000-0005-0000-0000-000039280000}"/>
    <cellStyle name="Comma 2 2 8" xfId="10252" xr:uid="{00000000-0005-0000-0000-00003A280000}"/>
    <cellStyle name="Comma 2 2 8 2" xfId="10253" xr:uid="{00000000-0005-0000-0000-00003B280000}"/>
    <cellStyle name="Comma 2 2 8 2 2" xfId="10254" xr:uid="{00000000-0005-0000-0000-00003C280000}"/>
    <cellStyle name="Comma 2 2 8 2 2 2" xfId="10255" xr:uid="{00000000-0005-0000-0000-00003D280000}"/>
    <cellStyle name="Comma 2 2 8 2 2 2 2" xfId="10256" xr:uid="{00000000-0005-0000-0000-00003E280000}"/>
    <cellStyle name="Comma 2 2 8 2 2 2 2 2" xfId="10257" xr:uid="{00000000-0005-0000-0000-00003F280000}"/>
    <cellStyle name="Comma 2 2 8 2 2 2 2 2 2" xfId="10258" xr:uid="{00000000-0005-0000-0000-000040280000}"/>
    <cellStyle name="Comma 2 2 8 2 2 2 2 2 2 2" xfId="10259" xr:uid="{00000000-0005-0000-0000-000041280000}"/>
    <cellStyle name="Comma 2 2 8 2 2 2 2 2 3" xfId="10260" xr:uid="{00000000-0005-0000-0000-000042280000}"/>
    <cellStyle name="Comma 2 2 8 2 2 2 2 2 3 2" xfId="10261" xr:uid="{00000000-0005-0000-0000-000043280000}"/>
    <cellStyle name="Comma 2 2 8 2 2 2 2 2 4" xfId="10262" xr:uid="{00000000-0005-0000-0000-000044280000}"/>
    <cellStyle name="Comma 2 2 8 2 2 2 2 3" xfId="10263" xr:uid="{00000000-0005-0000-0000-000045280000}"/>
    <cellStyle name="Comma 2 2 8 2 2 2 2 3 2" xfId="10264" xr:uid="{00000000-0005-0000-0000-000046280000}"/>
    <cellStyle name="Comma 2 2 8 2 2 2 2 4" xfId="10265" xr:uid="{00000000-0005-0000-0000-000047280000}"/>
    <cellStyle name="Comma 2 2 8 2 2 2 2 4 2" xfId="10266" xr:uid="{00000000-0005-0000-0000-000048280000}"/>
    <cellStyle name="Comma 2 2 8 2 2 2 2 5" xfId="10267" xr:uid="{00000000-0005-0000-0000-000049280000}"/>
    <cellStyle name="Comma 2 2 8 2 2 2 3" xfId="10268" xr:uid="{00000000-0005-0000-0000-00004A280000}"/>
    <cellStyle name="Comma 2 2 8 2 2 2 3 2" xfId="10269" xr:uid="{00000000-0005-0000-0000-00004B280000}"/>
    <cellStyle name="Comma 2 2 8 2 2 2 3 2 2" xfId="10270" xr:uid="{00000000-0005-0000-0000-00004C280000}"/>
    <cellStyle name="Comma 2 2 8 2 2 2 3 3" xfId="10271" xr:uid="{00000000-0005-0000-0000-00004D280000}"/>
    <cellStyle name="Comma 2 2 8 2 2 2 3 3 2" xfId="10272" xr:uid="{00000000-0005-0000-0000-00004E280000}"/>
    <cellStyle name="Comma 2 2 8 2 2 2 3 4" xfId="10273" xr:uid="{00000000-0005-0000-0000-00004F280000}"/>
    <cellStyle name="Comma 2 2 8 2 2 2 4" xfId="10274" xr:uid="{00000000-0005-0000-0000-000050280000}"/>
    <cellStyle name="Comma 2 2 8 2 2 2 4 2" xfId="10275" xr:uid="{00000000-0005-0000-0000-000051280000}"/>
    <cellStyle name="Comma 2 2 8 2 2 2 5" xfId="10276" xr:uid="{00000000-0005-0000-0000-000052280000}"/>
    <cellStyle name="Comma 2 2 8 2 2 2 5 2" xfId="10277" xr:uid="{00000000-0005-0000-0000-000053280000}"/>
    <cellStyle name="Comma 2 2 8 2 2 2 6" xfId="10278" xr:uid="{00000000-0005-0000-0000-000054280000}"/>
    <cellStyle name="Comma 2 2 8 2 2 3" xfId="10279" xr:uid="{00000000-0005-0000-0000-000055280000}"/>
    <cellStyle name="Comma 2 2 8 2 2 3 2" xfId="10280" xr:uid="{00000000-0005-0000-0000-000056280000}"/>
    <cellStyle name="Comma 2 2 8 2 2 3 2 2" xfId="10281" xr:uid="{00000000-0005-0000-0000-000057280000}"/>
    <cellStyle name="Comma 2 2 8 2 2 3 2 2 2" xfId="10282" xr:uid="{00000000-0005-0000-0000-000058280000}"/>
    <cellStyle name="Comma 2 2 8 2 2 3 2 3" xfId="10283" xr:uid="{00000000-0005-0000-0000-000059280000}"/>
    <cellStyle name="Comma 2 2 8 2 2 3 2 3 2" xfId="10284" xr:uid="{00000000-0005-0000-0000-00005A280000}"/>
    <cellStyle name="Comma 2 2 8 2 2 3 2 4" xfId="10285" xr:uid="{00000000-0005-0000-0000-00005B280000}"/>
    <cellStyle name="Comma 2 2 8 2 2 3 3" xfId="10286" xr:uid="{00000000-0005-0000-0000-00005C280000}"/>
    <cellStyle name="Comma 2 2 8 2 2 3 3 2" xfId="10287" xr:uid="{00000000-0005-0000-0000-00005D280000}"/>
    <cellStyle name="Comma 2 2 8 2 2 3 4" xfId="10288" xr:uid="{00000000-0005-0000-0000-00005E280000}"/>
    <cellStyle name="Comma 2 2 8 2 2 3 4 2" xfId="10289" xr:uid="{00000000-0005-0000-0000-00005F280000}"/>
    <cellStyle name="Comma 2 2 8 2 2 3 5" xfId="10290" xr:uid="{00000000-0005-0000-0000-000060280000}"/>
    <cellStyle name="Comma 2 2 8 2 2 4" xfId="10291" xr:uid="{00000000-0005-0000-0000-000061280000}"/>
    <cellStyle name="Comma 2 2 8 2 2 4 2" xfId="10292" xr:uid="{00000000-0005-0000-0000-000062280000}"/>
    <cellStyle name="Comma 2 2 8 2 2 4 2 2" xfId="10293" xr:uid="{00000000-0005-0000-0000-000063280000}"/>
    <cellStyle name="Comma 2 2 8 2 2 4 3" xfId="10294" xr:uid="{00000000-0005-0000-0000-000064280000}"/>
    <cellStyle name="Comma 2 2 8 2 2 4 3 2" xfId="10295" xr:uid="{00000000-0005-0000-0000-000065280000}"/>
    <cellStyle name="Comma 2 2 8 2 2 4 4" xfId="10296" xr:uid="{00000000-0005-0000-0000-000066280000}"/>
    <cellStyle name="Comma 2 2 8 2 2 5" xfId="10297" xr:uid="{00000000-0005-0000-0000-000067280000}"/>
    <cellStyle name="Comma 2 2 8 2 2 5 2" xfId="10298" xr:uid="{00000000-0005-0000-0000-000068280000}"/>
    <cellStyle name="Comma 2 2 8 2 2 6" xfId="10299" xr:uid="{00000000-0005-0000-0000-000069280000}"/>
    <cellStyle name="Comma 2 2 8 2 2 6 2" xfId="10300" xr:uid="{00000000-0005-0000-0000-00006A280000}"/>
    <cellStyle name="Comma 2 2 8 2 2 7" xfId="10301" xr:uid="{00000000-0005-0000-0000-00006B280000}"/>
    <cellStyle name="Comma 2 2 8 2 3" xfId="10302" xr:uid="{00000000-0005-0000-0000-00006C280000}"/>
    <cellStyle name="Comma 2 2 8 2 3 2" xfId="10303" xr:uid="{00000000-0005-0000-0000-00006D280000}"/>
    <cellStyle name="Comma 2 2 8 2 3 2 2" xfId="10304" xr:uid="{00000000-0005-0000-0000-00006E280000}"/>
    <cellStyle name="Comma 2 2 8 2 3 2 2 2" xfId="10305" xr:uid="{00000000-0005-0000-0000-00006F280000}"/>
    <cellStyle name="Comma 2 2 8 2 3 2 2 2 2" xfId="10306" xr:uid="{00000000-0005-0000-0000-000070280000}"/>
    <cellStyle name="Comma 2 2 8 2 3 2 2 3" xfId="10307" xr:uid="{00000000-0005-0000-0000-000071280000}"/>
    <cellStyle name="Comma 2 2 8 2 3 2 2 3 2" xfId="10308" xr:uid="{00000000-0005-0000-0000-000072280000}"/>
    <cellStyle name="Comma 2 2 8 2 3 2 2 4" xfId="10309" xr:uid="{00000000-0005-0000-0000-000073280000}"/>
    <cellStyle name="Comma 2 2 8 2 3 2 3" xfId="10310" xr:uid="{00000000-0005-0000-0000-000074280000}"/>
    <cellStyle name="Comma 2 2 8 2 3 2 3 2" xfId="10311" xr:uid="{00000000-0005-0000-0000-000075280000}"/>
    <cellStyle name="Comma 2 2 8 2 3 2 4" xfId="10312" xr:uid="{00000000-0005-0000-0000-000076280000}"/>
    <cellStyle name="Comma 2 2 8 2 3 2 4 2" xfId="10313" xr:uid="{00000000-0005-0000-0000-000077280000}"/>
    <cellStyle name="Comma 2 2 8 2 3 2 5" xfId="10314" xr:uid="{00000000-0005-0000-0000-000078280000}"/>
    <cellStyle name="Comma 2 2 8 2 3 3" xfId="10315" xr:uid="{00000000-0005-0000-0000-000079280000}"/>
    <cellStyle name="Comma 2 2 8 2 3 3 2" xfId="10316" xr:uid="{00000000-0005-0000-0000-00007A280000}"/>
    <cellStyle name="Comma 2 2 8 2 3 3 2 2" xfId="10317" xr:uid="{00000000-0005-0000-0000-00007B280000}"/>
    <cellStyle name="Comma 2 2 8 2 3 3 3" xfId="10318" xr:uid="{00000000-0005-0000-0000-00007C280000}"/>
    <cellStyle name="Comma 2 2 8 2 3 3 3 2" xfId="10319" xr:uid="{00000000-0005-0000-0000-00007D280000}"/>
    <cellStyle name="Comma 2 2 8 2 3 3 4" xfId="10320" xr:uid="{00000000-0005-0000-0000-00007E280000}"/>
    <cellStyle name="Comma 2 2 8 2 3 4" xfId="10321" xr:uid="{00000000-0005-0000-0000-00007F280000}"/>
    <cellStyle name="Comma 2 2 8 2 3 4 2" xfId="10322" xr:uid="{00000000-0005-0000-0000-000080280000}"/>
    <cellStyle name="Comma 2 2 8 2 3 5" xfId="10323" xr:uid="{00000000-0005-0000-0000-000081280000}"/>
    <cellStyle name="Comma 2 2 8 2 3 5 2" xfId="10324" xr:uid="{00000000-0005-0000-0000-000082280000}"/>
    <cellStyle name="Comma 2 2 8 2 3 6" xfId="10325" xr:uid="{00000000-0005-0000-0000-000083280000}"/>
    <cellStyle name="Comma 2 2 8 2 4" xfId="10326" xr:uid="{00000000-0005-0000-0000-000084280000}"/>
    <cellStyle name="Comma 2 2 8 2 4 2" xfId="10327" xr:uid="{00000000-0005-0000-0000-000085280000}"/>
    <cellStyle name="Comma 2 2 8 2 4 2 2" xfId="10328" xr:uid="{00000000-0005-0000-0000-000086280000}"/>
    <cellStyle name="Comma 2 2 8 2 4 2 2 2" xfId="10329" xr:uid="{00000000-0005-0000-0000-000087280000}"/>
    <cellStyle name="Comma 2 2 8 2 4 2 3" xfId="10330" xr:uid="{00000000-0005-0000-0000-000088280000}"/>
    <cellStyle name="Comma 2 2 8 2 4 2 3 2" xfId="10331" xr:uid="{00000000-0005-0000-0000-000089280000}"/>
    <cellStyle name="Comma 2 2 8 2 4 2 4" xfId="10332" xr:uid="{00000000-0005-0000-0000-00008A280000}"/>
    <cellStyle name="Comma 2 2 8 2 4 3" xfId="10333" xr:uid="{00000000-0005-0000-0000-00008B280000}"/>
    <cellStyle name="Comma 2 2 8 2 4 3 2" xfId="10334" xr:uid="{00000000-0005-0000-0000-00008C280000}"/>
    <cellStyle name="Comma 2 2 8 2 4 4" xfId="10335" xr:uid="{00000000-0005-0000-0000-00008D280000}"/>
    <cellStyle name="Comma 2 2 8 2 4 4 2" xfId="10336" xr:uid="{00000000-0005-0000-0000-00008E280000}"/>
    <cellStyle name="Comma 2 2 8 2 4 5" xfId="10337" xr:uid="{00000000-0005-0000-0000-00008F280000}"/>
    <cellStyle name="Comma 2 2 8 2 5" xfId="10338" xr:uid="{00000000-0005-0000-0000-000090280000}"/>
    <cellStyle name="Comma 2 2 8 2 5 2" xfId="10339" xr:uid="{00000000-0005-0000-0000-000091280000}"/>
    <cellStyle name="Comma 2 2 8 2 5 2 2" xfId="10340" xr:uid="{00000000-0005-0000-0000-000092280000}"/>
    <cellStyle name="Comma 2 2 8 2 5 3" xfId="10341" xr:uid="{00000000-0005-0000-0000-000093280000}"/>
    <cellStyle name="Comma 2 2 8 2 5 3 2" xfId="10342" xr:uid="{00000000-0005-0000-0000-000094280000}"/>
    <cellStyle name="Comma 2 2 8 2 5 4" xfId="10343" xr:uid="{00000000-0005-0000-0000-000095280000}"/>
    <cellStyle name="Comma 2 2 8 2 6" xfId="10344" xr:uid="{00000000-0005-0000-0000-000096280000}"/>
    <cellStyle name="Comma 2 2 8 2 6 2" xfId="10345" xr:uid="{00000000-0005-0000-0000-000097280000}"/>
    <cellStyle name="Comma 2 2 8 2 7" xfId="10346" xr:uid="{00000000-0005-0000-0000-000098280000}"/>
    <cellStyle name="Comma 2 2 8 2 7 2" xfId="10347" xr:uid="{00000000-0005-0000-0000-000099280000}"/>
    <cellStyle name="Comma 2 2 8 2 8" xfId="10348" xr:uid="{00000000-0005-0000-0000-00009A280000}"/>
    <cellStyle name="Comma 2 2 8 3" xfId="10349" xr:uid="{00000000-0005-0000-0000-00009B280000}"/>
    <cellStyle name="Comma 2 2 8 3 2" xfId="10350" xr:uid="{00000000-0005-0000-0000-00009C280000}"/>
    <cellStyle name="Comma 2 2 8 3 2 2" xfId="10351" xr:uid="{00000000-0005-0000-0000-00009D280000}"/>
    <cellStyle name="Comma 2 2 8 3 2 2 2" xfId="10352" xr:uid="{00000000-0005-0000-0000-00009E280000}"/>
    <cellStyle name="Comma 2 2 8 3 2 2 2 2" xfId="10353" xr:uid="{00000000-0005-0000-0000-00009F280000}"/>
    <cellStyle name="Comma 2 2 8 3 2 2 2 2 2" xfId="10354" xr:uid="{00000000-0005-0000-0000-0000A0280000}"/>
    <cellStyle name="Comma 2 2 8 3 2 2 2 3" xfId="10355" xr:uid="{00000000-0005-0000-0000-0000A1280000}"/>
    <cellStyle name="Comma 2 2 8 3 2 2 2 3 2" xfId="10356" xr:uid="{00000000-0005-0000-0000-0000A2280000}"/>
    <cellStyle name="Comma 2 2 8 3 2 2 2 4" xfId="10357" xr:uid="{00000000-0005-0000-0000-0000A3280000}"/>
    <cellStyle name="Comma 2 2 8 3 2 2 3" xfId="10358" xr:uid="{00000000-0005-0000-0000-0000A4280000}"/>
    <cellStyle name="Comma 2 2 8 3 2 2 3 2" xfId="10359" xr:uid="{00000000-0005-0000-0000-0000A5280000}"/>
    <cellStyle name="Comma 2 2 8 3 2 2 4" xfId="10360" xr:uid="{00000000-0005-0000-0000-0000A6280000}"/>
    <cellStyle name="Comma 2 2 8 3 2 2 4 2" xfId="10361" xr:uid="{00000000-0005-0000-0000-0000A7280000}"/>
    <cellStyle name="Comma 2 2 8 3 2 2 5" xfId="10362" xr:uid="{00000000-0005-0000-0000-0000A8280000}"/>
    <cellStyle name="Comma 2 2 8 3 2 3" xfId="10363" xr:uid="{00000000-0005-0000-0000-0000A9280000}"/>
    <cellStyle name="Comma 2 2 8 3 2 3 2" xfId="10364" xr:uid="{00000000-0005-0000-0000-0000AA280000}"/>
    <cellStyle name="Comma 2 2 8 3 2 3 2 2" xfId="10365" xr:uid="{00000000-0005-0000-0000-0000AB280000}"/>
    <cellStyle name="Comma 2 2 8 3 2 3 3" xfId="10366" xr:uid="{00000000-0005-0000-0000-0000AC280000}"/>
    <cellStyle name="Comma 2 2 8 3 2 3 3 2" xfId="10367" xr:uid="{00000000-0005-0000-0000-0000AD280000}"/>
    <cellStyle name="Comma 2 2 8 3 2 3 4" xfId="10368" xr:uid="{00000000-0005-0000-0000-0000AE280000}"/>
    <cellStyle name="Comma 2 2 8 3 2 4" xfId="10369" xr:uid="{00000000-0005-0000-0000-0000AF280000}"/>
    <cellStyle name="Comma 2 2 8 3 2 4 2" xfId="10370" xr:uid="{00000000-0005-0000-0000-0000B0280000}"/>
    <cellStyle name="Comma 2 2 8 3 2 5" xfId="10371" xr:uid="{00000000-0005-0000-0000-0000B1280000}"/>
    <cellStyle name="Comma 2 2 8 3 2 5 2" xfId="10372" xr:uid="{00000000-0005-0000-0000-0000B2280000}"/>
    <cellStyle name="Comma 2 2 8 3 2 6" xfId="10373" xr:uid="{00000000-0005-0000-0000-0000B3280000}"/>
    <cellStyle name="Comma 2 2 8 3 3" xfId="10374" xr:uid="{00000000-0005-0000-0000-0000B4280000}"/>
    <cellStyle name="Comma 2 2 8 3 3 2" xfId="10375" xr:uid="{00000000-0005-0000-0000-0000B5280000}"/>
    <cellStyle name="Comma 2 2 8 3 3 2 2" xfId="10376" xr:uid="{00000000-0005-0000-0000-0000B6280000}"/>
    <cellStyle name="Comma 2 2 8 3 3 2 2 2" xfId="10377" xr:uid="{00000000-0005-0000-0000-0000B7280000}"/>
    <cellStyle name="Comma 2 2 8 3 3 2 3" xfId="10378" xr:uid="{00000000-0005-0000-0000-0000B8280000}"/>
    <cellStyle name="Comma 2 2 8 3 3 2 3 2" xfId="10379" xr:uid="{00000000-0005-0000-0000-0000B9280000}"/>
    <cellStyle name="Comma 2 2 8 3 3 2 4" xfId="10380" xr:uid="{00000000-0005-0000-0000-0000BA280000}"/>
    <cellStyle name="Comma 2 2 8 3 3 3" xfId="10381" xr:uid="{00000000-0005-0000-0000-0000BB280000}"/>
    <cellStyle name="Comma 2 2 8 3 3 3 2" xfId="10382" xr:uid="{00000000-0005-0000-0000-0000BC280000}"/>
    <cellStyle name="Comma 2 2 8 3 3 4" xfId="10383" xr:uid="{00000000-0005-0000-0000-0000BD280000}"/>
    <cellStyle name="Comma 2 2 8 3 3 4 2" xfId="10384" xr:uid="{00000000-0005-0000-0000-0000BE280000}"/>
    <cellStyle name="Comma 2 2 8 3 3 5" xfId="10385" xr:uid="{00000000-0005-0000-0000-0000BF280000}"/>
    <cellStyle name="Comma 2 2 8 3 4" xfId="10386" xr:uid="{00000000-0005-0000-0000-0000C0280000}"/>
    <cellStyle name="Comma 2 2 8 3 4 2" xfId="10387" xr:uid="{00000000-0005-0000-0000-0000C1280000}"/>
    <cellStyle name="Comma 2 2 8 3 4 2 2" xfId="10388" xr:uid="{00000000-0005-0000-0000-0000C2280000}"/>
    <cellStyle name="Comma 2 2 8 3 4 3" xfId="10389" xr:uid="{00000000-0005-0000-0000-0000C3280000}"/>
    <cellStyle name="Comma 2 2 8 3 4 3 2" xfId="10390" xr:uid="{00000000-0005-0000-0000-0000C4280000}"/>
    <cellStyle name="Comma 2 2 8 3 4 4" xfId="10391" xr:uid="{00000000-0005-0000-0000-0000C5280000}"/>
    <cellStyle name="Comma 2 2 8 3 5" xfId="10392" xr:uid="{00000000-0005-0000-0000-0000C6280000}"/>
    <cellStyle name="Comma 2 2 8 3 5 2" xfId="10393" xr:uid="{00000000-0005-0000-0000-0000C7280000}"/>
    <cellStyle name="Comma 2 2 8 3 6" xfId="10394" xr:uid="{00000000-0005-0000-0000-0000C8280000}"/>
    <cellStyle name="Comma 2 2 8 3 6 2" xfId="10395" xr:uid="{00000000-0005-0000-0000-0000C9280000}"/>
    <cellStyle name="Comma 2 2 8 3 7" xfId="10396" xr:uid="{00000000-0005-0000-0000-0000CA280000}"/>
    <cellStyle name="Comma 2 2 8 4" xfId="10397" xr:uid="{00000000-0005-0000-0000-0000CB280000}"/>
    <cellStyle name="Comma 2 2 8 4 2" xfId="10398" xr:uid="{00000000-0005-0000-0000-0000CC280000}"/>
    <cellStyle name="Comma 2 2 8 4 2 2" xfId="10399" xr:uid="{00000000-0005-0000-0000-0000CD280000}"/>
    <cellStyle name="Comma 2 2 8 4 2 2 2" xfId="10400" xr:uid="{00000000-0005-0000-0000-0000CE280000}"/>
    <cellStyle name="Comma 2 2 8 4 2 2 2 2" xfId="10401" xr:uid="{00000000-0005-0000-0000-0000CF280000}"/>
    <cellStyle name="Comma 2 2 8 4 2 2 3" xfId="10402" xr:uid="{00000000-0005-0000-0000-0000D0280000}"/>
    <cellStyle name="Comma 2 2 8 4 2 2 3 2" xfId="10403" xr:uid="{00000000-0005-0000-0000-0000D1280000}"/>
    <cellStyle name="Comma 2 2 8 4 2 2 4" xfId="10404" xr:uid="{00000000-0005-0000-0000-0000D2280000}"/>
    <cellStyle name="Comma 2 2 8 4 2 3" xfId="10405" xr:uid="{00000000-0005-0000-0000-0000D3280000}"/>
    <cellStyle name="Comma 2 2 8 4 2 3 2" xfId="10406" xr:uid="{00000000-0005-0000-0000-0000D4280000}"/>
    <cellStyle name="Comma 2 2 8 4 2 4" xfId="10407" xr:uid="{00000000-0005-0000-0000-0000D5280000}"/>
    <cellStyle name="Comma 2 2 8 4 2 4 2" xfId="10408" xr:uid="{00000000-0005-0000-0000-0000D6280000}"/>
    <cellStyle name="Comma 2 2 8 4 2 5" xfId="10409" xr:uid="{00000000-0005-0000-0000-0000D7280000}"/>
    <cellStyle name="Comma 2 2 8 4 3" xfId="10410" xr:uid="{00000000-0005-0000-0000-0000D8280000}"/>
    <cellStyle name="Comma 2 2 8 4 3 2" xfId="10411" xr:uid="{00000000-0005-0000-0000-0000D9280000}"/>
    <cellStyle name="Comma 2 2 8 4 3 2 2" xfId="10412" xr:uid="{00000000-0005-0000-0000-0000DA280000}"/>
    <cellStyle name="Comma 2 2 8 4 3 3" xfId="10413" xr:uid="{00000000-0005-0000-0000-0000DB280000}"/>
    <cellStyle name="Comma 2 2 8 4 3 3 2" xfId="10414" xr:uid="{00000000-0005-0000-0000-0000DC280000}"/>
    <cellStyle name="Comma 2 2 8 4 3 4" xfId="10415" xr:uid="{00000000-0005-0000-0000-0000DD280000}"/>
    <cellStyle name="Comma 2 2 8 4 4" xfId="10416" xr:uid="{00000000-0005-0000-0000-0000DE280000}"/>
    <cellStyle name="Comma 2 2 8 4 4 2" xfId="10417" xr:uid="{00000000-0005-0000-0000-0000DF280000}"/>
    <cellStyle name="Comma 2 2 8 4 5" xfId="10418" xr:uid="{00000000-0005-0000-0000-0000E0280000}"/>
    <cellStyle name="Comma 2 2 8 4 5 2" xfId="10419" xr:uid="{00000000-0005-0000-0000-0000E1280000}"/>
    <cellStyle name="Comma 2 2 8 4 6" xfId="10420" xr:uid="{00000000-0005-0000-0000-0000E2280000}"/>
    <cellStyle name="Comma 2 2 8 5" xfId="10421" xr:uid="{00000000-0005-0000-0000-0000E3280000}"/>
    <cellStyle name="Comma 2 2 8 5 2" xfId="10422" xr:uid="{00000000-0005-0000-0000-0000E4280000}"/>
    <cellStyle name="Comma 2 2 8 5 2 2" xfId="10423" xr:uid="{00000000-0005-0000-0000-0000E5280000}"/>
    <cellStyle name="Comma 2 2 8 5 2 2 2" xfId="10424" xr:uid="{00000000-0005-0000-0000-0000E6280000}"/>
    <cellStyle name="Comma 2 2 8 5 2 3" xfId="10425" xr:uid="{00000000-0005-0000-0000-0000E7280000}"/>
    <cellStyle name="Comma 2 2 8 5 2 3 2" xfId="10426" xr:uid="{00000000-0005-0000-0000-0000E8280000}"/>
    <cellStyle name="Comma 2 2 8 5 2 4" xfId="10427" xr:uid="{00000000-0005-0000-0000-0000E9280000}"/>
    <cellStyle name="Comma 2 2 8 5 3" xfId="10428" xr:uid="{00000000-0005-0000-0000-0000EA280000}"/>
    <cellStyle name="Comma 2 2 8 5 3 2" xfId="10429" xr:uid="{00000000-0005-0000-0000-0000EB280000}"/>
    <cellStyle name="Comma 2 2 8 5 4" xfId="10430" xr:uid="{00000000-0005-0000-0000-0000EC280000}"/>
    <cellStyle name="Comma 2 2 8 5 4 2" xfId="10431" xr:uid="{00000000-0005-0000-0000-0000ED280000}"/>
    <cellStyle name="Comma 2 2 8 5 5" xfId="10432" xr:uid="{00000000-0005-0000-0000-0000EE280000}"/>
    <cellStyle name="Comma 2 2 8 6" xfId="10433" xr:uid="{00000000-0005-0000-0000-0000EF280000}"/>
    <cellStyle name="Comma 2 2 8 6 2" xfId="10434" xr:uid="{00000000-0005-0000-0000-0000F0280000}"/>
    <cellStyle name="Comma 2 2 8 6 2 2" xfId="10435" xr:uid="{00000000-0005-0000-0000-0000F1280000}"/>
    <cellStyle name="Comma 2 2 8 6 3" xfId="10436" xr:uid="{00000000-0005-0000-0000-0000F2280000}"/>
    <cellStyle name="Comma 2 2 8 6 3 2" xfId="10437" xr:uid="{00000000-0005-0000-0000-0000F3280000}"/>
    <cellStyle name="Comma 2 2 8 6 4" xfId="10438" xr:uid="{00000000-0005-0000-0000-0000F4280000}"/>
    <cellStyle name="Comma 2 2 8 7" xfId="10439" xr:uid="{00000000-0005-0000-0000-0000F5280000}"/>
    <cellStyle name="Comma 2 2 8 7 2" xfId="10440" xr:uid="{00000000-0005-0000-0000-0000F6280000}"/>
    <cellStyle name="Comma 2 2 8 8" xfId="10441" xr:uid="{00000000-0005-0000-0000-0000F7280000}"/>
    <cellStyle name="Comma 2 2 8 8 2" xfId="10442" xr:uid="{00000000-0005-0000-0000-0000F8280000}"/>
    <cellStyle name="Comma 2 2 8 9" xfId="10443" xr:uid="{00000000-0005-0000-0000-0000F9280000}"/>
    <cellStyle name="Comma 2 2 9" xfId="10444" xr:uid="{00000000-0005-0000-0000-0000FA280000}"/>
    <cellStyle name="Comma 2 2 9 2" xfId="10445" xr:uid="{00000000-0005-0000-0000-0000FB280000}"/>
    <cellStyle name="Comma 2 2 9 2 2" xfId="10446" xr:uid="{00000000-0005-0000-0000-0000FC280000}"/>
    <cellStyle name="Comma 2 2 9 2 2 2" xfId="10447" xr:uid="{00000000-0005-0000-0000-0000FD280000}"/>
    <cellStyle name="Comma 2 2 9 2 2 2 2" xfId="10448" xr:uid="{00000000-0005-0000-0000-0000FE280000}"/>
    <cellStyle name="Comma 2 2 9 2 2 2 2 2" xfId="10449" xr:uid="{00000000-0005-0000-0000-0000FF280000}"/>
    <cellStyle name="Comma 2 2 9 2 2 2 2 2 2" xfId="10450" xr:uid="{00000000-0005-0000-0000-000000290000}"/>
    <cellStyle name="Comma 2 2 9 2 2 2 2 3" xfId="10451" xr:uid="{00000000-0005-0000-0000-000001290000}"/>
    <cellStyle name="Comma 2 2 9 2 2 2 2 3 2" xfId="10452" xr:uid="{00000000-0005-0000-0000-000002290000}"/>
    <cellStyle name="Comma 2 2 9 2 2 2 2 4" xfId="10453" xr:uid="{00000000-0005-0000-0000-000003290000}"/>
    <cellStyle name="Comma 2 2 9 2 2 2 3" xfId="10454" xr:uid="{00000000-0005-0000-0000-000004290000}"/>
    <cellStyle name="Comma 2 2 9 2 2 2 3 2" xfId="10455" xr:uid="{00000000-0005-0000-0000-000005290000}"/>
    <cellStyle name="Comma 2 2 9 2 2 2 4" xfId="10456" xr:uid="{00000000-0005-0000-0000-000006290000}"/>
    <cellStyle name="Comma 2 2 9 2 2 2 4 2" xfId="10457" xr:uid="{00000000-0005-0000-0000-000007290000}"/>
    <cellStyle name="Comma 2 2 9 2 2 2 5" xfId="10458" xr:uid="{00000000-0005-0000-0000-000008290000}"/>
    <cellStyle name="Comma 2 2 9 2 2 3" xfId="10459" xr:uid="{00000000-0005-0000-0000-000009290000}"/>
    <cellStyle name="Comma 2 2 9 2 2 3 2" xfId="10460" xr:uid="{00000000-0005-0000-0000-00000A290000}"/>
    <cellStyle name="Comma 2 2 9 2 2 3 2 2" xfId="10461" xr:uid="{00000000-0005-0000-0000-00000B290000}"/>
    <cellStyle name="Comma 2 2 9 2 2 3 3" xfId="10462" xr:uid="{00000000-0005-0000-0000-00000C290000}"/>
    <cellStyle name="Comma 2 2 9 2 2 3 3 2" xfId="10463" xr:uid="{00000000-0005-0000-0000-00000D290000}"/>
    <cellStyle name="Comma 2 2 9 2 2 3 4" xfId="10464" xr:uid="{00000000-0005-0000-0000-00000E290000}"/>
    <cellStyle name="Comma 2 2 9 2 2 4" xfId="10465" xr:uid="{00000000-0005-0000-0000-00000F290000}"/>
    <cellStyle name="Comma 2 2 9 2 2 4 2" xfId="10466" xr:uid="{00000000-0005-0000-0000-000010290000}"/>
    <cellStyle name="Comma 2 2 9 2 2 5" xfId="10467" xr:uid="{00000000-0005-0000-0000-000011290000}"/>
    <cellStyle name="Comma 2 2 9 2 2 5 2" xfId="10468" xr:uid="{00000000-0005-0000-0000-000012290000}"/>
    <cellStyle name="Comma 2 2 9 2 2 6" xfId="10469" xr:uid="{00000000-0005-0000-0000-000013290000}"/>
    <cellStyle name="Comma 2 2 9 2 3" xfId="10470" xr:uid="{00000000-0005-0000-0000-000014290000}"/>
    <cellStyle name="Comma 2 2 9 2 3 2" xfId="10471" xr:uid="{00000000-0005-0000-0000-000015290000}"/>
    <cellStyle name="Comma 2 2 9 2 3 2 2" xfId="10472" xr:uid="{00000000-0005-0000-0000-000016290000}"/>
    <cellStyle name="Comma 2 2 9 2 3 2 2 2" xfId="10473" xr:uid="{00000000-0005-0000-0000-000017290000}"/>
    <cellStyle name="Comma 2 2 9 2 3 2 3" xfId="10474" xr:uid="{00000000-0005-0000-0000-000018290000}"/>
    <cellStyle name="Comma 2 2 9 2 3 2 3 2" xfId="10475" xr:uid="{00000000-0005-0000-0000-000019290000}"/>
    <cellStyle name="Comma 2 2 9 2 3 2 4" xfId="10476" xr:uid="{00000000-0005-0000-0000-00001A290000}"/>
    <cellStyle name="Comma 2 2 9 2 3 3" xfId="10477" xr:uid="{00000000-0005-0000-0000-00001B290000}"/>
    <cellStyle name="Comma 2 2 9 2 3 3 2" xfId="10478" xr:uid="{00000000-0005-0000-0000-00001C290000}"/>
    <cellStyle name="Comma 2 2 9 2 3 4" xfId="10479" xr:uid="{00000000-0005-0000-0000-00001D290000}"/>
    <cellStyle name="Comma 2 2 9 2 3 4 2" xfId="10480" xr:uid="{00000000-0005-0000-0000-00001E290000}"/>
    <cellStyle name="Comma 2 2 9 2 3 5" xfId="10481" xr:uid="{00000000-0005-0000-0000-00001F290000}"/>
    <cellStyle name="Comma 2 2 9 2 4" xfId="10482" xr:uid="{00000000-0005-0000-0000-000020290000}"/>
    <cellStyle name="Comma 2 2 9 2 4 2" xfId="10483" xr:uid="{00000000-0005-0000-0000-000021290000}"/>
    <cellStyle name="Comma 2 2 9 2 4 2 2" xfId="10484" xr:uid="{00000000-0005-0000-0000-000022290000}"/>
    <cellStyle name="Comma 2 2 9 2 4 3" xfId="10485" xr:uid="{00000000-0005-0000-0000-000023290000}"/>
    <cellStyle name="Comma 2 2 9 2 4 3 2" xfId="10486" xr:uid="{00000000-0005-0000-0000-000024290000}"/>
    <cellStyle name="Comma 2 2 9 2 4 4" xfId="10487" xr:uid="{00000000-0005-0000-0000-000025290000}"/>
    <cellStyle name="Comma 2 2 9 2 5" xfId="10488" xr:uid="{00000000-0005-0000-0000-000026290000}"/>
    <cellStyle name="Comma 2 2 9 2 5 2" xfId="10489" xr:uid="{00000000-0005-0000-0000-000027290000}"/>
    <cellStyle name="Comma 2 2 9 2 6" xfId="10490" xr:uid="{00000000-0005-0000-0000-000028290000}"/>
    <cellStyle name="Comma 2 2 9 2 6 2" xfId="10491" xr:uid="{00000000-0005-0000-0000-000029290000}"/>
    <cellStyle name="Comma 2 2 9 2 7" xfId="10492" xr:uid="{00000000-0005-0000-0000-00002A290000}"/>
    <cellStyle name="Comma 2 2 9 3" xfId="10493" xr:uid="{00000000-0005-0000-0000-00002B290000}"/>
    <cellStyle name="Comma 2 2 9 3 2" xfId="10494" xr:uid="{00000000-0005-0000-0000-00002C290000}"/>
    <cellStyle name="Comma 2 2 9 3 2 2" xfId="10495" xr:uid="{00000000-0005-0000-0000-00002D290000}"/>
    <cellStyle name="Comma 2 2 9 3 2 2 2" xfId="10496" xr:uid="{00000000-0005-0000-0000-00002E290000}"/>
    <cellStyle name="Comma 2 2 9 3 2 2 2 2" xfId="10497" xr:uid="{00000000-0005-0000-0000-00002F290000}"/>
    <cellStyle name="Comma 2 2 9 3 2 2 3" xfId="10498" xr:uid="{00000000-0005-0000-0000-000030290000}"/>
    <cellStyle name="Comma 2 2 9 3 2 2 3 2" xfId="10499" xr:uid="{00000000-0005-0000-0000-000031290000}"/>
    <cellStyle name="Comma 2 2 9 3 2 2 4" xfId="10500" xr:uid="{00000000-0005-0000-0000-000032290000}"/>
    <cellStyle name="Comma 2 2 9 3 2 3" xfId="10501" xr:uid="{00000000-0005-0000-0000-000033290000}"/>
    <cellStyle name="Comma 2 2 9 3 2 3 2" xfId="10502" xr:uid="{00000000-0005-0000-0000-000034290000}"/>
    <cellStyle name="Comma 2 2 9 3 2 4" xfId="10503" xr:uid="{00000000-0005-0000-0000-000035290000}"/>
    <cellStyle name="Comma 2 2 9 3 2 4 2" xfId="10504" xr:uid="{00000000-0005-0000-0000-000036290000}"/>
    <cellStyle name="Comma 2 2 9 3 2 5" xfId="10505" xr:uid="{00000000-0005-0000-0000-000037290000}"/>
    <cellStyle name="Comma 2 2 9 3 3" xfId="10506" xr:uid="{00000000-0005-0000-0000-000038290000}"/>
    <cellStyle name="Comma 2 2 9 3 3 2" xfId="10507" xr:uid="{00000000-0005-0000-0000-000039290000}"/>
    <cellStyle name="Comma 2 2 9 3 3 2 2" xfId="10508" xr:uid="{00000000-0005-0000-0000-00003A290000}"/>
    <cellStyle name="Comma 2 2 9 3 3 3" xfId="10509" xr:uid="{00000000-0005-0000-0000-00003B290000}"/>
    <cellStyle name="Comma 2 2 9 3 3 3 2" xfId="10510" xr:uid="{00000000-0005-0000-0000-00003C290000}"/>
    <cellStyle name="Comma 2 2 9 3 3 4" xfId="10511" xr:uid="{00000000-0005-0000-0000-00003D290000}"/>
    <cellStyle name="Comma 2 2 9 3 4" xfId="10512" xr:uid="{00000000-0005-0000-0000-00003E290000}"/>
    <cellStyle name="Comma 2 2 9 3 4 2" xfId="10513" xr:uid="{00000000-0005-0000-0000-00003F290000}"/>
    <cellStyle name="Comma 2 2 9 3 5" xfId="10514" xr:uid="{00000000-0005-0000-0000-000040290000}"/>
    <cellStyle name="Comma 2 2 9 3 5 2" xfId="10515" xr:uid="{00000000-0005-0000-0000-000041290000}"/>
    <cellStyle name="Comma 2 2 9 3 6" xfId="10516" xr:uid="{00000000-0005-0000-0000-000042290000}"/>
    <cellStyle name="Comma 2 2 9 4" xfId="10517" xr:uid="{00000000-0005-0000-0000-000043290000}"/>
    <cellStyle name="Comma 2 2 9 4 2" xfId="10518" xr:uid="{00000000-0005-0000-0000-000044290000}"/>
    <cellStyle name="Comma 2 2 9 4 2 2" xfId="10519" xr:uid="{00000000-0005-0000-0000-000045290000}"/>
    <cellStyle name="Comma 2 2 9 4 2 2 2" xfId="10520" xr:uid="{00000000-0005-0000-0000-000046290000}"/>
    <cellStyle name="Comma 2 2 9 4 2 3" xfId="10521" xr:uid="{00000000-0005-0000-0000-000047290000}"/>
    <cellStyle name="Comma 2 2 9 4 2 3 2" xfId="10522" xr:uid="{00000000-0005-0000-0000-000048290000}"/>
    <cellStyle name="Comma 2 2 9 4 2 4" xfId="10523" xr:uid="{00000000-0005-0000-0000-000049290000}"/>
    <cellStyle name="Comma 2 2 9 4 3" xfId="10524" xr:uid="{00000000-0005-0000-0000-00004A290000}"/>
    <cellStyle name="Comma 2 2 9 4 3 2" xfId="10525" xr:uid="{00000000-0005-0000-0000-00004B290000}"/>
    <cellStyle name="Comma 2 2 9 4 4" xfId="10526" xr:uid="{00000000-0005-0000-0000-00004C290000}"/>
    <cellStyle name="Comma 2 2 9 4 4 2" xfId="10527" xr:uid="{00000000-0005-0000-0000-00004D290000}"/>
    <cellStyle name="Comma 2 2 9 4 5" xfId="10528" xr:uid="{00000000-0005-0000-0000-00004E290000}"/>
    <cellStyle name="Comma 2 2 9 5" xfId="10529" xr:uid="{00000000-0005-0000-0000-00004F290000}"/>
    <cellStyle name="Comma 2 2 9 5 2" xfId="10530" xr:uid="{00000000-0005-0000-0000-000050290000}"/>
    <cellStyle name="Comma 2 2 9 5 2 2" xfId="10531" xr:uid="{00000000-0005-0000-0000-000051290000}"/>
    <cellStyle name="Comma 2 2 9 5 3" xfId="10532" xr:uid="{00000000-0005-0000-0000-000052290000}"/>
    <cellStyle name="Comma 2 2 9 5 3 2" xfId="10533" xr:uid="{00000000-0005-0000-0000-000053290000}"/>
    <cellStyle name="Comma 2 2 9 5 4" xfId="10534" xr:uid="{00000000-0005-0000-0000-000054290000}"/>
    <cellStyle name="Comma 2 2 9 6" xfId="10535" xr:uid="{00000000-0005-0000-0000-000055290000}"/>
    <cellStyle name="Comma 2 2 9 6 2" xfId="10536" xr:uid="{00000000-0005-0000-0000-000056290000}"/>
    <cellStyle name="Comma 2 2 9 7" xfId="10537" xr:uid="{00000000-0005-0000-0000-000057290000}"/>
    <cellStyle name="Comma 2 2 9 7 2" xfId="10538" xr:uid="{00000000-0005-0000-0000-000058290000}"/>
    <cellStyle name="Comma 2 2 9 8" xfId="10539" xr:uid="{00000000-0005-0000-0000-000059290000}"/>
    <cellStyle name="Comma 2 20" xfId="24368" xr:uid="{3F32F09F-4497-432D-B6A0-D45DE52304E4}"/>
    <cellStyle name="Comma 2 21" xfId="24386" xr:uid="{E6BF9095-AED5-435A-83FD-0B2E6105F312}"/>
    <cellStyle name="Comma 2 22" xfId="24396" xr:uid="{D3801199-A3A2-4FF6-8613-DCDFEBCBB7A2}"/>
    <cellStyle name="Comma 2 23" xfId="24403" xr:uid="{95BA35D6-28FF-48B9-A8F8-46701E8F3779}"/>
    <cellStyle name="Comma 2 3" xfId="10540" xr:uid="{00000000-0005-0000-0000-00005A290000}"/>
    <cellStyle name="Comma 2 3 10" xfId="10541" xr:uid="{00000000-0005-0000-0000-00005B290000}"/>
    <cellStyle name="Comma 2 3 10 2" xfId="10542" xr:uid="{00000000-0005-0000-0000-00005C290000}"/>
    <cellStyle name="Comma 2 3 10 2 2" xfId="10543" xr:uid="{00000000-0005-0000-0000-00005D290000}"/>
    <cellStyle name="Comma 2 3 10 3" xfId="10544" xr:uid="{00000000-0005-0000-0000-00005E290000}"/>
    <cellStyle name="Comma 2 3 10 3 2" xfId="10545" xr:uid="{00000000-0005-0000-0000-00005F290000}"/>
    <cellStyle name="Comma 2 3 10 4" xfId="10546" xr:uid="{00000000-0005-0000-0000-000060290000}"/>
    <cellStyle name="Comma 2 3 11" xfId="10547" xr:uid="{00000000-0005-0000-0000-000061290000}"/>
    <cellStyle name="Comma 2 3 11 2" xfId="10548" xr:uid="{00000000-0005-0000-0000-000062290000}"/>
    <cellStyle name="Comma 2 3 12" xfId="10549" xr:uid="{00000000-0005-0000-0000-000063290000}"/>
    <cellStyle name="Comma 2 3 12 2" xfId="10550" xr:uid="{00000000-0005-0000-0000-000064290000}"/>
    <cellStyle name="Comma 2 3 13" xfId="10551" xr:uid="{00000000-0005-0000-0000-000065290000}"/>
    <cellStyle name="Comma 2 3 2" xfId="10552" xr:uid="{00000000-0005-0000-0000-000066290000}"/>
    <cellStyle name="Comma 2 3 2 10" xfId="10553" xr:uid="{00000000-0005-0000-0000-000067290000}"/>
    <cellStyle name="Comma 2 3 2 10 2" xfId="10554" xr:uid="{00000000-0005-0000-0000-000068290000}"/>
    <cellStyle name="Comma 2 3 2 11" xfId="10555" xr:uid="{00000000-0005-0000-0000-000069290000}"/>
    <cellStyle name="Comma 2 3 2 11 2" xfId="10556" xr:uid="{00000000-0005-0000-0000-00006A290000}"/>
    <cellStyle name="Comma 2 3 2 12" xfId="10557" xr:uid="{00000000-0005-0000-0000-00006B290000}"/>
    <cellStyle name="Comma 2 3 2 2" xfId="10558" xr:uid="{00000000-0005-0000-0000-00006C290000}"/>
    <cellStyle name="Comma 2 3 2 2 10" xfId="10559" xr:uid="{00000000-0005-0000-0000-00006D290000}"/>
    <cellStyle name="Comma 2 3 2 2 2" xfId="10560" xr:uid="{00000000-0005-0000-0000-00006E290000}"/>
    <cellStyle name="Comma 2 3 2 2 2 2" xfId="10561" xr:uid="{00000000-0005-0000-0000-00006F290000}"/>
    <cellStyle name="Comma 2 3 2 2 2 2 2" xfId="10562" xr:uid="{00000000-0005-0000-0000-000070290000}"/>
    <cellStyle name="Comma 2 3 2 2 2 2 2 2" xfId="10563" xr:uid="{00000000-0005-0000-0000-000071290000}"/>
    <cellStyle name="Comma 2 3 2 2 2 2 2 2 2" xfId="10564" xr:uid="{00000000-0005-0000-0000-000072290000}"/>
    <cellStyle name="Comma 2 3 2 2 2 2 2 2 2 2" xfId="10565" xr:uid="{00000000-0005-0000-0000-000073290000}"/>
    <cellStyle name="Comma 2 3 2 2 2 2 2 2 2 2 2" xfId="10566" xr:uid="{00000000-0005-0000-0000-000074290000}"/>
    <cellStyle name="Comma 2 3 2 2 2 2 2 2 2 2 2 2" xfId="10567" xr:uid="{00000000-0005-0000-0000-000075290000}"/>
    <cellStyle name="Comma 2 3 2 2 2 2 2 2 2 2 3" xfId="10568" xr:uid="{00000000-0005-0000-0000-000076290000}"/>
    <cellStyle name="Comma 2 3 2 2 2 2 2 2 2 2 3 2" xfId="10569" xr:uid="{00000000-0005-0000-0000-000077290000}"/>
    <cellStyle name="Comma 2 3 2 2 2 2 2 2 2 2 4" xfId="10570" xr:uid="{00000000-0005-0000-0000-000078290000}"/>
    <cellStyle name="Comma 2 3 2 2 2 2 2 2 2 3" xfId="10571" xr:uid="{00000000-0005-0000-0000-000079290000}"/>
    <cellStyle name="Comma 2 3 2 2 2 2 2 2 2 3 2" xfId="10572" xr:uid="{00000000-0005-0000-0000-00007A290000}"/>
    <cellStyle name="Comma 2 3 2 2 2 2 2 2 2 4" xfId="10573" xr:uid="{00000000-0005-0000-0000-00007B290000}"/>
    <cellStyle name="Comma 2 3 2 2 2 2 2 2 2 4 2" xfId="10574" xr:uid="{00000000-0005-0000-0000-00007C290000}"/>
    <cellStyle name="Comma 2 3 2 2 2 2 2 2 2 5" xfId="10575" xr:uid="{00000000-0005-0000-0000-00007D290000}"/>
    <cellStyle name="Comma 2 3 2 2 2 2 2 2 3" xfId="10576" xr:uid="{00000000-0005-0000-0000-00007E290000}"/>
    <cellStyle name="Comma 2 3 2 2 2 2 2 2 3 2" xfId="10577" xr:uid="{00000000-0005-0000-0000-00007F290000}"/>
    <cellStyle name="Comma 2 3 2 2 2 2 2 2 3 2 2" xfId="10578" xr:uid="{00000000-0005-0000-0000-000080290000}"/>
    <cellStyle name="Comma 2 3 2 2 2 2 2 2 3 3" xfId="10579" xr:uid="{00000000-0005-0000-0000-000081290000}"/>
    <cellStyle name="Comma 2 3 2 2 2 2 2 2 3 3 2" xfId="10580" xr:uid="{00000000-0005-0000-0000-000082290000}"/>
    <cellStyle name="Comma 2 3 2 2 2 2 2 2 3 4" xfId="10581" xr:uid="{00000000-0005-0000-0000-000083290000}"/>
    <cellStyle name="Comma 2 3 2 2 2 2 2 2 4" xfId="10582" xr:uid="{00000000-0005-0000-0000-000084290000}"/>
    <cellStyle name="Comma 2 3 2 2 2 2 2 2 4 2" xfId="10583" xr:uid="{00000000-0005-0000-0000-000085290000}"/>
    <cellStyle name="Comma 2 3 2 2 2 2 2 2 5" xfId="10584" xr:uid="{00000000-0005-0000-0000-000086290000}"/>
    <cellStyle name="Comma 2 3 2 2 2 2 2 2 5 2" xfId="10585" xr:uid="{00000000-0005-0000-0000-000087290000}"/>
    <cellStyle name="Comma 2 3 2 2 2 2 2 2 6" xfId="10586" xr:uid="{00000000-0005-0000-0000-000088290000}"/>
    <cellStyle name="Comma 2 3 2 2 2 2 2 3" xfId="10587" xr:uid="{00000000-0005-0000-0000-000089290000}"/>
    <cellStyle name="Comma 2 3 2 2 2 2 2 3 2" xfId="10588" xr:uid="{00000000-0005-0000-0000-00008A290000}"/>
    <cellStyle name="Comma 2 3 2 2 2 2 2 3 2 2" xfId="10589" xr:uid="{00000000-0005-0000-0000-00008B290000}"/>
    <cellStyle name="Comma 2 3 2 2 2 2 2 3 2 2 2" xfId="10590" xr:uid="{00000000-0005-0000-0000-00008C290000}"/>
    <cellStyle name="Comma 2 3 2 2 2 2 2 3 2 3" xfId="10591" xr:uid="{00000000-0005-0000-0000-00008D290000}"/>
    <cellStyle name="Comma 2 3 2 2 2 2 2 3 2 3 2" xfId="10592" xr:uid="{00000000-0005-0000-0000-00008E290000}"/>
    <cellStyle name="Comma 2 3 2 2 2 2 2 3 2 4" xfId="10593" xr:uid="{00000000-0005-0000-0000-00008F290000}"/>
    <cellStyle name="Comma 2 3 2 2 2 2 2 3 3" xfId="10594" xr:uid="{00000000-0005-0000-0000-000090290000}"/>
    <cellStyle name="Comma 2 3 2 2 2 2 2 3 3 2" xfId="10595" xr:uid="{00000000-0005-0000-0000-000091290000}"/>
    <cellStyle name="Comma 2 3 2 2 2 2 2 3 4" xfId="10596" xr:uid="{00000000-0005-0000-0000-000092290000}"/>
    <cellStyle name="Comma 2 3 2 2 2 2 2 3 4 2" xfId="10597" xr:uid="{00000000-0005-0000-0000-000093290000}"/>
    <cellStyle name="Comma 2 3 2 2 2 2 2 3 5" xfId="10598" xr:uid="{00000000-0005-0000-0000-000094290000}"/>
    <cellStyle name="Comma 2 3 2 2 2 2 2 4" xfId="10599" xr:uid="{00000000-0005-0000-0000-000095290000}"/>
    <cellStyle name="Comma 2 3 2 2 2 2 2 4 2" xfId="10600" xr:uid="{00000000-0005-0000-0000-000096290000}"/>
    <cellStyle name="Comma 2 3 2 2 2 2 2 4 2 2" xfId="10601" xr:uid="{00000000-0005-0000-0000-000097290000}"/>
    <cellStyle name="Comma 2 3 2 2 2 2 2 4 3" xfId="10602" xr:uid="{00000000-0005-0000-0000-000098290000}"/>
    <cellStyle name="Comma 2 3 2 2 2 2 2 4 3 2" xfId="10603" xr:uid="{00000000-0005-0000-0000-000099290000}"/>
    <cellStyle name="Comma 2 3 2 2 2 2 2 4 4" xfId="10604" xr:uid="{00000000-0005-0000-0000-00009A290000}"/>
    <cellStyle name="Comma 2 3 2 2 2 2 2 5" xfId="10605" xr:uid="{00000000-0005-0000-0000-00009B290000}"/>
    <cellStyle name="Comma 2 3 2 2 2 2 2 5 2" xfId="10606" xr:uid="{00000000-0005-0000-0000-00009C290000}"/>
    <cellStyle name="Comma 2 3 2 2 2 2 2 6" xfId="10607" xr:uid="{00000000-0005-0000-0000-00009D290000}"/>
    <cellStyle name="Comma 2 3 2 2 2 2 2 6 2" xfId="10608" xr:uid="{00000000-0005-0000-0000-00009E290000}"/>
    <cellStyle name="Comma 2 3 2 2 2 2 2 7" xfId="10609" xr:uid="{00000000-0005-0000-0000-00009F290000}"/>
    <cellStyle name="Comma 2 3 2 2 2 2 3" xfId="10610" xr:uid="{00000000-0005-0000-0000-0000A0290000}"/>
    <cellStyle name="Comma 2 3 2 2 2 2 3 2" xfId="10611" xr:uid="{00000000-0005-0000-0000-0000A1290000}"/>
    <cellStyle name="Comma 2 3 2 2 2 2 3 2 2" xfId="10612" xr:uid="{00000000-0005-0000-0000-0000A2290000}"/>
    <cellStyle name="Comma 2 3 2 2 2 2 3 2 2 2" xfId="10613" xr:uid="{00000000-0005-0000-0000-0000A3290000}"/>
    <cellStyle name="Comma 2 3 2 2 2 2 3 2 2 2 2" xfId="10614" xr:uid="{00000000-0005-0000-0000-0000A4290000}"/>
    <cellStyle name="Comma 2 3 2 2 2 2 3 2 2 3" xfId="10615" xr:uid="{00000000-0005-0000-0000-0000A5290000}"/>
    <cellStyle name="Comma 2 3 2 2 2 2 3 2 2 3 2" xfId="10616" xr:uid="{00000000-0005-0000-0000-0000A6290000}"/>
    <cellStyle name="Comma 2 3 2 2 2 2 3 2 2 4" xfId="10617" xr:uid="{00000000-0005-0000-0000-0000A7290000}"/>
    <cellStyle name="Comma 2 3 2 2 2 2 3 2 3" xfId="10618" xr:uid="{00000000-0005-0000-0000-0000A8290000}"/>
    <cellStyle name="Comma 2 3 2 2 2 2 3 2 3 2" xfId="10619" xr:uid="{00000000-0005-0000-0000-0000A9290000}"/>
    <cellStyle name="Comma 2 3 2 2 2 2 3 2 4" xfId="10620" xr:uid="{00000000-0005-0000-0000-0000AA290000}"/>
    <cellStyle name="Comma 2 3 2 2 2 2 3 2 4 2" xfId="10621" xr:uid="{00000000-0005-0000-0000-0000AB290000}"/>
    <cellStyle name="Comma 2 3 2 2 2 2 3 2 5" xfId="10622" xr:uid="{00000000-0005-0000-0000-0000AC290000}"/>
    <cellStyle name="Comma 2 3 2 2 2 2 3 3" xfId="10623" xr:uid="{00000000-0005-0000-0000-0000AD290000}"/>
    <cellStyle name="Comma 2 3 2 2 2 2 3 3 2" xfId="10624" xr:uid="{00000000-0005-0000-0000-0000AE290000}"/>
    <cellStyle name="Comma 2 3 2 2 2 2 3 3 2 2" xfId="10625" xr:uid="{00000000-0005-0000-0000-0000AF290000}"/>
    <cellStyle name="Comma 2 3 2 2 2 2 3 3 3" xfId="10626" xr:uid="{00000000-0005-0000-0000-0000B0290000}"/>
    <cellStyle name="Comma 2 3 2 2 2 2 3 3 3 2" xfId="10627" xr:uid="{00000000-0005-0000-0000-0000B1290000}"/>
    <cellStyle name="Comma 2 3 2 2 2 2 3 3 4" xfId="10628" xr:uid="{00000000-0005-0000-0000-0000B2290000}"/>
    <cellStyle name="Comma 2 3 2 2 2 2 3 4" xfId="10629" xr:uid="{00000000-0005-0000-0000-0000B3290000}"/>
    <cellStyle name="Comma 2 3 2 2 2 2 3 4 2" xfId="10630" xr:uid="{00000000-0005-0000-0000-0000B4290000}"/>
    <cellStyle name="Comma 2 3 2 2 2 2 3 5" xfId="10631" xr:uid="{00000000-0005-0000-0000-0000B5290000}"/>
    <cellStyle name="Comma 2 3 2 2 2 2 3 5 2" xfId="10632" xr:uid="{00000000-0005-0000-0000-0000B6290000}"/>
    <cellStyle name="Comma 2 3 2 2 2 2 3 6" xfId="10633" xr:uid="{00000000-0005-0000-0000-0000B7290000}"/>
    <cellStyle name="Comma 2 3 2 2 2 2 4" xfId="10634" xr:uid="{00000000-0005-0000-0000-0000B8290000}"/>
    <cellStyle name="Comma 2 3 2 2 2 2 4 2" xfId="10635" xr:uid="{00000000-0005-0000-0000-0000B9290000}"/>
    <cellStyle name="Comma 2 3 2 2 2 2 4 2 2" xfId="10636" xr:uid="{00000000-0005-0000-0000-0000BA290000}"/>
    <cellStyle name="Comma 2 3 2 2 2 2 4 2 2 2" xfId="10637" xr:uid="{00000000-0005-0000-0000-0000BB290000}"/>
    <cellStyle name="Comma 2 3 2 2 2 2 4 2 3" xfId="10638" xr:uid="{00000000-0005-0000-0000-0000BC290000}"/>
    <cellStyle name="Comma 2 3 2 2 2 2 4 2 3 2" xfId="10639" xr:uid="{00000000-0005-0000-0000-0000BD290000}"/>
    <cellStyle name="Comma 2 3 2 2 2 2 4 2 4" xfId="10640" xr:uid="{00000000-0005-0000-0000-0000BE290000}"/>
    <cellStyle name="Comma 2 3 2 2 2 2 4 3" xfId="10641" xr:uid="{00000000-0005-0000-0000-0000BF290000}"/>
    <cellStyle name="Comma 2 3 2 2 2 2 4 3 2" xfId="10642" xr:uid="{00000000-0005-0000-0000-0000C0290000}"/>
    <cellStyle name="Comma 2 3 2 2 2 2 4 4" xfId="10643" xr:uid="{00000000-0005-0000-0000-0000C1290000}"/>
    <cellStyle name="Comma 2 3 2 2 2 2 4 4 2" xfId="10644" xr:uid="{00000000-0005-0000-0000-0000C2290000}"/>
    <cellStyle name="Comma 2 3 2 2 2 2 4 5" xfId="10645" xr:uid="{00000000-0005-0000-0000-0000C3290000}"/>
    <cellStyle name="Comma 2 3 2 2 2 2 5" xfId="10646" xr:uid="{00000000-0005-0000-0000-0000C4290000}"/>
    <cellStyle name="Comma 2 3 2 2 2 2 5 2" xfId="10647" xr:uid="{00000000-0005-0000-0000-0000C5290000}"/>
    <cellStyle name="Comma 2 3 2 2 2 2 5 2 2" xfId="10648" xr:uid="{00000000-0005-0000-0000-0000C6290000}"/>
    <cellStyle name="Comma 2 3 2 2 2 2 5 3" xfId="10649" xr:uid="{00000000-0005-0000-0000-0000C7290000}"/>
    <cellStyle name="Comma 2 3 2 2 2 2 5 3 2" xfId="10650" xr:uid="{00000000-0005-0000-0000-0000C8290000}"/>
    <cellStyle name="Comma 2 3 2 2 2 2 5 4" xfId="10651" xr:uid="{00000000-0005-0000-0000-0000C9290000}"/>
    <cellStyle name="Comma 2 3 2 2 2 2 6" xfId="10652" xr:uid="{00000000-0005-0000-0000-0000CA290000}"/>
    <cellStyle name="Comma 2 3 2 2 2 2 6 2" xfId="10653" xr:uid="{00000000-0005-0000-0000-0000CB290000}"/>
    <cellStyle name="Comma 2 3 2 2 2 2 7" xfId="10654" xr:uid="{00000000-0005-0000-0000-0000CC290000}"/>
    <cellStyle name="Comma 2 3 2 2 2 2 7 2" xfId="10655" xr:uid="{00000000-0005-0000-0000-0000CD290000}"/>
    <cellStyle name="Comma 2 3 2 2 2 2 8" xfId="10656" xr:uid="{00000000-0005-0000-0000-0000CE290000}"/>
    <cellStyle name="Comma 2 3 2 2 2 3" xfId="10657" xr:uid="{00000000-0005-0000-0000-0000CF290000}"/>
    <cellStyle name="Comma 2 3 2 2 2 3 2" xfId="10658" xr:uid="{00000000-0005-0000-0000-0000D0290000}"/>
    <cellStyle name="Comma 2 3 2 2 2 3 2 2" xfId="10659" xr:uid="{00000000-0005-0000-0000-0000D1290000}"/>
    <cellStyle name="Comma 2 3 2 2 2 3 2 2 2" xfId="10660" xr:uid="{00000000-0005-0000-0000-0000D2290000}"/>
    <cellStyle name="Comma 2 3 2 2 2 3 2 2 2 2" xfId="10661" xr:uid="{00000000-0005-0000-0000-0000D3290000}"/>
    <cellStyle name="Comma 2 3 2 2 2 3 2 2 2 2 2" xfId="10662" xr:uid="{00000000-0005-0000-0000-0000D4290000}"/>
    <cellStyle name="Comma 2 3 2 2 2 3 2 2 2 3" xfId="10663" xr:uid="{00000000-0005-0000-0000-0000D5290000}"/>
    <cellStyle name="Comma 2 3 2 2 2 3 2 2 2 3 2" xfId="10664" xr:uid="{00000000-0005-0000-0000-0000D6290000}"/>
    <cellStyle name="Comma 2 3 2 2 2 3 2 2 2 4" xfId="10665" xr:uid="{00000000-0005-0000-0000-0000D7290000}"/>
    <cellStyle name="Comma 2 3 2 2 2 3 2 2 3" xfId="10666" xr:uid="{00000000-0005-0000-0000-0000D8290000}"/>
    <cellStyle name="Comma 2 3 2 2 2 3 2 2 3 2" xfId="10667" xr:uid="{00000000-0005-0000-0000-0000D9290000}"/>
    <cellStyle name="Comma 2 3 2 2 2 3 2 2 4" xfId="10668" xr:uid="{00000000-0005-0000-0000-0000DA290000}"/>
    <cellStyle name="Comma 2 3 2 2 2 3 2 2 4 2" xfId="10669" xr:uid="{00000000-0005-0000-0000-0000DB290000}"/>
    <cellStyle name="Comma 2 3 2 2 2 3 2 2 5" xfId="10670" xr:uid="{00000000-0005-0000-0000-0000DC290000}"/>
    <cellStyle name="Comma 2 3 2 2 2 3 2 3" xfId="10671" xr:uid="{00000000-0005-0000-0000-0000DD290000}"/>
    <cellStyle name="Comma 2 3 2 2 2 3 2 3 2" xfId="10672" xr:uid="{00000000-0005-0000-0000-0000DE290000}"/>
    <cellStyle name="Comma 2 3 2 2 2 3 2 3 2 2" xfId="10673" xr:uid="{00000000-0005-0000-0000-0000DF290000}"/>
    <cellStyle name="Comma 2 3 2 2 2 3 2 3 3" xfId="10674" xr:uid="{00000000-0005-0000-0000-0000E0290000}"/>
    <cellStyle name="Comma 2 3 2 2 2 3 2 3 3 2" xfId="10675" xr:uid="{00000000-0005-0000-0000-0000E1290000}"/>
    <cellStyle name="Comma 2 3 2 2 2 3 2 3 4" xfId="10676" xr:uid="{00000000-0005-0000-0000-0000E2290000}"/>
    <cellStyle name="Comma 2 3 2 2 2 3 2 4" xfId="10677" xr:uid="{00000000-0005-0000-0000-0000E3290000}"/>
    <cellStyle name="Comma 2 3 2 2 2 3 2 4 2" xfId="10678" xr:uid="{00000000-0005-0000-0000-0000E4290000}"/>
    <cellStyle name="Comma 2 3 2 2 2 3 2 5" xfId="10679" xr:uid="{00000000-0005-0000-0000-0000E5290000}"/>
    <cellStyle name="Comma 2 3 2 2 2 3 2 5 2" xfId="10680" xr:uid="{00000000-0005-0000-0000-0000E6290000}"/>
    <cellStyle name="Comma 2 3 2 2 2 3 2 6" xfId="10681" xr:uid="{00000000-0005-0000-0000-0000E7290000}"/>
    <cellStyle name="Comma 2 3 2 2 2 3 3" xfId="10682" xr:uid="{00000000-0005-0000-0000-0000E8290000}"/>
    <cellStyle name="Comma 2 3 2 2 2 3 3 2" xfId="10683" xr:uid="{00000000-0005-0000-0000-0000E9290000}"/>
    <cellStyle name="Comma 2 3 2 2 2 3 3 2 2" xfId="10684" xr:uid="{00000000-0005-0000-0000-0000EA290000}"/>
    <cellStyle name="Comma 2 3 2 2 2 3 3 2 2 2" xfId="10685" xr:uid="{00000000-0005-0000-0000-0000EB290000}"/>
    <cellStyle name="Comma 2 3 2 2 2 3 3 2 3" xfId="10686" xr:uid="{00000000-0005-0000-0000-0000EC290000}"/>
    <cellStyle name="Comma 2 3 2 2 2 3 3 2 3 2" xfId="10687" xr:uid="{00000000-0005-0000-0000-0000ED290000}"/>
    <cellStyle name="Comma 2 3 2 2 2 3 3 2 4" xfId="10688" xr:uid="{00000000-0005-0000-0000-0000EE290000}"/>
    <cellStyle name="Comma 2 3 2 2 2 3 3 3" xfId="10689" xr:uid="{00000000-0005-0000-0000-0000EF290000}"/>
    <cellStyle name="Comma 2 3 2 2 2 3 3 3 2" xfId="10690" xr:uid="{00000000-0005-0000-0000-0000F0290000}"/>
    <cellStyle name="Comma 2 3 2 2 2 3 3 4" xfId="10691" xr:uid="{00000000-0005-0000-0000-0000F1290000}"/>
    <cellStyle name="Comma 2 3 2 2 2 3 3 4 2" xfId="10692" xr:uid="{00000000-0005-0000-0000-0000F2290000}"/>
    <cellStyle name="Comma 2 3 2 2 2 3 3 5" xfId="10693" xr:uid="{00000000-0005-0000-0000-0000F3290000}"/>
    <cellStyle name="Comma 2 3 2 2 2 3 4" xfId="10694" xr:uid="{00000000-0005-0000-0000-0000F4290000}"/>
    <cellStyle name="Comma 2 3 2 2 2 3 4 2" xfId="10695" xr:uid="{00000000-0005-0000-0000-0000F5290000}"/>
    <cellStyle name="Comma 2 3 2 2 2 3 4 2 2" xfId="10696" xr:uid="{00000000-0005-0000-0000-0000F6290000}"/>
    <cellStyle name="Comma 2 3 2 2 2 3 4 3" xfId="10697" xr:uid="{00000000-0005-0000-0000-0000F7290000}"/>
    <cellStyle name="Comma 2 3 2 2 2 3 4 3 2" xfId="10698" xr:uid="{00000000-0005-0000-0000-0000F8290000}"/>
    <cellStyle name="Comma 2 3 2 2 2 3 4 4" xfId="10699" xr:uid="{00000000-0005-0000-0000-0000F9290000}"/>
    <cellStyle name="Comma 2 3 2 2 2 3 5" xfId="10700" xr:uid="{00000000-0005-0000-0000-0000FA290000}"/>
    <cellStyle name="Comma 2 3 2 2 2 3 5 2" xfId="10701" xr:uid="{00000000-0005-0000-0000-0000FB290000}"/>
    <cellStyle name="Comma 2 3 2 2 2 3 6" xfId="10702" xr:uid="{00000000-0005-0000-0000-0000FC290000}"/>
    <cellStyle name="Comma 2 3 2 2 2 3 6 2" xfId="10703" xr:uid="{00000000-0005-0000-0000-0000FD290000}"/>
    <cellStyle name="Comma 2 3 2 2 2 3 7" xfId="10704" xr:uid="{00000000-0005-0000-0000-0000FE290000}"/>
    <cellStyle name="Comma 2 3 2 2 2 4" xfId="10705" xr:uid="{00000000-0005-0000-0000-0000FF290000}"/>
    <cellStyle name="Comma 2 3 2 2 2 4 2" xfId="10706" xr:uid="{00000000-0005-0000-0000-0000002A0000}"/>
    <cellStyle name="Comma 2 3 2 2 2 4 2 2" xfId="10707" xr:uid="{00000000-0005-0000-0000-0000012A0000}"/>
    <cellStyle name="Comma 2 3 2 2 2 4 2 2 2" xfId="10708" xr:uid="{00000000-0005-0000-0000-0000022A0000}"/>
    <cellStyle name="Comma 2 3 2 2 2 4 2 2 2 2" xfId="10709" xr:uid="{00000000-0005-0000-0000-0000032A0000}"/>
    <cellStyle name="Comma 2 3 2 2 2 4 2 2 3" xfId="10710" xr:uid="{00000000-0005-0000-0000-0000042A0000}"/>
    <cellStyle name="Comma 2 3 2 2 2 4 2 2 3 2" xfId="10711" xr:uid="{00000000-0005-0000-0000-0000052A0000}"/>
    <cellStyle name="Comma 2 3 2 2 2 4 2 2 4" xfId="10712" xr:uid="{00000000-0005-0000-0000-0000062A0000}"/>
    <cellStyle name="Comma 2 3 2 2 2 4 2 3" xfId="10713" xr:uid="{00000000-0005-0000-0000-0000072A0000}"/>
    <cellStyle name="Comma 2 3 2 2 2 4 2 3 2" xfId="10714" xr:uid="{00000000-0005-0000-0000-0000082A0000}"/>
    <cellStyle name="Comma 2 3 2 2 2 4 2 4" xfId="10715" xr:uid="{00000000-0005-0000-0000-0000092A0000}"/>
    <cellStyle name="Comma 2 3 2 2 2 4 2 4 2" xfId="10716" xr:uid="{00000000-0005-0000-0000-00000A2A0000}"/>
    <cellStyle name="Comma 2 3 2 2 2 4 2 5" xfId="10717" xr:uid="{00000000-0005-0000-0000-00000B2A0000}"/>
    <cellStyle name="Comma 2 3 2 2 2 4 3" xfId="10718" xr:uid="{00000000-0005-0000-0000-00000C2A0000}"/>
    <cellStyle name="Comma 2 3 2 2 2 4 3 2" xfId="10719" xr:uid="{00000000-0005-0000-0000-00000D2A0000}"/>
    <cellStyle name="Comma 2 3 2 2 2 4 3 2 2" xfId="10720" xr:uid="{00000000-0005-0000-0000-00000E2A0000}"/>
    <cellStyle name="Comma 2 3 2 2 2 4 3 3" xfId="10721" xr:uid="{00000000-0005-0000-0000-00000F2A0000}"/>
    <cellStyle name="Comma 2 3 2 2 2 4 3 3 2" xfId="10722" xr:uid="{00000000-0005-0000-0000-0000102A0000}"/>
    <cellStyle name="Comma 2 3 2 2 2 4 3 4" xfId="10723" xr:uid="{00000000-0005-0000-0000-0000112A0000}"/>
    <cellStyle name="Comma 2 3 2 2 2 4 4" xfId="10724" xr:uid="{00000000-0005-0000-0000-0000122A0000}"/>
    <cellStyle name="Comma 2 3 2 2 2 4 4 2" xfId="10725" xr:uid="{00000000-0005-0000-0000-0000132A0000}"/>
    <cellStyle name="Comma 2 3 2 2 2 4 5" xfId="10726" xr:uid="{00000000-0005-0000-0000-0000142A0000}"/>
    <cellStyle name="Comma 2 3 2 2 2 4 5 2" xfId="10727" xr:uid="{00000000-0005-0000-0000-0000152A0000}"/>
    <cellStyle name="Comma 2 3 2 2 2 4 6" xfId="10728" xr:uid="{00000000-0005-0000-0000-0000162A0000}"/>
    <cellStyle name="Comma 2 3 2 2 2 5" xfId="10729" xr:uid="{00000000-0005-0000-0000-0000172A0000}"/>
    <cellStyle name="Comma 2 3 2 2 2 5 2" xfId="10730" xr:uid="{00000000-0005-0000-0000-0000182A0000}"/>
    <cellStyle name="Comma 2 3 2 2 2 5 2 2" xfId="10731" xr:uid="{00000000-0005-0000-0000-0000192A0000}"/>
    <cellStyle name="Comma 2 3 2 2 2 5 2 2 2" xfId="10732" xr:uid="{00000000-0005-0000-0000-00001A2A0000}"/>
    <cellStyle name="Comma 2 3 2 2 2 5 2 3" xfId="10733" xr:uid="{00000000-0005-0000-0000-00001B2A0000}"/>
    <cellStyle name="Comma 2 3 2 2 2 5 2 3 2" xfId="10734" xr:uid="{00000000-0005-0000-0000-00001C2A0000}"/>
    <cellStyle name="Comma 2 3 2 2 2 5 2 4" xfId="10735" xr:uid="{00000000-0005-0000-0000-00001D2A0000}"/>
    <cellStyle name="Comma 2 3 2 2 2 5 3" xfId="10736" xr:uid="{00000000-0005-0000-0000-00001E2A0000}"/>
    <cellStyle name="Comma 2 3 2 2 2 5 3 2" xfId="10737" xr:uid="{00000000-0005-0000-0000-00001F2A0000}"/>
    <cellStyle name="Comma 2 3 2 2 2 5 4" xfId="10738" xr:uid="{00000000-0005-0000-0000-0000202A0000}"/>
    <cellStyle name="Comma 2 3 2 2 2 5 4 2" xfId="10739" xr:uid="{00000000-0005-0000-0000-0000212A0000}"/>
    <cellStyle name="Comma 2 3 2 2 2 5 5" xfId="10740" xr:uid="{00000000-0005-0000-0000-0000222A0000}"/>
    <cellStyle name="Comma 2 3 2 2 2 6" xfId="10741" xr:uid="{00000000-0005-0000-0000-0000232A0000}"/>
    <cellStyle name="Comma 2 3 2 2 2 6 2" xfId="10742" xr:uid="{00000000-0005-0000-0000-0000242A0000}"/>
    <cellStyle name="Comma 2 3 2 2 2 6 2 2" xfId="10743" xr:uid="{00000000-0005-0000-0000-0000252A0000}"/>
    <cellStyle name="Comma 2 3 2 2 2 6 3" xfId="10744" xr:uid="{00000000-0005-0000-0000-0000262A0000}"/>
    <cellStyle name="Comma 2 3 2 2 2 6 3 2" xfId="10745" xr:uid="{00000000-0005-0000-0000-0000272A0000}"/>
    <cellStyle name="Comma 2 3 2 2 2 6 4" xfId="10746" xr:uid="{00000000-0005-0000-0000-0000282A0000}"/>
    <cellStyle name="Comma 2 3 2 2 2 7" xfId="10747" xr:uid="{00000000-0005-0000-0000-0000292A0000}"/>
    <cellStyle name="Comma 2 3 2 2 2 7 2" xfId="10748" xr:uid="{00000000-0005-0000-0000-00002A2A0000}"/>
    <cellStyle name="Comma 2 3 2 2 2 8" xfId="10749" xr:uid="{00000000-0005-0000-0000-00002B2A0000}"/>
    <cellStyle name="Comma 2 3 2 2 2 8 2" xfId="10750" xr:uid="{00000000-0005-0000-0000-00002C2A0000}"/>
    <cellStyle name="Comma 2 3 2 2 2 9" xfId="10751" xr:uid="{00000000-0005-0000-0000-00002D2A0000}"/>
    <cellStyle name="Comma 2 3 2 2 3" xfId="10752" xr:uid="{00000000-0005-0000-0000-00002E2A0000}"/>
    <cellStyle name="Comma 2 3 2 2 3 2" xfId="10753" xr:uid="{00000000-0005-0000-0000-00002F2A0000}"/>
    <cellStyle name="Comma 2 3 2 2 3 2 2" xfId="10754" xr:uid="{00000000-0005-0000-0000-0000302A0000}"/>
    <cellStyle name="Comma 2 3 2 2 3 2 2 2" xfId="10755" xr:uid="{00000000-0005-0000-0000-0000312A0000}"/>
    <cellStyle name="Comma 2 3 2 2 3 2 2 2 2" xfId="10756" xr:uid="{00000000-0005-0000-0000-0000322A0000}"/>
    <cellStyle name="Comma 2 3 2 2 3 2 2 2 2 2" xfId="10757" xr:uid="{00000000-0005-0000-0000-0000332A0000}"/>
    <cellStyle name="Comma 2 3 2 2 3 2 2 2 2 2 2" xfId="10758" xr:uid="{00000000-0005-0000-0000-0000342A0000}"/>
    <cellStyle name="Comma 2 3 2 2 3 2 2 2 2 3" xfId="10759" xr:uid="{00000000-0005-0000-0000-0000352A0000}"/>
    <cellStyle name="Comma 2 3 2 2 3 2 2 2 2 3 2" xfId="10760" xr:uid="{00000000-0005-0000-0000-0000362A0000}"/>
    <cellStyle name="Comma 2 3 2 2 3 2 2 2 2 4" xfId="10761" xr:uid="{00000000-0005-0000-0000-0000372A0000}"/>
    <cellStyle name="Comma 2 3 2 2 3 2 2 2 3" xfId="10762" xr:uid="{00000000-0005-0000-0000-0000382A0000}"/>
    <cellStyle name="Comma 2 3 2 2 3 2 2 2 3 2" xfId="10763" xr:uid="{00000000-0005-0000-0000-0000392A0000}"/>
    <cellStyle name="Comma 2 3 2 2 3 2 2 2 4" xfId="10764" xr:uid="{00000000-0005-0000-0000-00003A2A0000}"/>
    <cellStyle name="Comma 2 3 2 2 3 2 2 2 4 2" xfId="10765" xr:uid="{00000000-0005-0000-0000-00003B2A0000}"/>
    <cellStyle name="Comma 2 3 2 2 3 2 2 2 5" xfId="10766" xr:uid="{00000000-0005-0000-0000-00003C2A0000}"/>
    <cellStyle name="Comma 2 3 2 2 3 2 2 3" xfId="10767" xr:uid="{00000000-0005-0000-0000-00003D2A0000}"/>
    <cellStyle name="Comma 2 3 2 2 3 2 2 3 2" xfId="10768" xr:uid="{00000000-0005-0000-0000-00003E2A0000}"/>
    <cellStyle name="Comma 2 3 2 2 3 2 2 3 2 2" xfId="10769" xr:uid="{00000000-0005-0000-0000-00003F2A0000}"/>
    <cellStyle name="Comma 2 3 2 2 3 2 2 3 3" xfId="10770" xr:uid="{00000000-0005-0000-0000-0000402A0000}"/>
    <cellStyle name="Comma 2 3 2 2 3 2 2 3 3 2" xfId="10771" xr:uid="{00000000-0005-0000-0000-0000412A0000}"/>
    <cellStyle name="Comma 2 3 2 2 3 2 2 3 4" xfId="10772" xr:uid="{00000000-0005-0000-0000-0000422A0000}"/>
    <cellStyle name="Comma 2 3 2 2 3 2 2 4" xfId="10773" xr:uid="{00000000-0005-0000-0000-0000432A0000}"/>
    <cellStyle name="Comma 2 3 2 2 3 2 2 4 2" xfId="10774" xr:uid="{00000000-0005-0000-0000-0000442A0000}"/>
    <cellStyle name="Comma 2 3 2 2 3 2 2 5" xfId="10775" xr:uid="{00000000-0005-0000-0000-0000452A0000}"/>
    <cellStyle name="Comma 2 3 2 2 3 2 2 5 2" xfId="10776" xr:uid="{00000000-0005-0000-0000-0000462A0000}"/>
    <cellStyle name="Comma 2 3 2 2 3 2 2 6" xfId="10777" xr:uid="{00000000-0005-0000-0000-0000472A0000}"/>
    <cellStyle name="Comma 2 3 2 2 3 2 3" xfId="10778" xr:uid="{00000000-0005-0000-0000-0000482A0000}"/>
    <cellStyle name="Comma 2 3 2 2 3 2 3 2" xfId="10779" xr:uid="{00000000-0005-0000-0000-0000492A0000}"/>
    <cellStyle name="Comma 2 3 2 2 3 2 3 2 2" xfId="10780" xr:uid="{00000000-0005-0000-0000-00004A2A0000}"/>
    <cellStyle name="Comma 2 3 2 2 3 2 3 2 2 2" xfId="10781" xr:uid="{00000000-0005-0000-0000-00004B2A0000}"/>
    <cellStyle name="Comma 2 3 2 2 3 2 3 2 3" xfId="10782" xr:uid="{00000000-0005-0000-0000-00004C2A0000}"/>
    <cellStyle name="Comma 2 3 2 2 3 2 3 2 3 2" xfId="10783" xr:uid="{00000000-0005-0000-0000-00004D2A0000}"/>
    <cellStyle name="Comma 2 3 2 2 3 2 3 2 4" xfId="10784" xr:uid="{00000000-0005-0000-0000-00004E2A0000}"/>
    <cellStyle name="Comma 2 3 2 2 3 2 3 3" xfId="10785" xr:uid="{00000000-0005-0000-0000-00004F2A0000}"/>
    <cellStyle name="Comma 2 3 2 2 3 2 3 3 2" xfId="10786" xr:uid="{00000000-0005-0000-0000-0000502A0000}"/>
    <cellStyle name="Comma 2 3 2 2 3 2 3 4" xfId="10787" xr:uid="{00000000-0005-0000-0000-0000512A0000}"/>
    <cellStyle name="Comma 2 3 2 2 3 2 3 4 2" xfId="10788" xr:uid="{00000000-0005-0000-0000-0000522A0000}"/>
    <cellStyle name="Comma 2 3 2 2 3 2 3 5" xfId="10789" xr:uid="{00000000-0005-0000-0000-0000532A0000}"/>
    <cellStyle name="Comma 2 3 2 2 3 2 4" xfId="10790" xr:uid="{00000000-0005-0000-0000-0000542A0000}"/>
    <cellStyle name="Comma 2 3 2 2 3 2 4 2" xfId="10791" xr:uid="{00000000-0005-0000-0000-0000552A0000}"/>
    <cellStyle name="Comma 2 3 2 2 3 2 4 2 2" xfId="10792" xr:uid="{00000000-0005-0000-0000-0000562A0000}"/>
    <cellStyle name="Comma 2 3 2 2 3 2 4 3" xfId="10793" xr:uid="{00000000-0005-0000-0000-0000572A0000}"/>
    <cellStyle name="Comma 2 3 2 2 3 2 4 3 2" xfId="10794" xr:uid="{00000000-0005-0000-0000-0000582A0000}"/>
    <cellStyle name="Comma 2 3 2 2 3 2 4 4" xfId="10795" xr:uid="{00000000-0005-0000-0000-0000592A0000}"/>
    <cellStyle name="Comma 2 3 2 2 3 2 5" xfId="10796" xr:uid="{00000000-0005-0000-0000-00005A2A0000}"/>
    <cellStyle name="Comma 2 3 2 2 3 2 5 2" xfId="10797" xr:uid="{00000000-0005-0000-0000-00005B2A0000}"/>
    <cellStyle name="Comma 2 3 2 2 3 2 6" xfId="10798" xr:uid="{00000000-0005-0000-0000-00005C2A0000}"/>
    <cellStyle name="Comma 2 3 2 2 3 2 6 2" xfId="10799" xr:uid="{00000000-0005-0000-0000-00005D2A0000}"/>
    <cellStyle name="Comma 2 3 2 2 3 2 7" xfId="10800" xr:uid="{00000000-0005-0000-0000-00005E2A0000}"/>
    <cellStyle name="Comma 2 3 2 2 3 3" xfId="10801" xr:uid="{00000000-0005-0000-0000-00005F2A0000}"/>
    <cellStyle name="Comma 2 3 2 2 3 3 2" xfId="10802" xr:uid="{00000000-0005-0000-0000-0000602A0000}"/>
    <cellStyle name="Comma 2 3 2 2 3 3 2 2" xfId="10803" xr:uid="{00000000-0005-0000-0000-0000612A0000}"/>
    <cellStyle name="Comma 2 3 2 2 3 3 2 2 2" xfId="10804" xr:uid="{00000000-0005-0000-0000-0000622A0000}"/>
    <cellStyle name="Comma 2 3 2 2 3 3 2 2 2 2" xfId="10805" xr:uid="{00000000-0005-0000-0000-0000632A0000}"/>
    <cellStyle name="Comma 2 3 2 2 3 3 2 2 3" xfId="10806" xr:uid="{00000000-0005-0000-0000-0000642A0000}"/>
    <cellStyle name="Comma 2 3 2 2 3 3 2 2 3 2" xfId="10807" xr:uid="{00000000-0005-0000-0000-0000652A0000}"/>
    <cellStyle name="Comma 2 3 2 2 3 3 2 2 4" xfId="10808" xr:uid="{00000000-0005-0000-0000-0000662A0000}"/>
    <cellStyle name="Comma 2 3 2 2 3 3 2 3" xfId="10809" xr:uid="{00000000-0005-0000-0000-0000672A0000}"/>
    <cellStyle name="Comma 2 3 2 2 3 3 2 3 2" xfId="10810" xr:uid="{00000000-0005-0000-0000-0000682A0000}"/>
    <cellStyle name="Comma 2 3 2 2 3 3 2 4" xfId="10811" xr:uid="{00000000-0005-0000-0000-0000692A0000}"/>
    <cellStyle name="Comma 2 3 2 2 3 3 2 4 2" xfId="10812" xr:uid="{00000000-0005-0000-0000-00006A2A0000}"/>
    <cellStyle name="Comma 2 3 2 2 3 3 2 5" xfId="10813" xr:uid="{00000000-0005-0000-0000-00006B2A0000}"/>
    <cellStyle name="Comma 2 3 2 2 3 3 3" xfId="10814" xr:uid="{00000000-0005-0000-0000-00006C2A0000}"/>
    <cellStyle name="Comma 2 3 2 2 3 3 3 2" xfId="10815" xr:uid="{00000000-0005-0000-0000-00006D2A0000}"/>
    <cellStyle name="Comma 2 3 2 2 3 3 3 2 2" xfId="10816" xr:uid="{00000000-0005-0000-0000-00006E2A0000}"/>
    <cellStyle name="Comma 2 3 2 2 3 3 3 3" xfId="10817" xr:uid="{00000000-0005-0000-0000-00006F2A0000}"/>
    <cellStyle name="Comma 2 3 2 2 3 3 3 3 2" xfId="10818" xr:uid="{00000000-0005-0000-0000-0000702A0000}"/>
    <cellStyle name="Comma 2 3 2 2 3 3 3 4" xfId="10819" xr:uid="{00000000-0005-0000-0000-0000712A0000}"/>
    <cellStyle name="Comma 2 3 2 2 3 3 4" xfId="10820" xr:uid="{00000000-0005-0000-0000-0000722A0000}"/>
    <cellStyle name="Comma 2 3 2 2 3 3 4 2" xfId="10821" xr:uid="{00000000-0005-0000-0000-0000732A0000}"/>
    <cellStyle name="Comma 2 3 2 2 3 3 5" xfId="10822" xr:uid="{00000000-0005-0000-0000-0000742A0000}"/>
    <cellStyle name="Comma 2 3 2 2 3 3 5 2" xfId="10823" xr:uid="{00000000-0005-0000-0000-0000752A0000}"/>
    <cellStyle name="Comma 2 3 2 2 3 3 6" xfId="10824" xr:uid="{00000000-0005-0000-0000-0000762A0000}"/>
    <cellStyle name="Comma 2 3 2 2 3 4" xfId="10825" xr:uid="{00000000-0005-0000-0000-0000772A0000}"/>
    <cellStyle name="Comma 2 3 2 2 3 4 2" xfId="10826" xr:uid="{00000000-0005-0000-0000-0000782A0000}"/>
    <cellStyle name="Comma 2 3 2 2 3 4 2 2" xfId="10827" xr:uid="{00000000-0005-0000-0000-0000792A0000}"/>
    <cellStyle name="Comma 2 3 2 2 3 4 2 2 2" xfId="10828" xr:uid="{00000000-0005-0000-0000-00007A2A0000}"/>
    <cellStyle name="Comma 2 3 2 2 3 4 2 3" xfId="10829" xr:uid="{00000000-0005-0000-0000-00007B2A0000}"/>
    <cellStyle name="Comma 2 3 2 2 3 4 2 3 2" xfId="10830" xr:uid="{00000000-0005-0000-0000-00007C2A0000}"/>
    <cellStyle name="Comma 2 3 2 2 3 4 2 4" xfId="10831" xr:uid="{00000000-0005-0000-0000-00007D2A0000}"/>
    <cellStyle name="Comma 2 3 2 2 3 4 3" xfId="10832" xr:uid="{00000000-0005-0000-0000-00007E2A0000}"/>
    <cellStyle name="Comma 2 3 2 2 3 4 3 2" xfId="10833" xr:uid="{00000000-0005-0000-0000-00007F2A0000}"/>
    <cellStyle name="Comma 2 3 2 2 3 4 4" xfId="10834" xr:uid="{00000000-0005-0000-0000-0000802A0000}"/>
    <cellStyle name="Comma 2 3 2 2 3 4 4 2" xfId="10835" xr:uid="{00000000-0005-0000-0000-0000812A0000}"/>
    <cellStyle name="Comma 2 3 2 2 3 4 5" xfId="10836" xr:uid="{00000000-0005-0000-0000-0000822A0000}"/>
    <cellStyle name="Comma 2 3 2 2 3 5" xfId="10837" xr:uid="{00000000-0005-0000-0000-0000832A0000}"/>
    <cellStyle name="Comma 2 3 2 2 3 5 2" xfId="10838" xr:uid="{00000000-0005-0000-0000-0000842A0000}"/>
    <cellStyle name="Comma 2 3 2 2 3 5 2 2" xfId="10839" xr:uid="{00000000-0005-0000-0000-0000852A0000}"/>
    <cellStyle name="Comma 2 3 2 2 3 5 3" xfId="10840" xr:uid="{00000000-0005-0000-0000-0000862A0000}"/>
    <cellStyle name="Comma 2 3 2 2 3 5 3 2" xfId="10841" xr:uid="{00000000-0005-0000-0000-0000872A0000}"/>
    <cellStyle name="Comma 2 3 2 2 3 5 4" xfId="10842" xr:uid="{00000000-0005-0000-0000-0000882A0000}"/>
    <cellStyle name="Comma 2 3 2 2 3 6" xfId="10843" xr:uid="{00000000-0005-0000-0000-0000892A0000}"/>
    <cellStyle name="Comma 2 3 2 2 3 6 2" xfId="10844" xr:uid="{00000000-0005-0000-0000-00008A2A0000}"/>
    <cellStyle name="Comma 2 3 2 2 3 7" xfId="10845" xr:uid="{00000000-0005-0000-0000-00008B2A0000}"/>
    <cellStyle name="Comma 2 3 2 2 3 7 2" xfId="10846" xr:uid="{00000000-0005-0000-0000-00008C2A0000}"/>
    <cellStyle name="Comma 2 3 2 2 3 8" xfId="10847" xr:uid="{00000000-0005-0000-0000-00008D2A0000}"/>
    <cellStyle name="Comma 2 3 2 2 4" xfId="10848" xr:uid="{00000000-0005-0000-0000-00008E2A0000}"/>
    <cellStyle name="Comma 2 3 2 2 4 2" xfId="10849" xr:uid="{00000000-0005-0000-0000-00008F2A0000}"/>
    <cellStyle name="Comma 2 3 2 2 4 2 2" xfId="10850" xr:uid="{00000000-0005-0000-0000-0000902A0000}"/>
    <cellStyle name="Comma 2 3 2 2 4 2 2 2" xfId="10851" xr:uid="{00000000-0005-0000-0000-0000912A0000}"/>
    <cellStyle name="Comma 2 3 2 2 4 2 2 2 2" xfId="10852" xr:uid="{00000000-0005-0000-0000-0000922A0000}"/>
    <cellStyle name="Comma 2 3 2 2 4 2 2 2 2 2" xfId="10853" xr:uid="{00000000-0005-0000-0000-0000932A0000}"/>
    <cellStyle name="Comma 2 3 2 2 4 2 2 2 3" xfId="10854" xr:uid="{00000000-0005-0000-0000-0000942A0000}"/>
    <cellStyle name="Comma 2 3 2 2 4 2 2 2 3 2" xfId="10855" xr:uid="{00000000-0005-0000-0000-0000952A0000}"/>
    <cellStyle name="Comma 2 3 2 2 4 2 2 2 4" xfId="10856" xr:uid="{00000000-0005-0000-0000-0000962A0000}"/>
    <cellStyle name="Comma 2 3 2 2 4 2 2 3" xfId="10857" xr:uid="{00000000-0005-0000-0000-0000972A0000}"/>
    <cellStyle name="Comma 2 3 2 2 4 2 2 3 2" xfId="10858" xr:uid="{00000000-0005-0000-0000-0000982A0000}"/>
    <cellStyle name="Comma 2 3 2 2 4 2 2 4" xfId="10859" xr:uid="{00000000-0005-0000-0000-0000992A0000}"/>
    <cellStyle name="Comma 2 3 2 2 4 2 2 4 2" xfId="10860" xr:uid="{00000000-0005-0000-0000-00009A2A0000}"/>
    <cellStyle name="Comma 2 3 2 2 4 2 2 5" xfId="10861" xr:uid="{00000000-0005-0000-0000-00009B2A0000}"/>
    <cellStyle name="Comma 2 3 2 2 4 2 3" xfId="10862" xr:uid="{00000000-0005-0000-0000-00009C2A0000}"/>
    <cellStyle name="Comma 2 3 2 2 4 2 3 2" xfId="10863" xr:uid="{00000000-0005-0000-0000-00009D2A0000}"/>
    <cellStyle name="Comma 2 3 2 2 4 2 3 2 2" xfId="10864" xr:uid="{00000000-0005-0000-0000-00009E2A0000}"/>
    <cellStyle name="Comma 2 3 2 2 4 2 3 3" xfId="10865" xr:uid="{00000000-0005-0000-0000-00009F2A0000}"/>
    <cellStyle name="Comma 2 3 2 2 4 2 3 3 2" xfId="10866" xr:uid="{00000000-0005-0000-0000-0000A02A0000}"/>
    <cellStyle name="Comma 2 3 2 2 4 2 3 4" xfId="10867" xr:uid="{00000000-0005-0000-0000-0000A12A0000}"/>
    <cellStyle name="Comma 2 3 2 2 4 2 4" xfId="10868" xr:uid="{00000000-0005-0000-0000-0000A22A0000}"/>
    <cellStyle name="Comma 2 3 2 2 4 2 4 2" xfId="10869" xr:uid="{00000000-0005-0000-0000-0000A32A0000}"/>
    <cellStyle name="Comma 2 3 2 2 4 2 5" xfId="10870" xr:uid="{00000000-0005-0000-0000-0000A42A0000}"/>
    <cellStyle name="Comma 2 3 2 2 4 2 5 2" xfId="10871" xr:uid="{00000000-0005-0000-0000-0000A52A0000}"/>
    <cellStyle name="Comma 2 3 2 2 4 2 6" xfId="10872" xr:uid="{00000000-0005-0000-0000-0000A62A0000}"/>
    <cellStyle name="Comma 2 3 2 2 4 3" xfId="10873" xr:uid="{00000000-0005-0000-0000-0000A72A0000}"/>
    <cellStyle name="Comma 2 3 2 2 4 3 2" xfId="10874" xr:uid="{00000000-0005-0000-0000-0000A82A0000}"/>
    <cellStyle name="Comma 2 3 2 2 4 3 2 2" xfId="10875" xr:uid="{00000000-0005-0000-0000-0000A92A0000}"/>
    <cellStyle name="Comma 2 3 2 2 4 3 2 2 2" xfId="10876" xr:uid="{00000000-0005-0000-0000-0000AA2A0000}"/>
    <cellStyle name="Comma 2 3 2 2 4 3 2 3" xfId="10877" xr:uid="{00000000-0005-0000-0000-0000AB2A0000}"/>
    <cellStyle name="Comma 2 3 2 2 4 3 2 3 2" xfId="10878" xr:uid="{00000000-0005-0000-0000-0000AC2A0000}"/>
    <cellStyle name="Comma 2 3 2 2 4 3 2 4" xfId="10879" xr:uid="{00000000-0005-0000-0000-0000AD2A0000}"/>
    <cellStyle name="Comma 2 3 2 2 4 3 3" xfId="10880" xr:uid="{00000000-0005-0000-0000-0000AE2A0000}"/>
    <cellStyle name="Comma 2 3 2 2 4 3 3 2" xfId="10881" xr:uid="{00000000-0005-0000-0000-0000AF2A0000}"/>
    <cellStyle name="Comma 2 3 2 2 4 3 4" xfId="10882" xr:uid="{00000000-0005-0000-0000-0000B02A0000}"/>
    <cellStyle name="Comma 2 3 2 2 4 3 4 2" xfId="10883" xr:uid="{00000000-0005-0000-0000-0000B12A0000}"/>
    <cellStyle name="Comma 2 3 2 2 4 3 5" xfId="10884" xr:uid="{00000000-0005-0000-0000-0000B22A0000}"/>
    <cellStyle name="Comma 2 3 2 2 4 4" xfId="10885" xr:uid="{00000000-0005-0000-0000-0000B32A0000}"/>
    <cellStyle name="Comma 2 3 2 2 4 4 2" xfId="10886" xr:uid="{00000000-0005-0000-0000-0000B42A0000}"/>
    <cellStyle name="Comma 2 3 2 2 4 4 2 2" xfId="10887" xr:uid="{00000000-0005-0000-0000-0000B52A0000}"/>
    <cellStyle name="Comma 2 3 2 2 4 4 3" xfId="10888" xr:uid="{00000000-0005-0000-0000-0000B62A0000}"/>
    <cellStyle name="Comma 2 3 2 2 4 4 3 2" xfId="10889" xr:uid="{00000000-0005-0000-0000-0000B72A0000}"/>
    <cellStyle name="Comma 2 3 2 2 4 4 4" xfId="10890" xr:uid="{00000000-0005-0000-0000-0000B82A0000}"/>
    <cellStyle name="Comma 2 3 2 2 4 5" xfId="10891" xr:uid="{00000000-0005-0000-0000-0000B92A0000}"/>
    <cellStyle name="Comma 2 3 2 2 4 5 2" xfId="10892" xr:uid="{00000000-0005-0000-0000-0000BA2A0000}"/>
    <cellStyle name="Comma 2 3 2 2 4 6" xfId="10893" xr:uid="{00000000-0005-0000-0000-0000BB2A0000}"/>
    <cellStyle name="Comma 2 3 2 2 4 6 2" xfId="10894" xr:uid="{00000000-0005-0000-0000-0000BC2A0000}"/>
    <cellStyle name="Comma 2 3 2 2 4 7" xfId="10895" xr:uid="{00000000-0005-0000-0000-0000BD2A0000}"/>
    <cellStyle name="Comma 2 3 2 2 5" xfId="10896" xr:uid="{00000000-0005-0000-0000-0000BE2A0000}"/>
    <cellStyle name="Comma 2 3 2 2 5 2" xfId="10897" xr:uid="{00000000-0005-0000-0000-0000BF2A0000}"/>
    <cellStyle name="Comma 2 3 2 2 5 2 2" xfId="10898" xr:uid="{00000000-0005-0000-0000-0000C02A0000}"/>
    <cellStyle name="Comma 2 3 2 2 5 2 2 2" xfId="10899" xr:uid="{00000000-0005-0000-0000-0000C12A0000}"/>
    <cellStyle name="Comma 2 3 2 2 5 2 2 2 2" xfId="10900" xr:uid="{00000000-0005-0000-0000-0000C22A0000}"/>
    <cellStyle name="Comma 2 3 2 2 5 2 2 3" xfId="10901" xr:uid="{00000000-0005-0000-0000-0000C32A0000}"/>
    <cellStyle name="Comma 2 3 2 2 5 2 2 3 2" xfId="10902" xr:uid="{00000000-0005-0000-0000-0000C42A0000}"/>
    <cellStyle name="Comma 2 3 2 2 5 2 2 4" xfId="10903" xr:uid="{00000000-0005-0000-0000-0000C52A0000}"/>
    <cellStyle name="Comma 2 3 2 2 5 2 3" xfId="10904" xr:uid="{00000000-0005-0000-0000-0000C62A0000}"/>
    <cellStyle name="Comma 2 3 2 2 5 2 3 2" xfId="10905" xr:uid="{00000000-0005-0000-0000-0000C72A0000}"/>
    <cellStyle name="Comma 2 3 2 2 5 2 4" xfId="10906" xr:uid="{00000000-0005-0000-0000-0000C82A0000}"/>
    <cellStyle name="Comma 2 3 2 2 5 2 4 2" xfId="10907" xr:uid="{00000000-0005-0000-0000-0000C92A0000}"/>
    <cellStyle name="Comma 2 3 2 2 5 2 5" xfId="10908" xr:uid="{00000000-0005-0000-0000-0000CA2A0000}"/>
    <cellStyle name="Comma 2 3 2 2 5 3" xfId="10909" xr:uid="{00000000-0005-0000-0000-0000CB2A0000}"/>
    <cellStyle name="Comma 2 3 2 2 5 3 2" xfId="10910" xr:uid="{00000000-0005-0000-0000-0000CC2A0000}"/>
    <cellStyle name="Comma 2 3 2 2 5 3 2 2" xfId="10911" xr:uid="{00000000-0005-0000-0000-0000CD2A0000}"/>
    <cellStyle name="Comma 2 3 2 2 5 3 3" xfId="10912" xr:uid="{00000000-0005-0000-0000-0000CE2A0000}"/>
    <cellStyle name="Comma 2 3 2 2 5 3 3 2" xfId="10913" xr:uid="{00000000-0005-0000-0000-0000CF2A0000}"/>
    <cellStyle name="Comma 2 3 2 2 5 3 4" xfId="10914" xr:uid="{00000000-0005-0000-0000-0000D02A0000}"/>
    <cellStyle name="Comma 2 3 2 2 5 4" xfId="10915" xr:uid="{00000000-0005-0000-0000-0000D12A0000}"/>
    <cellStyle name="Comma 2 3 2 2 5 4 2" xfId="10916" xr:uid="{00000000-0005-0000-0000-0000D22A0000}"/>
    <cellStyle name="Comma 2 3 2 2 5 5" xfId="10917" xr:uid="{00000000-0005-0000-0000-0000D32A0000}"/>
    <cellStyle name="Comma 2 3 2 2 5 5 2" xfId="10918" xr:uid="{00000000-0005-0000-0000-0000D42A0000}"/>
    <cellStyle name="Comma 2 3 2 2 5 6" xfId="10919" xr:uid="{00000000-0005-0000-0000-0000D52A0000}"/>
    <cellStyle name="Comma 2 3 2 2 6" xfId="10920" xr:uid="{00000000-0005-0000-0000-0000D62A0000}"/>
    <cellStyle name="Comma 2 3 2 2 6 2" xfId="10921" xr:uid="{00000000-0005-0000-0000-0000D72A0000}"/>
    <cellStyle name="Comma 2 3 2 2 6 2 2" xfId="10922" xr:uid="{00000000-0005-0000-0000-0000D82A0000}"/>
    <cellStyle name="Comma 2 3 2 2 6 2 2 2" xfId="10923" xr:uid="{00000000-0005-0000-0000-0000D92A0000}"/>
    <cellStyle name="Comma 2 3 2 2 6 2 3" xfId="10924" xr:uid="{00000000-0005-0000-0000-0000DA2A0000}"/>
    <cellStyle name="Comma 2 3 2 2 6 2 3 2" xfId="10925" xr:uid="{00000000-0005-0000-0000-0000DB2A0000}"/>
    <cellStyle name="Comma 2 3 2 2 6 2 4" xfId="10926" xr:uid="{00000000-0005-0000-0000-0000DC2A0000}"/>
    <cellStyle name="Comma 2 3 2 2 6 3" xfId="10927" xr:uid="{00000000-0005-0000-0000-0000DD2A0000}"/>
    <cellStyle name="Comma 2 3 2 2 6 3 2" xfId="10928" xr:uid="{00000000-0005-0000-0000-0000DE2A0000}"/>
    <cellStyle name="Comma 2 3 2 2 6 4" xfId="10929" xr:uid="{00000000-0005-0000-0000-0000DF2A0000}"/>
    <cellStyle name="Comma 2 3 2 2 6 4 2" xfId="10930" xr:uid="{00000000-0005-0000-0000-0000E02A0000}"/>
    <cellStyle name="Comma 2 3 2 2 6 5" xfId="10931" xr:uid="{00000000-0005-0000-0000-0000E12A0000}"/>
    <cellStyle name="Comma 2 3 2 2 7" xfId="10932" xr:uid="{00000000-0005-0000-0000-0000E22A0000}"/>
    <cellStyle name="Comma 2 3 2 2 7 2" xfId="10933" xr:uid="{00000000-0005-0000-0000-0000E32A0000}"/>
    <cellStyle name="Comma 2 3 2 2 7 2 2" xfId="10934" xr:uid="{00000000-0005-0000-0000-0000E42A0000}"/>
    <cellStyle name="Comma 2 3 2 2 7 3" xfId="10935" xr:uid="{00000000-0005-0000-0000-0000E52A0000}"/>
    <cellStyle name="Comma 2 3 2 2 7 3 2" xfId="10936" xr:uid="{00000000-0005-0000-0000-0000E62A0000}"/>
    <cellStyle name="Comma 2 3 2 2 7 4" xfId="10937" xr:uid="{00000000-0005-0000-0000-0000E72A0000}"/>
    <cellStyle name="Comma 2 3 2 2 8" xfId="10938" xr:uid="{00000000-0005-0000-0000-0000E82A0000}"/>
    <cellStyle name="Comma 2 3 2 2 8 2" xfId="10939" xr:uid="{00000000-0005-0000-0000-0000E92A0000}"/>
    <cellStyle name="Comma 2 3 2 2 9" xfId="10940" xr:uid="{00000000-0005-0000-0000-0000EA2A0000}"/>
    <cellStyle name="Comma 2 3 2 2 9 2" xfId="10941" xr:uid="{00000000-0005-0000-0000-0000EB2A0000}"/>
    <cellStyle name="Comma 2 3 2 3" xfId="10942" xr:uid="{00000000-0005-0000-0000-0000EC2A0000}"/>
    <cellStyle name="Comma 2 3 2 3 10" xfId="10943" xr:uid="{00000000-0005-0000-0000-0000ED2A0000}"/>
    <cellStyle name="Comma 2 3 2 3 2" xfId="10944" xr:uid="{00000000-0005-0000-0000-0000EE2A0000}"/>
    <cellStyle name="Comma 2 3 2 3 2 2" xfId="10945" xr:uid="{00000000-0005-0000-0000-0000EF2A0000}"/>
    <cellStyle name="Comma 2 3 2 3 2 2 2" xfId="10946" xr:uid="{00000000-0005-0000-0000-0000F02A0000}"/>
    <cellStyle name="Comma 2 3 2 3 2 2 2 2" xfId="10947" xr:uid="{00000000-0005-0000-0000-0000F12A0000}"/>
    <cellStyle name="Comma 2 3 2 3 2 2 2 2 2" xfId="10948" xr:uid="{00000000-0005-0000-0000-0000F22A0000}"/>
    <cellStyle name="Comma 2 3 2 3 2 2 2 2 2 2" xfId="10949" xr:uid="{00000000-0005-0000-0000-0000F32A0000}"/>
    <cellStyle name="Comma 2 3 2 3 2 2 2 2 2 2 2" xfId="10950" xr:uid="{00000000-0005-0000-0000-0000F42A0000}"/>
    <cellStyle name="Comma 2 3 2 3 2 2 2 2 2 2 2 2" xfId="10951" xr:uid="{00000000-0005-0000-0000-0000F52A0000}"/>
    <cellStyle name="Comma 2 3 2 3 2 2 2 2 2 2 3" xfId="10952" xr:uid="{00000000-0005-0000-0000-0000F62A0000}"/>
    <cellStyle name="Comma 2 3 2 3 2 2 2 2 2 2 3 2" xfId="10953" xr:uid="{00000000-0005-0000-0000-0000F72A0000}"/>
    <cellStyle name="Comma 2 3 2 3 2 2 2 2 2 2 4" xfId="10954" xr:uid="{00000000-0005-0000-0000-0000F82A0000}"/>
    <cellStyle name="Comma 2 3 2 3 2 2 2 2 2 3" xfId="10955" xr:uid="{00000000-0005-0000-0000-0000F92A0000}"/>
    <cellStyle name="Comma 2 3 2 3 2 2 2 2 2 3 2" xfId="10956" xr:uid="{00000000-0005-0000-0000-0000FA2A0000}"/>
    <cellStyle name="Comma 2 3 2 3 2 2 2 2 2 4" xfId="10957" xr:uid="{00000000-0005-0000-0000-0000FB2A0000}"/>
    <cellStyle name="Comma 2 3 2 3 2 2 2 2 2 4 2" xfId="10958" xr:uid="{00000000-0005-0000-0000-0000FC2A0000}"/>
    <cellStyle name="Comma 2 3 2 3 2 2 2 2 2 5" xfId="10959" xr:uid="{00000000-0005-0000-0000-0000FD2A0000}"/>
    <cellStyle name="Comma 2 3 2 3 2 2 2 2 3" xfId="10960" xr:uid="{00000000-0005-0000-0000-0000FE2A0000}"/>
    <cellStyle name="Comma 2 3 2 3 2 2 2 2 3 2" xfId="10961" xr:uid="{00000000-0005-0000-0000-0000FF2A0000}"/>
    <cellStyle name="Comma 2 3 2 3 2 2 2 2 3 2 2" xfId="10962" xr:uid="{00000000-0005-0000-0000-0000002B0000}"/>
    <cellStyle name="Comma 2 3 2 3 2 2 2 2 3 3" xfId="10963" xr:uid="{00000000-0005-0000-0000-0000012B0000}"/>
    <cellStyle name="Comma 2 3 2 3 2 2 2 2 3 3 2" xfId="10964" xr:uid="{00000000-0005-0000-0000-0000022B0000}"/>
    <cellStyle name="Comma 2 3 2 3 2 2 2 2 3 4" xfId="10965" xr:uid="{00000000-0005-0000-0000-0000032B0000}"/>
    <cellStyle name="Comma 2 3 2 3 2 2 2 2 4" xfId="10966" xr:uid="{00000000-0005-0000-0000-0000042B0000}"/>
    <cellStyle name="Comma 2 3 2 3 2 2 2 2 4 2" xfId="10967" xr:uid="{00000000-0005-0000-0000-0000052B0000}"/>
    <cellStyle name="Comma 2 3 2 3 2 2 2 2 5" xfId="10968" xr:uid="{00000000-0005-0000-0000-0000062B0000}"/>
    <cellStyle name="Comma 2 3 2 3 2 2 2 2 5 2" xfId="10969" xr:uid="{00000000-0005-0000-0000-0000072B0000}"/>
    <cellStyle name="Comma 2 3 2 3 2 2 2 2 6" xfId="10970" xr:uid="{00000000-0005-0000-0000-0000082B0000}"/>
    <cellStyle name="Comma 2 3 2 3 2 2 2 3" xfId="10971" xr:uid="{00000000-0005-0000-0000-0000092B0000}"/>
    <cellStyle name="Comma 2 3 2 3 2 2 2 3 2" xfId="10972" xr:uid="{00000000-0005-0000-0000-00000A2B0000}"/>
    <cellStyle name="Comma 2 3 2 3 2 2 2 3 2 2" xfId="10973" xr:uid="{00000000-0005-0000-0000-00000B2B0000}"/>
    <cellStyle name="Comma 2 3 2 3 2 2 2 3 2 2 2" xfId="10974" xr:uid="{00000000-0005-0000-0000-00000C2B0000}"/>
    <cellStyle name="Comma 2 3 2 3 2 2 2 3 2 3" xfId="10975" xr:uid="{00000000-0005-0000-0000-00000D2B0000}"/>
    <cellStyle name="Comma 2 3 2 3 2 2 2 3 2 3 2" xfId="10976" xr:uid="{00000000-0005-0000-0000-00000E2B0000}"/>
    <cellStyle name="Comma 2 3 2 3 2 2 2 3 2 4" xfId="10977" xr:uid="{00000000-0005-0000-0000-00000F2B0000}"/>
    <cellStyle name="Comma 2 3 2 3 2 2 2 3 3" xfId="10978" xr:uid="{00000000-0005-0000-0000-0000102B0000}"/>
    <cellStyle name="Comma 2 3 2 3 2 2 2 3 3 2" xfId="10979" xr:uid="{00000000-0005-0000-0000-0000112B0000}"/>
    <cellStyle name="Comma 2 3 2 3 2 2 2 3 4" xfId="10980" xr:uid="{00000000-0005-0000-0000-0000122B0000}"/>
    <cellStyle name="Comma 2 3 2 3 2 2 2 3 4 2" xfId="10981" xr:uid="{00000000-0005-0000-0000-0000132B0000}"/>
    <cellStyle name="Comma 2 3 2 3 2 2 2 3 5" xfId="10982" xr:uid="{00000000-0005-0000-0000-0000142B0000}"/>
    <cellStyle name="Comma 2 3 2 3 2 2 2 4" xfId="10983" xr:uid="{00000000-0005-0000-0000-0000152B0000}"/>
    <cellStyle name="Comma 2 3 2 3 2 2 2 4 2" xfId="10984" xr:uid="{00000000-0005-0000-0000-0000162B0000}"/>
    <cellStyle name="Comma 2 3 2 3 2 2 2 4 2 2" xfId="10985" xr:uid="{00000000-0005-0000-0000-0000172B0000}"/>
    <cellStyle name="Comma 2 3 2 3 2 2 2 4 3" xfId="10986" xr:uid="{00000000-0005-0000-0000-0000182B0000}"/>
    <cellStyle name="Comma 2 3 2 3 2 2 2 4 3 2" xfId="10987" xr:uid="{00000000-0005-0000-0000-0000192B0000}"/>
    <cellStyle name="Comma 2 3 2 3 2 2 2 4 4" xfId="10988" xr:uid="{00000000-0005-0000-0000-00001A2B0000}"/>
    <cellStyle name="Comma 2 3 2 3 2 2 2 5" xfId="10989" xr:uid="{00000000-0005-0000-0000-00001B2B0000}"/>
    <cellStyle name="Comma 2 3 2 3 2 2 2 5 2" xfId="10990" xr:uid="{00000000-0005-0000-0000-00001C2B0000}"/>
    <cellStyle name="Comma 2 3 2 3 2 2 2 6" xfId="10991" xr:uid="{00000000-0005-0000-0000-00001D2B0000}"/>
    <cellStyle name="Comma 2 3 2 3 2 2 2 6 2" xfId="10992" xr:uid="{00000000-0005-0000-0000-00001E2B0000}"/>
    <cellStyle name="Comma 2 3 2 3 2 2 2 7" xfId="10993" xr:uid="{00000000-0005-0000-0000-00001F2B0000}"/>
    <cellStyle name="Comma 2 3 2 3 2 2 3" xfId="10994" xr:uid="{00000000-0005-0000-0000-0000202B0000}"/>
    <cellStyle name="Comma 2 3 2 3 2 2 3 2" xfId="10995" xr:uid="{00000000-0005-0000-0000-0000212B0000}"/>
    <cellStyle name="Comma 2 3 2 3 2 2 3 2 2" xfId="10996" xr:uid="{00000000-0005-0000-0000-0000222B0000}"/>
    <cellStyle name="Comma 2 3 2 3 2 2 3 2 2 2" xfId="10997" xr:uid="{00000000-0005-0000-0000-0000232B0000}"/>
    <cellStyle name="Comma 2 3 2 3 2 2 3 2 2 2 2" xfId="10998" xr:uid="{00000000-0005-0000-0000-0000242B0000}"/>
    <cellStyle name="Comma 2 3 2 3 2 2 3 2 2 3" xfId="10999" xr:uid="{00000000-0005-0000-0000-0000252B0000}"/>
    <cellStyle name="Comma 2 3 2 3 2 2 3 2 2 3 2" xfId="11000" xr:uid="{00000000-0005-0000-0000-0000262B0000}"/>
    <cellStyle name="Comma 2 3 2 3 2 2 3 2 2 4" xfId="11001" xr:uid="{00000000-0005-0000-0000-0000272B0000}"/>
    <cellStyle name="Comma 2 3 2 3 2 2 3 2 3" xfId="11002" xr:uid="{00000000-0005-0000-0000-0000282B0000}"/>
    <cellStyle name="Comma 2 3 2 3 2 2 3 2 3 2" xfId="11003" xr:uid="{00000000-0005-0000-0000-0000292B0000}"/>
    <cellStyle name="Comma 2 3 2 3 2 2 3 2 4" xfId="11004" xr:uid="{00000000-0005-0000-0000-00002A2B0000}"/>
    <cellStyle name="Comma 2 3 2 3 2 2 3 2 4 2" xfId="11005" xr:uid="{00000000-0005-0000-0000-00002B2B0000}"/>
    <cellStyle name="Comma 2 3 2 3 2 2 3 2 5" xfId="11006" xr:uid="{00000000-0005-0000-0000-00002C2B0000}"/>
    <cellStyle name="Comma 2 3 2 3 2 2 3 3" xfId="11007" xr:uid="{00000000-0005-0000-0000-00002D2B0000}"/>
    <cellStyle name="Comma 2 3 2 3 2 2 3 3 2" xfId="11008" xr:uid="{00000000-0005-0000-0000-00002E2B0000}"/>
    <cellStyle name="Comma 2 3 2 3 2 2 3 3 2 2" xfId="11009" xr:uid="{00000000-0005-0000-0000-00002F2B0000}"/>
    <cellStyle name="Comma 2 3 2 3 2 2 3 3 3" xfId="11010" xr:uid="{00000000-0005-0000-0000-0000302B0000}"/>
    <cellStyle name="Comma 2 3 2 3 2 2 3 3 3 2" xfId="11011" xr:uid="{00000000-0005-0000-0000-0000312B0000}"/>
    <cellStyle name="Comma 2 3 2 3 2 2 3 3 4" xfId="11012" xr:uid="{00000000-0005-0000-0000-0000322B0000}"/>
    <cellStyle name="Comma 2 3 2 3 2 2 3 4" xfId="11013" xr:uid="{00000000-0005-0000-0000-0000332B0000}"/>
    <cellStyle name="Comma 2 3 2 3 2 2 3 4 2" xfId="11014" xr:uid="{00000000-0005-0000-0000-0000342B0000}"/>
    <cellStyle name="Comma 2 3 2 3 2 2 3 5" xfId="11015" xr:uid="{00000000-0005-0000-0000-0000352B0000}"/>
    <cellStyle name="Comma 2 3 2 3 2 2 3 5 2" xfId="11016" xr:uid="{00000000-0005-0000-0000-0000362B0000}"/>
    <cellStyle name="Comma 2 3 2 3 2 2 3 6" xfId="11017" xr:uid="{00000000-0005-0000-0000-0000372B0000}"/>
    <cellStyle name="Comma 2 3 2 3 2 2 4" xfId="11018" xr:uid="{00000000-0005-0000-0000-0000382B0000}"/>
    <cellStyle name="Comma 2 3 2 3 2 2 4 2" xfId="11019" xr:uid="{00000000-0005-0000-0000-0000392B0000}"/>
    <cellStyle name="Comma 2 3 2 3 2 2 4 2 2" xfId="11020" xr:uid="{00000000-0005-0000-0000-00003A2B0000}"/>
    <cellStyle name="Comma 2 3 2 3 2 2 4 2 2 2" xfId="11021" xr:uid="{00000000-0005-0000-0000-00003B2B0000}"/>
    <cellStyle name="Comma 2 3 2 3 2 2 4 2 3" xfId="11022" xr:uid="{00000000-0005-0000-0000-00003C2B0000}"/>
    <cellStyle name="Comma 2 3 2 3 2 2 4 2 3 2" xfId="11023" xr:uid="{00000000-0005-0000-0000-00003D2B0000}"/>
    <cellStyle name="Comma 2 3 2 3 2 2 4 2 4" xfId="11024" xr:uid="{00000000-0005-0000-0000-00003E2B0000}"/>
    <cellStyle name="Comma 2 3 2 3 2 2 4 3" xfId="11025" xr:uid="{00000000-0005-0000-0000-00003F2B0000}"/>
    <cellStyle name="Comma 2 3 2 3 2 2 4 3 2" xfId="11026" xr:uid="{00000000-0005-0000-0000-0000402B0000}"/>
    <cellStyle name="Comma 2 3 2 3 2 2 4 4" xfId="11027" xr:uid="{00000000-0005-0000-0000-0000412B0000}"/>
    <cellStyle name="Comma 2 3 2 3 2 2 4 4 2" xfId="11028" xr:uid="{00000000-0005-0000-0000-0000422B0000}"/>
    <cellStyle name="Comma 2 3 2 3 2 2 4 5" xfId="11029" xr:uid="{00000000-0005-0000-0000-0000432B0000}"/>
    <cellStyle name="Comma 2 3 2 3 2 2 5" xfId="11030" xr:uid="{00000000-0005-0000-0000-0000442B0000}"/>
    <cellStyle name="Comma 2 3 2 3 2 2 5 2" xfId="11031" xr:uid="{00000000-0005-0000-0000-0000452B0000}"/>
    <cellStyle name="Comma 2 3 2 3 2 2 5 2 2" xfId="11032" xr:uid="{00000000-0005-0000-0000-0000462B0000}"/>
    <cellStyle name="Comma 2 3 2 3 2 2 5 3" xfId="11033" xr:uid="{00000000-0005-0000-0000-0000472B0000}"/>
    <cellStyle name="Comma 2 3 2 3 2 2 5 3 2" xfId="11034" xr:uid="{00000000-0005-0000-0000-0000482B0000}"/>
    <cellStyle name="Comma 2 3 2 3 2 2 5 4" xfId="11035" xr:uid="{00000000-0005-0000-0000-0000492B0000}"/>
    <cellStyle name="Comma 2 3 2 3 2 2 6" xfId="11036" xr:uid="{00000000-0005-0000-0000-00004A2B0000}"/>
    <cellStyle name="Comma 2 3 2 3 2 2 6 2" xfId="11037" xr:uid="{00000000-0005-0000-0000-00004B2B0000}"/>
    <cellStyle name="Comma 2 3 2 3 2 2 7" xfId="11038" xr:uid="{00000000-0005-0000-0000-00004C2B0000}"/>
    <cellStyle name="Comma 2 3 2 3 2 2 7 2" xfId="11039" xr:uid="{00000000-0005-0000-0000-00004D2B0000}"/>
    <cellStyle name="Comma 2 3 2 3 2 2 8" xfId="11040" xr:uid="{00000000-0005-0000-0000-00004E2B0000}"/>
    <cellStyle name="Comma 2 3 2 3 2 3" xfId="11041" xr:uid="{00000000-0005-0000-0000-00004F2B0000}"/>
    <cellStyle name="Comma 2 3 2 3 2 3 2" xfId="11042" xr:uid="{00000000-0005-0000-0000-0000502B0000}"/>
    <cellStyle name="Comma 2 3 2 3 2 3 2 2" xfId="11043" xr:uid="{00000000-0005-0000-0000-0000512B0000}"/>
    <cellStyle name="Comma 2 3 2 3 2 3 2 2 2" xfId="11044" xr:uid="{00000000-0005-0000-0000-0000522B0000}"/>
    <cellStyle name="Comma 2 3 2 3 2 3 2 2 2 2" xfId="11045" xr:uid="{00000000-0005-0000-0000-0000532B0000}"/>
    <cellStyle name="Comma 2 3 2 3 2 3 2 2 2 2 2" xfId="11046" xr:uid="{00000000-0005-0000-0000-0000542B0000}"/>
    <cellStyle name="Comma 2 3 2 3 2 3 2 2 2 3" xfId="11047" xr:uid="{00000000-0005-0000-0000-0000552B0000}"/>
    <cellStyle name="Comma 2 3 2 3 2 3 2 2 2 3 2" xfId="11048" xr:uid="{00000000-0005-0000-0000-0000562B0000}"/>
    <cellStyle name="Comma 2 3 2 3 2 3 2 2 2 4" xfId="11049" xr:uid="{00000000-0005-0000-0000-0000572B0000}"/>
    <cellStyle name="Comma 2 3 2 3 2 3 2 2 3" xfId="11050" xr:uid="{00000000-0005-0000-0000-0000582B0000}"/>
    <cellStyle name="Comma 2 3 2 3 2 3 2 2 3 2" xfId="11051" xr:uid="{00000000-0005-0000-0000-0000592B0000}"/>
    <cellStyle name="Comma 2 3 2 3 2 3 2 2 4" xfId="11052" xr:uid="{00000000-0005-0000-0000-00005A2B0000}"/>
    <cellStyle name="Comma 2 3 2 3 2 3 2 2 4 2" xfId="11053" xr:uid="{00000000-0005-0000-0000-00005B2B0000}"/>
    <cellStyle name="Comma 2 3 2 3 2 3 2 2 5" xfId="11054" xr:uid="{00000000-0005-0000-0000-00005C2B0000}"/>
    <cellStyle name="Comma 2 3 2 3 2 3 2 3" xfId="11055" xr:uid="{00000000-0005-0000-0000-00005D2B0000}"/>
    <cellStyle name="Comma 2 3 2 3 2 3 2 3 2" xfId="11056" xr:uid="{00000000-0005-0000-0000-00005E2B0000}"/>
    <cellStyle name="Comma 2 3 2 3 2 3 2 3 2 2" xfId="11057" xr:uid="{00000000-0005-0000-0000-00005F2B0000}"/>
    <cellStyle name="Comma 2 3 2 3 2 3 2 3 3" xfId="11058" xr:uid="{00000000-0005-0000-0000-0000602B0000}"/>
    <cellStyle name="Comma 2 3 2 3 2 3 2 3 3 2" xfId="11059" xr:uid="{00000000-0005-0000-0000-0000612B0000}"/>
    <cellStyle name="Comma 2 3 2 3 2 3 2 3 4" xfId="11060" xr:uid="{00000000-0005-0000-0000-0000622B0000}"/>
    <cellStyle name="Comma 2 3 2 3 2 3 2 4" xfId="11061" xr:uid="{00000000-0005-0000-0000-0000632B0000}"/>
    <cellStyle name="Comma 2 3 2 3 2 3 2 4 2" xfId="11062" xr:uid="{00000000-0005-0000-0000-0000642B0000}"/>
    <cellStyle name="Comma 2 3 2 3 2 3 2 5" xfId="11063" xr:uid="{00000000-0005-0000-0000-0000652B0000}"/>
    <cellStyle name="Comma 2 3 2 3 2 3 2 5 2" xfId="11064" xr:uid="{00000000-0005-0000-0000-0000662B0000}"/>
    <cellStyle name="Comma 2 3 2 3 2 3 2 6" xfId="11065" xr:uid="{00000000-0005-0000-0000-0000672B0000}"/>
    <cellStyle name="Comma 2 3 2 3 2 3 3" xfId="11066" xr:uid="{00000000-0005-0000-0000-0000682B0000}"/>
    <cellStyle name="Comma 2 3 2 3 2 3 3 2" xfId="11067" xr:uid="{00000000-0005-0000-0000-0000692B0000}"/>
    <cellStyle name="Comma 2 3 2 3 2 3 3 2 2" xfId="11068" xr:uid="{00000000-0005-0000-0000-00006A2B0000}"/>
    <cellStyle name="Comma 2 3 2 3 2 3 3 2 2 2" xfId="11069" xr:uid="{00000000-0005-0000-0000-00006B2B0000}"/>
    <cellStyle name="Comma 2 3 2 3 2 3 3 2 3" xfId="11070" xr:uid="{00000000-0005-0000-0000-00006C2B0000}"/>
    <cellStyle name="Comma 2 3 2 3 2 3 3 2 3 2" xfId="11071" xr:uid="{00000000-0005-0000-0000-00006D2B0000}"/>
    <cellStyle name="Comma 2 3 2 3 2 3 3 2 4" xfId="11072" xr:uid="{00000000-0005-0000-0000-00006E2B0000}"/>
    <cellStyle name="Comma 2 3 2 3 2 3 3 3" xfId="11073" xr:uid="{00000000-0005-0000-0000-00006F2B0000}"/>
    <cellStyle name="Comma 2 3 2 3 2 3 3 3 2" xfId="11074" xr:uid="{00000000-0005-0000-0000-0000702B0000}"/>
    <cellStyle name="Comma 2 3 2 3 2 3 3 4" xfId="11075" xr:uid="{00000000-0005-0000-0000-0000712B0000}"/>
    <cellStyle name="Comma 2 3 2 3 2 3 3 4 2" xfId="11076" xr:uid="{00000000-0005-0000-0000-0000722B0000}"/>
    <cellStyle name="Comma 2 3 2 3 2 3 3 5" xfId="11077" xr:uid="{00000000-0005-0000-0000-0000732B0000}"/>
    <cellStyle name="Comma 2 3 2 3 2 3 4" xfId="11078" xr:uid="{00000000-0005-0000-0000-0000742B0000}"/>
    <cellStyle name="Comma 2 3 2 3 2 3 4 2" xfId="11079" xr:uid="{00000000-0005-0000-0000-0000752B0000}"/>
    <cellStyle name="Comma 2 3 2 3 2 3 4 2 2" xfId="11080" xr:uid="{00000000-0005-0000-0000-0000762B0000}"/>
    <cellStyle name="Comma 2 3 2 3 2 3 4 3" xfId="11081" xr:uid="{00000000-0005-0000-0000-0000772B0000}"/>
    <cellStyle name="Comma 2 3 2 3 2 3 4 3 2" xfId="11082" xr:uid="{00000000-0005-0000-0000-0000782B0000}"/>
    <cellStyle name="Comma 2 3 2 3 2 3 4 4" xfId="11083" xr:uid="{00000000-0005-0000-0000-0000792B0000}"/>
    <cellStyle name="Comma 2 3 2 3 2 3 5" xfId="11084" xr:uid="{00000000-0005-0000-0000-00007A2B0000}"/>
    <cellStyle name="Comma 2 3 2 3 2 3 5 2" xfId="11085" xr:uid="{00000000-0005-0000-0000-00007B2B0000}"/>
    <cellStyle name="Comma 2 3 2 3 2 3 6" xfId="11086" xr:uid="{00000000-0005-0000-0000-00007C2B0000}"/>
    <cellStyle name="Comma 2 3 2 3 2 3 6 2" xfId="11087" xr:uid="{00000000-0005-0000-0000-00007D2B0000}"/>
    <cellStyle name="Comma 2 3 2 3 2 3 7" xfId="11088" xr:uid="{00000000-0005-0000-0000-00007E2B0000}"/>
    <cellStyle name="Comma 2 3 2 3 2 4" xfId="11089" xr:uid="{00000000-0005-0000-0000-00007F2B0000}"/>
    <cellStyle name="Comma 2 3 2 3 2 4 2" xfId="11090" xr:uid="{00000000-0005-0000-0000-0000802B0000}"/>
    <cellStyle name="Comma 2 3 2 3 2 4 2 2" xfId="11091" xr:uid="{00000000-0005-0000-0000-0000812B0000}"/>
    <cellStyle name="Comma 2 3 2 3 2 4 2 2 2" xfId="11092" xr:uid="{00000000-0005-0000-0000-0000822B0000}"/>
    <cellStyle name="Comma 2 3 2 3 2 4 2 2 2 2" xfId="11093" xr:uid="{00000000-0005-0000-0000-0000832B0000}"/>
    <cellStyle name="Comma 2 3 2 3 2 4 2 2 3" xfId="11094" xr:uid="{00000000-0005-0000-0000-0000842B0000}"/>
    <cellStyle name="Comma 2 3 2 3 2 4 2 2 3 2" xfId="11095" xr:uid="{00000000-0005-0000-0000-0000852B0000}"/>
    <cellStyle name="Comma 2 3 2 3 2 4 2 2 4" xfId="11096" xr:uid="{00000000-0005-0000-0000-0000862B0000}"/>
    <cellStyle name="Comma 2 3 2 3 2 4 2 3" xfId="11097" xr:uid="{00000000-0005-0000-0000-0000872B0000}"/>
    <cellStyle name="Comma 2 3 2 3 2 4 2 3 2" xfId="11098" xr:uid="{00000000-0005-0000-0000-0000882B0000}"/>
    <cellStyle name="Comma 2 3 2 3 2 4 2 4" xfId="11099" xr:uid="{00000000-0005-0000-0000-0000892B0000}"/>
    <cellStyle name="Comma 2 3 2 3 2 4 2 4 2" xfId="11100" xr:uid="{00000000-0005-0000-0000-00008A2B0000}"/>
    <cellStyle name="Comma 2 3 2 3 2 4 2 5" xfId="11101" xr:uid="{00000000-0005-0000-0000-00008B2B0000}"/>
    <cellStyle name="Comma 2 3 2 3 2 4 3" xfId="11102" xr:uid="{00000000-0005-0000-0000-00008C2B0000}"/>
    <cellStyle name="Comma 2 3 2 3 2 4 3 2" xfId="11103" xr:uid="{00000000-0005-0000-0000-00008D2B0000}"/>
    <cellStyle name="Comma 2 3 2 3 2 4 3 2 2" xfId="11104" xr:uid="{00000000-0005-0000-0000-00008E2B0000}"/>
    <cellStyle name="Comma 2 3 2 3 2 4 3 3" xfId="11105" xr:uid="{00000000-0005-0000-0000-00008F2B0000}"/>
    <cellStyle name="Comma 2 3 2 3 2 4 3 3 2" xfId="11106" xr:uid="{00000000-0005-0000-0000-0000902B0000}"/>
    <cellStyle name="Comma 2 3 2 3 2 4 3 4" xfId="11107" xr:uid="{00000000-0005-0000-0000-0000912B0000}"/>
    <cellStyle name="Comma 2 3 2 3 2 4 4" xfId="11108" xr:uid="{00000000-0005-0000-0000-0000922B0000}"/>
    <cellStyle name="Comma 2 3 2 3 2 4 4 2" xfId="11109" xr:uid="{00000000-0005-0000-0000-0000932B0000}"/>
    <cellStyle name="Comma 2 3 2 3 2 4 5" xfId="11110" xr:uid="{00000000-0005-0000-0000-0000942B0000}"/>
    <cellStyle name="Comma 2 3 2 3 2 4 5 2" xfId="11111" xr:uid="{00000000-0005-0000-0000-0000952B0000}"/>
    <cellStyle name="Comma 2 3 2 3 2 4 6" xfId="11112" xr:uid="{00000000-0005-0000-0000-0000962B0000}"/>
    <cellStyle name="Comma 2 3 2 3 2 5" xfId="11113" xr:uid="{00000000-0005-0000-0000-0000972B0000}"/>
    <cellStyle name="Comma 2 3 2 3 2 5 2" xfId="11114" xr:uid="{00000000-0005-0000-0000-0000982B0000}"/>
    <cellStyle name="Comma 2 3 2 3 2 5 2 2" xfId="11115" xr:uid="{00000000-0005-0000-0000-0000992B0000}"/>
    <cellStyle name="Comma 2 3 2 3 2 5 2 2 2" xfId="11116" xr:uid="{00000000-0005-0000-0000-00009A2B0000}"/>
    <cellStyle name="Comma 2 3 2 3 2 5 2 3" xfId="11117" xr:uid="{00000000-0005-0000-0000-00009B2B0000}"/>
    <cellStyle name="Comma 2 3 2 3 2 5 2 3 2" xfId="11118" xr:uid="{00000000-0005-0000-0000-00009C2B0000}"/>
    <cellStyle name="Comma 2 3 2 3 2 5 2 4" xfId="11119" xr:uid="{00000000-0005-0000-0000-00009D2B0000}"/>
    <cellStyle name="Comma 2 3 2 3 2 5 3" xfId="11120" xr:uid="{00000000-0005-0000-0000-00009E2B0000}"/>
    <cellStyle name="Comma 2 3 2 3 2 5 3 2" xfId="11121" xr:uid="{00000000-0005-0000-0000-00009F2B0000}"/>
    <cellStyle name="Comma 2 3 2 3 2 5 4" xfId="11122" xr:uid="{00000000-0005-0000-0000-0000A02B0000}"/>
    <cellStyle name="Comma 2 3 2 3 2 5 4 2" xfId="11123" xr:uid="{00000000-0005-0000-0000-0000A12B0000}"/>
    <cellStyle name="Comma 2 3 2 3 2 5 5" xfId="11124" xr:uid="{00000000-0005-0000-0000-0000A22B0000}"/>
    <cellStyle name="Comma 2 3 2 3 2 6" xfId="11125" xr:uid="{00000000-0005-0000-0000-0000A32B0000}"/>
    <cellStyle name="Comma 2 3 2 3 2 6 2" xfId="11126" xr:uid="{00000000-0005-0000-0000-0000A42B0000}"/>
    <cellStyle name="Comma 2 3 2 3 2 6 2 2" xfId="11127" xr:uid="{00000000-0005-0000-0000-0000A52B0000}"/>
    <cellStyle name="Comma 2 3 2 3 2 6 3" xfId="11128" xr:uid="{00000000-0005-0000-0000-0000A62B0000}"/>
    <cellStyle name="Comma 2 3 2 3 2 6 3 2" xfId="11129" xr:uid="{00000000-0005-0000-0000-0000A72B0000}"/>
    <cellStyle name="Comma 2 3 2 3 2 6 4" xfId="11130" xr:uid="{00000000-0005-0000-0000-0000A82B0000}"/>
    <cellStyle name="Comma 2 3 2 3 2 7" xfId="11131" xr:uid="{00000000-0005-0000-0000-0000A92B0000}"/>
    <cellStyle name="Comma 2 3 2 3 2 7 2" xfId="11132" xr:uid="{00000000-0005-0000-0000-0000AA2B0000}"/>
    <cellStyle name="Comma 2 3 2 3 2 8" xfId="11133" xr:uid="{00000000-0005-0000-0000-0000AB2B0000}"/>
    <cellStyle name="Comma 2 3 2 3 2 8 2" xfId="11134" xr:uid="{00000000-0005-0000-0000-0000AC2B0000}"/>
    <cellStyle name="Comma 2 3 2 3 2 9" xfId="11135" xr:uid="{00000000-0005-0000-0000-0000AD2B0000}"/>
    <cellStyle name="Comma 2 3 2 3 3" xfId="11136" xr:uid="{00000000-0005-0000-0000-0000AE2B0000}"/>
    <cellStyle name="Comma 2 3 2 3 3 2" xfId="11137" xr:uid="{00000000-0005-0000-0000-0000AF2B0000}"/>
    <cellStyle name="Comma 2 3 2 3 3 2 2" xfId="11138" xr:uid="{00000000-0005-0000-0000-0000B02B0000}"/>
    <cellStyle name="Comma 2 3 2 3 3 2 2 2" xfId="11139" xr:uid="{00000000-0005-0000-0000-0000B12B0000}"/>
    <cellStyle name="Comma 2 3 2 3 3 2 2 2 2" xfId="11140" xr:uid="{00000000-0005-0000-0000-0000B22B0000}"/>
    <cellStyle name="Comma 2 3 2 3 3 2 2 2 2 2" xfId="11141" xr:uid="{00000000-0005-0000-0000-0000B32B0000}"/>
    <cellStyle name="Comma 2 3 2 3 3 2 2 2 2 2 2" xfId="11142" xr:uid="{00000000-0005-0000-0000-0000B42B0000}"/>
    <cellStyle name="Comma 2 3 2 3 3 2 2 2 2 3" xfId="11143" xr:uid="{00000000-0005-0000-0000-0000B52B0000}"/>
    <cellStyle name="Comma 2 3 2 3 3 2 2 2 2 3 2" xfId="11144" xr:uid="{00000000-0005-0000-0000-0000B62B0000}"/>
    <cellStyle name="Comma 2 3 2 3 3 2 2 2 2 4" xfId="11145" xr:uid="{00000000-0005-0000-0000-0000B72B0000}"/>
    <cellStyle name="Comma 2 3 2 3 3 2 2 2 3" xfId="11146" xr:uid="{00000000-0005-0000-0000-0000B82B0000}"/>
    <cellStyle name="Comma 2 3 2 3 3 2 2 2 3 2" xfId="11147" xr:uid="{00000000-0005-0000-0000-0000B92B0000}"/>
    <cellStyle name="Comma 2 3 2 3 3 2 2 2 4" xfId="11148" xr:uid="{00000000-0005-0000-0000-0000BA2B0000}"/>
    <cellStyle name="Comma 2 3 2 3 3 2 2 2 4 2" xfId="11149" xr:uid="{00000000-0005-0000-0000-0000BB2B0000}"/>
    <cellStyle name="Comma 2 3 2 3 3 2 2 2 5" xfId="11150" xr:uid="{00000000-0005-0000-0000-0000BC2B0000}"/>
    <cellStyle name="Comma 2 3 2 3 3 2 2 3" xfId="11151" xr:uid="{00000000-0005-0000-0000-0000BD2B0000}"/>
    <cellStyle name="Comma 2 3 2 3 3 2 2 3 2" xfId="11152" xr:uid="{00000000-0005-0000-0000-0000BE2B0000}"/>
    <cellStyle name="Comma 2 3 2 3 3 2 2 3 2 2" xfId="11153" xr:uid="{00000000-0005-0000-0000-0000BF2B0000}"/>
    <cellStyle name="Comma 2 3 2 3 3 2 2 3 3" xfId="11154" xr:uid="{00000000-0005-0000-0000-0000C02B0000}"/>
    <cellStyle name="Comma 2 3 2 3 3 2 2 3 3 2" xfId="11155" xr:uid="{00000000-0005-0000-0000-0000C12B0000}"/>
    <cellStyle name="Comma 2 3 2 3 3 2 2 3 4" xfId="11156" xr:uid="{00000000-0005-0000-0000-0000C22B0000}"/>
    <cellStyle name="Comma 2 3 2 3 3 2 2 4" xfId="11157" xr:uid="{00000000-0005-0000-0000-0000C32B0000}"/>
    <cellStyle name="Comma 2 3 2 3 3 2 2 4 2" xfId="11158" xr:uid="{00000000-0005-0000-0000-0000C42B0000}"/>
    <cellStyle name="Comma 2 3 2 3 3 2 2 5" xfId="11159" xr:uid="{00000000-0005-0000-0000-0000C52B0000}"/>
    <cellStyle name="Comma 2 3 2 3 3 2 2 5 2" xfId="11160" xr:uid="{00000000-0005-0000-0000-0000C62B0000}"/>
    <cellStyle name="Comma 2 3 2 3 3 2 2 6" xfId="11161" xr:uid="{00000000-0005-0000-0000-0000C72B0000}"/>
    <cellStyle name="Comma 2 3 2 3 3 2 3" xfId="11162" xr:uid="{00000000-0005-0000-0000-0000C82B0000}"/>
    <cellStyle name="Comma 2 3 2 3 3 2 3 2" xfId="11163" xr:uid="{00000000-0005-0000-0000-0000C92B0000}"/>
    <cellStyle name="Comma 2 3 2 3 3 2 3 2 2" xfId="11164" xr:uid="{00000000-0005-0000-0000-0000CA2B0000}"/>
    <cellStyle name="Comma 2 3 2 3 3 2 3 2 2 2" xfId="11165" xr:uid="{00000000-0005-0000-0000-0000CB2B0000}"/>
    <cellStyle name="Comma 2 3 2 3 3 2 3 2 3" xfId="11166" xr:uid="{00000000-0005-0000-0000-0000CC2B0000}"/>
    <cellStyle name="Comma 2 3 2 3 3 2 3 2 3 2" xfId="11167" xr:uid="{00000000-0005-0000-0000-0000CD2B0000}"/>
    <cellStyle name="Comma 2 3 2 3 3 2 3 2 4" xfId="11168" xr:uid="{00000000-0005-0000-0000-0000CE2B0000}"/>
    <cellStyle name="Comma 2 3 2 3 3 2 3 3" xfId="11169" xr:uid="{00000000-0005-0000-0000-0000CF2B0000}"/>
    <cellStyle name="Comma 2 3 2 3 3 2 3 3 2" xfId="11170" xr:uid="{00000000-0005-0000-0000-0000D02B0000}"/>
    <cellStyle name="Comma 2 3 2 3 3 2 3 4" xfId="11171" xr:uid="{00000000-0005-0000-0000-0000D12B0000}"/>
    <cellStyle name="Comma 2 3 2 3 3 2 3 4 2" xfId="11172" xr:uid="{00000000-0005-0000-0000-0000D22B0000}"/>
    <cellStyle name="Comma 2 3 2 3 3 2 3 5" xfId="11173" xr:uid="{00000000-0005-0000-0000-0000D32B0000}"/>
    <cellStyle name="Comma 2 3 2 3 3 2 4" xfId="11174" xr:uid="{00000000-0005-0000-0000-0000D42B0000}"/>
    <cellStyle name="Comma 2 3 2 3 3 2 4 2" xfId="11175" xr:uid="{00000000-0005-0000-0000-0000D52B0000}"/>
    <cellStyle name="Comma 2 3 2 3 3 2 4 2 2" xfId="11176" xr:uid="{00000000-0005-0000-0000-0000D62B0000}"/>
    <cellStyle name="Comma 2 3 2 3 3 2 4 3" xfId="11177" xr:uid="{00000000-0005-0000-0000-0000D72B0000}"/>
    <cellStyle name="Comma 2 3 2 3 3 2 4 3 2" xfId="11178" xr:uid="{00000000-0005-0000-0000-0000D82B0000}"/>
    <cellStyle name="Comma 2 3 2 3 3 2 4 4" xfId="11179" xr:uid="{00000000-0005-0000-0000-0000D92B0000}"/>
    <cellStyle name="Comma 2 3 2 3 3 2 5" xfId="11180" xr:uid="{00000000-0005-0000-0000-0000DA2B0000}"/>
    <cellStyle name="Comma 2 3 2 3 3 2 5 2" xfId="11181" xr:uid="{00000000-0005-0000-0000-0000DB2B0000}"/>
    <cellStyle name="Comma 2 3 2 3 3 2 6" xfId="11182" xr:uid="{00000000-0005-0000-0000-0000DC2B0000}"/>
    <cellStyle name="Comma 2 3 2 3 3 2 6 2" xfId="11183" xr:uid="{00000000-0005-0000-0000-0000DD2B0000}"/>
    <cellStyle name="Comma 2 3 2 3 3 2 7" xfId="11184" xr:uid="{00000000-0005-0000-0000-0000DE2B0000}"/>
    <cellStyle name="Comma 2 3 2 3 3 3" xfId="11185" xr:uid="{00000000-0005-0000-0000-0000DF2B0000}"/>
    <cellStyle name="Comma 2 3 2 3 3 3 2" xfId="11186" xr:uid="{00000000-0005-0000-0000-0000E02B0000}"/>
    <cellStyle name="Comma 2 3 2 3 3 3 2 2" xfId="11187" xr:uid="{00000000-0005-0000-0000-0000E12B0000}"/>
    <cellStyle name="Comma 2 3 2 3 3 3 2 2 2" xfId="11188" xr:uid="{00000000-0005-0000-0000-0000E22B0000}"/>
    <cellStyle name="Comma 2 3 2 3 3 3 2 2 2 2" xfId="11189" xr:uid="{00000000-0005-0000-0000-0000E32B0000}"/>
    <cellStyle name="Comma 2 3 2 3 3 3 2 2 3" xfId="11190" xr:uid="{00000000-0005-0000-0000-0000E42B0000}"/>
    <cellStyle name="Comma 2 3 2 3 3 3 2 2 3 2" xfId="11191" xr:uid="{00000000-0005-0000-0000-0000E52B0000}"/>
    <cellStyle name="Comma 2 3 2 3 3 3 2 2 4" xfId="11192" xr:uid="{00000000-0005-0000-0000-0000E62B0000}"/>
    <cellStyle name="Comma 2 3 2 3 3 3 2 3" xfId="11193" xr:uid="{00000000-0005-0000-0000-0000E72B0000}"/>
    <cellStyle name="Comma 2 3 2 3 3 3 2 3 2" xfId="11194" xr:uid="{00000000-0005-0000-0000-0000E82B0000}"/>
    <cellStyle name="Comma 2 3 2 3 3 3 2 4" xfId="11195" xr:uid="{00000000-0005-0000-0000-0000E92B0000}"/>
    <cellStyle name="Comma 2 3 2 3 3 3 2 4 2" xfId="11196" xr:uid="{00000000-0005-0000-0000-0000EA2B0000}"/>
    <cellStyle name="Comma 2 3 2 3 3 3 2 5" xfId="11197" xr:uid="{00000000-0005-0000-0000-0000EB2B0000}"/>
    <cellStyle name="Comma 2 3 2 3 3 3 3" xfId="11198" xr:uid="{00000000-0005-0000-0000-0000EC2B0000}"/>
    <cellStyle name="Comma 2 3 2 3 3 3 3 2" xfId="11199" xr:uid="{00000000-0005-0000-0000-0000ED2B0000}"/>
    <cellStyle name="Comma 2 3 2 3 3 3 3 2 2" xfId="11200" xr:uid="{00000000-0005-0000-0000-0000EE2B0000}"/>
    <cellStyle name="Comma 2 3 2 3 3 3 3 3" xfId="11201" xr:uid="{00000000-0005-0000-0000-0000EF2B0000}"/>
    <cellStyle name="Comma 2 3 2 3 3 3 3 3 2" xfId="11202" xr:uid="{00000000-0005-0000-0000-0000F02B0000}"/>
    <cellStyle name="Comma 2 3 2 3 3 3 3 4" xfId="11203" xr:uid="{00000000-0005-0000-0000-0000F12B0000}"/>
    <cellStyle name="Comma 2 3 2 3 3 3 4" xfId="11204" xr:uid="{00000000-0005-0000-0000-0000F22B0000}"/>
    <cellStyle name="Comma 2 3 2 3 3 3 4 2" xfId="11205" xr:uid="{00000000-0005-0000-0000-0000F32B0000}"/>
    <cellStyle name="Comma 2 3 2 3 3 3 5" xfId="11206" xr:uid="{00000000-0005-0000-0000-0000F42B0000}"/>
    <cellStyle name="Comma 2 3 2 3 3 3 5 2" xfId="11207" xr:uid="{00000000-0005-0000-0000-0000F52B0000}"/>
    <cellStyle name="Comma 2 3 2 3 3 3 6" xfId="11208" xr:uid="{00000000-0005-0000-0000-0000F62B0000}"/>
    <cellStyle name="Comma 2 3 2 3 3 4" xfId="11209" xr:uid="{00000000-0005-0000-0000-0000F72B0000}"/>
    <cellStyle name="Comma 2 3 2 3 3 4 2" xfId="11210" xr:uid="{00000000-0005-0000-0000-0000F82B0000}"/>
    <cellStyle name="Comma 2 3 2 3 3 4 2 2" xfId="11211" xr:uid="{00000000-0005-0000-0000-0000F92B0000}"/>
    <cellStyle name="Comma 2 3 2 3 3 4 2 2 2" xfId="11212" xr:uid="{00000000-0005-0000-0000-0000FA2B0000}"/>
    <cellStyle name="Comma 2 3 2 3 3 4 2 3" xfId="11213" xr:uid="{00000000-0005-0000-0000-0000FB2B0000}"/>
    <cellStyle name="Comma 2 3 2 3 3 4 2 3 2" xfId="11214" xr:uid="{00000000-0005-0000-0000-0000FC2B0000}"/>
    <cellStyle name="Comma 2 3 2 3 3 4 2 4" xfId="11215" xr:uid="{00000000-0005-0000-0000-0000FD2B0000}"/>
    <cellStyle name="Comma 2 3 2 3 3 4 3" xfId="11216" xr:uid="{00000000-0005-0000-0000-0000FE2B0000}"/>
    <cellStyle name="Comma 2 3 2 3 3 4 3 2" xfId="11217" xr:uid="{00000000-0005-0000-0000-0000FF2B0000}"/>
    <cellStyle name="Comma 2 3 2 3 3 4 4" xfId="11218" xr:uid="{00000000-0005-0000-0000-0000002C0000}"/>
    <cellStyle name="Comma 2 3 2 3 3 4 4 2" xfId="11219" xr:uid="{00000000-0005-0000-0000-0000012C0000}"/>
    <cellStyle name="Comma 2 3 2 3 3 4 5" xfId="11220" xr:uid="{00000000-0005-0000-0000-0000022C0000}"/>
    <cellStyle name="Comma 2 3 2 3 3 5" xfId="11221" xr:uid="{00000000-0005-0000-0000-0000032C0000}"/>
    <cellStyle name="Comma 2 3 2 3 3 5 2" xfId="11222" xr:uid="{00000000-0005-0000-0000-0000042C0000}"/>
    <cellStyle name="Comma 2 3 2 3 3 5 2 2" xfId="11223" xr:uid="{00000000-0005-0000-0000-0000052C0000}"/>
    <cellStyle name="Comma 2 3 2 3 3 5 3" xfId="11224" xr:uid="{00000000-0005-0000-0000-0000062C0000}"/>
    <cellStyle name="Comma 2 3 2 3 3 5 3 2" xfId="11225" xr:uid="{00000000-0005-0000-0000-0000072C0000}"/>
    <cellStyle name="Comma 2 3 2 3 3 5 4" xfId="11226" xr:uid="{00000000-0005-0000-0000-0000082C0000}"/>
    <cellStyle name="Comma 2 3 2 3 3 6" xfId="11227" xr:uid="{00000000-0005-0000-0000-0000092C0000}"/>
    <cellStyle name="Comma 2 3 2 3 3 6 2" xfId="11228" xr:uid="{00000000-0005-0000-0000-00000A2C0000}"/>
    <cellStyle name="Comma 2 3 2 3 3 7" xfId="11229" xr:uid="{00000000-0005-0000-0000-00000B2C0000}"/>
    <cellStyle name="Comma 2 3 2 3 3 7 2" xfId="11230" xr:uid="{00000000-0005-0000-0000-00000C2C0000}"/>
    <cellStyle name="Comma 2 3 2 3 3 8" xfId="11231" xr:uid="{00000000-0005-0000-0000-00000D2C0000}"/>
    <cellStyle name="Comma 2 3 2 3 4" xfId="11232" xr:uid="{00000000-0005-0000-0000-00000E2C0000}"/>
    <cellStyle name="Comma 2 3 2 3 4 2" xfId="11233" xr:uid="{00000000-0005-0000-0000-00000F2C0000}"/>
    <cellStyle name="Comma 2 3 2 3 4 2 2" xfId="11234" xr:uid="{00000000-0005-0000-0000-0000102C0000}"/>
    <cellStyle name="Comma 2 3 2 3 4 2 2 2" xfId="11235" xr:uid="{00000000-0005-0000-0000-0000112C0000}"/>
    <cellStyle name="Comma 2 3 2 3 4 2 2 2 2" xfId="11236" xr:uid="{00000000-0005-0000-0000-0000122C0000}"/>
    <cellStyle name="Comma 2 3 2 3 4 2 2 2 2 2" xfId="11237" xr:uid="{00000000-0005-0000-0000-0000132C0000}"/>
    <cellStyle name="Comma 2 3 2 3 4 2 2 2 3" xfId="11238" xr:uid="{00000000-0005-0000-0000-0000142C0000}"/>
    <cellStyle name="Comma 2 3 2 3 4 2 2 2 3 2" xfId="11239" xr:uid="{00000000-0005-0000-0000-0000152C0000}"/>
    <cellStyle name="Comma 2 3 2 3 4 2 2 2 4" xfId="11240" xr:uid="{00000000-0005-0000-0000-0000162C0000}"/>
    <cellStyle name="Comma 2 3 2 3 4 2 2 3" xfId="11241" xr:uid="{00000000-0005-0000-0000-0000172C0000}"/>
    <cellStyle name="Comma 2 3 2 3 4 2 2 3 2" xfId="11242" xr:uid="{00000000-0005-0000-0000-0000182C0000}"/>
    <cellStyle name="Comma 2 3 2 3 4 2 2 4" xfId="11243" xr:uid="{00000000-0005-0000-0000-0000192C0000}"/>
    <cellStyle name="Comma 2 3 2 3 4 2 2 4 2" xfId="11244" xr:uid="{00000000-0005-0000-0000-00001A2C0000}"/>
    <cellStyle name="Comma 2 3 2 3 4 2 2 5" xfId="11245" xr:uid="{00000000-0005-0000-0000-00001B2C0000}"/>
    <cellStyle name="Comma 2 3 2 3 4 2 3" xfId="11246" xr:uid="{00000000-0005-0000-0000-00001C2C0000}"/>
    <cellStyle name="Comma 2 3 2 3 4 2 3 2" xfId="11247" xr:uid="{00000000-0005-0000-0000-00001D2C0000}"/>
    <cellStyle name="Comma 2 3 2 3 4 2 3 2 2" xfId="11248" xr:uid="{00000000-0005-0000-0000-00001E2C0000}"/>
    <cellStyle name="Comma 2 3 2 3 4 2 3 3" xfId="11249" xr:uid="{00000000-0005-0000-0000-00001F2C0000}"/>
    <cellStyle name="Comma 2 3 2 3 4 2 3 3 2" xfId="11250" xr:uid="{00000000-0005-0000-0000-0000202C0000}"/>
    <cellStyle name="Comma 2 3 2 3 4 2 3 4" xfId="11251" xr:uid="{00000000-0005-0000-0000-0000212C0000}"/>
    <cellStyle name="Comma 2 3 2 3 4 2 4" xfId="11252" xr:uid="{00000000-0005-0000-0000-0000222C0000}"/>
    <cellStyle name="Comma 2 3 2 3 4 2 4 2" xfId="11253" xr:uid="{00000000-0005-0000-0000-0000232C0000}"/>
    <cellStyle name="Comma 2 3 2 3 4 2 5" xfId="11254" xr:uid="{00000000-0005-0000-0000-0000242C0000}"/>
    <cellStyle name="Comma 2 3 2 3 4 2 5 2" xfId="11255" xr:uid="{00000000-0005-0000-0000-0000252C0000}"/>
    <cellStyle name="Comma 2 3 2 3 4 2 6" xfId="11256" xr:uid="{00000000-0005-0000-0000-0000262C0000}"/>
    <cellStyle name="Comma 2 3 2 3 4 3" xfId="11257" xr:uid="{00000000-0005-0000-0000-0000272C0000}"/>
    <cellStyle name="Comma 2 3 2 3 4 3 2" xfId="11258" xr:uid="{00000000-0005-0000-0000-0000282C0000}"/>
    <cellStyle name="Comma 2 3 2 3 4 3 2 2" xfId="11259" xr:uid="{00000000-0005-0000-0000-0000292C0000}"/>
    <cellStyle name="Comma 2 3 2 3 4 3 2 2 2" xfId="11260" xr:uid="{00000000-0005-0000-0000-00002A2C0000}"/>
    <cellStyle name="Comma 2 3 2 3 4 3 2 3" xfId="11261" xr:uid="{00000000-0005-0000-0000-00002B2C0000}"/>
    <cellStyle name="Comma 2 3 2 3 4 3 2 3 2" xfId="11262" xr:uid="{00000000-0005-0000-0000-00002C2C0000}"/>
    <cellStyle name="Comma 2 3 2 3 4 3 2 4" xfId="11263" xr:uid="{00000000-0005-0000-0000-00002D2C0000}"/>
    <cellStyle name="Comma 2 3 2 3 4 3 3" xfId="11264" xr:uid="{00000000-0005-0000-0000-00002E2C0000}"/>
    <cellStyle name="Comma 2 3 2 3 4 3 3 2" xfId="11265" xr:uid="{00000000-0005-0000-0000-00002F2C0000}"/>
    <cellStyle name="Comma 2 3 2 3 4 3 4" xfId="11266" xr:uid="{00000000-0005-0000-0000-0000302C0000}"/>
    <cellStyle name="Comma 2 3 2 3 4 3 4 2" xfId="11267" xr:uid="{00000000-0005-0000-0000-0000312C0000}"/>
    <cellStyle name="Comma 2 3 2 3 4 3 5" xfId="11268" xr:uid="{00000000-0005-0000-0000-0000322C0000}"/>
    <cellStyle name="Comma 2 3 2 3 4 4" xfId="11269" xr:uid="{00000000-0005-0000-0000-0000332C0000}"/>
    <cellStyle name="Comma 2 3 2 3 4 4 2" xfId="11270" xr:uid="{00000000-0005-0000-0000-0000342C0000}"/>
    <cellStyle name="Comma 2 3 2 3 4 4 2 2" xfId="11271" xr:uid="{00000000-0005-0000-0000-0000352C0000}"/>
    <cellStyle name="Comma 2 3 2 3 4 4 3" xfId="11272" xr:uid="{00000000-0005-0000-0000-0000362C0000}"/>
    <cellStyle name="Comma 2 3 2 3 4 4 3 2" xfId="11273" xr:uid="{00000000-0005-0000-0000-0000372C0000}"/>
    <cellStyle name="Comma 2 3 2 3 4 4 4" xfId="11274" xr:uid="{00000000-0005-0000-0000-0000382C0000}"/>
    <cellStyle name="Comma 2 3 2 3 4 5" xfId="11275" xr:uid="{00000000-0005-0000-0000-0000392C0000}"/>
    <cellStyle name="Comma 2 3 2 3 4 5 2" xfId="11276" xr:uid="{00000000-0005-0000-0000-00003A2C0000}"/>
    <cellStyle name="Comma 2 3 2 3 4 6" xfId="11277" xr:uid="{00000000-0005-0000-0000-00003B2C0000}"/>
    <cellStyle name="Comma 2 3 2 3 4 6 2" xfId="11278" xr:uid="{00000000-0005-0000-0000-00003C2C0000}"/>
    <cellStyle name="Comma 2 3 2 3 4 7" xfId="11279" xr:uid="{00000000-0005-0000-0000-00003D2C0000}"/>
    <cellStyle name="Comma 2 3 2 3 5" xfId="11280" xr:uid="{00000000-0005-0000-0000-00003E2C0000}"/>
    <cellStyle name="Comma 2 3 2 3 5 2" xfId="11281" xr:uid="{00000000-0005-0000-0000-00003F2C0000}"/>
    <cellStyle name="Comma 2 3 2 3 5 2 2" xfId="11282" xr:uid="{00000000-0005-0000-0000-0000402C0000}"/>
    <cellStyle name="Comma 2 3 2 3 5 2 2 2" xfId="11283" xr:uid="{00000000-0005-0000-0000-0000412C0000}"/>
    <cellStyle name="Comma 2 3 2 3 5 2 2 2 2" xfId="11284" xr:uid="{00000000-0005-0000-0000-0000422C0000}"/>
    <cellStyle name="Comma 2 3 2 3 5 2 2 3" xfId="11285" xr:uid="{00000000-0005-0000-0000-0000432C0000}"/>
    <cellStyle name="Comma 2 3 2 3 5 2 2 3 2" xfId="11286" xr:uid="{00000000-0005-0000-0000-0000442C0000}"/>
    <cellStyle name="Comma 2 3 2 3 5 2 2 4" xfId="11287" xr:uid="{00000000-0005-0000-0000-0000452C0000}"/>
    <cellStyle name="Comma 2 3 2 3 5 2 3" xfId="11288" xr:uid="{00000000-0005-0000-0000-0000462C0000}"/>
    <cellStyle name="Comma 2 3 2 3 5 2 3 2" xfId="11289" xr:uid="{00000000-0005-0000-0000-0000472C0000}"/>
    <cellStyle name="Comma 2 3 2 3 5 2 4" xfId="11290" xr:uid="{00000000-0005-0000-0000-0000482C0000}"/>
    <cellStyle name="Comma 2 3 2 3 5 2 4 2" xfId="11291" xr:uid="{00000000-0005-0000-0000-0000492C0000}"/>
    <cellStyle name="Comma 2 3 2 3 5 2 5" xfId="11292" xr:uid="{00000000-0005-0000-0000-00004A2C0000}"/>
    <cellStyle name="Comma 2 3 2 3 5 3" xfId="11293" xr:uid="{00000000-0005-0000-0000-00004B2C0000}"/>
    <cellStyle name="Comma 2 3 2 3 5 3 2" xfId="11294" xr:uid="{00000000-0005-0000-0000-00004C2C0000}"/>
    <cellStyle name="Comma 2 3 2 3 5 3 2 2" xfId="11295" xr:uid="{00000000-0005-0000-0000-00004D2C0000}"/>
    <cellStyle name="Comma 2 3 2 3 5 3 3" xfId="11296" xr:uid="{00000000-0005-0000-0000-00004E2C0000}"/>
    <cellStyle name="Comma 2 3 2 3 5 3 3 2" xfId="11297" xr:uid="{00000000-0005-0000-0000-00004F2C0000}"/>
    <cellStyle name="Comma 2 3 2 3 5 3 4" xfId="11298" xr:uid="{00000000-0005-0000-0000-0000502C0000}"/>
    <cellStyle name="Comma 2 3 2 3 5 4" xfId="11299" xr:uid="{00000000-0005-0000-0000-0000512C0000}"/>
    <cellStyle name="Comma 2 3 2 3 5 4 2" xfId="11300" xr:uid="{00000000-0005-0000-0000-0000522C0000}"/>
    <cellStyle name="Comma 2 3 2 3 5 5" xfId="11301" xr:uid="{00000000-0005-0000-0000-0000532C0000}"/>
    <cellStyle name="Comma 2 3 2 3 5 5 2" xfId="11302" xr:uid="{00000000-0005-0000-0000-0000542C0000}"/>
    <cellStyle name="Comma 2 3 2 3 5 6" xfId="11303" xr:uid="{00000000-0005-0000-0000-0000552C0000}"/>
    <cellStyle name="Comma 2 3 2 3 6" xfId="11304" xr:uid="{00000000-0005-0000-0000-0000562C0000}"/>
    <cellStyle name="Comma 2 3 2 3 6 2" xfId="11305" xr:uid="{00000000-0005-0000-0000-0000572C0000}"/>
    <cellStyle name="Comma 2 3 2 3 6 2 2" xfId="11306" xr:uid="{00000000-0005-0000-0000-0000582C0000}"/>
    <cellStyle name="Comma 2 3 2 3 6 2 2 2" xfId="11307" xr:uid="{00000000-0005-0000-0000-0000592C0000}"/>
    <cellStyle name="Comma 2 3 2 3 6 2 3" xfId="11308" xr:uid="{00000000-0005-0000-0000-00005A2C0000}"/>
    <cellStyle name="Comma 2 3 2 3 6 2 3 2" xfId="11309" xr:uid="{00000000-0005-0000-0000-00005B2C0000}"/>
    <cellStyle name="Comma 2 3 2 3 6 2 4" xfId="11310" xr:uid="{00000000-0005-0000-0000-00005C2C0000}"/>
    <cellStyle name="Comma 2 3 2 3 6 3" xfId="11311" xr:uid="{00000000-0005-0000-0000-00005D2C0000}"/>
    <cellStyle name="Comma 2 3 2 3 6 3 2" xfId="11312" xr:uid="{00000000-0005-0000-0000-00005E2C0000}"/>
    <cellStyle name="Comma 2 3 2 3 6 4" xfId="11313" xr:uid="{00000000-0005-0000-0000-00005F2C0000}"/>
    <cellStyle name="Comma 2 3 2 3 6 4 2" xfId="11314" xr:uid="{00000000-0005-0000-0000-0000602C0000}"/>
    <cellStyle name="Comma 2 3 2 3 6 5" xfId="11315" xr:uid="{00000000-0005-0000-0000-0000612C0000}"/>
    <cellStyle name="Comma 2 3 2 3 7" xfId="11316" xr:uid="{00000000-0005-0000-0000-0000622C0000}"/>
    <cellStyle name="Comma 2 3 2 3 7 2" xfId="11317" xr:uid="{00000000-0005-0000-0000-0000632C0000}"/>
    <cellStyle name="Comma 2 3 2 3 7 2 2" xfId="11318" xr:uid="{00000000-0005-0000-0000-0000642C0000}"/>
    <cellStyle name="Comma 2 3 2 3 7 3" xfId="11319" xr:uid="{00000000-0005-0000-0000-0000652C0000}"/>
    <cellStyle name="Comma 2 3 2 3 7 3 2" xfId="11320" xr:uid="{00000000-0005-0000-0000-0000662C0000}"/>
    <cellStyle name="Comma 2 3 2 3 7 4" xfId="11321" xr:uid="{00000000-0005-0000-0000-0000672C0000}"/>
    <cellStyle name="Comma 2 3 2 3 8" xfId="11322" xr:uid="{00000000-0005-0000-0000-0000682C0000}"/>
    <cellStyle name="Comma 2 3 2 3 8 2" xfId="11323" xr:uid="{00000000-0005-0000-0000-0000692C0000}"/>
    <cellStyle name="Comma 2 3 2 3 9" xfId="11324" xr:uid="{00000000-0005-0000-0000-00006A2C0000}"/>
    <cellStyle name="Comma 2 3 2 3 9 2" xfId="11325" xr:uid="{00000000-0005-0000-0000-00006B2C0000}"/>
    <cellStyle name="Comma 2 3 2 4" xfId="11326" xr:uid="{00000000-0005-0000-0000-00006C2C0000}"/>
    <cellStyle name="Comma 2 3 2 4 2" xfId="11327" xr:uid="{00000000-0005-0000-0000-00006D2C0000}"/>
    <cellStyle name="Comma 2 3 2 4 2 2" xfId="11328" xr:uid="{00000000-0005-0000-0000-00006E2C0000}"/>
    <cellStyle name="Comma 2 3 2 4 2 2 2" xfId="11329" xr:uid="{00000000-0005-0000-0000-00006F2C0000}"/>
    <cellStyle name="Comma 2 3 2 4 2 2 2 2" xfId="11330" xr:uid="{00000000-0005-0000-0000-0000702C0000}"/>
    <cellStyle name="Comma 2 3 2 4 2 2 2 2 2" xfId="11331" xr:uid="{00000000-0005-0000-0000-0000712C0000}"/>
    <cellStyle name="Comma 2 3 2 4 2 2 2 2 2 2" xfId="11332" xr:uid="{00000000-0005-0000-0000-0000722C0000}"/>
    <cellStyle name="Comma 2 3 2 4 2 2 2 2 2 2 2" xfId="11333" xr:uid="{00000000-0005-0000-0000-0000732C0000}"/>
    <cellStyle name="Comma 2 3 2 4 2 2 2 2 2 3" xfId="11334" xr:uid="{00000000-0005-0000-0000-0000742C0000}"/>
    <cellStyle name="Comma 2 3 2 4 2 2 2 2 2 3 2" xfId="11335" xr:uid="{00000000-0005-0000-0000-0000752C0000}"/>
    <cellStyle name="Comma 2 3 2 4 2 2 2 2 2 4" xfId="11336" xr:uid="{00000000-0005-0000-0000-0000762C0000}"/>
    <cellStyle name="Comma 2 3 2 4 2 2 2 2 3" xfId="11337" xr:uid="{00000000-0005-0000-0000-0000772C0000}"/>
    <cellStyle name="Comma 2 3 2 4 2 2 2 2 3 2" xfId="11338" xr:uid="{00000000-0005-0000-0000-0000782C0000}"/>
    <cellStyle name="Comma 2 3 2 4 2 2 2 2 4" xfId="11339" xr:uid="{00000000-0005-0000-0000-0000792C0000}"/>
    <cellStyle name="Comma 2 3 2 4 2 2 2 2 4 2" xfId="11340" xr:uid="{00000000-0005-0000-0000-00007A2C0000}"/>
    <cellStyle name="Comma 2 3 2 4 2 2 2 2 5" xfId="11341" xr:uid="{00000000-0005-0000-0000-00007B2C0000}"/>
    <cellStyle name="Comma 2 3 2 4 2 2 2 3" xfId="11342" xr:uid="{00000000-0005-0000-0000-00007C2C0000}"/>
    <cellStyle name="Comma 2 3 2 4 2 2 2 3 2" xfId="11343" xr:uid="{00000000-0005-0000-0000-00007D2C0000}"/>
    <cellStyle name="Comma 2 3 2 4 2 2 2 3 2 2" xfId="11344" xr:uid="{00000000-0005-0000-0000-00007E2C0000}"/>
    <cellStyle name="Comma 2 3 2 4 2 2 2 3 3" xfId="11345" xr:uid="{00000000-0005-0000-0000-00007F2C0000}"/>
    <cellStyle name="Comma 2 3 2 4 2 2 2 3 3 2" xfId="11346" xr:uid="{00000000-0005-0000-0000-0000802C0000}"/>
    <cellStyle name="Comma 2 3 2 4 2 2 2 3 4" xfId="11347" xr:uid="{00000000-0005-0000-0000-0000812C0000}"/>
    <cellStyle name="Comma 2 3 2 4 2 2 2 4" xfId="11348" xr:uid="{00000000-0005-0000-0000-0000822C0000}"/>
    <cellStyle name="Comma 2 3 2 4 2 2 2 4 2" xfId="11349" xr:uid="{00000000-0005-0000-0000-0000832C0000}"/>
    <cellStyle name="Comma 2 3 2 4 2 2 2 5" xfId="11350" xr:uid="{00000000-0005-0000-0000-0000842C0000}"/>
    <cellStyle name="Comma 2 3 2 4 2 2 2 5 2" xfId="11351" xr:uid="{00000000-0005-0000-0000-0000852C0000}"/>
    <cellStyle name="Comma 2 3 2 4 2 2 2 6" xfId="11352" xr:uid="{00000000-0005-0000-0000-0000862C0000}"/>
    <cellStyle name="Comma 2 3 2 4 2 2 3" xfId="11353" xr:uid="{00000000-0005-0000-0000-0000872C0000}"/>
    <cellStyle name="Comma 2 3 2 4 2 2 3 2" xfId="11354" xr:uid="{00000000-0005-0000-0000-0000882C0000}"/>
    <cellStyle name="Comma 2 3 2 4 2 2 3 2 2" xfId="11355" xr:uid="{00000000-0005-0000-0000-0000892C0000}"/>
    <cellStyle name="Comma 2 3 2 4 2 2 3 2 2 2" xfId="11356" xr:uid="{00000000-0005-0000-0000-00008A2C0000}"/>
    <cellStyle name="Comma 2 3 2 4 2 2 3 2 3" xfId="11357" xr:uid="{00000000-0005-0000-0000-00008B2C0000}"/>
    <cellStyle name="Comma 2 3 2 4 2 2 3 2 3 2" xfId="11358" xr:uid="{00000000-0005-0000-0000-00008C2C0000}"/>
    <cellStyle name="Comma 2 3 2 4 2 2 3 2 4" xfId="11359" xr:uid="{00000000-0005-0000-0000-00008D2C0000}"/>
    <cellStyle name="Comma 2 3 2 4 2 2 3 3" xfId="11360" xr:uid="{00000000-0005-0000-0000-00008E2C0000}"/>
    <cellStyle name="Comma 2 3 2 4 2 2 3 3 2" xfId="11361" xr:uid="{00000000-0005-0000-0000-00008F2C0000}"/>
    <cellStyle name="Comma 2 3 2 4 2 2 3 4" xfId="11362" xr:uid="{00000000-0005-0000-0000-0000902C0000}"/>
    <cellStyle name="Comma 2 3 2 4 2 2 3 4 2" xfId="11363" xr:uid="{00000000-0005-0000-0000-0000912C0000}"/>
    <cellStyle name="Comma 2 3 2 4 2 2 3 5" xfId="11364" xr:uid="{00000000-0005-0000-0000-0000922C0000}"/>
    <cellStyle name="Comma 2 3 2 4 2 2 4" xfId="11365" xr:uid="{00000000-0005-0000-0000-0000932C0000}"/>
    <cellStyle name="Comma 2 3 2 4 2 2 4 2" xfId="11366" xr:uid="{00000000-0005-0000-0000-0000942C0000}"/>
    <cellStyle name="Comma 2 3 2 4 2 2 4 2 2" xfId="11367" xr:uid="{00000000-0005-0000-0000-0000952C0000}"/>
    <cellStyle name="Comma 2 3 2 4 2 2 4 3" xfId="11368" xr:uid="{00000000-0005-0000-0000-0000962C0000}"/>
    <cellStyle name="Comma 2 3 2 4 2 2 4 3 2" xfId="11369" xr:uid="{00000000-0005-0000-0000-0000972C0000}"/>
    <cellStyle name="Comma 2 3 2 4 2 2 4 4" xfId="11370" xr:uid="{00000000-0005-0000-0000-0000982C0000}"/>
    <cellStyle name="Comma 2 3 2 4 2 2 5" xfId="11371" xr:uid="{00000000-0005-0000-0000-0000992C0000}"/>
    <cellStyle name="Comma 2 3 2 4 2 2 5 2" xfId="11372" xr:uid="{00000000-0005-0000-0000-00009A2C0000}"/>
    <cellStyle name="Comma 2 3 2 4 2 2 6" xfId="11373" xr:uid="{00000000-0005-0000-0000-00009B2C0000}"/>
    <cellStyle name="Comma 2 3 2 4 2 2 6 2" xfId="11374" xr:uid="{00000000-0005-0000-0000-00009C2C0000}"/>
    <cellStyle name="Comma 2 3 2 4 2 2 7" xfId="11375" xr:uid="{00000000-0005-0000-0000-00009D2C0000}"/>
    <cellStyle name="Comma 2 3 2 4 2 3" xfId="11376" xr:uid="{00000000-0005-0000-0000-00009E2C0000}"/>
    <cellStyle name="Comma 2 3 2 4 2 3 2" xfId="11377" xr:uid="{00000000-0005-0000-0000-00009F2C0000}"/>
    <cellStyle name="Comma 2 3 2 4 2 3 2 2" xfId="11378" xr:uid="{00000000-0005-0000-0000-0000A02C0000}"/>
    <cellStyle name="Comma 2 3 2 4 2 3 2 2 2" xfId="11379" xr:uid="{00000000-0005-0000-0000-0000A12C0000}"/>
    <cellStyle name="Comma 2 3 2 4 2 3 2 2 2 2" xfId="11380" xr:uid="{00000000-0005-0000-0000-0000A22C0000}"/>
    <cellStyle name="Comma 2 3 2 4 2 3 2 2 3" xfId="11381" xr:uid="{00000000-0005-0000-0000-0000A32C0000}"/>
    <cellStyle name="Comma 2 3 2 4 2 3 2 2 3 2" xfId="11382" xr:uid="{00000000-0005-0000-0000-0000A42C0000}"/>
    <cellStyle name="Comma 2 3 2 4 2 3 2 2 4" xfId="11383" xr:uid="{00000000-0005-0000-0000-0000A52C0000}"/>
    <cellStyle name="Comma 2 3 2 4 2 3 2 3" xfId="11384" xr:uid="{00000000-0005-0000-0000-0000A62C0000}"/>
    <cellStyle name="Comma 2 3 2 4 2 3 2 3 2" xfId="11385" xr:uid="{00000000-0005-0000-0000-0000A72C0000}"/>
    <cellStyle name="Comma 2 3 2 4 2 3 2 4" xfId="11386" xr:uid="{00000000-0005-0000-0000-0000A82C0000}"/>
    <cellStyle name="Comma 2 3 2 4 2 3 2 4 2" xfId="11387" xr:uid="{00000000-0005-0000-0000-0000A92C0000}"/>
    <cellStyle name="Comma 2 3 2 4 2 3 2 5" xfId="11388" xr:uid="{00000000-0005-0000-0000-0000AA2C0000}"/>
    <cellStyle name="Comma 2 3 2 4 2 3 3" xfId="11389" xr:uid="{00000000-0005-0000-0000-0000AB2C0000}"/>
    <cellStyle name="Comma 2 3 2 4 2 3 3 2" xfId="11390" xr:uid="{00000000-0005-0000-0000-0000AC2C0000}"/>
    <cellStyle name="Comma 2 3 2 4 2 3 3 2 2" xfId="11391" xr:uid="{00000000-0005-0000-0000-0000AD2C0000}"/>
    <cellStyle name="Comma 2 3 2 4 2 3 3 3" xfId="11392" xr:uid="{00000000-0005-0000-0000-0000AE2C0000}"/>
    <cellStyle name="Comma 2 3 2 4 2 3 3 3 2" xfId="11393" xr:uid="{00000000-0005-0000-0000-0000AF2C0000}"/>
    <cellStyle name="Comma 2 3 2 4 2 3 3 4" xfId="11394" xr:uid="{00000000-0005-0000-0000-0000B02C0000}"/>
    <cellStyle name="Comma 2 3 2 4 2 3 4" xfId="11395" xr:uid="{00000000-0005-0000-0000-0000B12C0000}"/>
    <cellStyle name="Comma 2 3 2 4 2 3 4 2" xfId="11396" xr:uid="{00000000-0005-0000-0000-0000B22C0000}"/>
    <cellStyle name="Comma 2 3 2 4 2 3 5" xfId="11397" xr:uid="{00000000-0005-0000-0000-0000B32C0000}"/>
    <cellStyle name="Comma 2 3 2 4 2 3 5 2" xfId="11398" xr:uid="{00000000-0005-0000-0000-0000B42C0000}"/>
    <cellStyle name="Comma 2 3 2 4 2 3 6" xfId="11399" xr:uid="{00000000-0005-0000-0000-0000B52C0000}"/>
    <cellStyle name="Comma 2 3 2 4 2 4" xfId="11400" xr:uid="{00000000-0005-0000-0000-0000B62C0000}"/>
    <cellStyle name="Comma 2 3 2 4 2 4 2" xfId="11401" xr:uid="{00000000-0005-0000-0000-0000B72C0000}"/>
    <cellStyle name="Comma 2 3 2 4 2 4 2 2" xfId="11402" xr:uid="{00000000-0005-0000-0000-0000B82C0000}"/>
    <cellStyle name="Comma 2 3 2 4 2 4 2 2 2" xfId="11403" xr:uid="{00000000-0005-0000-0000-0000B92C0000}"/>
    <cellStyle name="Comma 2 3 2 4 2 4 2 3" xfId="11404" xr:uid="{00000000-0005-0000-0000-0000BA2C0000}"/>
    <cellStyle name="Comma 2 3 2 4 2 4 2 3 2" xfId="11405" xr:uid="{00000000-0005-0000-0000-0000BB2C0000}"/>
    <cellStyle name="Comma 2 3 2 4 2 4 2 4" xfId="11406" xr:uid="{00000000-0005-0000-0000-0000BC2C0000}"/>
    <cellStyle name="Comma 2 3 2 4 2 4 3" xfId="11407" xr:uid="{00000000-0005-0000-0000-0000BD2C0000}"/>
    <cellStyle name="Comma 2 3 2 4 2 4 3 2" xfId="11408" xr:uid="{00000000-0005-0000-0000-0000BE2C0000}"/>
    <cellStyle name="Comma 2 3 2 4 2 4 4" xfId="11409" xr:uid="{00000000-0005-0000-0000-0000BF2C0000}"/>
    <cellStyle name="Comma 2 3 2 4 2 4 4 2" xfId="11410" xr:uid="{00000000-0005-0000-0000-0000C02C0000}"/>
    <cellStyle name="Comma 2 3 2 4 2 4 5" xfId="11411" xr:uid="{00000000-0005-0000-0000-0000C12C0000}"/>
    <cellStyle name="Comma 2 3 2 4 2 5" xfId="11412" xr:uid="{00000000-0005-0000-0000-0000C22C0000}"/>
    <cellStyle name="Comma 2 3 2 4 2 5 2" xfId="11413" xr:uid="{00000000-0005-0000-0000-0000C32C0000}"/>
    <cellStyle name="Comma 2 3 2 4 2 5 2 2" xfId="11414" xr:uid="{00000000-0005-0000-0000-0000C42C0000}"/>
    <cellStyle name="Comma 2 3 2 4 2 5 3" xfId="11415" xr:uid="{00000000-0005-0000-0000-0000C52C0000}"/>
    <cellStyle name="Comma 2 3 2 4 2 5 3 2" xfId="11416" xr:uid="{00000000-0005-0000-0000-0000C62C0000}"/>
    <cellStyle name="Comma 2 3 2 4 2 5 4" xfId="11417" xr:uid="{00000000-0005-0000-0000-0000C72C0000}"/>
    <cellStyle name="Comma 2 3 2 4 2 6" xfId="11418" xr:uid="{00000000-0005-0000-0000-0000C82C0000}"/>
    <cellStyle name="Comma 2 3 2 4 2 6 2" xfId="11419" xr:uid="{00000000-0005-0000-0000-0000C92C0000}"/>
    <cellStyle name="Comma 2 3 2 4 2 7" xfId="11420" xr:uid="{00000000-0005-0000-0000-0000CA2C0000}"/>
    <cellStyle name="Comma 2 3 2 4 2 7 2" xfId="11421" xr:uid="{00000000-0005-0000-0000-0000CB2C0000}"/>
    <cellStyle name="Comma 2 3 2 4 2 8" xfId="11422" xr:uid="{00000000-0005-0000-0000-0000CC2C0000}"/>
    <cellStyle name="Comma 2 3 2 4 3" xfId="11423" xr:uid="{00000000-0005-0000-0000-0000CD2C0000}"/>
    <cellStyle name="Comma 2 3 2 4 3 2" xfId="11424" xr:uid="{00000000-0005-0000-0000-0000CE2C0000}"/>
    <cellStyle name="Comma 2 3 2 4 3 2 2" xfId="11425" xr:uid="{00000000-0005-0000-0000-0000CF2C0000}"/>
    <cellStyle name="Comma 2 3 2 4 3 2 2 2" xfId="11426" xr:uid="{00000000-0005-0000-0000-0000D02C0000}"/>
    <cellStyle name="Comma 2 3 2 4 3 2 2 2 2" xfId="11427" xr:uid="{00000000-0005-0000-0000-0000D12C0000}"/>
    <cellStyle name="Comma 2 3 2 4 3 2 2 2 2 2" xfId="11428" xr:uid="{00000000-0005-0000-0000-0000D22C0000}"/>
    <cellStyle name="Comma 2 3 2 4 3 2 2 2 3" xfId="11429" xr:uid="{00000000-0005-0000-0000-0000D32C0000}"/>
    <cellStyle name="Comma 2 3 2 4 3 2 2 2 3 2" xfId="11430" xr:uid="{00000000-0005-0000-0000-0000D42C0000}"/>
    <cellStyle name="Comma 2 3 2 4 3 2 2 2 4" xfId="11431" xr:uid="{00000000-0005-0000-0000-0000D52C0000}"/>
    <cellStyle name="Comma 2 3 2 4 3 2 2 3" xfId="11432" xr:uid="{00000000-0005-0000-0000-0000D62C0000}"/>
    <cellStyle name="Comma 2 3 2 4 3 2 2 3 2" xfId="11433" xr:uid="{00000000-0005-0000-0000-0000D72C0000}"/>
    <cellStyle name="Comma 2 3 2 4 3 2 2 4" xfId="11434" xr:uid="{00000000-0005-0000-0000-0000D82C0000}"/>
    <cellStyle name="Comma 2 3 2 4 3 2 2 4 2" xfId="11435" xr:uid="{00000000-0005-0000-0000-0000D92C0000}"/>
    <cellStyle name="Comma 2 3 2 4 3 2 2 5" xfId="11436" xr:uid="{00000000-0005-0000-0000-0000DA2C0000}"/>
    <cellStyle name="Comma 2 3 2 4 3 2 3" xfId="11437" xr:uid="{00000000-0005-0000-0000-0000DB2C0000}"/>
    <cellStyle name="Comma 2 3 2 4 3 2 3 2" xfId="11438" xr:uid="{00000000-0005-0000-0000-0000DC2C0000}"/>
    <cellStyle name="Comma 2 3 2 4 3 2 3 2 2" xfId="11439" xr:uid="{00000000-0005-0000-0000-0000DD2C0000}"/>
    <cellStyle name="Comma 2 3 2 4 3 2 3 3" xfId="11440" xr:uid="{00000000-0005-0000-0000-0000DE2C0000}"/>
    <cellStyle name="Comma 2 3 2 4 3 2 3 3 2" xfId="11441" xr:uid="{00000000-0005-0000-0000-0000DF2C0000}"/>
    <cellStyle name="Comma 2 3 2 4 3 2 3 4" xfId="11442" xr:uid="{00000000-0005-0000-0000-0000E02C0000}"/>
    <cellStyle name="Comma 2 3 2 4 3 2 4" xfId="11443" xr:uid="{00000000-0005-0000-0000-0000E12C0000}"/>
    <cellStyle name="Comma 2 3 2 4 3 2 4 2" xfId="11444" xr:uid="{00000000-0005-0000-0000-0000E22C0000}"/>
    <cellStyle name="Comma 2 3 2 4 3 2 5" xfId="11445" xr:uid="{00000000-0005-0000-0000-0000E32C0000}"/>
    <cellStyle name="Comma 2 3 2 4 3 2 5 2" xfId="11446" xr:uid="{00000000-0005-0000-0000-0000E42C0000}"/>
    <cellStyle name="Comma 2 3 2 4 3 2 6" xfId="11447" xr:uid="{00000000-0005-0000-0000-0000E52C0000}"/>
    <cellStyle name="Comma 2 3 2 4 3 3" xfId="11448" xr:uid="{00000000-0005-0000-0000-0000E62C0000}"/>
    <cellStyle name="Comma 2 3 2 4 3 3 2" xfId="11449" xr:uid="{00000000-0005-0000-0000-0000E72C0000}"/>
    <cellStyle name="Comma 2 3 2 4 3 3 2 2" xfId="11450" xr:uid="{00000000-0005-0000-0000-0000E82C0000}"/>
    <cellStyle name="Comma 2 3 2 4 3 3 2 2 2" xfId="11451" xr:uid="{00000000-0005-0000-0000-0000E92C0000}"/>
    <cellStyle name="Comma 2 3 2 4 3 3 2 3" xfId="11452" xr:uid="{00000000-0005-0000-0000-0000EA2C0000}"/>
    <cellStyle name="Comma 2 3 2 4 3 3 2 3 2" xfId="11453" xr:uid="{00000000-0005-0000-0000-0000EB2C0000}"/>
    <cellStyle name="Comma 2 3 2 4 3 3 2 4" xfId="11454" xr:uid="{00000000-0005-0000-0000-0000EC2C0000}"/>
    <cellStyle name="Comma 2 3 2 4 3 3 3" xfId="11455" xr:uid="{00000000-0005-0000-0000-0000ED2C0000}"/>
    <cellStyle name="Comma 2 3 2 4 3 3 3 2" xfId="11456" xr:uid="{00000000-0005-0000-0000-0000EE2C0000}"/>
    <cellStyle name="Comma 2 3 2 4 3 3 4" xfId="11457" xr:uid="{00000000-0005-0000-0000-0000EF2C0000}"/>
    <cellStyle name="Comma 2 3 2 4 3 3 4 2" xfId="11458" xr:uid="{00000000-0005-0000-0000-0000F02C0000}"/>
    <cellStyle name="Comma 2 3 2 4 3 3 5" xfId="11459" xr:uid="{00000000-0005-0000-0000-0000F12C0000}"/>
    <cellStyle name="Comma 2 3 2 4 3 4" xfId="11460" xr:uid="{00000000-0005-0000-0000-0000F22C0000}"/>
    <cellStyle name="Comma 2 3 2 4 3 4 2" xfId="11461" xr:uid="{00000000-0005-0000-0000-0000F32C0000}"/>
    <cellStyle name="Comma 2 3 2 4 3 4 2 2" xfId="11462" xr:uid="{00000000-0005-0000-0000-0000F42C0000}"/>
    <cellStyle name="Comma 2 3 2 4 3 4 3" xfId="11463" xr:uid="{00000000-0005-0000-0000-0000F52C0000}"/>
    <cellStyle name="Comma 2 3 2 4 3 4 3 2" xfId="11464" xr:uid="{00000000-0005-0000-0000-0000F62C0000}"/>
    <cellStyle name="Comma 2 3 2 4 3 4 4" xfId="11465" xr:uid="{00000000-0005-0000-0000-0000F72C0000}"/>
    <cellStyle name="Comma 2 3 2 4 3 5" xfId="11466" xr:uid="{00000000-0005-0000-0000-0000F82C0000}"/>
    <cellStyle name="Comma 2 3 2 4 3 5 2" xfId="11467" xr:uid="{00000000-0005-0000-0000-0000F92C0000}"/>
    <cellStyle name="Comma 2 3 2 4 3 6" xfId="11468" xr:uid="{00000000-0005-0000-0000-0000FA2C0000}"/>
    <cellStyle name="Comma 2 3 2 4 3 6 2" xfId="11469" xr:uid="{00000000-0005-0000-0000-0000FB2C0000}"/>
    <cellStyle name="Comma 2 3 2 4 3 7" xfId="11470" xr:uid="{00000000-0005-0000-0000-0000FC2C0000}"/>
    <cellStyle name="Comma 2 3 2 4 4" xfId="11471" xr:uid="{00000000-0005-0000-0000-0000FD2C0000}"/>
    <cellStyle name="Comma 2 3 2 4 4 2" xfId="11472" xr:uid="{00000000-0005-0000-0000-0000FE2C0000}"/>
    <cellStyle name="Comma 2 3 2 4 4 2 2" xfId="11473" xr:uid="{00000000-0005-0000-0000-0000FF2C0000}"/>
    <cellStyle name="Comma 2 3 2 4 4 2 2 2" xfId="11474" xr:uid="{00000000-0005-0000-0000-0000002D0000}"/>
    <cellStyle name="Comma 2 3 2 4 4 2 2 2 2" xfId="11475" xr:uid="{00000000-0005-0000-0000-0000012D0000}"/>
    <cellStyle name="Comma 2 3 2 4 4 2 2 3" xfId="11476" xr:uid="{00000000-0005-0000-0000-0000022D0000}"/>
    <cellStyle name="Comma 2 3 2 4 4 2 2 3 2" xfId="11477" xr:uid="{00000000-0005-0000-0000-0000032D0000}"/>
    <cellStyle name="Comma 2 3 2 4 4 2 2 4" xfId="11478" xr:uid="{00000000-0005-0000-0000-0000042D0000}"/>
    <cellStyle name="Comma 2 3 2 4 4 2 3" xfId="11479" xr:uid="{00000000-0005-0000-0000-0000052D0000}"/>
    <cellStyle name="Comma 2 3 2 4 4 2 3 2" xfId="11480" xr:uid="{00000000-0005-0000-0000-0000062D0000}"/>
    <cellStyle name="Comma 2 3 2 4 4 2 4" xfId="11481" xr:uid="{00000000-0005-0000-0000-0000072D0000}"/>
    <cellStyle name="Comma 2 3 2 4 4 2 4 2" xfId="11482" xr:uid="{00000000-0005-0000-0000-0000082D0000}"/>
    <cellStyle name="Comma 2 3 2 4 4 2 5" xfId="11483" xr:uid="{00000000-0005-0000-0000-0000092D0000}"/>
    <cellStyle name="Comma 2 3 2 4 4 3" xfId="11484" xr:uid="{00000000-0005-0000-0000-00000A2D0000}"/>
    <cellStyle name="Comma 2 3 2 4 4 3 2" xfId="11485" xr:uid="{00000000-0005-0000-0000-00000B2D0000}"/>
    <cellStyle name="Comma 2 3 2 4 4 3 2 2" xfId="11486" xr:uid="{00000000-0005-0000-0000-00000C2D0000}"/>
    <cellStyle name="Comma 2 3 2 4 4 3 3" xfId="11487" xr:uid="{00000000-0005-0000-0000-00000D2D0000}"/>
    <cellStyle name="Comma 2 3 2 4 4 3 3 2" xfId="11488" xr:uid="{00000000-0005-0000-0000-00000E2D0000}"/>
    <cellStyle name="Comma 2 3 2 4 4 3 4" xfId="11489" xr:uid="{00000000-0005-0000-0000-00000F2D0000}"/>
    <cellStyle name="Comma 2 3 2 4 4 4" xfId="11490" xr:uid="{00000000-0005-0000-0000-0000102D0000}"/>
    <cellStyle name="Comma 2 3 2 4 4 4 2" xfId="11491" xr:uid="{00000000-0005-0000-0000-0000112D0000}"/>
    <cellStyle name="Comma 2 3 2 4 4 5" xfId="11492" xr:uid="{00000000-0005-0000-0000-0000122D0000}"/>
    <cellStyle name="Comma 2 3 2 4 4 5 2" xfId="11493" xr:uid="{00000000-0005-0000-0000-0000132D0000}"/>
    <cellStyle name="Comma 2 3 2 4 4 6" xfId="11494" xr:uid="{00000000-0005-0000-0000-0000142D0000}"/>
    <cellStyle name="Comma 2 3 2 4 5" xfId="11495" xr:uid="{00000000-0005-0000-0000-0000152D0000}"/>
    <cellStyle name="Comma 2 3 2 4 5 2" xfId="11496" xr:uid="{00000000-0005-0000-0000-0000162D0000}"/>
    <cellStyle name="Comma 2 3 2 4 5 2 2" xfId="11497" xr:uid="{00000000-0005-0000-0000-0000172D0000}"/>
    <cellStyle name="Comma 2 3 2 4 5 2 2 2" xfId="11498" xr:uid="{00000000-0005-0000-0000-0000182D0000}"/>
    <cellStyle name="Comma 2 3 2 4 5 2 3" xfId="11499" xr:uid="{00000000-0005-0000-0000-0000192D0000}"/>
    <cellStyle name="Comma 2 3 2 4 5 2 3 2" xfId="11500" xr:uid="{00000000-0005-0000-0000-00001A2D0000}"/>
    <cellStyle name="Comma 2 3 2 4 5 2 4" xfId="11501" xr:uid="{00000000-0005-0000-0000-00001B2D0000}"/>
    <cellStyle name="Comma 2 3 2 4 5 3" xfId="11502" xr:uid="{00000000-0005-0000-0000-00001C2D0000}"/>
    <cellStyle name="Comma 2 3 2 4 5 3 2" xfId="11503" xr:uid="{00000000-0005-0000-0000-00001D2D0000}"/>
    <cellStyle name="Comma 2 3 2 4 5 4" xfId="11504" xr:uid="{00000000-0005-0000-0000-00001E2D0000}"/>
    <cellStyle name="Comma 2 3 2 4 5 4 2" xfId="11505" xr:uid="{00000000-0005-0000-0000-00001F2D0000}"/>
    <cellStyle name="Comma 2 3 2 4 5 5" xfId="11506" xr:uid="{00000000-0005-0000-0000-0000202D0000}"/>
    <cellStyle name="Comma 2 3 2 4 6" xfId="11507" xr:uid="{00000000-0005-0000-0000-0000212D0000}"/>
    <cellStyle name="Comma 2 3 2 4 6 2" xfId="11508" xr:uid="{00000000-0005-0000-0000-0000222D0000}"/>
    <cellStyle name="Comma 2 3 2 4 6 2 2" xfId="11509" xr:uid="{00000000-0005-0000-0000-0000232D0000}"/>
    <cellStyle name="Comma 2 3 2 4 6 3" xfId="11510" xr:uid="{00000000-0005-0000-0000-0000242D0000}"/>
    <cellStyle name="Comma 2 3 2 4 6 3 2" xfId="11511" xr:uid="{00000000-0005-0000-0000-0000252D0000}"/>
    <cellStyle name="Comma 2 3 2 4 6 4" xfId="11512" xr:uid="{00000000-0005-0000-0000-0000262D0000}"/>
    <cellStyle name="Comma 2 3 2 4 7" xfId="11513" xr:uid="{00000000-0005-0000-0000-0000272D0000}"/>
    <cellStyle name="Comma 2 3 2 4 7 2" xfId="11514" xr:uid="{00000000-0005-0000-0000-0000282D0000}"/>
    <cellStyle name="Comma 2 3 2 4 8" xfId="11515" xr:uid="{00000000-0005-0000-0000-0000292D0000}"/>
    <cellStyle name="Comma 2 3 2 4 8 2" xfId="11516" xr:uid="{00000000-0005-0000-0000-00002A2D0000}"/>
    <cellStyle name="Comma 2 3 2 4 9" xfId="11517" xr:uid="{00000000-0005-0000-0000-00002B2D0000}"/>
    <cellStyle name="Comma 2 3 2 5" xfId="11518" xr:uid="{00000000-0005-0000-0000-00002C2D0000}"/>
    <cellStyle name="Comma 2 3 2 5 2" xfId="11519" xr:uid="{00000000-0005-0000-0000-00002D2D0000}"/>
    <cellStyle name="Comma 2 3 2 5 2 2" xfId="11520" xr:uid="{00000000-0005-0000-0000-00002E2D0000}"/>
    <cellStyle name="Comma 2 3 2 5 2 2 2" xfId="11521" xr:uid="{00000000-0005-0000-0000-00002F2D0000}"/>
    <cellStyle name="Comma 2 3 2 5 2 2 2 2" xfId="11522" xr:uid="{00000000-0005-0000-0000-0000302D0000}"/>
    <cellStyle name="Comma 2 3 2 5 2 2 2 2 2" xfId="11523" xr:uid="{00000000-0005-0000-0000-0000312D0000}"/>
    <cellStyle name="Comma 2 3 2 5 2 2 2 2 2 2" xfId="11524" xr:uid="{00000000-0005-0000-0000-0000322D0000}"/>
    <cellStyle name="Comma 2 3 2 5 2 2 2 2 3" xfId="11525" xr:uid="{00000000-0005-0000-0000-0000332D0000}"/>
    <cellStyle name="Comma 2 3 2 5 2 2 2 2 3 2" xfId="11526" xr:uid="{00000000-0005-0000-0000-0000342D0000}"/>
    <cellStyle name="Comma 2 3 2 5 2 2 2 2 4" xfId="11527" xr:uid="{00000000-0005-0000-0000-0000352D0000}"/>
    <cellStyle name="Comma 2 3 2 5 2 2 2 3" xfId="11528" xr:uid="{00000000-0005-0000-0000-0000362D0000}"/>
    <cellStyle name="Comma 2 3 2 5 2 2 2 3 2" xfId="11529" xr:uid="{00000000-0005-0000-0000-0000372D0000}"/>
    <cellStyle name="Comma 2 3 2 5 2 2 2 4" xfId="11530" xr:uid="{00000000-0005-0000-0000-0000382D0000}"/>
    <cellStyle name="Comma 2 3 2 5 2 2 2 4 2" xfId="11531" xr:uid="{00000000-0005-0000-0000-0000392D0000}"/>
    <cellStyle name="Comma 2 3 2 5 2 2 2 5" xfId="11532" xr:uid="{00000000-0005-0000-0000-00003A2D0000}"/>
    <cellStyle name="Comma 2 3 2 5 2 2 3" xfId="11533" xr:uid="{00000000-0005-0000-0000-00003B2D0000}"/>
    <cellStyle name="Comma 2 3 2 5 2 2 3 2" xfId="11534" xr:uid="{00000000-0005-0000-0000-00003C2D0000}"/>
    <cellStyle name="Comma 2 3 2 5 2 2 3 2 2" xfId="11535" xr:uid="{00000000-0005-0000-0000-00003D2D0000}"/>
    <cellStyle name="Comma 2 3 2 5 2 2 3 3" xfId="11536" xr:uid="{00000000-0005-0000-0000-00003E2D0000}"/>
    <cellStyle name="Comma 2 3 2 5 2 2 3 3 2" xfId="11537" xr:uid="{00000000-0005-0000-0000-00003F2D0000}"/>
    <cellStyle name="Comma 2 3 2 5 2 2 3 4" xfId="11538" xr:uid="{00000000-0005-0000-0000-0000402D0000}"/>
    <cellStyle name="Comma 2 3 2 5 2 2 4" xfId="11539" xr:uid="{00000000-0005-0000-0000-0000412D0000}"/>
    <cellStyle name="Comma 2 3 2 5 2 2 4 2" xfId="11540" xr:uid="{00000000-0005-0000-0000-0000422D0000}"/>
    <cellStyle name="Comma 2 3 2 5 2 2 5" xfId="11541" xr:uid="{00000000-0005-0000-0000-0000432D0000}"/>
    <cellStyle name="Comma 2 3 2 5 2 2 5 2" xfId="11542" xr:uid="{00000000-0005-0000-0000-0000442D0000}"/>
    <cellStyle name="Comma 2 3 2 5 2 2 6" xfId="11543" xr:uid="{00000000-0005-0000-0000-0000452D0000}"/>
    <cellStyle name="Comma 2 3 2 5 2 3" xfId="11544" xr:uid="{00000000-0005-0000-0000-0000462D0000}"/>
    <cellStyle name="Comma 2 3 2 5 2 3 2" xfId="11545" xr:uid="{00000000-0005-0000-0000-0000472D0000}"/>
    <cellStyle name="Comma 2 3 2 5 2 3 2 2" xfId="11546" xr:uid="{00000000-0005-0000-0000-0000482D0000}"/>
    <cellStyle name="Comma 2 3 2 5 2 3 2 2 2" xfId="11547" xr:uid="{00000000-0005-0000-0000-0000492D0000}"/>
    <cellStyle name="Comma 2 3 2 5 2 3 2 3" xfId="11548" xr:uid="{00000000-0005-0000-0000-00004A2D0000}"/>
    <cellStyle name="Comma 2 3 2 5 2 3 2 3 2" xfId="11549" xr:uid="{00000000-0005-0000-0000-00004B2D0000}"/>
    <cellStyle name="Comma 2 3 2 5 2 3 2 4" xfId="11550" xr:uid="{00000000-0005-0000-0000-00004C2D0000}"/>
    <cellStyle name="Comma 2 3 2 5 2 3 3" xfId="11551" xr:uid="{00000000-0005-0000-0000-00004D2D0000}"/>
    <cellStyle name="Comma 2 3 2 5 2 3 3 2" xfId="11552" xr:uid="{00000000-0005-0000-0000-00004E2D0000}"/>
    <cellStyle name="Comma 2 3 2 5 2 3 4" xfId="11553" xr:uid="{00000000-0005-0000-0000-00004F2D0000}"/>
    <cellStyle name="Comma 2 3 2 5 2 3 4 2" xfId="11554" xr:uid="{00000000-0005-0000-0000-0000502D0000}"/>
    <cellStyle name="Comma 2 3 2 5 2 3 5" xfId="11555" xr:uid="{00000000-0005-0000-0000-0000512D0000}"/>
    <cellStyle name="Comma 2 3 2 5 2 4" xfId="11556" xr:uid="{00000000-0005-0000-0000-0000522D0000}"/>
    <cellStyle name="Comma 2 3 2 5 2 4 2" xfId="11557" xr:uid="{00000000-0005-0000-0000-0000532D0000}"/>
    <cellStyle name="Comma 2 3 2 5 2 4 2 2" xfId="11558" xr:uid="{00000000-0005-0000-0000-0000542D0000}"/>
    <cellStyle name="Comma 2 3 2 5 2 4 3" xfId="11559" xr:uid="{00000000-0005-0000-0000-0000552D0000}"/>
    <cellStyle name="Comma 2 3 2 5 2 4 3 2" xfId="11560" xr:uid="{00000000-0005-0000-0000-0000562D0000}"/>
    <cellStyle name="Comma 2 3 2 5 2 4 4" xfId="11561" xr:uid="{00000000-0005-0000-0000-0000572D0000}"/>
    <cellStyle name="Comma 2 3 2 5 2 5" xfId="11562" xr:uid="{00000000-0005-0000-0000-0000582D0000}"/>
    <cellStyle name="Comma 2 3 2 5 2 5 2" xfId="11563" xr:uid="{00000000-0005-0000-0000-0000592D0000}"/>
    <cellStyle name="Comma 2 3 2 5 2 6" xfId="11564" xr:uid="{00000000-0005-0000-0000-00005A2D0000}"/>
    <cellStyle name="Comma 2 3 2 5 2 6 2" xfId="11565" xr:uid="{00000000-0005-0000-0000-00005B2D0000}"/>
    <cellStyle name="Comma 2 3 2 5 2 7" xfId="11566" xr:uid="{00000000-0005-0000-0000-00005C2D0000}"/>
    <cellStyle name="Comma 2 3 2 5 3" xfId="11567" xr:uid="{00000000-0005-0000-0000-00005D2D0000}"/>
    <cellStyle name="Comma 2 3 2 5 3 2" xfId="11568" xr:uid="{00000000-0005-0000-0000-00005E2D0000}"/>
    <cellStyle name="Comma 2 3 2 5 3 2 2" xfId="11569" xr:uid="{00000000-0005-0000-0000-00005F2D0000}"/>
    <cellStyle name="Comma 2 3 2 5 3 2 2 2" xfId="11570" xr:uid="{00000000-0005-0000-0000-0000602D0000}"/>
    <cellStyle name="Comma 2 3 2 5 3 2 2 2 2" xfId="11571" xr:uid="{00000000-0005-0000-0000-0000612D0000}"/>
    <cellStyle name="Comma 2 3 2 5 3 2 2 3" xfId="11572" xr:uid="{00000000-0005-0000-0000-0000622D0000}"/>
    <cellStyle name="Comma 2 3 2 5 3 2 2 3 2" xfId="11573" xr:uid="{00000000-0005-0000-0000-0000632D0000}"/>
    <cellStyle name="Comma 2 3 2 5 3 2 2 4" xfId="11574" xr:uid="{00000000-0005-0000-0000-0000642D0000}"/>
    <cellStyle name="Comma 2 3 2 5 3 2 3" xfId="11575" xr:uid="{00000000-0005-0000-0000-0000652D0000}"/>
    <cellStyle name="Comma 2 3 2 5 3 2 3 2" xfId="11576" xr:uid="{00000000-0005-0000-0000-0000662D0000}"/>
    <cellStyle name="Comma 2 3 2 5 3 2 4" xfId="11577" xr:uid="{00000000-0005-0000-0000-0000672D0000}"/>
    <cellStyle name="Comma 2 3 2 5 3 2 4 2" xfId="11578" xr:uid="{00000000-0005-0000-0000-0000682D0000}"/>
    <cellStyle name="Comma 2 3 2 5 3 2 5" xfId="11579" xr:uid="{00000000-0005-0000-0000-0000692D0000}"/>
    <cellStyle name="Comma 2 3 2 5 3 3" xfId="11580" xr:uid="{00000000-0005-0000-0000-00006A2D0000}"/>
    <cellStyle name="Comma 2 3 2 5 3 3 2" xfId="11581" xr:uid="{00000000-0005-0000-0000-00006B2D0000}"/>
    <cellStyle name="Comma 2 3 2 5 3 3 2 2" xfId="11582" xr:uid="{00000000-0005-0000-0000-00006C2D0000}"/>
    <cellStyle name="Comma 2 3 2 5 3 3 3" xfId="11583" xr:uid="{00000000-0005-0000-0000-00006D2D0000}"/>
    <cellStyle name="Comma 2 3 2 5 3 3 3 2" xfId="11584" xr:uid="{00000000-0005-0000-0000-00006E2D0000}"/>
    <cellStyle name="Comma 2 3 2 5 3 3 4" xfId="11585" xr:uid="{00000000-0005-0000-0000-00006F2D0000}"/>
    <cellStyle name="Comma 2 3 2 5 3 4" xfId="11586" xr:uid="{00000000-0005-0000-0000-0000702D0000}"/>
    <cellStyle name="Comma 2 3 2 5 3 4 2" xfId="11587" xr:uid="{00000000-0005-0000-0000-0000712D0000}"/>
    <cellStyle name="Comma 2 3 2 5 3 5" xfId="11588" xr:uid="{00000000-0005-0000-0000-0000722D0000}"/>
    <cellStyle name="Comma 2 3 2 5 3 5 2" xfId="11589" xr:uid="{00000000-0005-0000-0000-0000732D0000}"/>
    <cellStyle name="Comma 2 3 2 5 3 6" xfId="11590" xr:uid="{00000000-0005-0000-0000-0000742D0000}"/>
    <cellStyle name="Comma 2 3 2 5 4" xfId="11591" xr:uid="{00000000-0005-0000-0000-0000752D0000}"/>
    <cellStyle name="Comma 2 3 2 5 4 2" xfId="11592" xr:uid="{00000000-0005-0000-0000-0000762D0000}"/>
    <cellStyle name="Comma 2 3 2 5 4 2 2" xfId="11593" xr:uid="{00000000-0005-0000-0000-0000772D0000}"/>
    <cellStyle name="Comma 2 3 2 5 4 2 2 2" xfId="11594" xr:uid="{00000000-0005-0000-0000-0000782D0000}"/>
    <cellStyle name="Comma 2 3 2 5 4 2 3" xfId="11595" xr:uid="{00000000-0005-0000-0000-0000792D0000}"/>
    <cellStyle name="Comma 2 3 2 5 4 2 3 2" xfId="11596" xr:uid="{00000000-0005-0000-0000-00007A2D0000}"/>
    <cellStyle name="Comma 2 3 2 5 4 2 4" xfId="11597" xr:uid="{00000000-0005-0000-0000-00007B2D0000}"/>
    <cellStyle name="Comma 2 3 2 5 4 3" xfId="11598" xr:uid="{00000000-0005-0000-0000-00007C2D0000}"/>
    <cellStyle name="Comma 2 3 2 5 4 3 2" xfId="11599" xr:uid="{00000000-0005-0000-0000-00007D2D0000}"/>
    <cellStyle name="Comma 2 3 2 5 4 4" xfId="11600" xr:uid="{00000000-0005-0000-0000-00007E2D0000}"/>
    <cellStyle name="Comma 2 3 2 5 4 4 2" xfId="11601" xr:uid="{00000000-0005-0000-0000-00007F2D0000}"/>
    <cellStyle name="Comma 2 3 2 5 4 5" xfId="11602" xr:uid="{00000000-0005-0000-0000-0000802D0000}"/>
    <cellStyle name="Comma 2 3 2 5 5" xfId="11603" xr:uid="{00000000-0005-0000-0000-0000812D0000}"/>
    <cellStyle name="Comma 2 3 2 5 5 2" xfId="11604" xr:uid="{00000000-0005-0000-0000-0000822D0000}"/>
    <cellStyle name="Comma 2 3 2 5 5 2 2" xfId="11605" xr:uid="{00000000-0005-0000-0000-0000832D0000}"/>
    <cellStyle name="Comma 2 3 2 5 5 3" xfId="11606" xr:uid="{00000000-0005-0000-0000-0000842D0000}"/>
    <cellStyle name="Comma 2 3 2 5 5 3 2" xfId="11607" xr:uid="{00000000-0005-0000-0000-0000852D0000}"/>
    <cellStyle name="Comma 2 3 2 5 5 4" xfId="11608" xr:uid="{00000000-0005-0000-0000-0000862D0000}"/>
    <cellStyle name="Comma 2 3 2 5 6" xfId="11609" xr:uid="{00000000-0005-0000-0000-0000872D0000}"/>
    <cellStyle name="Comma 2 3 2 5 6 2" xfId="11610" xr:uid="{00000000-0005-0000-0000-0000882D0000}"/>
    <cellStyle name="Comma 2 3 2 5 7" xfId="11611" xr:uid="{00000000-0005-0000-0000-0000892D0000}"/>
    <cellStyle name="Comma 2 3 2 5 7 2" xfId="11612" xr:uid="{00000000-0005-0000-0000-00008A2D0000}"/>
    <cellStyle name="Comma 2 3 2 5 8" xfId="11613" xr:uid="{00000000-0005-0000-0000-00008B2D0000}"/>
    <cellStyle name="Comma 2 3 2 6" xfId="11614" xr:uid="{00000000-0005-0000-0000-00008C2D0000}"/>
    <cellStyle name="Comma 2 3 2 6 2" xfId="11615" xr:uid="{00000000-0005-0000-0000-00008D2D0000}"/>
    <cellStyle name="Comma 2 3 2 6 2 2" xfId="11616" xr:uid="{00000000-0005-0000-0000-00008E2D0000}"/>
    <cellStyle name="Comma 2 3 2 6 2 2 2" xfId="11617" xr:uid="{00000000-0005-0000-0000-00008F2D0000}"/>
    <cellStyle name="Comma 2 3 2 6 2 2 2 2" xfId="11618" xr:uid="{00000000-0005-0000-0000-0000902D0000}"/>
    <cellStyle name="Comma 2 3 2 6 2 2 2 2 2" xfId="11619" xr:uid="{00000000-0005-0000-0000-0000912D0000}"/>
    <cellStyle name="Comma 2 3 2 6 2 2 2 3" xfId="11620" xr:uid="{00000000-0005-0000-0000-0000922D0000}"/>
    <cellStyle name="Comma 2 3 2 6 2 2 2 3 2" xfId="11621" xr:uid="{00000000-0005-0000-0000-0000932D0000}"/>
    <cellStyle name="Comma 2 3 2 6 2 2 2 4" xfId="11622" xr:uid="{00000000-0005-0000-0000-0000942D0000}"/>
    <cellStyle name="Comma 2 3 2 6 2 2 3" xfId="11623" xr:uid="{00000000-0005-0000-0000-0000952D0000}"/>
    <cellStyle name="Comma 2 3 2 6 2 2 3 2" xfId="11624" xr:uid="{00000000-0005-0000-0000-0000962D0000}"/>
    <cellStyle name="Comma 2 3 2 6 2 2 4" xfId="11625" xr:uid="{00000000-0005-0000-0000-0000972D0000}"/>
    <cellStyle name="Comma 2 3 2 6 2 2 4 2" xfId="11626" xr:uid="{00000000-0005-0000-0000-0000982D0000}"/>
    <cellStyle name="Comma 2 3 2 6 2 2 5" xfId="11627" xr:uid="{00000000-0005-0000-0000-0000992D0000}"/>
    <cellStyle name="Comma 2 3 2 6 2 3" xfId="11628" xr:uid="{00000000-0005-0000-0000-00009A2D0000}"/>
    <cellStyle name="Comma 2 3 2 6 2 3 2" xfId="11629" xr:uid="{00000000-0005-0000-0000-00009B2D0000}"/>
    <cellStyle name="Comma 2 3 2 6 2 3 2 2" xfId="11630" xr:uid="{00000000-0005-0000-0000-00009C2D0000}"/>
    <cellStyle name="Comma 2 3 2 6 2 3 3" xfId="11631" xr:uid="{00000000-0005-0000-0000-00009D2D0000}"/>
    <cellStyle name="Comma 2 3 2 6 2 3 3 2" xfId="11632" xr:uid="{00000000-0005-0000-0000-00009E2D0000}"/>
    <cellStyle name="Comma 2 3 2 6 2 3 4" xfId="11633" xr:uid="{00000000-0005-0000-0000-00009F2D0000}"/>
    <cellStyle name="Comma 2 3 2 6 2 4" xfId="11634" xr:uid="{00000000-0005-0000-0000-0000A02D0000}"/>
    <cellStyle name="Comma 2 3 2 6 2 4 2" xfId="11635" xr:uid="{00000000-0005-0000-0000-0000A12D0000}"/>
    <cellStyle name="Comma 2 3 2 6 2 5" xfId="11636" xr:uid="{00000000-0005-0000-0000-0000A22D0000}"/>
    <cellStyle name="Comma 2 3 2 6 2 5 2" xfId="11637" xr:uid="{00000000-0005-0000-0000-0000A32D0000}"/>
    <cellStyle name="Comma 2 3 2 6 2 6" xfId="11638" xr:uid="{00000000-0005-0000-0000-0000A42D0000}"/>
    <cellStyle name="Comma 2 3 2 6 3" xfId="11639" xr:uid="{00000000-0005-0000-0000-0000A52D0000}"/>
    <cellStyle name="Comma 2 3 2 6 3 2" xfId="11640" xr:uid="{00000000-0005-0000-0000-0000A62D0000}"/>
    <cellStyle name="Comma 2 3 2 6 3 2 2" xfId="11641" xr:uid="{00000000-0005-0000-0000-0000A72D0000}"/>
    <cellStyle name="Comma 2 3 2 6 3 2 2 2" xfId="11642" xr:uid="{00000000-0005-0000-0000-0000A82D0000}"/>
    <cellStyle name="Comma 2 3 2 6 3 2 3" xfId="11643" xr:uid="{00000000-0005-0000-0000-0000A92D0000}"/>
    <cellStyle name="Comma 2 3 2 6 3 2 3 2" xfId="11644" xr:uid="{00000000-0005-0000-0000-0000AA2D0000}"/>
    <cellStyle name="Comma 2 3 2 6 3 2 4" xfId="11645" xr:uid="{00000000-0005-0000-0000-0000AB2D0000}"/>
    <cellStyle name="Comma 2 3 2 6 3 3" xfId="11646" xr:uid="{00000000-0005-0000-0000-0000AC2D0000}"/>
    <cellStyle name="Comma 2 3 2 6 3 3 2" xfId="11647" xr:uid="{00000000-0005-0000-0000-0000AD2D0000}"/>
    <cellStyle name="Comma 2 3 2 6 3 4" xfId="11648" xr:uid="{00000000-0005-0000-0000-0000AE2D0000}"/>
    <cellStyle name="Comma 2 3 2 6 3 4 2" xfId="11649" xr:uid="{00000000-0005-0000-0000-0000AF2D0000}"/>
    <cellStyle name="Comma 2 3 2 6 3 5" xfId="11650" xr:uid="{00000000-0005-0000-0000-0000B02D0000}"/>
    <cellStyle name="Comma 2 3 2 6 4" xfId="11651" xr:uid="{00000000-0005-0000-0000-0000B12D0000}"/>
    <cellStyle name="Comma 2 3 2 6 4 2" xfId="11652" xr:uid="{00000000-0005-0000-0000-0000B22D0000}"/>
    <cellStyle name="Comma 2 3 2 6 4 2 2" xfId="11653" xr:uid="{00000000-0005-0000-0000-0000B32D0000}"/>
    <cellStyle name="Comma 2 3 2 6 4 3" xfId="11654" xr:uid="{00000000-0005-0000-0000-0000B42D0000}"/>
    <cellStyle name="Comma 2 3 2 6 4 3 2" xfId="11655" xr:uid="{00000000-0005-0000-0000-0000B52D0000}"/>
    <cellStyle name="Comma 2 3 2 6 4 4" xfId="11656" xr:uid="{00000000-0005-0000-0000-0000B62D0000}"/>
    <cellStyle name="Comma 2 3 2 6 5" xfId="11657" xr:uid="{00000000-0005-0000-0000-0000B72D0000}"/>
    <cellStyle name="Comma 2 3 2 6 5 2" xfId="11658" xr:uid="{00000000-0005-0000-0000-0000B82D0000}"/>
    <cellStyle name="Comma 2 3 2 6 6" xfId="11659" xr:uid="{00000000-0005-0000-0000-0000B92D0000}"/>
    <cellStyle name="Comma 2 3 2 6 6 2" xfId="11660" xr:uid="{00000000-0005-0000-0000-0000BA2D0000}"/>
    <cellStyle name="Comma 2 3 2 6 7" xfId="11661" xr:uid="{00000000-0005-0000-0000-0000BB2D0000}"/>
    <cellStyle name="Comma 2 3 2 7" xfId="11662" xr:uid="{00000000-0005-0000-0000-0000BC2D0000}"/>
    <cellStyle name="Comma 2 3 2 7 2" xfId="11663" xr:uid="{00000000-0005-0000-0000-0000BD2D0000}"/>
    <cellStyle name="Comma 2 3 2 7 2 2" xfId="11664" xr:uid="{00000000-0005-0000-0000-0000BE2D0000}"/>
    <cellStyle name="Comma 2 3 2 7 2 2 2" xfId="11665" xr:uid="{00000000-0005-0000-0000-0000BF2D0000}"/>
    <cellStyle name="Comma 2 3 2 7 2 2 2 2" xfId="11666" xr:uid="{00000000-0005-0000-0000-0000C02D0000}"/>
    <cellStyle name="Comma 2 3 2 7 2 2 3" xfId="11667" xr:uid="{00000000-0005-0000-0000-0000C12D0000}"/>
    <cellStyle name="Comma 2 3 2 7 2 2 3 2" xfId="11668" xr:uid="{00000000-0005-0000-0000-0000C22D0000}"/>
    <cellStyle name="Comma 2 3 2 7 2 2 4" xfId="11669" xr:uid="{00000000-0005-0000-0000-0000C32D0000}"/>
    <cellStyle name="Comma 2 3 2 7 2 3" xfId="11670" xr:uid="{00000000-0005-0000-0000-0000C42D0000}"/>
    <cellStyle name="Comma 2 3 2 7 2 3 2" xfId="11671" xr:uid="{00000000-0005-0000-0000-0000C52D0000}"/>
    <cellStyle name="Comma 2 3 2 7 2 4" xfId="11672" xr:uid="{00000000-0005-0000-0000-0000C62D0000}"/>
    <cellStyle name="Comma 2 3 2 7 2 4 2" xfId="11673" xr:uid="{00000000-0005-0000-0000-0000C72D0000}"/>
    <cellStyle name="Comma 2 3 2 7 2 5" xfId="11674" xr:uid="{00000000-0005-0000-0000-0000C82D0000}"/>
    <cellStyle name="Comma 2 3 2 7 3" xfId="11675" xr:uid="{00000000-0005-0000-0000-0000C92D0000}"/>
    <cellStyle name="Comma 2 3 2 7 3 2" xfId="11676" xr:uid="{00000000-0005-0000-0000-0000CA2D0000}"/>
    <cellStyle name="Comma 2 3 2 7 3 2 2" xfId="11677" xr:uid="{00000000-0005-0000-0000-0000CB2D0000}"/>
    <cellStyle name="Comma 2 3 2 7 3 3" xfId="11678" xr:uid="{00000000-0005-0000-0000-0000CC2D0000}"/>
    <cellStyle name="Comma 2 3 2 7 3 3 2" xfId="11679" xr:uid="{00000000-0005-0000-0000-0000CD2D0000}"/>
    <cellStyle name="Comma 2 3 2 7 3 4" xfId="11680" xr:uid="{00000000-0005-0000-0000-0000CE2D0000}"/>
    <cellStyle name="Comma 2 3 2 7 4" xfId="11681" xr:uid="{00000000-0005-0000-0000-0000CF2D0000}"/>
    <cellStyle name="Comma 2 3 2 7 4 2" xfId="11682" xr:uid="{00000000-0005-0000-0000-0000D02D0000}"/>
    <cellStyle name="Comma 2 3 2 7 5" xfId="11683" xr:uid="{00000000-0005-0000-0000-0000D12D0000}"/>
    <cellStyle name="Comma 2 3 2 7 5 2" xfId="11684" xr:uid="{00000000-0005-0000-0000-0000D22D0000}"/>
    <cellStyle name="Comma 2 3 2 7 6" xfId="11685" xr:uid="{00000000-0005-0000-0000-0000D32D0000}"/>
    <cellStyle name="Comma 2 3 2 8" xfId="11686" xr:uid="{00000000-0005-0000-0000-0000D42D0000}"/>
    <cellStyle name="Comma 2 3 2 8 2" xfId="11687" xr:uid="{00000000-0005-0000-0000-0000D52D0000}"/>
    <cellStyle name="Comma 2 3 2 8 2 2" xfId="11688" xr:uid="{00000000-0005-0000-0000-0000D62D0000}"/>
    <cellStyle name="Comma 2 3 2 8 2 2 2" xfId="11689" xr:uid="{00000000-0005-0000-0000-0000D72D0000}"/>
    <cellStyle name="Comma 2 3 2 8 2 3" xfId="11690" xr:uid="{00000000-0005-0000-0000-0000D82D0000}"/>
    <cellStyle name="Comma 2 3 2 8 2 3 2" xfId="11691" xr:uid="{00000000-0005-0000-0000-0000D92D0000}"/>
    <cellStyle name="Comma 2 3 2 8 2 4" xfId="11692" xr:uid="{00000000-0005-0000-0000-0000DA2D0000}"/>
    <cellStyle name="Comma 2 3 2 8 3" xfId="11693" xr:uid="{00000000-0005-0000-0000-0000DB2D0000}"/>
    <cellStyle name="Comma 2 3 2 8 3 2" xfId="11694" xr:uid="{00000000-0005-0000-0000-0000DC2D0000}"/>
    <cellStyle name="Comma 2 3 2 8 4" xfId="11695" xr:uid="{00000000-0005-0000-0000-0000DD2D0000}"/>
    <cellStyle name="Comma 2 3 2 8 4 2" xfId="11696" xr:uid="{00000000-0005-0000-0000-0000DE2D0000}"/>
    <cellStyle name="Comma 2 3 2 8 5" xfId="11697" xr:uid="{00000000-0005-0000-0000-0000DF2D0000}"/>
    <cellStyle name="Comma 2 3 2 9" xfId="11698" xr:uid="{00000000-0005-0000-0000-0000E02D0000}"/>
    <cellStyle name="Comma 2 3 2 9 2" xfId="11699" xr:uid="{00000000-0005-0000-0000-0000E12D0000}"/>
    <cellStyle name="Comma 2 3 2 9 2 2" xfId="11700" xr:uid="{00000000-0005-0000-0000-0000E22D0000}"/>
    <cellStyle name="Comma 2 3 2 9 3" xfId="11701" xr:uid="{00000000-0005-0000-0000-0000E32D0000}"/>
    <cellStyle name="Comma 2 3 2 9 3 2" xfId="11702" xr:uid="{00000000-0005-0000-0000-0000E42D0000}"/>
    <cellStyle name="Comma 2 3 2 9 4" xfId="11703" xr:uid="{00000000-0005-0000-0000-0000E52D0000}"/>
    <cellStyle name="Comma 2 3 3" xfId="11704" xr:uid="{00000000-0005-0000-0000-0000E62D0000}"/>
    <cellStyle name="Comma 2 3 3 10" xfId="11705" xr:uid="{00000000-0005-0000-0000-0000E72D0000}"/>
    <cellStyle name="Comma 2 3 3 2" xfId="11706" xr:uid="{00000000-0005-0000-0000-0000E82D0000}"/>
    <cellStyle name="Comma 2 3 3 2 2" xfId="11707" xr:uid="{00000000-0005-0000-0000-0000E92D0000}"/>
    <cellStyle name="Comma 2 3 3 2 2 2" xfId="11708" xr:uid="{00000000-0005-0000-0000-0000EA2D0000}"/>
    <cellStyle name="Comma 2 3 3 2 2 2 2" xfId="11709" xr:uid="{00000000-0005-0000-0000-0000EB2D0000}"/>
    <cellStyle name="Comma 2 3 3 2 2 2 2 2" xfId="11710" xr:uid="{00000000-0005-0000-0000-0000EC2D0000}"/>
    <cellStyle name="Comma 2 3 3 2 2 2 2 2 2" xfId="11711" xr:uid="{00000000-0005-0000-0000-0000ED2D0000}"/>
    <cellStyle name="Comma 2 3 3 2 2 2 2 2 2 2" xfId="11712" xr:uid="{00000000-0005-0000-0000-0000EE2D0000}"/>
    <cellStyle name="Comma 2 3 3 2 2 2 2 2 2 2 2" xfId="11713" xr:uid="{00000000-0005-0000-0000-0000EF2D0000}"/>
    <cellStyle name="Comma 2 3 3 2 2 2 2 2 2 3" xfId="11714" xr:uid="{00000000-0005-0000-0000-0000F02D0000}"/>
    <cellStyle name="Comma 2 3 3 2 2 2 2 2 2 3 2" xfId="11715" xr:uid="{00000000-0005-0000-0000-0000F12D0000}"/>
    <cellStyle name="Comma 2 3 3 2 2 2 2 2 2 4" xfId="11716" xr:uid="{00000000-0005-0000-0000-0000F22D0000}"/>
    <cellStyle name="Comma 2 3 3 2 2 2 2 2 3" xfId="11717" xr:uid="{00000000-0005-0000-0000-0000F32D0000}"/>
    <cellStyle name="Comma 2 3 3 2 2 2 2 2 3 2" xfId="11718" xr:uid="{00000000-0005-0000-0000-0000F42D0000}"/>
    <cellStyle name="Comma 2 3 3 2 2 2 2 2 4" xfId="11719" xr:uid="{00000000-0005-0000-0000-0000F52D0000}"/>
    <cellStyle name="Comma 2 3 3 2 2 2 2 2 4 2" xfId="11720" xr:uid="{00000000-0005-0000-0000-0000F62D0000}"/>
    <cellStyle name="Comma 2 3 3 2 2 2 2 2 5" xfId="11721" xr:uid="{00000000-0005-0000-0000-0000F72D0000}"/>
    <cellStyle name="Comma 2 3 3 2 2 2 2 3" xfId="11722" xr:uid="{00000000-0005-0000-0000-0000F82D0000}"/>
    <cellStyle name="Comma 2 3 3 2 2 2 2 3 2" xfId="11723" xr:uid="{00000000-0005-0000-0000-0000F92D0000}"/>
    <cellStyle name="Comma 2 3 3 2 2 2 2 3 2 2" xfId="11724" xr:uid="{00000000-0005-0000-0000-0000FA2D0000}"/>
    <cellStyle name="Comma 2 3 3 2 2 2 2 3 3" xfId="11725" xr:uid="{00000000-0005-0000-0000-0000FB2D0000}"/>
    <cellStyle name="Comma 2 3 3 2 2 2 2 3 3 2" xfId="11726" xr:uid="{00000000-0005-0000-0000-0000FC2D0000}"/>
    <cellStyle name="Comma 2 3 3 2 2 2 2 3 4" xfId="11727" xr:uid="{00000000-0005-0000-0000-0000FD2D0000}"/>
    <cellStyle name="Comma 2 3 3 2 2 2 2 4" xfId="11728" xr:uid="{00000000-0005-0000-0000-0000FE2D0000}"/>
    <cellStyle name="Comma 2 3 3 2 2 2 2 4 2" xfId="11729" xr:uid="{00000000-0005-0000-0000-0000FF2D0000}"/>
    <cellStyle name="Comma 2 3 3 2 2 2 2 5" xfId="11730" xr:uid="{00000000-0005-0000-0000-0000002E0000}"/>
    <cellStyle name="Comma 2 3 3 2 2 2 2 5 2" xfId="11731" xr:uid="{00000000-0005-0000-0000-0000012E0000}"/>
    <cellStyle name="Comma 2 3 3 2 2 2 2 6" xfId="11732" xr:uid="{00000000-0005-0000-0000-0000022E0000}"/>
    <cellStyle name="Comma 2 3 3 2 2 2 3" xfId="11733" xr:uid="{00000000-0005-0000-0000-0000032E0000}"/>
    <cellStyle name="Comma 2 3 3 2 2 2 3 2" xfId="11734" xr:uid="{00000000-0005-0000-0000-0000042E0000}"/>
    <cellStyle name="Comma 2 3 3 2 2 2 3 2 2" xfId="11735" xr:uid="{00000000-0005-0000-0000-0000052E0000}"/>
    <cellStyle name="Comma 2 3 3 2 2 2 3 2 2 2" xfId="11736" xr:uid="{00000000-0005-0000-0000-0000062E0000}"/>
    <cellStyle name="Comma 2 3 3 2 2 2 3 2 3" xfId="11737" xr:uid="{00000000-0005-0000-0000-0000072E0000}"/>
    <cellStyle name="Comma 2 3 3 2 2 2 3 2 3 2" xfId="11738" xr:uid="{00000000-0005-0000-0000-0000082E0000}"/>
    <cellStyle name="Comma 2 3 3 2 2 2 3 2 4" xfId="11739" xr:uid="{00000000-0005-0000-0000-0000092E0000}"/>
    <cellStyle name="Comma 2 3 3 2 2 2 3 3" xfId="11740" xr:uid="{00000000-0005-0000-0000-00000A2E0000}"/>
    <cellStyle name="Comma 2 3 3 2 2 2 3 3 2" xfId="11741" xr:uid="{00000000-0005-0000-0000-00000B2E0000}"/>
    <cellStyle name="Comma 2 3 3 2 2 2 3 4" xfId="11742" xr:uid="{00000000-0005-0000-0000-00000C2E0000}"/>
    <cellStyle name="Comma 2 3 3 2 2 2 3 4 2" xfId="11743" xr:uid="{00000000-0005-0000-0000-00000D2E0000}"/>
    <cellStyle name="Comma 2 3 3 2 2 2 3 5" xfId="11744" xr:uid="{00000000-0005-0000-0000-00000E2E0000}"/>
    <cellStyle name="Comma 2 3 3 2 2 2 4" xfId="11745" xr:uid="{00000000-0005-0000-0000-00000F2E0000}"/>
    <cellStyle name="Comma 2 3 3 2 2 2 4 2" xfId="11746" xr:uid="{00000000-0005-0000-0000-0000102E0000}"/>
    <cellStyle name="Comma 2 3 3 2 2 2 4 2 2" xfId="11747" xr:uid="{00000000-0005-0000-0000-0000112E0000}"/>
    <cellStyle name="Comma 2 3 3 2 2 2 4 3" xfId="11748" xr:uid="{00000000-0005-0000-0000-0000122E0000}"/>
    <cellStyle name="Comma 2 3 3 2 2 2 4 3 2" xfId="11749" xr:uid="{00000000-0005-0000-0000-0000132E0000}"/>
    <cellStyle name="Comma 2 3 3 2 2 2 4 4" xfId="11750" xr:uid="{00000000-0005-0000-0000-0000142E0000}"/>
    <cellStyle name="Comma 2 3 3 2 2 2 5" xfId="11751" xr:uid="{00000000-0005-0000-0000-0000152E0000}"/>
    <cellStyle name="Comma 2 3 3 2 2 2 5 2" xfId="11752" xr:uid="{00000000-0005-0000-0000-0000162E0000}"/>
    <cellStyle name="Comma 2 3 3 2 2 2 6" xfId="11753" xr:uid="{00000000-0005-0000-0000-0000172E0000}"/>
    <cellStyle name="Comma 2 3 3 2 2 2 6 2" xfId="11754" xr:uid="{00000000-0005-0000-0000-0000182E0000}"/>
    <cellStyle name="Comma 2 3 3 2 2 2 7" xfId="11755" xr:uid="{00000000-0005-0000-0000-0000192E0000}"/>
    <cellStyle name="Comma 2 3 3 2 2 3" xfId="11756" xr:uid="{00000000-0005-0000-0000-00001A2E0000}"/>
    <cellStyle name="Comma 2 3 3 2 2 3 2" xfId="11757" xr:uid="{00000000-0005-0000-0000-00001B2E0000}"/>
    <cellStyle name="Comma 2 3 3 2 2 3 2 2" xfId="11758" xr:uid="{00000000-0005-0000-0000-00001C2E0000}"/>
    <cellStyle name="Comma 2 3 3 2 2 3 2 2 2" xfId="11759" xr:uid="{00000000-0005-0000-0000-00001D2E0000}"/>
    <cellStyle name="Comma 2 3 3 2 2 3 2 2 2 2" xfId="11760" xr:uid="{00000000-0005-0000-0000-00001E2E0000}"/>
    <cellStyle name="Comma 2 3 3 2 2 3 2 2 3" xfId="11761" xr:uid="{00000000-0005-0000-0000-00001F2E0000}"/>
    <cellStyle name="Comma 2 3 3 2 2 3 2 2 3 2" xfId="11762" xr:uid="{00000000-0005-0000-0000-0000202E0000}"/>
    <cellStyle name="Comma 2 3 3 2 2 3 2 2 4" xfId="11763" xr:uid="{00000000-0005-0000-0000-0000212E0000}"/>
    <cellStyle name="Comma 2 3 3 2 2 3 2 3" xfId="11764" xr:uid="{00000000-0005-0000-0000-0000222E0000}"/>
    <cellStyle name="Comma 2 3 3 2 2 3 2 3 2" xfId="11765" xr:uid="{00000000-0005-0000-0000-0000232E0000}"/>
    <cellStyle name="Comma 2 3 3 2 2 3 2 4" xfId="11766" xr:uid="{00000000-0005-0000-0000-0000242E0000}"/>
    <cellStyle name="Comma 2 3 3 2 2 3 2 4 2" xfId="11767" xr:uid="{00000000-0005-0000-0000-0000252E0000}"/>
    <cellStyle name="Comma 2 3 3 2 2 3 2 5" xfId="11768" xr:uid="{00000000-0005-0000-0000-0000262E0000}"/>
    <cellStyle name="Comma 2 3 3 2 2 3 3" xfId="11769" xr:uid="{00000000-0005-0000-0000-0000272E0000}"/>
    <cellStyle name="Comma 2 3 3 2 2 3 3 2" xfId="11770" xr:uid="{00000000-0005-0000-0000-0000282E0000}"/>
    <cellStyle name="Comma 2 3 3 2 2 3 3 2 2" xfId="11771" xr:uid="{00000000-0005-0000-0000-0000292E0000}"/>
    <cellStyle name="Comma 2 3 3 2 2 3 3 3" xfId="11772" xr:uid="{00000000-0005-0000-0000-00002A2E0000}"/>
    <cellStyle name="Comma 2 3 3 2 2 3 3 3 2" xfId="11773" xr:uid="{00000000-0005-0000-0000-00002B2E0000}"/>
    <cellStyle name="Comma 2 3 3 2 2 3 3 4" xfId="11774" xr:uid="{00000000-0005-0000-0000-00002C2E0000}"/>
    <cellStyle name="Comma 2 3 3 2 2 3 4" xfId="11775" xr:uid="{00000000-0005-0000-0000-00002D2E0000}"/>
    <cellStyle name="Comma 2 3 3 2 2 3 4 2" xfId="11776" xr:uid="{00000000-0005-0000-0000-00002E2E0000}"/>
    <cellStyle name="Comma 2 3 3 2 2 3 5" xfId="11777" xr:uid="{00000000-0005-0000-0000-00002F2E0000}"/>
    <cellStyle name="Comma 2 3 3 2 2 3 5 2" xfId="11778" xr:uid="{00000000-0005-0000-0000-0000302E0000}"/>
    <cellStyle name="Comma 2 3 3 2 2 3 6" xfId="11779" xr:uid="{00000000-0005-0000-0000-0000312E0000}"/>
    <cellStyle name="Comma 2 3 3 2 2 4" xfId="11780" xr:uid="{00000000-0005-0000-0000-0000322E0000}"/>
    <cellStyle name="Comma 2 3 3 2 2 4 2" xfId="11781" xr:uid="{00000000-0005-0000-0000-0000332E0000}"/>
    <cellStyle name="Comma 2 3 3 2 2 4 2 2" xfId="11782" xr:uid="{00000000-0005-0000-0000-0000342E0000}"/>
    <cellStyle name="Comma 2 3 3 2 2 4 2 2 2" xfId="11783" xr:uid="{00000000-0005-0000-0000-0000352E0000}"/>
    <cellStyle name="Comma 2 3 3 2 2 4 2 3" xfId="11784" xr:uid="{00000000-0005-0000-0000-0000362E0000}"/>
    <cellStyle name="Comma 2 3 3 2 2 4 2 3 2" xfId="11785" xr:uid="{00000000-0005-0000-0000-0000372E0000}"/>
    <cellStyle name="Comma 2 3 3 2 2 4 2 4" xfId="11786" xr:uid="{00000000-0005-0000-0000-0000382E0000}"/>
    <cellStyle name="Comma 2 3 3 2 2 4 3" xfId="11787" xr:uid="{00000000-0005-0000-0000-0000392E0000}"/>
    <cellStyle name="Comma 2 3 3 2 2 4 3 2" xfId="11788" xr:uid="{00000000-0005-0000-0000-00003A2E0000}"/>
    <cellStyle name="Comma 2 3 3 2 2 4 4" xfId="11789" xr:uid="{00000000-0005-0000-0000-00003B2E0000}"/>
    <cellStyle name="Comma 2 3 3 2 2 4 4 2" xfId="11790" xr:uid="{00000000-0005-0000-0000-00003C2E0000}"/>
    <cellStyle name="Comma 2 3 3 2 2 4 5" xfId="11791" xr:uid="{00000000-0005-0000-0000-00003D2E0000}"/>
    <cellStyle name="Comma 2 3 3 2 2 5" xfId="11792" xr:uid="{00000000-0005-0000-0000-00003E2E0000}"/>
    <cellStyle name="Comma 2 3 3 2 2 5 2" xfId="11793" xr:uid="{00000000-0005-0000-0000-00003F2E0000}"/>
    <cellStyle name="Comma 2 3 3 2 2 5 2 2" xfId="11794" xr:uid="{00000000-0005-0000-0000-0000402E0000}"/>
    <cellStyle name="Comma 2 3 3 2 2 5 3" xfId="11795" xr:uid="{00000000-0005-0000-0000-0000412E0000}"/>
    <cellStyle name="Comma 2 3 3 2 2 5 3 2" xfId="11796" xr:uid="{00000000-0005-0000-0000-0000422E0000}"/>
    <cellStyle name="Comma 2 3 3 2 2 5 4" xfId="11797" xr:uid="{00000000-0005-0000-0000-0000432E0000}"/>
    <cellStyle name="Comma 2 3 3 2 2 6" xfId="11798" xr:uid="{00000000-0005-0000-0000-0000442E0000}"/>
    <cellStyle name="Comma 2 3 3 2 2 6 2" xfId="11799" xr:uid="{00000000-0005-0000-0000-0000452E0000}"/>
    <cellStyle name="Comma 2 3 3 2 2 7" xfId="11800" xr:uid="{00000000-0005-0000-0000-0000462E0000}"/>
    <cellStyle name="Comma 2 3 3 2 2 7 2" xfId="11801" xr:uid="{00000000-0005-0000-0000-0000472E0000}"/>
    <cellStyle name="Comma 2 3 3 2 2 8" xfId="11802" xr:uid="{00000000-0005-0000-0000-0000482E0000}"/>
    <cellStyle name="Comma 2 3 3 2 3" xfId="11803" xr:uid="{00000000-0005-0000-0000-0000492E0000}"/>
    <cellStyle name="Comma 2 3 3 2 3 2" xfId="11804" xr:uid="{00000000-0005-0000-0000-00004A2E0000}"/>
    <cellStyle name="Comma 2 3 3 2 3 2 2" xfId="11805" xr:uid="{00000000-0005-0000-0000-00004B2E0000}"/>
    <cellStyle name="Comma 2 3 3 2 3 2 2 2" xfId="11806" xr:uid="{00000000-0005-0000-0000-00004C2E0000}"/>
    <cellStyle name="Comma 2 3 3 2 3 2 2 2 2" xfId="11807" xr:uid="{00000000-0005-0000-0000-00004D2E0000}"/>
    <cellStyle name="Comma 2 3 3 2 3 2 2 2 2 2" xfId="11808" xr:uid="{00000000-0005-0000-0000-00004E2E0000}"/>
    <cellStyle name="Comma 2 3 3 2 3 2 2 2 3" xfId="11809" xr:uid="{00000000-0005-0000-0000-00004F2E0000}"/>
    <cellStyle name="Comma 2 3 3 2 3 2 2 2 3 2" xfId="11810" xr:uid="{00000000-0005-0000-0000-0000502E0000}"/>
    <cellStyle name="Comma 2 3 3 2 3 2 2 2 4" xfId="11811" xr:uid="{00000000-0005-0000-0000-0000512E0000}"/>
    <cellStyle name="Comma 2 3 3 2 3 2 2 3" xfId="11812" xr:uid="{00000000-0005-0000-0000-0000522E0000}"/>
    <cellStyle name="Comma 2 3 3 2 3 2 2 3 2" xfId="11813" xr:uid="{00000000-0005-0000-0000-0000532E0000}"/>
    <cellStyle name="Comma 2 3 3 2 3 2 2 4" xfId="11814" xr:uid="{00000000-0005-0000-0000-0000542E0000}"/>
    <cellStyle name="Comma 2 3 3 2 3 2 2 4 2" xfId="11815" xr:uid="{00000000-0005-0000-0000-0000552E0000}"/>
    <cellStyle name="Comma 2 3 3 2 3 2 2 5" xfId="11816" xr:uid="{00000000-0005-0000-0000-0000562E0000}"/>
    <cellStyle name="Comma 2 3 3 2 3 2 3" xfId="11817" xr:uid="{00000000-0005-0000-0000-0000572E0000}"/>
    <cellStyle name="Comma 2 3 3 2 3 2 3 2" xfId="11818" xr:uid="{00000000-0005-0000-0000-0000582E0000}"/>
    <cellStyle name="Comma 2 3 3 2 3 2 3 2 2" xfId="11819" xr:uid="{00000000-0005-0000-0000-0000592E0000}"/>
    <cellStyle name="Comma 2 3 3 2 3 2 3 3" xfId="11820" xr:uid="{00000000-0005-0000-0000-00005A2E0000}"/>
    <cellStyle name="Comma 2 3 3 2 3 2 3 3 2" xfId="11821" xr:uid="{00000000-0005-0000-0000-00005B2E0000}"/>
    <cellStyle name="Comma 2 3 3 2 3 2 3 4" xfId="11822" xr:uid="{00000000-0005-0000-0000-00005C2E0000}"/>
    <cellStyle name="Comma 2 3 3 2 3 2 4" xfId="11823" xr:uid="{00000000-0005-0000-0000-00005D2E0000}"/>
    <cellStyle name="Comma 2 3 3 2 3 2 4 2" xfId="11824" xr:uid="{00000000-0005-0000-0000-00005E2E0000}"/>
    <cellStyle name="Comma 2 3 3 2 3 2 5" xfId="11825" xr:uid="{00000000-0005-0000-0000-00005F2E0000}"/>
    <cellStyle name="Comma 2 3 3 2 3 2 5 2" xfId="11826" xr:uid="{00000000-0005-0000-0000-0000602E0000}"/>
    <cellStyle name="Comma 2 3 3 2 3 2 6" xfId="11827" xr:uid="{00000000-0005-0000-0000-0000612E0000}"/>
    <cellStyle name="Comma 2 3 3 2 3 3" xfId="11828" xr:uid="{00000000-0005-0000-0000-0000622E0000}"/>
    <cellStyle name="Comma 2 3 3 2 3 3 2" xfId="11829" xr:uid="{00000000-0005-0000-0000-0000632E0000}"/>
    <cellStyle name="Comma 2 3 3 2 3 3 2 2" xfId="11830" xr:uid="{00000000-0005-0000-0000-0000642E0000}"/>
    <cellStyle name="Comma 2 3 3 2 3 3 2 2 2" xfId="11831" xr:uid="{00000000-0005-0000-0000-0000652E0000}"/>
    <cellStyle name="Comma 2 3 3 2 3 3 2 3" xfId="11832" xr:uid="{00000000-0005-0000-0000-0000662E0000}"/>
    <cellStyle name="Comma 2 3 3 2 3 3 2 3 2" xfId="11833" xr:uid="{00000000-0005-0000-0000-0000672E0000}"/>
    <cellStyle name="Comma 2 3 3 2 3 3 2 4" xfId="11834" xr:uid="{00000000-0005-0000-0000-0000682E0000}"/>
    <cellStyle name="Comma 2 3 3 2 3 3 3" xfId="11835" xr:uid="{00000000-0005-0000-0000-0000692E0000}"/>
    <cellStyle name="Comma 2 3 3 2 3 3 3 2" xfId="11836" xr:uid="{00000000-0005-0000-0000-00006A2E0000}"/>
    <cellStyle name="Comma 2 3 3 2 3 3 4" xfId="11837" xr:uid="{00000000-0005-0000-0000-00006B2E0000}"/>
    <cellStyle name="Comma 2 3 3 2 3 3 4 2" xfId="11838" xr:uid="{00000000-0005-0000-0000-00006C2E0000}"/>
    <cellStyle name="Comma 2 3 3 2 3 3 5" xfId="11839" xr:uid="{00000000-0005-0000-0000-00006D2E0000}"/>
    <cellStyle name="Comma 2 3 3 2 3 4" xfId="11840" xr:uid="{00000000-0005-0000-0000-00006E2E0000}"/>
    <cellStyle name="Comma 2 3 3 2 3 4 2" xfId="11841" xr:uid="{00000000-0005-0000-0000-00006F2E0000}"/>
    <cellStyle name="Comma 2 3 3 2 3 4 2 2" xfId="11842" xr:uid="{00000000-0005-0000-0000-0000702E0000}"/>
    <cellStyle name="Comma 2 3 3 2 3 4 3" xfId="11843" xr:uid="{00000000-0005-0000-0000-0000712E0000}"/>
    <cellStyle name="Comma 2 3 3 2 3 4 3 2" xfId="11844" xr:uid="{00000000-0005-0000-0000-0000722E0000}"/>
    <cellStyle name="Comma 2 3 3 2 3 4 4" xfId="11845" xr:uid="{00000000-0005-0000-0000-0000732E0000}"/>
    <cellStyle name="Comma 2 3 3 2 3 5" xfId="11846" xr:uid="{00000000-0005-0000-0000-0000742E0000}"/>
    <cellStyle name="Comma 2 3 3 2 3 5 2" xfId="11847" xr:uid="{00000000-0005-0000-0000-0000752E0000}"/>
    <cellStyle name="Comma 2 3 3 2 3 6" xfId="11848" xr:uid="{00000000-0005-0000-0000-0000762E0000}"/>
    <cellStyle name="Comma 2 3 3 2 3 6 2" xfId="11849" xr:uid="{00000000-0005-0000-0000-0000772E0000}"/>
    <cellStyle name="Comma 2 3 3 2 3 7" xfId="11850" xr:uid="{00000000-0005-0000-0000-0000782E0000}"/>
    <cellStyle name="Comma 2 3 3 2 4" xfId="11851" xr:uid="{00000000-0005-0000-0000-0000792E0000}"/>
    <cellStyle name="Comma 2 3 3 2 4 2" xfId="11852" xr:uid="{00000000-0005-0000-0000-00007A2E0000}"/>
    <cellStyle name="Comma 2 3 3 2 4 2 2" xfId="11853" xr:uid="{00000000-0005-0000-0000-00007B2E0000}"/>
    <cellStyle name="Comma 2 3 3 2 4 2 2 2" xfId="11854" xr:uid="{00000000-0005-0000-0000-00007C2E0000}"/>
    <cellStyle name="Comma 2 3 3 2 4 2 2 2 2" xfId="11855" xr:uid="{00000000-0005-0000-0000-00007D2E0000}"/>
    <cellStyle name="Comma 2 3 3 2 4 2 2 3" xfId="11856" xr:uid="{00000000-0005-0000-0000-00007E2E0000}"/>
    <cellStyle name="Comma 2 3 3 2 4 2 2 3 2" xfId="11857" xr:uid="{00000000-0005-0000-0000-00007F2E0000}"/>
    <cellStyle name="Comma 2 3 3 2 4 2 2 4" xfId="11858" xr:uid="{00000000-0005-0000-0000-0000802E0000}"/>
    <cellStyle name="Comma 2 3 3 2 4 2 3" xfId="11859" xr:uid="{00000000-0005-0000-0000-0000812E0000}"/>
    <cellStyle name="Comma 2 3 3 2 4 2 3 2" xfId="11860" xr:uid="{00000000-0005-0000-0000-0000822E0000}"/>
    <cellStyle name="Comma 2 3 3 2 4 2 4" xfId="11861" xr:uid="{00000000-0005-0000-0000-0000832E0000}"/>
    <cellStyle name="Comma 2 3 3 2 4 2 4 2" xfId="11862" xr:uid="{00000000-0005-0000-0000-0000842E0000}"/>
    <cellStyle name="Comma 2 3 3 2 4 2 5" xfId="11863" xr:uid="{00000000-0005-0000-0000-0000852E0000}"/>
    <cellStyle name="Comma 2 3 3 2 4 3" xfId="11864" xr:uid="{00000000-0005-0000-0000-0000862E0000}"/>
    <cellStyle name="Comma 2 3 3 2 4 3 2" xfId="11865" xr:uid="{00000000-0005-0000-0000-0000872E0000}"/>
    <cellStyle name="Comma 2 3 3 2 4 3 2 2" xfId="11866" xr:uid="{00000000-0005-0000-0000-0000882E0000}"/>
    <cellStyle name="Comma 2 3 3 2 4 3 3" xfId="11867" xr:uid="{00000000-0005-0000-0000-0000892E0000}"/>
    <cellStyle name="Comma 2 3 3 2 4 3 3 2" xfId="11868" xr:uid="{00000000-0005-0000-0000-00008A2E0000}"/>
    <cellStyle name="Comma 2 3 3 2 4 3 4" xfId="11869" xr:uid="{00000000-0005-0000-0000-00008B2E0000}"/>
    <cellStyle name="Comma 2 3 3 2 4 4" xfId="11870" xr:uid="{00000000-0005-0000-0000-00008C2E0000}"/>
    <cellStyle name="Comma 2 3 3 2 4 4 2" xfId="11871" xr:uid="{00000000-0005-0000-0000-00008D2E0000}"/>
    <cellStyle name="Comma 2 3 3 2 4 5" xfId="11872" xr:uid="{00000000-0005-0000-0000-00008E2E0000}"/>
    <cellStyle name="Comma 2 3 3 2 4 5 2" xfId="11873" xr:uid="{00000000-0005-0000-0000-00008F2E0000}"/>
    <cellStyle name="Comma 2 3 3 2 4 6" xfId="11874" xr:uid="{00000000-0005-0000-0000-0000902E0000}"/>
    <cellStyle name="Comma 2 3 3 2 5" xfId="11875" xr:uid="{00000000-0005-0000-0000-0000912E0000}"/>
    <cellStyle name="Comma 2 3 3 2 5 2" xfId="11876" xr:uid="{00000000-0005-0000-0000-0000922E0000}"/>
    <cellStyle name="Comma 2 3 3 2 5 2 2" xfId="11877" xr:uid="{00000000-0005-0000-0000-0000932E0000}"/>
    <cellStyle name="Comma 2 3 3 2 5 2 2 2" xfId="11878" xr:uid="{00000000-0005-0000-0000-0000942E0000}"/>
    <cellStyle name="Comma 2 3 3 2 5 2 3" xfId="11879" xr:uid="{00000000-0005-0000-0000-0000952E0000}"/>
    <cellStyle name="Comma 2 3 3 2 5 2 3 2" xfId="11880" xr:uid="{00000000-0005-0000-0000-0000962E0000}"/>
    <cellStyle name="Comma 2 3 3 2 5 2 4" xfId="11881" xr:uid="{00000000-0005-0000-0000-0000972E0000}"/>
    <cellStyle name="Comma 2 3 3 2 5 3" xfId="11882" xr:uid="{00000000-0005-0000-0000-0000982E0000}"/>
    <cellStyle name="Comma 2 3 3 2 5 3 2" xfId="11883" xr:uid="{00000000-0005-0000-0000-0000992E0000}"/>
    <cellStyle name="Comma 2 3 3 2 5 4" xfId="11884" xr:uid="{00000000-0005-0000-0000-00009A2E0000}"/>
    <cellStyle name="Comma 2 3 3 2 5 4 2" xfId="11885" xr:uid="{00000000-0005-0000-0000-00009B2E0000}"/>
    <cellStyle name="Comma 2 3 3 2 5 5" xfId="11886" xr:uid="{00000000-0005-0000-0000-00009C2E0000}"/>
    <cellStyle name="Comma 2 3 3 2 6" xfId="11887" xr:uid="{00000000-0005-0000-0000-00009D2E0000}"/>
    <cellStyle name="Comma 2 3 3 2 6 2" xfId="11888" xr:uid="{00000000-0005-0000-0000-00009E2E0000}"/>
    <cellStyle name="Comma 2 3 3 2 6 2 2" xfId="11889" xr:uid="{00000000-0005-0000-0000-00009F2E0000}"/>
    <cellStyle name="Comma 2 3 3 2 6 3" xfId="11890" xr:uid="{00000000-0005-0000-0000-0000A02E0000}"/>
    <cellStyle name="Comma 2 3 3 2 6 3 2" xfId="11891" xr:uid="{00000000-0005-0000-0000-0000A12E0000}"/>
    <cellStyle name="Comma 2 3 3 2 6 4" xfId="11892" xr:uid="{00000000-0005-0000-0000-0000A22E0000}"/>
    <cellStyle name="Comma 2 3 3 2 7" xfId="11893" xr:uid="{00000000-0005-0000-0000-0000A32E0000}"/>
    <cellStyle name="Comma 2 3 3 2 7 2" xfId="11894" xr:uid="{00000000-0005-0000-0000-0000A42E0000}"/>
    <cellStyle name="Comma 2 3 3 2 8" xfId="11895" xr:uid="{00000000-0005-0000-0000-0000A52E0000}"/>
    <cellStyle name="Comma 2 3 3 2 8 2" xfId="11896" xr:uid="{00000000-0005-0000-0000-0000A62E0000}"/>
    <cellStyle name="Comma 2 3 3 2 9" xfId="11897" xr:uid="{00000000-0005-0000-0000-0000A72E0000}"/>
    <cellStyle name="Comma 2 3 3 3" xfId="11898" xr:uid="{00000000-0005-0000-0000-0000A82E0000}"/>
    <cellStyle name="Comma 2 3 3 3 2" xfId="11899" xr:uid="{00000000-0005-0000-0000-0000A92E0000}"/>
    <cellStyle name="Comma 2 3 3 3 2 2" xfId="11900" xr:uid="{00000000-0005-0000-0000-0000AA2E0000}"/>
    <cellStyle name="Comma 2 3 3 3 2 2 2" xfId="11901" xr:uid="{00000000-0005-0000-0000-0000AB2E0000}"/>
    <cellStyle name="Comma 2 3 3 3 2 2 2 2" xfId="11902" xr:uid="{00000000-0005-0000-0000-0000AC2E0000}"/>
    <cellStyle name="Comma 2 3 3 3 2 2 2 2 2" xfId="11903" xr:uid="{00000000-0005-0000-0000-0000AD2E0000}"/>
    <cellStyle name="Comma 2 3 3 3 2 2 2 2 2 2" xfId="11904" xr:uid="{00000000-0005-0000-0000-0000AE2E0000}"/>
    <cellStyle name="Comma 2 3 3 3 2 2 2 2 3" xfId="11905" xr:uid="{00000000-0005-0000-0000-0000AF2E0000}"/>
    <cellStyle name="Comma 2 3 3 3 2 2 2 2 3 2" xfId="11906" xr:uid="{00000000-0005-0000-0000-0000B02E0000}"/>
    <cellStyle name="Comma 2 3 3 3 2 2 2 2 4" xfId="11907" xr:uid="{00000000-0005-0000-0000-0000B12E0000}"/>
    <cellStyle name="Comma 2 3 3 3 2 2 2 3" xfId="11908" xr:uid="{00000000-0005-0000-0000-0000B22E0000}"/>
    <cellStyle name="Comma 2 3 3 3 2 2 2 3 2" xfId="11909" xr:uid="{00000000-0005-0000-0000-0000B32E0000}"/>
    <cellStyle name="Comma 2 3 3 3 2 2 2 4" xfId="11910" xr:uid="{00000000-0005-0000-0000-0000B42E0000}"/>
    <cellStyle name="Comma 2 3 3 3 2 2 2 4 2" xfId="11911" xr:uid="{00000000-0005-0000-0000-0000B52E0000}"/>
    <cellStyle name="Comma 2 3 3 3 2 2 2 5" xfId="11912" xr:uid="{00000000-0005-0000-0000-0000B62E0000}"/>
    <cellStyle name="Comma 2 3 3 3 2 2 3" xfId="11913" xr:uid="{00000000-0005-0000-0000-0000B72E0000}"/>
    <cellStyle name="Comma 2 3 3 3 2 2 3 2" xfId="11914" xr:uid="{00000000-0005-0000-0000-0000B82E0000}"/>
    <cellStyle name="Comma 2 3 3 3 2 2 3 2 2" xfId="11915" xr:uid="{00000000-0005-0000-0000-0000B92E0000}"/>
    <cellStyle name="Comma 2 3 3 3 2 2 3 3" xfId="11916" xr:uid="{00000000-0005-0000-0000-0000BA2E0000}"/>
    <cellStyle name="Comma 2 3 3 3 2 2 3 3 2" xfId="11917" xr:uid="{00000000-0005-0000-0000-0000BB2E0000}"/>
    <cellStyle name="Comma 2 3 3 3 2 2 3 4" xfId="11918" xr:uid="{00000000-0005-0000-0000-0000BC2E0000}"/>
    <cellStyle name="Comma 2 3 3 3 2 2 4" xfId="11919" xr:uid="{00000000-0005-0000-0000-0000BD2E0000}"/>
    <cellStyle name="Comma 2 3 3 3 2 2 4 2" xfId="11920" xr:uid="{00000000-0005-0000-0000-0000BE2E0000}"/>
    <cellStyle name="Comma 2 3 3 3 2 2 5" xfId="11921" xr:uid="{00000000-0005-0000-0000-0000BF2E0000}"/>
    <cellStyle name="Comma 2 3 3 3 2 2 5 2" xfId="11922" xr:uid="{00000000-0005-0000-0000-0000C02E0000}"/>
    <cellStyle name="Comma 2 3 3 3 2 2 6" xfId="11923" xr:uid="{00000000-0005-0000-0000-0000C12E0000}"/>
    <cellStyle name="Comma 2 3 3 3 2 3" xfId="11924" xr:uid="{00000000-0005-0000-0000-0000C22E0000}"/>
    <cellStyle name="Comma 2 3 3 3 2 3 2" xfId="11925" xr:uid="{00000000-0005-0000-0000-0000C32E0000}"/>
    <cellStyle name="Comma 2 3 3 3 2 3 2 2" xfId="11926" xr:uid="{00000000-0005-0000-0000-0000C42E0000}"/>
    <cellStyle name="Comma 2 3 3 3 2 3 2 2 2" xfId="11927" xr:uid="{00000000-0005-0000-0000-0000C52E0000}"/>
    <cellStyle name="Comma 2 3 3 3 2 3 2 3" xfId="11928" xr:uid="{00000000-0005-0000-0000-0000C62E0000}"/>
    <cellStyle name="Comma 2 3 3 3 2 3 2 3 2" xfId="11929" xr:uid="{00000000-0005-0000-0000-0000C72E0000}"/>
    <cellStyle name="Comma 2 3 3 3 2 3 2 4" xfId="11930" xr:uid="{00000000-0005-0000-0000-0000C82E0000}"/>
    <cellStyle name="Comma 2 3 3 3 2 3 3" xfId="11931" xr:uid="{00000000-0005-0000-0000-0000C92E0000}"/>
    <cellStyle name="Comma 2 3 3 3 2 3 3 2" xfId="11932" xr:uid="{00000000-0005-0000-0000-0000CA2E0000}"/>
    <cellStyle name="Comma 2 3 3 3 2 3 4" xfId="11933" xr:uid="{00000000-0005-0000-0000-0000CB2E0000}"/>
    <cellStyle name="Comma 2 3 3 3 2 3 4 2" xfId="11934" xr:uid="{00000000-0005-0000-0000-0000CC2E0000}"/>
    <cellStyle name="Comma 2 3 3 3 2 3 5" xfId="11935" xr:uid="{00000000-0005-0000-0000-0000CD2E0000}"/>
    <cellStyle name="Comma 2 3 3 3 2 4" xfId="11936" xr:uid="{00000000-0005-0000-0000-0000CE2E0000}"/>
    <cellStyle name="Comma 2 3 3 3 2 4 2" xfId="11937" xr:uid="{00000000-0005-0000-0000-0000CF2E0000}"/>
    <cellStyle name="Comma 2 3 3 3 2 4 2 2" xfId="11938" xr:uid="{00000000-0005-0000-0000-0000D02E0000}"/>
    <cellStyle name="Comma 2 3 3 3 2 4 3" xfId="11939" xr:uid="{00000000-0005-0000-0000-0000D12E0000}"/>
    <cellStyle name="Comma 2 3 3 3 2 4 3 2" xfId="11940" xr:uid="{00000000-0005-0000-0000-0000D22E0000}"/>
    <cellStyle name="Comma 2 3 3 3 2 4 4" xfId="11941" xr:uid="{00000000-0005-0000-0000-0000D32E0000}"/>
    <cellStyle name="Comma 2 3 3 3 2 5" xfId="11942" xr:uid="{00000000-0005-0000-0000-0000D42E0000}"/>
    <cellStyle name="Comma 2 3 3 3 2 5 2" xfId="11943" xr:uid="{00000000-0005-0000-0000-0000D52E0000}"/>
    <cellStyle name="Comma 2 3 3 3 2 6" xfId="11944" xr:uid="{00000000-0005-0000-0000-0000D62E0000}"/>
    <cellStyle name="Comma 2 3 3 3 2 6 2" xfId="11945" xr:uid="{00000000-0005-0000-0000-0000D72E0000}"/>
    <cellStyle name="Comma 2 3 3 3 2 7" xfId="11946" xr:uid="{00000000-0005-0000-0000-0000D82E0000}"/>
    <cellStyle name="Comma 2 3 3 3 3" xfId="11947" xr:uid="{00000000-0005-0000-0000-0000D92E0000}"/>
    <cellStyle name="Comma 2 3 3 3 3 2" xfId="11948" xr:uid="{00000000-0005-0000-0000-0000DA2E0000}"/>
    <cellStyle name="Comma 2 3 3 3 3 2 2" xfId="11949" xr:uid="{00000000-0005-0000-0000-0000DB2E0000}"/>
    <cellStyle name="Comma 2 3 3 3 3 2 2 2" xfId="11950" xr:uid="{00000000-0005-0000-0000-0000DC2E0000}"/>
    <cellStyle name="Comma 2 3 3 3 3 2 2 2 2" xfId="11951" xr:uid="{00000000-0005-0000-0000-0000DD2E0000}"/>
    <cellStyle name="Comma 2 3 3 3 3 2 2 3" xfId="11952" xr:uid="{00000000-0005-0000-0000-0000DE2E0000}"/>
    <cellStyle name="Comma 2 3 3 3 3 2 2 3 2" xfId="11953" xr:uid="{00000000-0005-0000-0000-0000DF2E0000}"/>
    <cellStyle name="Comma 2 3 3 3 3 2 2 4" xfId="11954" xr:uid="{00000000-0005-0000-0000-0000E02E0000}"/>
    <cellStyle name="Comma 2 3 3 3 3 2 3" xfId="11955" xr:uid="{00000000-0005-0000-0000-0000E12E0000}"/>
    <cellStyle name="Comma 2 3 3 3 3 2 3 2" xfId="11956" xr:uid="{00000000-0005-0000-0000-0000E22E0000}"/>
    <cellStyle name="Comma 2 3 3 3 3 2 4" xfId="11957" xr:uid="{00000000-0005-0000-0000-0000E32E0000}"/>
    <cellStyle name="Comma 2 3 3 3 3 2 4 2" xfId="11958" xr:uid="{00000000-0005-0000-0000-0000E42E0000}"/>
    <cellStyle name="Comma 2 3 3 3 3 2 5" xfId="11959" xr:uid="{00000000-0005-0000-0000-0000E52E0000}"/>
    <cellStyle name="Comma 2 3 3 3 3 3" xfId="11960" xr:uid="{00000000-0005-0000-0000-0000E62E0000}"/>
    <cellStyle name="Comma 2 3 3 3 3 3 2" xfId="11961" xr:uid="{00000000-0005-0000-0000-0000E72E0000}"/>
    <cellStyle name="Comma 2 3 3 3 3 3 2 2" xfId="11962" xr:uid="{00000000-0005-0000-0000-0000E82E0000}"/>
    <cellStyle name="Comma 2 3 3 3 3 3 3" xfId="11963" xr:uid="{00000000-0005-0000-0000-0000E92E0000}"/>
    <cellStyle name="Comma 2 3 3 3 3 3 3 2" xfId="11964" xr:uid="{00000000-0005-0000-0000-0000EA2E0000}"/>
    <cellStyle name="Comma 2 3 3 3 3 3 4" xfId="11965" xr:uid="{00000000-0005-0000-0000-0000EB2E0000}"/>
    <cellStyle name="Comma 2 3 3 3 3 4" xfId="11966" xr:uid="{00000000-0005-0000-0000-0000EC2E0000}"/>
    <cellStyle name="Comma 2 3 3 3 3 4 2" xfId="11967" xr:uid="{00000000-0005-0000-0000-0000ED2E0000}"/>
    <cellStyle name="Comma 2 3 3 3 3 5" xfId="11968" xr:uid="{00000000-0005-0000-0000-0000EE2E0000}"/>
    <cellStyle name="Comma 2 3 3 3 3 5 2" xfId="11969" xr:uid="{00000000-0005-0000-0000-0000EF2E0000}"/>
    <cellStyle name="Comma 2 3 3 3 3 6" xfId="11970" xr:uid="{00000000-0005-0000-0000-0000F02E0000}"/>
    <cellStyle name="Comma 2 3 3 3 4" xfId="11971" xr:uid="{00000000-0005-0000-0000-0000F12E0000}"/>
    <cellStyle name="Comma 2 3 3 3 4 2" xfId="11972" xr:uid="{00000000-0005-0000-0000-0000F22E0000}"/>
    <cellStyle name="Comma 2 3 3 3 4 2 2" xfId="11973" xr:uid="{00000000-0005-0000-0000-0000F32E0000}"/>
    <cellStyle name="Comma 2 3 3 3 4 2 2 2" xfId="11974" xr:uid="{00000000-0005-0000-0000-0000F42E0000}"/>
    <cellStyle name="Comma 2 3 3 3 4 2 3" xfId="11975" xr:uid="{00000000-0005-0000-0000-0000F52E0000}"/>
    <cellStyle name="Comma 2 3 3 3 4 2 3 2" xfId="11976" xr:uid="{00000000-0005-0000-0000-0000F62E0000}"/>
    <cellStyle name="Comma 2 3 3 3 4 2 4" xfId="11977" xr:uid="{00000000-0005-0000-0000-0000F72E0000}"/>
    <cellStyle name="Comma 2 3 3 3 4 3" xfId="11978" xr:uid="{00000000-0005-0000-0000-0000F82E0000}"/>
    <cellStyle name="Comma 2 3 3 3 4 3 2" xfId="11979" xr:uid="{00000000-0005-0000-0000-0000F92E0000}"/>
    <cellStyle name="Comma 2 3 3 3 4 4" xfId="11980" xr:uid="{00000000-0005-0000-0000-0000FA2E0000}"/>
    <cellStyle name="Comma 2 3 3 3 4 4 2" xfId="11981" xr:uid="{00000000-0005-0000-0000-0000FB2E0000}"/>
    <cellStyle name="Comma 2 3 3 3 4 5" xfId="11982" xr:uid="{00000000-0005-0000-0000-0000FC2E0000}"/>
    <cellStyle name="Comma 2 3 3 3 5" xfId="11983" xr:uid="{00000000-0005-0000-0000-0000FD2E0000}"/>
    <cellStyle name="Comma 2 3 3 3 5 2" xfId="11984" xr:uid="{00000000-0005-0000-0000-0000FE2E0000}"/>
    <cellStyle name="Comma 2 3 3 3 5 2 2" xfId="11985" xr:uid="{00000000-0005-0000-0000-0000FF2E0000}"/>
    <cellStyle name="Comma 2 3 3 3 5 3" xfId="11986" xr:uid="{00000000-0005-0000-0000-0000002F0000}"/>
    <cellStyle name="Comma 2 3 3 3 5 3 2" xfId="11987" xr:uid="{00000000-0005-0000-0000-0000012F0000}"/>
    <cellStyle name="Comma 2 3 3 3 5 4" xfId="11988" xr:uid="{00000000-0005-0000-0000-0000022F0000}"/>
    <cellStyle name="Comma 2 3 3 3 6" xfId="11989" xr:uid="{00000000-0005-0000-0000-0000032F0000}"/>
    <cellStyle name="Comma 2 3 3 3 6 2" xfId="11990" xr:uid="{00000000-0005-0000-0000-0000042F0000}"/>
    <cellStyle name="Comma 2 3 3 3 7" xfId="11991" xr:uid="{00000000-0005-0000-0000-0000052F0000}"/>
    <cellStyle name="Comma 2 3 3 3 7 2" xfId="11992" xr:uid="{00000000-0005-0000-0000-0000062F0000}"/>
    <cellStyle name="Comma 2 3 3 3 8" xfId="11993" xr:uid="{00000000-0005-0000-0000-0000072F0000}"/>
    <cellStyle name="Comma 2 3 3 4" xfId="11994" xr:uid="{00000000-0005-0000-0000-0000082F0000}"/>
    <cellStyle name="Comma 2 3 3 4 2" xfId="11995" xr:uid="{00000000-0005-0000-0000-0000092F0000}"/>
    <cellStyle name="Comma 2 3 3 4 2 2" xfId="11996" xr:uid="{00000000-0005-0000-0000-00000A2F0000}"/>
    <cellStyle name="Comma 2 3 3 4 2 2 2" xfId="11997" xr:uid="{00000000-0005-0000-0000-00000B2F0000}"/>
    <cellStyle name="Comma 2 3 3 4 2 2 2 2" xfId="11998" xr:uid="{00000000-0005-0000-0000-00000C2F0000}"/>
    <cellStyle name="Comma 2 3 3 4 2 2 2 2 2" xfId="11999" xr:uid="{00000000-0005-0000-0000-00000D2F0000}"/>
    <cellStyle name="Comma 2 3 3 4 2 2 2 3" xfId="12000" xr:uid="{00000000-0005-0000-0000-00000E2F0000}"/>
    <cellStyle name="Comma 2 3 3 4 2 2 2 3 2" xfId="12001" xr:uid="{00000000-0005-0000-0000-00000F2F0000}"/>
    <cellStyle name="Comma 2 3 3 4 2 2 2 4" xfId="12002" xr:uid="{00000000-0005-0000-0000-0000102F0000}"/>
    <cellStyle name="Comma 2 3 3 4 2 2 3" xfId="12003" xr:uid="{00000000-0005-0000-0000-0000112F0000}"/>
    <cellStyle name="Comma 2 3 3 4 2 2 3 2" xfId="12004" xr:uid="{00000000-0005-0000-0000-0000122F0000}"/>
    <cellStyle name="Comma 2 3 3 4 2 2 4" xfId="12005" xr:uid="{00000000-0005-0000-0000-0000132F0000}"/>
    <cellStyle name="Comma 2 3 3 4 2 2 4 2" xfId="12006" xr:uid="{00000000-0005-0000-0000-0000142F0000}"/>
    <cellStyle name="Comma 2 3 3 4 2 2 5" xfId="12007" xr:uid="{00000000-0005-0000-0000-0000152F0000}"/>
    <cellStyle name="Comma 2 3 3 4 2 3" xfId="12008" xr:uid="{00000000-0005-0000-0000-0000162F0000}"/>
    <cellStyle name="Comma 2 3 3 4 2 3 2" xfId="12009" xr:uid="{00000000-0005-0000-0000-0000172F0000}"/>
    <cellStyle name="Comma 2 3 3 4 2 3 2 2" xfId="12010" xr:uid="{00000000-0005-0000-0000-0000182F0000}"/>
    <cellStyle name="Comma 2 3 3 4 2 3 3" xfId="12011" xr:uid="{00000000-0005-0000-0000-0000192F0000}"/>
    <cellStyle name="Comma 2 3 3 4 2 3 3 2" xfId="12012" xr:uid="{00000000-0005-0000-0000-00001A2F0000}"/>
    <cellStyle name="Comma 2 3 3 4 2 3 4" xfId="12013" xr:uid="{00000000-0005-0000-0000-00001B2F0000}"/>
    <cellStyle name="Comma 2 3 3 4 2 4" xfId="12014" xr:uid="{00000000-0005-0000-0000-00001C2F0000}"/>
    <cellStyle name="Comma 2 3 3 4 2 4 2" xfId="12015" xr:uid="{00000000-0005-0000-0000-00001D2F0000}"/>
    <cellStyle name="Comma 2 3 3 4 2 5" xfId="12016" xr:uid="{00000000-0005-0000-0000-00001E2F0000}"/>
    <cellStyle name="Comma 2 3 3 4 2 5 2" xfId="12017" xr:uid="{00000000-0005-0000-0000-00001F2F0000}"/>
    <cellStyle name="Comma 2 3 3 4 2 6" xfId="12018" xr:uid="{00000000-0005-0000-0000-0000202F0000}"/>
    <cellStyle name="Comma 2 3 3 4 3" xfId="12019" xr:uid="{00000000-0005-0000-0000-0000212F0000}"/>
    <cellStyle name="Comma 2 3 3 4 3 2" xfId="12020" xr:uid="{00000000-0005-0000-0000-0000222F0000}"/>
    <cellStyle name="Comma 2 3 3 4 3 2 2" xfId="12021" xr:uid="{00000000-0005-0000-0000-0000232F0000}"/>
    <cellStyle name="Comma 2 3 3 4 3 2 2 2" xfId="12022" xr:uid="{00000000-0005-0000-0000-0000242F0000}"/>
    <cellStyle name="Comma 2 3 3 4 3 2 3" xfId="12023" xr:uid="{00000000-0005-0000-0000-0000252F0000}"/>
    <cellStyle name="Comma 2 3 3 4 3 2 3 2" xfId="12024" xr:uid="{00000000-0005-0000-0000-0000262F0000}"/>
    <cellStyle name="Comma 2 3 3 4 3 2 4" xfId="12025" xr:uid="{00000000-0005-0000-0000-0000272F0000}"/>
    <cellStyle name="Comma 2 3 3 4 3 3" xfId="12026" xr:uid="{00000000-0005-0000-0000-0000282F0000}"/>
    <cellStyle name="Comma 2 3 3 4 3 3 2" xfId="12027" xr:uid="{00000000-0005-0000-0000-0000292F0000}"/>
    <cellStyle name="Comma 2 3 3 4 3 4" xfId="12028" xr:uid="{00000000-0005-0000-0000-00002A2F0000}"/>
    <cellStyle name="Comma 2 3 3 4 3 4 2" xfId="12029" xr:uid="{00000000-0005-0000-0000-00002B2F0000}"/>
    <cellStyle name="Comma 2 3 3 4 3 5" xfId="12030" xr:uid="{00000000-0005-0000-0000-00002C2F0000}"/>
    <cellStyle name="Comma 2 3 3 4 4" xfId="12031" xr:uid="{00000000-0005-0000-0000-00002D2F0000}"/>
    <cellStyle name="Comma 2 3 3 4 4 2" xfId="12032" xr:uid="{00000000-0005-0000-0000-00002E2F0000}"/>
    <cellStyle name="Comma 2 3 3 4 4 2 2" xfId="12033" xr:uid="{00000000-0005-0000-0000-00002F2F0000}"/>
    <cellStyle name="Comma 2 3 3 4 4 3" xfId="12034" xr:uid="{00000000-0005-0000-0000-0000302F0000}"/>
    <cellStyle name="Comma 2 3 3 4 4 3 2" xfId="12035" xr:uid="{00000000-0005-0000-0000-0000312F0000}"/>
    <cellStyle name="Comma 2 3 3 4 4 4" xfId="12036" xr:uid="{00000000-0005-0000-0000-0000322F0000}"/>
    <cellStyle name="Comma 2 3 3 4 5" xfId="12037" xr:uid="{00000000-0005-0000-0000-0000332F0000}"/>
    <cellStyle name="Comma 2 3 3 4 5 2" xfId="12038" xr:uid="{00000000-0005-0000-0000-0000342F0000}"/>
    <cellStyle name="Comma 2 3 3 4 6" xfId="12039" xr:uid="{00000000-0005-0000-0000-0000352F0000}"/>
    <cellStyle name="Comma 2 3 3 4 6 2" xfId="12040" xr:uid="{00000000-0005-0000-0000-0000362F0000}"/>
    <cellStyle name="Comma 2 3 3 4 7" xfId="12041" xr:uid="{00000000-0005-0000-0000-0000372F0000}"/>
    <cellStyle name="Comma 2 3 3 5" xfId="12042" xr:uid="{00000000-0005-0000-0000-0000382F0000}"/>
    <cellStyle name="Comma 2 3 3 5 2" xfId="12043" xr:uid="{00000000-0005-0000-0000-0000392F0000}"/>
    <cellStyle name="Comma 2 3 3 5 2 2" xfId="12044" xr:uid="{00000000-0005-0000-0000-00003A2F0000}"/>
    <cellStyle name="Comma 2 3 3 5 2 2 2" xfId="12045" xr:uid="{00000000-0005-0000-0000-00003B2F0000}"/>
    <cellStyle name="Comma 2 3 3 5 2 2 2 2" xfId="12046" xr:uid="{00000000-0005-0000-0000-00003C2F0000}"/>
    <cellStyle name="Comma 2 3 3 5 2 2 3" xfId="12047" xr:uid="{00000000-0005-0000-0000-00003D2F0000}"/>
    <cellStyle name="Comma 2 3 3 5 2 2 3 2" xfId="12048" xr:uid="{00000000-0005-0000-0000-00003E2F0000}"/>
    <cellStyle name="Comma 2 3 3 5 2 2 4" xfId="12049" xr:uid="{00000000-0005-0000-0000-00003F2F0000}"/>
    <cellStyle name="Comma 2 3 3 5 2 3" xfId="12050" xr:uid="{00000000-0005-0000-0000-0000402F0000}"/>
    <cellStyle name="Comma 2 3 3 5 2 3 2" xfId="12051" xr:uid="{00000000-0005-0000-0000-0000412F0000}"/>
    <cellStyle name="Comma 2 3 3 5 2 4" xfId="12052" xr:uid="{00000000-0005-0000-0000-0000422F0000}"/>
    <cellStyle name="Comma 2 3 3 5 2 4 2" xfId="12053" xr:uid="{00000000-0005-0000-0000-0000432F0000}"/>
    <cellStyle name="Comma 2 3 3 5 2 5" xfId="12054" xr:uid="{00000000-0005-0000-0000-0000442F0000}"/>
    <cellStyle name="Comma 2 3 3 5 3" xfId="12055" xr:uid="{00000000-0005-0000-0000-0000452F0000}"/>
    <cellStyle name="Comma 2 3 3 5 3 2" xfId="12056" xr:uid="{00000000-0005-0000-0000-0000462F0000}"/>
    <cellStyle name="Comma 2 3 3 5 3 2 2" xfId="12057" xr:uid="{00000000-0005-0000-0000-0000472F0000}"/>
    <cellStyle name="Comma 2 3 3 5 3 3" xfId="12058" xr:uid="{00000000-0005-0000-0000-0000482F0000}"/>
    <cellStyle name="Comma 2 3 3 5 3 3 2" xfId="12059" xr:uid="{00000000-0005-0000-0000-0000492F0000}"/>
    <cellStyle name="Comma 2 3 3 5 3 4" xfId="12060" xr:uid="{00000000-0005-0000-0000-00004A2F0000}"/>
    <cellStyle name="Comma 2 3 3 5 4" xfId="12061" xr:uid="{00000000-0005-0000-0000-00004B2F0000}"/>
    <cellStyle name="Comma 2 3 3 5 4 2" xfId="12062" xr:uid="{00000000-0005-0000-0000-00004C2F0000}"/>
    <cellStyle name="Comma 2 3 3 5 5" xfId="12063" xr:uid="{00000000-0005-0000-0000-00004D2F0000}"/>
    <cellStyle name="Comma 2 3 3 5 5 2" xfId="12064" xr:uid="{00000000-0005-0000-0000-00004E2F0000}"/>
    <cellStyle name="Comma 2 3 3 5 6" xfId="12065" xr:uid="{00000000-0005-0000-0000-00004F2F0000}"/>
    <cellStyle name="Comma 2 3 3 6" xfId="12066" xr:uid="{00000000-0005-0000-0000-0000502F0000}"/>
    <cellStyle name="Comma 2 3 3 6 2" xfId="12067" xr:uid="{00000000-0005-0000-0000-0000512F0000}"/>
    <cellStyle name="Comma 2 3 3 6 2 2" xfId="12068" xr:uid="{00000000-0005-0000-0000-0000522F0000}"/>
    <cellStyle name="Comma 2 3 3 6 2 2 2" xfId="12069" xr:uid="{00000000-0005-0000-0000-0000532F0000}"/>
    <cellStyle name="Comma 2 3 3 6 2 3" xfId="12070" xr:uid="{00000000-0005-0000-0000-0000542F0000}"/>
    <cellStyle name="Comma 2 3 3 6 2 3 2" xfId="12071" xr:uid="{00000000-0005-0000-0000-0000552F0000}"/>
    <cellStyle name="Comma 2 3 3 6 2 4" xfId="12072" xr:uid="{00000000-0005-0000-0000-0000562F0000}"/>
    <cellStyle name="Comma 2 3 3 6 3" xfId="12073" xr:uid="{00000000-0005-0000-0000-0000572F0000}"/>
    <cellStyle name="Comma 2 3 3 6 3 2" xfId="12074" xr:uid="{00000000-0005-0000-0000-0000582F0000}"/>
    <cellStyle name="Comma 2 3 3 6 4" xfId="12075" xr:uid="{00000000-0005-0000-0000-0000592F0000}"/>
    <cellStyle name="Comma 2 3 3 6 4 2" xfId="12076" xr:uid="{00000000-0005-0000-0000-00005A2F0000}"/>
    <cellStyle name="Comma 2 3 3 6 5" xfId="12077" xr:uid="{00000000-0005-0000-0000-00005B2F0000}"/>
    <cellStyle name="Comma 2 3 3 7" xfId="12078" xr:uid="{00000000-0005-0000-0000-00005C2F0000}"/>
    <cellStyle name="Comma 2 3 3 7 2" xfId="12079" xr:uid="{00000000-0005-0000-0000-00005D2F0000}"/>
    <cellStyle name="Comma 2 3 3 7 2 2" xfId="12080" xr:uid="{00000000-0005-0000-0000-00005E2F0000}"/>
    <cellStyle name="Comma 2 3 3 7 3" xfId="12081" xr:uid="{00000000-0005-0000-0000-00005F2F0000}"/>
    <cellStyle name="Comma 2 3 3 7 3 2" xfId="12082" xr:uid="{00000000-0005-0000-0000-0000602F0000}"/>
    <cellStyle name="Comma 2 3 3 7 4" xfId="12083" xr:uid="{00000000-0005-0000-0000-0000612F0000}"/>
    <cellStyle name="Comma 2 3 3 8" xfId="12084" xr:uid="{00000000-0005-0000-0000-0000622F0000}"/>
    <cellStyle name="Comma 2 3 3 8 2" xfId="12085" xr:uid="{00000000-0005-0000-0000-0000632F0000}"/>
    <cellStyle name="Comma 2 3 3 9" xfId="12086" xr:uid="{00000000-0005-0000-0000-0000642F0000}"/>
    <cellStyle name="Comma 2 3 3 9 2" xfId="12087" xr:uid="{00000000-0005-0000-0000-0000652F0000}"/>
    <cellStyle name="Comma 2 3 4" xfId="12088" xr:uid="{00000000-0005-0000-0000-0000662F0000}"/>
    <cellStyle name="Comma 2 3 4 10" xfId="12089" xr:uid="{00000000-0005-0000-0000-0000672F0000}"/>
    <cellStyle name="Comma 2 3 4 2" xfId="12090" xr:uid="{00000000-0005-0000-0000-0000682F0000}"/>
    <cellStyle name="Comma 2 3 4 2 2" xfId="12091" xr:uid="{00000000-0005-0000-0000-0000692F0000}"/>
    <cellStyle name="Comma 2 3 4 2 2 2" xfId="12092" xr:uid="{00000000-0005-0000-0000-00006A2F0000}"/>
    <cellStyle name="Comma 2 3 4 2 2 2 2" xfId="12093" xr:uid="{00000000-0005-0000-0000-00006B2F0000}"/>
    <cellStyle name="Comma 2 3 4 2 2 2 2 2" xfId="12094" xr:uid="{00000000-0005-0000-0000-00006C2F0000}"/>
    <cellStyle name="Comma 2 3 4 2 2 2 2 2 2" xfId="12095" xr:uid="{00000000-0005-0000-0000-00006D2F0000}"/>
    <cellStyle name="Comma 2 3 4 2 2 2 2 2 2 2" xfId="12096" xr:uid="{00000000-0005-0000-0000-00006E2F0000}"/>
    <cellStyle name="Comma 2 3 4 2 2 2 2 2 2 2 2" xfId="12097" xr:uid="{00000000-0005-0000-0000-00006F2F0000}"/>
    <cellStyle name="Comma 2 3 4 2 2 2 2 2 2 3" xfId="12098" xr:uid="{00000000-0005-0000-0000-0000702F0000}"/>
    <cellStyle name="Comma 2 3 4 2 2 2 2 2 2 3 2" xfId="12099" xr:uid="{00000000-0005-0000-0000-0000712F0000}"/>
    <cellStyle name="Comma 2 3 4 2 2 2 2 2 2 4" xfId="12100" xr:uid="{00000000-0005-0000-0000-0000722F0000}"/>
    <cellStyle name="Comma 2 3 4 2 2 2 2 2 3" xfId="12101" xr:uid="{00000000-0005-0000-0000-0000732F0000}"/>
    <cellStyle name="Comma 2 3 4 2 2 2 2 2 3 2" xfId="12102" xr:uid="{00000000-0005-0000-0000-0000742F0000}"/>
    <cellStyle name="Comma 2 3 4 2 2 2 2 2 4" xfId="12103" xr:uid="{00000000-0005-0000-0000-0000752F0000}"/>
    <cellStyle name="Comma 2 3 4 2 2 2 2 2 4 2" xfId="12104" xr:uid="{00000000-0005-0000-0000-0000762F0000}"/>
    <cellStyle name="Comma 2 3 4 2 2 2 2 2 5" xfId="12105" xr:uid="{00000000-0005-0000-0000-0000772F0000}"/>
    <cellStyle name="Comma 2 3 4 2 2 2 2 3" xfId="12106" xr:uid="{00000000-0005-0000-0000-0000782F0000}"/>
    <cellStyle name="Comma 2 3 4 2 2 2 2 3 2" xfId="12107" xr:uid="{00000000-0005-0000-0000-0000792F0000}"/>
    <cellStyle name="Comma 2 3 4 2 2 2 2 3 2 2" xfId="12108" xr:uid="{00000000-0005-0000-0000-00007A2F0000}"/>
    <cellStyle name="Comma 2 3 4 2 2 2 2 3 3" xfId="12109" xr:uid="{00000000-0005-0000-0000-00007B2F0000}"/>
    <cellStyle name="Comma 2 3 4 2 2 2 2 3 3 2" xfId="12110" xr:uid="{00000000-0005-0000-0000-00007C2F0000}"/>
    <cellStyle name="Comma 2 3 4 2 2 2 2 3 4" xfId="12111" xr:uid="{00000000-0005-0000-0000-00007D2F0000}"/>
    <cellStyle name="Comma 2 3 4 2 2 2 2 4" xfId="12112" xr:uid="{00000000-0005-0000-0000-00007E2F0000}"/>
    <cellStyle name="Comma 2 3 4 2 2 2 2 4 2" xfId="12113" xr:uid="{00000000-0005-0000-0000-00007F2F0000}"/>
    <cellStyle name="Comma 2 3 4 2 2 2 2 5" xfId="12114" xr:uid="{00000000-0005-0000-0000-0000802F0000}"/>
    <cellStyle name="Comma 2 3 4 2 2 2 2 5 2" xfId="12115" xr:uid="{00000000-0005-0000-0000-0000812F0000}"/>
    <cellStyle name="Comma 2 3 4 2 2 2 2 6" xfId="12116" xr:uid="{00000000-0005-0000-0000-0000822F0000}"/>
    <cellStyle name="Comma 2 3 4 2 2 2 3" xfId="12117" xr:uid="{00000000-0005-0000-0000-0000832F0000}"/>
    <cellStyle name="Comma 2 3 4 2 2 2 3 2" xfId="12118" xr:uid="{00000000-0005-0000-0000-0000842F0000}"/>
    <cellStyle name="Comma 2 3 4 2 2 2 3 2 2" xfId="12119" xr:uid="{00000000-0005-0000-0000-0000852F0000}"/>
    <cellStyle name="Comma 2 3 4 2 2 2 3 2 2 2" xfId="12120" xr:uid="{00000000-0005-0000-0000-0000862F0000}"/>
    <cellStyle name="Comma 2 3 4 2 2 2 3 2 3" xfId="12121" xr:uid="{00000000-0005-0000-0000-0000872F0000}"/>
    <cellStyle name="Comma 2 3 4 2 2 2 3 2 3 2" xfId="12122" xr:uid="{00000000-0005-0000-0000-0000882F0000}"/>
    <cellStyle name="Comma 2 3 4 2 2 2 3 2 4" xfId="12123" xr:uid="{00000000-0005-0000-0000-0000892F0000}"/>
    <cellStyle name="Comma 2 3 4 2 2 2 3 3" xfId="12124" xr:uid="{00000000-0005-0000-0000-00008A2F0000}"/>
    <cellStyle name="Comma 2 3 4 2 2 2 3 3 2" xfId="12125" xr:uid="{00000000-0005-0000-0000-00008B2F0000}"/>
    <cellStyle name="Comma 2 3 4 2 2 2 3 4" xfId="12126" xr:uid="{00000000-0005-0000-0000-00008C2F0000}"/>
    <cellStyle name="Comma 2 3 4 2 2 2 3 4 2" xfId="12127" xr:uid="{00000000-0005-0000-0000-00008D2F0000}"/>
    <cellStyle name="Comma 2 3 4 2 2 2 3 5" xfId="12128" xr:uid="{00000000-0005-0000-0000-00008E2F0000}"/>
    <cellStyle name="Comma 2 3 4 2 2 2 4" xfId="12129" xr:uid="{00000000-0005-0000-0000-00008F2F0000}"/>
    <cellStyle name="Comma 2 3 4 2 2 2 4 2" xfId="12130" xr:uid="{00000000-0005-0000-0000-0000902F0000}"/>
    <cellStyle name="Comma 2 3 4 2 2 2 4 2 2" xfId="12131" xr:uid="{00000000-0005-0000-0000-0000912F0000}"/>
    <cellStyle name="Comma 2 3 4 2 2 2 4 3" xfId="12132" xr:uid="{00000000-0005-0000-0000-0000922F0000}"/>
    <cellStyle name="Comma 2 3 4 2 2 2 4 3 2" xfId="12133" xr:uid="{00000000-0005-0000-0000-0000932F0000}"/>
    <cellStyle name="Comma 2 3 4 2 2 2 4 4" xfId="12134" xr:uid="{00000000-0005-0000-0000-0000942F0000}"/>
    <cellStyle name="Comma 2 3 4 2 2 2 5" xfId="12135" xr:uid="{00000000-0005-0000-0000-0000952F0000}"/>
    <cellStyle name="Comma 2 3 4 2 2 2 5 2" xfId="12136" xr:uid="{00000000-0005-0000-0000-0000962F0000}"/>
    <cellStyle name="Comma 2 3 4 2 2 2 6" xfId="12137" xr:uid="{00000000-0005-0000-0000-0000972F0000}"/>
    <cellStyle name="Comma 2 3 4 2 2 2 6 2" xfId="12138" xr:uid="{00000000-0005-0000-0000-0000982F0000}"/>
    <cellStyle name="Comma 2 3 4 2 2 2 7" xfId="12139" xr:uid="{00000000-0005-0000-0000-0000992F0000}"/>
    <cellStyle name="Comma 2 3 4 2 2 3" xfId="12140" xr:uid="{00000000-0005-0000-0000-00009A2F0000}"/>
    <cellStyle name="Comma 2 3 4 2 2 3 2" xfId="12141" xr:uid="{00000000-0005-0000-0000-00009B2F0000}"/>
    <cellStyle name="Comma 2 3 4 2 2 3 2 2" xfId="12142" xr:uid="{00000000-0005-0000-0000-00009C2F0000}"/>
    <cellStyle name="Comma 2 3 4 2 2 3 2 2 2" xfId="12143" xr:uid="{00000000-0005-0000-0000-00009D2F0000}"/>
    <cellStyle name="Comma 2 3 4 2 2 3 2 2 2 2" xfId="12144" xr:uid="{00000000-0005-0000-0000-00009E2F0000}"/>
    <cellStyle name="Comma 2 3 4 2 2 3 2 2 3" xfId="12145" xr:uid="{00000000-0005-0000-0000-00009F2F0000}"/>
    <cellStyle name="Comma 2 3 4 2 2 3 2 2 3 2" xfId="12146" xr:uid="{00000000-0005-0000-0000-0000A02F0000}"/>
    <cellStyle name="Comma 2 3 4 2 2 3 2 2 4" xfId="12147" xr:uid="{00000000-0005-0000-0000-0000A12F0000}"/>
    <cellStyle name="Comma 2 3 4 2 2 3 2 3" xfId="12148" xr:uid="{00000000-0005-0000-0000-0000A22F0000}"/>
    <cellStyle name="Comma 2 3 4 2 2 3 2 3 2" xfId="12149" xr:uid="{00000000-0005-0000-0000-0000A32F0000}"/>
    <cellStyle name="Comma 2 3 4 2 2 3 2 4" xfId="12150" xr:uid="{00000000-0005-0000-0000-0000A42F0000}"/>
    <cellStyle name="Comma 2 3 4 2 2 3 2 4 2" xfId="12151" xr:uid="{00000000-0005-0000-0000-0000A52F0000}"/>
    <cellStyle name="Comma 2 3 4 2 2 3 2 5" xfId="12152" xr:uid="{00000000-0005-0000-0000-0000A62F0000}"/>
    <cellStyle name="Comma 2 3 4 2 2 3 3" xfId="12153" xr:uid="{00000000-0005-0000-0000-0000A72F0000}"/>
    <cellStyle name="Comma 2 3 4 2 2 3 3 2" xfId="12154" xr:uid="{00000000-0005-0000-0000-0000A82F0000}"/>
    <cellStyle name="Comma 2 3 4 2 2 3 3 2 2" xfId="12155" xr:uid="{00000000-0005-0000-0000-0000A92F0000}"/>
    <cellStyle name="Comma 2 3 4 2 2 3 3 3" xfId="12156" xr:uid="{00000000-0005-0000-0000-0000AA2F0000}"/>
    <cellStyle name="Comma 2 3 4 2 2 3 3 3 2" xfId="12157" xr:uid="{00000000-0005-0000-0000-0000AB2F0000}"/>
    <cellStyle name="Comma 2 3 4 2 2 3 3 4" xfId="12158" xr:uid="{00000000-0005-0000-0000-0000AC2F0000}"/>
    <cellStyle name="Comma 2 3 4 2 2 3 4" xfId="12159" xr:uid="{00000000-0005-0000-0000-0000AD2F0000}"/>
    <cellStyle name="Comma 2 3 4 2 2 3 4 2" xfId="12160" xr:uid="{00000000-0005-0000-0000-0000AE2F0000}"/>
    <cellStyle name="Comma 2 3 4 2 2 3 5" xfId="12161" xr:uid="{00000000-0005-0000-0000-0000AF2F0000}"/>
    <cellStyle name="Comma 2 3 4 2 2 3 5 2" xfId="12162" xr:uid="{00000000-0005-0000-0000-0000B02F0000}"/>
    <cellStyle name="Comma 2 3 4 2 2 3 6" xfId="12163" xr:uid="{00000000-0005-0000-0000-0000B12F0000}"/>
    <cellStyle name="Comma 2 3 4 2 2 4" xfId="12164" xr:uid="{00000000-0005-0000-0000-0000B22F0000}"/>
    <cellStyle name="Comma 2 3 4 2 2 4 2" xfId="12165" xr:uid="{00000000-0005-0000-0000-0000B32F0000}"/>
    <cellStyle name="Comma 2 3 4 2 2 4 2 2" xfId="12166" xr:uid="{00000000-0005-0000-0000-0000B42F0000}"/>
    <cellStyle name="Comma 2 3 4 2 2 4 2 2 2" xfId="12167" xr:uid="{00000000-0005-0000-0000-0000B52F0000}"/>
    <cellStyle name="Comma 2 3 4 2 2 4 2 3" xfId="12168" xr:uid="{00000000-0005-0000-0000-0000B62F0000}"/>
    <cellStyle name="Comma 2 3 4 2 2 4 2 3 2" xfId="12169" xr:uid="{00000000-0005-0000-0000-0000B72F0000}"/>
    <cellStyle name="Comma 2 3 4 2 2 4 2 4" xfId="12170" xr:uid="{00000000-0005-0000-0000-0000B82F0000}"/>
    <cellStyle name="Comma 2 3 4 2 2 4 3" xfId="12171" xr:uid="{00000000-0005-0000-0000-0000B92F0000}"/>
    <cellStyle name="Comma 2 3 4 2 2 4 3 2" xfId="12172" xr:uid="{00000000-0005-0000-0000-0000BA2F0000}"/>
    <cellStyle name="Comma 2 3 4 2 2 4 4" xfId="12173" xr:uid="{00000000-0005-0000-0000-0000BB2F0000}"/>
    <cellStyle name="Comma 2 3 4 2 2 4 4 2" xfId="12174" xr:uid="{00000000-0005-0000-0000-0000BC2F0000}"/>
    <cellStyle name="Comma 2 3 4 2 2 4 5" xfId="12175" xr:uid="{00000000-0005-0000-0000-0000BD2F0000}"/>
    <cellStyle name="Comma 2 3 4 2 2 5" xfId="12176" xr:uid="{00000000-0005-0000-0000-0000BE2F0000}"/>
    <cellStyle name="Comma 2 3 4 2 2 5 2" xfId="12177" xr:uid="{00000000-0005-0000-0000-0000BF2F0000}"/>
    <cellStyle name="Comma 2 3 4 2 2 5 2 2" xfId="12178" xr:uid="{00000000-0005-0000-0000-0000C02F0000}"/>
    <cellStyle name="Comma 2 3 4 2 2 5 3" xfId="12179" xr:uid="{00000000-0005-0000-0000-0000C12F0000}"/>
    <cellStyle name="Comma 2 3 4 2 2 5 3 2" xfId="12180" xr:uid="{00000000-0005-0000-0000-0000C22F0000}"/>
    <cellStyle name="Comma 2 3 4 2 2 5 4" xfId="12181" xr:uid="{00000000-0005-0000-0000-0000C32F0000}"/>
    <cellStyle name="Comma 2 3 4 2 2 6" xfId="12182" xr:uid="{00000000-0005-0000-0000-0000C42F0000}"/>
    <cellStyle name="Comma 2 3 4 2 2 6 2" xfId="12183" xr:uid="{00000000-0005-0000-0000-0000C52F0000}"/>
    <cellStyle name="Comma 2 3 4 2 2 7" xfId="12184" xr:uid="{00000000-0005-0000-0000-0000C62F0000}"/>
    <cellStyle name="Comma 2 3 4 2 2 7 2" xfId="12185" xr:uid="{00000000-0005-0000-0000-0000C72F0000}"/>
    <cellStyle name="Comma 2 3 4 2 2 8" xfId="12186" xr:uid="{00000000-0005-0000-0000-0000C82F0000}"/>
    <cellStyle name="Comma 2 3 4 2 3" xfId="12187" xr:uid="{00000000-0005-0000-0000-0000C92F0000}"/>
    <cellStyle name="Comma 2 3 4 2 3 2" xfId="12188" xr:uid="{00000000-0005-0000-0000-0000CA2F0000}"/>
    <cellStyle name="Comma 2 3 4 2 3 2 2" xfId="12189" xr:uid="{00000000-0005-0000-0000-0000CB2F0000}"/>
    <cellStyle name="Comma 2 3 4 2 3 2 2 2" xfId="12190" xr:uid="{00000000-0005-0000-0000-0000CC2F0000}"/>
    <cellStyle name="Comma 2 3 4 2 3 2 2 2 2" xfId="12191" xr:uid="{00000000-0005-0000-0000-0000CD2F0000}"/>
    <cellStyle name="Comma 2 3 4 2 3 2 2 2 2 2" xfId="12192" xr:uid="{00000000-0005-0000-0000-0000CE2F0000}"/>
    <cellStyle name="Comma 2 3 4 2 3 2 2 2 3" xfId="12193" xr:uid="{00000000-0005-0000-0000-0000CF2F0000}"/>
    <cellStyle name="Comma 2 3 4 2 3 2 2 2 3 2" xfId="12194" xr:uid="{00000000-0005-0000-0000-0000D02F0000}"/>
    <cellStyle name="Comma 2 3 4 2 3 2 2 2 4" xfId="12195" xr:uid="{00000000-0005-0000-0000-0000D12F0000}"/>
    <cellStyle name="Comma 2 3 4 2 3 2 2 3" xfId="12196" xr:uid="{00000000-0005-0000-0000-0000D22F0000}"/>
    <cellStyle name="Comma 2 3 4 2 3 2 2 3 2" xfId="12197" xr:uid="{00000000-0005-0000-0000-0000D32F0000}"/>
    <cellStyle name="Comma 2 3 4 2 3 2 2 4" xfId="12198" xr:uid="{00000000-0005-0000-0000-0000D42F0000}"/>
    <cellStyle name="Comma 2 3 4 2 3 2 2 4 2" xfId="12199" xr:uid="{00000000-0005-0000-0000-0000D52F0000}"/>
    <cellStyle name="Comma 2 3 4 2 3 2 2 5" xfId="12200" xr:uid="{00000000-0005-0000-0000-0000D62F0000}"/>
    <cellStyle name="Comma 2 3 4 2 3 2 3" xfId="12201" xr:uid="{00000000-0005-0000-0000-0000D72F0000}"/>
    <cellStyle name="Comma 2 3 4 2 3 2 3 2" xfId="12202" xr:uid="{00000000-0005-0000-0000-0000D82F0000}"/>
    <cellStyle name="Comma 2 3 4 2 3 2 3 2 2" xfId="12203" xr:uid="{00000000-0005-0000-0000-0000D92F0000}"/>
    <cellStyle name="Comma 2 3 4 2 3 2 3 3" xfId="12204" xr:uid="{00000000-0005-0000-0000-0000DA2F0000}"/>
    <cellStyle name="Comma 2 3 4 2 3 2 3 3 2" xfId="12205" xr:uid="{00000000-0005-0000-0000-0000DB2F0000}"/>
    <cellStyle name="Comma 2 3 4 2 3 2 3 4" xfId="12206" xr:uid="{00000000-0005-0000-0000-0000DC2F0000}"/>
    <cellStyle name="Comma 2 3 4 2 3 2 4" xfId="12207" xr:uid="{00000000-0005-0000-0000-0000DD2F0000}"/>
    <cellStyle name="Comma 2 3 4 2 3 2 4 2" xfId="12208" xr:uid="{00000000-0005-0000-0000-0000DE2F0000}"/>
    <cellStyle name="Comma 2 3 4 2 3 2 5" xfId="12209" xr:uid="{00000000-0005-0000-0000-0000DF2F0000}"/>
    <cellStyle name="Comma 2 3 4 2 3 2 5 2" xfId="12210" xr:uid="{00000000-0005-0000-0000-0000E02F0000}"/>
    <cellStyle name="Comma 2 3 4 2 3 2 6" xfId="12211" xr:uid="{00000000-0005-0000-0000-0000E12F0000}"/>
    <cellStyle name="Comma 2 3 4 2 3 3" xfId="12212" xr:uid="{00000000-0005-0000-0000-0000E22F0000}"/>
    <cellStyle name="Comma 2 3 4 2 3 3 2" xfId="12213" xr:uid="{00000000-0005-0000-0000-0000E32F0000}"/>
    <cellStyle name="Comma 2 3 4 2 3 3 2 2" xfId="12214" xr:uid="{00000000-0005-0000-0000-0000E42F0000}"/>
    <cellStyle name="Comma 2 3 4 2 3 3 2 2 2" xfId="12215" xr:uid="{00000000-0005-0000-0000-0000E52F0000}"/>
    <cellStyle name="Comma 2 3 4 2 3 3 2 3" xfId="12216" xr:uid="{00000000-0005-0000-0000-0000E62F0000}"/>
    <cellStyle name="Comma 2 3 4 2 3 3 2 3 2" xfId="12217" xr:uid="{00000000-0005-0000-0000-0000E72F0000}"/>
    <cellStyle name="Comma 2 3 4 2 3 3 2 4" xfId="12218" xr:uid="{00000000-0005-0000-0000-0000E82F0000}"/>
    <cellStyle name="Comma 2 3 4 2 3 3 3" xfId="12219" xr:uid="{00000000-0005-0000-0000-0000E92F0000}"/>
    <cellStyle name="Comma 2 3 4 2 3 3 3 2" xfId="12220" xr:uid="{00000000-0005-0000-0000-0000EA2F0000}"/>
    <cellStyle name="Comma 2 3 4 2 3 3 4" xfId="12221" xr:uid="{00000000-0005-0000-0000-0000EB2F0000}"/>
    <cellStyle name="Comma 2 3 4 2 3 3 4 2" xfId="12222" xr:uid="{00000000-0005-0000-0000-0000EC2F0000}"/>
    <cellStyle name="Comma 2 3 4 2 3 3 5" xfId="12223" xr:uid="{00000000-0005-0000-0000-0000ED2F0000}"/>
    <cellStyle name="Comma 2 3 4 2 3 4" xfId="12224" xr:uid="{00000000-0005-0000-0000-0000EE2F0000}"/>
    <cellStyle name="Comma 2 3 4 2 3 4 2" xfId="12225" xr:uid="{00000000-0005-0000-0000-0000EF2F0000}"/>
    <cellStyle name="Comma 2 3 4 2 3 4 2 2" xfId="12226" xr:uid="{00000000-0005-0000-0000-0000F02F0000}"/>
    <cellStyle name="Comma 2 3 4 2 3 4 3" xfId="12227" xr:uid="{00000000-0005-0000-0000-0000F12F0000}"/>
    <cellStyle name="Comma 2 3 4 2 3 4 3 2" xfId="12228" xr:uid="{00000000-0005-0000-0000-0000F22F0000}"/>
    <cellStyle name="Comma 2 3 4 2 3 4 4" xfId="12229" xr:uid="{00000000-0005-0000-0000-0000F32F0000}"/>
    <cellStyle name="Comma 2 3 4 2 3 5" xfId="12230" xr:uid="{00000000-0005-0000-0000-0000F42F0000}"/>
    <cellStyle name="Comma 2 3 4 2 3 5 2" xfId="12231" xr:uid="{00000000-0005-0000-0000-0000F52F0000}"/>
    <cellStyle name="Comma 2 3 4 2 3 6" xfId="12232" xr:uid="{00000000-0005-0000-0000-0000F62F0000}"/>
    <cellStyle name="Comma 2 3 4 2 3 6 2" xfId="12233" xr:uid="{00000000-0005-0000-0000-0000F72F0000}"/>
    <cellStyle name="Comma 2 3 4 2 3 7" xfId="12234" xr:uid="{00000000-0005-0000-0000-0000F82F0000}"/>
    <cellStyle name="Comma 2 3 4 2 4" xfId="12235" xr:uid="{00000000-0005-0000-0000-0000F92F0000}"/>
    <cellStyle name="Comma 2 3 4 2 4 2" xfId="12236" xr:uid="{00000000-0005-0000-0000-0000FA2F0000}"/>
    <cellStyle name="Comma 2 3 4 2 4 2 2" xfId="12237" xr:uid="{00000000-0005-0000-0000-0000FB2F0000}"/>
    <cellStyle name="Comma 2 3 4 2 4 2 2 2" xfId="12238" xr:uid="{00000000-0005-0000-0000-0000FC2F0000}"/>
    <cellStyle name="Comma 2 3 4 2 4 2 2 2 2" xfId="12239" xr:uid="{00000000-0005-0000-0000-0000FD2F0000}"/>
    <cellStyle name="Comma 2 3 4 2 4 2 2 3" xfId="12240" xr:uid="{00000000-0005-0000-0000-0000FE2F0000}"/>
    <cellStyle name="Comma 2 3 4 2 4 2 2 3 2" xfId="12241" xr:uid="{00000000-0005-0000-0000-0000FF2F0000}"/>
    <cellStyle name="Comma 2 3 4 2 4 2 2 4" xfId="12242" xr:uid="{00000000-0005-0000-0000-000000300000}"/>
    <cellStyle name="Comma 2 3 4 2 4 2 3" xfId="12243" xr:uid="{00000000-0005-0000-0000-000001300000}"/>
    <cellStyle name="Comma 2 3 4 2 4 2 3 2" xfId="12244" xr:uid="{00000000-0005-0000-0000-000002300000}"/>
    <cellStyle name="Comma 2 3 4 2 4 2 4" xfId="12245" xr:uid="{00000000-0005-0000-0000-000003300000}"/>
    <cellStyle name="Comma 2 3 4 2 4 2 4 2" xfId="12246" xr:uid="{00000000-0005-0000-0000-000004300000}"/>
    <cellStyle name="Comma 2 3 4 2 4 2 5" xfId="12247" xr:uid="{00000000-0005-0000-0000-000005300000}"/>
    <cellStyle name="Comma 2 3 4 2 4 3" xfId="12248" xr:uid="{00000000-0005-0000-0000-000006300000}"/>
    <cellStyle name="Comma 2 3 4 2 4 3 2" xfId="12249" xr:uid="{00000000-0005-0000-0000-000007300000}"/>
    <cellStyle name="Comma 2 3 4 2 4 3 2 2" xfId="12250" xr:uid="{00000000-0005-0000-0000-000008300000}"/>
    <cellStyle name="Comma 2 3 4 2 4 3 3" xfId="12251" xr:uid="{00000000-0005-0000-0000-000009300000}"/>
    <cellStyle name="Comma 2 3 4 2 4 3 3 2" xfId="12252" xr:uid="{00000000-0005-0000-0000-00000A300000}"/>
    <cellStyle name="Comma 2 3 4 2 4 3 4" xfId="12253" xr:uid="{00000000-0005-0000-0000-00000B300000}"/>
    <cellStyle name="Comma 2 3 4 2 4 4" xfId="12254" xr:uid="{00000000-0005-0000-0000-00000C300000}"/>
    <cellStyle name="Comma 2 3 4 2 4 4 2" xfId="12255" xr:uid="{00000000-0005-0000-0000-00000D300000}"/>
    <cellStyle name="Comma 2 3 4 2 4 5" xfId="12256" xr:uid="{00000000-0005-0000-0000-00000E300000}"/>
    <cellStyle name="Comma 2 3 4 2 4 5 2" xfId="12257" xr:uid="{00000000-0005-0000-0000-00000F300000}"/>
    <cellStyle name="Comma 2 3 4 2 4 6" xfId="12258" xr:uid="{00000000-0005-0000-0000-000010300000}"/>
    <cellStyle name="Comma 2 3 4 2 5" xfId="12259" xr:uid="{00000000-0005-0000-0000-000011300000}"/>
    <cellStyle name="Comma 2 3 4 2 5 2" xfId="12260" xr:uid="{00000000-0005-0000-0000-000012300000}"/>
    <cellStyle name="Comma 2 3 4 2 5 2 2" xfId="12261" xr:uid="{00000000-0005-0000-0000-000013300000}"/>
    <cellStyle name="Comma 2 3 4 2 5 2 2 2" xfId="12262" xr:uid="{00000000-0005-0000-0000-000014300000}"/>
    <cellStyle name="Comma 2 3 4 2 5 2 3" xfId="12263" xr:uid="{00000000-0005-0000-0000-000015300000}"/>
    <cellStyle name="Comma 2 3 4 2 5 2 3 2" xfId="12264" xr:uid="{00000000-0005-0000-0000-000016300000}"/>
    <cellStyle name="Comma 2 3 4 2 5 2 4" xfId="12265" xr:uid="{00000000-0005-0000-0000-000017300000}"/>
    <cellStyle name="Comma 2 3 4 2 5 3" xfId="12266" xr:uid="{00000000-0005-0000-0000-000018300000}"/>
    <cellStyle name="Comma 2 3 4 2 5 3 2" xfId="12267" xr:uid="{00000000-0005-0000-0000-000019300000}"/>
    <cellStyle name="Comma 2 3 4 2 5 4" xfId="12268" xr:uid="{00000000-0005-0000-0000-00001A300000}"/>
    <cellStyle name="Comma 2 3 4 2 5 4 2" xfId="12269" xr:uid="{00000000-0005-0000-0000-00001B300000}"/>
    <cellStyle name="Comma 2 3 4 2 5 5" xfId="12270" xr:uid="{00000000-0005-0000-0000-00001C300000}"/>
    <cellStyle name="Comma 2 3 4 2 6" xfId="12271" xr:uid="{00000000-0005-0000-0000-00001D300000}"/>
    <cellStyle name="Comma 2 3 4 2 6 2" xfId="12272" xr:uid="{00000000-0005-0000-0000-00001E300000}"/>
    <cellStyle name="Comma 2 3 4 2 6 2 2" xfId="12273" xr:uid="{00000000-0005-0000-0000-00001F300000}"/>
    <cellStyle name="Comma 2 3 4 2 6 3" xfId="12274" xr:uid="{00000000-0005-0000-0000-000020300000}"/>
    <cellStyle name="Comma 2 3 4 2 6 3 2" xfId="12275" xr:uid="{00000000-0005-0000-0000-000021300000}"/>
    <cellStyle name="Comma 2 3 4 2 6 4" xfId="12276" xr:uid="{00000000-0005-0000-0000-000022300000}"/>
    <cellStyle name="Comma 2 3 4 2 7" xfId="12277" xr:uid="{00000000-0005-0000-0000-000023300000}"/>
    <cellStyle name="Comma 2 3 4 2 7 2" xfId="12278" xr:uid="{00000000-0005-0000-0000-000024300000}"/>
    <cellStyle name="Comma 2 3 4 2 8" xfId="12279" xr:uid="{00000000-0005-0000-0000-000025300000}"/>
    <cellStyle name="Comma 2 3 4 2 8 2" xfId="12280" xr:uid="{00000000-0005-0000-0000-000026300000}"/>
    <cellStyle name="Comma 2 3 4 2 9" xfId="12281" xr:uid="{00000000-0005-0000-0000-000027300000}"/>
    <cellStyle name="Comma 2 3 4 3" xfId="12282" xr:uid="{00000000-0005-0000-0000-000028300000}"/>
    <cellStyle name="Comma 2 3 4 3 2" xfId="12283" xr:uid="{00000000-0005-0000-0000-000029300000}"/>
    <cellStyle name="Comma 2 3 4 3 2 2" xfId="12284" xr:uid="{00000000-0005-0000-0000-00002A300000}"/>
    <cellStyle name="Comma 2 3 4 3 2 2 2" xfId="12285" xr:uid="{00000000-0005-0000-0000-00002B300000}"/>
    <cellStyle name="Comma 2 3 4 3 2 2 2 2" xfId="12286" xr:uid="{00000000-0005-0000-0000-00002C300000}"/>
    <cellStyle name="Comma 2 3 4 3 2 2 2 2 2" xfId="12287" xr:uid="{00000000-0005-0000-0000-00002D300000}"/>
    <cellStyle name="Comma 2 3 4 3 2 2 2 2 2 2" xfId="12288" xr:uid="{00000000-0005-0000-0000-00002E300000}"/>
    <cellStyle name="Comma 2 3 4 3 2 2 2 2 3" xfId="12289" xr:uid="{00000000-0005-0000-0000-00002F300000}"/>
    <cellStyle name="Comma 2 3 4 3 2 2 2 2 3 2" xfId="12290" xr:uid="{00000000-0005-0000-0000-000030300000}"/>
    <cellStyle name="Comma 2 3 4 3 2 2 2 2 4" xfId="12291" xr:uid="{00000000-0005-0000-0000-000031300000}"/>
    <cellStyle name="Comma 2 3 4 3 2 2 2 3" xfId="12292" xr:uid="{00000000-0005-0000-0000-000032300000}"/>
    <cellStyle name="Comma 2 3 4 3 2 2 2 3 2" xfId="12293" xr:uid="{00000000-0005-0000-0000-000033300000}"/>
    <cellStyle name="Comma 2 3 4 3 2 2 2 4" xfId="12294" xr:uid="{00000000-0005-0000-0000-000034300000}"/>
    <cellStyle name="Comma 2 3 4 3 2 2 2 4 2" xfId="12295" xr:uid="{00000000-0005-0000-0000-000035300000}"/>
    <cellStyle name="Comma 2 3 4 3 2 2 2 5" xfId="12296" xr:uid="{00000000-0005-0000-0000-000036300000}"/>
    <cellStyle name="Comma 2 3 4 3 2 2 3" xfId="12297" xr:uid="{00000000-0005-0000-0000-000037300000}"/>
    <cellStyle name="Comma 2 3 4 3 2 2 3 2" xfId="12298" xr:uid="{00000000-0005-0000-0000-000038300000}"/>
    <cellStyle name="Comma 2 3 4 3 2 2 3 2 2" xfId="12299" xr:uid="{00000000-0005-0000-0000-000039300000}"/>
    <cellStyle name="Comma 2 3 4 3 2 2 3 3" xfId="12300" xr:uid="{00000000-0005-0000-0000-00003A300000}"/>
    <cellStyle name="Comma 2 3 4 3 2 2 3 3 2" xfId="12301" xr:uid="{00000000-0005-0000-0000-00003B300000}"/>
    <cellStyle name="Comma 2 3 4 3 2 2 3 4" xfId="12302" xr:uid="{00000000-0005-0000-0000-00003C300000}"/>
    <cellStyle name="Comma 2 3 4 3 2 2 4" xfId="12303" xr:uid="{00000000-0005-0000-0000-00003D300000}"/>
    <cellStyle name="Comma 2 3 4 3 2 2 4 2" xfId="12304" xr:uid="{00000000-0005-0000-0000-00003E300000}"/>
    <cellStyle name="Comma 2 3 4 3 2 2 5" xfId="12305" xr:uid="{00000000-0005-0000-0000-00003F300000}"/>
    <cellStyle name="Comma 2 3 4 3 2 2 5 2" xfId="12306" xr:uid="{00000000-0005-0000-0000-000040300000}"/>
    <cellStyle name="Comma 2 3 4 3 2 2 6" xfId="12307" xr:uid="{00000000-0005-0000-0000-000041300000}"/>
    <cellStyle name="Comma 2 3 4 3 2 3" xfId="12308" xr:uid="{00000000-0005-0000-0000-000042300000}"/>
    <cellStyle name="Comma 2 3 4 3 2 3 2" xfId="12309" xr:uid="{00000000-0005-0000-0000-000043300000}"/>
    <cellStyle name="Comma 2 3 4 3 2 3 2 2" xfId="12310" xr:uid="{00000000-0005-0000-0000-000044300000}"/>
    <cellStyle name="Comma 2 3 4 3 2 3 2 2 2" xfId="12311" xr:uid="{00000000-0005-0000-0000-000045300000}"/>
    <cellStyle name="Comma 2 3 4 3 2 3 2 3" xfId="12312" xr:uid="{00000000-0005-0000-0000-000046300000}"/>
    <cellStyle name="Comma 2 3 4 3 2 3 2 3 2" xfId="12313" xr:uid="{00000000-0005-0000-0000-000047300000}"/>
    <cellStyle name="Comma 2 3 4 3 2 3 2 4" xfId="12314" xr:uid="{00000000-0005-0000-0000-000048300000}"/>
    <cellStyle name="Comma 2 3 4 3 2 3 3" xfId="12315" xr:uid="{00000000-0005-0000-0000-000049300000}"/>
    <cellStyle name="Comma 2 3 4 3 2 3 3 2" xfId="12316" xr:uid="{00000000-0005-0000-0000-00004A300000}"/>
    <cellStyle name="Comma 2 3 4 3 2 3 4" xfId="12317" xr:uid="{00000000-0005-0000-0000-00004B300000}"/>
    <cellStyle name="Comma 2 3 4 3 2 3 4 2" xfId="12318" xr:uid="{00000000-0005-0000-0000-00004C300000}"/>
    <cellStyle name="Comma 2 3 4 3 2 3 5" xfId="12319" xr:uid="{00000000-0005-0000-0000-00004D300000}"/>
    <cellStyle name="Comma 2 3 4 3 2 4" xfId="12320" xr:uid="{00000000-0005-0000-0000-00004E300000}"/>
    <cellStyle name="Comma 2 3 4 3 2 4 2" xfId="12321" xr:uid="{00000000-0005-0000-0000-00004F300000}"/>
    <cellStyle name="Comma 2 3 4 3 2 4 2 2" xfId="12322" xr:uid="{00000000-0005-0000-0000-000050300000}"/>
    <cellStyle name="Comma 2 3 4 3 2 4 3" xfId="12323" xr:uid="{00000000-0005-0000-0000-000051300000}"/>
    <cellStyle name="Comma 2 3 4 3 2 4 3 2" xfId="12324" xr:uid="{00000000-0005-0000-0000-000052300000}"/>
    <cellStyle name="Comma 2 3 4 3 2 4 4" xfId="12325" xr:uid="{00000000-0005-0000-0000-000053300000}"/>
    <cellStyle name="Comma 2 3 4 3 2 5" xfId="12326" xr:uid="{00000000-0005-0000-0000-000054300000}"/>
    <cellStyle name="Comma 2 3 4 3 2 5 2" xfId="12327" xr:uid="{00000000-0005-0000-0000-000055300000}"/>
    <cellStyle name="Comma 2 3 4 3 2 6" xfId="12328" xr:uid="{00000000-0005-0000-0000-000056300000}"/>
    <cellStyle name="Comma 2 3 4 3 2 6 2" xfId="12329" xr:uid="{00000000-0005-0000-0000-000057300000}"/>
    <cellStyle name="Comma 2 3 4 3 2 7" xfId="12330" xr:uid="{00000000-0005-0000-0000-000058300000}"/>
    <cellStyle name="Comma 2 3 4 3 3" xfId="12331" xr:uid="{00000000-0005-0000-0000-000059300000}"/>
    <cellStyle name="Comma 2 3 4 3 3 2" xfId="12332" xr:uid="{00000000-0005-0000-0000-00005A300000}"/>
    <cellStyle name="Comma 2 3 4 3 3 2 2" xfId="12333" xr:uid="{00000000-0005-0000-0000-00005B300000}"/>
    <cellStyle name="Comma 2 3 4 3 3 2 2 2" xfId="12334" xr:uid="{00000000-0005-0000-0000-00005C300000}"/>
    <cellStyle name="Comma 2 3 4 3 3 2 2 2 2" xfId="12335" xr:uid="{00000000-0005-0000-0000-00005D300000}"/>
    <cellStyle name="Comma 2 3 4 3 3 2 2 3" xfId="12336" xr:uid="{00000000-0005-0000-0000-00005E300000}"/>
    <cellStyle name="Comma 2 3 4 3 3 2 2 3 2" xfId="12337" xr:uid="{00000000-0005-0000-0000-00005F300000}"/>
    <cellStyle name="Comma 2 3 4 3 3 2 2 4" xfId="12338" xr:uid="{00000000-0005-0000-0000-000060300000}"/>
    <cellStyle name="Comma 2 3 4 3 3 2 3" xfId="12339" xr:uid="{00000000-0005-0000-0000-000061300000}"/>
    <cellStyle name="Comma 2 3 4 3 3 2 3 2" xfId="12340" xr:uid="{00000000-0005-0000-0000-000062300000}"/>
    <cellStyle name="Comma 2 3 4 3 3 2 4" xfId="12341" xr:uid="{00000000-0005-0000-0000-000063300000}"/>
    <cellStyle name="Comma 2 3 4 3 3 2 4 2" xfId="12342" xr:uid="{00000000-0005-0000-0000-000064300000}"/>
    <cellStyle name="Comma 2 3 4 3 3 2 5" xfId="12343" xr:uid="{00000000-0005-0000-0000-000065300000}"/>
    <cellStyle name="Comma 2 3 4 3 3 3" xfId="12344" xr:uid="{00000000-0005-0000-0000-000066300000}"/>
    <cellStyle name="Comma 2 3 4 3 3 3 2" xfId="12345" xr:uid="{00000000-0005-0000-0000-000067300000}"/>
    <cellStyle name="Comma 2 3 4 3 3 3 2 2" xfId="12346" xr:uid="{00000000-0005-0000-0000-000068300000}"/>
    <cellStyle name="Comma 2 3 4 3 3 3 3" xfId="12347" xr:uid="{00000000-0005-0000-0000-000069300000}"/>
    <cellStyle name="Comma 2 3 4 3 3 3 3 2" xfId="12348" xr:uid="{00000000-0005-0000-0000-00006A300000}"/>
    <cellStyle name="Comma 2 3 4 3 3 3 4" xfId="12349" xr:uid="{00000000-0005-0000-0000-00006B300000}"/>
    <cellStyle name="Comma 2 3 4 3 3 4" xfId="12350" xr:uid="{00000000-0005-0000-0000-00006C300000}"/>
    <cellStyle name="Comma 2 3 4 3 3 4 2" xfId="12351" xr:uid="{00000000-0005-0000-0000-00006D300000}"/>
    <cellStyle name="Comma 2 3 4 3 3 5" xfId="12352" xr:uid="{00000000-0005-0000-0000-00006E300000}"/>
    <cellStyle name="Comma 2 3 4 3 3 5 2" xfId="12353" xr:uid="{00000000-0005-0000-0000-00006F300000}"/>
    <cellStyle name="Comma 2 3 4 3 3 6" xfId="12354" xr:uid="{00000000-0005-0000-0000-000070300000}"/>
    <cellStyle name="Comma 2 3 4 3 4" xfId="12355" xr:uid="{00000000-0005-0000-0000-000071300000}"/>
    <cellStyle name="Comma 2 3 4 3 4 2" xfId="12356" xr:uid="{00000000-0005-0000-0000-000072300000}"/>
    <cellStyle name="Comma 2 3 4 3 4 2 2" xfId="12357" xr:uid="{00000000-0005-0000-0000-000073300000}"/>
    <cellStyle name="Comma 2 3 4 3 4 2 2 2" xfId="12358" xr:uid="{00000000-0005-0000-0000-000074300000}"/>
    <cellStyle name="Comma 2 3 4 3 4 2 3" xfId="12359" xr:uid="{00000000-0005-0000-0000-000075300000}"/>
    <cellStyle name="Comma 2 3 4 3 4 2 3 2" xfId="12360" xr:uid="{00000000-0005-0000-0000-000076300000}"/>
    <cellStyle name="Comma 2 3 4 3 4 2 4" xfId="12361" xr:uid="{00000000-0005-0000-0000-000077300000}"/>
    <cellStyle name="Comma 2 3 4 3 4 3" xfId="12362" xr:uid="{00000000-0005-0000-0000-000078300000}"/>
    <cellStyle name="Comma 2 3 4 3 4 3 2" xfId="12363" xr:uid="{00000000-0005-0000-0000-000079300000}"/>
    <cellStyle name="Comma 2 3 4 3 4 4" xfId="12364" xr:uid="{00000000-0005-0000-0000-00007A300000}"/>
    <cellStyle name="Comma 2 3 4 3 4 4 2" xfId="12365" xr:uid="{00000000-0005-0000-0000-00007B300000}"/>
    <cellStyle name="Comma 2 3 4 3 4 5" xfId="12366" xr:uid="{00000000-0005-0000-0000-00007C300000}"/>
    <cellStyle name="Comma 2 3 4 3 5" xfId="12367" xr:uid="{00000000-0005-0000-0000-00007D300000}"/>
    <cellStyle name="Comma 2 3 4 3 5 2" xfId="12368" xr:uid="{00000000-0005-0000-0000-00007E300000}"/>
    <cellStyle name="Comma 2 3 4 3 5 2 2" xfId="12369" xr:uid="{00000000-0005-0000-0000-00007F300000}"/>
    <cellStyle name="Comma 2 3 4 3 5 3" xfId="12370" xr:uid="{00000000-0005-0000-0000-000080300000}"/>
    <cellStyle name="Comma 2 3 4 3 5 3 2" xfId="12371" xr:uid="{00000000-0005-0000-0000-000081300000}"/>
    <cellStyle name="Comma 2 3 4 3 5 4" xfId="12372" xr:uid="{00000000-0005-0000-0000-000082300000}"/>
    <cellStyle name="Comma 2 3 4 3 6" xfId="12373" xr:uid="{00000000-0005-0000-0000-000083300000}"/>
    <cellStyle name="Comma 2 3 4 3 6 2" xfId="12374" xr:uid="{00000000-0005-0000-0000-000084300000}"/>
    <cellStyle name="Comma 2 3 4 3 7" xfId="12375" xr:uid="{00000000-0005-0000-0000-000085300000}"/>
    <cellStyle name="Comma 2 3 4 3 7 2" xfId="12376" xr:uid="{00000000-0005-0000-0000-000086300000}"/>
    <cellStyle name="Comma 2 3 4 3 8" xfId="12377" xr:uid="{00000000-0005-0000-0000-000087300000}"/>
    <cellStyle name="Comma 2 3 4 4" xfId="12378" xr:uid="{00000000-0005-0000-0000-000088300000}"/>
    <cellStyle name="Comma 2 3 4 4 2" xfId="12379" xr:uid="{00000000-0005-0000-0000-000089300000}"/>
    <cellStyle name="Comma 2 3 4 4 2 2" xfId="12380" xr:uid="{00000000-0005-0000-0000-00008A300000}"/>
    <cellStyle name="Comma 2 3 4 4 2 2 2" xfId="12381" xr:uid="{00000000-0005-0000-0000-00008B300000}"/>
    <cellStyle name="Comma 2 3 4 4 2 2 2 2" xfId="12382" xr:uid="{00000000-0005-0000-0000-00008C300000}"/>
    <cellStyle name="Comma 2 3 4 4 2 2 2 2 2" xfId="12383" xr:uid="{00000000-0005-0000-0000-00008D300000}"/>
    <cellStyle name="Comma 2 3 4 4 2 2 2 3" xfId="12384" xr:uid="{00000000-0005-0000-0000-00008E300000}"/>
    <cellStyle name="Comma 2 3 4 4 2 2 2 3 2" xfId="12385" xr:uid="{00000000-0005-0000-0000-00008F300000}"/>
    <cellStyle name="Comma 2 3 4 4 2 2 2 4" xfId="12386" xr:uid="{00000000-0005-0000-0000-000090300000}"/>
    <cellStyle name="Comma 2 3 4 4 2 2 3" xfId="12387" xr:uid="{00000000-0005-0000-0000-000091300000}"/>
    <cellStyle name="Comma 2 3 4 4 2 2 3 2" xfId="12388" xr:uid="{00000000-0005-0000-0000-000092300000}"/>
    <cellStyle name="Comma 2 3 4 4 2 2 4" xfId="12389" xr:uid="{00000000-0005-0000-0000-000093300000}"/>
    <cellStyle name="Comma 2 3 4 4 2 2 4 2" xfId="12390" xr:uid="{00000000-0005-0000-0000-000094300000}"/>
    <cellStyle name="Comma 2 3 4 4 2 2 5" xfId="12391" xr:uid="{00000000-0005-0000-0000-000095300000}"/>
    <cellStyle name="Comma 2 3 4 4 2 3" xfId="12392" xr:uid="{00000000-0005-0000-0000-000096300000}"/>
    <cellStyle name="Comma 2 3 4 4 2 3 2" xfId="12393" xr:uid="{00000000-0005-0000-0000-000097300000}"/>
    <cellStyle name="Comma 2 3 4 4 2 3 2 2" xfId="12394" xr:uid="{00000000-0005-0000-0000-000098300000}"/>
    <cellStyle name="Comma 2 3 4 4 2 3 3" xfId="12395" xr:uid="{00000000-0005-0000-0000-000099300000}"/>
    <cellStyle name="Comma 2 3 4 4 2 3 3 2" xfId="12396" xr:uid="{00000000-0005-0000-0000-00009A300000}"/>
    <cellStyle name="Comma 2 3 4 4 2 3 4" xfId="12397" xr:uid="{00000000-0005-0000-0000-00009B300000}"/>
    <cellStyle name="Comma 2 3 4 4 2 4" xfId="12398" xr:uid="{00000000-0005-0000-0000-00009C300000}"/>
    <cellStyle name="Comma 2 3 4 4 2 4 2" xfId="12399" xr:uid="{00000000-0005-0000-0000-00009D300000}"/>
    <cellStyle name="Comma 2 3 4 4 2 5" xfId="12400" xr:uid="{00000000-0005-0000-0000-00009E300000}"/>
    <cellStyle name="Comma 2 3 4 4 2 5 2" xfId="12401" xr:uid="{00000000-0005-0000-0000-00009F300000}"/>
    <cellStyle name="Comma 2 3 4 4 2 6" xfId="12402" xr:uid="{00000000-0005-0000-0000-0000A0300000}"/>
    <cellStyle name="Comma 2 3 4 4 3" xfId="12403" xr:uid="{00000000-0005-0000-0000-0000A1300000}"/>
    <cellStyle name="Comma 2 3 4 4 3 2" xfId="12404" xr:uid="{00000000-0005-0000-0000-0000A2300000}"/>
    <cellStyle name="Comma 2 3 4 4 3 2 2" xfId="12405" xr:uid="{00000000-0005-0000-0000-0000A3300000}"/>
    <cellStyle name="Comma 2 3 4 4 3 2 2 2" xfId="12406" xr:uid="{00000000-0005-0000-0000-0000A4300000}"/>
    <cellStyle name="Comma 2 3 4 4 3 2 3" xfId="12407" xr:uid="{00000000-0005-0000-0000-0000A5300000}"/>
    <cellStyle name="Comma 2 3 4 4 3 2 3 2" xfId="12408" xr:uid="{00000000-0005-0000-0000-0000A6300000}"/>
    <cellStyle name="Comma 2 3 4 4 3 2 4" xfId="12409" xr:uid="{00000000-0005-0000-0000-0000A7300000}"/>
    <cellStyle name="Comma 2 3 4 4 3 3" xfId="12410" xr:uid="{00000000-0005-0000-0000-0000A8300000}"/>
    <cellStyle name="Comma 2 3 4 4 3 3 2" xfId="12411" xr:uid="{00000000-0005-0000-0000-0000A9300000}"/>
    <cellStyle name="Comma 2 3 4 4 3 4" xfId="12412" xr:uid="{00000000-0005-0000-0000-0000AA300000}"/>
    <cellStyle name="Comma 2 3 4 4 3 4 2" xfId="12413" xr:uid="{00000000-0005-0000-0000-0000AB300000}"/>
    <cellStyle name="Comma 2 3 4 4 3 5" xfId="12414" xr:uid="{00000000-0005-0000-0000-0000AC300000}"/>
    <cellStyle name="Comma 2 3 4 4 4" xfId="12415" xr:uid="{00000000-0005-0000-0000-0000AD300000}"/>
    <cellStyle name="Comma 2 3 4 4 4 2" xfId="12416" xr:uid="{00000000-0005-0000-0000-0000AE300000}"/>
    <cellStyle name="Comma 2 3 4 4 4 2 2" xfId="12417" xr:uid="{00000000-0005-0000-0000-0000AF300000}"/>
    <cellStyle name="Comma 2 3 4 4 4 3" xfId="12418" xr:uid="{00000000-0005-0000-0000-0000B0300000}"/>
    <cellStyle name="Comma 2 3 4 4 4 3 2" xfId="12419" xr:uid="{00000000-0005-0000-0000-0000B1300000}"/>
    <cellStyle name="Comma 2 3 4 4 4 4" xfId="12420" xr:uid="{00000000-0005-0000-0000-0000B2300000}"/>
    <cellStyle name="Comma 2 3 4 4 5" xfId="12421" xr:uid="{00000000-0005-0000-0000-0000B3300000}"/>
    <cellStyle name="Comma 2 3 4 4 5 2" xfId="12422" xr:uid="{00000000-0005-0000-0000-0000B4300000}"/>
    <cellStyle name="Comma 2 3 4 4 6" xfId="12423" xr:uid="{00000000-0005-0000-0000-0000B5300000}"/>
    <cellStyle name="Comma 2 3 4 4 6 2" xfId="12424" xr:uid="{00000000-0005-0000-0000-0000B6300000}"/>
    <cellStyle name="Comma 2 3 4 4 7" xfId="12425" xr:uid="{00000000-0005-0000-0000-0000B7300000}"/>
    <cellStyle name="Comma 2 3 4 5" xfId="12426" xr:uid="{00000000-0005-0000-0000-0000B8300000}"/>
    <cellStyle name="Comma 2 3 4 5 2" xfId="12427" xr:uid="{00000000-0005-0000-0000-0000B9300000}"/>
    <cellStyle name="Comma 2 3 4 5 2 2" xfId="12428" xr:uid="{00000000-0005-0000-0000-0000BA300000}"/>
    <cellStyle name="Comma 2 3 4 5 2 2 2" xfId="12429" xr:uid="{00000000-0005-0000-0000-0000BB300000}"/>
    <cellStyle name="Comma 2 3 4 5 2 2 2 2" xfId="12430" xr:uid="{00000000-0005-0000-0000-0000BC300000}"/>
    <cellStyle name="Comma 2 3 4 5 2 2 3" xfId="12431" xr:uid="{00000000-0005-0000-0000-0000BD300000}"/>
    <cellStyle name="Comma 2 3 4 5 2 2 3 2" xfId="12432" xr:uid="{00000000-0005-0000-0000-0000BE300000}"/>
    <cellStyle name="Comma 2 3 4 5 2 2 4" xfId="12433" xr:uid="{00000000-0005-0000-0000-0000BF300000}"/>
    <cellStyle name="Comma 2 3 4 5 2 3" xfId="12434" xr:uid="{00000000-0005-0000-0000-0000C0300000}"/>
    <cellStyle name="Comma 2 3 4 5 2 3 2" xfId="12435" xr:uid="{00000000-0005-0000-0000-0000C1300000}"/>
    <cellStyle name="Comma 2 3 4 5 2 4" xfId="12436" xr:uid="{00000000-0005-0000-0000-0000C2300000}"/>
    <cellStyle name="Comma 2 3 4 5 2 4 2" xfId="12437" xr:uid="{00000000-0005-0000-0000-0000C3300000}"/>
    <cellStyle name="Comma 2 3 4 5 2 5" xfId="12438" xr:uid="{00000000-0005-0000-0000-0000C4300000}"/>
    <cellStyle name="Comma 2 3 4 5 3" xfId="12439" xr:uid="{00000000-0005-0000-0000-0000C5300000}"/>
    <cellStyle name="Comma 2 3 4 5 3 2" xfId="12440" xr:uid="{00000000-0005-0000-0000-0000C6300000}"/>
    <cellStyle name="Comma 2 3 4 5 3 2 2" xfId="12441" xr:uid="{00000000-0005-0000-0000-0000C7300000}"/>
    <cellStyle name="Comma 2 3 4 5 3 3" xfId="12442" xr:uid="{00000000-0005-0000-0000-0000C8300000}"/>
    <cellStyle name="Comma 2 3 4 5 3 3 2" xfId="12443" xr:uid="{00000000-0005-0000-0000-0000C9300000}"/>
    <cellStyle name="Comma 2 3 4 5 3 4" xfId="12444" xr:uid="{00000000-0005-0000-0000-0000CA300000}"/>
    <cellStyle name="Comma 2 3 4 5 4" xfId="12445" xr:uid="{00000000-0005-0000-0000-0000CB300000}"/>
    <cellStyle name="Comma 2 3 4 5 4 2" xfId="12446" xr:uid="{00000000-0005-0000-0000-0000CC300000}"/>
    <cellStyle name="Comma 2 3 4 5 5" xfId="12447" xr:uid="{00000000-0005-0000-0000-0000CD300000}"/>
    <cellStyle name="Comma 2 3 4 5 5 2" xfId="12448" xr:uid="{00000000-0005-0000-0000-0000CE300000}"/>
    <cellStyle name="Comma 2 3 4 5 6" xfId="12449" xr:uid="{00000000-0005-0000-0000-0000CF300000}"/>
    <cellStyle name="Comma 2 3 4 6" xfId="12450" xr:uid="{00000000-0005-0000-0000-0000D0300000}"/>
    <cellStyle name="Comma 2 3 4 6 2" xfId="12451" xr:uid="{00000000-0005-0000-0000-0000D1300000}"/>
    <cellStyle name="Comma 2 3 4 6 2 2" xfId="12452" xr:uid="{00000000-0005-0000-0000-0000D2300000}"/>
    <cellStyle name="Comma 2 3 4 6 2 2 2" xfId="12453" xr:uid="{00000000-0005-0000-0000-0000D3300000}"/>
    <cellStyle name="Comma 2 3 4 6 2 3" xfId="12454" xr:uid="{00000000-0005-0000-0000-0000D4300000}"/>
    <cellStyle name="Comma 2 3 4 6 2 3 2" xfId="12455" xr:uid="{00000000-0005-0000-0000-0000D5300000}"/>
    <cellStyle name="Comma 2 3 4 6 2 4" xfId="12456" xr:uid="{00000000-0005-0000-0000-0000D6300000}"/>
    <cellStyle name="Comma 2 3 4 6 3" xfId="12457" xr:uid="{00000000-0005-0000-0000-0000D7300000}"/>
    <cellStyle name="Comma 2 3 4 6 3 2" xfId="12458" xr:uid="{00000000-0005-0000-0000-0000D8300000}"/>
    <cellStyle name="Comma 2 3 4 6 4" xfId="12459" xr:uid="{00000000-0005-0000-0000-0000D9300000}"/>
    <cellStyle name="Comma 2 3 4 6 4 2" xfId="12460" xr:uid="{00000000-0005-0000-0000-0000DA300000}"/>
    <cellStyle name="Comma 2 3 4 6 5" xfId="12461" xr:uid="{00000000-0005-0000-0000-0000DB300000}"/>
    <cellStyle name="Comma 2 3 4 7" xfId="12462" xr:uid="{00000000-0005-0000-0000-0000DC300000}"/>
    <cellStyle name="Comma 2 3 4 7 2" xfId="12463" xr:uid="{00000000-0005-0000-0000-0000DD300000}"/>
    <cellStyle name="Comma 2 3 4 7 2 2" xfId="12464" xr:uid="{00000000-0005-0000-0000-0000DE300000}"/>
    <cellStyle name="Comma 2 3 4 7 3" xfId="12465" xr:uid="{00000000-0005-0000-0000-0000DF300000}"/>
    <cellStyle name="Comma 2 3 4 7 3 2" xfId="12466" xr:uid="{00000000-0005-0000-0000-0000E0300000}"/>
    <cellStyle name="Comma 2 3 4 7 4" xfId="12467" xr:uid="{00000000-0005-0000-0000-0000E1300000}"/>
    <cellStyle name="Comma 2 3 4 8" xfId="12468" xr:uid="{00000000-0005-0000-0000-0000E2300000}"/>
    <cellStyle name="Comma 2 3 4 8 2" xfId="12469" xr:uid="{00000000-0005-0000-0000-0000E3300000}"/>
    <cellStyle name="Comma 2 3 4 9" xfId="12470" xr:uid="{00000000-0005-0000-0000-0000E4300000}"/>
    <cellStyle name="Comma 2 3 4 9 2" xfId="12471" xr:uid="{00000000-0005-0000-0000-0000E5300000}"/>
    <cellStyle name="Comma 2 3 5" xfId="12472" xr:uid="{00000000-0005-0000-0000-0000E6300000}"/>
    <cellStyle name="Comma 2 3 5 2" xfId="12473" xr:uid="{00000000-0005-0000-0000-0000E7300000}"/>
    <cellStyle name="Comma 2 3 5 2 2" xfId="12474" xr:uid="{00000000-0005-0000-0000-0000E8300000}"/>
    <cellStyle name="Comma 2 3 5 2 2 2" xfId="12475" xr:uid="{00000000-0005-0000-0000-0000E9300000}"/>
    <cellStyle name="Comma 2 3 5 2 2 2 2" xfId="12476" xr:uid="{00000000-0005-0000-0000-0000EA300000}"/>
    <cellStyle name="Comma 2 3 5 2 2 2 2 2" xfId="12477" xr:uid="{00000000-0005-0000-0000-0000EB300000}"/>
    <cellStyle name="Comma 2 3 5 2 2 2 2 2 2" xfId="12478" xr:uid="{00000000-0005-0000-0000-0000EC300000}"/>
    <cellStyle name="Comma 2 3 5 2 2 2 2 2 2 2" xfId="12479" xr:uid="{00000000-0005-0000-0000-0000ED300000}"/>
    <cellStyle name="Comma 2 3 5 2 2 2 2 2 3" xfId="12480" xr:uid="{00000000-0005-0000-0000-0000EE300000}"/>
    <cellStyle name="Comma 2 3 5 2 2 2 2 2 3 2" xfId="12481" xr:uid="{00000000-0005-0000-0000-0000EF300000}"/>
    <cellStyle name="Comma 2 3 5 2 2 2 2 2 4" xfId="12482" xr:uid="{00000000-0005-0000-0000-0000F0300000}"/>
    <cellStyle name="Comma 2 3 5 2 2 2 2 3" xfId="12483" xr:uid="{00000000-0005-0000-0000-0000F1300000}"/>
    <cellStyle name="Comma 2 3 5 2 2 2 2 3 2" xfId="12484" xr:uid="{00000000-0005-0000-0000-0000F2300000}"/>
    <cellStyle name="Comma 2 3 5 2 2 2 2 4" xfId="12485" xr:uid="{00000000-0005-0000-0000-0000F3300000}"/>
    <cellStyle name="Comma 2 3 5 2 2 2 2 4 2" xfId="12486" xr:uid="{00000000-0005-0000-0000-0000F4300000}"/>
    <cellStyle name="Comma 2 3 5 2 2 2 2 5" xfId="12487" xr:uid="{00000000-0005-0000-0000-0000F5300000}"/>
    <cellStyle name="Comma 2 3 5 2 2 2 3" xfId="12488" xr:uid="{00000000-0005-0000-0000-0000F6300000}"/>
    <cellStyle name="Comma 2 3 5 2 2 2 3 2" xfId="12489" xr:uid="{00000000-0005-0000-0000-0000F7300000}"/>
    <cellStyle name="Comma 2 3 5 2 2 2 3 2 2" xfId="12490" xr:uid="{00000000-0005-0000-0000-0000F8300000}"/>
    <cellStyle name="Comma 2 3 5 2 2 2 3 3" xfId="12491" xr:uid="{00000000-0005-0000-0000-0000F9300000}"/>
    <cellStyle name="Comma 2 3 5 2 2 2 3 3 2" xfId="12492" xr:uid="{00000000-0005-0000-0000-0000FA300000}"/>
    <cellStyle name="Comma 2 3 5 2 2 2 3 4" xfId="12493" xr:uid="{00000000-0005-0000-0000-0000FB300000}"/>
    <cellStyle name="Comma 2 3 5 2 2 2 4" xfId="12494" xr:uid="{00000000-0005-0000-0000-0000FC300000}"/>
    <cellStyle name="Comma 2 3 5 2 2 2 4 2" xfId="12495" xr:uid="{00000000-0005-0000-0000-0000FD300000}"/>
    <cellStyle name="Comma 2 3 5 2 2 2 5" xfId="12496" xr:uid="{00000000-0005-0000-0000-0000FE300000}"/>
    <cellStyle name="Comma 2 3 5 2 2 2 5 2" xfId="12497" xr:uid="{00000000-0005-0000-0000-0000FF300000}"/>
    <cellStyle name="Comma 2 3 5 2 2 2 6" xfId="12498" xr:uid="{00000000-0005-0000-0000-000000310000}"/>
    <cellStyle name="Comma 2 3 5 2 2 3" xfId="12499" xr:uid="{00000000-0005-0000-0000-000001310000}"/>
    <cellStyle name="Comma 2 3 5 2 2 3 2" xfId="12500" xr:uid="{00000000-0005-0000-0000-000002310000}"/>
    <cellStyle name="Comma 2 3 5 2 2 3 2 2" xfId="12501" xr:uid="{00000000-0005-0000-0000-000003310000}"/>
    <cellStyle name="Comma 2 3 5 2 2 3 2 2 2" xfId="12502" xr:uid="{00000000-0005-0000-0000-000004310000}"/>
    <cellStyle name="Comma 2 3 5 2 2 3 2 3" xfId="12503" xr:uid="{00000000-0005-0000-0000-000005310000}"/>
    <cellStyle name="Comma 2 3 5 2 2 3 2 3 2" xfId="12504" xr:uid="{00000000-0005-0000-0000-000006310000}"/>
    <cellStyle name="Comma 2 3 5 2 2 3 2 4" xfId="12505" xr:uid="{00000000-0005-0000-0000-000007310000}"/>
    <cellStyle name="Comma 2 3 5 2 2 3 3" xfId="12506" xr:uid="{00000000-0005-0000-0000-000008310000}"/>
    <cellStyle name="Comma 2 3 5 2 2 3 3 2" xfId="12507" xr:uid="{00000000-0005-0000-0000-000009310000}"/>
    <cellStyle name="Comma 2 3 5 2 2 3 4" xfId="12508" xr:uid="{00000000-0005-0000-0000-00000A310000}"/>
    <cellStyle name="Comma 2 3 5 2 2 3 4 2" xfId="12509" xr:uid="{00000000-0005-0000-0000-00000B310000}"/>
    <cellStyle name="Comma 2 3 5 2 2 3 5" xfId="12510" xr:uid="{00000000-0005-0000-0000-00000C310000}"/>
    <cellStyle name="Comma 2 3 5 2 2 4" xfId="12511" xr:uid="{00000000-0005-0000-0000-00000D310000}"/>
    <cellStyle name="Comma 2 3 5 2 2 4 2" xfId="12512" xr:uid="{00000000-0005-0000-0000-00000E310000}"/>
    <cellStyle name="Comma 2 3 5 2 2 4 2 2" xfId="12513" xr:uid="{00000000-0005-0000-0000-00000F310000}"/>
    <cellStyle name="Comma 2 3 5 2 2 4 3" xfId="12514" xr:uid="{00000000-0005-0000-0000-000010310000}"/>
    <cellStyle name="Comma 2 3 5 2 2 4 3 2" xfId="12515" xr:uid="{00000000-0005-0000-0000-000011310000}"/>
    <cellStyle name="Comma 2 3 5 2 2 4 4" xfId="12516" xr:uid="{00000000-0005-0000-0000-000012310000}"/>
    <cellStyle name="Comma 2 3 5 2 2 5" xfId="12517" xr:uid="{00000000-0005-0000-0000-000013310000}"/>
    <cellStyle name="Comma 2 3 5 2 2 5 2" xfId="12518" xr:uid="{00000000-0005-0000-0000-000014310000}"/>
    <cellStyle name="Comma 2 3 5 2 2 6" xfId="12519" xr:uid="{00000000-0005-0000-0000-000015310000}"/>
    <cellStyle name="Comma 2 3 5 2 2 6 2" xfId="12520" xr:uid="{00000000-0005-0000-0000-000016310000}"/>
    <cellStyle name="Comma 2 3 5 2 2 7" xfId="12521" xr:uid="{00000000-0005-0000-0000-000017310000}"/>
    <cellStyle name="Comma 2 3 5 2 3" xfId="12522" xr:uid="{00000000-0005-0000-0000-000018310000}"/>
    <cellStyle name="Comma 2 3 5 2 3 2" xfId="12523" xr:uid="{00000000-0005-0000-0000-000019310000}"/>
    <cellStyle name="Comma 2 3 5 2 3 2 2" xfId="12524" xr:uid="{00000000-0005-0000-0000-00001A310000}"/>
    <cellStyle name="Comma 2 3 5 2 3 2 2 2" xfId="12525" xr:uid="{00000000-0005-0000-0000-00001B310000}"/>
    <cellStyle name="Comma 2 3 5 2 3 2 2 2 2" xfId="12526" xr:uid="{00000000-0005-0000-0000-00001C310000}"/>
    <cellStyle name="Comma 2 3 5 2 3 2 2 3" xfId="12527" xr:uid="{00000000-0005-0000-0000-00001D310000}"/>
    <cellStyle name="Comma 2 3 5 2 3 2 2 3 2" xfId="12528" xr:uid="{00000000-0005-0000-0000-00001E310000}"/>
    <cellStyle name="Comma 2 3 5 2 3 2 2 4" xfId="12529" xr:uid="{00000000-0005-0000-0000-00001F310000}"/>
    <cellStyle name="Comma 2 3 5 2 3 2 3" xfId="12530" xr:uid="{00000000-0005-0000-0000-000020310000}"/>
    <cellStyle name="Comma 2 3 5 2 3 2 3 2" xfId="12531" xr:uid="{00000000-0005-0000-0000-000021310000}"/>
    <cellStyle name="Comma 2 3 5 2 3 2 4" xfId="12532" xr:uid="{00000000-0005-0000-0000-000022310000}"/>
    <cellStyle name="Comma 2 3 5 2 3 2 4 2" xfId="12533" xr:uid="{00000000-0005-0000-0000-000023310000}"/>
    <cellStyle name="Comma 2 3 5 2 3 2 5" xfId="12534" xr:uid="{00000000-0005-0000-0000-000024310000}"/>
    <cellStyle name="Comma 2 3 5 2 3 3" xfId="12535" xr:uid="{00000000-0005-0000-0000-000025310000}"/>
    <cellStyle name="Comma 2 3 5 2 3 3 2" xfId="12536" xr:uid="{00000000-0005-0000-0000-000026310000}"/>
    <cellStyle name="Comma 2 3 5 2 3 3 2 2" xfId="12537" xr:uid="{00000000-0005-0000-0000-000027310000}"/>
    <cellStyle name="Comma 2 3 5 2 3 3 3" xfId="12538" xr:uid="{00000000-0005-0000-0000-000028310000}"/>
    <cellStyle name="Comma 2 3 5 2 3 3 3 2" xfId="12539" xr:uid="{00000000-0005-0000-0000-000029310000}"/>
    <cellStyle name="Comma 2 3 5 2 3 3 4" xfId="12540" xr:uid="{00000000-0005-0000-0000-00002A310000}"/>
    <cellStyle name="Comma 2 3 5 2 3 4" xfId="12541" xr:uid="{00000000-0005-0000-0000-00002B310000}"/>
    <cellStyle name="Comma 2 3 5 2 3 4 2" xfId="12542" xr:uid="{00000000-0005-0000-0000-00002C310000}"/>
    <cellStyle name="Comma 2 3 5 2 3 5" xfId="12543" xr:uid="{00000000-0005-0000-0000-00002D310000}"/>
    <cellStyle name="Comma 2 3 5 2 3 5 2" xfId="12544" xr:uid="{00000000-0005-0000-0000-00002E310000}"/>
    <cellStyle name="Comma 2 3 5 2 3 6" xfId="12545" xr:uid="{00000000-0005-0000-0000-00002F310000}"/>
    <cellStyle name="Comma 2 3 5 2 4" xfId="12546" xr:uid="{00000000-0005-0000-0000-000030310000}"/>
    <cellStyle name="Comma 2 3 5 2 4 2" xfId="12547" xr:uid="{00000000-0005-0000-0000-000031310000}"/>
    <cellStyle name="Comma 2 3 5 2 4 2 2" xfId="12548" xr:uid="{00000000-0005-0000-0000-000032310000}"/>
    <cellStyle name="Comma 2 3 5 2 4 2 2 2" xfId="12549" xr:uid="{00000000-0005-0000-0000-000033310000}"/>
    <cellStyle name="Comma 2 3 5 2 4 2 3" xfId="12550" xr:uid="{00000000-0005-0000-0000-000034310000}"/>
    <cellStyle name="Comma 2 3 5 2 4 2 3 2" xfId="12551" xr:uid="{00000000-0005-0000-0000-000035310000}"/>
    <cellStyle name="Comma 2 3 5 2 4 2 4" xfId="12552" xr:uid="{00000000-0005-0000-0000-000036310000}"/>
    <cellStyle name="Comma 2 3 5 2 4 3" xfId="12553" xr:uid="{00000000-0005-0000-0000-000037310000}"/>
    <cellStyle name="Comma 2 3 5 2 4 3 2" xfId="12554" xr:uid="{00000000-0005-0000-0000-000038310000}"/>
    <cellStyle name="Comma 2 3 5 2 4 4" xfId="12555" xr:uid="{00000000-0005-0000-0000-000039310000}"/>
    <cellStyle name="Comma 2 3 5 2 4 4 2" xfId="12556" xr:uid="{00000000-0005-0000-0000-00003A310000}"/>
    <cellStyle name="Comma 2 3 5 2 4 5" xfId="12557" xr:uid="{00000000-0005-0000-0000-00003B310000}"/>
    <cellStyle name="Comma 2 3 5 2 5" xfId="12558" xr:uid="{00000000-0005-0000-0000-00003C310000}"/>
    <cellStyle name="Comma 2 3 5 2 5 2" xfId="12559" xr:uid="{00000000-0005-0000-0000-00003D310000}"/>
    <cellStyle name="Comma 2 3 5 2 5 2 2" xfId="12560" xr:uid="{00000000-0005-0000-0000-00003E310000}"/>
    <cellStyle name="Comma 2 3 5 2 5 3" xfId="12561" xr:uid="{00000000-0005-0000-0000-00003F310000}"/>
    <cellStyle name="Comma 2 3 5 2 5 3 2" xfId="12562" xr:uid="{00000000-0005-0000-0000-000040310000}"/>
    <cellStyle name="Comma 2 3 5 2 5 4" xfId="12563" xr:uid="{00000000-0005-0000-0000-000041310000}"/>
    <cellStyle name="Comma 2 3 5 2 6" xfId="12564" xr:uid="{00000000-0005-0000-0000-000042310000}"/>
    <cellStyle name="Comma 2 3 5 2 6 2" xfId="12565" xr:uid="{00000000-0005-0000-0000-000043310000}"/>
    <cellStyle name="Comma 2 3 5 2 7" xfId="12566" xr:uid="{00000000-0005-0000-0000-000044310000}"/>
    <cellStyle name="Comma 2 3 5 2 7 2" xfId="12567" xr:uid="{00000000-0005-0000-0000-000045310000}"/>
    <cellStyle name="Comma 2 3 5 2 8" xfId="12568" xr:uid="{00000000-0005-0000-0000-000046310000}"/>
    <cellStyle name="Comma 2 3 5 3" xfId="12569" xr:uid="{00000000-0005-0000-0000-000047310000}"/>
    <cellStyle name="Comma 2 3 5 3 2" xfId="12570" xr:uid="{00000000-0005-0000-0000-000048310000}"/>
    <cellStyle name="Comma 2 3 5 3 2 2" xfId="12571" xr:uid="{00000000-0005-0000-0000-000049310000}"/>
    <cellStyle name="Comma 2 3 5 3 2 2 2" xfId="12572" xr:uid="{00000000-0005-0000-0000-00004A310000}"/>
    <cellStyle name="Comma 2 3 5 3 2 2 2 2" xfId="12573" xr:uid="{00000000-0005-0000-0000-00004B310000}"/>
    <cellStyle name="Comma 2 3 5 3 2 2 2 2 2" xfId="12574" xr:uid="{00000000-0005-0000-0000-00004C310000}"/>
    <cellStyle name="Comma 2 3 5 3 2 2 2 3" xfId="12575" xr:uid="{00000000-0005-0000-0000-00004D310000}"/>
    <cellStyle name="Comma 2 3 5 3 2 2 2 3 2" xfId="12576" xr:uid="{00000000-0005-0000-0000-00004E310000}"/>
    <cellStyle name="Comma 2 3 5 3 2 2 2 4" xfId="12577" xr:uid="{00000000-0005-0000-0000-00004F310000}"/>
    <cellStyle name="Comma 2 3 5 3 2 2 3" xfId="12578" xr:uid="{00000000-0005-0000-0000-000050310000}"/>
    <cellStyle name="Comma 2 3 5 3 2 2 3 2" xfId="12579" xr:uid="{00000000-0005-0000-0000-000051310000}"/>
    <cellStyle name="Comma 2 3 5 3 2 2 4" xfId="12580" xr:uid="{00000000-0005-0000-0000-000052310000}"/>
    <cellStyle name="Comma 2 3 5 3 2 2 4 2" xfId="12581" xr:uid="{00000000-0005-0000-0000-000053310000}"/>
    <cellStyle name="Comma 2 3 5 3 2 2 5" xfId="12582" xr:uid="{00000000-0005-0000-0000-000054310000}"/>
    <cellStyle name="Comma 2 3 5 3 2 3" xfId="12583" xr:uid="{00000000-0005-0000-0000-000055310000}"/>
    <cellStyle name="Comma 2 3 5 3 2 3 2" xfId="12584" xr:uid="{00000000-0005-0000-0000-000056310000}"/>
    <cellStyle name="Comma 2 3 5 3 2 3 2 2" xfId="12585" xr:uid="{00000000-0005-0000-0000-000057310000}"/>
    <cellStyle name="Comma 2 3 5 3 2 3 3" xfId="12586" xr:uid="{00000000-0005-0000-0000-000058310000}"/>
    <cellStyle name="Comma 2 3 5 3 2 3 3 2" xfId="12587" xr:uid="{00000000-0005-0000-0000-000059310000}"/>
    <cellStyle name="Comma 2 3 5 3 2 3 4" xfId="12588" xr:uid="{00000000-0005-0000-0000-00005A310000}"/>
    <cellStyle name="Comma 2 3 5 3 2 4" xfId="12589" xr:uid="{00000000-0005-0000-0000-00005B310000}"/>
    <cellStyle name="Comma 2 3 5 3 2 4 2" xfId="12590" xr:uid="{00000000-0005-0000-0000-00005C310000}"/>
    <cellStyle name="Comma 2 3 5 3 2 5" xfId="12591" xr:uid="{00000000-0005-0000-0000-00005D310000}"/>
    <cellStyle name="Comma 2 3 5 3 2 5 2" xfId="12592" xr:uid="{00000000-0005-0000-0000-00005E310000}"/>
    <cellStyle name="Comma 2 3 5 3 2 6" xfId="12593" xr:uid="{00000000-0005-0000-0000-00005F310000}"/>
    <cellStyle name="Comma 2 3 5 3 3" xfId="12594" xr:uid="{00000000-0005-0000-0000-000060310000}"/>
    <cellStyle name="Comma 2 3 5 3 3 2" xfId="12595" xr:uid="{00000000-0005-0000-0000-000061310000}"/>
    <cellStyle name="Comma 2 3 5 3 3 2 2" xfId="12596" xr:uid="{00000000-0005-0000-0000-000062310000}"/>
    <cellStyle name="Comma 2 3 5 3 3 2 2 2" xfId="12597" xr:uid="{00000000-0005-0000-0000-000063310000}"/>
    <cellStyle name="Comma 2 3 5 3 3 2 3" xfId="12598" xr:uid="{00000000-0005-0000-0000-000064310000}"/>
    <cellStyle name="Comma 2 3 5 3 3 2 3 2" xfId="12599" xr:uid="{00000000-0005-0000-0000-000065310000}"/>
    <cellStyle name="Comma 2 3 5 3 3 2 4" xfId="12600" xr:uid="{00000000-0005-0000-0000-000066310000}"/>
    <cellStyle name="Comma 2 3 5 3 3 3" xfId="12601" xr:uid="{00000000-0005-0000-0000-000067310000}"/>
    <cellStyle name="Comma 2 3 5 3 3 3 2" xfId="12602" xr:uid="{00000000-0005-0000-0000-000068310000}"/>
    <cellStyle name="Comma 2 3 5 3 3 4" xfId="12603" xr:uid="{00000000-0005-0000-0000-000069310000}"/>
    <cellStyle name="Comma 2 3 5 3 3 4 2" xfId="12604" xr:uid="{00000000-0005-0000-0000-00006A310000}"/>
    <cellStyle name="Comma 2 3 5 3 3 5" xfId="12605" xr:uid="{00000000-0005-0000-0000-00006B310000}"/>
    <cellStyle name="Comma 2 3 5 3 4" xfId="12606" xr:uid="{00000000-0005-0000-0000-00006C310000}"/>
    <cellStyle name="Comma 2 3 5 3 4 2" xfId="12607" xr:uid="{00000000-0005-0000-0000-00006D310000}"/>
    <cellStyle name="Comma 2 3 5 3 4 2 2" xfId="12608" xr:uid="{00000000-0005-0000-0000-00006E310000}"/>
    <cellStyle name="Comma 2 3 5 3 4 3" xfId="12609" xr:uid="{00000000-0005-0000-0000-00006F310000}"/>
    <cellStyle name="Comma 2 3 5 3 4 3 2" xfId="12610" xr:uid="{00000000-0005-0000-0000-000070310000}"/>
    <cellStyle name="Comma 2 3 5 3 4 4" xfId="12611" xr:uid="{00000000-0005-0000-0000-000071310000}"/>
    <cellStyle name="Comma 2 3 5 3 5" xfId="12612" xr:uid="{00000000-0005-0000-0000-000072310000}"/>
    <cellStyle name="Comma 2 3 5 3 5 2" xfId="12613" xr:uid="{00000000-0005-0000-0000-000073310000}"/>
    <cellStyle name="Comma 2 3 5 3 6" xfId="12614" xr:uid="{00000000-0005-0000-0000-000074310000}"/>
    <cellStyle name="Comma 2 3 5 3 6 2" xfId="12615" xr:uid="{00000000-0005-0000-0000-000075310000}"/>
    <cellStyle name="Comma 2 3 5 3 7" xfId="12616" xr:uid="{00000000-0005-0000-0000-000076310000}"/>
    <cellStyle name="Comma 2 3 5 4" xfId="12617" xr:uid="{00000000-0005-0000-0000-000077310000}"/>
    <cellStyle name="Comma 2 3 5 4 2" xfId="12618" xr:uid="{00000000-0005-0000-0000-000078310000}"/>
    <cellStyle name="Comma 2 3 5 4 2 2" xfId="12619" xr:uid="{00000000-0005-0000-0000-000079310000}"/>
    <cellStyle name="Comma 2 3 5 4 2 2 2" xfId="12620" xr:uid="{00000000-0005-0000-0000-00007A310000}"/>
    <cellStyle name="Comma 2 3 5 4 2 2 2 2" xfId="12621" xr:uid="{00000000-0005-0000-0000-00007B310000}"/>
    <cellStyle name="Comma 2 3 5 4 2 2 3" xfId="12622" xr:uid="{00000000-0005-0000-0000-00007C310000}"/>
    <cellStyle name="Comma 2 3 5 4 2 2 3 2" xfId="12623" xr:uid="{00000000-0005-0000-0000-00007D310000}"/>
    <cellStyle name="Comma 2 3 5 4 2 2 4" xfId="12624" xr:uid="{00000000-0005-0000-0000-00007E310000}"/>
    <cellStyle name="Comma 2 3 5 4 2 3" xfId="12625" xr:uid="{00000000-0005-0000-0000-00007F310000}"/>
    <cellStyle name="Comma 2 3 5 4 2 3 2" xfId="12626" xr:uid="{00000000-0005-0000-0000-000080310000}"/>
    <cellStyle name="Comma 2 3 5 4 2 4" xfId="12627" xr:uid="{00000000-0005-0000-0000-000081310000}"/>
    <cellStyle name="Comma 2 3 5 4 2 4 2" xfId="12628" xr:uid="{00000000-0005-0000-0000-000082310000}"/>
    <cellStyle name="Comma 2 3 5 4 2 5" xfId="12629" xr:uid="{00000000-0005-0000-0000-000083310000}"/>
    <cellStyle name="Comma 2 3 5 4 3" xfId="12630" xr:uid="{00000000-0005-0000-0000-000084310000}"/>
    <cellStyle name="Comma 2 3 5 4 3 2" xfId="12631" xr:uid="{00000000-0005-0000-0000-000085310000}"/>
    <cellStyle name="Comma 2 3 5 4 3 2 2" xfId="12632" xr:uid="{00000000-0005-0000-0000-000086310000}"/>
    <cellStyle name="Comma 2 3 5 4 3 3" xfId="12633" xr:uid="{00000000-0005-0000-0000-000087310000}"/>
    <cellStyle name="Comma 2 3 5 4 3 3 2" xfId="12634" xr:uid="{00000000-0005-0000-0000-000088310000}"/>
    <cellStyle name="Comma 2 3 5 4 3 4" xfId="12635" xr:uid="{00000000-0005-0000-0000-000089310000}"/>
    <cellStyle name="Comma 2 3 5 4 4" xfId="12636" xr:uid="{00000000-0005-0000-0000-00008A310000}"/>
    <cellStyle name="Comma 2 3 5 4 4 2" xfId="12637" xr:uid="{00000000-0005-0000-0000-00008B310000}"/>
    <cellStyle name="Comma 2 3 5 4 5" xfId="12638" xr:uid="{00000000-0005-0000-0000-00008C310000}"/>
    <cellStyle name="Comma 2 3 5 4 5 2" xfId="12639" xr:uid="{00000000-0005-0000-0000-00008D310000}"/>
    <cellStyle name="Comma 2 3 5 4 6" xfId="12640" xr:uid="{00000000-0005-0000-0000-00008E310000}"/>
    <cellStyle name="Comma 2 3 5 5" xfId="12641" xr:uid="{00000000-0005-0000-0000-00008F310000}"/>
    <cellStyle name="Comma 2 3 5 5 2" xfId="12642" xr:uid="{00000000-0005-0000-0000-000090310000}"/>
    <cellStyle name="Comma 2 3 5 5 2 2" xfId="12643" xr:uid="{00000000-0005-0000-0000-000091310000}"/>
    <cellStyle name="Comma 2 3 5 5 2 2 2" xfId="12644" xr:uid="{00000000-0005-0000-0000-000092310000}"/>
    <cellStyle name="Comma 2 3 5 5 2 3" xfId="12645" xr:uid="{00000000-0005-0000-0000-000093310000}"/>
    <cellStyle name="Comma 2 3 5 5 2 3 2" xfId="12646" xr:uid="{00000000-0005-0000-0000-000094310000}"/>
    <cellStyle name="Comma 2 3 5 5 2 4" xfId="12647" xr:uid="{00000000-0005-0000-0000-000095310000}"/>
    <cellStyle name="Comma 2 3 5 5 3" xfId="12648" xr:uid="{00000000-0005-0000-0000-000096310000}"/>
    <cellStyle name="Comma 2 3 5 5 3 2" xfId="12649" xr:uid="{00000000-0005-0000-0000-000097310000}"/>
    <cellStyle name="Comma 2 3 5 5 4" xfId="12650" xr:uid="{00000000-0005-0000-0000-000098310000}"/>
    <cellStyle name="Comma 2 3 5 5 4 2" xfId="12651" xr:uid="{00000000-0005-0000-0000-000099310000}"/>
    <cellStyle name="Comma 2 3 5 5 5" xfId="12652" xr:uid="{00000000-0005-0000-0000-00009A310000}"/>
    <cellStyle name="Comma 2 3 5 6" xfId="12653" xr:uid="{00000000-0005-0000-0000-00009B310000}"/>
    <cellStyle name="Comma 2 3 5 6 2" xfId="12654" xr:uid="{00000000-0005-0000-0000-00009C310000}"/>
    <cellStyle name="Comma 2 3 5 6 2 2" xfId="12655" xr:uid="{00000000-0005-0000-0000-00009D310000}"/>
    <cellStyle name="Comma 2 3 5 6 3" xfId="12656" xr:uid="{00000000-0005-0000-0000-00009E310000}"/>
    <cellStyle name="Comma 2 3 5 6 3 2" xfId="12657" xr:uid="{00000000-0005-0000-0000-00009F310000}"/>
    <cellStyle name="Comma 2 3 5 6 4" xfId="12658" xr:uid="{00000000-0005-0000-0000-0000A0310000}"/>
    <cellStyle name="Comma 2 3 5 7" xfId="12659" xr:uid="{00000000-0005-0000-0000-0000A1310000}"/>
    <cellStyle name="Comma 2 3 5 7 2" xfId="12660" xr:uid="{00000000-0005-0000-0000-0000A2310000}"/>
    <cellStyle name="Comma 2 3 5 8" xfId="12661" xr:uid="{00000000-0005-0000-0000-0000A3310000}"/>
    <cellStyle name="Comma 2 3 5 8 2" xfId="12662" xr:uid="{00000000-0005-0000-0000-0000A4310000}"/>
    <cellStyle name="Comma 2 3 5 9" xfId="12663" xr:uid="{00000000-0005-0000-0000-0000A5310000}"/>
    <cellStyle name="Comma 2 3 6" xfId="12664" xr:uid="{00000000-0005-0000-0000-0000A6310000}"/>
    <cellStyle name="Comma 2 3 6 2" xfId="12665" xr:uid="{00000000-0005-0000-0000-0000A7310000}"/>
    <cellStyle name="Comma 2 3 6 2 2" xfId="12666" xr:uid="{00000000-0005-0000-0000-0000A8310000}"/>
    <cellStyle name="Comma 2 3 6 2 2 2" xfId="12667" xr:uid="{00000000-0005-0000-0000-0000A9310000}"/>
    <cellStyle name="Comma 2 3 6 2 2 2 2" xfId="12668" xr:uid="{00000000-0005-0000-0000-0000AA310000}"/>
    <cellStyle name="Comma 2 3 6 2 2 2 2 2" xfId="12669" xr:uid="{00000000-0005-0000-0000-0000AB310000}"/>
    <cellStyle name="Comma 2 3 6 2 2 2 2 2 2" xfId="12670" xr:uid="{00000000-0005-0000-0000-0000AC310000}"/>
    <cellStyle name="Comma 2 3 6 2 2 2 2 3" xfId="12671" xr:uid="{00000000-0005-0000-0000-0000AD310000}"/>
    <cellStyle name="Comma 2 3 6 2 2 2 2 3 2" xfId="12672" xr:uid="{00000000-0005-0000-0000-0000AE310000}"/>
    <cellStyle name="Comma 2 3 6 2 2 2 2 4" xfId="12673" xr:uid="{00000000-0005-0000-0000-0000AF310000}"/>
    <cellStyle name="Comma 2 3 6 2 2 2 3" xfId="12674" xr:uid="{00000000-0005-0000-0000-0000B0310000}"/>
    <cellStyle name="Comma 2 3 6 2 2 2 3 2" xfId="12675" xr:uid="{00000000-0005-0000-0000-0000B1310000}"/>
    <cellStyle name="Comma 2 3 6 2 2 2 4" xfId="12676" xr:uid="{00000000-0005-0000-0000-0000B2310000}"/>
    <cellStyle name="Comma 2 3 6 2 2 2 4 2" xfId="12677" xr:uid="{00000000-0005-0000-0000-0000B3310000}"/>
    <cellStyle name="Comma 2 3 6 2 2 2 5" xfId="12678" xr:uid="{00000000-0005-0000-0000-0000B4310000}"/>
    <cellStyle name="Comma 2 3 6 2 2 3" xfId="12679" xr:uid="{00000000-0005-0000-0000-0000B5310000}"/>
    <cellStyle name="Comma 2 3 6 2 2 3 2" xfId="12680" xr:uid="{00000000-0005-0000-0000-0000B6310000}"/>
    <cellStyle name="Comma 2 3 6 2 2 3 2 2" xfId="12681" xr:uid="{00000000-0005-0000-0000-0000B7310000}"/>
    <cellStyle name="Comma 2 3 6 2 2 3 3" xfId="12682" xr:uid="{00000000-0005-0000-0000-0000B8310000}"/>
    <cellStyle name="Comma 2 3 6 2 2 3 3 2" xfId="12683" xr:uid="{00000000-0005-0000-0000-0000B9310000}"/>
    <cellStyle name="Comma 2 3 6 2 2 3 4" xfId="12684" xr:uid="{00000000-0005-0000-0000-0000BA310000}"/>
    <cellStyle name="Comma 2 3 6 2 2 4" xfId="12685" xr:uid="{00000000-0005-0000-0000-0000BB310000}"/>
    <cellStyle name="Comma 2 3 6 2 2 4 2" xfId="12686" xr:uid="{00000000-0005-0000-0000-0000BC310000}"/>
    <cellStyle name="Comma 2 3 6 2 2 5" xfId="12687" xr:uid="{00000000-0005-0000-0000-0000BD310000}"/>
    <cellStyle name="Comma 2 3 6 2 2 5 2" xfId="12688" xr:uid="{00000000-0005-0000-0000-0000BE310000}"/>
    <cellStyle name="Comma 2 3 6 2 2 6" xfId="12689" xr:uid="{00000000-0005-0000-0000-0000BF310000}"/>
    <cellStyle name="Comma 2 3 6 2 3" xfId="12690" xr:uid="{00000000-0005-0000-0000-0000C0310000}"/>
    <cellStyle name="Comma 2 3 6 2 3 2" xfId="12691" xr:uid="{00000000-0005-0000-0000-0000C1310000}"/>
    <cellStyle name="Comma 2 3 6 2 3 2 2" xfId="12692" xr:uid="{00000000-0005-0000-0000-0000C2310000}"/>
    <cellStyle name="Comma 2 3 6 2 3 2 2 2" xfId="12693" xr:uid="{00000000-0005-0000-0000-0000C3310000}"/>
    <cellStyle name="Comma 2 3 6 2 3 2 3" xfId="12694" xr:uid="{00000000-0005-0000-0000-0000C4310000}"/>
    <cellStyle name="Comma 2 3 6 2 3 2 3 2" xfId="12695" xr:uid="{00000000-0005-0000-0000-0000C5310000}"/>
    <cellStyle name="Comma 2 3 6 2 3 2 4" xfId="12696" xr:uid="{00000000-0005-0000-0000-0000C6310000}"/>
    <cellStyle name="Comma 2 3 6 2 3 3" xfId="12697" xr:uid="{00000000-0005-0000-0000-0000C7310000}"/>
    <cellStyle name="Comma 2 3 6 2 3 3 2" xfId="12698" xr:uid="{00000000-0005-0000-0000-0000C8310000}"/>
    <cellStyle name="Comma 2 3 6 2 3 4" xfId="12699" xr:uid="{00000000-0005-0000-0000-0000C9310000}"/>
    <cellStyle name="Comma 2 3 6 2 3 4 2" xfId="12700" xr:uid="{00000000-0005-0000-0000-0000CA310000}"/>
    <cellStyle name="Comma 2 3 6 2 3 5" xfId="12701" xr:uid="{00000000-0005-0000-0000-0000CB310000}"/>
    <cellStyle name="Comma 2 3 6 2 4" xfId="12702" xr:uid="{00000000-0005-0000-0000-0000CC310000}"/>
    <cellStyle name="Comma 2 3 6 2 4 2" xfId="12703" xr:uid="{00000000-0005-0000-0000-0000CD310000}"/>
    <cellStyle name="Comma 2 3 6 2 4 2 2" xfId="12704" xr:uid="{00000000-0005-0000-0000-0000CE310000}"/>
    <cellStyle name="Comma 2 3 6 2 4 3" xfId="12705" xr:uid="{00000000-0005-0000-0000-0000CF310000}"/>
    <cellStyle name="Comma 2 3 6 2 4 3 2" xfId="12706" xr:uid="{00000000-0005-0000-0000-0000D0310000}"/>
    <cellStyle name="Comma 2 3 6 2 4 4" xfId="12707" xr:uid="{00000000-0005-0000-0000-0000D1310000}"/>
    <cellStyle name="Comma 2 3 6 2 5" xfId="12708" xr:uid="{00000000-0005-0000-0000-0000D2310000}"/>
    <cellStyle name="Comma 2 3 6 2 5 2" xfId="12709" xr:uid="{00000000-0005-0000-0000-0000D3310000}"/>
    <cellStyle name="Comma 2 3 6 2 6" xfId="12710" xr:uid="{00000000-0005-0000-0000-0000D4310000}"/>
    <cellStyle name="Comma 2 3 6 2 6 2" xfId="12711" xr:uid="{00000000-0005-0000-0000-0000D5310000}"/>
    <cellStyle name="Comma 2 3 6 2 7" xfId="12712" xr:uid="{00000000-0005-0000-0000-0000D6310000}"/>
    <cellStyle name="Comma 2 3 6 3" xfId="12713" xr:uid="{00000000-0005-0000-0000-0000D7310000}"/>
    <cellStyle name="Comma 2 3 6 3 2" xfId="12714" xr:uid="{00000000-0005-0000-0000-0000D8310000}"/>
    <cellStyle name="Comma 2 3 6 3 2 2" xfId="12715" xr:uid="{00000000-0005-0000-0000-0000D9310000}"/>
    <cellStyle name="Comma 2 3 6 3 2 2 2" xfId="12716" xr:uid="{00000000-0005-0000-0000-0000DA310000}"/>
    <cellStyle name="Comma 2 3 6 3 2 2 2 2" xfId="12717" xr:uid="{00000000-0005-0000-0000-0000DB310000}"/>
    <cellStyle name="Comma 2 3 6 3 2 2 3" xfId="12718" xr:uid="{00000000-0005-0000-0000-0000DC310000}"/>
    <cellStyle name="Comma 2 3 6 3 2 2 3 2" xfId="12719" xr:uid="{00000000-0005-0000-0000-0000DD310000}"/>
    <cellStyle name="Comma 2 3 6 3 2 2 4" xfId="12720" xr:uid="{00000000-0005-0000-0000-0000DE310000}"/>
    <cellStyle name="Comma 2 3 6 3 2 3" xfId="12721" xr:uid="{00000000-0005-0000-0000-0000DF310000}"/>
    <cellStyle name="Comma 2 3 6 3 2 3 2" xfId="12722" xr:uid="{00000000-0005-0000-0000-0000E0310000}"/>
    <cellStyle name="Comma 2 3 6 3 2 4" xfId="12723" xr:uid="{00000000-0005-0000-0000-0000E1310000}"/>
    <cellStyle name="Comma 2 3 6 3 2 4 2" xfId="12724" xr:uid="{00000000-0005-0000-0000-0000E2310000}"/>
    <cellStyle name="Comma 2 3 6 3 2 5" xfId="12725" xr:uid="{00000000-0005-0000-0000-0000E3310000}"/>
    <cellStyle name="Comma 2 3 6 3 3" xfId="12726" xr:uid="{00000000-0005-0000-0000-0000E4310000}"/>
    <cellStyle name="Comma 2 3 6 3 3 2" xfId="12727" xr:uid="{00000000-0005-0000-0000-0000E5310000}"/>
    <cellStyle name="Comma 2 3 6 3 3 2 2" xfId="12728" xr:uid="{00000000-0005-0000-0000-0000E6310000}"/>
    <cellStyle name="Comma 2 3 6 3 3 3" xfId="12729" xr:uid="{00000000-0005-0000-0000-0000E7310000}"/>
    <cellStyle name="Comma 2 3 6 3 3 3 2" xfId="12730" xr:uid="{00000000-0005-0000-0000-0000E8310000}"/>
    <cellStyle name="Comma 2 3 6 3 3 4" xfId="12731" xr:uid="{00000000-0005-0000-0000-0000E9310000}"/>
    <cellStyle name="Comma 2 3 6 3 4" xfId="12732" xr:uid="{00000000-0005-0000-0000-0000EA310000}"/>
    <cellStyle name="Comma 2 3 6 3 4 2" xfId="12733" xr:uid="{00000000-0005-0000-0000-0000EB310000}"/>
    <cellStyle name="Comma 2 3 6 3 5" xfId="12734" xr:uid="{00000000-0005-0000-0000-0000EC310000}"/>
    <cellStyle name="Comma 2 3 6 3 5 2" xfId="12735" xr:uid="{00000000-0005-0000-0000-0000ED310000}"/>
    <cellStyle name="Comma 2 3 6 3 6" xfId="12736" xr:uid="{00000000-0005-0000-0000-0000EE310000}"/>
    <cellStyle name="Comma 2 3 6 4" xfId="12737" xr:uid="{00000000-0005-0000-0000-0000EF310000}"/>
    <cellStyle name="Comma 2 3 6 4 2" xfId="12738" xr:uid="{00000000-0005-0000-0000-0000F0310000}"/>
    <cellStyle name="Comma 2 3 6 4 2 2" xfId="12739" xr:uid="{00000000-0005-0000-0000-0000F1310000}"/>
    <cellStyle name="Comma 2 3 6 4 2 2 2" xfId="12740" xr:uid="{00000000-0005-0000-0000-0000F2310000}"/>
    <cellStyle name="Comma 2 3 6 4 2 3" xfId="12741" xr:uid="{00000000-0005-0000-0000-0000F3310000}"/>
    <cellStyle name="Comma 2 3 6 4 2 3 2" xfId="12742" xr:uid="{00000000-0005-0000-0000-0000F4310000}"/>
    <cellStyle name="Comma 2 3 6 4 2 4" xfId="12743" xr:uid="{00000000-0005-0000-0000-0000F5310000}"/>
    <cellStyle name="Comma 2 3 6 4 3" xfId="12744" xr:uid="{00000000-0005-0000-0000-0000F6310000}"/>
    <cellStyle name="Comma 2 3 6 4 3 2" xfId="12745" xr:uid="{00000000-0005-0000-0000-0000F7310000}"/>
    <cellStyle name="Comma 2 3 6 4 4" xfId="12746" xr:uid="{00000000-0005-0000-0000-0000F8310000}"/>
    <cellStyle name="Comma 2 3 6 4 4 2" xfId="12747" xr:uid="{00000000-0005-0000-0000-0000F9310000}"/>
    <cellStyle name="Comma 2 3 6 4 5" xfId="12748" xr:uid="{00000000-0005-0000-0000-0000FA310000}"/>
    <cellStyle name="Comma 2 3 6 5" xfId="12749" xr:uid="{00000000-0005-0000-0000-0000FB310000}"/>
    <cellStyle name="Comma 2 3 6 5 2" xfId="12750" xr:uid="{00000000-0005-0000-0000-0000FC310000}"/>
    <cellStyle name="Comma 2 3 6 5 2 2" xfId="12751" xr:uid="{00000000-0005-0000-0000-0000FD310000}"/>
    <cellStyle name="Comma 2 3 6 5 3" xfId="12752" xr:uid="{00000000-0005-0000-0000-0000FE310000}"/>
    <cellStyle name="Comma 2 3 6 5 3 2" xfId="12753" xr:uid="{00000000-0005-0000-0000-0000FF310000}"/>
    <cellStyle name="Comma 2 3 6 5 4" xfId="12754" xr:uid="{00000000-0005-0000-0000-000000320000}"/>
    <cellStyle name="Comma 2 3 6 6" xfId="12755" xr:uid="{00000000-0005-0000-0000-000001320000}"/>
    <cellStyle name="Comma 2 3 6 6 2" xfId="12756" xr:uid="{00000000-0005-0000-0000-000002320000}"/>
    <cellStyle name="Comma 2 3 6 7" xfId="12757" xr:uid="{00000000-0005-0000-0000-000003320000}"/>
    <cellStyle name="Comma 2 3 6 7 2" xfId="12758" xr:uid="{00000000-0005-0000-0000-000004320000}"/>
    <cellStyle name="Comma 2 3 6 8" xfId="12759" xr:uid="{00000000-0005-0000-0000-000005320000}"/>
    <cellStyle name="Comma 2 3 7" xfId="12760" xr:uid="{00000000-0005-0000-0000-000006320000}"/>
    <cellStyle name="Comma 2 3 7 2" xfId="12761" xr:uid="{00000000-0005-0000-0000-000007320000}"/>
    <cellStyle name="Comma 2 3 7 2 2" xfId="12762" xr:uid="{00000000-0005-0000-0000-000008320000}"/>
    <cellStyle name="Comma 2 3 7 2 2 2" xfId="12763" xr:uid="{00000000-0005-0000-0000-000009320000}"/>
    <cellStyle name="Comma 2 3 7 2 2 2 2" xfId="12764" xr:uid="{00000000-0005-0000-0000-00000A320000}"/>
    <cellStyle name="Comma 2 3 7 2 2 2 2 2" xfId="12765" xr:uid="{00000000-0005-0000-0000-00000B320000}"/>
    <cellStyle name="Comma 2 3 7 2 2 2 3" xfId="12766" xr:uid="{00000000-0005-0000-0000-00000C320000}"/>
    <cellStyle name="Comma 2 3 7 2 2 2 3 2" xfId="12767" xr:uid="{00000000-0005-0000-0000-00000D320000}"/>
    <cellStyle name="Comma 2 3 7 2 2 2 4" xfId="12768" xr:uid="{00000000-0005-0000-0000-00000E320000}"/>
    <cellStyle name="Comma 2 3 7 2 2 3" xfId="12769" xr:uid="{00000000-0005-0000-0000-00000F320000}"/>
    <cellStyle name="Comma 2 3 7 2 2 3 2" xfId="12770" xr:uid="{00000000-0005-0000-0000-000010320000}"/>
    <cellStyle name="Comma 2 3 7 2 2 4" xfId="12771" xr:uid="{00000000-0005-0000-0000-000011320000}"/>
    <cellStyle name="Comma 2 3 7 2 2 4 2" xfId="12772" xr:uid="{00000000-0005-0000-0000-000012320000}"/>
    <cellStyle name="Comma 2 3 7 2 2 5" xfId="12773" xr:uid="{00000000-0005-0000-0000-000013320000}"/>
    <cellStyle name="Comma 2 3 7 2 3" xfId="12774" xr:uid="{00000000-0005-0000-0000-000014320000}"/>
    <cellStyle name="Comma 2 3 7 2 3 2" xfId="12775" xr:uid="{00000000-0005-0000-0000-000015320000}"/>
    <cellStyle name="Comma 2 3 7 2 3 2 2" xfId="12776" xr:uid="{00000000-0005-0000-0000-000016320000}"/>
    <cellStyle name="Comma 2 3 7 2 3 3" xfId="12777" xr:uid="{00000000-0005-0000-0000-000017320000}"/>
    <cellStyle name="Comma 2 3 7 2 3 3 2" xfId="12778" xr:uid="{00000000-0005-0000-0000-000018320000}"/>
    <cellStyle name="Comma 2 3 7 2 3 4" xfId="12779" xr:uid="{00000000-0005-0000-0000-000019320000}"/>
    <cellStyle name="Comma 2 3 7 2 4" xfId="12780" xr:uid="{00000000-0005-0000-0000-00001A320000}"/>
    <cellStyle name="Comma 2 3 7 2 4 2" xfId="12781" xr:uid="{00000000-0005-0000-0000-00001B320000}"/>
    <cellStyle name="Comma 2 3 7 2 5" xfId="12782" xr:uid="{00000000-0005-0000-0000-00001C320000}"/>
    <cellStyle name="Comma 2 3 7 2 5 2" xfId="12783" xr:uid="{00000000-0005-0000-0000-00001D320000}"/>
    <cellStyle name="Comma 2 3 7 2 6" xfId="12784" xr:uid="{00000000-0005-0000-0000-00001E320000}"/>
    <cellStyle name="Comma 2 3 7 3" xfId="12785" xr:uid="{00000000-0005-0000-0000-00001F320000}"/>
    <cellStyle name="Comma 2 3 7 3 2" xfId="12786" xr:uid="{00000000-0005-0000-0000-000020320000}"/>
    <cellStyle name="Comma 2 3 7 3 2 2" xfId="12787" xr:uid="{00000000-0005-0000-0000-000021320000}"/>
    <cellStyle name="Comma 2 3 7 3 2 2 2" xfId="12788" xr:uid="{00000000-0005-0000-0000-000022320000}"/>
    <cellStyle name="Comma 2 3 7 3 2 3" xfId="12789" xr:uid="{00000000-0005-0000-0000-000023320000}"/>
    <cellStyle name="Comma 2 3 7 3 2 3 2" xfId="12790" xr:uid="{00000000-0005-0000-0000-000024320000}"/>
    <cellStyle name="Comma 2 3 7 3 2 4" xfId="12791" xr:uid="{00000000-0005-0000-0000-000025320000}"/>
    <cellStyle name="Comma 2 3 7 3 3" xfId="12792" xr:uid="{00000000-0005-0000-0000-000026320000}"/>
    <cellStyle name="Comma 2 3 7 3 3 2" xfId="12793" xr:uid="{00000000-0005-0000-0000-000027320000}"/>
    <cellStyle name="Comma 2 3 7 3 4" xfId="12794" xr:uid="{00000000-0005-0000-0000-000028320000}"/>
    <cellStyle name="Comma 2 3 7 3 4 2" xfId="12795" xr:uid="{00000000-0005-0000-0000-000029320000}"/>
    <cellStyle name="Comma 2 3 7 3 5" xfId="12796" xr:uid="{00000000-0005-0000-0000-00002A320000}"/>
    <cellStyle name="Comma 2 3 7 4" xfId="12797" xr:uid="{00000000-0005-0000-0000-00002B320000}"/>
    <cellStyle name="Comma 2 3 7 4 2" xfId="12798" xr:uid="{00000000-0005-0000-0000-00002C320000}"/>
    <cellStyle name="Comma 2 3 7 4 2 2" xfId="12799" xr:uid="{00000000-0005-0000-0000-00002D320000}"/>
    <cellStyle name="Comma 2 3 7 4 3" xfId="12800" xr:uid="{00000000-0005-0000-0000-00002E320000}"/>
    <cellStyle name="Comma 2 3 7 4 3 2" xfId="12801" xr:uid="{00000000-0005-0000-0000-00002F320000}"/>
    <cellStyle name="Comma 2 3 7 4 4" xfId="12802" xr:uid="{00000000-0005-0000-0000-000030320000}"/>
    <cellStyle name="Comma 2 3 7 5" xfId="12803" xr:uid="{00000000-0005-0000-0000-000031320000}"/>
    <cellStyle name="Comma 2 3 7 5 2" xfId="12804" xr:uid="{00000000-0005-0000-0000-000032320000}"/>
    <cellStyle name="Comma 2 3 7 6" xfId="12805" xr:uid="{00000000-0005-0000-0000-000033320000}"/>
    <cellStyle name="Comma 2 3 7 6 2" xfId="12806" xr:uid="{00000000-0005-0000-0000-000034320000}"/>
    <cellStyle name="Comma 2 3 7 7" xfId="12807" xr:uid="{00000000-0005-0000-0000-000035320000}"/>
    <cellStyle name="Comma 2 3 8" xfId="12808" xr:uid="{00000000-0005-0000-0000-000036320000}"/>
    <cellStyle name="Comma 2 3 8 2" xfId="12809" xr:uid="{00000000-0005-0000-0000-000037320000}"/>
    <cellStyle name="Comma 2 3 8 2 2" xfId="12810" xr:uid="{00000000-0005-0000-0000-000038320000}"/>
    <cellStyle name="Comma 2 3 8 2 2 2" xfId="12811" xr:uid="{00000000-0005-0000-0000-000039320000}"/>
    <cellStyle name="Comma 2 3 8 2 2 2 2" xfId="12812" xr:uid="{00000000-0005-0000-0000-00003A320000}"/>
    <cellStyle name="Comma 2 3 8 2 2 3" xfId="12813" xr:uid="{00000000-0005-0000-0000-00003B320000}"/>
    <cellStyle name="Comma 2 3 8 2 2 3 2" xfId="12814" xr:uid="{00000000-0005-0000-0000-00003C320000}"/>
    <cellStyle name="Comma 2 3 8 2 2 4" xfId="12815" xr:uid="{00000000-0005-0000-0000-00003D320000}"/>
    <cellStyle name="Comma 2 3 8 2 3" xfId="12816" xr:uid="{00000000-0005-0000-0000-00003E320000}"/>
    <cellStyle name="Comma 2 3 8 2 3 2" xfId="12817" xr:uid="{00000000-0005-0000-0000-00003F320000}"/>
    <cellStyle name="Comma 2 3 8 2 4" xfId="12818" xr:uid="{00000000-0005-0000-0000-000040320000}"/>
    <cellStyle name="Comma 2 3 8 2 4 2" xfId="12819" xr:uid="{00000000-0005-0000-0000-000041320000}"/>
    <cellStyle name="Comma 2 3 8 2 5" xfId="12820" xr:uid="{00000000-0005-0000-0000-000042320000}"/>
    <cellStyle name="Comma 2 3 8 3" xfId="12821" xr:uid="{00000000-0005-0000-0000-000043320000}"/>
    <cellStyle name="Comma 2 3 8 3 2" xfId="12822" xr:uid="{00000000-0005-0000-0000-000044320000}"/>
    <cellStyle name="Comma 2 3 8 3 2 2" xfId="12823" xr:uid="{00000000-0005-0000-0000-000045320000}"/>
    <cellStyle name="Comma 2 3 8 3 3" xfId="12824" xr:uid="{00000000-0005-0000-0000-000046320000}"/>
    <cellStyle name="Comma 2 3 8 3 3 2" xfId="12825" xr:uid="{00000000-0005-0000-0000-000047320000}"/>
    <cellStyle name="Comma 2 3 8 3 4" xfId="12826" xr:uid="{00000000-0005-0000-0000-000048320000}"/>
    <cellStyle name="Comma 2 3 8 4" xfId="12827" xr:uid="{00000000-0005-0000-0000-000049320000}"/>
    <cellStyle name="Comma 2 3 8 4 2" xfId="12828" xr:uid="{00000000-0005-0000-0000-00004A320000}"/>
    <cellStyle name="Comma 2 3 8 5" xfId="12829" xr:uid="{00000000-0005-0000-0000-00004B320000}"/>
    <cellStyle name="Comma 2 3 8 5 2" xfId="12830" xr:uid="{00000000-0005-0000-0000-00004C320000}"/>
    <cellStyle name="Comma 2 3 8 6" xfId="12831" xr:uid="{00000000-0005-0000-0000-00004D320000}"/>
    <cellStyle name="Comma 2 3 9" xfId="12832" xr:uid="{00000000-0005-0000-0000-00004E320000}"/>
    <cellStyle name="Comma 2 3 9 2" xfId="12833" xr:uid="{00000000-0005-0000-0000-00004F320000}"/>
    <cellStyle name="Comma 2 3 9 2 2" xfId="12834" xr:uid="{00000000-0005-0000-0000-000050320000}"/>
    <cellStyle name="Comma 2 3 9 2 2 2" xfId="12835" xr:uid="{00000000-0005-0000-0000-000051320000}"/>
    <cellStyle name="Comma 2 3 9 2 3" xfId="12836" xr:uid="{00000000-0005-0000-0000-000052320000}"/>
    <cellStyle name="Comma 2 3 9 2 3 2" xfId="12837" xr:uid="{00000000-0005-0000-0000-000053320000}"/>
    <cellStyle name="Comma 2 3 9 2 4" xfId="12838" xr:uid="{00000000-0005-0000-0000-000054320000}"/>
    <cellStyle name="Comma 2 3 9 3" xfId="12839" xr:uid="{00000000-0005-0000-0000-000055320000}"/>
    <cellStyle name="Comma 2 3 9 3 2" xfId="12840" xr:uid="{00000000-0005-0000-0000-000056320000}"/>
    <cellStyle name="Comma 2 3 9 4" xfId="12841" xr:uid="{00000000-0005-0000-0000-000057320000}"/>
    <cellStyle name="Comma 2 3 9 4 2" xfId="12842" xr:uid="{00000000-0005-0000-0000-000058320000}"/>
    <cellStyle name="Comma 2 3 9 5" xfId="12843" xr:uid="{00000000-0005-0000-0000-000059320000}"/>
    <cellStyle name="Comma 2 4" xfId="12844" xr:uid="{00000000-0005-0000-0000-00005A320000}"/>
    <cellStyle name="Comma 2 4 10" xfId="24335" xr:uid="{4A6CEDC4-4255-4A47-8878-884DBBCD10B3}"/>
    <cellStyle name="Comma 2 4 11" xfId="24340" xr:uid="{1B4B0C5F-155C-4948-9EE9-4544569A7638}"/>
    <cellStyle name="Comma 2 4 12" xfId="24348" xr:uid="{ABEBB525-132D-46E6-B0C0-125FA40ACD7C}"/>
    <cellStyle name="Comma 2 4 13" xfId="24353" xr:uid="{6DD1E33C-BE54-47E2-89A8-361A0E2F70E1}"/>
    <cellStyle name="Comma 2 4 14" xfId="24358" xr:uid="{B9CC24D9-3999-4222-9E9D-6B56F4AC48D2}"/>
    <cellStyle name="Comma 2 4 15" xfId="24366" xr:uid="{39448093-C2CF-434D-A402-C6772055860F}"/>
    <cellStyle name="Comma 2 4 16" xfId="24374" xr:uid="{D4A7F40C-C3F8-44F8-8E77-96AB4A3E98F9}"/>
    <cellStyle name="Comma 2 4 17" xfId="24379" xr:uid="{11369574-81A6-4006-96CC-534E8CA37C8B}"/>
    <cellStyle name="Comma 2 4 18" xfId="24384" xr:uid="{AAAED2AE-A98D-45FD-98DC-398D445718D9}"/>
    <cellStyle name="Comma 2 4 19" xfId="24392" xr:uid="{054888FA-C785-4A0B-B62A-272B3817BF73}"/>
    <cellStyle name="Comma 2 4 2" xfId="12845" xr:uid="{00000000-0005-0000-0000-00005B320000}"/>
    <cellStyle name="Comma 2 4 2 10" xfId="12846" xr:uid="{00000000-0005-0000-0000-00005C320000}"/>
    <cellStyle name="Comma 2 4 2 10 2" xfId="12847" xr:uid="{00000000-0005-0000-0000-00005D320000}"/>
    <cellStyle name="Comma 2 4 2 11" xfId="12848" xr:uid="{00000000-0005-0000-0000-00005E320000}"/>
    <cellStyle name="Comma 2 4 2 11 2" xfId="12849" xr:uid="{00000000-0005-0000-0000-00005F320000}"/>
    <cellStyle name="Comma 2 4 2 12" xfId="12850" xr:uid="{00000000-0005-0000-0000-000060320000}"/>
    <cellStyle name="Comma 2 4 2 2" xfId="12851" xr:uid="{00000000-0005-0000-0000-000061320000}"/>
    <cellStyle name="Comma 2 4 2 2 10" xfId="12852" xr:uid="{00000000-0005-0000-0000-000062320000}"/>
    <cellStyle name="Comma 2 4 2 2 2" xfId="12853" xr:uid="{00000000-0005-0000-0000-000063320000}"/>
    <cellStyle name="Comma 2 4 2 2 2 2" xfId="12854" xr:uid="{00000000-0005-0000-0000-000064320000}"/>
    <cellStyle name="Comma 2 4 2 2 2 2 2" xfId="12855" xr:uid="{00000000-0005-0000-0000-000065320000}"/>
    <cellStyle name="Comma 2 4 2 2 2 2 2 2" xfId="12856" xr:uid="{00000000-0005-0000-0000-000066320000}"/>
    <cellStyle name="Comma 2 4 2 2 2 2 2 2 2" xfId="12857" xr:uid="{00000000-0005-0000-0000-000067320000}"/>
    <cellStyle name="Comma 2 4 2 2 2 2 2 2 2 2" xfId="12858" xr:uid="{00000000-0005-0000-0000-000068320000}"/>
    <cellStyle name="Comma 2 4 2 2 2 2 2 2 2 2 2" xfId="12859" xr:uid="{00000000-0005-0000-0000-000069320000}"/>
    <cellStyle name="Comma 2 4 2 2 2 2 2 2 2 2 2 2" xfId="12860" xr:uid="{00000000-0005-0000-0000-00006A320000}"/>
    <cellStyle name="Comma 2 4 2 2 2 2 2 2 2 2 3" xfId="12861" xr:uid="{00000000-0005-0000-0000-00006B320000}"/>
    <cellStyle name="Comma 2 4 2 2 2 2 2 2 2 2 3 2" xfId="12862" xr:uid="{00000000-0005-0000-0000-00006C320000}"/>
    <cellStyle name="Comma 2 4 2 2 2 2 2 2 2 2 4" xfId="12863" xr:uid="{00000000-0005-0000-0000-00006D320000}"/>
    <cellStyle name="Comma 2 4 2 2 2 2 2 2 2 3" xfId="12864" xr:uid="{00000000-0005-0000-0000-00006E320000}"/>
    <cellStyle name="Comma 2 4 2 2 2 2 2 2 2 3 2" xfId="12865" xr:uid="{00000000-0005-0000-0000-00006F320000}"/>
    <cellStyle name="Comma 2 4 2 2 2 2 2 2 2 4" xfId="12866" xr:uid="{00000000-0005-0000-0000-000070320000}"/>
    <cellStyle name="Comma 2 4 2 2 2 2 2 2 2 4 2" xfId="12867" xr:uid="{00000000-0005-0000-0000-000071320000}"/>
    <cellStyle name="Comma 2 4 2 2 2 2 2 2 2 5" xfId="12868" xr:uid="{00000000-0005-0000-0000-000072320000}"/>
    <cellStyle name="Comma 2 4 2 2 2 2 2 2 3" xfId="12869" xr:uid="{00000000-0005-0000-0000-000073320000}"/>
    <cellStyle name="Comma 2 4 2 2 2 2 2 2 3 2" xfId="12870" xr:uid="{00000000-0005-0000-0000-000074320000}"/>
    <cellStyle name="Comma 2 4 2 2 2 2 2 2 3 2 2" xfId="12871" xr:uid="{00000000-0005-0000-0000-000075320000}"/>
    <cellStyle name="Comma 2 4 2 2 2 2 2 2 3 3" xfId="12872" xr:uid="{00000000-0005-0000-0000-000076320000}"/>
    <cellStyle name="Comma 2 4 2 2 2 2 2 2 3 3 2" xfId="12873" xr:uid="{00000000-0005-0000-0000-000077320000}"/>
    <cellStyle name="Comma 2 4 2 2 2 2 2 2 3 4" xfId="12874" xr:uid="{00000000-0005-0000-0000-000078320000}"/>
    <cellStyle name="Comma 2 4 2 2 2 2 2 2 4" xfId="12875" xr:uid="{00000000-0005-0000-0000-000079320000}"/>
    <cellStyle name="Comma 2 4 2 2 2 2 2 2 4 2" xfId="12876" xr:uid="{00000000-0005-0000-0000-00007A320000}"/>
    <cellStyle name="Comma 2 4 2 2 2 2 2 2 5" xfId="12877" xr:uid="{00000000-0005-0000-0000-00007B320000}"/>
    <cellStyle name="Comma 2 4 2 2 2 2 2 2 5 2" xfId="12878" xr:uid="{00000000-0005-0000-0000-00007C320000}"/>
    <cellStyle name="Comma 2 4 2 2 2 2 2 2 6" xfId="12879" xr:uid="{00000000-0005-0000-0000-00007D320000}"/>
    <cellStyle name="Comma 2 4 2 2 2 2 2 3" xfId="12880" xr:uid="{00000000-0005-0000-0000-00007E320000}"/>
    <cellStyle name="Comma 2 4 2 2 2 2 2 3 2" xfId="12881" xr:uid="{00000000-0005-0000-0000-00007F320000}"/>
    <cellStyle name="Comma 2 4 2 2 2 2 2 3 2 2" xfId="12882" xr:uid="{00000000-0005-0000-0000-000080320000}"/>
    <cellStyle name="Comma 2 4 2 2 2 2 2 3 2 2 2" xfId="12883" xr:uid="{00000000-0005-0000-0000-000081320000}"/>
    <cellStyle name="Comma 2 4 2 2 2 2 2 3 2 3" xfId="12884" xr:uid="{00000000-0005-0000-0000-000082320000}"/>
    <cellStyle name="Comma 2 4 2 2 2 2 2 3 2 3 2" xfId="12885" xr:uid="{00000000-0005-0000-0000-000083320000}"/>
    <cellStyle name="Comma 2 4 2 2 2 2 2 3 2 4" xfId="12886" xr:uid="{00000000-0005-0000-0000-000084320000}"/>
    <cellStyle name="Comma 2 4 2 2 2 2 2 3 3" xfId="12887" xr:uid="{00000000-0005-0000-0000-000085320000}"/>
    <cellStyle name="Comma 2 4 2 2 2 2 2 3 3 2" xfId="12888" xr:uid="{00000000-0005-0000-0000-000086320000}"/>
    <cellStyle name="Comma 2 4 2 2 2 2 2 3 4" xfId="12889" xr:uid="{00000000-0005-0000-0000-000087320000}"/>
    <cellStyle name="Comma 2 4 2 2 2 2 2 3 4 2" xfId="12890" xr:uid="{00000000-0005-0000-0000-000088320000}"/>
    <cellStyle name="Comma 2 4 2 2 2 2 2 3 5" xfId="12891" xr:uid="{00000000-0005-0000-0000-000089320000}"/>
    <cellStyle name="Comma 2 4 2 2 2 2 2 4" xfId="12892" xr:uid="{00000000-0005-0000-0000-00008A320000}"/>
    <cellStyle name="Comma 2 4 2 2 2 2 2 4 2" xfId="12893" xr:uid="{00000000-0005-0000-0000-00008B320000}"/>
    <cellStyle name="Comma 2 4 2 2 2 2 2 4 2 2" xfId="12894" xr:uid="{00000000-0005-0000-0000-00008C320000}"/>
    <cellStyle name="Comma 2 4 2 2 2 2 2 4 3" xfId="12895" xr:uid="{00000000-0005-0000-0000-00008D320000}"/>
    <cellStyle name="Comma 2 4 2 2 2 2 2 4 3 2" xfId="12896" xr:uid="{00000000-0005-0000-0000-00008E320000}"/>
    <cellStyle name="Comma 2 4 2 2 2 2 2 4 4" xfId="12897" xr:uid="{00000000-0005-0000-0000-00008F320000}"/>
    <cellStyle name="Comma 2 4 2 2 2 2 2 5" xfId="12898" xr:uid="{00000000-0005-0000-0000-000090320000}"/>
    <cellStyle name="Comma 2 4 2 2 2 2 2 5 2" xfId="12899" xr:uid="{00000000-0005-0000-0000-000091320000}"/>
    <cellStyle name="Comma 2 4 2 2 2 2 2 6" xfId="12900" xr:uid="{00000000-0005-0000-0000-000092320000}"/>
    <cellStyle name="Comma 2 4 2 2 2 2 2 6 2" xfId="12901" xr:uid="{00000000-0005-0000-0000-000093320000}"/>
    <cellStyle name="Comma 2 4 2 2 2 2 2 7" xfId="12902" xr:uid="{00000000-0005-0000-0000-000094320000}"/>
    <cellStyle name="Comma 2 4 2 2 2 2 3" xfId="12903" xr:uid="{00000000-0005-0000-0000-000095320000}"/>
    <cellStyle name="Comma 2 4 2 2 2 2 3 2" xfId="12904" xr:uid="{00000000-0005-0000-0000-000096320000}"/>
    <cellStyle name="Comma 2 4 2 2 2 2 3 2 2" xfId="12905" xr:uid="{00000000-0005-0000-0000-000097320000}"/>
    <cellStyle name="Comma 2 4 2 2 2 2 3 2 2 2" xfId="12906" xr:uid="{00000000-0005-0000-0000-000098320000}"/>
    <cellStyle name="Comma 2 4 2 2 2 2 3 2 2 2 2" xfId="12907" xr:uid="{00000000-0005-0000-0000-000099320000}"/>
    <cellStyle name="Comma 2 4 2 2 2 2 3 2 2 3" xfId="12908" xr:uid="{00000000-0005-0000-0000-00009A320000}"/>
    <cellStyle name="Comma 2 4 2 2 2 2 3 2 2 3 2" xfId="12909" xr:uid="{00000000-0005-0000-0000-00009B320000}"/>
    <cellStyle name="Comma 2 4 2 2 2 2 3 2 2 4" xfId="12910" xr:uid="{00000000-0005-0000-0000-00009C320000}"/>
    <cellStyle name="Comma 2 4 2 2 2 2 3 2 3" xfId="12911" xr:uid="{00000000-0005-0000-0000-00009D320000}"/>
    <cellStyle name="Comma 2 4 2 2 2 2 3 2 3 2" xfId="12912" xr:uid="{00000000-0005-0000-0000-00009E320000}"/>
    <cellStyle name="Comma 2 4 2 2 2 2 3 2 4" xfId="12913" xr:uid="{00000000-0005-0000-0000-00009F320000}"/>
    <cellStyle name="Comma 2 4 2 2 2 2 3 2 4 2" xfId="12914" xr:uid="{00000000-0005-0000-0000-0000A0320000}"/>
    <cellStyle name="Comma 2 4 2 2 2 2 3 2 5" xfId="12915" xr:uid="{00000000-0005-0000-0000-0000A1320000}"/>
    <cellStyle name="Comma 2 4 2 2 2 2 3 3" xfId="12916" xr:uid="{00000000-0005-0000-0000-0000A2320000}"/>
    <cellStyle name="Comma 2 4 2 2 2 2 3 3 2" xfId="12917" xr:uid="{00000000-0005-0000-0000-0000A3320000}"/>
    <cellStyle name="Comma 2 4 2 2 2 2 3 3 2 2" xfId="12918" xr:uid="{00000000-0005-0000-0000-0000A4320000}"/>
    <cellStyle name="Comma 2 4 2 2 2 2 3 3 3" xfId="12919" xr:uid="{00000000-0005-0000-0000-0000A5320000}"/>
    <cellStyle name="Comma 2 4 2 2 2 2 3 3 3 2" xfId="12920" xr:uid="{00000000-0005-0000-0000-0000A6320000}"/>
    <cellStyle name="Comma 2 4 2 2 2 2 3 3 4" xfId="12921" xr:uid="{00000000-0005-0000-0000-0000A7320000}"/>
    <cellStyle name="Comma 2 4 2 2 2 2 3 4" xfId="12922" xr:uid="{00000000-0005-0000-0000-0000A8320000}"/>
    <cellStyle name="Comma 2 4 2 2 2 2 3 4 2" xfId="12923" xr:uid="{00000000-0005-0000-0000-0000A9320000}"/>
    <cellStyle name="Comma 2 4 2 2 2 2 3 5" xfId="12924" xr:uid="{00000000-0005-0000-0000-0000AA320000}"/>
    <cellStyle name="Comma 2 4 2 2 2 2 3 5 2" xfId="12925" xr:uid="{00000000-0005-0000-0000-0000AB320000}"/>
    <cellStyle name="Comma 2 4 2 2 2 2 3 6" xfId="12926" xr:uid="{00000000-0005-0000-0000-0000AC320000}"/>
    <cellStyle name="Comma 2 4 2 2 2 2 4" xfId="12927" xr:uid="{00000000-0005-0000-0000-0000AD320000}"/>
    <cellStyle name="Comma 2 4 2 2 2 2 4 2" xfId="12928" xr:uid="{00000000-0005-0000-0000-0000AE320000}"/>
    <cellStyle name="Comma 2 4 2 2 2 2 4 2 2" xfId="12929" xr:uid="{00000000-0005-0000-0000-0000AF320000}"/>
    <cellStyle name="Comma 2 4 2 2 2 2 4 2 2 2" xfId="12930" xr:uid="{00000000-0005-0000-0000-0000B0320000}"/>
    <cellStyle name="Comma 2 4 2 2 2 2 4 2 3" xfId="12931" xr:uid="{00000000-0005-0000-0000-0000B1320000}"/>
    <cellStyle name="Comma 2 4 2 2 2 2 4 2 3 2" xfId="12932" xr:uid="{00000000-0005-0000-0000-0000B2320000}"/>
    <cellStyle name="Comma 2 4 2 2 2 2 4 2 4" xfId="12933" xr:uid="{00000000-0005-0000-0000-0000B3320000}"/>
    <cellStyle name="Comma 2 4 2 2 2 2 4 3" xfId="12934" xr:uid="{00000000-0005-0000-0000-0000B4320000}"/>
    <cellStyle name="Comma 2 4 2 2 2 2 4 3 2" xfId="12935" xr:uid="{00000000-0005-0000-0000-0000B5320000}"/>
    <cellStyle name="Comma 2 4 2 2 2 2 4 4" xfId="12936" xr:uid="{00000000-0005-0000-0000-0000B6320000}"/>
    <cellStyle name="Comma 2 4 2 2 2 2 4 4 2" xfId="12937" xr:uid="{00000000-0005-0000-0000-0000B7320000}"/>
    <cellStyle name="Comma 2 4 2 2 2 2 4 5" xfId="12938" xr:uid="{00000000-0005-0000-0000-0000B8320000}"/>
    <cellStyle name="Comma 2 4 2 2 2 2 5" xfId="12939" xr:uid="{00000000-0005-0000-0000-0000B9320000}"/>
    <cellStyle name="Comma 2 4 2 2 2 2 5 2" xfId="12940" xr:uid="{00000000-0005-0000-0000-0000BA320000}"/>
    <cellStyle name="Comma 2 4 2 2 2 2 5 2 2" xfId="12941" xr:uid="{00000000-0005-0000-0000-0000BB320000}"/>
    <cellStyle name="Comma 2 4 2 2 2 2 5 3" xfId="12942" xr:uid="{00000000-0005-0000-0000-0000BC320000}"/>
    <cellStyle name="Comma 2 4 2 2 2 2 5 3 2" xfId="12943" xr:uid="{00000000-0005-0000-0000-0000BD320000}"/>
    <cellStyle name="Comma 2 4 2 2 2 2 5 4" xfId="12944" xr:uid="{00000000-0005-0000-0000-0000BE320000}"/>
    <cellStyle name="Comma 2 4 2 2 2 2 6" xfId="12945" xr:uid="{00000000-0005-0000-0000-0000BF320000}"/>
    <cellStyle name="Comma 2 4 2 2 2 2 6 2" xfId="12946" xr:uid="{00000000-0005-0000-0000-0000C0320000}"/>
    <cellStyle name="Comma 2 4 2 2 2 2 7" xfId="12947" xr:uid="{00000000-0005-0000-0000-0000C1320000}"/>
    <cellStyle name="Comma 2 4 2 2 2 2 7 2" xfId="12948" xr:uid="{00000000-0005-0000-0000-0000C2320000}"/>
    <cellStyle name="Comma 2 4 2 2 2 2 8" xfId="12949" xr:uid="{00000000-0005-0000-0000-0000C3320000}"/>
    <cellStyle name="Comma 2 4 2 2 2 3" xfId="12950" xr:uid="{00000000-0005-0000-0000-0000C4320000}"/>
    <cellStyle name="Comma 2 4 2 2 2 3 2" xfId="12951" xr:uid="{00000000-0005-0000-0000-0000C5320000}"/>
    <cellStyle name="Comma 2 4 2 2 2 3 2 2" xfId="12952" xr:uid="{00000000-0005-0000-0000-0000C6320000}"/>
    <cellStyle name="Comma 2 4 2 2 2 3 2 2 2" xfId="12953" xr:uid="{00000000-0005-0000-0000-0000C7320000}"/>
    <cellStyle name="Comma 2 4 2 2 2 3 2 2 2 2" xfId="12954" xr:uid="{00000000-0005-0000-0000-0000C8320000}"/>
    <cellStyle name="Comma 2 4 2 2 2 3 2 2 2 2 2" xfId="12955" xr:uid="{00000000-0005-0000-0000-0000C9320000}"/>
    <cellStyle name="Comma 2 4 2 2 2 3 2 2 2 3" xfId="12956" xr:uid="{00000000-0005-0000-0000-0000CA320000}"/>
    <cellStyle name="Comma 2 4 2 2 2 3 2 2 2 3 2" xfId="12957" xr:uid="{00000000-0005-0000-0000-0000CB320000}"/>
    <cellStyle name="Comma 2 4 2 2 2 3 2 2 2 4" xfId="12958" xr:uid="{00000000-0005-0000-0000-0000CC320000}"/>
    <cellStyle name="Comma 2 4 2 2 2 3 2 2 3" xfId="12959" xr:uid="{00000000-0005-0000-0000-0000CD320000}"/>
    <cellStyle name="Comma 2 4 2 2 2 3 2 2 3 2" xfId="12960" xr:uid="{00000000-0005-0000-0000-0000CE320000}"/>
    <cellStyle name="Comma 2 4 2 2 2 3 2 2 4" xfId="12961" xr:uid="{00000000-0005-0000-0000-0000CF320000}"/>
    <cellStyle name="Comma 2 4 2 2 2 3 2 2 4 2" xfId="12962" xr:uid="{00000000-0005-0000-0000-0000D0320000}"/>
    <cellStyle name="Comma 2 4 2 2 2 3 2 2 5" xfId="12963" xr:uid="{00000000-0005-0000-0000-0000D1320000}"/>
    <cellStyle name="Comma 2 4 2 2 2 3 2 3" xfId="12964" xr:uid="{00000000-0005-0000-0000-0000D2320000}"/>
    <cellStyle name="Comma 2 4 2 2 2 3 2 3 2" xfId="12965" xr:uid="{00000000-0005-0000-0000-0000D3320000}"/>
    <cellStyle name="Comma 2 4 2 2 2 3 2 3 2 2" xfId="12966" xr:uid="{00000000-0005-0000-0000-0000D4320000}"/>
    <cellStyle name="Comma 2 4 2 2 2 3 2 3 3" xfId="12967" xr:uid="{00000000-0005-0000-0000-0000D5320000}"/>
    <cellStyle name="Comma 2 4 2 2 2 3 2 3 3 2" xfId="12968" xr:uid="{00000000-0005-0000-0000-0000D6320000}"/>
    <cellStyle name="Comma 2 4 2 2 2 3 2 3 4" xfId="12969" xr:uid="{00000000-0005-0000-0000-0000D7320000}"/>
    <cellStyle name="Comma 2 4 2 2 2 3 2 4" xfId="12970" xr:uid="{00000000-0005-0000-0000-0000D8320000}"/>
    <cellStyle name="Comma 2 4 2 2 2 3 2 4 2" xfId="12971" xr:uid="{00000000-0005-0000-0000-0000D9320000}"/>
    <cellStyle name="Comma 2 4 2 2 2 3 2 5" xfId="12972" xr:uid="{00000000-0005-0000-0000-0000DA320000}"/>
    <cellStyle name="Comma 2 4 2 2 2 3 2 5 2" xfId="12973" xr:uid="{00000000-0005-0000-0000-0000DB320000}"/>
    <cellStyle name="Comma 2 4 2 2 2 3 2 6" xfId="12974" xr:uid="{00000000-0005-0000-0000-0000DC320000}"/>
    <cellStyle name="Comma 2 4 2 2 2 3 3" xfId="12975" xr:uid="{00000000-0005-0000-0000-0000DD320000}"/>
    <cellStyle name="Comma 2 4 2 2 2 3 3 2" xfId="12976" xr:uid="{00000000-0005-0000-0000-0000DE320000}"/>
    <cellStyle name="Comma 2 4 2 2 2 3 3 2 2" xfId="12977" xr:uid="{00000000-0005-0000-0000-0000DF320000}"/>
    <cellStyle name="Comma 2 4 2 2 2 3 3 2 2 2" xfId="12978" xr:uid="{00000000-0005-0000-0000-0000E0320000}"/>
    <cellStyle name="Comma 2 4 2 2 2 3 3 2 3" xfId="12979" xr:uid="{00000000-0005-0000-0000-0000E1320000}"/>
    <cellStyle name="Comma 2 4 2 2 2 3 3 2 3 2" xfId="12980" xr:uid="{00000000-0005-0000-0000-0000E2320000}"/>
    <cellStyle name="Comma 2 4 2 2 2 3 3 2 4" xfId="12981" xr:uid="{00000000-0005-0000-0000-0000E3320000}"/>
    <cellStyle name="Comma 2 4 2 2 2 3 3 3" xfId="12982" xr:uid="{00000000-0005-0000-0000-0000E4320000}"/>
    <cellStyle name="Comma 2 4 2 2 2 3 3 3 2" xfId="12983" xr:uid="{00000000-0005-0000-0000-0000E5320000}"/>
    <cellStyle name="Comma 2 4 2 2 2 3 3 4" xfId="12984" xr:uid="{00000000-0005-0000-0000-0000E6320000}"/>
    <cellStyle name="Comma 2 4 2 2 2 3 3 4 2" xfId="12985" xr:uid="{00000000-0005-0000-0000-0000E7320000}"/>
    <cellStyle name="Comma 2 4 2 2 2 3 3 5" xfId="12986" xr:uid="{00000000-0005-0000-0000-0000E8320000}"/>
    <cellStyle name="Comma 2 4 2 2 2 3 4" xfId="12987" xr:uid="{00000000-0005-0000-0000-0000E9320000}"/>
    <cellStyle name="Comma 2 4 2 2 2 3 4 2" xfId="12988" xr:uid="{00000000-0005-0000-0000-0000EA320000}"/>
    <cellStyle name="Comma 2 4 2 2 2 3 4 2 2" xfId="12989" xr:uid="{00000000-0005-0000-0000-0000EB320000}"/>
    <cellStyle name="Comma 2 4 2 2 2 3 4 3" xfId="12990" xr:uid="{00000000-0005-0000-0000-0000EC320000}"/>
    <cellStyle name="Comma 2 4 2 2 2 3 4 3 2" xfId="12991" xr:uid="{00000000-0005-0000-0000-0000ED320000}"/>
    <cellStyle name="Comma 2 4 2 2 2 3 4 4" xfId="12992" xr:uid="{00000000-0005-0000-0000-0000EE320000}"/>
    <cellStyle name="Comma 2 4 2 2 2 3 5" xfId="12993" xr:uid="{00000000-0005-0000-0000-0000EF320000}"/>
    <cellStyle name="Comma 2 4 2 2 2 3 5 2" xfId="12994" xr:uid="{00000000-0005-0000-0000-0000F0320000}"/>
    <cellStyle name="Comma 2 4 2 2 2 3 6" xfId="12995" xr:uid="{00000000-0005-0000-0000-0000F1320000}"/>
    <cellStyle name="Comma 2 4 2 2 2 3 6 2" xfId="12996" xr:uid="{00000000-0005-0000-0000-0000F2320000}"/>
    <cellStyle name="Comma 2 4 2 2 2 3 7" xfId="12997" xr:uid="{00000000-0005-0000-0000-0000F3320000}"/>
    <cellStyle name="Comma 2 4 2 2 2 4" xfId="12998" xr:uid="{00000000-0005-0000-0000-0000F4320000}"/>
    <cellStyle name="Comma 2 4 2 2 2 4 2" xfId="12999" xr:uid="{00000000-0005-0000-0000-0000F5320000}"/>
    <cellStyle name="Comma 2 4 2 2 2 4 2 2" xfId="13000" xr:uid="{00000000-0005-0000-0000-0000F6320000}"/>
    <cellStyle name="Comma 2 4 2 2 2 4 2 2 2" xfId="13001" xr:uid="{00000000-0005-0000-0000-0000F7320000}"/>
    <cellStyle name="Comma 2 4 2 2 2 4 2 2 2 2" xfId="13002" xr:uid="{00000000-0005-0000-0000-0000F8320000}"/>
    <cellStyle name="Comma 2 4 2 2 2 4 2 2 3" xfId="13003" xr:uid="{00000000-0005-0000-0000-0000F9320000}"/>
    <cellStyle name="Comma 2 4 2 2 2 4 2 2 3 2" xfId="13004" xr:uid="{00000000-0005-0000-0000-0000FA320000}"/>
    <cellStyle name="Comma 2 4 2 2 2 4 2 2 4" xfId="13005" xr:uid="{00000000-0005-0000-0000-0000FB320000}"/>
    <cellStyle name="Comma 2 4 2 2 2 4 2 3" xfId="13006" xr:uid="{00000000-0005-0000-0000-0000FC320000}"/>
    <cellStyle name="Comma 2 4 2 2 2 4 2 3 2" xfId="13007" xr:uid="{00000000-0005-0000-0000-0000FD320000}"/>
    <cellStyle name="Comma 2 4 2 2 2 4 2 4" xfId="13008" xr:uid="{00000000-0005-0000-0000-0000FE320000}"/>
    <cellStyle name="Comma 2 4 2 2 2 4 2 4 2" xfId="13009" xr:uid="{00000000-0005-0000-0000-0000FF320000}"/>
    <cellStyle name="Comma 2 4 2 2 2 4 2 5" xfId="13010" xr:uid="{00000000-0005-0000-0000-000000330000}"/>
    <cellStyle name="Comma 2 4 2 2 2 4 3" xfId="13011" xr:uid="{00000000-0005-0000-0000-000001330000}"/>
    <cellStyle name="Comma 2 4 2 2 2 4 3 2" xfId="13012" xr:uid="{00000000-0005-0000-0000-000002330000}"/>
    <cellStyle name="Comma 2 4 2 2 2 4 3 2 2" xfId="13013" xr:uid="{00000000-0005-0000-0000-000003330000}"/>
    <cellStyle name="Comma 2 4 2 2 2 4 3 3" xfId="13014" xr:uid="{00000000-0005-0000-0000-000004330000}"/>
    <cellStyle name="Comma 2 4 2 2 2 4 3 3 2" xfId="13015" xr:uid="{00000000-0005-0000-0000-000005330000}"/>
    <cellStyle name="Comma 2 4 2 2 2 4 3 4" xfId="13016" xr:uid="{00000000-0005-0000-0000-000006330000}"/>
    <cellStyle name="Comma 2 4 2 2 2 4 4" xfId="13017" xr:uid="{00000000-0005-0000-0000-000007330000}"/>
    <cellStyle name="Comma 2 4 2 2 2 4 4 2" xfId="13018" xr:uid="{00000000-0005-0000-0000-000008330000}"/>
    <cellStyle name="Comma 2 4 2 2 2 4 5" xfId="13019" xr:uid="{00000000-0005-0000-0000-000009330000}"/>
    <cellStyle name="Comma 2 4 2 2 2 4 5 2" xfId="13020" xr:uid="{00000000-0005-0000-0000-00000A330000}"/>
    <cellStyle name="Comma 2 4 2 2 2 4 6" xfId="13021" xr:uid="{00000000-0005-0000-0000-00000B330000}"/>
    <cellStyle name="Comma 2 4 2 2 2 5" xfId="13022" xr:uid="{00000000-0005-0000-0000-00000C330000}"/>
    <cellStyle name="Comma 2 4 2 2 2 5 2" xfId="13023" xr:uid="{00000000-0005-0000-0000-00000D330000}"/>
    <cellStyle name="Comma 2 4 2 2 2 5 2 2" xfId="13024" xr:uid="{00000000-0005-0000-0000-00000E330000}"/>
    <cellStyle name="Comma 2 4 2 2 2 5 2 2 2" xfId="13025" xr:uid="{00000000-0005-0000-0000-00000F330000}"/>
    <cellStyle name="Comma 2 4 2 2 2 5 2 3" xfId="13026" xr:uid="{00000000-0005-0000-0000-000010330000}"/>
    <cellStyle name="Comma 2 4 2 2 2 5 2 3 2" xfId="13027" xr:uid="{00000000-0005-0000-0000-000011330000}"/>
    <cellStyle name="Comma 2 4 2 2 2 5 2 4" xfId="13028" xr:uid="{00000000-0005-0000-0000-000012330000}"/>
    <cellStyle name="Comma 2 4 2 2 2 5 3" xfId="13029" xr:uid="{00000000-0005-0000-0000-000013330000}"/>
    <cellStyle name="Comma 2 4 2 2 2 5 3 2" xfId="13030" xr:uid="{00000000-0005-0000-0000-000014330000}"/>
    <cellStyle name="Comma 2 4 2 2 2 5 4" xfId="13031" xr:uid="{00000000-0005-0000-0000-000015330000}"/>
    <cellStyle name="Comma 2 4 2 2 2 5 4 2" xfId="13032" xr:uid="{00000000-0005-0000-0000-000016330000}"/>
    <cellStyle name="Comma 2 4 2 2 2 5 5" xfId="13033" xr:uid="{00000000-0005-0000-0000-000017330000}"/>
    <cellStyle name="Comma 2 4 2 2 2 6" xfId="13034" xr:uid="{00000000-0005-0000-0000-000018330000}"/>
    <cellStyle name="Comma 2 4 2 2 2 6 2" xfId="13035" xr:uid="{00000000-0005-0000-0000-000019330000}"/>
    <cellStyle name="Comma 2 4 2 2 2 6 2 2" xfId="13036" xr:uid="{00000000-0005-0000-0000-00001A330000}"/>
    <cellStyle name="Comma 2 4 2 2 2 6 3" xfId="13037" xr:uid="{00000000-0005-0000-0000-00001B330000}"/>
    <cellStyle name="Comma 2 4 2 2 2 6 3 2" xfId="13038" xr:uid="{00000000-0005-0000-0000-00001C330000}"/>
    <cellStyle name="Comma 2 4 2 2 2 6 4" xfId="13039" xr:uid="{00000000-0005-0000-0000-00001D330000}"/>
    <cellStyle name="Comma 2 4 2 2 2 7" xfId="13040" xr:uid="{00000000-0005-0000-0000-00001E330000}"/>
    <cellStyle name="Comma 2 4 2 2 2 7 2" xfId="13041" xr:uid="{00000000-0005-0000-0000-00001F330000}"/>
    <cellStyle name="Comma 2 4 2 2 2 8" xfId="13042" xr:uid="{00000000-0005-0000-0000-000020330000}"/>
    <cellStyle name="Comma 2 4 2 2 2 8 2" xfId="13043" xr:uid="{00000000-0005-0000-0000-000021330000}"/>
    <cellStyle name="Comma 2 4 2 2 2 9" xfId="13044" xr:uid="{00000000-0005-0000-0000-000022330000}"/>
    <cellStyle name="Comma 2 4 2 2 3" xfId="13045" xr:uid="{00000000-0005-0000-0000-000023330000}"/>
    <cellStyle name="Comma 2 4 2 2 3 2" xfId="13046" xr:uid="{00000000-0005-0000-0000-000024330000}"/>
    <cellStyle name="Comma 2 4 2 2 3 2 2" xfId="13047" xr:uid="{00000000-0005-0000-0000-000025330000}"/>
    <cellStyle name="Comma 2 4 2 2 3 2 2 2" xfId="13048" xr:uid="{00000000-0005-0000-0000-000026330000}"/>
    <cellStyle name="Comma 2 4 2 2 3 2 2 2 2" xfId="13049" xr:uid="{00000000-0005-0000-0000-000027330000}"/>
    <cellStyle name="Comma 2 4 2 2 3 2 2 2 2 2" xfId="13050" xr:uid="{00000000-0005-0000-0000-000028330000}"/>
    <cellStyle name="Comma 2 4 2 2 3 2 2 2 2 2 2" xfId="13051" xr:uid="{00000000-0005-0000-0000-000029330000}"/>
    <cellStyle name="Comma 2 4 2 2 3 2 2 2 2 3" xfId="13052" xr:uid="{00000000-0005-0000-0000-00002A330000}"/>
    <cellStyle name="Comma 2 4 2 2 3 2 2 2 2 3 2" xfId="13053" xr:uid="{00000000-0005-0000-0000-00002B330000}"/>
    <cellStyle name="Comma 2 4 2 2 3 2 2 2 2 4" xfId="13054" xr:uid="{00000000-0005-0000-0000-00002C330000}"/>
    <cellStyle name="Comma 2 4 2 2 3 2 2 2 3" xfId="13055" xr:uid="{00000000-0005-0000-0000-00002D330000}"/>
    <cellStyle name="Comma 2 4 2 2 3 2 2 2 3 2" xfId="13056" xr:uid="{00000000-0005-0000-0000-00002E330000}"/>
    <cellStyle name="Comma 2 4 2 2 3 2 2 2 4" xfId="13057" xr:uid="{00000000-0005-0000-0000-00002F330000}"/>
    <cellStyle name="Comma 2 4 2 2 3 2 2 2 4 2" xfId="13058" xr:uid="{00000000-0005-0000-0000-000030330000}"/>
    <cellStyle name="Comma 2 4 2 2 3 2 2 2 5" xfId="13059" xr:uid="{00000000-0005-0000-0000-000031330000}"/>
    <cellStyle name="Comma 2 4 2 2 3 2 2 3" xfId="13060" xr:uid="{00000000-0005-0000-0000-000032330000}"/>
    <cellStyle name="Comma 2 4 2 2 3 2 2 3 2" xfId="13061" xr:uid="{00000000-0005-0000-0000-000033330000}"/>
    <cellStyle name="Comma 2 4 2 2 3 2 2 3 2 2" xfId="13062" xr:uid="{00000000-0005-0000-0000-000034330000}"/>
    <cellStyle name="Comma 2 4 2 2 3 2 2 3 3" xfId="13063" xr:uid="{00000000-0005-0000-0000-000035330000}"/>
    <cellStyle name="Comma 2 4 2 2 3 2 2 3 3 2" xfId="13064" xr:uid="{00000000-0005-0000-0000-000036330000}"/>
    <cellStyle name="Comma 2 4 2 2 3 2 2 3 4" xfId="13065" xr:uid="{00000000-0005-0000-0000-000037330000}"/>
    <cellStyle name="Comma 2 4 2 2 3 2 2 4" xfId="13066" xr:uid="{00000000-0005-0000-0000-000038330000}"/>
    <cellStyle name="Comma 2 4 2 2 3 2 2 4 2" xfId="13067" xr:uid="{00000000-0005-0000-0000-000039330000}"/>
    <cellStyle name="Comma 2 4 2 2 3 2 2 5" xfId="13068" xr:uid="{00000000-0005-0000-0000-00003A330000}"/>
    <cellStyle name="Comma 2 4 2 2 3 2 2 5 2" xfId="13069" xr:uid="{00000000-0005-0000-0000-00003B330000}"/>
    <cellStyle name="Comma 2 4 2 2 3 2 2 6" xfId="13070" xr:uid="{00000000-0005-0000-0000-00003C330000}"/>
    <cellStyle name="Comma 2 4 2 2 3 2 3" xfId="13071" xr:uid="{00000000-0005-0000-0000-00003D330000}"/>
    <cellStyle name="Comma 2 4 2 2 3 2 3 2" xfId="13072" xr:uid="{00000000-0005-0000-0000-00003E330000}"/>
    <cellStyle name="Comma 2 4 2 2 3 2 3 2 2" xfId="13073" xr:uid="{00000000-0005-0000-0000-00003F330000}"/>
    <cellStyle name="Comma 2 4 2 2 3 2 3 2 2 2" xfId="13074" xr:uid="{00000000-0005-0000-0000-000040330000}"/>
    <cellStyle name="Comma 2 4 2 2 3 2 3 2 3" xfId="13075" xr:uid="{00000000-0005-0000-0000-000041330000}"/>
    <cellStyle name="Comma 2 4 2 2 3 2 3 2 3 2" xfId="13076" xr:uid="{00000000-0005-0000-0000-000042330000}"/>
    <cellStyle name="Comma 2 4 2 2 3 2 3 2 4" xfId="13077" xr:uid="{00000000-0005-0000-0000-000043330000}"/>
    <cellStyle name="Comma 2 4 2 2 3 2 3 3" xfId="13078" xr:uid="{00000000-0005-0000-0000-000044330000}"/>
    <cellStyle name="Comma 2 4 2 2 3 2 3 3 2" xfId="13079" xr:uid="{00000000-0005-0000-0000-000045330000}"/>
    <cellStyle name="Comma 2 4 2 2 3 2 3 4" xfId="13080" xr:uid="{00000000-0005-0000-0000-000046330000}"/>
    <cellStyle name="Comma 2 4 2 2 3 2 3 4 2" xfId="13081" xr:uid="{00000000-0005-0000-0000-000047330000}"/>
    <cellStyle name="Comma 2 4 2 2 3 2 3 5" xfId="13082" xr:uid="{00000000-0005-0000-0000-000048330000}"/>
    <cellStyle name="Comma 2 4 2 2 3 2 4" xfId="13083" xr:uid="{00000000-0005-0000-0000-000049330000}"/>
    <cellStyle name="Comma 2 4 2 2 3 2 4 2" xfId="13084" xr:uid="{00000000-0005-0000-0000-00004A330000}"/>
    <cellStyle name="Comma 2 4 2 2 3 2 4 2 2" xfId="13085" xr:uid="{00000000-0005-0000-0000-00004B330000}"/>
    <cellStyle name="Comma 2 4 2 2 3 2 4 3" xfId="13086" xr:uid="{00000000-0005-0000-0000-00004C330000}"/>
    <cellStyle name="Comma 2 4 2 2 3 2 4 3 2" xfId="13087" xr:uid="{00000000-0005-0000-0000-00004D330000}"/>
    <cellStyle name="Comma 2 4 2 2 3 2 4 4" xfId="13088" xr:uid="{00000000-0005-0000-0000-00004E330000}"/>
    <cellStyle name="Comma 2 4 2 2 3 2 5" xfId="13089" xr:uid="{00000000-0005-0000-0000-00004F330000}"/>
    <cellStyle name="Comma 2 4 2 2 3 2 5 2" xfId="13090" xr:uid="{00000000-0005-0000-0000-000050330000}"/>
    <cellStyle name="Comma 2 4 2 2 3 2 6" xfId="13091" xr:uid="{00000000-0005-0000-0000-000051330000}"/>
    <cellStyle name="Comma 2 4 2 2 3 2 6 2" xfId="13092" xr:uid="{00000000-0005-0000-0000-000052330000}"/>
    <cellStyle name="Comma 2 4 2 2 3 2 7" xfId="13093" xr:uid="{00000000-0005-0000-0000-000053330000}"/>
    <cellStyle name="Comma 2 4 2 2 3 3" xfId="13094" xr:uid="{00000000-0005-0000-0000-000054330000}"/>
    <cellStyle name="Comma 2 4 2 2 3 3 2" xfId="13095" xr:uid="{00000000-0005-0000-0000-000055330000}"/>
    <cellStyle name="Comma 2 4 2 2 3 3 2 2" xfId="13096" xr:uid="{00000000-0005-0000-0000-000056330000}"/>
    <cellStyle name="Comma 2 4 2 2 3 3 2 2 2" xfId="13097" xr:uid="{00000000-0005-0000-0000-000057330000}"/>
    <cellStyle name="Comma 2 4 2 2 3 3 2 2 2 2" xfId="13098" xr:uid="{00000000-0005-0000-0000-000058330000}"/>
    <cellStyle name="Comma 2 4 2 2 3 3 2 2 3" xfId="13099" xr:uid="{00000000-0005-0000-0000-000059330000}"/>
    <cellStyle name="Comma 2 4 2 2 3 3 2 2 3 2" xfId="13100" xr:uid="{00000000-0005-0000-0000-00005A330000}"/>
    <cellStyle name="Comma 2 4 2 2 3 3 2 2 4" xfId="13101" xr:uid="{00000000-0005-0000-0000-00005B330000}"/>
    <cellStyle name="Comma 2 4 2 2 3 3 2 3" xfId="13102" xr:uid="{00000000-0005-0000-0000-00005C330000}"/>
    <cellStyle name="Comma 2 4 2 2 3 3 2 3 2" xfId="13103" xr:uid="{00000000-0005-0000-0000-00005D330000}"/>
    <cellStyle name="Comma 2 4 2 2 3 3 2 4" xfId="13104" xr:uid="{00000000-0005-0000-0000-00005E330000}"/>
    <cellStyle name="Comma 2 4 2 2 3 3 2 4 2" xfId="13105" xr:uid="{00000000-0005-0000-0000-00005F330000}"/>
    <cellStyle name="Comma 2 4 2 2 3 3 2 5" xfId="13106" xr:uid="{00000000-0005-0000-0000-000060330000}"/>
    <cellStyle name="Comma 2 4 2 2 3 3 3" xfId="13107" xr:uid="{00000000-0005-0000-0000-000061330000}"/>
    <cellStyle name="Comma 2 4 2 2 3 3 3 2" xfId="13108" xr:uid="{00000000-0005-0000-0000-000062330000}"/>
    <cellStyle name="Comma 2 4 2 2 3 3 3 2 2" xfId="13109" xr:uid="{00000000-0005-0000-0000-000063330000}"/>
    <cellStyle name="Comma 2 4 2 2 3 3 3 3" xfId="13110" xr:uid="{00000000-0005-0000-0000-000064330000}"/>
    <cellStyle name="Comma 2 4 2 2 3 3 3 3 2" xfId="13111" xr:uid="{00000000-0005-0000-0000-000065330000}"/>
    <cellStyle name="Comma 2 4 2 2 3 3 3 4" xfId="13112" xr:uid="{00000000-0005-0000-0000-000066330000}"/>
    <cellStyle name="Comma 2 4 2 2 3 3 4" xfId="13113" xr:uid="{00000000-0005-0000-0000-000067330000}"/>
    <cellStyle name="Comma 2 4 2 2 3 3 4 2" xfId="13114" xr:uid="{00000000-0005-0000-0000-000068330000}"/>
    <cellStyle name="Comma 2 4 2 2 3 3 5" xfId="13115" xr:uid="{00000000-0005-0000-0000-000069330000}"/>
    <cellStyle name="Comma 2 4 2 2 3 3 5 2" xfId="13116" xr:uid="{00000000-0005-0000-0000-00006A330000}"/>
    <cellStyle name="Comma 2 4 2 2 3 3 6" xfId="13117" xr:uid="{00000000-0005-0000-0000-00006B330000}"/>
    <cellStyle name="Comma 2 4 2 2 3 4" xfId="13118" xr:uid="{00000000-0005-0000-0000-00006C330000}"/>
    <cellStyle name="Comma 2 4 2 2 3 4 2" xfId="13119" xr:uid="{00000000-0005-0000-0000-00006D330000}"/>
    <cellStyle name="Comma 2 4 2 2 3 4 2 2" xfId="13120" xr:uid="{00000000-0005-0000-0000-00006E330000}"/>
    <cellStyle name="Comma 2 4 2 2 3 4 2 2 2" xfId="13121" xr:uid="{00000000-0005-0000-0000-00006F330000}"/>
    <cellStyle name="Comma 2 4 2 2 3 4 2 3" xfId="13122" xr:uid="{00000000-0005-0000-0000-000070330000}"/>
    <cellStyle name="Comma 2 4 2 2 3 4 2 3 2" xfId="13123" xr:uid="{00000000-0005-0000-0000-000071330000}"/>
    <cellStyle name="Comma 2 4 2 2 3 4 2 4" xfId="13124" xr:uid="{00000000-0005-0000-0000-000072330000}"/>
    <cellStyle name="Comma 2 4 2 2 3 4 3" xfId="13125" xr:uid="{00000000-0005-0000-0000-000073330000}"/>
    <cellStyle name="Comma 2 4 2 2 3 4 3 2" xfId="13126" xr:uid="{00000000-0005-0000-0000-000074330000}"/>
    <cellStyle name="Comma 2 4 2 2 3 4 4" xfId="13127" xr:uid="{00000000-0005-0000-0000-000075330000}"/>
    <cellStyle name="Comma 2 4 2 2 3 4 4 2" xfId="13128" xr:uid="{00000000-0005-0000-0000-000076330000}"/>
    <cellStyle name="Comma 2 4 2 2 3 4 5" xfId="13129" xr:uid="{00000000-0005-0000-0000-000077330000}"/>
    <cellStyle name="Comma 2 4 2 2 3 5" xfId="13130" xr:uid="{00000000-0005-0000-0000-000078330000}"/>
    <cellStyle name="Comma 2 4 2 2 3 5 2" xfId="13131" xr:uid="{00000000-0005-0000-0000-000079330000}"/>
    <cellStyle name="Comma 2 4 2 2 3 5 2 2" xfId="13132" xr:uid="{00000000-0005-0000-0000-00007A330000}"/>
    <cellStyle name="Comma 2 4 2 2 3 5 3" xfId="13133" xr:uid="{00000000-0005-0000-0000-00007B330000}"/>
    <cellStyle name="Comma 2 4 2 2 3 5 3 2" xfId="13134" xr:uid="{00000000-0005-0000-0000-00007C330000}"/>
    <cellStyle name="Comma 2 4 2 2 3 5 4" xfId="13135" xr:uid="{00000000-0005-0000-0000-00007D330000}"/>
    <cellStyle name="Comma 2 4 2 2 3 6" xfId="13136" xr:uid="{00000000-0005-0000-0000-00007E330000}"/>
    <cellStyle name="Comma 2 4 2 2 3 6 2" xfId="13137" xr:uid="{00000000-0005-0000-0000-00007F330000}"/>
    <cellStyle name="Comma 2 4 2 2 3 7" xfId="13138" xr:uid="{00000000-0005-0000-0000-000080330000}"/>
    <cellStyle name="Comma 2 4 2 2 3 7 2" xfId="13139" xr:uid="{00000000-0005-0000-0000-000081330000}"/>
    <cellStyle name="Comma 2 4 2 2 3 8" xfId="13140" xr:uid="{00000000-0005-0000-0000-000082330000}"/>
    <cellStyle name="Comma 2 4 2 2 4" xfId="13141" xr:uid="{00000000-0005-0000-0000-000083330000}"/>
    <cellStyle name="Comma 2 4 2 2 4 2" xfId="13142" xr:uid="{00000000-0005-0000-0000-000084330000}"/>
    <cellStyle name="Comma 2 4 2 2 4 2 2" xfId="13143" xr:uid="{00000000-0005-0000-0000-000085330000}"/>
    <cellStyle name="Comma 2 4 2 2 4 2 2 2" xfId="13144" xr:uid="{00000000-0005-0000-0000-000086330000}"/>
    <cellStyle name="Comma 2 4 2 2 4 2 2 2 2" xfId="13145" xr:uid="{00000000-0005-0000-0000-000087330000}"/>
    <cellStyle name="Comma 2 4 2 2 4 2 2 2 2 2" xfId="13146" xr:uid="{00000000-0005-0000-0000-000088330000}"/>
    <cellStyle name="Comma 2 4 2 2 4 2 2 2 3" xfId="13147" xr:uid="{00000000-0005-0000-0000-000089330000}"/>
    <cellStyle name="Comma 2 4 2 2 4 2 2 2 3 2" xfId="13148" xr:uid="{00000000-0005-0000-0000-00008A330000}"/>
    <cellStyle name="Comma 2 4 2 2 4 2 2 2 4" xfId="13149" xr:uid="{00000000-0005-0000-0000-00008B330000}"/>
    <cellStyle name="Comma 2 4 2 2 4 2 2 3" xfId="13150" xr:uid="{00000000-0005-0000-0000-00008C330000}"/>
    <cellStyle name="Comma 2 4 2 2 4 2 2 3 2" xfId="13151" xr:uid="{00000000-0005-0000-0000-00008D330000}"/>
    <cellStyle name="Comma 2 4 2 2 4 2 2 4" xfId="13152" xr:uid="{00000000-0005-0000-0000-00008E330000}"/>
    <cellStyle name="Comma 2 4 2 2 4 2 2 4 2" xfId="13153" xr:uid="{00000000-0005-0000-0000-00008F330000}"/>
    <cellStyle name="Comma 2 4 2 2 4 2 2 5" xfId="13154" xr:uid="{00000000-0005-0000-0000-000090330000}"/>
    <cellStyle name="Comma 2 4 2 2 4 2 3" xfId="13155" xr:uid="{00000000-0005-0000-0000-000091330000}"/>
    <cellStyle name="Comma 2 4 2 2 4 2 3 2" xfId="13156" xr:uid="{00000000-0005-0000-0000-000092330000}"/>
    <cellStyle name="Comma 2 4 2 2 4 2 3 2 2" xfId="13157" xr:uid="{00000000-0005-0000-0000-000093330000}"/>
    <cellStyle name="Comma 2 4 2 2 4 2 3 3" xfId="13158" xr:uid="{00000000-0005-0000-0000-000094330000}"/>
    <cellStyle name="Comma 2 4 2 2 4 2 3 3 2" xfId="13159" xr:uid="{00000000-0005-0000-0000-000095330000}"/>
    <cellStyle name="Comma 2 4 2 2 4 2 3 4" xfId="13160" xr:uid="{00000000-0005-0000-0000-000096330000}"/>
    <cellStyle name="Comma 2 4 2 2 4 2 4" xfId="13161" xr:uid="{00000000-0005-0000-0000-000097330000}"/>
    <cellStyle name="Comma 2 4 2 2 4 2 4 2" xfId="13162" xr:uid="{00000000-0005-0000-0000-000098330000}"/>
    <cellStyle name="Comma 2 4 2 2 4 2 5" xfId="13163" xr:uid="{00000000-0005-0000-0000-000099330000}"/>
    <cellStyle name="Comma 2 4 2 2 4 2 5 2" xfId="13164" xr:uid="{00000000-0005-0000-0000-00009A330000}"/>
    <cellStyle name="Comma 2 4 2 2 4 2 6" xfId="13165" xr:uid="{00000000-0005-0000-0000-00009B330000}"/>
    <cellStyle name="Comma 2 4 2 2 4 3" xfId="13166" xr:uid="{00000000-0005-0000-0000-00009C330000}"/>
    <cellStyle name="Comma 2 4 2 2 4 3 2" xfId="13167" xr:uid="{00000000-0005-0000-0000-00009D330000}"/>
    <cellStyle name="Comma 2 4 2 2 4 3 2 2" xfId="13168" xr:uid="{00000000-0005-0000-0000-00009E330000}"/>
    <cellStyle name="Comma 2 4 2 2 4 3 2 2 2" xfId="13169" xr:uid="{00000000-0005-0000-0000-00009F330000}"/>
    <cellStyle name="Comma 2 4 2 2 4 3 2 3" xfId="13170" xr:uid="{00000000-0005-0000-0000-0000A0330000}"/>
    <cellStyle name="Comma 2 4 2 2 4 3 2 3 2" xfId="13171" xr:uid="{00000000-0005-0000-0000-0000A1330000}"/>
    <cellStyle name="Comma 2 4 2 2 4 3 2 4" xfId="13172" xr:uid="{00000000-0005-0000-0000-0000A2330000}"/>
    <cellStyle name="Comma 2 4 2 2 4 3 3" xfId="13173" xr:uid="{00000000-0005-0000-0000-0000A3330000}"/>
    <cellStyle name="Comma 2 4 2 2 4 3 3 2" xfId="13174" xr:uid="{00000000-0005-0000-0000-0000A4330000}"/>
    <cellStyle name="Comma 2 4 2 2 4 3 4" xfId="13175" xr:uid="{00000000-0005-0000-0000-0000A5330000}"/>
    <cellStyle name="Comma 2 4 2 2 4 3 4 2" xfId="13176" xr:uid="{00000000-0005-0000-0000-0000A6330000}"/>
    <cellStyle name="Comma 2 4 2 2 4 3 5" xfId="13177" xr:uid="{00000000-0005-0000-0000-0000A7330000}"/>
    <cellStyle name="Comma 2 4 2 2 4 4" xfId="13178" xr:uid="{00000000-0005-0000-0000-0000A8330000}"/>
    <cellStyle name="Comma 2 4 2 2 4 4 2" xfId="13179" xr:uid="{00000000-0005-0000-0000-0000A9330000}"/>
    <cellStyle name="Comma 2 4 2 2 4 4 2 2" xfId="13180" xr:uid="{00000000-0005-0000-0000-0000AA330000}"/>
    <cellStyle name="Comma 2 4 2 2 4 4 3" xfId="13181" xr:uid="{00000000-0005-0000-0000-0000AB330000}"/>
    <cellStyle name="Comma 2 4 2 2 4 4 3 2" xfId="13182" xr:uid="{00000000-0005-0000-0000-0000AC330000}"/>
    <cellStyle name="Comma 2 4 2 2 4 4 4" xfId="13183" xr:uid="{00000000-0005-0000-0000-0000AD330000}"/>
    <cellStyle name="Comma 2 4 2 2 4 5" xfId="13184" xr:uid="{00000000-0005-0000-0000-0000AE330000}"/>
    <cellStyle name="Comma 2 4 2 2 4 5 2" xfId="13185" xr:uid="{00000000-0005-0000-0000-0000AF330000}"/>
    <cellStyle name="Comma 2 4 2 2 4 6" xfId="13186" xr:uid="{00000000-0005-0000-0000-0000B0330000}"/>
    <cellStyle name="Comma 2 4 2 2 4 6 2" xfId="13187" xr:uid="{00000000-0005-0000-0000-0000B1330000}"/>
    <cellStyle name="Comma 2 4 2 2 4 7" xfId="13188" xr:uid="{00000000-0005-0000-0000-0000B2330000}"/>
    <cellStyle name="Comma 2 4 2 2 5" xfId="13189" xr:uid="{00000000-0005-0000-0000-0000B3330000}"/>
    <cellStyle name="Comma 2 4 2 2 5 2" xfId="13190" xr:uid="{00000000-0005-0000-0000-0000B4330000}"/>
    <cellStyle name="Comma 2 4 2 2 5 2 2" xfId="13191" xr:uid="{00000000-0005-0000-0000-0000B5330000}"/>
    <cellStyle name="Comma 2 4 2 2 5 2 2 2" xfId="13192" xr:uid="{00000000-0005-0000-0000-0000B6330000}"/>
    <cellStyle name="Comma 2 4 2 2 5 2 2 2 2" xfId="13193" xr:uid="{00000000-0005-0000-0000-0000B7330000}"/>
    <cellStyle name="Comma 2 4 2 2 5 2 2 3" xfId="13194" xr:uid="{00000000-0005-0000-0000-0000B8330000}"/>
    <cellStyle name="Comma 2 4 2 2 5 2 2 3 2" xfId="13195" xr:uid="{00000000-0005-0000-0000-0000B9330000}"/>
    <cellStyle name="Comma 2 4 2 2 5 2 2 4" xfId="13196" xr:uid="{00000000-0005-0000-0000-0000BA330000}"/>
    <cellStyle name="Comma 2 4 2 2 5 2 3" xfId="13197" xr:uid="{00000000-0005-0000-0000-0000BB330000}"/>
    <cellStyle name="Comma 2 4 2 2 5 2 3 2" xfId="13198" xr:uid="{00000000-0005-0000-0000-0000BC330000}"/>
    <cellStyle name="Comma 2 4 2 2 5 2 4" xfId="13199" xr:uid="{00000000-0005-0000-0000-0000BD330000}"/>
    <cellStyle name="Comma 2 4 2 2 5 2 4 2" xfId="13200" xr:uid="{00000000-0005-0000-0000-0000BE330000}"/>
    <cellStyle name="Comma 2 4 2 2 5 2 5" xfId="13201" xr:uid="{00000000-0005-0000-0000-0000BF330000}"/>
    <cellStyle name="Comma 2 4 2 2 5 3" xfId="13202" xr:uid="{00000000-0005-0000-0000-0000C0330000}"/>
    <cellStyle name="Comma 2 4 2 2 5 3 2" xfId="13203" xr:uid="{00000000-0005-0000-0000-0000C1330000}"/>
    <cellStyle name="Comma 2 4 2 2 5 3 2 2" xfId="13204" xr:uid="{00000000-0005-0000-0000-0000C2330000}"/>
    <cellStyle name="Comma 2 4 2 2 5 3 3" xfId="13205" xr:uid="{00000000-0005-0000-0000-0000C3330000}"/>
    <cellStyle name="Comma 2 4 2 2 5 3 3 2" xfId="13206" xr:uid="{00000000-0005-0000-0000-0000C4330000}"/>
    <cellStyle name="Comma 2 4 2 2 5 3 4" xfId="13207" xr:uid="{00000000-0005-0000-0000-0000C5330000}"/>
    <cellStyle name="Comma 2 4 2 2 5 4" xfId="13208" xr:uid="{00000000-0005-0000-0000-0000C6330000}"/>
    <cellStyle name="Comma 2 4 2 2 5 4 2" xfId="13209" xr:uid="{00000000-0005-0000-0000-0000C7330000}"/>
    <cellStyle name="Comma 2 4 2 2 5 5" xfId="13210" xr:uid="{00000000-0005-0000-0000-0000C8330000}"/>
    <cellStyle name="Comma 2 4 2 2 5 5 2" xfId="13211" xr:uid="{00000000-0005-0000-0000-0000C9330000}"/>
    <cellStyle name="Comma 2 4 2 2 5 6" xfId="13212" xr:uid="{00000000-0005-0000-0000-0000CA330000}"/>
    <cellStyle name="Comma 2 4 2 2 6" xfId="13213" xr:uid="{00000000-0005-0000-0000-0000CB330000}"/>
    <cellStyle name="Comma 2 4 2 2 6 2" xfId="13214" xr:uid="{00000000-0005-0000-0000-0000CC330000}"/>
    <cellStyle name="Comma 2 4 2 2 6 2 2" xfId="13215" xr:uid="{00000000-0005-0000-0000-0000CD330000}"/>
    <cellStyle name="Comma 2 4 2 2 6 2 2 2" xfId="13216" xr:uid="{00000000-0005-0000-0000-0000CE330000}"/>
    <cellStyle name="Comma 2 4 2 2 6 2 3" xfId="13217" xr:uid="{00000000-0005-0000-0000-0000CF330000}"/>
    <cellStyle name="Comma 2 4 2 2 6 2 3 2" xfId="13218" xr:uid="{00000000-0005-0000-0000-0000D0330000}"/>
    <cellStyle name="Comma 2 4 2 2 6 2 4" xfId="13219" xr:uid="{00000000-0005-0000-0000-0000D1330000}"/>
    <cellStyle name="Comma 2 4 2 2 6 3" xfId="13220" xr:uid="{00000000-0005-0000-0000-0000D2330000}"/>
    <cellStyle name="Comma 2 4 2 2 6 3 2" xfId="13221" xr:uid="{00000000-0005-0000-0000-0000D3330000}"/>
    <cellStyle name="Comma 2 4 2 2 6 4" xfId="13222" xr:uid="{00000000-0005-0000-0000-0000D4330000}"/>
    <cellStyle name="Comma 2 4 2 2 6 4 2" xfId="13223" xr:uid="{00000000-0005-0000-0000-0000D5330000}"/>
    <cellStyle name="Comma 2 4 2 2 6 5" xfId="13224" xr:uid="{00000000-0005-0000-0000-0000D6330000}"/>
    <cellStyle name="Comma 2 4 2 2 7" xfId="13225" xr:uid="{00000000-0005-0000-0000-0000D7330000}"/>
    <cellStyle name="Comma 2 4 2 2 7 2" xfId="13226" xr:uid="{00000000-0005-0000-0000-0000D8330000}"/>
    <cellStyle name="Comma 2 4 2 2 7 2 2" xfId="13227" xr:uid="{00000000-0005-0000-0000-0000D9330000}"/>
    <cellStyle name="Comma 2 4 2 2 7 3" xfId="13228" xr:uid="{00000000-0005-0000-0000-0000DA330000}"/>
    <cellStyle name="Comma 2 4 2 2 7 3 2" xfId="13229" xr:uid="{00000000-0005-0000-0000-0000DB330000}"/>
    <cellStyle name="Comma 2 4 2 2 7 4" xfId="13230" xr:uid="{00000000-0005-0000-0000-0000DC330000}"/>
    <cellStyle name="Comma 2 4 2 2 8" xfId="13231" xr:uid="{00000000-0005-0000-0000-0000DD330000}"/>
    <cellStyle name="Comma 2 4 2 2 8 2" xfId="13232" xr:uid="{00000000-0005-0000-0000-0000DE330000}"/>
    <cellStyle name="Comma 2 4 2 2 9" xfId="13233" xr:uid="{00000000-0005-0000-0000-0000DF330000}"/>
    <cellStyle name="Comma 2 4 2 2 9 2" xfId="13234" xr:uid="{00000000-0005-0000-0000-0000E0330000}"/>
    <cellStyle name="Comma 2 4 2 3" xfId="13235" xr:uid="{00000000-0005-0000-0000-0000E1330000}"/>
    <cellStyle name="Comma 2 4 2 3 10" xfId="13236" xr:uid="{00000000-0005-0000-0000-0000E2330000}"/>
    <cellStyle name="Comma 2 4 2 3 2" xfId="13237" xr:uid="{00000000-0005-0000-0000-0000E3330000}"/>
    <cellStyle name="Comma 2 4 2 3 2 2" xfId="13238" xr:uid="{00000000-0005-0000-0000-0000E4330000}"/>
    <cellStyle name="Comma 2 4 2 3 2 2 2" xfId="13239" xr:uid="{00000000-0005-0000-0000-0000E5330000}"/>
    <cellStyle name="Comma 2 4 2 3 2 2 2 2" xfId="13240" xr:uid="{00000000-0005-0000-0000-0000E6330000}"/>
    <cellStyle name="Comma 2 4 2 3 2 2 2 2 2" xfId="13241" xr:uid="{00000000-0005-0000-0000-0000E7330000}"/>
    <cellStyle name="Comma 2 4 2 3 2 2 2 2 2 2" xfId="13242" xr:uid="{00000000-0005-0000-0000-0000E8330000}"/>
    <cellStyle name="Comma 2 4 2 3 2 2 2 2 2 2 2" xfId="13243" xr:uid="{00000000-0005-0000-0000-0000E9330000}"/>
    <cellStyle name="Comma 2 4 2 3 2 2 2 2 2 2 2 2" xfId="13244" xr:uid="{00000000-0005-0000-0000-0000EA330000}"/>
    <cellStyle name="Comma 2 4 2 3 2 2 2 2 2 2 3" xfId="13245" xr:uid="{00000000-0005-0000-0000-0000EB330000}"/>
    <cellStyle name="Comma 2 4 2 3 2 2 2 2 2 2 3 2" xfId="13246" xr:uid="{00000000-0005-0000-0000-0000EC330000}"/>
    <cellStyle name="Comma 2 4 2 3 2 2 2 2 2 2 4" xfId="13247" xr:uid="{00000000-0005-0000-0000-0000ED330000}"/>
    <cellStyle name="Comma 2 4 2 3 2 2 2 2 2 3" xfId="13248" xr:uid="{00000000-0005-0000-0000-0000EE330000}"/>
    <cellStyle name="Comma 2 4 2 3 2 2 2 2 2 3 2" xfId="13249" xr:uid="{00000000-0005-0000-0000-0000EF330000}"/>
    <cellStyle name="Comma 2 4 2 3 2 2 2 2 2 4" xfId="13250" xr:uid="{00000000-0005-0000-0000-0000F0330000}"/>
    <cellStyle name="Comma 2 4 2 3 2 2 2 2 2 4 2" xfId="13251" xr:uid="{00000000-0005-0000-0000-0000F1330000}"/>
    <cellStyle name="Comma 2 4 2 3 2 2 2 2 2 5" xfId="13252" xr:uid="{00000000-0005-0000-0000-0000F2330000}"/>
    <cellStyle name="Comma 2 4 2 3 2 2 2 2 3" xfId="13253" xr:uid="{00000000-0005-0000-0000-0000F3330000}"/>
    <cellStyle name="Comma 2 4 2 3 2 2 2 2 3 2" xfId="13254" xr:uid="{00000000-0005-0000-0000-0000F4330000}"/>
    <cellStyle name="Comma 2 4 2 3 2 2 2 2 3 2 2" xfId="13255" xr:uid="{00000000-0005-0000-0000-0000F5330000}"/>
    <cellStyle name="Comma 2 4 2 3 2 2 2 2 3 3" xfId="13256" xr:uid="{00000000-0005-0000-0000-0000F6330000}"/>
    <cellStyle name="Comma 2 4 2 3 2 2 2 2 3 3 2" xfId="13257" xr:uid="{00000000-0005-0000-0000-0000F7330000}"/>
    <cellStyle name="Comma 2 4 2 3 2 2 2 2 3 4" xfId="13258" xr:uid="{00000000-0005-0000-0000-0000F8330000}"/>
    <cellStyle name="Comma 2 4 2 3 2 2 2 2 4" xfId="13259" xr:uid="{00000000-0005-0000-0000-0000F9330000}"/>
    <cellStyle name="Comma 2 4 2 3 2 2 2 2 4 2" xfId="13260" xr:uid="{00000000-0005-0000-0000-0000FA330000}"/>
    <cellStyle name="Comma 2 4 2 3 2 2 2 2 5" xfId="13261" xr:uid="{00000000-0005-0000-0000-0000FB330000}"/>
    <cellStyle name="Comma 2 4 2 3 2 2 2 2 5 2" xfId="13262" xr:uid="{00000000-0005-0000-0000-0000FC330000}"/>
    <cellStyle name="Comma 2 4 2 3 2 2 2 2 6" xfId="13263" xr:uid="{00000000-0005-0000-0000-0000FD330000}"/>
    <cellStyle name="Comma 2 4 2 3 2 2 2 3" xfId="13264" xr:uid="{00000000-0005-0000-0000-0000FE330000}"/>
    <cellStyle name="Comma 2 4 2 3 2 2 2 3 2" xfId="13265" xr:uid="{00000000-0005-0000-0000-0000FF330000}"/>
    <cellStyle name="Comma 2 4 2 3 2 2 2 3 2 2" xfId="13266" xr:uid="{00000000-0005-0000-0000-000000340000}"/>
    <cellStyle name="Comma 2 4 2 3 2 2 2 3 2 2 2" xfId="13267" xr:uid="{00000000-0005-0000-0000-000001340000}"/>
    <cellStyle name="Comma 2 4 2 3 2 2 2 3 2 3" xfId="13268" xr:uid="{00000000-0005-0000-0000-000002340000}"/>
    <cellStyle name="Comma 2 4 2 3 2 2 2 3 2 3 2" xfId="13269" xr:uid="{00000000-0005-0000-0000-000003340000}"/>
    <cellStyle name="Comma 2 4 2 3 2 2 2 3 2 4" xfId="13270" xr:uid="{00000000-0005-0000-0000-000004340000}"/>
    <cellStyle name="Comma 2 4 2 3 2 2 2 3 3" xfId="13271" xr:uid="{00000000-0005-0000-0000-000005340000}"/>
    <cellStyle name="Comma 2 4 2 3 2 2 2 3 3 2" xfId="13272" xr:uid="{00000000-0005-0000-0000-000006340000}"/>
    <cellStyle name="Comma 2 4 2 3 2 2 2 3 4" xfId="13273" xr:uid="{00000000-0005-0000-0000-000007340000}"/>
    <cellStyle name="Comma 2 4 2 3 2 2 2 3 4 2" xfId="13274" xr:uid="{00000000-0005-0000-0000-000008340000}"/>
    <cellStyle name="Comma 2 4 2 3 2 2 2 3 5" xfId="13275" xr:uid="{00000000-0005-0000-0000-000009340000}"/>
    <cellStyle name="Comma 2 4 2 3 2 2 2 4" xfId="13276" xr:uid="{00000000-0005-0000-0000-00000A340000}"/>
    <cellStyle name="Comma 2 4 2 3 2 2 2 4 2" xfId="13277" xr:uid="{00000000-0005-0000-0000-00000B340000}"/>
    <cellStyle name="Comma 2 4 2 3 2 2 2 4 2 2" xfId="13278" xr:uid="{00000000-0005-0000-0000-00000C340000}"/>
    <cellStyle name="Comma 2 4 2 3 2 2 2 4 3" xfId="13279" xr:uid="{00000000-0005-0000-0000-00000D340000}"/>
    <cellStyle name="Comma 2 4 2 3 2 2 2 4 3 2" xfId="13280" xr:uid="{00000000-0005-0000-0000-00000E340000}"/>
    <cellStyle name="Comma 2 4 2 3 2 2 2 4 4" xfId="13281" xr:uid="{00000000-0005-0000-0000-00000F340000}"/>
    <cellStyle name="Comma 2 4 2 3 2 2 2 5" xfId="13282" xr:uid="{00000000-0005-0000-0000-000010340000}"/>
    <cellStyle name="Comma 2 4 2 3 2 2 2 5 2" xfId="13283" xr:uid="{00000000-0005-0000-0000-000011340000}"/>
    <cellStyle name="Comma 2 4 2 3 2 2 2 6" xfId="13284" xr:uid="{00000000-0005-0000-0000-000012340000}"/>
    <cellStyle name="Comma 2 4 2 3 2 2 2 6 2" xfId="13285" xr:uid="{00000000-0005-0000-0000-000013340000}"/>
    <cellStyle name="Comma 2 4 2 3 2 2 2 7" xfId="13286" xr:uid="{00000000-0005-0000-0000-000014340000}"/>
    <cellStyle name="Comma 2 4 2 3 2 2 3" xfId="13287" xr:uid="{00000000-0005-0000-0000-000015340000}"/>
    <cellStyle name="Comma 2 4 2 3 2 2 3 2" xfId="13288" xr:uid="{00000000-0005-0000-0000-000016340000}"/>
    <cellStyle name="Comma 2 4 2 3 2 2 3 2 2" xfId="13289" xr:uid="{00000000-0005-0000-0000-000017340000}"/>
    <cellStyle name="Comma 2 4 2 3 2 2 3 2 2 2" xfId="13290" xr:uid="{00000000-0005-0000-0000-000018340000}"/>
    <cellStyle name="Comma 2 4 2 3 2 2 3 2 2 2 2" xfId="13291" xr:uid="{00000000-0005-0000-0000-000019340000}"/>
    <cellStyle name="Comma 2 4 2 3 2 2 3 2 2 3" xfId="13292" xr:uid="{00000000-0005-0000-0000-00001A340000}"/>
    <cellStyle name="Comma 2 4 2 3 2 2 3 2 2 3 2" xfId="13293" xr:uid="{00000000-0005-0000-0000-00001B340000}"/>
    <cellStyle name="Comma 2 4 2 3 2 2 3 2 2 4" xfId="13294" xr:uid="{00000000-0005-0000-0000-00001C340000}"/>
    <cellStyle name="Comma 2 4 2 3 2 2 3 2 3" xfId="13295" xr:uid="{00000000-0005-0000-0000-00001D340000}"/>
    <cellStyle name="Comma 2 4 2 3 2 2 3 2 3 2" xfId="13296" xr:uid="{00000000-0005-0000-0000-00001E340000}"/>
    <cellStyle name="Comma 2 4 2 3 2 2 3 2 4" xfId="13297" xr:uid="{00000000-0005-0000-0000-00001F340000}"/>
    <cellStyle name="Comma 2 4 2 3 2 2 3 2 4 2" xfId="13298" xr:uid="{00000000-0005-0000-0000-000020340000}"/>
    <cellStyle name="Comma 2 4 2 3 2 2 3 2 5" xfId="13299" xr:uid="{00000000-0005-0000-0000-000021340000}"/>
    <cellStyle name="Comma 2 4 2 3 2 2 3 3" xfId="13300" xr:uid="{00000000-0005-0000-0000-000022340000}"/>
    <cellStyle name="Comma 2 4 2 3 2 2 3 3 2" xfId="13301" xr:uid="{00000000-0005-0000-0000-000023340000}"/>
    <cellStyle name="Comma 2 4 2 3 2 2 3 3 2 2" xfId="13302" xr:uid="{00000000-0005-0000-0000-000024340000}"/>
    <cellStyle name="Comma 2 4 2 3 2 2 3 3 3" xfId="13303" xr:uid="{00000000-0005-0000-0000-000025340000}"/>
    <cellStyle name="Comma 2 4 2 3 2 2 3 3 3 2" xfId="13304" xr:uid="{00000000-0005-0000-0000-000026340000}"/>
    <cellStyle name="Comma 2 4 2 3 2 2 3 3 4" xfId="13305" xr:uid="{00000000-0005-0000-0000-000027340000}"/>
    <cellStyle name="Comma 2 4 2 3 2 2 3 4" xfId="13306" xr:uid="{00000000-0005-0000-0000-000028340000}"/>
    <cellStyle name="Comma 2 4 2 3 2 2 3 4 2" xfId="13307" xr:uid="{00000000-0005-0000-0000-000029340000}"/>
    <cellStyle name="Comma 2 4 2 3 2 2 3 5" xfId="13308" xr:uid="{00000000-0005-0000-0000-00002A340000}"/>
    <cellStyle name="Comma 2 4 2 3 2 2 3 5 2" xfId="13309" xr:uid="{00000000-0005-0000-0000-00002B340000}"/>
    <cellStyle name="Comma 2 4 2 3 2 2 3 6" xfId="13310" xr:uid="{00000000-0005-0000-0000-00002C340000}"/>
    <cellStyle name="Comma 2 4 2 3 2 2 4" xfId="13311" xr:uid="{00000000-0005-0000-0000-00002D340000}"/>
    <cellStyle name="Comma 2 4 2 3 2 2 4 2" xfId="13312" xr:uid="{00000000-0005-0000-0000-00002E340000}"/>
    <cellStyle name="Comma 2 4 2 3 2 2 4 2 2" xfId="13313" xr:uid="{00000000-0005-0000-0000-00002F340000}"/>
    <cellStyle name="Comma 2 4 2 3 2 2 4 2 2 2" xfId="13314" xr:uid="{00000000-0005-0000-0000-000030340000}"/>
    <cellStyle name="Comma 2 4 2 3 2 2 4 2 3" xfId="13315" xr:uid="{00000000-0005-0000-0000-000031340000}"/>
    <cellStyle name="Comma 2 4 2 3 2 2 4 2 3 2" xfId="13316" xr:uid="{00000000-0005-0000-0000-000032340000}"/>
    <cellStyle name="Comma 2 4 2 3 2 2 4 2 4" xfId="13317" xr:uid="{00000000-0005-0000-0000-000033340000}"/>
    <cellStyle name="Comma 2 4 2 3 2 2 4 3" xfId="13318" xr:uid="{00000000-0005-0000-0000-000034340000}"/>
    <cellStyle name="Comma 2 4 2 3 2 2 4 3 2" xfId="13319" xr:uid="{00000000-0005-0000-0000-000035340000}"/>
    <cellStyle name="Comma 2 4 2 3 2 2 4 4" xfId="13320" xr:uid="{00000000-0005-0000-0000-000036340000}"/>
    <cellStyle name="Comma 2 4 2 3 2 2 4 4 2" xfId="13321" xr:uid="{00000000-0005-0000-0000-000037340000}"/>
    <cellStyle name="Comma 2 4 2 3 2 2 4 5" xfId="13322" xr:uid="{00000000-0005-0000-0000-000038340000}"/>
    <cellStyle name="Comma 2 4 2 3 2 2 5" xfId="13323" xr:uid="{00000000-0005-0000-0000-000039340000}"/>
    <cellStyle name="Comma 2 4 2 3 2 2 5 2" xfId="13324" xr:uid="{00000000-0005-0000-0000-00003A340000}"/>
    <cellStyle name="Comma 2 4 2 3 2 2 5 2 2" xfId="13325" xr:uid="{00000000-0005-0000-0000-00003B340000}"/>
    <cellStyle name="Comma 2 4 2 3 2 2 5 3" xfId="13326" xr:uid="{00000000-0005-0000-0000-00003C340000}"/>
    <cellStyle name="Comma 2 4 2 3 2 2 5 3 2" xfId="13327" xr:uid="{00000000-0005-0000-0000-00003D340000}"/>
    <cellStyle name="Comma 2 4 2 3 2 2 5 4" xfId="13328" xr:uid="{00000000-0005-0000-0000-00003E340000}"/>
    <cellStyle name="Comma 2 4 2 3 2 2 6" xfId="13329" xr:uid="{00000000-0005-0000-0000-00003F340000}"/>
    <cellStyle name="Comma 2 4 2 3 2 2 6 2" xfId="13330" xr:uid="{00000000-0005-0000-0000-000040340000}"/>
    <cellStyle name="Comma 2 4 2 3 2 2 7" xfId="13331" xr:uid="{00000000-0005-0000-0000-000041340000}"/>
    <cellStyle name="Comma 2 4 2 3 2 2 7 2" xfId="13332" xr:uid="{00000000-0005-0000-0000-000042340000}"/>
    <cellStyle name="Comma 2 4 2 3 2 2 8" xfId="13333" xr:uid="{00000000-0005-0000-0000-000043340000}"/>
    <cellStyle name="Comma 2 4 2 3 2 3" xfId="13334" xr:uid="{00000000-0005-0000-0000-000044340000}"/>
    <cellStyle name="Comma 2 4 2 3 2 3 2" xfId="13335" xr:uid="{00000000-0005-0000-0000-000045340000}"/>
    <cellStyle name="Comma 2 4 2 3 2 3 2 2" xfId="13336" xr:uid="{00000000-0005-0000-0000-000046340000}"/>
    <cellStyle name="Comma 2 4 2 3 2 3 2 2 2" xfId="13337" xr:uid="{00000000-0005-0000-0000-000047340000}"/>
    <cellStyle name="Comma 2 4 2 3 2 3 2 2 2 2" xfId="13338" xr:uid="{00000000-0005-0000-0000-000048340000}"/>
    <cellStyle name="Comma 2 4 2 3 2 3 2 2 2 2 2" xfId="13339" xr:uid="{00000000-0005-0000-0000-000049340000}"/>
    <cellStyle name="Comma 2 4 2 3 2 3 2 2 2 3" xfId="13340" xr:uid="{00000000-0005-0000-0000-00004A340000}"/>
    <cellStyle name="Comma 2 4 2 3 2 3 2 2 2 3 2" xfId="13341" xr:uid="{00000000-0005-0000-0000-00004B340000}"/>
    <cellStyle name="Comma 2 4 2 3 2 3 2 2 2 4" xfId="13342" xr:uid="{00000000-0005-0000-0000-00004C340000}"/>
    <cellStyle name="Comma 2 4 2 3 2 3 2 2 3" xfId="13343" xr:uid="{00000000-0005-0000-0000-00004D340000}"/>
    <cellStyle name="Comma 2 4 2 3 2 3 2 2 3 2" xfId="13344" xr:uid="{00000000-0005-0000-0000-00004E340000}"/>
    <cellStyle name="Comma 2 4 2 3 2 3 2 2 4" xfId="13345" xr:uid="{00000000-0005-0000-0000-00004F340000}"/>
    <cellStyle name="Comma 2 4 2 3 2 3 2 2 4 2" xfId="13346" xr:uid="{00000000-0005-0000-0000-000050340000}"/>
    <cellStyle name="Comma 2 4 2 3 2 3 2 2 5" xfId="13347" xr:uid="{00000000-0005-0000-0000-000051340000}"/>
    <cellStyle name="Comma 2 4 2 3 2 3 2 3" xfId="13348" xr:uid="{00000000-0005-0000-0000-000052340000}"/>
    <cellStyle name="Comma 2 4 2 3 2 3 2 3 2" xfId="13349" xr:uid="{00000000-0005-0000-0000-000053340000}"/>
    <cellStyle name="Comma 2 4 2 3 2 3 2 3 2 2" xfId="13350" xr:uid="{00000000-0005-0000-0000-000054340000}"/>
    <cellStyle name="Comma 2 4 2 3 2 3 2 3 3" xfId="13351" xr:uid="{00000000-0005-0000-0000-000055340000}"/>
    <cellStyle name="Comma 2 4 2 3 2 3 2 3 3 2" xfId="13352" xr:uid="{00000000-0005-0000-0000-000056340000}"/>
    <cellStyle name="Comma 2 4 2 3 2 3 2 3 4" xfId="13353" xr:uid="{00000000-0005-0000-0000-000057340000}"/>
    <cellStyle name="Comma 2 4 2 3 2 3 2 4" xfId="13354" xr:uid="{00000000-0005-0000-0000-000058340000}"/>
    <cellStyle name="Comma 2 4 2 3 2 3 2 4 2" xfId="13355" xr:uid="{00000000-0005-0000-0000-000059340000}"/>
    <cellStyle name="Comma 2 4 2 3 2 3 2 5" xfId="13356" xr:uid="{00000000-0005-0000-0000-00005A340000}"/>
    <cellStyle name="Comma 2 4 2 3 2 3 2 5 2" xfId="13357" xr:uid="{00000000-0005-0000-0000-00005B340000}"/>
    <cellStyle name="Comma 2 4 2 3 2 3 2 6" xfId="13358" xr:uid="{00000000-0005-0000-0000-00005C340000}"/>
    <cellStyle name="Comma 2 4 2 3 2 3 3" xfId="13359" xr:uid="{00000000-0005-0000-0000-00005D340000}"/>
    <cellStyle name="Comma 2 4 2 3 2 3 3 2" xfId="13360" xr:uid="{00000000-0005-0000-0000-00005E340000}"/>
    <cellStyle name="Comma 2 4 2 3 2 3 3 2 2" xfId="13361" xr:uid="{00000000-0005-0000-0000-00005F340000}"/>
    <cellStyle name="Comma 2 4 2 3 2 3 3 2 2 2" xfId="13362" xr:uid="{00000000-0005-0000-0000-000060340000}"/>
    <cellStyle name="Comma 2 4 2 3 2 3 3 2 3" xfId="13363" xr:uid="{00000000-0005-0000-0000-000061340000}"/>
    <cellStyle name="Comma 2 4 2 3 2 3 3 2 3 2" xfId="13364" xr:uid="{00000000-0005-0000-0000-000062340000}"/>
    <cellStyle name="Comma 2 4 2 3 2 3 3 2 4" xfId="13365" xr:uid="{00000000-0005-0000-0000-000063340000}"/>
    <cellStyle name="Comma 2 4 2 3 2 3 3 3" xfId="13366" xr:uid="{00000000-0005-0000-0000-000064340000}"/>
    <cellStyle name="Comma 2 4 2 3 2 3 3 3 2" xfId="13367" xr:uid="{00000000-0005-0000-0000-000065340000}"/>
    <cellStyle name="Comma 2 4 2 3 2 3 3 4" xfId="13368" xr:uid="{00000000-0005-0000-0000-000066340000}"/>
    <cellStyle name="Comma 2 4 2 3 2 3 3 4 2" xfId="13369" xr:uid="{00000000-0005-0000-0000-000067340000}"/>
    <cellStyle name="Comma 2 4 2 3 2 3 3 5" xfId="13370" xr:uid="{00000000-0005-0000-0000-000068340000}"/>
    <cellStyle name="Comma 2 4 2 3 2 3 4" xfId="13371" xr:uid="{00000000-0005-0000-0000-000069340000}"/>
    <cellStyle name="Comma 2 4 2 3 2 3 4 2" xfId="13372" xr:uid="{00000000-0005-0000-0000-00006A340000}"/>
    <cellStyle name="Comma 2 4 2 3 2 3 4 2 2" xfId="13373" xr:uid="{00000000-0005-0000-0000-00006B340000}"/>
    <cellStyle name="Comma 2 4 2 3 2 3 4 3" xfId="13374" xr:uid="{00000000-0005-0000-0000-00006C340000}"/>
    <cellStyle name="Comma 2 4 2 3 2 3 4 3 2" xfId="13375" xr:uid="{00000000-0005-0000-0000-00006D340000}"/>
    <cellStyle name="Comma 2 4 2 3 2 3 4 4" xfId="13376" xr:uid="{00000000-0005-0000-0000-00006E340000}"/>
    <cellStyle name="Comma 2 4 2 3 2 3 5" xfId="13377" xr:uid="{00000000-0005-0000-0000-00006F340000}"/>
    <cellStyle name="Comma 2 4 2 3 2 3 5 2" xfId="13378" xr:uid="{00000000-0005-0000-0000-000070340000}"/>
    <cellStyle name="Comma 2 4 2 3 2 3 6" xfId="13379" xr:uid="{00000000-0005-0000-0000-000071340000}"/>
    <cellStyle name="Comma 2 4 2 3 2 3 6 2" xfId="13380" xr:uid="{00000000-0005-0000-0000-000072340000}"/>
    <cellStyle name="Comma 2 4 2 3 2 3 7" xfId="13381" xr:uid="{00000000-0005-0000-0000-000073340000}"/>
    <cellStyle name="Comma 2 4 2 3 2 4" xfId="13382" xr:uid="{00000000-0005-0000-0000-000074340000}"/>
    <cellStyle name="Comma 2 4 2 3 2 4 2" xfId="13383" xr:uid="{00000000-0005-0000-0000-000075340000}"/>
    <cellStyle name="Comma 2 4 2 3 2 4 2 2" xfId="13384" xr:uid="{00000000-0005-0000-0000-000076340000}"/>
    <cellStyle name="Comma 2 4 2 3 2 4 2 2 2" xfId="13385" xr:uid="{00000000-0005-0000-0000-000077340000}"/>
    <cellStyle name="Comma 2 4 2 3 2 4 2 2 2 2" xfId="13386" xr:uid="{00000000-0005-0000-0000-000078340000}"/>
    <cellStyle name="Comma 2 4 2 3 2 4 2 2 3" xfId="13387" xr:uid="{00000000-0005-0000-0000-000079340000}"/>
    <cellStyle name="Comma 2 4 2 3 2 4 2 2 3 2" xfId="13388" xr:uid="{00000000-0005-0000-0000-00007A340000}"/>
    <cellStyle name="Comma 2 4 2 3 2 4 2 2 4" xfId="13389" xr:uid="{00000000-0005-0000-0000-00007B340000}"/>
    <cellStyle name="Comma 2 4 2 3 2 4 2 3" xfId="13390" xr:uid="{00000000-0005-0000-0000-00007C340000}"/>
    <cellStyle name="Comma 2 4 2 3 2 4 2 3 2" xfId="13391" xr:uid="{00000000-0005-0000-0000-00007D340000}"/>
    <cellStyle name="Comma 2 4 2 3 2 4 2 4" xfId="13392" xr:uid="{00000000-0005-0000-0000-00007E340000}"/>
    <cellStyle name="Comma 2 4 2 3 2 4 2 4 2" xfId="13393" xr:uid="{00000000-0005-0000-0000-00007F340000}"/>
    <cellStyle name="Comma 2 4 2 3 2 4 2 5" xfId="13394" xr:uid="{00000000-0005-0000-0000-000080340000}"/>
    <cellStyle name="Comma 2 4 2 3 2 4 3" xfId="13395" xr:uid="{00000000-0005-0000-0000-000081340000}"/>
    <cellStyle name="Comma 2 4 2 3 2 4 3 2" xfId="13396" xr:uid="{00000000-0005-0000-0000-000082340000}"/>
    <cellStyle name="Comma 2 4 2 3 2 4 3 2 2" xfId="13397" xr:uid="{00000000-0005-0000-0000-000083340000}"/>
    <cellStyle name="Comma 2 4 2 3 2 4 3 3" xfId="13398" xr:uid="{00000000-0005-0000-0000-000084340000}"/>
    <cellStyle name="Comma 2 4 2 3 2 4 3 3 2" xfId="13399" xr:uid="{00000000-0005-0000-0000-000085340000}"/>
    <cellStyle name="Comma 2 4 2 3 2 4 3 4" xfId="13400" xr:uid="{00000000-0005-0000-0000-000086340000}"/>
    <cellStyle name="Comma 2 4 2 3 2 4 4" xfId="13401" xr:uid="{00000000-0005-0000-0000-000087340000}"/>
    <cellStyle name="Comma 2 4 2 3 2 4 4 2" xfId="13402" xr:uid="{00000000-0005-0000-0000-000088340000}"/>
    <cellStyle name="Comma 2 4 2 3 2 4 5" xfId="13403" xr:uid="{00000000-0005-0000-0000-000089340000}"/>
    <cellStyle name="Comma 2 4 2 3 2 4 5 2" xfId="13404" xr:uid="{00000000-0005-0000-0000-00008A340000}"/>
    <cellStyle name="Comma 2 4 2 3 2 4 6" xfId="13405" xr:uid="{00000000-0005-0000-0000-00008B340000}"/>
    <cellStyle name="Comma 2 4 2 3 2 5" xfId="13406" xr:uid="{00000000-0005-0000-0000-00008C340000}"/>
    <cellStyle name="Comma 2 4 2 3 2 5 2" xfId="13407" xr:uid="{00000000-0005-0000-0000-00008D340000}"/>
    <cellStyle name="Comma 2 4 2 3 2 5 2 2" xfId="13408" xr:uid="{00000000-0005-0000-0000-00008E340000}"/>
    <cellStyle name="Comma 2 4 2 3 2 5 2 2 2" xfId="13409" xr:uid="{00000000-0005-0000-0000-00008F340000}"/>
    <cellStyle name="Comma 2 4 2 3 2 5 2 3" xfId="13410" xr:uid="{00000000-0005-0000-0000-000090340000}"/>
    <cellStyle name="Comma 2 4 2 3 2 5 2 3 2" xfId="13411" xr:uid="{00000000-0005-0000-0000-000091340000}"/>
    <cellStyle name="Comma 2 4 2 3 2 5 2 4" xfId="13412" xr:uid="{00000000-0005-0000-0000-000092340000}"/>
    <cellStyle name="Comma 2 4 2 3 2 5 3" xfId="13413" xr:uid="{00000000-0005-0000-0000-000093340000}"/>
    <cellStyle name="Comma 2 4 2 3 2 5 3 2" xfId="13414" xr:uid="{00000000-0005-0000-0000-000094340000}"/>
    <cellStyle name="Comma 2 4 2 3 2 5 4" xfId="13415" xr:uid="{00000000-0005-0000-0000-000095340000}"/>
    <cellStyle name="Comma 2 4 2 3 2 5 4 2" xfId="13416" xr:uid="{00000000-0005-0000-0000-000096340000}"/>
    <cellStyle name="Comma 2 4 2 3 2 5 5" xfId="13417" xr:uid="{00000000-0005-0000-0000-000097340000}"/>
    <cellStyle name="Comma 2 4 2 3 2 6" xfId="13418" xr:uid="{00000000-0005-0000-0000-000098340000}"/>
    <cellStyle name="Comma 2 4 2 3 2 6 2" xfId="13419" xr:uid="{00000000-0005-0000-0000-000099340000}"/>
    <cellStyle name="Comma 2 4 2 3 2 6 2 2" xfId="13420" xr:uid="{00000000-0005-0000-0000-00009A340000}"/>
    <cellStyle name="Comma 2 4 2 3 2 6 3" xfId="13421" xr:uid="{00000000-0005-0000-0000-00009B340000}"/>
    <cellStyle name="Comma 2 4 2 3 2 6 3 2" xfId="13422" xr:uid="{00000000-0005-0000-0000-00009C340000}"/>
    <cellStyle name="Comma 2 4 2 3 2 6 4" xfId="13423" xr:uid="{00000000-0005-0000-0000-00009D340000}"/>
    <cellStyle name="Comma 2 4 2 3 2 7" xfId="13424" xr:uid="{00000000-0005-0000-0000-00009E340000}"/>
    <cellStyle name="Comma 2 4 2 3 2 7 2" xfId="13425" xr:uid="{00000000-0005-0000-0000-00009F340000}"/>
    <cellStyle name="Comma 2 4 2 3 2 8" xfId="13426" xr:uid="{00000000-0005-0000-0000-0000A0340000}"/>
    <cellStyle name="Comma 2 4 2 3 2 8 2" xfId="13427" xr:uid="{00000000-0005-0000-0000-0000A1340000}"/>
    <cellStyle name="Comma 2 4 2 3 2 9" xfId="13428" xr:uid="{00000000-0005-0000-0000-0000A2340000}"/>
    <cellStyle name="Comma 2 4 2 3 3" xfId="13429" xr:uid="{00000000-0005-0000-0000-0000A3340000}"/>
    <cellStyle name="Comma 2 4 2 3 3 2" xfId="13430" xr:uid="{00000000-0005-0000-0000-0000A4340000}"/>
    <cellStyle name="Comma 2 4 2 3 3 2 2" xfId="13431" xr:uid="{00000000-0005-0000-0000-0000A5340000}"/>
    <cellStyle name="Comma 2 4 2 3 3 2 2 2" xfId="13432" xr:uid="{00000000-0005-0000-0000-0000A6340000}"/>
    <cellStyle name="Comma 2 4 2 3 3 2 2 2 2" xfId="13433" xr:uid="{00000000-0005-0000-0000-0000A7340000}"/>
    <cellStyle name="Comma 2 4 2 3 3 2 2 2 2 2" xfId="13434" xr:uid="{00000000-0005-0000-0000-0000A8340000}"/>
    <cellStyle name="Comma 2 4 2 3 3 2 2 2 2 2 2" xfId="13435" xr:uid="{00000000-0005-0000-0000-0000A9340000}"/>
    <cellStyle name="Comma 2 4 2 3 3 2 2 2 2 3" xfId="13436" xr:uid="{00000000-0005-0000-0000-0000AA340000}"/>
    <cellStyle name="Comma 2 4 2 3 3 2 2 2 2 3 2" xfId="13437" xr:uid="{00000000-0005-0000-0000-0000AB340000}"/>
    <cellStyle name="Comma 2 4 2 3 3 2 2 2 2 4" xfId="13438" xr:uid="{00000000-0005-0000-0000-0000AC340000}"/>
    <cellStyle name="Comma 2 4 2 3 3 2 2 2 3" xfId="13439" xr:uid="{00000000-0005-0000-0000-0000AD340000}"/>
    <cellStyle name="Comma 2 4 2 3 3 2 2 2 3 2" xfId="13440" xr:uid="{00000000-0005-0000-0000-0000AE340000}"/>
    <cellStyle name="Comma 2 4 2 3 3 2 2 2 4" xfId="13441" xr:uid="{00000000-0005-0000-0000-0000AF340000}"/>
    <cellStyle name="Comma 2 4 2 3 3 2 2 2 4 2" xfId="13442" xr:uid="{00000000-0005-0000-0000-0000B0340000}"/>
    <cellStyle name="Comma 2 4 2 3 3 2 2 2 5" xfId="13443" xr:uid="{00000000-0005-0000-0000-0000B1340000}"/>
    <cellStyle name="Comma 2 4 2 3 3 2 2 3" xfId="13444" xr:uid="{00000000-0005-0000-0000-0000B2340000}"/>
    <cellStyle name="Comma 2 4 2 3 3 2 2 3 2" xfId="13445" xr:uid="{00000000-0005-0000-0000-0000B3340000}"/>
    <cellStyle name="Comma 2 4 2 3 3 2 2 3 2 2" xfId="13446" xr:uid="{00000000-0005-0000-0000-0000B4340000}"/>
    <cellStyle name="Comma 2 4 2 3 3 2 2 3 3" xfId="13447" xr:uid="{00000000-0005-0000-0000-0000B5340000}"/>
    <cellStyle name="Comma 2 4 2 3 3 2 2 3 3 2" xfId="13448" xr:uid="{00000000-0005-0000-0000-0000B6340000}"/>
    <cellStyle name="Comma 2 4 2 3 3 2 2 3 4" xfId="13449" xr:uid="{00000000-0005-0000-0000-0000B7340000}"/>
    <cellStyle name="Comma 2 4 2 3 3 2 2 4" xfId="13450" xr:uid="{00000000-0005-0000-0000-0000B8340000}"/>
    <cellStyle name="Comma 2 4 2 3 3 2 2 4 2" xfId="13451" xr:uid="{00000000-0005-0000-0000-0000B9340000}"/>
    <cellStyle name="Comma 2 4 2 3 3 2 2 5" xfId="13452" xr:uid="{00000000-0005-0000-0000-0000BA340000}"/>
    <cellStyle name="Comma 2 4 2 3 3 2 2 5 2" xfId="13453" xr:uid="{00000000-0005-0000-0000-0000BB340000}"/>
    <cellStyle name="Comma 2 4 2 3 3 2 2 6" xfId="13454" xr:uid="{00000000-0005-0000-0000-0000BC340000}"/>
    <cellStyle name="Comma 2 4 2 3 3 2 3" xfId="13455" xr:uid="{00000000-0005-0000-0000-0000BD340000}"/>
    <cellStyle name="Comma 2 4 2 3 3 2 3 2" xfId="13456" xr:uid="{00000000-0005-0000-0000-0000BE340000}"/>
    <cellStyle name="Comma 2 4 2 3 3 2 3 2 2" xfId="13457" xr:uid="{00000000-0005-0000-0000-0000BF340000}"/>
    <cellStyle name="Comma 2 4 2 3 3 2 3 2 2 2" xfId="13458" xr:uid="{00000000-0005-0000-0000-0000C0340000}"/>
    <cellStyle name="Comma 2 4 2 3 3 2 3 2 3" xfId="13459" xr:uid="{00000000-0005-0000-0000-0000C1340000}"/>
    <cellStyle name="Comma 2 4 2 3 3 2 3 2 3 2" xfId="13460" xr:uid="{00000000-0005-0000-0000-0000C2340000}"/>
    <cellStyle name="Comma 2 4 2 3 3 2 3 2 4" xfId="13461" xr:uid="{00000000-0005-0000-0000-0000C3340000}"/>
    <cellStyle name="Comma 2 4 2 3 3 2 3 3" xfId="13462" xr:uid="{00000000-0005-0000-0000-0000C4340000}"/>
    <cellStyle name="Comma 2 4 2 3 3 2 3 3 2" xfId="13463" xr:uid="{00000000-0005-0000-0000-0000C5340000}"/>
    <cellStyle name="Comma 2 4 2 3 3 2 3 4" xfId="13464" xr:uid="{00000000-0005-0000-0000-0000C6340000}"/>
    <cellStyle name="Comma 2 4 2 3 3 2 3 4 2" xfId="13465" xr:uid="{00000000-0005-0000-0000-0000C7340000}"/>
    <cellStyle name="Comma 2 4 2 3 3 2 3 5" xfId="13466" xr:uid="{00000000-0005-0000-0000-0000C8340000}"/>
    <cellStyle name="Comma 2 4 2 3 3 2 4" xfId="13467" xr:uid="{00000000-0005-0000-0000-0000C9340000}"/>
    <cellStyle name="Comma 2 4 2 3 3 2 4 2" xfId="13468" xr:uid="{00000000-0005-0000-0000-0000CA340000}"/>
    <cellStyle name="Comma 2 4 2 3 3 2 4 2 2" xfId="13469" xr:uid="{00000000-0005-0000-0000-0000CB340000}"/>
    <cellStyle name="Comma 2 4 2 3 3 2 4 3" xfId="13470" xr:uid="{00000000-0005-0000-0000-0000CC340000}"/>
    <cellStyle name="Comma 2 4 2 3 3 2 4 3 2" xfId="13471" xr:uid="{00000000-0005-0000-0000-0000CD340000}"/>
    <cellStyle name="Comma 2 4 2 3 3 2 4 4" xfId="13472" xr:uid="{00000000-0005-0000-0000-0000CE340000}"/>
    <cellStyle name="Comma 2 4 2 3 3 2 5" xfId="13473" xr:uid="{00000000-0005-0000-0000-0000CF340000}"/>
    <cellStyle name="Comma 2 4 2 3 3 2 5 2" xfId="13474" xr:uid="{00000000-0005-0000-0000-0000D0340000}"/>
    <cellStyle name="Comma 2 4 2 3 3 2 6" xfId="13475" xr:uid="{00000000-0005-0000-0000-0000D1340000}"/>
    <cellStyle name="Comma 2 4 2 3 3 2 6 2" xfId="13476" xr:uid="{00000000-0005-0000-0000-0000D2340000}"/>
    <cellStyle name="Comma 2 4 2 3 3 2 7" xfId="13477" xr:uid="{00000000-0005-0000-0000-0000D3340000}"/>
    <cellStyle name="Comma 2 4 2 3 3 3" xfId="13478" xr:uid="{00000000-0005-0000-0000-0000D4340000}"/>
    <cellStyle name="Comma 2 4 2 3 3 3 2" xfId="13479" xr:uid="{00000000-0005-0000-0000-0000D5340000}"/>
    <cellStyle name="Comma 2 4 2 3 3 3 2 2" xfId="13480" xr:uid="{00000000-0005-0000-0000-0000D6340000}"/>
    <cellStyle name="Comma 2 4 2 3 3 3 2 2 2" xfId="13481" xr:uid="{00000000-0005-0000-0000-0000D7340000}"/>
    <cellStyle name="Comma 2 4 2 3 3 3 2 2 2 2" xfId="13482" xr:uid="{00000000-0005-0000-0000-0000D8340000}"/>
    <cellStyle name="Comma 2 4 2 3 3 3 2 2 3" xfId="13483" xr:uid="{00000000-0005-0000-0000-0000D9340000}"/>
    <cellStyle name="Comma 2 4 2 3 3 3 2 2 3 2" xfId="13484" xr:uid="{00000000-0005-0000-0000-0000DA340000}"/>
    <cellStyle name="Comma 2 4 2 3 3 3 2 2 4" xfId="13485" xr:uid="{00000000-0005-0000-0000-0000DB340000}"/>
    <cellStyle name="Comma 2 4 2 3 3 3 2 3" xfId="13486" xr:uid="{00000000-0005-0000-0000-0000DC340000}"/>
    <cellStyle name="Comma 2 4 2 3 3 3 2 3 2" xfId="13487" xr:uid="{00000000-0005-0000-0000-0000DD340000}"/>
    <cellStyle name="Comma 2 4 2 3 3 3 2 4" xfId="13488" xr:uid="{00000000-0005-0000-0000-0000DE340000}"/>
    <cellStyle name="Comma 2 4 2 3 3 3 2 4 2" xfId="13489" xr:uid="{00000000-0005-0000-0000-0000DF340000}"/>
    <cellStyle name="Comma 2 4 2 3 3 3 2 5" xfId="13490" xr:uid="{00000000-0005-0000-0000-0000E0340000}"/>
    <cellStyle name="Comma 2 4 2 3 3 3 3" xfId="13491" xr:uid="{00000000-0005-0000-0000-0000E1340000}"/>
    <cellStyle name="Comma 2 4 2 3 3 3 3 2" xfId="13492" xr:uid="{00000000-0005-0000-0000-0000E2340000}"/>
    <cellStyle name="Comma 2 4 2 3 3 3 3 2 2" xfId="13493" xr:uid="{00000000-0005-0000-0000-0000E3340000}"/>
    <cellStyle name="Comma 2 4 2 3 3 3 3 3" xfId="13494" xr:uid="{00000000-0005-0000-0000-0000E4340000}"/>
    <cellStyle name="Comma 2 4 2 3 3 3 3 3 2" xfId="13495" xr:uid="{00000000-0005-0000-0000-0000E5340000}"/>
    <cellStyle name="Comma 2 4 2 3 3 3 3 4" xfId="13496" xr:uid="{00000000-0005-0000-0000-0000E6340000}"/>
    <cellStyle name="Comma 2 4 2 3 3 3 4" xfId="13497" xr:uid="{00000000-0005-0000-0000-0000E7340000}"/>
    <cellStyle name="Comma 2 4 2 3 3 3 4 2" xfId="13498" xr:uid="{00000000-0005-0000-0000-0000E8340000}"/>
    <cellStyle name="Comma 2 4 2 3 3 3 5" xfId="13499" xr:uid="{00000000-0005-0000-0000-0000E9340000}"/>
    <cellStyle name="Comma 2 4 2 3 3 3 5 2" xfId="13500" xr:uid="{00000000-0005-0000-0000-0000EA340000}"/>
    <cellStyle name="Comma 2 4 2 3 3 3 6" xfId="13501" xr:uid="{00000000-0005-0000-0000-0000EB340000}"/>
    <cellStyle name="Comma 2 4 2 3 3 4" xfId="13502" xr:uid="{00000000-0005-0000-0000-0000EC340000}"/>
    <cellStyle name="Comma 2 4 2 3 3 4 2" xfId="13503" xr:uid="{00000000-0005-0000-0000-0000ED340000}"/>
    <cellStyle name="Comma 2 4 2 3 3 4 2 2" xfId="13504" xr:uid="{00000000-0005-0000-0000-0000EE340000}"/>
    <cellStyle name="Comma 2 4 2 3 3 4 2 2 2" xfId="13505" xr:uid="{00000000-0005-0000-0000-0000EF340000}"/>
    <cellStyle name="Comma 2 4 2 3 3 4 2 3" xfId="13506" xr:uid="{00000000-0005-0000-0000-0000F0340000}"/>
    <cellStyle name="Comma 2 4 2 3 3 4 2 3 2" xfId="13507" xr:uid="{00000000-0005-0000-0000-0000F1340000}"/>
    <cellStyle name="Comma 2 4 2 3 3 4 2 4" xfId="13508" xr:uid="{00000000-0005-0000-0000-0000F2340000}"/>
    <cellStyle name="Comma 2 4 2 3 3 4 3" xfId="13509" xr:uid="{00000000-0005-0000-0000-0000F3340000}"/>
    <cellStyle name="Comma 2 4 2 3 3 4 3 2" xfId="13510" xr:uid="{00000000-0005-0000-0000-0000F4340000}"/>
    <cellStyle name="Comma 2 4 2 3 3 4 4" xfId="13511" xr:uid="{00000000-0005-0000-0000-0000F5340000}"/>
    <cellStyle name="Comma 2 4 2 3 3 4 4 2" xfId="13512" xr:uid="{00000000-0005-0000-0000-0000F6340000}"/>
    <cellStyle name="Comma 2 4 2 3 3 4 5" xfId="13513" xr:uid="{00000000-0005-0000-0000-0000F7340000}"/>
    <cellStyle name="Comma 2 4 2 3 3 5" xfId="13514" xr:uid="{00000000-0005-0000-0000-0000F8340000}"/>
    <cellStyle name="Comma 2 4 2 3 3 5 2" xfId="13515" xr:uid="{00000000-0005-0000-0000-0000F9340000}"/>
    <cellStyle name="Comma 2 4 2 3 3 5 2 2" xfId="13516" xr:uid="{00000000-0005-0000-0000-0000FA340000}"/>
    <cellStyle name="Comma 2 4 2 3 3 5 3" xfId="13517" xr:uid="{00000000-0005-0000-0000-0000FB340000}"/>
    <cellStyle name="Comma 2 4 2 3 3 5 3 2" xfId="13518" xr:uid="{00000000-0005-0000-0000-0000FC340000}"/>
    <cellStyle name="Comma 2 4 2 3 3 5 4" xfId="13519" xr:uid="{00000000-0005-0000-0000-0000FD340000}"/>
    <cellStyle name="Comma 2 4 2 3 3 6" xfId="13520" xr:uid="{00000000-0005-0000-0000-0000FE340000}"/>
    <cellStyle name="Comma 2 4 2 3 3 6 2" xfId="13521" xr:uid="{00000000-0005-0000-0000-0000FF340000}"/>
    <cellStyle name="Comma 2 4 2 3 3 7" xfId="13522" xr:uid="{00000000-0005-0000-0000-000000350000}"/>
    <cellStyle name="Comma 2 4 2 3 3 7 2" xfId="13523" xr:uid="{00000000-0005-0000-0000-000001350000}"/>
    <cellStyle name="Comma 2 4 2 3 3 8" xfId="13524" xr:uid="{00000000-0005-0000-0000-000002350000}"/>
    <cellStyle name="Comma 2 4 2 3 4" xfId="13525" xr:uid="{00000000-0005-0000-0000-000003350000}"/>
    <cellStyle name="Comma 2 4 2 3 4 2" xfId="13526" xr:uid="{00000000-0005-0000-0000-000004350000}"/>
    <cellStyle name="Comma 2 4 2 3 4 2 2" xfId="13527" xr:uid="{00000000-0005-0000-0000-000005350000}"/>
    <cellStyle name="Comma 2 4 2 3 4 2 2 2" xfId="13528" xr:uid="{00000000-0005-0000-0000-000006350000}"/>
    <cellStyle name="Comma 2 4 2 3 4 2 2 2 2" xfId="13529" xr:uid="{00000000-0005-0000-0000-000007350000}"/>
    <cellStyle name="Comma 2 4 2 3 4 2 2 2 2 2" xfId="13530" xr:uid="{00000000-0005-0000-0000-000008350000}"/>
    <cellStyle name="Comma 2 4 2 3 4 2 2 2 3" xfId="13531" xr:uid="{00000000-0005-0000-0000-000009350000}"/>
    <cellStyle name="Comma 2 4 2 3 4 2 2 2 3 2" xfId="13532" xr:uid="{00000000-0005-0000-0000-00000A350000}"/>
    <cellStyle name="Comma 2 4 2 3 4 2 2 2 4" xfId="13533" xr:uid="{00000000-0005-0000-0000-00000B350000}"/>
    <cellStyle name="Comma 2 4 2 3 4 2 2 3" xfId="13534" xr:uid="{00000000-0005-0000-0000-00000C350000}"/>
    <cellStyle name="Comma 2 4 2 3 4 2 2 3 2" xfId="13535" xr:uid="{00000000-0005-0000-0000-00000D350000}"/>
    <cellStyle name="Comma 2 4 2 3 4 2 2 4" xfId="13536" xr:uid="{00000000-0005-0000-0000-00000E350000}"/>
    <cellStyle name="Comma 2 4 2 3 4 2 2 4 2" xfId="13537" xr:uid="{00000000-0005-0000-0000-00000F350000}"/>
    <cellStyle name="Comma 2 4 2 3 4 2 2 5" xfId="13538" xr:uid="{00000000-0005-0000-0000-000010350000}"/>
    <cellStyle name="Comma 2 4 2 3 4 2 3" xfId="13539" xr:uid="{00000000-0005-0000-0000-000011350000}"/>
    <cellStyle name="Comma 2 4 2 3 4 2 3 2" xfId="13540" xr:uid="{00000000-0005-0000-0000-000012350000}"/>
    <cellStyle name="Comma 2 4 2 3 4 2 3 2 2" xfId="13541" xr:uid="{00000000-0005-0000-0000-000013350000}"/>
    <cellStyle name="Comma 2 4 2 3 4 2 3 3" xfId="13542" xr:uid="{00000000-0005-0000-0000-000014350000}"/>
    <cellStyle name="Comma 2 4 2 3 4 2 3 3 2" xfId="13543" xr:uid="{00000000-0005-0000-0000-000015350000}"/>
    <cellStyle name="Comma 2 4 2 3 4 2 3 4" xfId="13544" xr:uid="{00000000-0005-0000-0000-000016350000}"/>
    <cellStyle name="Comma 2 4 2 3 4 2 4" xfId="13545" xr:uid="{00000000-0005-0000-0000-000017350000}"/>
    <cellStyle name="Comma 2 4 2 3 4 2 4 2" xfId="13546" xr:uid="{00000000-0005-0000-0000-000018350000}"/>
    <cellStyle name="Comma 2 4 2 3 4 2 5" xfId="13547" xr:uid="{00000000-0005-0000-0000-000019350000}"/>
    <cellStyle name="Comma 2 4 2 3 4 2 5 2" xfId="13548" xr:uid="{00000000-0005-0000-0000-00001A350000}"/>
    <cellStyle name="Comma 2 4 2 3 4 2 6" xfId="13549" xr:uid="{00000000-0005-0000-0000-00001B350000}"/>
    <cellStyle name="Comma 2 4 2 3 4 3" xfId="13550" xr:uid="{00000000-0005-0000-0000-00001C350000}"/>
    <cellStyle name="Comma 2 4 2 3 4 3 2" xfId="13551" xr:uid="{00000000-0005-0000-0000-00001D350000}"/>
    <cellStyle name="Comma 2 4 2 3 4 3 2 2" xfId="13552" xr:uid="{00000000-0005-0000-0000-00001E350000}"/>
    <cellStyle name="Comma 2 4 2 3 4 3 2 2 2" xfId="13553" xr:uid="{00000000-0005-0000-0000-00001F350000}"/>
    <cellStyle name="Comma 2 4 2 3 4 3 2 3" xfId="13554" xr:uid="{00000000-0005-0000-0000-000020350000}"/>
    <cellStyle name="Comma 2 4 2 3 4 3 2 3 2" xfId="13555" xr:uid="{00000000-0005-0000-0000-000021350000}"/>
    <cellStyle name="Comma 2 4 2 3 4 3 2 4" xfId="13556" xr:uid="{00000000-0005-0000-0000-000022350000}"/>
    <cellStyle name="Comma 2 4 2 3 4 3 3" xfId="13557" xr:uid="{00000000-0005-0000-0000-000023350000}"/>
    <cellStyle name="Comma 2 4 2 3 4 3 3 2" xfId="13558" xr:uid="{00000000-0005-0000-0000-000024350000}"/>
    <cellStyle name="Comma 2 4 2 3 4 3 4" xfId="13559" xr:uid="{00000000-0005-0000-0000-000025350000}"/>
    <cellStyle name="Comma 2 4 2 3 4 3 4 2" xfId="13560" xr:uid="{00000000-0005-0000-0000-000026350000}"/>
    <cellStyle name="Comma 2 4 2 3 4 3 5" xfId="13561" xr:uid="{00000000-0005-0000-0000-000027350000}"/>
    <cellStyle name="Comma 2 4 2 3 4 4" xfId="13562" xr:uid="{00000000-0005-0000-0000-000028350000}"/>
    <cellStyle name="Comma 2 4 2 3 4 4 2" xfId="13563" xr:uid="{00000000-0005-0000-0000-000029350000}"/>
    <cellStyle name="Comma 2 4 2 3 4 4 2 2" xfId="13564" xr:uid="{00000000-0005-0000-0000-00002A350000}"/>
    <cellStyle name="Comma 2 4 2 3 4 4 3" xfId="13565" xr:uid="{00000000-0005-0000-0000-00002B350000}"/>
    <cellStyle name="Comma 2 4 2 3 4 4 3 2" xfId="13566" xr:uid="{00000000-0005-0000-0000-00002C350000}"/>
    <cellStyle name="Comma 2 4 2 3 4 4 4" xfId="13567" xr:uid="{00000000-0005-0000-0000-00002D350000}"/>
    <cellStyle name="Comma 2 4 2 3 4 5" xfId="13568" xr:uid="{00000000-0005-0000-0000-00002E350000}"/>
    <cellStyle name="Comma 2 4 2 3 4 5 2" xfId="13569" xr:uid="{00000000-0005-0000-0000-00002F350000}"/>
    <cellStyle name="Comma 2 4 2 3 4 6" xfId="13570" xr:uid="{00000000-0005-0000-0000-000030350000}"/>
    <cellStyle name="Comma 2 4 2 3 4 6 2" xfId="13571" xr:uid="{00000000-0005-0000-0000-000031350000}"/>
    <cellStyle name="Comma 2 4 2 3 4 7" xfId="13572" xr:uid="{00000000-0005-0000-0000-000032350000}"/>
    <cellStyle name="Comma 2 4 2 3 5" xfId="13573" xr:uid="{00000000-0005-0000-0000-000033350000}"/>
    <cellStyle name="Comma 2 4 2 3 5 2" xfId="13574" xr:uid="{00000000-0005-0000-0000-000034350000}"/>
    <cellStyle name="Comma 2 4 2 3 5 2 2" xfId="13575" xr:uid="{00000000-0005-0000-0000-000035350000}"/>
    <cellStyle name="Comma 2 4 2 3 5 2 2 2" xfId="13576" xr:uid="{00000000-0005-0000-0000-000036350000}"/>
    <cellStyle name="Comma 2 4 2 3 5 2 2 2 2" xfId="13577" xr:uid="{00000000-0005-0000-0000-000037350000}"/>
    <cellStyle name="Comma 2 4 2 3 5 2 2 3" xfId="13578" xr:uid="{00000000-0005-0000-0000-000038350000}"/>
    <cellStyle name="Comma 2 4 2 3 5 2 2 3 2" xfId="13579" xr:uid="{00000000-0005-0000-0000-000039350000}"/>
    <cellStyle name="Comma 2 4 2 3 5 2 2 4" xfId="13580" xr:uid="{00000000-0005-0000-0000-00003A350000}"/>
    <cellStyle name="Comma 2 4 2 3 5 2 3" xfId="13581" xr:uid="{00000000-0005-0000-0000-00003B350000}"/>
    <cellStyle name="Comma 2 4 2 3 5 2 3 2" xfId="13582" xr:uid="{00000000-0005-0000-0000-00003C350000}"/>
    <cellStyle name="Comma 2 4 2 3 5 2 4" xfId="13583" xr:uid="{00000000-0005-0000-0000-00003D350000}"/>
    <cellStyle name="Comma 2 4 2 3 5 2 4 2" xfId="13584" xr:uid="{00000000-0005-0000-0000-00003E350000}"/>
    <cellStyle name="Comma 2 4 2 3 5 2 5" xfId="13585" xr:uid="{00000000-0005-0000-0000-00003F350000}"/>
    <cellStyle name="Comma 2 4 2 3 5 3" xfId="13586" xr:uid="{00000000-0005-0000-0000-000040350000}"/>
    <cellStyle name="Comma 2 4 2 3 5 3 2" xfId="13587" xr:uid="{00000000-0005-0000-0000-000041350000}"/>
    <cellStyle name="Comma 2 4 2 3 5 3 2 2" xfId="13588" xr:uid="{00000000-0005-0000-0000-000042350000}"/>
    <cellStyle name="Comma 2 4 2 3 5 3 3" xfId="13589" xr:uid="{00000000-0005-0000-0000-000043350000}"/>
    <cellStyle name="Comma 2 4 2 3 5 3 3 2" xfId="13590" xr:uid="{00000000-0005-0000-0000-000044350000}"/>
    <cellStyle name="Comma 2 4 2 3 5 3 4" xfId="13591" xr:uid="{00000000-0005-0000-0000-000045350000}"/>
    <cellStyle name="Comma 2 4 2 3 5 4" xfId="13592" xr:uid="{00000000-0005-0000-0000-000046350000}"/>
    <cellStyle name="Comma 2 4 2 3 5 4 2" xfId="13593" xr:uid="{00000000-0005-0000-0000-000047350000}"/>
    <cellStyle name="Comma 2 4 2 3 5 5" xfId="13594" xr:uid="{00000000-0005-0000-0000-000048350000}"/>
    <cellStyle name="Comma 2 4 2 3 5 5 2" xfId="13595" xr:uid="{00000000-0005-0000-0000-000049350000}"/>
    <cellStyle name="Comma 2 4 2 3 5 6" xfId="13596" xr:uid="{00000000-0005-0000-0000-00004A350000}"/>
    <cellStyle name="Comma 2 4 2 3 6" xfId="13597" xr:uid="{00000000-0005-0000-0000-00004B350000}"/>
    <cellStyle name="Comma 2 4 2 3 6 2" xfId="13598" xr:uid="{00000000-0005-0000-0000-00004C350000}"/>
    <cellStyle name="Comma 2 4 2 3 6 2 2" xfId="13599" xr:uid="{00000000-0005-0000-0000-00004D350000}"/>
    <cellStyle name="Comma 2 4 2 3 6 2 2 2" xfId="13600" xr:uid="{00000000-0005-0000-0000-00004E350000}"/>
    <cellStyle name="Comma 2 4 2 3 6 2 3" xfId="13601" xr:uid="{00000000-0005-0000-0000-00004F350000}"/>
    <cellStyle name="Comma 2 4 2 3 6 2 3 2" xfId="13602" xr:uid="{00000000-0005-0000-0000-000050350000}"/>
    <cellStyle name="Comma 2 4 2 3 6 2 4" xfId="13603" xr:uid="{00000000-0005-0000-0000-000051350000}"/>
    <cellStyle name="Comma 2 4 2 3 6 3" xfId="13604" xr:uid="{00000000-0005-0000-0000-000052350000}"/>
    <cellStyle name="Comma 2 4 2 3 6 3 2" xfId="13605" xr:uid="{00000000-0005-0000-0000-000053350000}"/>
    <cellStyle name="Comma 2 4 2 3 6 4" xfId="13606" xr:uid="{00000000-0005-0000-0000-000054350000}"/>
    <cellStyle name="Comma 2 4 2 3 6 4 2" xfId="13607" xr:uid="{00000000-0005-0000-0000-000055350000}"/>
    <cellStyle name="Comma 2 4 2 3 6 5" xfId="13608" xr:uid="{00000000-0005-0000-0000-000056350000}"/>
    <cellStyle name="Comma 2 4 2 3 7" xfId="13609" xr:uid="{00000000-0005-0000-0000-000057350000}"/>
    <cellStyle name="Comma 2 4 2 3 7 2" xfId="13610" xr:uid="{00000000-0005-0000-0000-000058350000}"/>
    <cellStyle name="Comma 2 4 2 3 7 2 2" xfId="13611" xr:uid="{00000000-0005-0000-0000-000059350000}"/>
    <cellStyle name="Comma 2 4 2 3 7 3" xfId="13612" xr:uid="{00000000-0005-0000-0000-00005A350000}"/>
    <cellStyle name="Comma 2 4 2 3 7 3 2" xfId="13613" xr:uid="{00000000-0005-0000-0000-00005B350000}"/>
    <cellStyle name="Comma 2 4 2 3 7 4" xfId="13614" xr:uid="{00000000-0005-0000-0000-00005C350000}"/>
    <cellStyle name="Comma 2 4 2 3 8" xfId="13615" xr:uid="{00000000-0005-0000-0000-00005D350000}"/>
    <cellStyle name="Comma 2 4 2 3 8 2" xfId="13616" xr:uid="{00000000-0005-0000-0000-00005E350000}"/>
    <cellStyle name="Comma 2 4 2 3 9" xfId="13617" xr:uid="{00000000-0005-0000-0000-00005F350000}"/>
    <cellStyle name="Comma 2 4 2 3 9 2" xfId="13618" xr:uid="{00000000-0005-0000-0000-000060350000}"/>
    <cellStyle name="Comma 2 4 2 4" xfId="13619" xr:uid="{00000000-0005-0000-0000-000061350000}"/>
    <cellStyle name="Comma 2 4 2 4 2" xfId="13620" xr:uid="{00000000-0005-0000-0000-000062350000}"/>
    <cellStyle name="Comma 2 4 2 4 2 2" xfId="13621" xr:uid="{00000000-0005-0000-0000-000063350000}"/>
    <cellStyle name="Comma 2 4 2 4 2 2 2" xfId="13622" xr:uid="{00000000-0005-0000-0000-000064350000}"/>
    <cellStyle name="Comma 2 4 2 4 2 2 2 2" xfId="13623" xr:uid="{00000000-0005-0000-0000-000065350000}"/>
    <cellStyle name="Comma 2 4 2 4 2 2 2 2 2" xfId="13624" xr:uid="{00000000-0005-0000-0000-000066350000}"/>
    <cellStyle name="Comma 2 4 2 4 2 2 2 2 2 2" xfId="13625" xr:uid="{00000000-0005-0000-0000-000067350000}"/>
    <cellStyle name="Comma 2 4 2 4 2 2 2 2 2 2 2" xfId="13626" xr:uid="{00000000-0005-0000-0000-000068350000}"/>
    <cellStyle name="Comma 2 4 2 4 2 2 2 2 2 3" xfId="13627" xr:uid="{00000000-0005-0000-0000-000069350000}"/>
    <cellStyle name="Comma 2 4 2 4 2 2 2 2 2 3 2" xfId="13628" xr:uid="{00000000-0005-0000-0000-00006A350000}"/>
    <cellStyle name="Comma 2 4 2 4 2 2 2 2 2 4" xfId="13629" xr:uid="{00000000-0005-0000-0000-00006B350000}"/>
    <cellStyle name="Comma 2 4 2 4 2 2 2 2 3" xfId="13630" xr:uid="{00000000-0005-0000-0000-00006C350000}"/>
    <cellStyle name="Comma 2 4 2 4 2 2 2 2 3 2" xfId="13631" xr:uid="{00000000-0005-0000-0000-00006D350000}"/>
    <cellStyle name="Comma 2 4 2 4 2 2 2 2 4" xfId="13632" xr:uid="{00000000-0005-0000-0000-00006E350000}"/>
    <cellStyle name="Comma 2 4 2 4 2 2 2 2 4 2" xfId="13633" xr:uid="{00000000-0005-0000-0000-00006F350000}"/>
    <cellStyle name="Comma 2 4 2 4 2 2 2 2 5" xfId="13634" xr:uid="{00000000-0005-0000-0000-000070350000}"/>
    <cellStyle name="Comma 2 4 2 4 2 2 2 3" xfId="13635" xr:uid="{00000000-0005-0000-0000-000071350000}"/>
    <cellStyle name="Comma 2 4 2 4 2 2 2 3 2" xfId="13636" xr:uid="{00000000-0005-0000-0000-000072350000}"/>
    <cellStyle name="Comma 2 4 2 4 2 2 2 3 2 2" xfId="13637" xr:uid="{00000000-0005-0000-0000-000073350000}"/>
    <cellStyle name="Comma 2 4 2 4 2 2 2 3 3" xfId="13638" xr:uid="{00000000-0005-0000-0000-000074350000}"/>
    <cellStyle name="Comma 2 4 2 4 2 2 2 3 3 2" xfId="13639" xr:uid="{00000000-0005-0000-0000-000075350000}"/>
    <cellStyle name="Comma 2 4 2 4 2 2 2 3 4" xfId="13640" xr:uid="{00000000-0005-0000-0000-000076350000}"/>
    <cellStyle name="Comma 2 4 2 4 2 2 2 4" xfId="13641" xr:uid="{00000000-0005-0000-0000-000077350000}"/>
    <cellStyle name="Comma 2 4 2 4 2 2 2 4 2" xfId="13642" xr:uid="{00000000-0005-0000-0000-000078350000}"/>
    <cellStyle name="Comma 2 4 2 4 2 2 2 5" xfId="13643" xr:uid="{00000000-0005-0000-0000-000079350000}"/>
    <cellStyle name="Comma 2 4 2 4 2 2 2 5 2" xfId="13644" xr:uid="{00000000-0005-0000-0000-00007A350000}"/>
    <cellStyle name="Comma 2 4 2 4 2 2 2 6" xfId="13645" xr:uid="{00000000-0005-0000-0000-00007B350000}"/>
    <cellStyle name="Comma 2 4 2 4 2 2 3" xfId="13646" xr:uid="{00000000-0005-0000-0000-00007C350000}"/>
    <cellStyle name="Comma 2 4 2 4 2 2 3 2" xfId="13647" xr:uid="{00000000-0005-0000-0000-00007D350000}"/>
    <cellStyle name="Comma 2 4 2 4 2 2 3 2 2" xfId="13648" xr:uid="{00000000-0005-0000-0000-00007E350000}"/>
    <cellStyle name="Comma 2 4 2 4 2 2 3 2 2 2" xfId="13649" xr:uid="{00000000-0005-0000-0000-00007F350000}"/>
    <cellStyle name="Comma 2 4 2 4 2 2 3 2 3" xfId="13650" xr:uid="{00000000-0005-0000-0000-000080350000}"/>
    <cellStyle name="Comma 2 4 2 4 2 2 3 2 3 2" xfId="13651" xr:uid="{00000000-0005-0000-0000-000081350000}"/>
    <cellStyle name="Comma 2 4 2 4 2 2 3 2 4" xfId="13652" xr:uid="{00000000-0005-0000-0000-000082350000}"/>
    <cellStyle name="Comma 2 4 2 4 2 2 3 3" xfId="13653" xr:uid="{00000000-0005-0000-0000-000083350000}"/>
    <cellStyle name="Comma 2 4 2 4 2 2 3 3 2" xfId="13654" xr:uid="{00000000-0005-0000-0000-000084350000}"/>
    <cellStyle name="Comma 2 4 2 4 2 2 3 4" xfId="13655" xr:uid="{00000000-0005-0000-0000-000085350000}"/>
    <cellStyle name="Comma 2 4 2 4 2 2 3 4 2" xfId="13656" xr:uid="{00000000-0005-0000-0000-000086350000}"/>
    <cellStyle name="Comma 2 4 2 4 2 2 3 5" xfId="13657" xr:uid="{00000000-0005-0000-0000-000087350000}"/>
    <cellStyle name="Comma 2 4 2 4 2 2 4" xfId="13658" xr:uid="{00000000-0005-0000-0000-000088350000}"/>
    <cellStyle name="Comma 2 4 2 4 2 2 4 2" xfId="13659" xr:uid="{00000000-0005-0000-0000-000089350000}"/>
    <cellStyle name="Comma 2 4 2 4 2 2 4 2 2" xfId="13660" xr:uid="{00000000-0005-0000-0000-00008A350000}"/>
    <cellStyle name="Comma 2 4 2 4 2 2 4 3" xfId="13661" xr:uid="{00000000-0005-0000-0000-00008B350000}"/>
    <cellStyle name="Comma 2 4 2 4 2 2 4 3 2" xfId="13662" xr:uid="{00000000-0005-0000-0000-00008C350000}"/>
    <cellStyle name="Comma 2 4 2 4 2 2 4 4" xfId="13663" xr:uid="{00000000-0005-0000-0000-00008D350000}"/>
    <cellStyle name="Comma 2 4 2 4 2 2 5" xfId="13664" xr:uid="{00000000-0005-0000-0000-00008E350000}"/>
    <cellStyle name="Comma 2 4 2 4 2 2 5 2" xfId="13665" xr:uid="{00000000-0005-0000-0000-00008F350000}"/>
    <cellStyle name="Comma 2 4 2 4 2 2 6" xfId="13666" xr:uid="{00000000-0005-0000-0000-000090350000}"/>
    <cellStyle name="Comma 2 4 2 4 2 2 6 2" xfId="13667" xr:uid="{00000000-0005-0000-0000-000091350000}"/>
    <cellStyle name="Comma 2 4 2 4 2 2 7" xfId="13668" xr:uid="{00000000-0005-0000-0000-000092350000}"/>
    <cellStyle name="Comma 2 4 2 4 2 3" xfId="13669" xr:uid="{00000000-0005-0000-0000-000093350000}"/>
    <cellStyle name="Comma 2 4 2 4 2 3 2" xfId="13670" xr:uid="{00000000-0005-0000-0000-000094350000}"/>
    <cellStyle name="Comma 2 4 2 4 2 3 2 2" xfId="13671" xr:uid="{00000000-0005-0000-0000-000095350000}"/>
    <cellStyle name="Comma 2 4 2 4 2 3 2 2 2" xfId="13672" xr:uid="{00000000-0005-0000-0000-000096350000}"/>
    <cellStyle name="Comma 2 4 2 4 2 3 2 2 2 2" xfId="13673" xr:uid="{00000000-0005-0000-0000-000097350000}"/>
    <cellStyle name="Comma 2 4 2 4 2 3 2 2 3" xfId="13674" xr:uid="{00000000-0005-0000-0000-000098350000}"/>
    <cellStyle name="Comma 2 4 2 4 2 3 2 2 3 2" xfId="13675" xr:uid="{00000000-0005-0000-0000-000099350000}"/>
    <cellStyle name="Comma 2 4 2 4 2 3 2 2 4" xfId="13676" xr:uid="{00000000-0005-0000-0000-00009A350000}"/>
    <cellStyle name="Comma 2 4 2 4 2 3 2 3" xfId="13677" xr:uid="{00000000-0005-0000-0000-00009B350000}"/>
    <cellStyle name="Comma 2 4 2 4 2 3 2 3 2" xfId="13678" xr:uid="{00000000-0005-0000-0000-00009C350000}"/>
    <cellStyle name="Comma 2 4 2 4 2 3 2 4" xfId="13679" xr:uid="{00000000-0005-0000-0000-00009D350000}"/>
    <cellStyle name="Comma 2 4 2 4 2 3 2 4 2" xfId="13680" xr:uid="{00000000-0005-0000-0000-00009E350000}"/>
    <cellStyle name="Comma 2 4 2 4 2 3 2 5" xfId="13681" xr:uid="{00000000-0005-0000-0000-00009F350000}"/>
    <cellStyle name="Comma 2 4 2 4 2 3 3" xfId="13682" xr:uid="{00000000-0005-0000-0000-0000A0350000}"/>
    <cellStyle name="Comma 2 4 2 4 2 3 3 2" xfId="13683" xr:uid="{00000000-0005-0000-0000-0000A1350000}"/>
    <cellStyle name="Comma 2 4 2 4 2 3 3 2 2" xfId="13684" xr:uid="{00000000-0005-0000-0000-0000A2350000}"/>
    <cellStyle name="Comma 2 4 2 4 2 3 3 3" xfId="13685" xr:uid="{00000000-0005-0000-0000-0000A3350000}"/>
    <cellStyle name="Comma 2 4 2 4 2 3 3 3 2" xfId="13686" xr:uid="{00000000-0005-0000-0000-0000A4350000}"/>
    <cellStyle name="Comma 2 4 2 4 2 3 3 4" xfId="13687" xr:uid="{00000000-0005-0000-0000-0000A5350000}"/>
    <cellStyle name="Comma 2 4 2 4 2 3 4" xfId="13688" xr:uid="{00000000-0005-0000-0000-0000A6350000}"/>
    <cellStyle name="Comma 2 4 2 4 2 3 4 2" xfId="13689" xr:uid="{00000000-0005-0000-0000-0000A7350000}"/>
    <cellStyle name="Comma 2 4 2 4 2 3 5" xfId="13690" xr:uid="{00000000-0005-0000-0000-0000A8350000}"/>
    <cellStyle name="Comma 2 4 2 4 2 3 5 2" xfId="13691" xr:uid="{00000000-0005-0000-0000-0000A9350000}"/>
    <cellStyle name="Comma 2 4 2 4 2 3 6" xfId="13692" xr:uid="{00000000-0005-0000-0000-0000AA350000}"/>
    <cellStyle name="Comma 2 4 2 4 2 4" xfId="13693" xr:uid="{00000000-0005-0000-0000-0000AB350000}"/>
    <cellStyle name="Comma 2 4 2 4 2 4 2" xfId="13694" xr:uid="{00000000-0005-0000-0000-0000AC350000}"/>
    <cellStyle name="Comma 2 4 2 4 2 4 2 2" xfId="13695" xr:uid="{00000000-0005-0000-0000-0000AD350000}"/>
    <cellStyle name="Comma 2 4 2 4 2 4 2 2 2" xfId="13696" xr:uid="{00000000-0005-0000-0000-0000AE350000}"/>
    <cellStyle name="Comma 2 4 2 4 2 4 2 3" xfId="13697" xr:uid="{00000000-0005-0000-0000-0000AF350000}"/>
    <cellStyle name="Comma 2 4 2 4 2 4 2 3 2" xfId="13698" xr:uid="{00000000-0005-0000-0000-0000B0350000}"/>
    <cellStyle name="Comma 2 4 2 4 2 4 2 4" xfId="13699" xr:uid="{00000000-0005-0000-0000-0000B1350000}"/>
    <cellStyle name="Comma 2 4 2 4 2 4 3" xfId="13700" xr:uid="{00000000-0005-0000-0000-0000B2350000}"/>
    <cellStyle name="Comma 2 4 2 4 2 4 3 2" xfId="13701" xr:uid="{00000000-0005-0000-0000-0000B3350000}"/>
    <cellStyle name="Comma 2 4 2 4 2 4 4" xfId="13702" xr:uid="{00000000-0005-0000-0000-0000B4350000}"/>
    <cellStyle name="Comma 2 4 2 4 2 4 4 2" xfId="13703" xr:uid="{00000000-0005-0000-0000-0000B5350000}"/>
    <cellStyle name="Comma 2 4 2 4 2 4 5" xfId="13704" xr:uid="{00000000-0005-0000-0000-0000B6350000}"/>
    <cellStyle name="Comma 2 4 2 4 2 5" xfId="13705" xr:uid="{00000000-0005-0000-0000-0000B7350000}"/>
    <cellStyle name="Comma 2 4 2 4 2 5 2" xfId="13706" xr:uid="{00000000-0005-0000-0000-0000B8350000}"/>
    <cellStyle name="Comma 2 4 2 4 2 5 2 2" xfId="13707" xr:uid="{00000000-0005-0000-0000-0000B9350000}"/>
    <cellStyle name="Comma 2 4 2 4 2 5 3" xfId="13708" xr:uid="{00000000-0005-0000-0000-0000BA350000}"/>
    <cellStyle name="Comma 2 4 2 4 2 5 3 2" xfId="13709" xr:uid="{00000000-0005-0000-0000-0000BB350000}"/>
    <cellStyle name="Comma 2 4 2 4 2 5 4" xfId="13710" xr:uid="{00000000-0005-0000-0000-0000BC350000}"/>
    <cellStyle name="Comma 2 4 2 4 2 6" xfId="13711" xr:uid="{00000000-0005-0000-0000-0000BD350000}"/>
    <cellStyle name="Comma 2 4 2 4 2 6 2" xfId="13712" xr:uid="{00000000-0005-0000-0000-0000BE350000}"/>
    <cellStyle name="Comma 2 4 2 4 2 7" xfId="13713" xr:uid="{00000000-0005-0000-0000-0000BF350000}"/>
    <cellStyle name="Comma 2 4 2 4 2 7 2" xfId="13714" xr:uid="{00000000-0005-0000-0000-0000C0350000}"/>
    <cellStyle name="Comma 2 4 2 4 2 8" xfId="13715" xr:uid="{00000000-0005-0000-0000-0000C1350000}"/>
    <cellStyle name="Comma 2 4 2 4 3" xfId="13716" xr:uid="{00000000-0005-0000-0000-0000C2350000}"/>
    <cellStyle name="Comma 2 4 2 4 3 2" xfId="13717" xr:uid="{00000000-0005-0000-0000-0000C3350000}"/>
    <cellStyle name="Comma 2 4 2 4 3 2 2" xfId="13718" xr:uid="{00000000-0005-0000-0000-0000C4350000}"/>
    <cellStyle name="Comma 2 4 2 4 3 2 2 2" xfId="13719" xr:uid="{00000000-0005-0000-0000-0000C5350000}"/>
    <cellStyle name="Comma 2 4 2 4 3 2 2 2 2" xfId="13720" xr:uid="{00000000-0005-0000-0000-0000C6350000}"/>
    <cellStyle name="Comma 2 4 2 4 3 2 2 2 2 2" xfId="13721" xr:uid="{00000000-0005-0000-0000-0000C7350000}"/>
    <cellStyle name="Comma 2 4 2 4 3 2 2 2 3" xfId="13722" xr:uid="{00000000-0005-0000-0000-0000C8350000}"/>
    <cellStyle name="Comma 2 4 2 4 3 2 2 2 3 2" xfId="13723" xr:uid="{00000000-0005-0000-0000-0000C9350000}"/>
    <cellStyle name="Comma 2 4 2 4 3 2 2 2 4" xfId="13724" xr:uid="{00000000-0005-0000-0000-0000CA350000}"/>
    <cellStyle name="Comma 2 4 2 4 3 2 2 3" xfId="13725" xr:uid="{00000000-0005-0000-0000-0000CB350000}"/>
    <cellStyle name="Comma 2 4 2 4 3 2 2 3 2" xfId="13726" xr:uid="{00000000-0005-0000-0000-0000CC350000}"/>
    <cellStyle name="Comma 2 4 2 4 3 2 2 4" xfId="13727" xr:uid="{00000000-0005-0000-0000-0000CD350000}"/>
    <cellStyle name="Comma 2 4 2 4 3 2 2 4 2" xfId="13728" xr:uid="{00000000-0005-0000-0000-0000CE350000}"/>
    <cellStyle name="Comma 2 4 2 4 3 2 2 5" xfId="13729" xr:uid="{00000000-0005-0000-0000-0000CF350000}"/>
    <cellStyle name="Comma 2 4 2 4 3 2 3" xfId="13730" xr:uid="{00000000-0005-0000-0000-0000D0350000}"/>
    <cellStyle name="Comma 2 4 2 4 3 2 3 2" xfId="13731" xr:uid="{00000000-0005-0000-0000-0000D1350000}"/>
    <cellStyle name="Comma 2 4 2 4 3 2 3 2 2" xfId="13732" xr:uid="{00000000-0005-0000-0000-0000D2350000}"/>
    <cellStyle name="Comma 2 4 2 4 3 2 3 3" xfId="13733" xr:uid="{00000000-0005-0000-0000-0000D3350000}"/>
    <cellStyle name="Comma 2 4 2 4 3 2 3 3 2" xfId="13734" xr:uid="{00000000-0005-0000-0000-0000D4350000}"/>
    <cellStyle name="Comma 2 4 2 4 3 2 3 4" xfId="13735" xr:uid="{00000000-0005-0000-0000-0000D5350000}"/>
    <cellStyle name="Comma 2 4 2 4 3 2 4" xfId="13736" xr:uid="{00000000-0005-0000-0000-0000D6350000}"/>
    <cellStyle name="Comma 2 4 2 4 3 2 4 2" xfId="13737" xr:uid="{00000000-0005-0000-0000-0000D7350000}"/>
    <cellStyle name="Comma 2 4 2 4 3 2 5" xfId="13738" xr:uid="{00000000-0005-0000-0000-0000D8350000}"/>
    <cellStyle name="Comma 2 4 2 4 3 2 5 2" xfId="13739" xr:uid="{00000000-0005-0000-0000-0000D9350000}"/>
    <cellStyle name="Comma 2 4 2 4 3 2 6" xfId="13740" xr:uid="{00000000-0005-0000-0000-0000DA350000}"/>
    <cellStyle name="Comma 2 4 2 4 3 3" xfId="13741" xr:uid="{00000000-0005-0000-0000-0000DB350000}"/>
    <cellStyle name="Comma 2 4 2 4 3 3 2" xfId="13742" xr:uid="{00000000-0005-0000-0000-0000DC350000}"/>
    <cellStyle name="Comma 2 4 2 4 3 3 2 2" xfId="13743" xr:uid="{00000000-0005-0000-0000-0000DD350000}"/>
    <cellStyle name="Comma 2 4 2 4 3 3 2 2 2" xfId="13744" xr:uid="{00000000-0005-0000-0000-0000DE350000}"/>
    <cellStyle name="Comma 2 4 2 4 3 3 2 3" xfId="13745" xr:uid="{00000000-0005-0000-0000-0000DF350000}"/>
    <cellStyle name="Comma 2 4 2 4 3 3 2 3 2" xfId="13746" xr:uid="{00000000-0005-0000-0000-0000E0350000}"/>
    <cellStyle name="Comma 2 4 2 4 3 3 2 4" xfId="13747" xr:uid="{00000000-0005-0000-0000-0000E1350000}"/>
    <cellStyle name="Comma 2 4 2 4 3 3 3" xfId="13748" xr:uid="{00000000-0005-0000-0000-0000E2350000}"/>
    <cellStyle name="Comma 2 4 2 4 3 3 3 2" xfId="13749" xr:uid="{00000000-0005-0000-0000-0000E3350000}"/>
    <cellStyle name="Comma 2 4 2 4 3 3 4" xfId="13750" xr:uid="{00000000-0005-0000-0000-0000E4350000}"/>
    <cellStyle name="Comma 2 4 2 4 3 3 4 2" xfId="13751" xr:uid="{00000000-0005-0000-0000-0000E5350000}"/>
    <cellStyle name="Comma 2 4 2 4 3 3 5" xfId="13752" xr:uid="{00000000-0005-0000-0000-0000E6350000}"/>
    <cellStyle name="Comma 2 4 2 4 3 4" xfId="13753" xr:uid="{00000000-0005-0000-0000-0000E7350000}"/>
    <cellStyle name="Comma 2 4 2 4 3 4 2" xfId="13754" xr:uid="{00000000-0005-0000-0000-0000E8350000}"/>
    <cellStyle name="Comma 2 4 2 4 3 4 2 2" xfId="13755" xr:uid="{00000000-0005-0000-0000-0000E9350000}"/>
    <cellStyle name="Comma 2 4 2 4 3 4 3" xfId="13756" xr:uid="{00000000-0005-0000-0000-0000EA350000}"/>
    <cellStyle name="Comma 2 4 2 4 3 4 3 2" xfId="13757" xr:uid="{00000000-0005-0000-0000-0000EB350000}"/>
    <cellStyle name="Comma 2 4 2 4 3 4 4" xfId="13758" xr:uid="{00000000-0005-0000-0000-0000EC350000}"/>
    <cellStyle name="Comma 2 4 2 4 3 5" xfId="13759" xr:uid="{00000000-0005-0000-0000-0000ED350000}"/>
    <cellStyle name="Comma 2 4 2 4 3 5 2" xfId="13760" xr:uid="{00000000-0005-0000-0000-0000EE350000}"/>
    <cellStyle name="Comma 2 4 2 4 3 6" xfId="13761" xr:uid="{00000000-0005-0000-0000-0000EF350000}"/>
    <cellStyle name="Comma 2 4 2 4 3 6 2" xfId="13762" xr:uid="{00000000-0005-0000-0000-0000F0350000}"/>
    <cellStyle name="Comma 2 4 2 4 3 7" xfId="13763" xr:uid="{00000000-0005-0000-0000-0000F1350000}"/>
    <cellStyle name="Comma 2 4 2 4 4" xfId="13764" xr:uid="{00000000-0005-0000-0000-0000F2350000}"/>
    <cellStyle name="Comma 2 4 2 4 4 2" xfId="13765" xr:uid="{00000000-0005-0000-0000-0000F3350000}"/>
    <cellStyle name="Comma 2 4 2 4 4 2 2" xfId="13766" xr:uid="{00000000-0005-0000-0000-0000F4350000}"/>
    <cellStyle name="Comma 2 4 2 4 4 2 2 2" xfId="13767" xr:uid="{00000000-0005-0000-0000-0000F5350000}"/>
    <cellStyle name="Comma 2 4 2 4 4 2 2 2 2" xfId="13768" xr:uid="{00000000-0005-0000-0000-0000F6350000}"/>
    <cellStyle name="Comma 2 4 2 4 4 2 2 3" xfId="13769" xr:uid="{00000000-0005-0000-0000-0000F7350000}"/>
    <cellStyle name="Comma 2 4 2 4 4 2 2 3 2" xfId="13770" xr:uid="{00000000-0005-0000-0000-0000F8350000}"/>
    <cellStyle name="Comma 2 4 2 4 4 2 2 4" xfId="13771" xr:uid="{00000000-0005-0000-0000-0000F9350000}"/>
    <cellStyle name="Comma 2 4 2 4 4 2 3" xfId="13772" xr:uid="{00000000-0005-0000-0000-0000FA350000}"/>
    <cellStyle name="Comma 2 4 2 4 4 2 3 2" xfId="13773" xr:uid="{00000000-0005-0000-0000-0000FB350000}"/>
    <cellStyle name="Comma 2 4 2 4 4 2 4" xfId="13774" xr:uid="{00000000-0005-0000-0000-0000FC350000}"/>
    <cellStyle name="Comma 2 4 2 4 4 2 4 2" xfId="13775" xr:uid="{00000000-0005-0000-0000-0000FD350000}"/>
    <cellStyle name="Comma 2 4 2 4 4 2 5" xfId="13776" xr:uid="{00000000-0005-0000-0000-0000FE350000}"/>
    <cellStyle name="Comma 2 4 2 4 4 3" xfId="13777" xr:uid="{00000000-0005-0000-0000-0000FF350000}"/>
    <cellStyle name="Comma 2 4 2 4 4 3 2" xfId="13778" xr:uid="{00000000-0005-0000-0000-000000360000}"/>
    <cellStyle name="Comma 2 4 2 4 4 3 2 2" xfId="13779" xr:uid="{00000000-0005-0000-0000-000001360000}"/>
    <cellStyle name="Comma 2 4 2 4 4 3 3" xfId="13780" xr:uid="{00000000-0005-0000-0000-000002360000}"/>
    <cellStyle name="Comma 2 4 2 4 4 3 3 2" xfId="13781" xr:uid="{00000000-0005-0000-0000-000003360000}"/>
    <cellStyle name="Comma 2 4 2 4 4 3 4" xfId="13782" xr:uid="{00000000-0005-0000-0000-000004360000}"/>
    <cellStyle name="Comma 2 4 2 4 4 4" xfId="13783" xr:uid="{00000000-0005-0000-0000-000005360000}"/>
    <cellStyle name="Comma 2 4 2 4 4 4 2" xfId="13784" xr:uid="{00000000-0005-0000-0000-000006360000}"/>
    <cellStyle name="Comma 2 4 2 4 4 5" xfId="13785" xr:uid="{00000000-0005-0000-0000-000007360000}"/>
    <cellStyle name="Comma 2 4 2 4 4 5 2" xfId="13786" xr:uid="{00000000-0005-0000-0000-000008360000}"/>
    <cellStyle name="Comma 2 4 2 4 4 6" xfId="13787" xr:uid="{00000000-0005-0000-0000-000009360000}"/>
    <cellStyle name="Comma 2 4 2 4 5" xfId="13788" xr:uid="{00000000-0005-0000-0000-00000A360000}"/>
    <cellStyle name="Comma 2 4 2 4 5 2" xfId="13789" xr:uid="{00000000-0005-0000-0000-00000B360000}"/>
    <cellStyle name="Comma 2 4 2 4 5 2 2" xfId="13790" xr:uid="{00000000-0005-0000-0000-00000C360000}"/>
    <cellStyle name="Comma 2 4 2 4 5 2 2 2" xfId="13791" xr:uid="{00000000-0005-0000-0000-00000D360000}"/>
    <cellStyle name="Comma 2 4 2 4 5 2 3" xfId="13792" xr:uid="{00000000-0005-0000-0000-00000E360000}"/>
    <cellStyle name="Comma 2 4 2 4 5 2 3 2" xfId="13793" xr:uid="{00000000-0005-0000-0000-00000F360000}"/>
    <cellStyle name="Comma 2 4 2 4 5 2 4" xfId="13794" xr:uid="{00000000-0005-0000-0000-000010360000}"/>
    <cellStyle name="Comma 2 4 2 4 5 3" xfId="13795" xr:uid="{00000000-0005-0000-0000-000011360000}"/>
    <cellStyle name="Comma 2 4 2 4 5 3 2" xfId="13796" xr:uid="{00000000-0005-0000-0000-000012360000}"/>
    <cellStyle name="Comma 2 4 2 4 5 4" xfId="13797" xr:uid="{00000000-0005-0000-0000-000013360000}"/>
    <cellStyle name="Comma 2 4 2 4 5 4 2" xfId="13798" xr:uid="{00000000-0005-0000-0000-000014360000}"/>
    <cellStyle name="Comma 2 4 2 4 5 5" xfId="13799" xr:uid="{00000000-0005-0000-0000-000015360000}"/>
    <cellStyle name="Comma 2 4 2 4 6" xfId="13800" xr:uid="{00000000-0005-0000-0000-000016360000}"/>
    <cellStyle name="Comma 2 4 2 4 6 2" xfId="13801" xr:uid="{00000000-0005-0000-0000-000017360000}"/>
    <cellStyle name="Comma 2 4 2 4 6 2 2" xfId="13802" xr:uid="{00000000-0005-0000-0000-000018360000}"/>
    <cellStyle name="Comma 2 4 2 4 6 3" xfId="13803" xr:uid="{00000000-0005-0000-0000-000019360000}"/>
    <cellStyle name="Comma 2 4 2 4 6 3 2" xfId="13804" xr:uid="{00000000-0005-0000-0000-00001A360000}"/>
    <cellStyle name="Comma 2 4 2 4 6 4" xfId="13805" xr:uid="{00000000-0005-0000-0000-00001B360000}"/>
    <cellStyle name="Comma 2 4 2 4 7" xfId="13806" xr:uid="{00000000-0005-0000-0000-00001C360000}"/>
    <cellStyle name="Comma 2 4 2 4 7 2" xfId="13807" xr:uid="{00000000-0005-0000-0000-00001D360000}"/>
    <cellStyle name="Comma 2 4 2 4 8" xfId="13808" xr:uid="{00000000-0005-0000-0000-00001E360000}"/>
    <cellStyle name="Comma 2 4 2 4 8 2" xfId="13809" xr:uid="{00000000-0005-0000-0000-00001F360000}"/>
    <cellStyle name="Comma 2 4 2 4 9" xfId="13810" xr:uid="{00000000-0005-0000-0000-000020360000}"/>
    <cellStyle name="Comma 2 4 2 5" xfId="13811" xr:uid="{00000000-0005-0000-0000-000021360000}"/>
    <cellStyle name="Comma 2 4 2 5 2" xfId="13812" xr:uid="{00000000-0005-0000-0000-000022360000}"/>
    <cellStyle name="Comma 2 4 2 5 2 2" xfId="13813" xr:uid="{00000000-0005-0000-0000-000023360000}"/>
    <cellStyle name="Comma 2 4 2 5 2 2 2" xfId="13814" xr:uid="{00000000-0005-0000-0000-000024360000}"/>
    <cellStyle name="Comma 2 4 2 5 2 2 2 2" xfId="13815" xr:uid="{00000000-0005-0000-0000-000025360000}"/>
    <cellStyle name="Comma 2 4 2 5 2 2 2 2 2" xfId="13816" xr:uid="{00000000-0005-0000-0000-000026360000}"/>
    <cellStyle name="Comma 2 4 2 5 2 2 2 2 2 2" xfId="13817" xr:uid="{00000000-0005-0000-0000-000027360000}"/>
    <cellStyle name="Comma 2 4 2 5 2 2 2 2 3" xfId="13818" xr:uid="{00000000-0005-0000-0000-000028360000}"/>
    <cellStyle name="Comma 2 4 2 5 2 2 2 2 3 2" xfId="13819" xr:uid="{00000000-0005-0000-0000-000029360000}"/>
    <cellStyle name="Comma 2 4 2 5 2 2 2 2 4" xfId="13820" xr:uid="{00000000-0005-0000-0000-00002A360000}"/>
    <cellStyle name="Comma 2 4 2 5 2 2 2 3" xfId="13821" xr:uid="{00000000-0005-0000-0000-00002B360000}"/>
    <cellStyle name="Comma 2 4 2 5 2 2 2 3 2" xfId="13822" xr:uid="{00000000-0005-0000-0000-00002C360000}"/>
    <cellStyle name="Comma 2 4 2 5 2 2 2 4" xfId="13823" xr:uid="{00000000-0005-0000-0000-00002D360000}"/>
    <cellStyle name="Comma 2 4 2 5 2 2 2 4 2" xfId="13824" xr:uid="{00000000-0005-0000-0000-00002E360000}"/>
    <cellStyle name="Comma 2 4 2 5 2 2 2 5" xfId="13825" xr:uid="{00000000-0005-0000-0000-00002F360000}"/>
    <cellStyle name="Comma 2 4 2 5 2 2 3" xfId="13826" xr:uid="{00000000-0005-0000-0000-000030360000}"/>
    <cellStyle name="Comma 2 4 2 5 2 2 3 2" xfId="13827" xr:uid="{00000000-0005-0000-0000-000031360000}"/>
    <cellStyle name="Comma 2 4 2 5 2 2 3 2 2" xfId="13828" xr:uid="{00000000-0005-0000-0000-000032360000}"/>
    <cellStyle name="Comma 2 4 2 5 2 2 3 3" xfId="13829" xr:uid="{00000000-0005-0000-0000-000033360000}"/>
    <cellStyle name="Comma 2 4 2 5 2 2 3 3 2" xfId="13830" xr:uid="{00000000-0005-0000-0000-000034360000}"/>
    <cellStyle name="Comma 2 4 2 5 2 2 3 4" xfId="13831" xr:uid="{00000000-0005-0000-0000-000035360000}"/>
    <cellStyle name="Comma 2 4 2 5 2 2 4" xfId="13832" xr:uid="{00000000-0005-0000-0000-000036360000}"/>
    <cellStyle name="Comma 2 4 2 5 2 2 4 2" xfId="13833" xr:uid="{00000000-0005-0000-0000-000037360000}"/>
    <cellStyle name="Comma 2 4 2 5 2 2 5" xfId="13834" xr:uid="{00000000-0005-0000-0000-000038360000}"/>
    <cellStyle name="Comma 2 4 2 5 2 2 5 2" xfId="13835" xr:uid="{00000000-0005-0000-0000-000039360000}"/>
    <cellStyle name="Comma 2 4 2 5 2 2 6" xfId="13836" xr:uid="{00000000-0005-0000-0000-00003A360000}"/>
    <cellStyle name="Comma 2 4 2 5 2 3" xfId="13837" xr:uid="{00000000-0005-0000-0000-00003B360000}"/>
    <cellStyle name="Comma 2 4 2 5 2 3 2" xfId="13838" xr:uid="{00000000-0005-0000-0000-00003C360000}"/>
    <cellStyle name="Comma 2 4 2 5 2 3 2 2" xfId="13839" xr:uid="{00000000-0005-0000-0000-00003D360000}"/>
    <cellStyle name="Comma 2 4 2 5 2 3 2 2 2" xfId="13840" xr:uid="{00000000-0005-0000-0000-00003E360000}"/>
    <cellStyle name="Comma 2 4 2 5 2 3 2 3" xfId="13841" xr:uid="{00000000-0005-0000-0000-00003F360000}"/>
    <cellStyle name="Comma 2 4 2 5 2 3 2 3 2" xfId="13842" xr:uid="{00000000-0005-0000-0000-000040360000}"/>
    <cellStyle name="Comma 2 4 2 5 2 3 2 4" xfId="13843" xr:uid="{00000000-0005-0000-0000-000041360000}"/>
    <cellStyle name="Comma 2 4 2 5 2 3 3" xfId="13844" xr:uid="{00000000-0005-0000-0000-000042360000}"/>
    <cellStyle name="Comma 2 4 2 5 2 3 3 2" xfId="13845" xr:uid="{00000000-0005-0000-0000-000043360000}"/>
    <cellStyle name="Comma 2 4 2 5 2 3 4" xfId="13846" xr:uid="{00000000-0005-0000-0000-000044360000}"/>
    <cellStyle name="Comma 2 4 2 5 2 3 4 2" xfId="13847" xr:uid="{00000000-0005-0000-0000-000045360000}"/>
    <cellStyle name="Comma 2 4 2 5 2 3 5" xfId="13848" xr:uid="{00000000-0005-0000-0000-000046360000}"/>
    <cellStyle name="Comma 2 4 2 5 2 4" xfId="13849" xr:uid="{00000000-0005-0000-0000-000047360000}"/>
    <cellStyle name="Comma 2 4 2 5 2 4 2" xfId="13850" xr:uid="{00000000-0005-0000-0000-000048360000}"/>
    <cellStyle name="Comma 2 4 2 5 2 4 2 2" xfId="13851" xr:uid="{00000000-0005-0000-0000-000049360000}"/>
    <cellStyle name="Comma 2 4 2 5 2 4 3" xfId="13852" xr:uid="{00000000-0005-0000-0000-00004A360000}"/>
    <cellStyle name="Comma 2 4 2 5 2 4 3 2" xfId="13853" xr:uid="{00000000-0005-0000-0000-00004B360000}"/>
    <cellStyle name="Comma 2 4 2 5 2 4 4" xfId="13854" xr:uid="{00000000-0005-0000-0000-00004C360000}"/>
    <cellStyle name="Comma 2 4 2 5 2 5" xfId="13855" xr:uid="{00000000-0005-0000-0000-00004D360000}"/>
    <cellStyle name="Comma 2 4 2 5 2 5 2" xfId="13856" xr:uid="{00000000-0005-0000-0000-00004E360000}"/>
    <cellStyle name="Comma 2 4 2 5 2 6" xfId="13857" xr:uid="{00000000-0005-0000-0000-00004F360000}"/>
    <cellStyle name="Comma 2 4 2 5 2 6 2" xfId="13858" xr:uid="{00000000-0005-0000-0000-000050360000}"/>
    <cellStyle name="Comma 2 4 2 5 2 7" xfId="13859" xr:uid="{00000000-0005-0000-0000-000051360000}"/>
    <cellStyle name="Comma 2 4 2 5 3" xfId="13860" xr:uid="{00000000-0005-0000-0000-000052360000}"/>
    <cellStyle name="Comma 2 4 2 5 3 2" xfId="13861" xr:uid="{00000000-0005-0000-0000-000053360000}"/>
    <cellStyle name="Comma 2 4 2 5 3 2 2" xfId="13862" xr:uid="{00000000-0005-0000-0000-000054360000}"/>
    <cellStyle name="Comma 2 4 2 5 3 2 2 2" xfId="13863" xr:uid="{00000000-0005-0000-0000-000055360000}"/>
    <cellStyle name="Comma 2 4 2 5 3 2 2 2 2" xfId="13864" xr:uid="{00000000-0005-0000-0000-000056360000}"/>
    <cellStyle name="Comma 2 4 2 5 3 2 2 3" xfId="13865" xr:uid="{00000000-0005-0000-0000-000057360000}"/>
    <cellStyle name="Comma 2 4 2 5 3 2 2 3 2" xfId="13866" xr:uid="{00000000-0005-0000-0000-000058360000}"/>
    <cellStyle name="Comma 2 4 2 5 3 2 2 4" xfId="13867" xr:uid="{00000000-0005-0000-0000-000059360000}"/>
    <cellStyle name="Comma 2 4 2 5 3 2 3" xfId="13868" xr:uid="{00000000-0005-0000-0000-00005A360000}"/>
    <cellStyle name="Comma 2 4 2 5 3 2 3 2" xfId="13869" xr:uid="{00000000-0005-0000-0000-00005B360000}"/>
    <cellStyle name="Comma 2 4 2 5 3 2 4" xfId="13870" xr:uid="{00000000-0005-0000-0000-00005C360000}"/>
    <cellStyle name="Comma 2 4 2 5 3 2 4 2" xfId="13871" xr:uid="{00000000-0005-0000-0000-00005D360000}"/>
    <cellStyle name="Comma 2 4 2 5 3 2 5" xfId="13872" xr:uid="{00000000-0005-0000-0000-00005E360000}"/>
    <cellStyle name="Comma 2 4 2 5 3 3" xfId="13873" xr:uid="{00000000-0005-0000-0000-00005F360000}"/>
    <cellStyle name="Comma 2 4 2 5 3 3 2" xfId="13874" xr:uid="{00000000-0005-0000-0000-000060360000}"/>
    <cellStyle name="Comma 2 4 2 5 3 3 2 2" xfId="13875" xr:uid="{00000000-0005-0000-0000-000061360000}"/>
    <cellStyle name="Comma 2 4 2 5 3 3 3" xfId="13876" xr:uid="{00000000-0005-0000-0000-000062360000}"/>
    <cellStyle name="Comma 2 4 2 5 3 3 3 2" xfId="13877" xr:uid="{00000000-0005-0000-0000-000063360000}"/>
    <cellStyle name="Comma 2 4 2 5 3 3 4" xfId="13878" xr:uid="{00000000-0005-0000-0000-000064360000}"/>
    <cellStyle name="Comma 2 4 2 5 3 4" xfId="13879" xr:uid="{00000000-0005-0000-0000-000065360000}"/>
    <cellStyle name="Comma 2 4 2 5 3 4 2" xfId="13880" xr:uid="{00000000-0005-0000-0000-000066360000}"/>
    <cellStyle name="Comma 2 4 2 5 3 5" xfId="13881" xr:uid="{00000000-0005-0000-0000-000067360000}"/>
    <cellStyle name="Comma 2 4 2 5 3 5 2" xfId="13882" xr:uid="{00000000-0005-0000-0000-000068360000}"/>
    <cellStyle name="Comma 2 4 2 5 3 6" xfId="13883" xr:uid="{00000000-0005-0000-0000-000069360000}"/>
    <cellStyle name="Comma 2 4 2 5 4" xfId="13884" xr:uid="{00000000-0005-0000-0000-00006A360000}"/>
    <cellStyle name="Comma 2 4 2 5 4 2" xfId="13885" xr:uid="{00000000-0005-0000-0000-00006B360000}"/>
    <cellStyle name="Comma 2 4 2 5 4 2 2" xfId="13886" xr:uid="{00000000-0005-0000-0000-00006C360000}"/>
    <cellStyle name="Comma 2 4 2 5 4 2 2 2" xfId="13887" xr:uid="{00000000-0005-0000-0000-00006D360000}"/>
    <cellStyle name="Comma 2 4 2 5 4 2 3" xfId="13888" xr:uid="{00000000-0005-0000-0000-00006E360000}"/>
    <cellStyle name="Comma 2 4 2 5 4 2 3 2" xfId="13889" xr:uid="{00000000-0005-0000-0000-00006F360000}"/>
    <cellStyle name="Comma 2 4 2 5 4 2 4" xfId="13890" xr:uid="{00000000-0005-0000-0000-000070360000}"/>
    <cellStyle name="Comma 2 4 2 5 4 3" xfId="13891" xr:uid="{00000000-0005-0000-0000-000071360000}"/>
    <cellStyle name="Comma 2 4 2 5 4 3 2" xfId="13892" xr:uid="{00000000-0005-0000-0000-000072360000}"/>
    <cellStyle name="Comma 2 4 2 5 4 4" xfId="13893" xr:uid="{00000000-0005-0000-0000-000073360000}"/>
    <cellStyle name="Comma 2 4 2 5 4 4 2" xfId="13894" xr:uid="{00000000-0005-0000-0000-000074360000}"/>
    <cellStyle name="Comma 2 4 2 5 4 5" xfId="13895" xr:uid="{00000000-0005-0000-0000-000075360000}"/>
    <cellStyle name="Comma 2 4 2 5 5" xfId="13896" xr:uid="{00000000-0005-0000-0000-000076360000}"/>
    <cellStyle name="Comma 2 4 2 5 5 2" xfId="13897" xr:uid="{00000000-0005-0000-0000-000077360000}"/>
    <cellStyle name="Comma 2 4 2 5 5 2 2" xfId="13898" xr:uid="{00000000-0005-0000-0000-000078360000}"/>
    <cellStyle name="Comma 2 4 2 5 5 3" xfId="13899" xr:uid="{00000000-0005-0000-0000-000079360000}"/>
    <cellStyle name="Comma 2 4 2 5 5 3 2" xfId="13900" xr:uid="{00000000-0005-0000-0000-00007A360000}"/>
    <cellStyle name="Comma 2 4 2 5 5 4" xfId="13901" xr:uid="{00000000-0005-0000-0000-00007B360000}"/>
    <cellStyle name="Comma 2 4 2 5 6" xfId="13902" xr:uid="{00000000-0005-0000-0000-00007C360000}"/>
    <cellStyle name="Comma 2 4 2 5 6 2" xfId="13903" xr:uid="{00000000-0005-0000-0000-00007D360000}"/>
    <cellStyle name="Comma 2 4 2 5 7" xfId="13904" xr:uid="{00000000-0005-0000-0000-00007E360000}"/>
    <cellStyle name="Comma 2 4 2 5 7 2" xfId="13905" xr:uid="{00000000-0005-0000-0000-00007F360000}"/>
    <cellStyle name="Comma 2 4 2 5 8" xfId="13906" xr:uid="{00000000-0005-0000-0000-000080360000}"/>
    <cellStyle name="Comma 2 4 2 6" xfId="13907" xr:uid="{00000000-0005-0000-0000-000081360000}"/>
    <cellStyle name="Comma 2 4 2 6 2" xfId="13908" xr:uid="{00000000-0005-0000-0000-000082360000}"/>
    <cellStyle name="Comma 2 4 2 6 2 2" xfId="13909" xr:uid="{00000000-0005-0000-0000-000083360000}"/>
    <cellStyle name="Comma 2 4 2 6 2 2 2" xfId="13910" xr:uid="{00000000-0005-0000-0000-000084360000}"/>
    <cellStyle name="Comma 2 4 2 6 2 2 2 2" xfId="13911" xr:uid="{00000000-0005-0000-0000-000085360000}"/>
    <cellStyle name="Comma 2 4 2 6 2 2 2 2 2" xfId="13912" xr:uid="{00000000-0005-0000-0000-000086360000}"/>
    <cellStyle name="Comma 2 4 2 6 2 2 2 3" xfId="13913" xr:uid="{00000000-0005-0000-0000-000087360000}"/>
    <cellStyle name="Comma 2 4 2 6 2 2 2 3 2" xfId="13914" xr:uid="{00000000-0005-0000-0000-000088360000}"/>
    <cellStyle name="Comma 2 4 2 6 2 2 2 4" xfId="13915" xr:uid="{00000000-0005-0000-0000-000089360000}"/>
    <cellStyle name="Comma 2 4 2 6 2 2 3" xfId="13916" xr:uid="{00000000-0005-0000-0000-00008A360000}"/>
    <cellStyle name="Comma 2 4 2 6 2 2 3 2" xfId="13917" xr:uid="{00000000-0005-0000-0000-00008B360000}"/>
    <cellStyle name="Comma 2 4 2 6 2 2 4" xfId="13918" xr:uid="{00000000-0005-0000-0000-00008C360000}"/>
    <cellStyle name="Comma 2 4 2 6 2 2 4 2" xfId="13919" xr:uid="{00000000-0005-0000-0000-00008D360000}"/>
    <cellStyle name="Comma 2 4 2 6 2 2 5" xfId="13920" xr:uid="{00000000-0005-0000-0000-00008E360000}"/>
    <cellStyle name="Comma 2 4 2 6 2 3" xfId="13921" xr:uid="{00000000-0005-0000-0000-00008F360000}"/>
    <cellStyle name="Comma 2 4 2 6 2 3 2" xfId="13922" xr:uid="{00000000-0005-0000-0000-000090360000}"/>
    <cellStyle name="Comma 2 4 2 6 2 3 2 2" xfId="13923" xr:uid="{00000000-0005-0000-0000-000091360000}"/>
    <cellStyle name="Comma 2 4 2 6 2 3 3" xfId="13924" xr:uid="{00000000-0005-0000-0000-000092360000}"/>
    <cellStyle name="Comma 2 4 2 6 2 3 3 2" xfId="13925" xr:uid="{00000000-0005-0000-0000-000093360000}"/>
    <cellStyle name="Comma 2 4 2 6 2 3 4" xfId="13926" xr:uid="{00000000-0005-0000-0000-000094360000}"/>
    <cellStyle name="Comma 2 4 2 6 2 4" xfId="13927" xr:uid="{00000000-0005-0000-0000-000095360000}"/>
    <cellStyle name="Comma 2 4 2 6 2 4 2" xfId="13928" xr:uid="{00000000-0005-0000-0000-000096360000}"/>
    <cellStyle name="Comma 2 4 2 6 2 5" xfId="13929" xr:uid="{00000000-0005-0000-0000-000097360000}"/>
    <cellStyle name="Comma 2 4 2 6 2 5 2" xfId="13930" xr:uid="{00000000-0005-0000-0000-000098360000}"/>
    <cellStyle name="Comma 2 4 2 6 2 6" xfId="13931" xr:uid="{00000000-0005-0000-0000-000099360000}"/>
    <cellStyle name="Comma 2 4 2 6 3" xfId="13932" xr:uid="{00000000-0005-0000-0000-00009A360000}"/>
    <cellStyle name="Comma 2 4 2 6 3 2" xfId="13933" xr:uid="{00000000-0005-0000-0000-00009B360000}"/>
    <cellStyle name="Comma 2 4 2 6 3 2 2" xfId="13934" xr:uid="{00000000-0005-0000-0000-00009C360000}"/>
    <cellStyle name="Comma 2 4 2 6 3 2 2 2" xfId="13935" xr:uid="{00000000-0005-0000-0000-00009D360000}"/>
    <cellStyle name="Comma 2 4 2 6 3 2 3" xfId="13936" xr:uid="{00000000-0005-0000-0000-00009E360000}"/>
    <cellStyle name="Comma 2 4 2 6 3 2 3 2" xfId="13937" xr:uid="{00000000-0005-0000-0000-00009F360000}"/>
    <cellStyle name="Comma 2 4 2 6 3 2 4" xfId="13938" xr:uid="{00000000-0005-0000-0000-0000A0360000}"/>
    <cellStyle name="Comma 2 4 2 6 3 3" xfId="13939" xr:uid="{00000000-0005-0000-0000-0000A1360000}"/>
    <cellStyle name="Comma 2 4 2 6 3 3 2" xfId="13940" xr:uid="{00000000-0005-0000-0000-0000A2360000}"/>
    <cellStyle name="Comma 2 4 2 6 3 4" xfId="13941" xr:uid="{00000000-0005-0000-0000-0000A3360000}"/>
    <cellStyle name="Comma 2 4 2 6 3 4 2" xfId="13942" xr:uid="{00000000-0005-0000-0000-0000A4360000}"/>
    <cellStyle name="Comma 2 4 2 6 3 5" xfId="13943" xr:uid="{00000000-0005-0000-0000-0000A5360000}"/>
    <cellStyle name="Comma 2 4 2 6 4" xfId="13944" xr:uid="{00000000-0005-0000-0000-0000A6360000}"/>
    <cellStyle name="Comma 2 4 2 6 4 2" xfId="13945" xr:uid="{00000000-0005-0000-0000-0000A7360000}"/>
    <cellStyle name="Comma 2 4 2 6 4 2 2" xfId="13946" xr:uid="{00000000-0005-0000-0000-0000A8360000}"/>
    <cellStyle name="Comma 2 4 2 6 4 3" xfId="13947" xr:uid="{00000000-0005-0000-0000-0000A9360000}"/>
    <cellStyle name="Comma 2 4 2 6 4 3 2" xfId="13948" xr:uid="{00000000-0005-0000-0000-0000AA360000}"/>
    <cellStyle name="Comma 2 4 2 6 4 4" xfId="13949" xr:uid="{00000000-0005-0000-0000-0000AB360000}"/>
    <cellStyle name="Comma 2 4 2 6 5" xfId="13950" xr:uid="{00000000-0005-0000-0000-0000AC360000}"/>
    <cellStyle name="Comma 2 4 2 6 5 2" xfId="13951" xr:uid="{00000000-0005-0000-0000-0000AD360000}"/>
    <cellStyle name="Comma 2 4 2 6 6" xfId="13952" xr:uid="{00000000-0005-0000-0000-0000AE360000}"/>
    <cellStyle name="Comma 2 4 2 6 6 2" xfId="13953" xr:uid="{00000000-0005-0000-0000-0000AF360000}"/>
    <cellStyle name="Comma 2 4 2 6 7" xfId="13954" xr:uid="{00000000-0005-0000-0000-0000B0360000}"/>
    <cellStyle name="Comma 2 4 2 7" xfId="13955" xr:uid="{00000000-0005-0000-0000-0000B1360000}"/>
    <cellStyle name="Comma 2 4 2 7 2" xfId="13956" xr:uid="{00000000-0005-0000-0000-0000B2360000}"/>
    <cellStyle name="Comma 2 4 2 7 2 2" xfId="13957" xr:uid="{00000000-0005-0000-0000-0000B3360000}"/>
    <cellStyle name="Comma 2 4 2 7 2 2 2" xfId="13958" xr:uid="{00000000-0005-0000-0000-0000B4360000}"/>
    <cellStyle name="Comma 2 4 2 7 2 2 2 2" xfId="13959" xr:uid="{00000000-0005-0000-0000-0000B5360000}"/>
    <cellStyle name="Comma 2 4 2 7 2 2 3" xfId="13960" xr:uid="{00000000-0005-0000-0000-0000B6360000}"/>
    <cellStyle name="Comma 2 4 2 7 2 2 3 2" xfId="13961" xr:uid="{00000000-0005-0000-0000-0000B7360000}"/>
    <cellStyle name="Comma 2 4 2 7 2 2 4" xfId="13962" xr:uid="{00000000-0005-0000-0000-0000B8360000}"/>
    <cellStyle name="Comma 2 4 2 7 2 3" xfId="13963" xr:uid="{00000000-0005-0000-0000-0000B9360000}"/>
    <cellStyle name="Comma 2 4 2 7 2 3 2" xfId="13964" xr:uid="{00000000-0005-0000-0000-0000BA360000}"/>
    <cellStyle name="Comma 2 4 2 7 2 4" xfId="13965" xr:uid="{00000000-0005-0000-0000-0000BB360000}"/>
    <cellStyle name="Comma 2 4 2 7 2 4 2" xfId="13966" xr:uid="{00000000-0005-0000-0000-0000BC360000}"/>
    <cellStyle name="Comma 2 4 2 7 2 5" xfId="13967" xr:uid="{00000000-0005-0000-0000-0000BD360000}"/>
    <cellStyle name="Comma 2 4 2 7 3" xfId="13968" xr:uid="{00000000-0005-0000-0000-0000BE360000}"/>
    <cellStyle name="Comma 2 4 2 7 3 2" xfId="13969" xr:uid="{00000000-0005-0000-0000-0000BF360000}"/>
    <cellStyle name="Comma 2 4 2 7 3 2 2" xfId="13970" xr:uid="{00000000-0005-0000-0000-0000C0360000}"/>
    <cellStyle name="Comma 2 4 2 7 3 3" xfId="13971" xr:uid="{00000000-0005-0000-0000-0000C1360000}"/>
    <cellStyle name="Comma 2 4 2 7 3 3 2" xfId="13972" xr:uid="{00000000-0005-0000-0000-0000C2360000}"/>
    <cellStyle name="Comma 2 4 2 7 3 4" xfId="13973" xr:uid="{00000000-0005-0000-0000-0000C3360000}"/>
    <cellStyle name="Comma 2 4 2 7 4" xfId="13974" xr:uid="{00000000-0005-0000-0000-0000C4360000}"/>
    <cellStyle name="Comma 2 4 2 7 4 2" xfId="13975" xr:uid="{00000000-0005-0000-0000-0000C5360000}"/>
    <cellStyle name="Comma 2 4 2 7 5" xfId="13976" xr:uid="{00000000-0005-0000-0000-0000C6360000}"/>
    <cellStyle name="Comma 2 4 2 7 5 2" xfId="13977" xr:uid="{00000000-0005-0000-0000-0000C7360000}"/>
    <cellStyle name="Comma 2 4 2 7 6" xfId="13978" xr:uid="{00000000-0005-0000-0000-0000C8360000}"/>
    <cellStyle name="Comma 2 4 2 8" xfId="13979" xr:uid="{00000000-0005-0000-0000-0000C9360000}"/>
    <cellStyle name="Comma 2 4 2 8 2" xfId="13980" xr:uid="{00000000-0005-0000-0000-0000CA360000}"/>
    <cellStyle name="Comma 2 4 2 8 2 2" xfId="13981" xr:uid="{00000000-0005-0000-0000-0000CB360000}"/>
    <cellStyle name="Comma 2 4 2 8 2 2 2" xfId="13982" xr:uid="{00000000-0005-0000-0000-0000CC360000}"/>
    <cellStyle name="Comma 2 4 2 8 2 3" xfId="13983" xr:uid="{00000000-0005-0000-0000-0000CD360000}"/>
    <cellStyle name="Comma 2 4 2 8 2 3 2" xfId="13984" xr:uid="{00000000-0005-0000-0000-0000CE360000}"/>
    <cellStyle name="Comma 2 4 2 8 2 4" xfId="13985" xr:uid="{00000000-0005-0000-0000-0000CF360000}"/>
    <cellStyle name="Comma 2 4 2 8 3" xfId="13986" xr:uid="{00000000-0005-0000-0000-0000D0360000}"/>
    <cellStyle name="Comma 2 4 2 8 3 2" xfId="13987" xr:uid="{00000000-0005-0000-0000-0000D1360000}"/>
    <cellStyle name="Comma 2 4 2 8 4" xfId="13988" xr:uid="{00000000-0005-0000-0000-0000D2360000}"/>
    <cellStyle name="Comma 2 4 2 8 4 2" xfId="13989" xr:uid="{00000000-0005-0000-0000-0000D3360000}"/>
    <cellStyle name="Comma 2 4 2 8 5" xfId="13990" xr:uid="{00000000-0005-0000-0000-0000D4360000}"/>
    <cellStyle name="Comma 2 4 2 9" xfId="13991" xr:uid="{00000000-0005-0000-0000-0000D5360000}"/>
    <cellStyle name="Comma 2 4 2 9 2" xfId="13992" xr:uid="{00000000-0005-0000-0000-0000D6360000}"/>
    <cellStyle name="Comma 2 4 2 9 2 2" xfId="13993" xr:uid="{00000000-0005-0000-0000-0000D7360000}"/>
    <cellStyle name="Comma 2 4 2 9 3" xfId="13994" xr:uid="{00000000-0005-0000-0000-0000D8360000}"/>
    <cellStyle name="Comma 2 4 2 9 3 2" xfId="13995" xr:uid="{00000000-0005-0000-0000-0000D9360000}"/>
    <cellStyle name="Comma 2 4 2 9 4" xfId="13996" xr:uid="{00000000-0005-0000-0000-0000DA360000}"/>
    <cellStyle name="Comma 2 4 20" xfId="24401" xr:uid="{5AD32C3D-6BD0-4B15-BFB3-5729FE59D770}"/>
    <cellStyle name="Comma 2 4 21" xfId="24410" xr:uid="{B45CADF7-6335-4C68-9996-B6AFC2B3E8C5}"/>
    <cellStyle name="Comma 2 4 3" xfId="24287" xr:uid="{6B2D4D36-E288-43EE-89D3-9A4217073487}"/>
    <cellStyle name="Comma 2 4 4" xfId="24298" xr:uid="{39DA25E2-EE49-4042-81F6-CE6511368D59}"/>
    <cellStyle name="Comma 2 4 5" xfId="24303" xr:uid="{C07EC208-C5AF-4456-A0E3-C51AA4850797}"/>
    <cellStyle name="Comma 2 4 6" xfId="24312" xr:uid="{597A7742-8646-4CB8-9E15-301F21277E59}"/>
    <cellStyle name="Comma 2 4 7" xfId="24317" xr:uid="{D00E5B5D-712D-49CA-94D9-9836304F0541}"/>
    <cellStyle name="Comma 2 4 8" xfId="24325" xr:uid="{80FB2778-5B2B-4D06-9C85-FE9CDFB95DB5}"/>
    <cellStyle name="Comma 2 4 9" xfId="24330" xr:uid="{96A07159-7A4B-4C69-93D7-6281ECEA2C11}"/>
    <cellStyle name="Comma 2 5" xfId="13997" xr:uid="{00000000-0005-0000-0000-0000DB360000}"/>
    <cellStyle name="Comma 2 5 10" xfId="13998" xr:uid="{00000000-0005-0000-0000-0000DC360000}"/>
    <cellStyle name="Comma 2 5 10 2" xfId="13999" xr:uid="{00000000-0005-0000-0000-0000DD360000}"/>
    <cellStyle name="Comma 2 5 11" xfId="14000" xr:uid="{00000000-0005-0000-0000-0000DE360000}"/>
    <cellStyle name="Comma 2 5 11 2" xfId="14001" xr:uid="{00000000-0005-0000-0000-0000DF360000}"/>
    <cellStyle name="Comma 2 5 12" xfId="14002" xr:uid="{00000000-0005-0000-0000-0000E0360000}"/>
    <cellStyle name="Comma 2 5 2" xfId="14003" xr:uid="{00000000-0005-0000-0000-0000E1360000}"/>
    <cellStyle name="Comma 2 5 2 10" xfId="14004" xr:uid="{00000000-0005-0000-0000-0000E2360000}"/>
    <cellStyle name="Comma 2 5 2 2" xfId="14005" xr:uid="{00000000-0005-0000-0000-0000E3360000}"/>
    <cellStyle name="Comma 2 5 2 2 2" xfId="14006" xr:uid="{00000000-0005-0000-0000-0000E4360000}"/>
    <cellStyle name="Comma 2 5 2 2 2 2" xfId="14007" xr:uid="{00000000-0005-0000-0000-0000E5360000}"/>
    <cellStyle name="Comma 2 5 2 2 2 2 2" xfId="14008" xr:uid="{00000000-0005-0000-0000-0000E6360000}"/>
    <cellStyle name="Comma 2 5 2 2 2 2 2 2" xfId="14009" xr:uid="{00000000-0005-0000-0000-0000E7360000}"/>
    <cellStyle name="Comma 2 5 2 2 2 2 2 2 2" xfId="14010" xr:uid="{00000000-0005-0000-0000-0000E8360000}"/>
    <cellStyle name="Comma 2 5 2 2 2 2 2 2 2 2" xfId="14011" xr:uid="{00000000-0005-0000-0000-0000E9360000}"/>
    <cellStyle name="Comma 2 5 2 2 2 2 2 2 2 2 2" xfId="14012" xr:uid="{00000000-0005-0000-0000-0000EA360000}"/>
    <cellStyle name="Comma 2 5 2 2 2 2 2 2 2 3" xfId="14013" xr:uid="{00000000-0005-0000-0000-0000EB360000}"/>
    <cellStyle name="Comma 2 5 2 2 2 2 2 2 2 3 2" xfId="14014" xr:uid="{00000000-0005-0000-0000-0000EC360000}"/>
    <cellStyle name="Comma 2 5 2 2 2 2 2 2 2 4" xfId="14015" xr:uid="{00000000-0005-0000-0000-0000ED360000}"/>
    <cellStyle name="Comma 2 5 2 2 2 2 2 2 3" xfId="14016" xr:uid="{00000000-0005-0000-0000-0000EE360000}"/>
    <cellStyle name="Comma 2 5 2 2 2 2 2 2 3 2" xfId="14017" xr:uid="{00000000-0005-0000-0000-0000EF360000}"/>
    <cellStyle name="Comma 2 5 2 2 2 2 2 2 4" xfId="14018" xr:uid="{00000000-0005-0000-0000-0000F0360000}"/>
    <cellStyle name="Comma 2 5 2 2 2 2 2 2 4 2" xfId="14019" xr:uid="{00000000-0005-0000-0000-0000F1360000}"/>
    <cellStyle name="Comma 2 5 2 2 2 2 2 2 5" xfId="14020" xr:uid="{00000000-0005-0000-0000-0000F2360000}"/>
    <cellStyle name="Comma 2 5 2 2 2 2 2 3" xfId="14021" xr:uid="{00000000-0005-0000-0000-0000F3360000}"/>
    <cellStyle name="Comma 2 5 2 2 2 2 2 3 2" xfId="14022" xr:uid="{00000000-0005-0000-0000-0000F4360000}"/>
    <cellStyle name="Comma 2 5 2 2 2 2 2 3 2 2" xfId="14023" xr:uid="{00000000-0005-0000-0000-0000F5360000}"/>
    <cellStyle name="Comma 2 5 2 2 2 2 2 3 3" xfId="14024" xr:uid="{00000000-0005-0000-0000-0000F6360000}"/>
    <cellStyle name="Comma 2 5 2 2 2 2 2 3 3 2" xfId="14025" xr:uid="{00000000-0005-0000-0000-0000F7360000}"/>
    <cellStyle name="Comma 2 5 2 2 2 2 2 3 4" xfId="14026" xr:uid="{00000000-0005-0000-0000-0000F8360000}"/>
    <cellStyle name="Comma 2 5 2 2 2 2 2 4" xfId="14027" xr:uid="{00000000-0005-0000-0000-0000F9360000}"/>
    <cellStyle name="Comma 2 5 2 2 2 2 2 4 2" xfId="14028" xr:uid="{00000000-0005-0000-0000-0000FA360000}"/>
    <cellStyle name="Comma 2 5 2 2 2 2 2 5" xfId="14029" xr:uid="{00000000-0005-0000-0000-0000FB360000}"/>
    <cellStyle name="Comma 2 5 2 2 2 2 2 5 2" xfId="14030" xr:uid="{00000000-0005-0000-0000-0000FC360000}"/>
    <cellStyle name="Comma 2 5 2 2 2 2 2 6" xfId="14031" xr:uid="{00000000-0005-0000-0000-0000FD360000}"/>
    <cellStyle name="Comma 2 5 2 2 2 2 3" xfId="14032" xr:uid="{00000000-0005-0000-0000-0000FE360000}"/>
    <cellStyle name="Comma 2 5 2 2 2 2 3 2" xfId="14033" xr:uid="{00000000-0005-0000-0000-0000FF360000}"/>
    <cellStyle name="Comma 2 5 2 2 2 2 3 2 2" xfId="14034" xr:uid="{00000000-0005-0000-0000-000000370000}"/>
    <cellStyle name="Comma 2 5 2 2 2 2 3 2 2 2" xfId="14035" xr:uid="{00000000-0005-0000-0000-000001370000}"/>
    <cellStyle name="Comma 2 5 2 2 2 2 3 2 3" xfId="14036" xr:uid="{00000000-0005-0000-0000-000002370000}"/>
    <cellStyle name="Comma 2 5 2 2 2 2 3 2 3 2" xfId="14037" xr:uid="{00000000-0005-0000-0000-000003370000}"/>
    <cellStyle name="Comma 2 5 2 2 2 2 3 2 4" xfId="14038" xr:uid="{00000000-0005-0000-0000-000004370000}"/>
    <cellStyle name="Comma 2 5 2 2 2 2 3 3" xfId="14039" xr:uid="{00000000-0005-0000-0000-000005370000}"/>
    <cellStyle name="Comma 2 5 2 2 2 2 3 3 2" xfId="14040" xr:uid="{00000000-0005-0000-0000-000006370000}"/>
    <cellStyle name="Comma 2 5 2 2 2 2 3 4" xfId="14041" xr:uid="{00000000-0005-0000-0000-000007370000}"/>
    <cellStyle name="Comma 2 5 2 2 2 2 3 4 2" xfId="14042" xr:uid="{00000000-0005-0000-0000-000008370000}"/>
    <cellStyle name="Comma 2 5 2 2 2 2 3 5" xfId="14043" xr:uid="{00000000-0005-0000-0000-000009370000}"/>
    <cellStyle name="Comma 2 5 2 2 2 2 4" xfId="14044" xr:uid="{00000000-0005-0000-0000-00000A370000}"/>
    <cellStyle name="Comma 2 5 2 2 2 2 4 2" xfId="14045" xr:uid="{00000000-0005-0000-0000-00000B370000}"/>
    <cellStyle name="Comma 2 5 2 2 2 2 4 2 2" xfId="14046" xr:uid="{00000000-0005-0000-0000-00000C370000}"/>
    <cellStyle name="Comma 2 5 2 2 2 2 4 3" xfId="14047" xr:uid="{00000000-0005-0000-0000-00000D370000}"/>
    <cellStyle name="Comma 2 5 2 2 2 2 4 3 2" xfId="14048" xr:uid="{00000000-0005-0000-0000-00000E370000}"/>
    <cellStyle name="Comma 2 5 2 2 2 2 4 4" xfId="14049" xr:uid="{00000000-0005-0000-0000-00000F370000}"/>
    <cellStyle name="Comma 2 5 2 2 2 2 5" xfId="14050" xr:uid="{00000000-0005-0000-0000-000010370000}"/>
    <cellStyle name="Comma 2 5 2 2 2 2 5 2" xfId="14051" xr:uid="{00000000-0005-0000-0000-000011370000}"/>
    <cellStyle name="Comma 2 5 2 2 2 2 6" xfId="14052" xr:uid="{00000000-0005-0000-0000-000012370000}"/>
    <cellStyle name="Comma 2 5 2 2 2 2 6 2" xfId="14053" xr:uid="{00000000-0005-0000-0000-000013370000}"/>
    <cellStyle name="Comma 2 5 2 2 2 2 7" xfId="14054" xr:uid="{00000000-0005-0000-0000-000014370000}"/>
    <cellStyle name="Comma 2 5 2 2 2 3" xfId="14055" xr:uid="{00000000-0005-0000-0000-000015370000}"/>
    <cellStyle name="Comma 2 5 2 2 2 3 2" xfId="14056" xr:uid="{00000000-0005-0000-0000-000016370000}"/>
    <cellStyle name="Comma 2 5 2 2 2 3 2 2" xfId="14057" xr:uid="{00000000-0005-0000-0000-000017370000}"/>
    <cellStyle name="Comma 2 5 2 2 2 3 2 2 2" xfId="14058" xr:uid="{00000000-0005-0000-0000-000018370000}"/>
    <cellStyle name="Comma 2 5 2 2 2 3 2 2 2 2" xfId="14059" xr:uid="{00000000-0005-0000-0000-000019370000}"/>
    <cellStyle name="Comma 2 5 2 2 2 3 2 2 3" xfId="14060" xr:uid="{00000000-0005-0000-0000-00001A370000}"/>
    <cellStyle name="Comma 2 5 2 2 2 3 2 2 3 2" xfId="14061" xr:uid="{00000000-0005-0000-0000-00001B370000}"/>
    <cellStyle name="Comma 2 5 2 2 2 3 2 2 4" xfId="14062" xr:uid="{00000000-0005-0000-0000-00001C370000}"/>
    <cellStyle name="Comma 2 5 2 2 2 3 2 3" xfId="14063" xr:uid="{00000000-0005-0000-0000-00001D370000}"/>
    <cellStyle name="Comma 2 5 2 2 2 3 2 3 2" xfId="14064" xr:uid="{00000000-0005-0000-0000-00001E370000}"/>
    <cellStyle name="Comma 2 5 2 2 2 3 2 4" xfId="14065" xr:uid="{00000000-0005-0000-0000-00001F370000}"/>
    <cellStyle name="Comma 2 5 2 2 2 3 2 4 2" xfId="14066" xr:uid="{00000000-0005-0000-0000-000020370000}"/>
    <cellStyle name="Comma 2 5 2 2 2 3 2 5" xfId="14067" xr:uid="{00000000-0005-0000-0000-000021370000}"/>
    <cellStyle name="Comma 2 5 2 2 2 3 3" xfId="14068" xr:uid="{00000000-0005-0000-0000-000022370000}"/>
    <cellStyle name="Comma 2 5 2 2 2 3 3 2" xfId="14069" xr:uid="{00000000-0005-0000-0000-000023370000}"/>
    <cellStyle name="Comma 2 5 2 2 2 3 3 2 2" xfId="14070" xr:uid="{00000000-0005-0000-0000-000024370000}"/>
    <cellStyle name="Comma 2 5 2 2 2 3 3 3" xfId="14071" xr:uid="{00000000-0005-0000-0000-000025370000}"/>
    <cellStyle name="Comma 2 5 2 2 2 3 3 3 2" xfId="14072" xr:uid="{00000000-0005-0000-0000-000026370000}"/>
    <cellStyle name="Comma 2 5 2 2 2 3 3 4" xfId="14073" xr:uid="{00000000-0005-0000-0000-000027370000}"/>
    <cellStyle name="Comma 2 5 2 2 2 3 4" xfId="14074" xr:uid="{00000000-0005-0000-0000-000028370000}"/>
    <cellStyle name="Comma 2 5 2 2 2 3 4 2" xfId="14075" xr:uid="{00000000-0005-0000-0000-000029370000}"/>
    <cellStyle name="Comma 2 5 2 2 2 3 5" xfId="14076" xr:uid="{00000000-0005-0000-0000-00002A370000}"/>
    <cellStyle name="Comma 2 5 2 2 2 3 5 2" xfId="14077" xr:uid="{00000000-0005-0000-0000-00002B370000}"/>
    <cellStyle name="Comma 2 5 2 2 2 3 6" xfId="14078" xr:uid="{00000000-0005-0000-0000-00002C370000}"/>
    <cellStyle name="Comma 2 5 2 2 2 4" xfId="14079" xr:uid="{00000000-0005-0000-0000-00002D370000}"/>
    <cellStyle name="Comma 2 5 2 2 2 4 2" xfId="14080" xr:uid="{00000000-0005-0000-0000-00002E370000}"/>
    <cellStyle name="Comma 2 5 2 2 2 4 2 2" xfId="14081" xr:uid="{00000000-0005-0000-0000-00002F370000}"/>
    <cellStyle name="Comma 2 5 2 2 2 4 2 2 2" xfId="14082" xr:uid="{00000000-0005-0000-0000-000030370000}"/>
    <cellStyle name="Comma 2 5 2 2 2 4 2 3" xfId="14083" xr:uid="{00000000-0005-0000-0000-000031370000}"/>
    <cellStyle name="Comma 2 5 2 2 2 4 2 3 2" xfId="14084" xr:uid="{00000000-0005-0000-0000-000032370000}"/>
    <cellStyle name="Comma 2 5 2 2 2 4 2 4" xfId="14085" xr:uid="{00000000-0005-0000-0000-000033370000}"/>
    <cellStyle name="Comma 2 5 2 2 2 4 3" xfId="14086" xr:uid="{00000000-0005-0000-0000-000034370000}"/>
    <cellStyle name="Comma 2 5 2 2 2 4 3 2" xfId="14087" xr:uid="{00000000-0005-0000-0000-000035370000}"/>
    <cellStyle name="Comma 2 5 2 2 2 4 4" xfId="14088" xr:uid="{00000000-0005-0000-0000-000036370000}"/>
    <cellStyle name="Comma 2 5 2 2 2 4 4 2" xfId="14089" xr:uid="{00000000-0005-0000-0000-000037370000}"/>
    <cellStyle name="Comma 2 5 2 2 2 4 5" xfId="14090" xr:uid="{00000000-0005-0000-0000-000038370000}"/>
    <cellStyle name="Comma 2 5 2 2 2 5" xfId="14091" xr:uid="{00000000-0005-0000-0000-000039370000}"/>
    <cellStyle name="Comma 2 5 2 2 2 5 2" xfId="14092" xr:uid="{00000000-0005-0000-0000-00003A370000}"/>
    <cellStyle name="Comma 2 5 2 2 2 5 2 2" xfId="14093" xr:uid="{00000000-0005-0000-0000-00003B370000}"/>
    <cellStyle name="Comma 2 5 2 2 2 5 3" xfId="14094" xr:uid="{00000000-0005-0000-0000-00003C370000}"/>
    <cellStyle name="Comma 2 5 2 2 2 5 3 2" xfId="14095" xr:uid="{00000000-0005-0000-0000-00003D370000}"/>
    <cellStyle name="Comma 2 5 2 2 2 5 4" xfId="14096" xr:uid="{00000000-0005-0000-0000-00003E370000}"/>
    <cellStyle name="Comma 2 5 2 2 2 6" xfId="14097" xr:uid="{00000000-0005-0000-0000-00003F370000}"/>
    <cellStyle name="Comma 2 5 2 2 2 6 2" xfId="14098" xr:uid="{00000000-0005-0000-0000-000040370000}"/>
    <cellStyle name="Comma 2 5 2 2 2 7" xfId="14099" xr:uid="{00000000-0005-0000-0000-000041370000}"/>
    <cellStyle name="Comma 2 5 2 2 2 7 2" xfId="14100" xr:uid="{00000000-0005-0000-0000-000042370000}"/>
    <cellStyle name="Comma 2 5 2 2 2 8" xfId="14101" xr:uid="{00000000-0005-0000-0000-000043370000}"/>
    <cellStyle name="Comma 2 5 2 2 3" xfId="14102" xr:uid="{00000000-0005-0000-0000-000044370000}"/>
    <cellStyle name="Comma 2 5 2 2 3 2" xfId="14103" xr:uid="{00000000-0005-0000-0000-000045370000}"/>
    <cellStyle name="Comma 2 5 2 2 3 2 2" xfId="14104" xr:uid="{00000000-0005-0000-0000-000046370000}"/>
    <cellStyle name="Comma 2 5 2 2 3 2 2 2" xfId="14105" xr:uid="{00000000-0005-0000-0000-000047370000}"/>
    <cellStyle name="Comma 2 5 2 2 3 2 2 2 2" xfId="14106" xr:uid="{00000000-0005-0000-0000-000048370000}"/>
    <cellStyle name="Comma 2 5 2 2 3 2 2 2 2 2" xfId="14107" xr:uid="{00000000-0005-0000-0000-000049370000}"/>
    <cellStyle name="Comma 2 5 2 2 3 2 2 2 3" xfId="14108" xr:uid="{00000000-0005-0000-0000-00004A370000}"/>
    <cellStyle name="Comma 2 5 2 2 3 2 2 2 3 2" xfId="14109" xr:uid="{00000000-0005-0000-0000-00004B370000}"/>
    <cellStyle name="Comma 2 5 2 2 3 2 2 2 4" xfId="14110" xr:uid="{00000000-0005-0000-0000-00004C370000}"/>
    <cellStyle name="Comma 2 5 2 2 3 2 2 3" xfId="14111" xr:uid="{00000000-0005-0000-0000-00004D370000}"/>
    <cellStyle name="Comma 2 5 2 2 3 2 2 3 2" xfId="14112" xr:uid="{00000000-0005-0000-0000-00004E370000}"/>
    <cellStyle name="Comma 2 5 2 2 3 2 2 4" xfId="14113" xr:uid="{00000000-0005-0000-0000-00004F370000}"/>
    <cellStyle name="Comma 2 5 2 2 3 2 2 4 2" xfId="14114" xr:uid="{00000000-0005-0000-0000-000050370000}"/>
    <cellStyle name="Comma 2 5 2 2 3 2 2 5" xfId="14115" xr:uid="{00000000-0005-0000-0000-000051370000}"/>
    <cellStyle name="Comma 2 5 2 2 3 2 3" xfId="14116" xr:uid="{00000000-0005-0000-0000-000052370000}"/>
    <cellStyle name="Comma 2 5 2 2 3 2 3 2" xfId="14117" xr:uid="{00000000-0005-0000-0000-000053370000}"/>
    <cellStyle name="Comma 2 5 2 2 3 2 3 2 2" xfId="14118" xr:uid="{00000000-0005-0000-0000-000054370000}"/>
    <cellStyle name="Comma 2 5 2 2 3 2 3 3" xfId="14119" xr:uid="{00000000-0005-0000-0000-000055370000}"/>
    <cellStyle name="Comma 2 5 2 2 3 2 3 3 2" xfId="14120" xr:uid="{00000000-0005-0000-0000-000056370000}"/>
    <cellStyle name="Comma 2 5 2 2 3 2 3 4" xfId="14121" xr:uid="{00000000-0005-0000-0000-000057370000}"/>
    <cellStyle name="Comma 2 5 2 2 3 2 4" xfId="14122" xr:uid="{00000000-0005-0000-0000-000058370000}"/>
    <cellStyle name="Comma 2 5 2 2 3 2 4 2" xfId="14123" xr:uid="{00000000-0005-0000-0000-000059370000}"/>
    <cellStyle name="Comma 2 5 2 2 3 2 5" xfId="14124" xr:uid="{00000000-0005-0000-0000-00005A370000}"/>
    <cellStyle name="Comma 2 5 2 2 3 2 5 2" xfId="14125" xr:uid="{00000000-0005-0000-0000-00005B370000}"/>
    <cellStyle name="Comma 2 5 2 2 3 2 6" xfId="14126" xr:uid="{00000000-0005-0000-0000-00005C370000}"/>
    <cellStyle name="Comma 2 5 2 2 3 3" xfId="14127" xr:uid="{00000000-0005-0000-0000-00005D370000}"/>
    <cellStyle name="Comma 2 5 2 2 3 3 2" xfId="14128" xr:uid="{00000000-0005-0000-0000-00005E370000}"/>
    <cellStyle name="Comma 2 5 2 2 3 3 2 2" xfId="14129" xr:uid="{00000000-0005-0000-0000-00005F370000}"/>
    <cellStyle name="Comma 2 5 2 2 3 3 2 2 2" xfId="14130" xr:uid="{00000000-0005-0000-0000-000060370000}"/>
    <cellStyle name="Comma 2 5 2 2 3 3 2 3" xfId="14131" xr:uid="{00000000-0005-0000-0000-000061370000}"/>
    <cellStyle name="Comma 2 5 2 2 3 3 2 3 2" xfId="14132" xr:uid="{00000000-0005-0000-0000-000062370000}"/>
    <cellStyle name="Comma 2 5 2 2 3 3 2 4" xfId="14133" xr:uid="{00000000-0005-0000-0000-000063370000}"/>
    <cellStyle name="Comma 2 5 2 2 3 3 3" xfId="14134" xr:uid="{00000000-0005-0000-0000-000064370000}"/>
    <cellStyle name="Comma 2 5 2 2 3 3 3 2" xfId="14135" xr:uid="{00000000-0005-0000-0000-000065370000}"/>
    <cellStyle name="Comma 2 5 2 2 3 3 4" xfId="14136" xr:uid="{00000000-0005-0000-0000-000066370000}"/>
    <cellStyle name="Comma 2 5 2 2 3 3 4 2" xfId="14137" xr:uid="{00000000-0005-0000-0000-000067370000}"/>
    <cellStyle name="Comma 2 5 2 2 3 3 5" xfId="14138" xr:uid="{00000000-0005-0000-0000-000068370000}"/>
    <cellStyle name="Comma 2 5 2 2 3 4" xfId="14139" xr:uid="{00000000-0005-0000-0000-000069370000}"/>
    <cellStyle name="Comma 2 5 2 2 3 4 2" xfId="14140" xr:uid="{00000000-0005-0000-0000-00006A370000}"/>
    <cellStyle name="Comma 2 5 2 2 3 4 2 2" xfId="14141" xr:uid="{00000000-0005-0000-0000-00006B370000}"/>
    <cellStyle name="Comma 2 5 2 2 3 4 3" xfId="14142" xr:uid="{00000000-0005-0000-0000-00006C370000}"/>
    <cellStyle name="Comma 2 5 2 2 3 4 3 2" xfId="14143" xr:uid="{00000000-0005-0000-0000-00006D370000}"/>
    <cellStyle name="Comma 2 5 2 2 3 4 4" xfId="14144" xr:uid="{00000000-0005-0000-0000-00006E370000}"/>
    <cellStyle name="Comma 2 5 2 2 3 5" xfId="14145" xr:uid="{00000000-0005-0000-0000-00006F370000}"/>
    <cellStyle name="Comma 2 5 2 2 3 5 2" xfId="14146" xr:uid="{00000000-0005-0000-0000-000070370000}"/>
    <cellStyle name="Comma 2 5 2 2 3 6" xfId="14147" xr:uid="{00000000-0005-0000-0000-000071370000}"/>
    <cellStyle name="Comma 2 5 2 2 3 6 2" xfId="14148" xr:uid="{00000000-0005-0000-0000-000072370000}"/>
    <cellStyle name="Comma 2 5 2 2 3 7" xfId="14149" xr:uid="{00000000-0005-0000-0000-000073370000}"/>
    <cellStyle name="Comma 2 5 2 2 4" xfId="14150" xr:uid="{00000000-0005-0000-0000-000074370000}"/>
    <cellStyle name="Comma 2 5 2 2 4 2" xfId="14151" xr:uid="{00000000-0005-0000-0000-000075370000}"/>
    <cellStyle name="Comma 2 5 2 2 4 2 2" xfId="14152" xr:uid="{00000000-0005-0000-0000-000076370000}"/>
    <cellStyle name="Comma 2 5 2 2 4 2 2 2" xfId="14153" xr:uid="{00000000-0005-0000-0000-000077370000}"/>
    <cellStyle name="Comma 2 5 2 2 4 2 2 2 2" xfId="14154" xr:uid="{00000000-0005-0000-0000-000078370000}"/>
    <cellStyle name="Comma 2 5 2 2 4 2 2 3" xfId="14155" xr:uid="{00000000-0005-0000-0000-000079370000}"/>
    <cellStyle name="Comma 2 5 2 2 4 2 2 3 2" xfId="14156" xr:uid="{00000000-0005-0000-0000-00007A370000}"/>
    <cellStyle name="Comma 2 5 2 2 4 2 2 4" xfId="14157" xr:uid="{00000000-0005-0000-0000-00007B370000}"/>
    <cellStyle name="Comma 2 5 2 2 4 2 3" xfId="14158" xr:uid="{00000000-0005-0000-0000-00007C370000}"/>
    <cellStyle name="Comma 2 5 2 2 4 2 3 2" xfId="14159" xr:uid="{00000000-0005-0000-0000-00007D370000}"/>
    <cellStyle name="Comma 2 5 2 2 4 2 4" xfId="14160" xr:uid="{00000000-0005-0000-0000-00007E370000}"/>
    <cellStyle name="Comma 2 5 2 2 4 2 4 2" xfId="14161" xr:uid="{00000000-0005-0000-0000-00007F370000}"/>
    <cellStyle name="Comma 2 5 2 2 4 2 5" xfId="14162" xr:uid="{00000000-0005-0000-0000-000080370000}"/>
    <cellStyle name="Comma 2 5 2 2 4 3" xfId="14163" xr:uid="{00000000-0005-0000-0000-000081370000}"/>
    <cellStyle name="Comma 2 5 2 2 4 3 2" xfId="14164" xr:uid="{00000000-0005-0000-0000-000082370000}"/>
    <cellStyle name="Comma 2 5 2 2 4 3 2 2" xfId="14165" xr:uid="{00000000-0005-0000-0000-000083370000}"/>
    <cellStyle name="Comma 2 5 2 2 4 3 3" xfId="14166" xr:uid="{00000000-0005-0000-0000-000084370000}"/>
    <cellStyle name="Comma 2 5 2 2 4 3 3 2" xfId="14167" xr:uid="{00000000-0005-0000-0000-000085370000}"/>
    <cellStyle name="Comma 2 5 2 2 4 3 4" xfId="14168" xr:uid="{00000000-0005-0000-0000-000086370000}"/>
    <cellStyle name="Comma 2 5 2 2 4 4" xfId="14169" xr:uid="{00000000-0005-0000-0000-000087370000}"/>
    <cellStyle name="Comma 2 5 2 2 4 4 2" xfId="14170" xr:uid="{00000000-0005-0000-0000-000088370000}"/>
    <cellStyle name="Comma 2 5 2 2 4 5" xfId="14171" xr:uid="{00000000-0005-0000-0000-000089370000}"/>
    <cellStyle name="Comma 2 5 2 2 4 5 2" xfId="14172" xr:uid="{00000000-0005-0000-0000-00008A370000}"/>
    <cellStyle name="Comma 2 5 2 2 4 6" xfId="14173" xr:uid="{00000000-0005-0000-0000-00008B370000}"/>
    <cellStyle name="Comma 2 5 2 2 5" xfId="14174" xr:uid="{00000000-0005-0000-0000-00008C370000}"/>
    <cellStyle name="Comma 2 5 2 2 5 2" xfId="14175" xr:uid="{00000000-0005-0000-0000-00008D370000}"/>
    <cellStyle name="Comma 2 5 2 2 5 2 2" xfId="14176" xr:uid="{00000000-0005-0000-0000-00008E370000}"/>
    <cellStyle name="Comma 2 5 2 2 5 2 2 2" xfId="14177" xr:uid="{00000000-0005-0000-0000-00008F370000}"/>
    <cellStyle name="Comma 2 5 2 2 5 2 3" xfId="14178" xr:uid="{00000000-0005-0000-0000-000090370000}"/>
    <cellStyle name="Comma 2 5 2 2 5 2 3 2" xfId="14179" xr:uid="{00000000-0005-0000-0000-000091370000}"/>
    <cellStyle name="Comma 2 5 2 2 5 2 4" xfId="14180" xr:uid="{00000000-0005-0000-0000-000092370000}"/>
    <cellStyle name="Comma 2 5 2 2 5 3" xfId="14181" xr:uid="{00000000-0005-0000-0000-000093370000}"/>
    <cellStyle name="Comma 2 5 2 2 5 3 2" xfId="14182" xr:uid="{00000000-0005-0000-0000-000094370000}"/>
    <cellStyle name="Comma 2 5 2 2 5 4" xfId="14183" xr:uid="{00000000-0005-0000-0000-000095370000}"/>
    <cellStyle name="Comma 2 5 2 2 5 4 2" xfId="14184" xr:uid="{00000000-0005-0000-0000-000096370000}"/>
    <cellStyle name="Comma 2 5 2 2 5 5" xfId="14185" xr:uid="{00000000-0005-0000-0000-000097370000}"/>
    <cellStyle name="Comma 2 5 2 2 6" xfId="14186" xr:uid="{00000000-0005-0000-0000-000098370000}"/>
    <cellStyle name="Comma 2 5 2 2 6 2" xfId="14187" xr:uid="{00000000-0005-0000-0000-000099370000}"/>
    <cellStyle name="Comma 2 5 2 2 6 2 2" xfId="14188" xr:uid="{00000000-0005-0000-0000-00009A370000}"/>
    <cellStyle name="Comma 2 5 2 2 6 3" xfId="14189" xr:uid="{00000000-0005-0000-0000-00009B370000}"/>
    <cellStyle name="Comma 2 5 2 2 6 3 2" xfId="14190" xr:uid="{00000000-0005-0000-0000-00009C370000}"/>
    <cellStyle name="Comma 2 5 2 2 6 4" xfId="14191" xr:uid="{00000000-0005-0000-0000-00009D370000}"/>
    <cellStyle name="Comma 2 5 2 2 7" xfId="14192" xr:uid="{00000000-0005-0000-0000-00009E370000}"/>
    <cellStyle name="Comma 2 5 2 2 7 2" xfId="14193" xr:uid="{00000000-0005-0000-0000-00009F370000}"/>
    <cellStyle name="Comma 2 5 2 2 8" xfId="14194" xr:uid="{00000000-0005-0000-0000-0000A0370000}"/>
    <cellStyle name="Comma 2 5 2 2 8 2" xfId="14195" xr:uid="{00000000-0005-0000-0000-0000A1370000}"/>
    <cellStyle name="Comma 2 5 2 2 9" xfId="14196" xr:uid="{00000000-0005-0000-0000-0000A2370000}"/>
    <cellStyle name="Comma 2 5 2 3" xfId="14197" xr:uid="{00000000-0005-0000-0000-0000A3370000}"/>
    <cellStyle name="Comma 2 5 2 3 2" xfId="14198" xr:uid="{00000000-0005-0000-0000-0000A4370000}"/>
    <cellStyle name="Comma 2 5 2 3 2 2" xfId="14199" xr:uid="{00000000-0005-0000-0000-0000A5370000}"/>
    <cellStyle name="Comma 2 5 2 3 2 2 2" xfId="14200" xr:uid="{00000000-0005-0000-0000-0000A6370000}"/>
    <cellStyle name="Comma 2 5 2 3 2 2 2 2" xfId="14201" xr:uid="{00000000-0005-0000-0000-0000A7370000}"/>
    <cellStyle name="Comma 2 5 2 3 2 2 2 2 2" xfId="14202" xr:uid="{00000000-0005-0000-0000-0000A8370000}"/>
    <cellStyle name="Comma 2 5 2 3 2 2 2 2 2 2" xfId="14203" xr:uid="{00000000-0005-0000-0000-0000A9370000}"/>
    <cellStyle name="Comma 2 5 2 3 2 2 2 2 3" xfId="14204" xr:uid="{00000000-0005-0000-0000-0000AA370000}"/>
    <cellStyle name="Comma 2 5 2 3 2 2 2 2 3 2" xfId="14205" xr:uid="{00000000-0005-0000-0000-0000AB370000}"/>
    <cellStyle name="Comma 2 5 2 3 2 2 2 2 4" xfId="14206" xr:uid="{00000000-0005-0000-0000-0000AC370000}"/>
    <cellStyle name="Comma 2 5 2 3 2 2 2 3" xfId="14207" xr:uid="{00000000-0005-0000-0000-0000AD370000}"/>
    <cellStyle name="Comma 2 5 2 3 2 2 2 3 2" xfId="14208" xr:uid="{00000000-0005-0000-0000-0000AE370000}"/>
    <cellStyle name="Comma 2 5 2 3 2 2 2 4" xfId="14209" xr:uid="{00000000-0005-0000-0000-0000AF370000}"/>
    <cellStyle name="Comma 2 5 2 3 2 2 2 4 2" xfId="14210" xr:uid="{00000000-0005-0000-0000-0000B0370000}"/>
    <cellStyle name="Comma 2 5 2 3 2 2 2 5" xfId="14211" xr:uid="{00000000-0005-0000-0000-0000B1370000}"/>
    <cellStyle name="Comma 2 5 2 3 2 2 3" xfId="14212" xr:uid="{00000000-0005-0000-0000-0000B2370000}"/>
    <cellStyle name="Comma 2 5 2 3 2 2 3 2" xfId="14213" xr:uid="{00000000-0005-0000-0000-0000B3370000}"/>
    <cellStyle name="Comma 2 5 2 3 2 2 3 2 2" xfId="14214" xr:uid="{00000000-0005-0000-0000-0000B4370000}"/>
    <cellStyle name="Comma 2 5 2 3 2 2 3 3" xfId="14215" xr:uid="{00000000-0005-0000-0000-0000B5370000}"/>
    <cellStyle name="Comma 2 5 2 3 2 2 3 3 2" xfId="14216" xr:uid="{00000000-0005-0000-0000-0000B6370000}"/>
    <cellStyle name="Comma 2 5 2 3 2 2 3 4" xfId="14217" xr:uid="{00000000-0005-0000-0000-0000B7370000}"/>
    <cellStyle name="Comma 2 5 2 3 2 2 4" xfId="14218" xr:uid="{00000000-0005-0000-0000-0000B8370000}"/>
    <cellStyle name="Comma 2 5 2 3 2 2 4 2" xfId="14219" xr:uid="{00000000-0005-0000-0000-0000B9370000}"/>
    <cellStyle name="Comma 2 5 2 3 2 2 5" xfId="14220" xr:uid="{00000000-0005-0000-0000-0000BA370000}"/>
    <cellStyle name="Comma 2 5 2 3 2 2 5 2" xfId="14221" xr:uid="{00000000-0005-0000-0000-0000BB370000}"/>
    <cellStyle name="Comma 2 5 2 3 2 2 6" xfId="14222" xr:uid="{00000000-0005-0000-0000-0000BC370000}"/>
    <cellStyle name="Comma 2 5 2 3 2 3" xfId="14223" xr:uid="{00000000-0005-0000-0000-0000BD370000}"/>
    <cellStyle name="Comma 2 5 2 3 2 3 2" xfId="14224" xr:uid="{00000000-0005-0000-0000-0000BE370000}"/>
    <cellStyle name="Comma 2 5 2 3 2 3 2 2" xfId="14225" xr:uid="{00000000-0005-0000-0000-0000BF370000}"/>
    <cellStyle name="Comma 2 5 2 3 2 3 2 2 2" xfId="14226" xr:uid="{00000000-0005-0000-0000-0000C0370000}"/>
    <cellStyle name="Comma 2 5 2 3 2 3 2 3" xfId="14227" xr:uid="{00000000-0005-0000-0000-0000C1370000}"/>
    <cellStyle name="Comma 2 5 2 3 2 3 2 3 2" xfId="14228" xr:uid="{00000000-0005-0000-0000-0000C2370000}"/>
    <cellStyle name="Comma 2 5 2 3 2 3 2 4" xfId="14229" xr:uid="{00000000-0005-0000-0000-0000C3370000}"/>
    <cellStyle name="Comma 2 5 2 3 2 3 3" xfId="14230" xr:uid="{00000000-0005-0000-0000-0000C4370000}"/>
    <cellStyle name="Comma 2 5 2 3 2 3 3 2" xfId="14231" xr:uid="{00000000-0005-0000-0000-0000C5370000}"/>
    <cellStyle name="Comma 2 5 2 3 2 3 4" xfId="14232" xr:uid="{00000000-0005-0000-0000-0000C6370000}"/>
    <cellStyle name="Comma 2 5 2 3 2 3 4 2" xfId="14233" xr:uid="{00000000-0005-0000-0000-0000C7370000}"/>
    <cellStyle name="Comma 2 5 2 3 2 3 5" xfId="14234" xr:uid="{00000000-0005-0000-0000-0000C8370000}"/>
    <cellStyle name="Comma 2 5 2 3 2 4" xfId="14235" xr:uid="{00000000-0005-0000-0000-0000C9370000}"/>
    <cellStyle name="Comma 2 5 2 3 2 4 2" xfId="14236" xr:uid="{00000000-0005-0000-0000-0000CA370000}"/>
    <cellStyle name="Comma 2 5 2 3 2 4 2 2" xfId="14237" xr:uid="{00000000-0005-0000-0000-0000CB370000}"/>
    <cellStyle name="Comma 2 5 2 3 2 4 3" xfId="14238" xr:uid="{00000000-0005-0000-0000-0000CC370000}"/>
    <cellStyle name="Comma 2 5 2 3 2 4 3 2" xfId="14239" xr:uid="{00000000-0005-0000-0000-0000CD370000}"/>
    <cellStyle name="Comma 2 5 2 3 2 4 4" xfId="14240" xr:uid="{00000000-0005-0000-0000-0000CE370000}"/>
    <cellStyle name="Comma 2 5 2 3 2 5" xfId="14241" xr:uid="{00000000-0005-0000-0000-0000CF370000}"/>
    <cellStyle name="Comma 2 5 2 3 2 5 2" xfId="14242" xr:uid="{00000000-0005-0000-0000-0000D0370000}"/>
    <cellStyle name="Comma 2 5 2 3 2 6" xfId="14243" xr:uid="{00000000-0005-0000-0000-0000D1370000}"/>
    <cellStyle name="Comma 2 5 2 3 2 6 2" xfId="14244" xr:uid="{00000000-0005-0000-0000-0000D2370000}"/>
    <cellStyle name="Comma 2 5 2 3 2 7" xfId="14245" xr:uid="{00000000-0005-0000-0000-0000D3370000}"/>
    <cellStyle name="Comma 2 5 2 3 3" xfId="14246" xr:uid="{00000000-0005-0000-0000-0000D4370000}"/>
    <cellStyle name="Comma 2 5 2 3 3 2" xfId="14247" xr:uid="{00000000-0005-0000-0000-0000D5370000}"/>
    <cellStyle name="Comma 2 5 2 3 3 2 2" xfId="14248" xr:uid="{00000000-0005-0000-0000-0000D6370000}"/>
    <cellStyle name="Comma 2 5 2 3 3 2 2 2" xfId="14249" xr:uid="{00000000-0005-0000-0000-0000D7370000}"/>
    <cellStyle name="Comma 2 5 2 3 3 2 2 2 2" xfId="14250" xr:uid="{00000000-0005-0000-0000-0000D8370000}"/>
    <cellStyle name="Comma 2 5 2 3 3 2 2 3" xfId="14251" xr:uid="{00000000-0005-0000-0000-0000D9370000}"/>
    <cellStyle name="Comma 2 5 2 3 3 2 2 3 2" xfId="14252" xr:uid="{00000000-0005-0000-0000-0000DA370000}"/>
    <cellStyle name="Comma 2 5 2 3 3 2 2 4" xfId="14253" xr:uid="{00000000-0005-0000-0000-0000DB370000}"/>
    <cellStyle name="Comma 2 5 2 3 3 2 3" xfId="14254" xr:uid="{00000000-0005-0000-0000-0000DC370000}"/>
    <cellStyle name="Comma 2 5 2 3 3 2 3 2" xfId="14255" xr:uid="{00000000-0005-0000-0000-0000DD370000}"/>
    <cellStyle name="Comma 2 5 2 3 3 2 4" xfId="14256" xr:uid="{00000000-0005-0000-0000-0000DE370000}"/>
    <cellStyle name="Comma 2 5 2 3 3 2 4 2" xfId="14257" xr:uid="{00000000-0005-0000-0000-0000DF370000}"/>
    <cellStyle name="Comma 2 5 2 3 3 2 5" xfId="14258" xr:uid="{00000000-0005-0000-0000-0000E0370000}"/>
    <cellStyle name="Comma 2 5 2 3 3 3" xfId="14259" xr:uid="{00000000-0005-0000-0000-0000E1370000}"/>
    <cellStyle name="Comma 2 5 2 3 3 3 2" xfId="14260" xr:uid="{00000000-0005-0000-0000-0000E2370000}"/>
    <cellStyle name="Comma 2 5 2 3 3 3 2 2" xfId="14261" xr:uid="{00000000-0005-0000-0000-0000E3370000}"/>
    <cellStyle name="Comma 2 5 2 3 3 3 3" xfId="14262" xr:uid="{00000000-0005-0000-0000-0000E4370000}"/>
    <cellStyle name="Comma 2 5 2 3 3 3 3 2" xfId="14263" xr:uid="{00000000-0005-0000-0000-0000E5370000}"/>
    <cellStyle name="Comma 2 5 2 3 3 3 4" xfId="14264" xr:uid="{00000000-0005-0000-0000-0000E6370000}"/>
    <cellStyle name="Comma 2 5 2 3 3 4" xfId="14265" xr:uid="{00000000-0005-0000-0000-0000E7370000}"/>
    <cellStyle name="Comma 2 5 2 3 3 4 2" xfId="14266" xr:uid="{00000000-0005-0000-0000-0000E8370000}"/>
    <cellStyle name="Comma 2 5 2 3 3 5" xfId="14267" xr:uid="{00000000-0005-0000-0000-0000E9370000}"/>
    <cellStyle name="Comma 2 5 2 3 3 5 2" xfId="14268" xr:uid="{00000000-0005-0000-0000-0000EA370000}"/>
    <cellStyle name="Comma 2 5 2 3 3 6" xfId="14269" xr:uid="{00000000-0005-0000-0000-0000EB370000}"/>
    <cellStyle name="Comma 2 5 2 3 4" xfId="14270" xr:uid="{00000000-0005-0000-0000-0000EC370000}"/>
    <cellStyle name="Comma 2 5 2 3 4 2" xfId="14271" xr:uid="{00000000-0005-0000-0000-0000ED370000}"/>
    <cellStyle name="Comma 2 5 2 3 4 2 2" xfId="14272" xr:uid="{00000000-0005-0000-0000-0000EE370000}"/>
    <cellStyle name="Comma 2 5 2 3 4 2 2 2" xfId="14273" xr:uid="{00000000-0005-0000-0000-0000EF370000}"/>
    <cellStyle name="Comma 2 5 2 3 4 2 3" xfId="14274" xr:uid="{00000000-0005-0000-0000-0000F0370000}"/>
    <cellStyle name="Comma 2 5 2 3 4 2 3 2" xfId="14275" xr:uid="{00000000-0005-0000-0000-0000F1370000}"/>
    <cellStyle name="Comma 2 5 2 3 4 2 4" xfId="14276" xr:uid="{00000000-0005-0000-0000-0000F2370000}"/>
    <cellStyle name="Comma 2 5 2 3 4 3" xfId="14277" xr:uid="{00000000-0005-0000-0000-0000F3370000}"/>
    <cellStyle name="Comma 2 5 2 3 4 3 2" xfId="14278" xr:uid="{00000000-0005-0000-0000-0000F4370000}"/>
    <cellStyle name="Comma 2 5 2 3 4 4" xfId="14279" xr:uid="{00000000-0005-0000-0000-0000F5370000}"/>
    <cellStyle name="Comma 2 5 2 3 4 4 2" xfId="14280" xr:uid="{00000000-0005-0000-0000-0000F6370000}"/>
    <cellStyle name="Comma 2 5 2 3 4 5" xfId="14281" xr:uid="{00000000-0005-0000-0000-0000F7370000}"/>
    <cellStyle name="Comma 2 5 2 3 5" xfId="14282" xr:uid="{00000000-0005-0000-0000-0000F8370000}"/>
    <cellStyle name="Comma 2 5 2 3 5 2" xfId="14283" xr:uid="{00000000-0005-0000-0000-0000F9370000}"/>
    <cellStyle name="Comma 2 5 2 3 5 2 2" xfId="14284" xr:uid="{00000000-0005-0000-0000-0000FA370000}"/>
    <cellStyle name="Comma 2 5 2 3 5 3" xfId="14285" xr:uid="{00000000-0005-0000-0000-0000FB370000}"/>
    <cellStyle name="Comma 2 5 2 3 5 3 2" xfId="14286" xr:uid="{00000000-0005-0000-0000-0000FC370000}"/>
    <cellStyle name="Comma 2 5 2 3 5 4" xfId="14287" xr:uid="{00000000-0005-0000-0000-0000FD370000}"/>
    <cellStyle name="Comma 2 5 2 3 6" xfId="14288" xr:uid="{00000000-0005-0000-0000-0000FE370000}"/>
    <cellStyle name="Comma 2 5 2 3 6 2" xfId="14289" xr:uid="{00000000-0005-0000-0000-0000FF370000}"/>
    <cellStyle name="Comma 2 5 2 3 7" xfId="14290" xr:uid="{00000000-0005-0000-0000-000000380000}"/>
    <cellStyle name="Comma 2 5 2 3 7 2" xfId="14291" xr:uid="{00000000-0005-0000-0000-000001380000}"/>
    <cellStyle name="Comma 2 5 2 3 8" xfId="14292" xr:uid="{00000000-0005-0000-0000-000002380000}"/>
    <cellStyle name="Comma 2 5 2 4" xfId="14293" xr:uid="{00000000-0005-0000-0000-000003380000}"/>
    <cellStyle name="Comma 2 5 2 4 2" xfId="14294" xr:uid="{00000000-0005-0000-0000-000004380000}"/>
    <cellStyle name="Comma 2 5 2 4 2 2" xfId="14295" xr:uid="{00000000-0005-0000-0000-000005380000}"/>
    <cellStyle name="Comma 2 5 2 4 2 2 2" xfId="14296" xr:uid="{00000000-0005-0000-0000-000006380000}"/>
    <cellStyle name="Comma 2 5 2 4 2 2 2 2" xfId="14297" xr:uid="{00000000-0005-0000-0000-000007380000}"/>
    <cellStyle name="Comma 2 5 2 4 2 2 2 2 2" xfId="14298" xr:uid="{00000000-0005-0000-0000-000008380000}"/>
    <cellStyle name="Comma 2 5 2 4 2 2 2 3" xfId="14299" xr:uid="{00000000-0005-0000-0000-000009380000}"/>
    <cellStyle name="Comma 2 5 2 4 2 2 2 3 2" xfId="14300" xr:uid="{00000000-0005-0000-0000-00000A380000}"/>
    <cellStyle name="Comma 2 5 2 4 2 2 2 4" xfId="14301" xr:uid="{00000000-0005-0000-0000-00000B380000}"/>
    <cellStyle name="Comma 2 5 2 4 2 2 3" xfId="14302" xr:uid="{00000000-0005-0000-0000-00000C380000}"/>
    <cellStyle name="Comma 2 5 2 4 2 2 3 2" xfId="14303" xr:uid="{00000000-0005-0000-0000-00000D380000}"/>
    <cellStyle name="Comma 2 5 2 4 2 2 4" xfId="14304" xr:uid="{00000000-0005-0000-0000-00000E380000}"/>
    <cellStyle name="Comma 2 5 2 4 2 2 4 2" xfId="14305" xr:uid="{00000000-0005-0000-0000-00000F380000}"/>
    <cellStyle name="Comma 2 5 2 4 2 2 5" xfId="14306" xr:uid="{00000000-0005-0000-0000-000010380000}"/>
    <cellStyle name="Comma 2 5 2 4 2 3" xfId="14307" xr:uid="{00000000-0005-0000-0000-000011380000}"/>
    <cellStyle name="Comma 2 5 2 4 2 3 2" xfId="14308" xr:uid="{00000000-0005-0000-0000-000012380000}"/>
    <cellStyle name="Comma 2 5 2 4 2 3 2 2" xfId="14309" xr:uid="{00000000-0005-0000-0000-000013380000}"/>
    <cellStyle name="Comma 2 5 2 4 2 3 3" xfId="14310" xr:uid="{00000000-0005-0000-0000-000014380000}"/>
    <cellStyle name="Comma 2 5 2 4 2 3 3 2" xfId="14311" xr:uid="{00000000-0005-0000-0000-000015380000}"/>
    <cellStyle name="Comma 2 5 2 4 2 3 4" xfId="14312" xr:uid="{00000000-0005-0000-0000-000016380000}"/>
    <cellStyle name="Comma 2 5 2 4 2 4" xfId="14313" xr:uid="{00000000-0005-0000-0000-000017380000}"/>
    <cellStyle name="Comma 2 5 2 4 2 4 2" xfId="14314" xr:uid="{00000000-0005-0000-0000-000018380000}"/>
    <cellStyle name="Comma 2 5 2 4 2 5" xfId="14315" xr:uid="{00000000-0005-0000-0000-000019380000}"/>
    <cellStyle name="Comma 2 5 2 4 2 5 2" xfId="14316" xr:uid="{00000000-0005-0000-0000-00001A380000}"/>
    <cellStyle name="Comma 2 5 2 4 2 6" xfId="14317" xr:uid="{00000000-0005-0000-0000-00001B380000}"/>
    <cellStyle name="Comma 2 5 2 4 3" xfId="14318" xr:uid="{00000000-0005-0000-0000-00001C380000}"/>
    <cellStyle name="Comma 2 5 2 4 3 2" xfId="14319" xr:uid="{00000000-0005-0000-0000-00001D380000}"/>
    <cellStyle name="Comma 2 5 2 4 3 2 2" xfId="14320" xr:uid="{00000000-0005-0000-0000-00001E380000}"/>
    <cellStyle name="Comma 2 5 2 4 3 2 2 2" xfId="14321" xr:uid="{00000000-0005-0000-0000-00001F380000}"/>
    <cellStyle name="Comma 2 5 2 4 3 2 3" xfId="14322" xr:uid="{00000000-0005-0000-0000-000020380000}"/>
    <cellStyle name="Comma 2 5 2 4 3 2 3 2" xfId="14323" xr:uid="{00000000-0005-0000-0000-000021380000}"/>
    <cellStyle name="Comma 2 5 2 4 3 2 4" xfId="14324" xr:uid="{00000000-0005-0000-0000-000022380000}"/>
    <cellStyle name="Comma 2 5 2 4 3 3" xfId="14325" xr:uid="{00000000-0005-0000-0000-000023380000}"/>
    <cellStyle name="Comma 2 5 2 4 3 3 2" xfId="14326" xr:uid="{00000000-0005-0000-0000-000024380000}"/>
    <cellStyle name="Comma 2 5 2 4 3 4" xfId="14327" xr:uid="{00000000-0005-0000-0000-000025380000}"/>
    <cellStyle name="Comma 2 5 2 4 3 4 2" xfId="14328" xr:uid="{00000000-0005-0000-0000-000026380000}"/>
    <cellStyle name="Comma 2 5 2 4 3 5" xfId="14329" xr:uid="{00000000-0005-0000-0000-000027380000}"/>
    <cellStyle name="Comma 2 5 2 4 4" xfId="14330" xr:uid="{00000000-0005-0000-0000-000028380000}"/>
    <cellStyle name="Comma 2 5 2 4 4 2" xfId="14331" xr:uid="{00000000-0005-0000-0000-000029380000}"/>
    <cellStyle name="Comma 2 5 2 4 4 2 2" xfId="14332" xr:uid="{00000000-0005-0000-0000-00002A380000}"/>
    <cellStyle name="Comma 2 5 2 4 4 3" xfId="14333" xr:uid="{00000000-0005-0000-0000-00002B380000}"/>
    <cellStyle name="Comma 2 5 2 4 4 3 2" xfId="14334" xr:uid="{00000000-0005-0000-0000-00002C380000}"/>
    <cellStyle name="Comma 2 5 2 4 4 4" xfId="14335" xr:uid="{00000000-0005-0000-0000-00002D380000}"/>
    <cellStyle name="Comma 2 5 2 4 5" xfId="14336" xr:uid="{00000000-0005-0000-0000-00002E380000}"/>
    <cellStyle name="Comma 2 5 2 4 5 2" xfId="14337" xr:uid="{00000000-0005-0000-0000-00002F380000}"/>
    <cellStyle name="Comma 2 5 2 4 6" xfId="14338" xr:uid="{00000000-0005-0000-0000-000030380000}"/>
    <cellStyle name="Comma 2 5 2 4 6 2" xfId="14339" xr:uid="{00000000-0005-0000-0000-000031380000}"/>
    <cellStyle name="Comma 2 5 2 4 7" xfId="14340" xr:uid="{00000000-0005-0000-0000-000032380000}"/>
    <cellStyle name="Comma 2 5 2 5" xfId="14341" xr:uid="{00000000-0005-0000-0000-000033380000}"/>
    <cellStyle name="Comma 2 5 2 5 2" xfId="14342" xr:uid="{00000000-0005-0000-0000-000034380000}"/>
    <cellStyle name="Comma 2 5 2 5 2 2" xfId="14343" xr:uid="{00000000-0005-0000-0000-000035380000}"/>
    <cellStyle name="Comma 2 5 2 5 2 2 2" xfId="14344" xr:uid="{00000000-0005-0000-0000-000036380000}"/>
    <cellStyle name="Comma 2 5 2 5 2 2 2 2" xfId="14345" xr:uid="{00000000-0005-0000-0000-000037380000}"/>
    <cellStyle name="Comma 2 5 2 5 2 2 3" xfId="14346" xr:uid="{00000000-0005-0000-0000-000038380000}"/>
    <cellStyle name="Comma 2 5 2 5 2 2 3 2" xfId="14347" xr:uid="{00000000-0005-0000-0000-000039380000}"/>
    <cellStyle name="Comma 2 5 2 5 2 2 4" xfId="14348" xr:uid="{00000000-0005-0000-0000-00003A380000}"/>
    <cellStyle name="Comma 2 5 2 5 2 3" xfId="14349" xr:uid="{00000000-0005-0000-0000-00003B380000}"/>
    <cellStyle name="Comma 2 5 2 5 2 3 2" xfId="14350" xr:uid="{00000000-0005-0000-0000-00003C380000}"/>
    <cellStyle name="Comma 2 5 2 5 2 4" xfId="14351" xr:uid="{00000000-0005-0000-0000-00003D380000}"/>
    <cellStyle name="Comma 2 5 2 5 2 4 2" xfId="14352" xr:uid="{00000000-0005-0000-0000-00003E380000}"/>
    <cellStyle name="Comma 2 5 2 5 2 5" xfId="14353" xr:uid="{00000000-0005-0000-0000-00003F380000}"/>
    <cellStyle name="Comma 2 5 2 5 3" xfId="14354" xr:uid="{00000000-0005-0000-0000-000040380000}"/>
    <cellStyle name="Comma 2 5 2 5 3 2" xfId="14355" xr:uid="{00000000-0005-0000-0000-000041380000}"/>
    <cellStyle name="Comma 2 5 2 5 3 2 2" xfId="14356" xr:uid="{00000000-0005-0000-0000-000042380000}"/>
    <cellStyle name="Comma 2 5 2 5 3 3" xfId="14357" xr:uid="{00000000-0005-0000-0000-000043380000}"/>
    <cellStyle name="Comma 2 5 2 5 3 3 2" xfId="14358" xr:uid="{00000000-0005-0000-0000-000044380000}"/>
    <cellStyle name="Comma 2 5 2 5 3 4" xfId="14359" xr:uid="{00000000-0005-0000-0000-000045380000}"/>
    <cellStyle name="Comma 2 5 2 5 4" xfId="14360" xr:uid="{00000000-0005-0000-0000-000046380000}"/>
    <cellStyle name="Comma 2 5 2 5 4 2" xfId="14361" xr:uid="{00000000-0005-0000-0000-000047380000}"/>
    <cellStyle name="Comma 2 5 2 5 5" xfId="14362" xr:uid="{00000000-0005-0000-0000-000048380000}"/>
    <cellStyle name="Comma 2 5 2 5 5 2" xfId="14363" xr:uid="{00000000-0005-0000-0000-000049380000}"/>
    <cellStyle name="Comma 2 5 2 5 6" xfId="14364" xr:uid="{00000000-0005-0000-0000-00004A380000}"/>
    <cellStyle name="Comma 2 5 2 6" xfId="14365" xr:uid="{00000000-0005-0000-0000-00004B380000}"/>
    <cellStyle name="Comma 2 5 2 6 2" xfId="14366" xr:uid="{00000000-0005-0000-0000-00004C380000}"/>
    <cellStyle name="Comma 2 5 2 6 2 2" xfId="14367" xr:uid="{00000000-0005-0000-0000-00004D380000}"/>
    <cellStyle name="Comma 2 5 2 6 2 2 2" xfId="14368" xr:uid="{00000000-0005-0000-0000-00004E380000}"/>
    <cellStyle name="Comma 2 5 2 6 2 3" xfId="14369" xr:uid="{00000000-0005-0000-0000-00004F380000}"/>
    <cellStyle name="Comma 2 5 2 6 2 3 2" xfId="14370" xr:uid="{00000000-0005-0000-0000-000050380000}"/>
    <cellStyle name="Comma 2 5 2 6 2 4" xfId="14371" xr:uid="{00000000-0005-0000-0000-000051380000}"/>
    <cellStyle name="Comma 2 5 2 6 3" xfId="14372" xr:uid="{00000000-0005-0000-0000-000052380000}"/>
    <cellStyle name="Comma 2 5 2 6 3 2" xfId="14373" xr:uid="{00000000-0005-0000-0000-000053380000}"/>
    <cellStyle name="Comma 2 5 2 6 4" xfId="14374" xr:uid="{00000000-0005-0000-0000-000054380000}"/>
    <cellStyle name="Comma 2 5 2 6 4 2" xfId="14375" xr:uid="{00000000-0005-0000-0000-000055380000}"/>
    <cellStyle name="Comma 2 5 2 6 5" xfId="14376" xr:uid="{00000000-0005-0000-0000-000056380000}"/>
    <cellStyle name="Comma 2 5 2 7" xfId="14377" xr:uid="{00000000-0005-0000-0000-000057380000}"/>
    <cellStyle name="Comma 2 5 2 7 2" xfId="14378" xr:uid="{00000000-0005-0000-0000-000058380000}"/>
    <cellStyle name="Comma 2 5 2 7 2 2" xfId="14379" xr:uid="{00000000-0005-0000-0000-000059380000}"/>
    <cellStyle name="Comma 2 5 2 7 3" xfId="14380" xr:uid="{00000000-0005-0000-0000-00005A380000}"/>
    <cellStyle name="Comma 2 5 2 7 3 2" xfId="14381" xr:uid="{00000000-0005-0000-0000-00005B380000}"/>
    <cellStyle name="Comma 2 5 2 7 4" xfId="14382" xr:uid="{00000000-0005-0000-0000-00005C380000}"/>
    <cellStyle name="Comma 2 5 2 8" xfId="14383" xr:uid="{00000000-0005-0000-0000-00005D380000}"/>
    <cellStyle name="Comma 2 5 2 8 2" xfId="14384" xr:uid="{00000000-0005-0000-0000-00005E380000}"/>
    <cellStyle name="Comma 2 5 2 9" xfId="14385" xr:uid="{00000000-0005-0000-0000-00005F380000}"/>
    <cellStyle name="Comma 2 5 2 9 2" xfId="14386" xr:uid="{00000000-0005-0000-0000-000060380000}"/>
    <cellStyle name="Comma 2 5 3" xfId="14387" xr:uid="{00000000-0005-0000-0000-000061380000}"/>
    <cellStyle name="Comma 2 5 3 10" xfId="14388" xr:uid="{00000000-0005-0000-0000-000062380000}"/>
    <cellStyle name="Comma 2 5 3 2" xfId="14389" xr:uid="{00000000-0005-0000-0000-000063380000}"/>
    <cellStyle name="Comma 2 5 3 2 2" xfId="14390" xr:uid="{00000000-0005-0000-0000-000064380000}"/>
    <cellStyle name="Comma 2 5 3 2 2 2" xfId="14391" xr:uid="{00000000-0005-0000-0000-000065380000}"/>
    <cellStyle name="Comma 2 5 3 2 2 2 2" xfId="14392" xr:uid="{00000000-0005-0000-0000-000066380000}"/>
    <cellStyle name="Comma 2 5 3 2 2 2 2 2" xfId="14393" xr:uid="{00000000-0005-0000-0000-000067380000}"/>
    <cellStyle name="Comma 2 5 3 2 2 2 2 2 2" xfId="14394" xr:uid="{00000000-0005-0000-0000-000068380000}"/>
    <cellStyle name="Comma 2 5 3 2 2 2 2 2 2 2" xfId="14395" xr:uid="{00000000-0005-0000-0000-000069380000}"/>
    <cellStyle name="Comma 2 5 3 2 2 2 2 2 2 2 2" xfId="14396" xr:uid="{00000000-0005-0000-0000-00006A380000}"/>
    <cellStyle name="Comma 2 5 3 2 2 2 2 2 2 3" xfId="14397" xr:uid="{00000000-0005-0000-0000-00006B380000}"/>
    <cellStyle name="Comma 2 5 3 2 2 2 2 2 2 3 2" xfId="14398" xr:uid="{00000000-0005-0000-0000-00006C380000}"/>
    <cellStyle name="Comma 2 5 3 2 2 2 2 2 2 4" xfId="14399" xr:uid="{00000000-0005-0000-0000-00006D380000}"/>
    <cellStyle name="Comma 2 5 3 2 2 2 2 2 3" xfId="14400" xr:uid="{00000000-0005-0000-0000-00006E380000}"/>
    <cellStyle name="Comma 2 5 3 2 2 2 2 2 3 2" xfId="14401" xr:uid="{00000000-0005-0000-0000-00006F380000}"/>
    <cellStyle name="Comma 2 5 3 2 2 2 2 2 4" xfId="14402" xr:uid="{00000000-0005-0000-0000-000070380000}"/>
    <cellStyle name="Comma 2 5 3 2 2 2 2 2 4 2" xfId="14403" xr:uid="{00000000-0005-0000-0000-000071380000}"/>
    <cellStyle name="Comma 2 5 3 2 2 2 2 2 5" xfId="14404" xr:uid="{00000000-0005-0000-0000-000072380000}"/>
    <cellStyle name="Comma 2 5 3 2 2 2 2 3" xfId="14405" xr:uid="{00000000-0005-0000-0000-000073380000}"/>
    <cellStyle name="Comma 2 5 3 2 2 2 2 3 2" xfId="14406" xr:uid="{00000000-0005-0000-0000-000074380000}"/>
    <cellStyle name="Comma 2 5 3 2 2 2 2 3 2 2" xfId="14407" xr:uid="{00000000-0005-0000-0000-000075380000}"/>
    <cellStyle name="Comma 2 5 3 2 2 2 2 3 3" xfId="14408" xr:uid="{00000000-0005-0000-0000-000076380000}"/>
    <cellStyle name="Comma 2 5 3 2 2 2 2 3 3 2" xfId="14409" xr:uid="{00000000-0005-0000-0000-000077380000}"/>
    <cellStyle name="Comma 2 5 3 2 2 2 2 3 4" xfId="14410" xr:uid="{00000000-0005-0000-0000-000078380000}"/>
    <cellStyle name="Comma 2 5 3 2 2 2 2 4" xfId="14411" xr:uid="{00000000-0005-0000-0000-000079380000}"/>
    <cellStyle name="Comma 2 5 3 2 2 2 2 4 2" xfId="14412" xr:uid="{00000000-0005-0000-0000-00007A380000}"/>
    <cellStyle name="Comma 2 5 3 2 2 2 2 5" xfId="14413" xr:uid="{00000000-0005-0000-0000-00007B380000}"/>
    <cellStyle name="Comma 2 5 3 2 2 2 2 5 2" xfId="14414" xr:uid="{00000000-0005-0000-0000-00007C380000}"/>
    <cellStyle name="Comma 2 5 3 2 2 2 2 6" xfId="14415" xr:uid="{00000000-0005-0000-0000-00007D380000}"/>
    <cellStyle name="Comma 2 5 3 2 2 2 3" xfId="14416" xr:uid="{00000000-0005-0000-0000-00007E380000}"/>
    <cellStyle name="Comma 2 5 3 2 2 2 3 2" xfId="14417" xr:uid="{00000000-0005-0000-0000-00007F380000}"/>
    <cellStyle name="Comma 2 5 3 2 2 2 3 2 2" xfId="14418" xr:uid="{00000000-0005-0000-0000-000080380000}"/>
    <cellStyle name="Comma 2 5 3 2 2 2 3 2 2 2" xfId="14419" xr:uid="{00000000-0005-0000-0000-000081380000}"/>
    <cellStyle name="Comma 2 5 3 2 2 2 3 2 3" xfId="14420" xr:uid="{00000000-0005-0000-0000-000082380000}"/>
    <cellStyle name="Comma 2 5 3 2 2 2 3 2 3 2" xfId="14421" xr:uid="{00000000-0005-0000-0000-000083380000}"/>
    <cellStyle name="Comma 2 5 3 2 2 2 3 2 4" xfId="14422" xr:uid="{00000000-0005-0000-0000-000084380000}"/>
    <cellStyle name="Comma 2 5 3 2 2 2 3 3" xfId="14423" xr:uid="{00000000-0005-0000-0000-000085380000}"/>
    <cellStyle name="Comma 2 5 3 2 2 2 3 3 2" xfId="14424" xr:uid="{00000000-0005-0000-0000-000086380000}"/>
    <cellStyle name="Comma 2 5 3 2 2 2 3 4" xfId="14425" xr:uid="{00000000-0005-0000-0000-000087380000}"/>
    <cellStyle name="Comma 2 5 3 2 2 2 3 4 2" xfId="14426" xr:uid="{00000000-0005-0000-0000-000088380000}"/>
    <cellStyle name="Comma 2 5 3 2 2 2 3 5" xfId="14427" xr:uid="{00000000-0005-0000-0000-000089380000}"/>
    <cellStyle name="Comma 2 5 3 2 2 2 4" xfId="14428" xr:uid="{00000000-0005-0000-0000-00008A380000}"/>
    <cellStyle name="Comma 2 5 3 2 2 2 4 2" xfId="14429" xr:uid="{00000000-0005-0000-0000-00008B380000}"/>
    <cellStyle name="Comma 2 5 3 2 2 2 4 2 2" xfId="14430" xr:uid="{00000000-0005-0000-0000-00008C380000}"/>
    <cellStyle name="Comma 2 5 3 2 2 2 4 3" xfId="14431" xr:uid="{00000000-0005-0000-0000-00008D380000}"/>
    <cellStyle name="Comma 2 5 3 2 2 2 4 3 2" xfId="14432" xr:uid="{00000000-0005-0000-0000-00008E380000}"/>
    <cellStyle name="Comma 2 5 3 2 2 2 4 4" xfId="14433" xr:uid="{00000000-0005-0000-0000-00008F380000}"/>
    <cellStyle name="Comma 2 5 3 2 2 2 5" xfId="14434" xr:uid="{00000000-0005-0000-0000-000090380000}"/>
    <cellStyle name="Comma 2 5 3 2 2 2 5 2" xfId="14435" xr:uid="{00000000-0005-0000-0000-000091380000}"/>
    <cellStyle name="Comma 2 5 3 2 2 2 6" xfId="14436" xr:uid="{00000000-0005-0000-0000-000092380000}"/>
    <cellStyle name="Comma 2 5 3 2 2 2 6 2" xfId="14437" xr:uid="{00000000-0005-0000-0000-000093380000}"/>
    <cellStyle name="Comma 2 5 3 2 2 2 7" xfId="14438" xr:uid="{00000000-0005-0000-0000-000094380000}"/>
    <cellStyle name="Comma 2 5 3 2 2 3" xfId="14439" xr:uid="{00000000-0005-0000-0000-000095380000}"/>
    <cellStyle name="Comma 2 5 3 2 2 3 2" xfId="14440" xr:uid="{00000000-0005-0000-0000-000096380000}"/>
    <cellStyle name="Comma 2 5 3 2 2 3 2 2" xfId="14441" xr:uid="{00000000-0005-0000-0000-000097380000}"/>
    <cellStyle name="Comma 2 5 3 2 2 3 2 2 2" xfId="14442" xr:uid="{00000000-0005-0000-0000-000098380000}"/>
    <cellStyle name="Comma 2 5 3 2 2 3 2 2 2 2" xfId="14443" xr:uid="{00000000-0005-0000-0000-000099380000}"/>
    <cellStyle name="Comma 2 5 3 2 2 3 2 2 3" xfId="14444" xr:uid="{00000000-0005-0000-0000-00009A380000}"/>
    <cellStyle name="Comma 2 5 3 2 2 3 2 2 3 2" xfId="14445" xr:uid="{00000000-0005-0000-0000-00009B380000}"/>
    <cellStyle name="Comma 2 5 3 2 2 3 2 2 4" xfId="14446" xr:uid="{00000000-0005-0000-0000-00009C380000}"/>
    <cellStyle name="Comma 2 5 3 2 2 3 2 3" xfId="14447" xr:uid="{00000000-0005-0000-0000-00009D380000}"/>
    <cellStyle name="Comma 2 5 3 2 2 3 2 3 2" xfId="14448" xr:uid="{00000000-0005-0000-0000-00009E380000}"/>
    <cellStyle name="Comma 2 5 3 2 2 3 2 4" xfId="14449" xr:uid="{00000000-0005-0000-0000-00009F380000}"/>
    <cellStyle name="Comma 2 5 3 2 2 3 2 4 2" xfId="14450" xr:uid="{00000000-0005-0000-0000-0000A0380000}"/>
    <cellStyle name="Comma 2 5 3 2 2 3 2 5" xfId="14451" xr:uid="{00000000-0005-0000-0000-0000A1380000}"/>
    <cellStyle name="Comma 2 5 3 2 2 3 3" xfId="14452" xr:uid="{00000000-0005-0000-0000-0000A2380000}"/>
    <cellStyle name="Comma 2 5 3 2 2 3 3 2" xfId="14453" xr:uid="{00000000-0005-0000-0000-0000A3380000}"/>
    <cellStyle name="Comma 2 5 3 2 2 3 3 2 2" xfId="14454" xr:uid="{00000000-0005-0000-0000-0000A4380000}"/>
    <cellStyle name="Comma 2 5 3 2 2 3 3 3" xfId="14455" xr:uid="{00000000-0005-0000-0000-0000A5380000}"/>
    <cellStyle name="Comma 2 5 3 2 2 3 3 3 2" xfId="14456" xr:uid="{00000000-0005-0000-0000-0000A6380000}"/>
    <cellStyle name="Comma 2 5 3 2 2 3 3 4" xfId="14457" xr:uid="{00000000-0005-0000-0000-0000A7380000}"/>
    <cellStyle name="Comma 2 5 3 2 2 3 4" xfId="14458" xr:uid="{00000000-0005-0000-0000-0000A8380000}"/>
    <cellStyle name="Comma 2 5 3 2 2 3 4 2" xfId="14459" xr:uid="{00000000-0005-0000-0000-0000A9380000}"/>
    <cellStyle name="Comma 2 5 3 2 2 3 5" xfId="14460" xr:uid="{00000000-0005-0000-0000-0000AA380000}"/>
    <cellStyle name="Comma 2 5 3 2 2 3 5 2" xfId="14461" xr:uid="{00000000-0005-0000-0000-0000AB380000}"/>
    <cellStyle name="Comma 2 5 3 2 2 3 6" xfId="14462" xr:uid="{00000000-0005-0000-0000-0000AC380000}"/>
    <cellStyle name="Comma 2 5 3 2 2 4" xfId="14463" xr:uid="{00000000-0005-0000-0000-0000AD380000}"/>
    <cellStyle name="Comma 2 5 3 2 2 4 2" xfId="14464" xr:uid="{00000000-0005-0000-0000-0000AE380000}"/>
    <cellStyle name="Comma 2 5 3 2 2 4 2 2" xfId="14465" xr:uid="{00000000-0005-0000-0000-0000AF380000}"/>
    <cellStyle name="Comma 2 5 3 2 2 4 2 2 2" xfId="14466" xr:uid="{00000000-0005-0000-0000-0000B0380000}"/>
    <cellStyle name="Comma 2 5 3 2 2 4 2 3" xfId="14467" xr:uid="{00000000-0005-0000-0000-0000B1380000}"/>
    <cellStyle name="Comma 2 5 3 2 2 4 2 3 2" xfId="14468" xr:uid="{00000000-0005-0000-0000-0000B2380000}"/>
    <cellStyle name="Comma 2 5 3 2 2 4 2 4" xfId="14469" xr:uid="{00000000-0005-0000-0000-0000B3380000}"/>
    <cellStyle name="Comma 2 5 3 2 2 4 3" xfId="14470" xr:uid="{00000000-0005-0000-0000-0000B4380000}"/>
    <cellStyle name="Comma 2 5 3 2 2 4 3 2" xfId="14471" xr:uid="{00000000-0005-0000-0000-0000B5380000}"/>
    <cellStyle name="Comma 2 5 3 2 2 4 4" xfId="14472" xr:uid="{00000000-0005-0000-0000-0000B6380000}"/>
    <cellStyle name="Comma 2 5 3 2 2 4 4 2" xfId="14473" xr:uid="{00000000-0005-0000-0000-0000B7380000}"/>
    <cellStyle name="Comma 2 5 3 2 2 4 5" xfId="14474" xr:uid="{00000000-0005-0000-0000-0000B8380000}"/>
    <cellStyle name="Comma 2 5 3 2 2 5" xfId="14475" xr:uid="{00000000-0005-0000-0000-0000B9380000}"/>
    <cellStyle name="Comma 2 5 3 2 2 5 2" xfId="14476" xr:uid="{00000000-0005-0000-0000-0000BA380000}"/>
    <cellStyle name="Comma 2 5 3 2 2 5 2 2" xfId="14477" xr:uid="{00000000-0005-0000-0000-0000BB380000}"/>
    <cellStyle name="Comma 2 5 3 2 2 5 3" xfId="14478" xr:uid="{00000000-0005-0000-0000-0000BC380000}"/>
    <cellStyle name="Comma 2 5 3 2 2 5 3 2" xfId="14479" xr:uid="{00000000-0005-0000-0000-0000BD380000}"/>
    <cellStyle name="Comma 2 5 3 2 2 5 4" xfId="14480" xr:uid="{00000000-0005-0000-0000-0000BE380000}"/>
    <cellStyle name="Comma 2 5 3 2 2 6" xfId="14481" xr:uid="{00000000-0005-0000-0000-0000BF380000}"/>
    <cellStyle name="Comma 2 5 3 2 2 6 2" xfId="14482" xr:uid="{00000000-0005-0000-0000-0000C0380000}"/>
    <cellStyle name="Comma 2 5 3 2 2 7" xfId="14483" xr:uid="{00000000-0005-0000-0000-0000C1380000}"/>
    <cellStyle name="Comma 2 5 3 2 2 7 2" xfId="14484" xr:uid="{00000000-0005-0000-0000-0000C2380000}"/>
    <cellStyle name="Comma 2 5 3 2 2 8" xfId="14485" xr:uid="{00000000-0005-0000-0000-0000C3380000}"/>
    <cellStyle name="Comma 2 5 3 2 3" xfId="14486" xr:uid="{00000000-0005-0000-0000-0000C4380000}"/>
    <cellStyle name="Comma 2 5 3 2 3 2" xfId="14487" xr:uid="{00000000-0005-0000-0000-0000C5380000}"/>
    <cellStyle name="Comma 2 5 3 2 3 2 2" xfId="14488" xr:uid="{00000000-0005-0000-0000-0000C6380000}"/>
    <cellStyle name="Comma 2 5 3 2 3 2 2 2" xfId="14489" xr:uid="{00000000-0005-0000-0000-0000C7380000}"/>
    <cellStyle name="Comma 2 5 3 2 3 2 2 2 2" xfId="14490" xr:uid="{00000000-0005-0000-0000-0000C8380000}"/>
    <cellStyle name="Comma 2 5 3 2 3 2 2 2 2 2" xfId="14491" xr:uid="{00000000-0005-0000-0000-0000C9380000}"/>
    <cellStyle name="Comma 2 5 3 2 3 2 2 2 3" xfId="14492" xr:uid="{00000000-0005-0000-0000-0000CA380000}"/>
    <cellStyle name="Comma 2 5 3 2 3 2 2 2 3 2" xfId="14493" xr:uid="{00000000-0005-0000-0000-0000CB380000}"/>
    <cellStyle name="Comma 2 5 3 2 3 2 2 2 4" xfId="14494" xr:uid="{00000000-0005-0000-0000-0000CC380000}"/>
    <cellStyle name="Comma 2 5 3 2 3 2 2 3" xfId="14495" xr:uid="{00000000-0005-0000-0000-0000CD380000}"/>
    <cellStyle name="Comma 2 5 3 2 3 2 2 3 2" xfId="14496" xr:uid="{00000000-0005-0000-0000-0000CE380000}"/>
    <cellStyle name="Comma 2 5 3 2 3 2 2 4" xfId="14497" xr:uid="{00000000-0005-0000-0000-0000CF380000}"/>
    <cellStyle name="Comma 2 5 3 2 3 2 2 4 2" xfId="14498" xr:uid="{00000000-0005-0000-0000-0000D0380000}"/>
    <cellStyle name="Comma 2 5 3 2 3 2 2 5" xfId="14499" xr:uid="{00000000-0005-0000-0000-0000D1380000}"/>
    <cellStyle name="Comma 2 5 3 2 3 2 3" xfId="14500" xr:uid="{00000000-0005-0000-0000-0000D2380000}"/>
    <cellStyle name="Comma 2 5 3 2 3 2 3 2" xfId="14501" xr:uid="{00000000-0005-0000-0000-0000D3380000}"/>
    <cellStyle name="Comma 2 5 3 2 3 2 3 2 2" xfId="14502" xr:uid="{00000000-0005-0000-0000-0000D4380000}"/>
    <cellStyle name="Comma 2 5 3 2 3 2 3 3" xfId="14503" xr:uid="{00000000-0005-0000-0000-0000D5380000}"/>
    <cellStyle name="Comma 2 5 3 2 3 2 3 3 2" xfId="14504" xr:uid="{00000000-0005-0000-0000-0000D6380000}"/>
    <cellStyle name="Comma 2 5 3 2 3 2 3 4" xfId="14505" xr:uid="{00000000-0005-0000-0000-0000D7380000}"/>
    <cellStyle name="Comma 2 5 3 2 3 2 4" xfId="14506" xr:uid="{00000000-0005-0000-0000-0000D8380000}"/>
    <cellStyle name="Comma 2 5 3 2 3 2 4 2" xfId="14507" xr:uid="{00000000-0005-0000-0000-0000D9380000}"/>
    <cellStyle name="Comma 2 5 3 2 3 2 5" xfId="14508" xr:uid="{00000000-0005-0000-0000-0000DA380000}"/>
    <cellStyle name="Comma 2 5 3 2 3 2 5 2" xfId="14509" xr:uid="{00000000-0005-0000-0000-0000DB380000}"/>
    <cellStyle name="Comma 2 5 3 2 3 2 6" xfId="14510" xr:uid="{00000000-0005-0000-0000-0000DC380000}"/>
    <cellStyle name="Comma 2 5 3 2 3 3" xfId="14511" xr:uid="{00000000-0005-0000-0000-0000DD380000}"/>
    <cellStyle name="Comma 2 5 3 2 3 3 2" xfId="14512" xr:uid="{00000000-0005-0000-0000-0000DE380000}"/>
    <cellStyle name="Comma 2 5 3 2 3 3 2 2" xfId="14513" xr:uid="{00000000-0005-0000-0000-0000DF380000}"/>
    <cellStyle name="Comma 2 5 3 2 3 3 2 2 2" xfId="14514" xr:uid="{00000000-0005-0000-0000-0000E0380000}"/>
    <cellStyle name="Comma 2 5 3 2 3 3 2 3" xfId="14515" xr:uid="{00000000-0005-0000-0000-0000E1380000}"/>
    <cellStyle name="Comma 2 5 3 2 3 3 2 3 2" xfId="14516" xr:uid="{00000000-0005-0000-0000-0000E2380000}"/>
    <cellStyle name="Comma 2 5 3 2 3 3 2 4" xfId="14517" xr:uid="{00000000-0005-0000-0000-0000E3380000}"/>
    <cellStyle name="Comma 2 5 3 2 3 3 3" xfId="14518" xr:uid="{00000000-0005-0000-0000-0000E4380000}"/>
    <cellStyle name="Comma 2 5 3 2 3 3 3 2" xfId="14519" xr:uid="{00000000-0005-0000-0000-0000E5380000}"/>
    <cellStyle name="Comma 2 5 3 2 3 3 4" xfId="14520" xr:uid="{00000000-0005-0000-0000-0000E6380000}"/>
    <cellStyle name="Comma 2 5 3 2 3 3 4 2" xfId="14521" xr:uid="{00000000-0005-0000-0000-0000E7380000}"/>
    <cellStyle name="Comma 2 5 3 2 3 3 5" xfId="14522" xr:uid="{00000000-0005-0000-0000-0000E8380000}"/>
    <cellStyle name="Comma 2 5 3 2 3 4" xfId="14523" xr:uid="{00000000-0005-0000-0000-0000E9380000}"/>
    <cellStyle name="Comma 2 5 3 2 3 4 2" xfId="14524" xr:uid="{00000000-0005-0000-0000-0000EA380000}"/>
    <cellStyle name="Comma 2 5 3 2 3 4 2 2" xfId="14525" xr:uid="{00000000-0005-0000-0000-0000EB380000}"/>
    <cellStyle name="Comma 2 5 3 2 3 4 3" xfId="14526" xr:uid="{00000000-0005-0000-0000-0000EC380000}"/>
    <cellStyle name="Comma 2 5 3 2 3 4 3 2" xfId="14527" xr:uid="{00000000-0005-0000-0000-0000ED380000}"/>
    <cellStyle name="Comma 2 5 3 2 3 4 4" xfId="14528" xr:uid="{00000000-0005-0000-0000-0000EE380000}"/>
    <cellStyle name="Comma 2 5 3 2 3 5" xfId="14529" xr:uid="{00000000-0005-0000-0000-0000EF380000}"/>
    <cellStyle name="Comma 2 5 3 2 3 5 2" xfId="14530" xr:uid="{00000000-0005-0000-0000-0000F0380000}"/>
    <cellStyle name="Comma 2 5 3 2 3 6" xfId="14531" xr:uid="{00000000-0005-0000-0000-0000F1380000}"/>
    <cellStyle name="Comma 2 5 3 2 3 6 2" xfId="14532" xr:uid="{00000000-0005-0000-0000-0000F2380000}"/>
    <cellStyle name="Comma 2 5 3 2 3 7" xfId="14533" xr:uid="{00000000-0005-0000-0000-0000F3380000}"/>
    <cellStyle name="Comma 2 5 3 2 4" xfId="14534" xr:uid="{00000000-0005-0000-0000-0000F4380000}"/>
    <cellStyle name="Comma 2 5 3 2 4 2" xfId="14535" xr:uid="{00000000-0005-0000-0000-0000F5380000}"/>
    <cellStyle name="Comma 2 5 3 2 4 2 2" xfId="14536" xr:uid="{00000000-0005-0000-0000-0000F6380000}"/>
    <cellStyle name="Comma 2 5 3 2 4 2 2 2" xfId="14537" xr:uid="{00000000-0005-0000-0000-0000F7380000}"/>
    <cellStyle name="Comma 2 5 3 2 4 2 2 2 2" xfId="14538" xr:uid="{00000000-0005-0000-0000-0000F8380000}"/>
    <cellStyle name="Comma 2 5 3 2 4 2 2 3" xfId="14539" xr:uid="{00000000-0005-0000-0000-0000F9380000}"/>
    <cellStyle name="Comma 2 5 3 2 4 2 2 3 2" xfId="14540" xr:uid="{00000000-0005-0000-0000-0000FA380000}"/>
    <cellStyle name="Comma 2 5 3 2 4 2 2 4" xfId="14541" xr:uid="{00000000-0005-0000-0000-0000FB380000}"/>
    <cellStyle name="Comma 2 5 3 2 4 2 3" xfId="14542" xr:uid="{00000000-0005-0000-0000-0000FC380000}"/>
    <cellStyle name="Comma 2 5 3 2 4 2 3 2" xfId="14543" xr:uid="{00000000-0005-0000-0000-0000FD380000}"/>
    <cellStyle name="Comma 2 5 3 2 4 2 4" xfId="14544" xr:uid="{00000000-0005-0000-0000-0000FE380000}"/>
    <cellStyle name="Comma 2 5 3 2 4 2 4 2" xfId="14545" xr:uid="{00000000-0005-0000-0000-0000FF380000}"/>
    <cellStyle name="Comma 2 5 3 2 4 2 5" xfId="14546" xr:uid="{00000000-0005-0000-0000-000000390000}"/>
    <cellStyle name="Comma 2 5 3 2 4 3" xfId="14547" xr:uid="{00000000-0005-0000-0000-000001390000}"/>
    <cellStyle name="Comma 2 5 3 2 4 3 2" xfId="14548" xr:uid="{00000000-0005-0000-0000-000002390000}"/>
    <cellStyle name="Comma 2 5 3 2 4 3 2 2" xfId="14549" xr:uid="{00000000-0005-0000-0000-000003390000}"/>
    <cellStyle name="Comma 2 5 3 2 4 3 3" xfId="14550" xr:uid="{00000000-0005-0000-0000-000004390000}"/>
    <cellStyle name="Comma 2 5 3 2 4 3 3 2" xfId="14551" xr:uid="{00000000-0005-0000-0000-000005390000}"/>
    <cellStyle name="Comma 2 5 3 2 4 3 4" xfId="14552" xr:uid="{00000000-0005-0000-0000-000006390000}"/>
    <cellStyle name="Comma 2 5 3 2 4 4" xfId="14553" xr:uid="{00000000-0005-0000-0000-000007390000}"/>
    <cellStyle name="Comma 2 5 3 2 4 4 2" xfId="14554" xr:uid="{00000000-0005-0000-0000-000008390000}"/>
    <cellStyle name="Comma 2 5 3 2 4 5" xfId="14555" xr:uid="{00000000-0005-0000-0000-000009390000}"/>
    <cellStyle name="Comma 2 5 3 2 4 5 2" xfId="14556" xr:uid="{00000000-0005-0000-0000-00000A390000}"/>
    <cellStyle name="Comma 2 5 3 2 4 6" xfId="14557" xr:uid="{00000000-0005-0000-0000-00000B390000}"/>
    <cellStyle name="Comma 2 5 3 2 5" xfId="14558" xr:uid="{00000000-0005-0000-0000-00000C390000}"/>
    <cellStyle name="Comma 2 5 3 2 5 2" xfId="14559" xr:uid="{00000000-0005-0000-0000-00000D390000}"/>
    <cellStyle name="Comma 2 5 3 2 5 2 2" xfId="14560" xr:uid="{00000000-0005-0000-0000-00000E390000}"/>
    <cellStyle name="Comma 2 5 3 2 5 2 2 2" xfId="14561" xr:uid="{00000000-0005-0000-0000-00000F390000}"/>
    <cellStyle name="Comma 2 5 3 2 5 2 3" xfId="14562" xr:uid="{00000000-0005-0000-0000-000010390000}"/>
    <cellStyle name="Comma 2 5 3 2 5 2 3 2" xfId="14563" xr:uid="{00000000-0005-0000-0000-000011390000}"/>
    <cellStyle name="Comma 2 5 3 2 5 2 4" xfId="14564" xr:uid="{00000000-0005-0000-0000-000012390000}"/>
    <cellStyle name="Comma 2 5 3 2 5 3" xfId="14565" xr:uid="{00000000-0005-0000-0000-000013390000}"/>
    <cellStyle name="Comma 2 5 3 2 5 3 2" xfId="14566" xr:uid="{00000000-0005-0000-0000-000014390000}"/>
    <cellStyle name="Comma 2 5 3 2 5 4" xfId="14567" xr:uid="{00000000-0005-0000-0000-000015390000}"/>
    <cellStyle name="Comma 2 5 3 2 5 4 2" xfId="14568" xr:uid="{00000000-0005-0000-0000-000016390000}"/>
    <cellStyle name="Comma 2 5 3 2 5 5" xfId="14569" xr:uid="{00000000-0005-0000-0000-000017390000}"/>
    <cellStyle name="Comma 2 5 3 2 6" xfId="14570" xr:uid="{00000000-0005-0000-0000-000018390000}"/>
    <cellStyle name="Comma 2 5 3 2 6 2" xfId="14571" xr:uid="{00000000-0005-0000-0000-000019390000}"/>
    <cellStyle name="Comma 2 5 3 2 6 2 2" xfId="14572" xr:uid="{00000000-0005-0000-0000-00001A390000}"/>
    <cellStyle name="Comma 2 5 3 2 6 3" xfId="14573" xr:uid="{00000000-0005-0000-0000-00001B390000}"/>
    <cellStyle name="Comma 2 5 3 2 6 3 2" xfId="14574" xr:uid="{00000000-0005-0000-0000-00001C390000}"/>
    <cellStyle name="Comma 2 5 3 2 6 4" xfId="14575" xr:uid="{00000000-0005-0000-0000-00001D390000}"/>
    <cellStyle name="Comma 2 5 3 2 7" xfId="14576" xr:uid="{00000000-0005-0000-0000-00001E390000}"/>
    <cellStyle name="Comma 2 5 3 2 7 2" xfId="14577" xr:uid="{00000000-0005-0000-0000-00001F390000}"/>
    <cellStyle name="Comma 2 5 3 2 8" xfId="14578" xr:uid="{00000000-0005-0000-0000-000020390000}"/>
    <cellStyle name="Comma 2 5 3 2 8 2" xfId="14579" xr:uid="{00000000-0005-0000-0000-000021390000}"/>
    <cellStyle name="Comma 2 5 3 2 9" xfId="14580" xr:uid="{00000000-0005-0000-0000-000022390000}"/>
    <cellStyle name="Comma 2 5 3 3" xfId="14581" xr:uid="{00000000-0005-0000-0000-000023390000}"/>
    <cellStyle name="Comma 2 5 3 3 2" xfId="14582" xr:uid="{00000000-0005-0000-0000-000024390000}"/>
    <cellStyle name="Comma 2 5 3 3 2 2" xfId="14583" xr:uid="{00000000-0005-0000-0000-000025390000}"/>
    <cellStyle name="Comma 2 5 3 3 2 2 2" xfId="14584" xr:uid="{00000000-0005-0000-0000-000026390000}"/>
    <cellStyle name="Comma 2 5 3 3 2 2 2 2" xfId="14585" xr:uid="{00000000-0005-0000-0000-000027390000}"/>
    <cellStyle name="Comma 2 5 3 3 2 2 2 2 2" xfId="14586" xr:uid="{00000000-0005-0000-0000-000028390000}"/>
    <cellStyle name="Comma 2 5 3 3 2 2 2 2 2 2" xfId="14587" xr:uid="{00000000-0005-0000-0000-000029390000}"/>
    <cellStyle name="Comma 2 5 3 3 2 2 2 2 3" xfId="14588" xr:uid="{00000000-0005-0000-0000-00002A390000}"/>
    <cellStyle name="Comma 2 5 3 3 2 2 2 2 3 2" xfId="14589" xr:uid="{00000000-0005-0000-0000-00002B390000}"/>
    <cellStyle name="Comma 2 5 3 3 2 2 2 2 4" xfId="14590" xr:uid="{00000000-0005-0000-0000-00002C390000}"/>
    <cellStyle name="Comma 2 5 3 3 2 2 2 3" xfId="14591" xr:uid="{00000000-0005-0000-0000-00002D390000}"/>
    <cellStyle name="Comma 2 5 3 3 2 2 2 3 2" xfId="14592" xr:uid="{00000000-0005-0000-0000-00002E390000}"/>
    <cellStyle name="Comma 2 5 3 3 2 2 2 4" xfId="14593" xr:uid="{00000000-0005-0000-0000-00002F390000}"/>
    <cellStyle name="Comma 2 5 3 3 2 2 2 4 2" xfId="14594" xr:uid="{00000000-0005-0000-0000-000030390000}"/>
    <cellStyle name="Comma 2 5 3 3 2 2 2 5" xfId="14595" xr:uid="{00000000-0005-0000-0000-000031390000}"/>
    <cellStyle name="Comma 2 5 3 3 2 2 3" xfId="14596" xr:uid="{00000000-0005-0000-0000-000032390000}"/>
    <cellStyle name="Comma 2 5 3 3 2 2 3 2" xfId="14597" xr:uid="{00000000-0005-0000-0000-000033390000}"/>
    <cellStyle name="Comma 2 5 3 3 2 2 3 2 2" xfId="14598" xr:uid="{00000000-0005-0000-0000-000034390000}"/>
    <cellStyle name="Comma 2 5 3 3 2 2 3 3" xfId="14599" xr:uid="{00000000-0005-0000-0000-000035390000}"/>
    <cellStyle name="Comma 2 5 3 3 2 2 3 3 2" xfId="14600" xr:uid="{00000000-0005-0000-0000-000036390000}"/>
    <cellStyle name="Comma 2 5 3 3 2 2 3 4" xfId="14601" xr:uid="{00000000-0005-0000-0000-000037390000}"/>
    <cellStyle name="Comma 2 5 3 3 2 2 4" xfId="14602" xr:uid="{00000000-0005-0000-0000-000038390000}"/>
    <cellStyle name="Comma 2 5 3 3 2 2 4 2" xfId="14603" xr:uid="{00000000-0005-0000-0000-000039390000}"/>
    <cellStyle name="Comma 2 5 3 3 2 2 5" xfId="14604" xr:uid="{00000000-0005-0000-0000-00003A390000}"/>
    <cellStyle name="Comma 2 5 3 3 2 2 5 2" xfId="14605" xr:uid="{00000000-0005-0000-0000-00003B390000}"/>
    <cellStyle name="Comma 2 5 3 3 2 2 6" xfId="14606" xr:uid="{00000000-0005-0000-0000-00003C390000}"/>
    <cellStyle name="Comma 2 5 3 3 2 3" xfId="14607" xr:uid="{00000000-0005-0000-0000-00003D390000}"/>
    <cellStyle name="Comma 2 5 3 3 2 3 2" xfId="14608" xr:uid="{00000000-0005-0000-0000-00003E390000}"/>
    <cellStyle name="Comma 2 5 3 3 2 3 2 2" xfId="14609" xr:uid="{00000000-0005-0000-0000-00003F390000}"/>
    <cellStyle name="Comma 2 5 3 3 2 3 2 2 2" xfId="14610" xr:uid="{00000000-0005-0000-0000-000040390000}"/>
    <cellStyle name="Comma 2 5 3 3 2 3 2 3" xfId="14611" xr:uid="{00000000-0005-0000-0000-000041390000}"/>
    <cellStyle name="Comma 2 5 3 3 2 3 2 3 2" xfId="14612" xr:uid="{00000000-0005-0000-0000-000042390000}"/>
    <cellStyle name="Comma 2 5 3 3 2 3 2 4" xfId="14613" xr:uid="{00000000-0005-0000-0000-000043390000}"/>
    <cellStyle name="Comma 2 5 3 3 2 3 3" xfId="14614" xr:uid="{00000000-0005-0000-0000-000044390000}"/>
    <cellStyle name="Comma 2 5 3 3 2 3 3 2" xfId="14615" xr:uid="{00000000-0005-0000-0000-000045390000}"/>
    <cellStyle name="Comma 2 5 3 3 2 3 4" xfId="14616" xr:uid="{00000000-0005-0000-0000-000046390000}"/>
    <cellStyle name="Comma 2 5 3 3 2 3 4 2" xfId="14617" xr:uid="{00000000-0005-0000-0000-000047390000}"/>
    <cellStyle name="Comma 2 5 3 3 2 3 5" xfId="14618" xr:uid="{00000000-0005-0000-0000-000048390000}"/>
    <cellStyle name="Comma 2 5 3 3 2 4" xfId="14619" xr:uid="{00000000-0005-0000-0000-000049390000}"/>
    <cellStyle name="Comma 2 5 3 3 2 4 2" xfId="14620" xr:uid="{00000000-0005-0000-0000-00004A390000}"/>
    <cellStyle name="Comma 2 5 3 3 2 4 2 2" xfId="14621" xr:uid="{00000000-0005-0000-0000-00004B390000}"/>
    <cellStyle name="Comma 2 5 3 3 2 4 3" xfId="14622" xr:uid="{00000000-0005-0000-0000-00004C390000}"/>
    <cellStyle name="Comma 2 5 3 3 2 4 3 2" xfId="14623" xr:uid="{00000000-0005-0000-0000-00004D390000}"/>
    <cellStyle name="Comma 2 5 3 3 2 4 4" xfId="14624" xr:uid="{00000000-0005-0000-0000-00004E390000}"/>
    <cellStyle name="Comma 2 5 3 3 2 5" xfId="14625" xr:uid="{00000000-0005-0000-0000-00004F390000}"/>
    <cellStyle name="Comma 2 5 3 3 2 5 2" xfId="14626" xr:uid="{00000000-0005-0000-0000-000050390000}"/>
    <cellStyle name="Comma 2 5 3 3 2 6" xfId="14627" xr:uid="{00000000-0005-0000-0000-000051390000}"/>
    <cellStyle name="Comma 2 5 3 3 2 6 2" xfId="14628" xr:uid="{00000000-0005-0000-0000-000052390000}"/>
    <cellStyle name="Comma 2 5 3 3 2 7" xfId="14629" xr:uid="{00000000-0005-0000-0000-000053390000}"/>
    <cellStyle name="Comma 2 5 3 3 3" xfId="14630" xr:uid="{00000000-0005-0000-0000-000054390000}"/>
    <cellStyle name="Comma 2 5 3 3 3 2" xfId="14631" xr:uid="{00000000-0005-0000-0000-000055390000}"/>
    <cellStyle name="Comma 2 5 3 3 3 2 2" xfId="14632" xr:uid="{00000000-0005-0000-0000-000056390000}"/>
    <cellStyle name="Comma 2 5 3 3 3 2 2 2" xfId="14633" xr:uid="{00000000-0005-0000-0000-000057390000}"/>
    <cellStyle name="Comma 2 5 3 3 3 2 2 2 2" xfId="14634" xr:uid="{00000000-0005-0000-0000-000058390000}"/>
    <cellStyle name="Comma 2 5 3 3 3 2 2 3" xfId="14635" xr:uid="{00000000-0005-0000-0000-000059390000}"/>
    <cellStyle name="Comma 2 5 3 3 3 2 2 3 2" xfId="14636" xr:uid="{00000000-0005-0000-0000-00005A390000}"/>
    <cellStyle name="Comma 2 5 3 3 3 2 2 4" xfId="14637" xr:uid="{00000000-0005-0000-0000-00005B390000}"/>
    <cellStyle name="Comma 2 5 3 3 3 2 3" xfId="14638" xr:uid="{00000000-0005-0000-0000-00005C390000}"/>
    <cellStyle name="Comma 2 5 3 3 3 2 3 2" xfId="14639" xr:uid="{00000000-0005-0000-0000-00005D390000}"/>
    <cellStyle name="Comma 2 5 3 3 3 2 4" xfId="14640" xr:uid="{00000000-0005-0000-0000-00005E390000}"/>
    <cellStyle name="Comma 2 5 3 3 3 2 4 2" xfId="14641" xr:uid="{00000000-0005-0000-0000-00005F390000}"/>
    <cellStyle name="Comma 2 5 3 3 3 2 5" xfId="14642" xr:uid="{00000000-0005-0000-0000-000060390000}"/>
    <cellStyle name="Comma 2 5 3 3 3 3" xfId="14643" xr:uid="{00000000-0005-0000-0000-000061390000}"/>
    <cellStyle name="Comma 2 5 3 3 3 3 2" xfId="14644" xr:uid="{00000000-0005-0000-0000-000062390000}"/>
    <cellStyle name="Comma 2 5 3 3 3 3 2 2" xfId="14645" xr:uid="{00000000-0005-0000-0000-000063390000}"/>
    <cellStyle name="Comma 2 5 3 3 3 3 3" xfId="14646" xr:uid="{00000000-0005-0000-0000-000064390000}"/>
    <cellStyle name="Comma 2 5 3 3 3 3 3 2" xfId="14647" xr:uid="{00000000-0005-0000-0000-000065390000}"/>
    <cellStyle name="Comma 2 5 3 3 3 3 4" xfId="14648" xr:uid="{00000000-0005-0000-0000-000066390000}"/>
    <cellStyle name="Comma 2 5 3 3 3 4" xfId="14649" xr:uid="{00000000-0005-0000-0000-000067390000}"/>
    <cellStyle name="Comma 2 5 3 3 3 4 2" xfId="14650" xr:uid="{00000000-0005-0000-0000-000068390000}"/>
    <cellStyle name="Comma 2 5 3 3 3 5" xfId="14651" xr:uid="{00000000-0005-0000-0000-000069390000}"/>
    <cellStyle name="Comma 2 5 3 3 3 5 2" xfId="14652" xr:uid="{00000000-0005-0000-0000-00006A390000}"/>
    <cellStyle name="Comma 2 5 3 3 3 6" xfId="14653" xr:uid="{00000000-0005-0000-0000-00006B390000}"/>
    <cellStyle name="Comma 2 5 3 3 4" xfId="14654" xr:uid="{00000000-0005-0000-0000-00006C390000}"/>
    <cellStyle name="Comma 2 5 3 3 4 2" xfId="14655" xr:uid="{00000000-0005-0000-0000-00006D390000}"/>
    <cellStyle name="Comma 2 5 3 3 4 2 2" xfId="14656" xr:uid="{00000000-0005-0000-0000-00006E390000}"/>
    <cellStyle name="Comma 2 5 3 3 4 2 2 2" xfId="14657" xr:uid="{00000000-0005-0000-0000-00006F390000}"/>
    <cellStyle name="Comma 2 5 3 3 4 2 3" xfId="14658" xr:uid="{00000000-0005-0000-0000-000070390000}"/>
    <cellStyle name="Comma 2 5 3 3 4 2 3 2" xfId="14659" xr:uid="{00000000-0005-0000-0000-000071390000}"/>
    <cellStyle name="Comma 2 5 3 3 4 2 4" xfId="14660" xr:uid="{00000000-0005-0000-0000-000072390000}"/>
    <cellStyle name="Comma 2 5 3 3 4 3" xfId="14661" xr:uid="{00000000-0005-0000-0000-000073390000}"/>
    <cellStyle name="Comma 2 5 3 3 4 3 2" xfId="14662" xr:uid="{00000000-0005-0000-0000-000074390000}"/>
    <cellStyle name="Comma 2 5 3 3 4 4" xfId="14663" xr:uid="{00000000-0005-0000-0000-000075390000}"/>
    <cellStyle name="Comma 2 5 3 3 4 4 2" xfId="14664" xr:uid="{00000000-0005-0000-0000-000076390000}"/>
    <cellStyle name="Comma 2 5 3 3 4 5" xfId="14665" xr:uid="{00000000-0005-0000-0000-000077390000}"/>
    <cellStyle name="Comma 2 5 3 3 5" xfId="14666" xr:uid="{00000000-0005-0000-0000-000078390000}"/>
    <cellStyle name="Comma 2 5 3 3 5 2" xfId="14667" xr:uid="{00000000-0005-0000-0000-000079390000}"/>
    <cellStyle name="Comma 2 5 3 3 5 2 2" xfId="14668" xr:uid="{00000000-0005-0000-0000-00007A390000}"/>
    <cellStyle name="Comma 2 5 3 3 5 3" xfId="14669" xr:uid="{00000000-0005-0000-0000-00007B390000}"/>
    <cellStyle name="Comma 2 5 3 3 5 3 2" xfId="14670" xr:uid="{00000000-0005-0000-0000-00007C390000}"/>
    <cellStyle name="Comma 2 5 3 3 5 4" xfId="14671" xr:uid="{00000000-0005-0000-0000-00007D390000}"/>
    <cellStyle name="Comma 2 5 3 3 6" xfId="14672" xr:uid="{00000000-0005-0000-0000-00007E390000}"/>
    <cellStyle name="Comma 2 5 3 3 6 2" xfId="14673" xr:uid="{00000000-0005-0000-0000-00007F390000}"/>
    <cellStyle name="Comma 2 5 3 3 7" xfId="14674" xr:uid="{00000000-0005-0000-0000-000080390000}"/>
    <cellStyle name="Comma 2 5 3 3 7 2" xfId="14675" xr:uid="{00000000-0005-0000-0000-000081390000}"/>
    <cellStyle name="Comma 2 5 3 3 8" xfId="14676" xr:uid="{00000000-0005-0000-0000-000082390000}"/>
    <cellStyle name="Comma 2 5 3 4" xfId="14677" xr:uid="{00000000-0005-0000-0000-000083390000}"/>
    <cellStyle name="Comma 2 5 3 4 2" xfId="14678" xr:uid="{00000000-0005-0000-0000-000084390000}"/>
    <cellStyle name="Comma 2 5 3 4 2 2" xfId="14679" xr:uid="{00000000-0005-0000-0000-000085390000}"/>
    <cellStyle name="Comma 2 5 3 4 2 2 2" xfId="14680" xr:uid="{00000000-0005-0000-0000-000086390000}"/>
    <cellStyle name="Comma 2 5 3 4 2 2 2 2" xfId="14681" xr:uid="{00000000-0005-0000-0000-000087390000}"/>
    <cellStyle name="Comma 2 5 3 4 2 2 2 2 2" xfId="14682" xr:uid="{00000000-0005-0000-0000-000088390000}"/>
    <cellStyle name="Comma 2 5 3 4 2 2 2 3" xfId="14683" xr:uid="{00000000-0005-0000-0000-000089390000}"/>
    <cellStyle name="Comma 2 5 3 4 2 2 2 3 2" xfId="14684" xr:uid="{00000000-0005-0000-0000-00008A390000}"/>
    <cellStyle name="Comma 2 5 3 4 2 2 2 4" xfId="14685" xr:uid="{00000000-0005-0000-0000-00008B390000}"/>
    <cellStyle name="Comma 2 5 3 4 2 2 3" xfId="14686" xr:uid="{00000000-0005-0000-0000-00008C390000}"/>
    <cellStyle name="Comma 2 5 3 4 2 2 3 2" xfId="14687" xr:uid="{00000000-0005-0000-0000-00008D390000}"/>
    <cellStyle name="Comma 2 5 3 4 2 2 4" xfId="14688" xr:uid="{00000000-0005-0000-0000-00008E390000}"/>
    <cellStyle name="Comma 2 5 3 4 2 2 4 2" xfId="14689" xr:uid="{00000000-0005-0000-0000-00008F390000}"/>
    <cellStyle name="Comma 2 5 3 4 2 2 5" xfId="14690" xr:uid="{00000000-0005-0000-0000-000090390000}"/>
    <cellStyle name="Comma 2 5 3 4 2 3" xfId="14691" xr:uid="{00000000-0005-0000-0000-000091390000}"/>
    <cellStyle name="Comma 2 5 3 4 2 3 2" xfId="14692" xr:uid="{00000000-0005-0000-0000-000092390000}"/>
    <cellStyle name="Comma 2 5 3 4 2 3 2 2" xfId="14693" xr:uid="{00000000-0005-0000-0000-000093390000}"/>
    <cellStyle name="Comma 2 5 3 4 2 3 3" xfId="14694" xr:uid="{00000000-0005-0000-0000-000094390000}"/>
    <cellStyle name="Comma 2 5 3 4 2 3 3 2" xfId="14695" xr:uid="{00000000-0005-0000-0000-000095390000}"/>
    <cellStyle name="Comma 2 5 3 4 2 3 4" xfId="14696" xr:uid="{00000000-0005-0000-0000-000096390000}"/>
    <cellStyle name="Comma 2 5 3 4 2 4" xfId="14697" xr:uid="{00000000-0005-0000-0000-000097390000}"/>
    <cellStyle name="Comma 2 5 3 4 2 4 2" xfId="14698" xr:uid="{00000000-0005-0000-0000-000098390000}"/>
    <cellStyle name="Comma 2 5 3 4 2 5" xfId="14699" xr:uid="{00000000-0005-0000-0000-000099390000}"/>
    <cellStyle name="Comma 2 5 3 4 2 5 2" xfId="14700" xr:uid="{00000000-0005-0000-0000-00009A390000}"/>
    <cellStyle name="Comma 2 5 3 4 2 6" xfId="14701" xr:uid="{00000000-0005-0000-0000-00009B390000}"/>
    <cellStyle name="Comma 2 5 3 4 3" xfId="14702" xr:uid="{00000000-0005-0000-0000-00009C390000}"/>
    <cellStyle name="Comma 2 5 3 4 3 2" xfId="14703" xr:uid="{00000000-0005-0000-0000-00009D390000}"/>
    <cellStyle name="Comma 2 5 3 4 3 2 2" xfId="14704" xr:uid="{00000000-0005-0000-0000-00009E390000}"/>
    <cellStyle name="Comma 2 5 3 4 3 2 2 2" xfId="14705" xr:uid="{00000000-0005-0000-0000-00009F390000}"/>
    <cellStyle name="Comma 2 5 3 4 3 2 3" xfId="14706" xr:uid="{00000000-0005-0000-0000-0000A0390000}"/>
    <cellStyle name="Comma 2 5 3 4 3 2 3 2" xfId="14707" xr:uid="{00000000-0005-0000-0000-0000A1390000}"/>
    <cellStyle name="Comma 2 5 3 4 3 2 4" xfId="14708" xr:uid="{00000000-0005-0000-0000-0000A2390000}"/>
    <cellStyle name="Comma 2 5 3 4 3 3" xfId="14709" xr:uid="{00000000-0005-0000-0000-0000A3390000}"/>
    <cellStyle name="Comma 2 5 3 4 3 3 2" xfId="14710" xr:uid="{00000000-0005-0000-0000-0000A4390000}"/>
    <cellStyle name="Comma 2 5 3 4 3 4" xfId="14711" xr:uid="{00000000-0005-0000-0000-0000A5390000}"/>
    <cellStyle name="Comma 2 5 3 4 3 4 2" xfId="14712" xr:uid="{00000000-0005-0000-0000-0000A6390000}"/>
    <cellStyle name="Comma 2 5 3 4 3 5" xfId="14713" xr:uid="{00000000-0005-0000-0000-0000A7390000}"/>
    <cellStyle name="Comma 2 5 3 4 4" xfId="14714" xr:uid="{00000000-0005-0000-0000-0000A8390000}"/>
    <cellStyle name="Comma 2 5 3 4 4 2" xfId="14715" xr:uid="{00000000-0005-0000-0000-0000A9390000}"/>
    <cellStyle name="Comma 2 5 3 4 4 2 2" xfId="14716" xr:uid="{00000000-0005-0000-0000-0000AA390000}"/>
    <cellStyle name="Comma 2 5 3 4 4 3" xfId="14717" xr:uid="{00000000-0005-0000-0000-0000AB390000}"/>
    <cellStyle name="Comma 2 5 3 4 4 3 2" xfId="14718" xr:uid="{00000000-0005-0000-0000-0000AC390000}"/>
    <cellStyle name="Comma 2 5 3 4 4 4" xfId="14719" xr:uid="{00000000-0005-0000-0000-0000AD390000}"/>
    <cellStyle name="Comma 2 5 3 4 5" xfId="14720" xr:uid="{00000000-0005-0000-0000-0000AE390000}"/>
    <cellStyle name="Comma 2 5 3 4 5 2" xfId="14721" xr:uid="{00000000-0005-0000-0000-0000AF390000}"/>
    <cellStyle name="Comma 2 5 3 4 6" xfId="14722" xr:uid="{00000000-0005-0000-0000-0000B0390000}"/>
    <cellStyle name="Comma 2 5 3 4 6 2" xfId="14723" xr:uid="{00000000-0005-0000-0000-0000B1390000}"/>
    <cellStyle name="Comma 2 5 3 4 7" xfId="14724" xr:uid="{00000000-0005-0000-0000-0000B2390000}"/>
    <cellStyle name="Comma 2 5 3 5" xfId="14725" xr:uid="{00000000-0005-0000-0000-0000B3390000}"/>
    <cellStyle name="Comma 2 5 3 5 2" xfId="14726" xr:uid="{00000000-0005-0000-0000-0000B4390000}"/>
    <cellStyle name="Comma 2 5 3 5 2 2" xfId="14727" xr:uid="{00000000-0005-0000-0000-0000B5390000}"/>
    <cellStyle name="Comma 2 5 3 5 2 2 2" xfId="14728" xr:uid="{00000000-0005-0000-0000-0000B6390000}"/>
    <cellStyle name="Comma 2 5 3 5 2 2 2 2" xfId="14729" xr:uid="{00000000-0005-0000-0000-0000B7390000}"/>
    <cellStyle name="Comma 2 5 3 5 2 2 3" xfId="14730" xr:uid="{00000000-0005-0000-0000-0000B8390000}"/>
    <cellStyle name="Comma 2 5 3 5 2 2 3 2" xfId="14731" xr:uid="{00000000-0005-0000-0000-0000B9390000}"/>
    <cellStyle name="Comma 2 5 3 5 2 2 4" xfId="14732" xr:uid="{00000000-0005-0000-0000-0000BA390000}"/>
    <cellStyle name="Comma 2 5 3 5 2 3" xfId="14733" xr:uid="{00000000-0005-0000-0000-0000BB390000}"/>
    <cellStyle name="Comma 2 5 3 5 2 3 2" xfId="14734" xr:uid="{00000000-0005-0000-0000-0000BC390000}"/>
    <cellStyle name="Comma 2 5 3 5 2 4" xfId="14735" xr:uid="{00000000-0005-0000-0000-0000BD390000}"/>
    <cellStyle name="Comma 2 5 3 5 2 4 2" xfId="14736" xr:uid="{00000000-0005-0000-0000-0000BE390000}"/>
    <cellStyle name="Comma 2 5 3 5 2 5" xfId="14737" xr:uid="{00000000-0005-0000-0000-0000BF390000}"/>
    <cellStyle name="Comma 2 5 3 5 3" xfId="14738" xr:uid="{00000000-0005-0000-0000-0000C0390000}"/>
    <cellStyle name="Comma 2 5 3 5 3 2" xfId="14739" xr:uid="{00000000-0005-0000-0000-0000C1390000}"/>
    <cellStyle name="Comma 2 5 3 5 3 2 2" xfId="14740" xr:uid="{00000000-0005-0000-0000-0000C2390000}"/>
    <cellStyle name="Comma 2 5 3 5 3 3" xfId="14741" xr:uid="{00000000-0005-0000-0000-0000C3390000}"/>
    <cellStyle name="Comma 2 5 3 5 3 3 2" xfId="14742" xr:uid="{00000000-0005-0000-0000-0000C4390000}"/>
    <cellStyle name="Comma 2 5 3 5 3 4" xfId="14743" xr:uid="{00000000-0005-0000-0000-0000C5390000}"/>
    <cellStyle name="Comma 2 5 3 5 4" xfId="14744" xr:uid="{00000000-0005-0000-0000-0000C6390000}"/>
    <cellStyle name="Comma 2 5 3 5 4 2" xfId="14745" xr:uid="{00000000-0005-0000-0000-0000C7390000}"/>
    <cellStyle name="Comma 2 5 3 5 5" xfId="14746" xr:uid="{00000000-0005-0000-0000-0000C8390000}"/>
    <cellStyle name="Comma 2 5 3 5 5 2" xfId="14747" xr:uid="{00000000-0005-0000-0000-0000C9390000}"/>
    <cellStyle name="Comma 2 5 3 5 6" xfId="14748" xr:uid="{00000000-0005-0000-0000-0000CA390000}"/>
    <cellStyle name="Comma 2 5 3 6" xfId="14749" xr:uid="{00000000-0005-0000-0000-0000CB390000}"/>
    <cellStyle name="Comma 2 5 3 6 2" xfId="14750" xr:uid="{00000000-0005-0000-0000-0000CC390000}"/>
    <cellStyle name="Comma 2 5 3 6 2 2" xfId="14751" xr:uid="{00000000-0005-0000-0000-0000CD390000}"/>
    <cellStyle name="Comma 2 5 3 6 2 2 2" xfId="14752" xr:uid="{00000000-0005-0000-0000-0000CE390000}"/>
    <cellStyle name="Comma 2 5 3 6 2 3" xfId="14753" xr:uid="{00000000-0005-0000-0000-0000CF390000}"/>
    <cellStyle name="Comma 2 5 3 6 2 3 2" xfId="14754" xr:uid="{00000000-0005-0000-0000-0000D0390000}"/>
    <cellStyle name="Comma 2 5 3 6 2 4" xfId="14755" xr:uid="{00000000-0005-0000-0000-0000D1390000}"/>
    <cellStyle name="Comma 2 5 3 6 3" xfId="14756" xr:uid="{00000000-0005-0000-0000-0000D2390000}"/>
    <cellStyle name="Comma 2 5 3 6 3 2" xfId="14757" xr:uid="{00000000-0005-0000-0000-0000D3390000}"/>
    <cellStyle name="Comma 2 5 3 6 4" xfId="14758" xr:uid="{00000000-0005-0000-0000-0000D4390000}"/>
    <cellStyle name="Comma 2 5 3 6 4 2" xfId="14759" xr:uid="{00000000-0005-0000-0000-0000D5390000}"/>
    <cellStyle name="Comma 2 5 3 6 5" xfId="14760" xr:uid="{00000000-0005-0000-0000-0000D6390000}"/>
    <cellStyle name="Comma 2 5 3 7" xfId="14761" xr:uid="{00000000-0005-0000-0000-0000D7390000}"/>
    <cellStyle name="Comma 2 5 3 7 2" xfId="14762" xr:uid="{00000000-0005-0000-0000-0000D8390000}"/>
    <cellStyle name="Comma 2 5 3 7 2 2" xfId="14763" xr:uid="{00000000-0005-0000-0000-0000D9390000}"/>
    <cellStyle name="Comma 2 5 3 7 3" xfId="14764" xr:uid="{00000000-0005-0000-0000-0000DA390000}"/>
    <cellStyle name="Comma 2 5 3 7 3 2" xfId="14765" xr:uid="{00000000-0005-0000-0000-0000DB390000}"/>
    <cellStyle name="Comma 2 5 3 7 4" xfId="14766" xr:uid="{00000000-0005-0000-0000-0000DC390000}"/>
    <cellStyle name="Comma 2 5 3 8" xfId="14767" xr:uid="{00000000-0005-0000-0000-0000DD390000}"/>
    <cellStyle name="Comma 2 5 3 8 2" xfId="14768" xr:uid="{00000000-0005-0000-0000-0000DE390000}"/>
    <cellStyle name="Comma 2 5 3 9" xfId="14769" xr:uid="{00000000-0005-0000-0000-0000DF390000}"/>
    <cellStyle name="Comma 2 5 3 9 2" xfId="14770" xr:uid="{00000000-0005-0000-0000-0000E0390000}"/>
    <cellStyle name="Comma 2 5 4" xfId="14771" xr:uid="{00000000-0005-0000-0000-0000E1390000}"/>
    <cellStyle name="Comma 2 5 4 2" xfId="14772" xr:uid="{00000000-0005-0000-0000-0000E2390000}"/>
    <cellStyle name="Comma 2 5 4 2 2" xfId="14773" xr:uid="{00000000-0005-0000-0000-0000E3390000}"/>
    <cellStyle name="Comma 2 5 4 2 2 2" xfId="14774" xr:uid="{00000000-0005-0000-0000-0000E4390000}"/>
    <cellStyle name="Comma 2 5 4 2 2 2 2" xfId="14775" xr:uid="{00000000-0005-0000-0000-0000E5390000}"/>
    <cellStyle name="Comma 2 5 4 2 2 2 2 2" xfId="14776" xr:uid="{00000000-0005-0000-0000-0000E6390000}"/>
    <cellStyle name="Comma 2 5 4 2 2 2 2 2 2" xfId="14777" xr:uid="{00000000-0005-0000-0000-0000E7390000}"/>
    <cellStyle name="Comma 2 5 4 2 2 2 2 2 2 2" xfId="14778" xr:uid="{00000000-0005-0000-0000-0000E8390000}"/>
    <cellStyle name="Comma 2 5 4 2 2 2 2 2 3" xfId="14779" xr:uid="{00000000-0005-0000-0000-0000E9390000}"/>
    <cellStyle name="Comma 2 5 4 2 2 2 2 2 3 2" xfId="14780" xr:uid="{00000000-0005-0000-0000-0000EA390000}"/>
    <cellStyle name="Comma 2 5 4 2 2 2 2 2 4" xfId="14781" xr:uid="{00000000-0005-0000-0000-0000EB390000}"/>
    <cellStyle name="Comma 2 5 4 2 2 2 2 3" xfId="14782" xr:uid="{00000000-0005-0000-0000-0000EC390000}"/>
    <cellStyle name="Comma 2 5 4 2 2 2 2 3 2" xfId="14783" xr:uid="{00000000-0005-0000-0000-0000ED390000}"/>
    <cellStyle name="Comma 2 5 4 2 2 2 2 4" xfId="14784" xr:uid="{00000000-0005-0000-0000-0000EE390000}"/>
    <cellStyle name="Comma 2 5 4 2 2 2 2 4 2" xfId="14785" xr:uid="{00000000-0005-0000-0000-0000EF390000}"/>
    <cellStyle name="Comma 2 5 4 2 2 2 2 5" xfId="14786" xr:uid="{00000000-0005-0000-0000-0000F0390000}"/>
    <cellStyle name="Comma 2 5 4 2 2 2 3" xfId="14787" xr:uid="{00000000-0005-0000-0000-0000F1390000}"/>
    <cellStyle name="Comma 2 5 4 2 2 2 3 2" xfId="14788" xr:uid="{00000000-0005-0000-0000-0000F2390000}"/>
    <cellStyle name="Comma 2 5 4 2 2 2 3 2 2" xfId="14789" xr:uid="{00000000-0005-0000-0000-0000F3390000}"/>
    <cellStyle name="Comma 2 5 4 2 2 2 3 3" xfId="14790" xr:uid="{00000000-0005-0000-0000-0000F4390000}"/>
    <cellStyle name="Comma 2 5 4 2 2 2 3 3 2" xfId="14791" xr:uid="{00000000-0005-0000-0000-0000F5390000}"/>
    <cellStyle name="Comma 2 5 4 2 2 2 3 4" xfId="14792" xr:uid="{00000000-0005-0000-0000-0000F6390000}"/>
    <cellStyle name="Comma 2 5 4 2 2 2 4" xfId="14793" xr:uid="{00000000-0005-0000-0000-0000F7390000}"/>
    <cellStyle name="Comma 2 5 4 2 2 2 4 2" xfId="14794" xr:uid="{00000000-0005-0000-0000-0000F8390000}"/>
    <cellStyle name="Comma 2 5 4 2 2 2 5" xfId="14795" xr:uid="{00000000-0005-0000-0000-0000F9390000}"/>
    <cellStyle name="Comma 2 5 4 2 2 2 5 2" xfId="14796" xr:uid="{00000000-0005-0000-0000-0000FA390000}"/>
    <cellStyle name="Comma 2 5 4 2 2 2 6" xfId="14797" xr:uid="{00000000-0005-0000-0000-0000FB390000}"/>
    <cellStyle name="Comma 2 5 4 2 2 3" xfId="14798" xr:uid="{00000000-0005-0000-0000-0000FC390000}"/>
    <cellStyle name="Comma 2 5 4 2 2 3 2" xfId="14799" xr:uid="{00000000-0005-0000-0000-0000FD390000}"/>
    <cellStyle name="Comma 2 5 4 2 2 3 2 2" xfId="14800" xr:uid="{00000000-0005-0000-0000-0000FE390000}"/>
    <cellStyle name="Comma 2 5 4 2 2 3 2 2 2" xfId="14801" xr:uid="{00000000-0005-0000-0000-0000FF390000}"/>
    <cellStyle name="Comma 2 5 4 2 2 3 2 3" xfId="14802" xr:uid="{00000000-0005-0000-0000-0000003A0000}"/>
    <cellStyle name="Comma 2 5 4 2 2 3 2 3 2" xfId="14803" xr:uid="{00000000-0005-0000-0000-0000013A0000}"/>
    <cellStyle name="Comma 2 5 4 2 2 3 2 4" xfId="14804" xr:uid="{00000000-0005-0000-0000-0000023A0000}"/>
    <cellStyle name="Comma 2 5 4 2 2 3 3" xfId="14805" xr:uid="{00000000-0005-0000-0000-0000033A0000}"/>
    <cellStyle name="Comma 2 5 4 2 2 3 3 2" xfId="14806" xr:uid="{00000000-0005-0000-0000-0000043A0000}"/>
    <cellStyle name="Comma 2 5 4 2 2 3 4" xfId="14807" xr:uid="{00000000-0005-0000-0000-0000053A0000}"/>
    <cellStyle name="Comma 2 5 4 2 2 3 4 2" xfId="14808" xr:uid="{00000000-0005-0000-0000-0000063A0000}"/>
    <cellStyle name="Comma 2 5 4 2 2 3 5" xfId="14809" xr:uid="{00000000-0005-0000-0000-0000073A0000}"/>
    <cellStyle name="Comma 2 5 4 2 2 4" xfId="14810" xr:uid="{00000000-0005-0000-0000-0000083A0000}"/>
    <cellStyle name="Comma 2 5 4 2 2 4 2" xfId="14811" xr:uid="{00000000-0005-0000-0000-0000093A0000}"/>
    <cellStyle name="Comma 2 5 4 2 2 4 2 2" xfId="14812" xr:uid="{00000000-0005-0000-0000-00000A3A0000}"/>
    <cellStyle name="Comma 2 5 4 2 2 4 3" xfId="14813" xr:uid="{00000000-0005-0000-0000-00000B3A0000}"/>
    <cellStyle name="Comma 2 5 4 2 2 4 3 2" xfId="14814" xr:uid="{00000000-0005-0000-0000-00000C3A0000}"/>
    <cellStyle name="Comma 2 5 4 2 2 4 4" xfId="14815" xr:uid="{00000000-0005-0000-0000-00000D3A0000}"/>
    <cellStyle name="Comma 2 5 4 2 2 5" xfId="14816" xr:uid="{00000000-0005-0000-0000-00000E3A0000}"/>
    <cellStyle name="Comma 2 5 4 2 2 5 2" xfId="14817" xr:uid="{00000000-0005-0000-0000-00000F3A0000}"/>
    <cellStyle name="Comma 2 5 4 2 2 6" xfId="14818" xr:uid="{00000000-0005-0000-0000-0000103A0000}"/>
    <cellStyle name="Comma 2 5 4 2 2 6 2" xfId="14819" xr:uid="{00000000-0005-0000-0000-0000113A0000}"/>
    <cellStyle name="Comma 2 5 4 2 2 7" xfId="14820" xr:uid="{00000000-0005-0000-0000-0000123A0000}"/>
    <cellStyle name="Comma 2 5 4 2 3" xfId="14821" xr:uid="{00000000-0005-0000-0000-0000133A0000}"/>
    <cellStyle name="Comma 2 5 4 2 3 2" xfId="14822" xr:uid="{00000000-0005-0000-0000-0000143A0000}"/>
    <cellStyle name="Comma 2 5 4 2 3 2 2" xfId="14823" xr:uid="{00000000-0005-0000-0000-0000153A0000}"/>
    <cellStyle name="Comma 2 5 4 2 3 2 2 2" xfId="14824" xr:uid="{00000000-0005-0000-0000-0000163A0000}"/>
    <cellStyle name="Comma 2 5 4 2 3 2 2 2 2" xfId="14825" xr:uid="{00000000-0005-0000-0000-0000173A0000}"/>
    <cellStyle name="Comma 2 5 4 2 3 2 2 3" xfId="14826" xr:uid="{00000000-0005-0000-0000-0000183A0000}"/>
    <cellStyle name="Comma 2 5 4 2 3 2 2 3 2" xfId="14827" xr:uid="{00000000-0005-0000-0000-0000193A0000}"/>
    <cellStyle name="Comma 2 5 4 2 3 2 2 4" xfId="14828" xr:uid="{00000000-0005-0000-0000-00001A3A0000}"/>
    <cellStyle name="Comma 2 5 4 2 3 2 3" xfId="14829" xr:uid="{00000000-0005-0000-0000-00001B3A0000}"/>
    <cellStyle name="Comma 2 5 4 2 3 2 3 2" xfId="14830" xr:uid="{00000000-0005-0000-0000-00001C3A0000}"/>
    <cellStyle name="Comma 2 5 4 2 3 2 4" xfId="14831" xr:uid="{00000000-0005-0000-0000-00001D3A0000}"/>
    <cellStyle name="Comma 2 5 4 2 3 2 4 2" xfId="14832" xr:uid="{00000000-0005-0000-0000-00001E3A0000}"/>
    <cellStyle name="Comma 2 5 4 2 3 2 5" xfId="14833" xr:uid="{00000000-0005-0000-0000-00001F3A0000}"/>
    <cellStyle name="Comma 2 5 4 2 3 3" xfId="14834" xr:uid="{00000000-0005-0000-0000-0000203A0000}"/>
    <cellStyle name="Comma 2 5 4 2 3 3 2" xfId="14835" xr:uid="{00000000-0005-0000-0000-0000213A0000}"/>
    <cellStyle name="Comma 2 5 4 2 3 3 2 2" xfId="14836" xr:uid="{00000000-0005-0000-0000-0000223A0000}"/>
    <cellStyle name="Comma 2 5 4 2 3 3 3" xfId="14837" xr:uid="{00000000-0005-0000-0000-0000233A0000}"/>
    <cellStyle name="Comma 2 5 4 2 3 3 3 2" xfId="14838" xr:uid="{00000000-0005-0000-0000-0000243A0000}"/>
    <cellStyle name="Comma 2 5 4 2 3 3 4" xfId="14839" xr:uid="{00000000-0005-0000-0000-0000253A0000}"/>
    <cellStyle name="Comma 2 5 4 2 3 4" xfId="14840" xr:uid="{00000000-0005-0000-0000-0000263A0000}"/>
    <cellStyle name="Comma 2 5 4 2 3 4 2" xfId="14841" xr:uid="{00000000-0005-0000-0000-0000273A0000}"/>
    <cellStyle name="Comma 2 5 4 2 3 5" xfId="14842" xr:uid="{00000000-0005-0000-0000-0000283A0000}"/>
    <cellStyle name="Comma 2 5 4 2 3 5 2" xfId="14843" xr:uid="{00000000-0005-0000-0000-0000293A0000}"/>
    <cellStyle name="Comma 2 5 4 2 3 6" xfId="14844" xr:uid="{00000000-0005-0000-0000-00002A3A0000}"/>
    <cellStyle name="Comma 2 5 4 2 4" xfId="14845" xr:uid="{00000000-0005-0000-0000-00002B3A0000}"/>
    <cellStyle name="Comma 2 5 4 2 4 2" xfId="14846" xr:uid="{00000000-0005-0000-0000-00002C3A0000}"/>
    <cellStyle name="Comma 2 5 4 2 4 2 2" xfId="14847" xr:uid="{00000000-0005-0000-0000-00002D3A0000}"/>
    <cellStyle name="Comma 2 5 4 2 4 2 2 2" xfId="14848" xr:uid="{00000000-0005-0000-0000-00002E3A0000}"/>
    <cellStyle name="Comma 2 5 4 2 4 2 3" xfId="14849" xr:uid="{00000000-0005-0000-0000-00002F3A0000}"/>
    <cellStyle name="Comma 2 5 4 2 4 2 3 2" xfId="14850" xr:uid="{00000000-0005-0000-0000-0000303A0000}"/>
    <cellStyle name="Comma 2 5 4 2 4 2 4" xfId="14851" xr:uid="{00000000-0005-0000-0000-0000313A0000}"/>
    <cellStyle name="Comma 2 5 4 2 4 3" xfId="14852" xr:uid="{00000000-0005-0000-0000-0000323A0000}"/>
    <cellStyle name="Comma 2 5 4 2 4 3 2" xfId="14853" xr:uid="{00000000-0005-0000-0000-0000333A0000}"/>
    <cellStyle name="Comma 2 5 4 2 4 4" xfId="14854" xr:uid="{00000000-0005-0000-0000-0000343A0000}"/>
    <cellStyle name="Comma 2 5 4 2 4 4 2" xfId="14855" xr:uid="{00000000-0005-0000-0000-0000353A0000}"/>
    <cellStyle name="Comma 2 5 4 2 4 5" xfId="14856" xr:uid="{00000000-0005-0000-0000-0000363A0000}"/>
    <cellStyle name="Comma 2 5 4 2 5" xfId="14857" xr:uid="{00000000-0005-0000-0000-0000373A0000}"/>
    <cellStyle name="Comma 2 5 4 2 5 2" xfId="14858" xr:uid="{00000000-0005-0000-0000-0000383A0000}"/>
    <cellStyle name="Comma 2 5 4 2 5 2 2" xfId="14859" xr:uid="{00000000-0005-0000-0000-0000393A0000}"/>
    <cellStyle name="Comma 2 5 4 2 5 3" xfId="14860" xr:uid="{00000000-0005-0000-0000-00003A3A0000}"/>
    <cellStyle name="Comma 2 5 4 2 5 3 2" xfId="14861" xr:uid="{00000000-0005-0000-0000-00003B3A0000}"/>
    <cellStyle name="Comma 2 5 4 2 5 4" xfId="14862" xr:uid="{00000000-0005-0000-0000-00003C3A0000}"/>
    <cellStyle name="Comma 2 5 4 2 6" xfId="14863" xr:uid="{00000000-0005-0000-0000-00003D3A0000}"/>
    <cellStyle name="Comma 2 5 4 2 6 2" xfId="14864" xr:uid="{00000000-0005-0000-0000-00003E3A0000}"/>
    <cellStyle name="Comma 2 5 4 2 7" xfId="14865" xr:uid="{00000000-0005-0000-0000-00003F3A0000}"/>
    <cellStyle name="Comma 2 5 4 2 7 2" xfId="14866" xr:uid="{00000000-0005-0000-0000-0000403A0000}"/>
    <cellStyle name="Comma 2 5 4 2 8" xfId="14867" xr:uid="{00000000-0005-0000-0000-0000413A0000}"/>
    <cellStyle name="Comma 2 5 4 3" xfId="14868" xr:uid="{00000000-0005-0000-0000-0000423A0000}"/>
    <cellStyle name="Comma 2 5 4 3 2" xfId="14869" xr:uid="{00000000-0005-0000-0000-0000433A0000}"/>
    <cellStyle name="Comma 2 5 4 3 2 2" xfId="14870" xr:uid="{00000000-0005-0000-0000-0000443A0000}"/>
    <cellStyle name="Comma 2 5 4 3 2 2 2" xfId="14871" xr:uid="{00000000-0005-0000-0000-0000453A0000}"/>
    <cellStyle name="Comma 2 5 4 3 2 2 2 2" xfId="14872" xr:uid="{00000000-0005-0000-0000-0000463A0000}"/>
    <cellStyle name="Comma 2 5 4 3 2 2 2 2 2" xfId="14873" xr:uid="{00000000-0005-0000-0000-0000473A0000}"/>
    <cellStyle name="Comma 2 5 4 3 2 2 2 3" xfId="14874" xr:uid="{00000000-0005-0000-0000-0000483A0000}"/>
    <cellStyle name="Comma 2 5 4 3 2 2 2 3 2" xfId="14875" xr:uid="{00000000-0005-0000-0000-0000493A0000}"/>
    <cellStyle name="Comma 2 5 4 3 2 2 2 4" xfId="14876" xr:uid="{00000000-0005-0000-0000-00004A3A0000}"/>
    <cellStyle name="Comma 2 5 4 3 2 2 3" xfId="14877" xr:uid="{00000000-0005-0000-0000-00004B3A0000}"/>
    <cellStyle name="Comma 2 5 4 3 2 2 3 2" xfId="14878" xr:uid="{00000000-0005-0000-0000-00004C3A0000}"/>
    <cellStyle name="Comma 2 5 4 3 2 2 4" xfId="14879" xr:uid="{00000000-0005-0000-0000-00004D3A0000}"/>
    <cellStyle name="Comma 2 5 4 3 2 2 4 2" xfId="14880" xr:uid="{00000000-0005-0000-0000-00004E3A0000}"/>
    <cellStyle name="Comma 2 5 4 3 2 2 5" xfId="14881" xr:uid="{00000000-0005-0000-0000-00004F3A0000}"/>
    <cellStyle name="Comma 2 5 4 3 2 3" xfId="14882" xr:uid="{00000000-0005-0000-0000-0000503A0000}"/>
    <cellStyle name="Comma 2 5 4 3 2 3 2" xfId="14883" xr:uid="{00000000-0005-0000-0000-0000513A0000}"/>
    <cellStyle name="Comma 2 5 4 3 2 3 2 2" xfId="14884" xr:uid="{00000000-0005-0000-0000-0000523A0000}"/>
    <cellStyle name="Comma 2 5 4 3 2 3 3" xfId="14885" xr:uid="{00000000-0005-0000-0000-0000533A0000}"/>
    <cellStyle name="Comma 2 5 4 3 2 3 3 2" xfId="14886" xr:uid="{00000000-0005-0000-0000-0000543A0000}"/>
    <cellStyle name="Comma 2 5 4 3 2 3 4" xfId="14887" xr:uid="{00000000-0005-0000-0000-0000553A0000}"/>
    <cellStyle name="Comma 2 5 4 3 2 4" xfId="14888" xr:uid="{00000000-0005-0000-0000-0000563A0000}"/>
    <cellStyle name="Comma 2 5 4 3 2 4 2" xfId="14889" xr:uid="{00000000-0005-0000-0000-0000573A0000}"/>
    <cellStyle name="Comma 2 5 4 3 2 5" xfId="14890" xr:uid="{00000000-0005-0000-0000-0000583A0000}"/>
    <cellStyle name="Comma 2 5 4 3 2 5 2" xfId="14891" xr:uid="{00000000-0005-0000-0000-0000593A0000}"/>
    <cellStyle name="Comma 2 5 4 3 2 6" xfId="14892" xr:uid="{00000000-0005-0000-0000-00005A3A0000}"/>
    <cellStyle name="Comma 2 5 4 3 3" xfId="14893" xr:uid="{00000000-0005-0000-0000-00005B3A0000}"/>
    <cellStyle name="Comma 2 5 4 3 3 2" xfId="14894" xr:uid="{00000000-0005-0000-0000-00005C3A0000}"/>
    <cellStyle name="Comma 2 5 4 3 3 2 2" xfId="14895" xr:uid="{00000000-0005-0000-0000-00005D3A0000}"/>
    <cellStyle name="Comma 2 5 4 3 3 2 2 2" xfId="14896" xr:uid="{00000000-0005-0000-0000-00005E3A0000}"/>
    <cellStyle name="Comma 2 5 4 3 3 2 3" xfId="14897" xr:uid="{00000000-0005-0000-0000-00005F3A0000}"/>
    <cellStyle name="Comma 2 5 4 3 3 2 3 2" xfId="14898" xr:uid="{00000000-0005-0000-0000-0000603A0000}"/>
    <cellStyle name="Comma 2 5 4 3 3 2 4" xfId="14899" xr:uid="{00000000-0005-0000-0000-0000613A0000}"/>
    <cellStyle name="Comma 2 5 4 3 3 3" xfId="14900" xr:uid="{00000000-0005-0000-0000-0000623A0000}"/>
    <cellStyle name="Comma 2 5 4 3 3 3 2" xfId="14901" xr:uid="{00000000-0005-0000-0000-0000633A0000}"/>
    <cellStyle name="Comma 2 5 4 3 3 4" xfId="14902" xr:uid="{00000000-0005-0000-0000-0000643A0000}"/>
    <cellStyle name="Comma 2 5 4 3 3 4 2" xfId="14903" xr:uid="{00000000-0005-0000-0000-0000653A0000}"/>
    <cellStyle name="Comma 2 5 4 3 3 5" xfId="14904" xr:uid="{00000000-0005-0000-0000-0000663A0000}"/>
    <cellStyle name="Comma 2 5 4 3 4" xfId="14905" xr:uid="{00000000-0005-0000-0000-0000673A0000}"/>
    <cellStyle name="Comma 2 5 4 3 4 2" xfId="14906" xr:uid="{00000000-0005-0000-0000-0000683A0000}"/>
    <cellStyle name="Comma 2 5 4 3 4 2 2" xfId="14907" xr:uid="{00000000-0005-0000-0000-0000693A0000}"/>
    <cellStyle name="Comma 2 5 4 3 4 3" xfId="14908" xr:uid="{00000000-0005-0000-0000-00006A3A0000}"/>
    <cellStyle name="Comma 2 5 4 3 4 3 2" xfId="14909" xr:uid="{00000000-0005-0000-0000-00006B3A0000}"/>
    <cellStyle name="Comma 2 5 4 3 4 4" xfId="14910" xr:uid="{00000000-0005-0000-0000-00006C3A0000}"/>
    <cellStyle name="Comma 2 5 4 3 5" xfId="14911" xr:uid="{00000000-0005-0000-0000-00006D3A0000}"/>
    <cellStyle name="Comma 2 5 4 3 5 2" xfId="14912" xr:uid="{00000000-0005-0000-0000-00006E3A0000}"/>
    <cellStyle name="Comma 2 5 4 3 6" xfId="14913" xr:uid="{00000000-0005-0000-0000-00006F3A0000}"/>
    <cellStyle name="Comma 2 5 4 3 6 2" xfId="14914" xr:uid="{00000000-0005-0000-0000-0000703A0000}"/>
    <cellStyle name="Comma 2 5 4 3 7" xfId="14915" xr:uid="{00000000-0005-0000-0000-0000713A0000}"/>
    <cellStyle name="Comma 2 5 4 4" xfId="14916" xr:uid="{00000000-0005-0000-0000-0000723A0000}"/>
    <cellStyle name="Comma 2 5 4 4 2" xfId="14917" xr:uid="{00000000-0005-0000-0000-0000733A0000}"/>
    <cellStyle name="Comma 2 5 4 4 2 2" xfId="14918" xr:uid="{00000000-0005-0000-0000-0000743A0000}"/>
    <cellStyle name="Comma 2 5 4 4 2 2 2" xfId="14919" xr:uid="{00000000-0005-0000-0000-0000753A0000}"/>
    <cellStyle name="Comma 2 5 4 4 2 2 2 2" xfId="14920" xr:uid="{00000000-0005-0000-0000-0000763A0000}"/>
    <cellStyle name="Comma 2 5 4 4 2 2 3" xfId="14921" xr:uid="{00000000-0005-0000-0000-0000773A0000}"/>
    <cellStyle name="Comma 2 5 4 4 2 2 3 2" xfId="14922" xr:uid="{00000000-0005-0000-0000-0000783A0000}"/>
    <cellStyle name="Comma 2 5 4 4 2 2 4" xfId="14923" xr:uid="{00000000-0005-0000-0000-0000793A0000}"/>
    <cellStyle name="Comma 2 5 4 4 2 3" xfId="14924" xr:uid="{00000000-0005-0000-0000-00007A3A0000}"/>
    <cellStyle name="Comma 2 5 4 4 2 3 2" xfId="14925" xr:uid="{00000000-0005-0000-0000-00007B3A0000}"/>
    <cellStyle name="Comma 2 5 4 4 2 4" xfId="14926" xr:uid="{00000000-0005-0000-0000-00007C3A0000}"/>
    <cellStyle name="Comma 2 5 4 4 2 4 2" xfId="14927" xr:uid="{00000000-0005-0000-0000-00007D3A0000}"/>
    <cellStyle name="Comma 2 5 4 4 2 5" xfId="14928" xr:uid="{00000000-0005-0000-0000-00007E3A0000}"/>
    <cellStyle name="Comma 2 5 4 4 3" xfId="14929" xr:uid="{00000000-0005-0000-0000-00007F3A0000}"/>
    <cellStyle name="Comma 2 5 4 4 3 2" xfId="14930" xr:uid="{00000000-0005-0000-0000-0000803A0000}"/>
    <cellStyle name="Comma 2 5 4 4 3 2 2" xfId="14931" xr:uid="{00000000-0005-0000-0000-0000813A0000}"/>
    <cellStyle name="Comma 2 5 4 4 3 3" xfId="14932" xr:uid="{00000000-0005-0000-0000-0000823A0000}"/>
    <cellStyle name="Comma 2 5 4 4 3 3 2" xfId="14933" xr:uid="{00000000-0005-0000-0000-0000833A0000}"/>
    <cellStyle name="Comma 2 5 4 4 3 4" xfId="14934" xr:uid="{00000000-0005-0000-0000-0000843A0000}"/>
    <cellStyle name="Comma 2 5 4 4 4" xfId="14935" xr:uid="{00000000-0005-0000-0000-0000853A0000}"/>
    <cellStyle name="Comma 2 5 4 4 4 2" xfId="14936" xr:uid="{00000000-0005-0000-0000-0000863A0000}"/>
    <cellStyle name="Comma 2 5 4 4 5" xfId="14937" xr:uid="{00000000-0005-0000-0000-0000873A0000}"/>
    <cellStyle name="Comma 2 5 4 4 5 2" xfId="14938" xr:uid="{00000000-0005-0000-0000-0000883A0000}"/>
    <cellStyle name="Comma 2 5 4 4 6" xfId="14939" xr:uid="{00000000-0005-0000-0000-0000893A0000}"/>
    <cellStyle name="Comma 2 5 4 5" xfId="14940" xr:uid="{00000000-0005-0000-0000-00008A3A0000}"/>
    <cellStyle name="Comma 2 5 4 5 2" xfId="14941" xr:uid="{00000000-0005-0000-0000-00008B3A0000}"/>
    <cellStyle name="Comma 2 5 4 5 2 2" xfId="14942" xr:uid="{00000000-0005-0000-0000-00008C3A0000}"/>
    <cellStyle name="Comma 2 5 4 5 2 2 2" xfId="14943" xr:uid="{00000000-0005-0000-0000-00008D3A0000}"/>
    <cellStyle name="Comma 2 5 4 5 2 3" xfId="14944" xr:uid="{00000000-0005-0000-0000-00008E3A0000}"/>
    <cellStyle name="Comma 2 5 4 5 2 3 2" xfId="14945" xr:uid="{00000000-0005-0000-0000-00008F3A0000}"/>
    <cellStyle name="Comma 2 5 4 5 2 4" xfId="14946" xr:uid="{00000000-0005-0000-0000-0000903A0000}"/>
    <cellStyle name="Comma 2 5 4 5 3" xfId="14947" xr:uid="{00000000-0005-0000-0000-0000913A0000}"/>
    <cellStyle name="Comma 2 5 4 5 3 2" xfId="14948" xr:uid="{00000000-0005-0000-0000-0000923A0000}"/>
    <cellStyle name="Comma 2 5 4 5 4" xfId="14949" xr:uid="{00000000-0005-0000-0000-0000933A0000}"/>
    <cellStyle name="Comma 2 5 4 5 4 2" xfId="14950" xr:uid="{00000000-0005-0000-0000-0000943A0000}"/>
    <cellStyle name="Comma 2 5 4 5 5" xfId="14951" xr:uid="{00000000-0005-0000-0000-0000953A0000}"/>
    <cellStyle name="Comma 2 5 4 6" xfId="14952" xr:uid="{00000000-0005-0000-0000-0000963A0000}"/>
    <cellStyle name="Comma 2 5 4 6 2" xfId="14953" xr:uid="{00000000-0005-0000-0000-0000973A0000}"/>
    <cellStyle name="Comma 2 5 4 6 2 2" xfId="14954" xr:uid="{00000000-0005-0000-0000-0000983A0000}"/>
    <cellStyle name="Comma 2 5 4 6 3" xfId="14955" xr:uid="{00000000-0005-0000-0000-0000993A0000}"/>
    <cellStyle name="Comma 2 5 4 6 3 2" xfId="14956" xr:uid="{00000000-0005-0000-0000-00009A3A0000}"/>
    <cellStyle name="Comma 2 5 4 6 4" xfId="14957" xr:uid="{00000000-0005-0000-0000-00009B3A0000}"/>
    <cellStyle name="Comma 2 5 4 7" xfId="14958" xr:uid="{00000000-0005-0000-0000-00009C3A0000}"/>
    <cellStyle name="Comma 2 5 4 7 2" xfId="14959" xr:uid="{00000000-0005-0000-0000-00009D3A0000}"/>
    <cellStyle name="Comma 2 5 4 8" xfId="14960" xr:uid="{00000000-0005-0000-0000-00009E3A0000}"/>
    <cellStyle name="Comma 2 5 4 8 2" xfId="14961" xr:uid="{00000000-0005-0000-0000-00009F3A0000}"/>
    <cellStyle name="Comma 2 5 4 9" xfId="14962" xr:uid="{00000000-0005-0000-0000-0000A03A0000}"/>
    <cellStyle name="Comma 2 5 5" xfId="14963" xr:uid="{00000000-0005-0000-0000-0000A13A0000}"/>
    <cellStyle name="Comma 2 5 5 2" xfId="14964" xr:uid="{00000000-0005-0000-0000-0000A23A0000}"/>
    <cellStyle name="Comma 2 5 5 2 2" xfId="14965" xr:uid="{00000000-0005-0000-0000-0000A33A0000}"/>
    <cellStyle name="Comma 2 5 5 2 2 2" xfId="14966" xr:uid="{00000000-0005-0000-0000-0000A43A0000}"/>
    <cellStyle name="Comma 2 5 5 2 2 2 2" xfId="14967" xr:uid="{00000000-0005-0000-0000-0000A53A0000}"/>
    <cellStyle name="Comma 2 5 5 2 2 2 2 2" xfId="14968" xr:uid="{00000000-0005-0000-0000-0000A63A0000}"/>
    <cellStyle name="Comma 2 5 5 2 2 2 2 2 2" xfId="14969" xr:uid="{00000000-0005-0000-0000-0000A73A0000}"/>
    <cellStyle name="Comma 2 5 5 2 2 2 2 3" xfId="14970" xr:uid="{00000000-0005-0000-0000-0000A83A0000}"/>
    <cellStyle name="Comma 2 5 5 2 2 2 2 3 2" xfId="14971" xr:uid="{00000000-0005-0000-0000-0000A93A0000}"/>
    <cellStyle name="Comma 2 5 5 2 2 2 2 4" xfId="14972" xr:uid="{00000000-0005-0000-0000-0000AA3A0000}"/>
    <cellStyle name="Comma 2 5 5 2 2 2 3" xfId="14973" xr:uid="{00000000-0005-0000-0000-0000AB3A0000}"/>
    <cellStyle name="Comma 2 5 5 2 2 2 3 2" xfId="14974" xr:uid="{00000000-0005-0000-0000-0000AC3A0000}"/>
    <cellStyle name="Comma 2 5 5 2 2 2 4" xfId="14975" xr:uid="{00000000-0005-0000-0000-0000AD3A0000}"/>
    <cellStyle name="Comma 2 5 5 2 2 2 4 2" xfId="14976" xr:uid="{00000000-0005-0000-0000-0000AE3A0000}"/>
    <cellStyle name="Comma 2 5 5 2 2 2 5" xfId="14977" xr:uid="{00000000-0005-0000-0000-0000AF3A0000}"/>
    <cellStyle name="Comma 2 5 5 2 2 3" xfId="14978" xr:uid="{00000000-0005-0000-0000-0000B03A0000}"/>
    <cellStyle name="Comma 2 5 5 2 2 3 2" xfId="14979" xr:uid="{00000000-0005-0000-0000-0000B13A0000}"/>
    <cellStyle name="Comma 2 5 5 2 2 3 2 2" xfId="14980" xr:uid="{00000000-0005-0000-0000-0000B23A0000}"/>
    <cellStyle name="Comma 2 5 5 2 2 3 3" xfId="14981" xr:uid="{00000000-0005-0000-0000-0000B33A0000}"/>
    <cellStyle name="Comma 2 5 5 2 2 3 3 2" xfId="14982" xr:uid="{00000000-0005-0000-0000-0000B43A0000}"/>
    <cellStyle name="Comma 2 5 5 2 2 3 4" xfId="14983" xr:uid="{00000000-0005-0000-0000-0000B53A0000}"/>
    <cellStyle name="Comma 2 5 5 2 2 4" xfId="14984" xr:uid="{00000000-0005-0000-0000-0000B63A0000}"/>
    <cellStyle name="Comma 2 5 5 2 2 4 2" xfId="14985" xr:uid="{00000000-0005-0000-0000-0000B73A0000}"/>
    <cellStyle name="Comma 2 5 5 2 2 5" xfId="14986" xr:uid="{00000000-0005-0000-0000-0000B83A0000}"/>
    <cellStyle name="Comma 2 5 5 2 2 5 2" xfId="14987" xr:uid="{00000000-0005-0000-0000-0000B93A0000}"/>
    <cellStyle name="Comma 2 5 5 2 2 6" xfId="14988" xr:uid="{00000000-0005-0000-0000-0000BA3A0000}"/>
    <cellStyle name="Comma 2 5 5 2 3" xfId="14989" xr:uid="{00000000-0005-0000-0000-0000BB3A0000}"/>
    <cellStyle name="Comma 2 5 5 2 3 2" xfId="14990" xr:uid="{00000000-0005-0000-0000-0000BC3A0000}"/>
    <cellStyle name="Comma 2 5 5 2 3 2 2" xfId="14991" xr:uid="{00000000-0005-0000-0000-0000BD3A0000}"/>
    <cellStyle name="Comma 2 5 5 2 3 2 2 2" xfId="14992" xr:uid="{00000000-0005-0000-0000-0000BE3A0000}"/>
    <cellStyle name="Comma 2 5 5 2 3 2 3" xfId="14993" xr:uid="{00000000-0005-0000-0000-0000BF3A0000}"/>
    <cellStyle name="Comma 2 5 5 2 3 2 3 2" xfId="14994" xr:uid="{00000000-0005-0000-0000-0000C03A0000}"/>
    <cellStyle name="Comma 2 5 5 2 3 2 4" xfId="14995" xr:uid="{00000000-0005-0000-0000-0000C13A0000}"/>
    <cellStyle name="Comma 2 5 5 2 3 3" xfId="14996" xr:uid="{00000000-0005-0000-0000-0000C23A0000}"/>
    <cellStyle name="Comma 2 5 5 2 3 3 2" xfId="14997" xr:uid="{00000000-0005-0000-0000-0000C33A0000}"/>
    <cellStyle name="Comma 2 5 5 2 3 4" xfId="14998" xr:uid="{00000000-0005-0000-0000-0000C43A0000}"/>
    <cellStyle name="Comma 2 5 5 2 3 4 2" xfId="14999" xr:uid="{00000000-0005-0000-0000-0000C53A0000}"/>
    <cellStyle name="Comma 2 5 5 2 3 5" xfId="15000" xr:uid="{00000000-0005-0000-0000-0000C63A0000}"/>
    <cellStyle name="Comma 2 5 5 2 4" xfId="15001" xr:uid="{00000000-0005-0000-0000-0000C73A0000}"/>
    <cellStyle name="Comma 2 5 5 2 4 2" xfId="15002" xr:uid="{00000000-0005-0000-0000-0000C83A0000}"/>
    <cellStyle name="Comma 2 5 5 2 4 2 2" xfId="15003" xr:uid="{00000000-0005-0000-0000-0000C93A0000}"/>
    <cellStyle name="Comma 2 5 5 2 4 3" xfId="15004" xr:uid="{00000000-0005-0000-0000-0000CA3A0000}"/>
    <cellStyle name="Comma 2 5 5 2 4 3 2" xfId="15005" xr:uid="{00000000-0005-0000-0000-0000CB3A0000}"/>
    <cellStyle name="Comma 2 5 5 2 4 4" xfId="15006" xr:uid="{00000000-0005-0000-0000-0000CC3A0000}"/>
    <cellStyle name="Comma 2 5 5 2 5" xfId="15007" xr:uid="{00000000-0005-0000-0000-0000CD3A0000}"/>
    <cellStyle name="Comma 2 5 5 2 5 2" xfId="15008" xr:uid="{00000000-0005-0000-0000-0000CE3A0000}"/>
    <cellStyle name="Comma 2 5 5 2 6" xfId="15009" xr:uid="{00000000-0005-0000-0000-0000CF3A0000}"/>
    <cellStyle name="Comma 2 5 5 2 6 2" xfId="15010" xr:uid="{00000000-0005-0000-0000-0000D03A0000}"/>
    <cellStyle name="Comma 2 5 5 2 7" xfId="15011" xr:uid="{00000000-0005-0000-0000-0000D13A0000}"/>
    <cellStyle name="Comma 2 5 5 3" xfId="15012" xr:uid="{00000000-0005-0000-0000-0000D23A0000}"/>
    <cellStyle name="Comma 2 5 5 3 2" xfId="15013" xr:uid="{00000000-0005-0000-0000-0000D33A0000}"/>
    <cellStyle name="Comma 2 5 5 3 2 2" xfId="15014" xr:uid="{00000000-0005-0000-0000-0000D43A0000}"/>
    <cellStyle name="Comma 2 5 5 3 2 2 2" xfId="15015" xr:uid="{00000000-0005-0000-0000-0000D53A0000}"/>
    <cellStyle name="Comma 2 5 5 3 2 2 2 2" xfId="15016" xr:uid="{00000000-0005-0000-0000-0000D63A0000}"/>
    <cellStyle name="Comma 2 5 5 3 2 2 3" xfId="15017" xr:uid="{00000000-0005-0000-0000-0000D73A0000}"/>
    <cellStyle name="Comma 2 5 5 3 2 2 3 2" xfId="15018" xr:uid="{00000000-0005-0000-0000-0000D83A0000}"/>
    <cellStyle name="Comma 2 5 5 3 2 2 4" xfId="15019" xr:uid="{00000000-0005-0000-0000-0000D93A0000}"/>
    <cellStyle name="Comma 2 5 5 3 2 3" xfId="15020" xr:uid="{00000000-0005-0000-0000-0000DA3A0000}"/>
    <cellStyle name="Comma 2 5 5 3 2 3 2" xfId="15021" xr:uid="{00000000-0005-0000-0000-0000DB3A0000}"/>
    <cellStyle name="Comma 2 5 5 3 2 4" xfId="15022" xr:uid="{00000000-0005-0000-0000-0000DC3A0000}"/>
    <cellStyle name="Comma 2 5 5 3 2 4 2" xfId="15023" xr:uid="{00000000-0005-0000-0000-0000DD3A0000}"/>
    <cellStyle name="Comma 2 5 5 3 2 5" xfId="15024" xr:uid="{00000000-0005-0000-0000-0000DE3A0000}"/>
    <cellStyle name="Comma 2 5 5 3 3" xfId="15025" xr:uid="{00000000-0005-0000-0000-0000DF3A0000}"/>
    <cellStyle name="Comma 2 5 5 3 3 2" xfId="15026" xr:uid="{00000000-0005-0000-0000-0000E03A0000}"/>
    <cellStyle name="Comma 2 5 5 3 3 2 2" xfId="15027" xr:uid="{00000000-0005-0000-0000-0000E13A0000}"/>
    <cellStyle name="Comma 2 5 5 3 3 3" xfId="15028" xr:uid="{00000000-0005-0000-0000-0000E23A0000}"/>
    <cellStyle name="Comma 2 5 5 3 3 3 2" xfId="15029" xr:uid="{00000000-0005-0000-0000-0000E33A0000}"/>
    <cellStyle name="Comma 2 5 5 3 3 4" xfId="15030" xr:uid="{00000000-0005-0000-0000-0000E43A0000}"/>
    <cellStyle name="Comma 2 5 5 3 4" xfId="15031" xr:uid="{00000000-0005-0000-0000-0000E53A0000}"/>
    <cellStyle name="Comma 2 5 5 3 4 2" xfId="15032" xr:uid="{00000000-0005-0000-0000-0000E63A0000}"/>
    <cellStyle name="Comma 2 5 5 3 5" xfId="15033" xr:uid="{00000000-0005-0000-0000-0000E73A0000}"/>
    <cellStyle name="Comma 2 5 5 3 5 2" xfId="15034" xr:uid="{00000000-0005-0000-0000-0000E83A0000}"/>
    <cellStyle name="Comma 2 5 5 3 6" xfId="15035" xr:uid="{00000000-0005-0000-0000-0000E93A0000}"/>
    <cellStyle name="Comma 2 5 5 4" xfId="15036" xr:uid="{00000000-0005-0000-0000-0000EA3A0000}"/>
    <cellStyle name="Comma 2 5 5 4 2" xfId="15037" xr:uid="{00000000-0005-0000-0000-0000EB3A0000}"/>
    <cellStyle name="Comma 2 5 5 4 2 2" xfId="15038" xr:uid="{00000000-0005-0000-0000-0000EC3A0000}"/>
    <cellStyle name="Comma 2 5 5 4 2 2 2" xfId="15039" xr:uid="{00000000-0005-0000-0000-0000ED3A0000}"/>
    <cellStyle name="Comma 2 5 5 4 2 3" xfId="15040" xr:uid="{00000000-0005-0000-0000-0000EE3A0000}"/>
    <cellStyle name="Comma 2 5 5 4 2 3 2" xfId="15041" xr:uid="{00000000-0005-0000-0000-0000EF3A0000}"/>
    <cellStyle name="Comma 2 5 5 4 2 4" xfId="15042" xr:uid="{00000000-0005-0000-0000-0000F03A0000}"/>
    <cellStyle name="Comma 2 5 5 4 3" xfId="15043" xr:uid="{00000000-0005-0000-0000-0000F13A0000}"/>
    <cellStyle name="Comma 2 5 5 4 3 2" xfId="15044" xr:uid="{00000000-0005-0000-0000-0000F23A0000}"/>
    <cellStyle name="Comma 2 5 5 4 4" xfId="15045" xr:uid="{00000000-0005-0000-0000-0000F33A0000}"/>
    <cellStyle name="Comma 2 5 5 4 4 2" xfId="15046" xr:uid="{00000000-0005-0000-0000-0000F43A0000}"/>
    <cellStyle name="Comma 2 5 5 4 5" xfId="15047" xr:uid="{00000000-0005-0000-0000-0000F53A0000}"/>
    <cellStyle name="Comma 2 5 5 5" xfId="15048" xr:uid="{00000000-0005-0000-0000-0000F63A0000}"/>
    <cellStyle name="Comma 2 5 5 5 2" xfId="15049" xr:uid="{00000000-0005-0000-0000-0000F73A0000}"/>
    <cellStyle name="Comma 2 5 5 5 2 2" xfId="15050" xr:uid="{00000000-0005-0000-0000-0000F83A0000}"/>
    <cellStyle name="Comma 2 5 5 5 3" xfId="15051" xr:uid="{00000000-0005-0000-0000-0000F93A0000}"/>
    <cellStyle name="Comma 2 5 5 5 3 2" xfId="15052" xr:uid="{00000000-0005-0000-0000-0000FA3A0000}"/>
    <cellStyle name="Comma 2 5 5 5 4" xfId="15053" xr:uid="{00000000-0005-0000-0000-0000FB3A0000}"/>
    <cellStyle name="Comma 2 5 5 6" xfId="15054" xr:uid="{00000000-0005-0000-0000-0000FC3A0000}"/>
    <cellStyle name="Comma 2 5 5 6 2" xfId="15055" xr:uid="{00000000-0005-0000-0000-0000FD3A0000}"/>
    <cellStyle name="Comma 2 5 5 7" xfId="15056" xr:uid="{00000000-0005-0000-0000-0000FE3A0000}"/>
    <cellStyle name="Comma 2 5 5 7 2" xfId="15057" xr:uid="{00000000-0005-0000-0000-0000FF3A0000}"/>
    <cellStyle name="Comma 2 5 5 8" xfId="15058" xr:uid="{00000000-0005-0000-0000-0000003B0000}"/>
    <cellStyle name="Comma 2 5 6" xfId="15059" xr:uid="{00000000-0005-0000-0000-0000013B0000}"/>
    <cellStyle name="Comma 2 5 6 2" xfId="15060" xr:uid="{00000000-0005-0000-0000-0000023B0000}"/>
    <cellStyle name="Comma 2 5 6 2 2" xfId="15061" xr:uid="{00000000-0005-0000-0000-0000033B0000}"/>
    <cellStyle name="Comma 2 5 6 2 2 2" xfId="15062" xr:uid="{00000000-0005-0000-0000-0000043B0000}"/>
    <cellStyle name="Comma 2 5 6 2 2 2 2" xfId="15063" xr:uid="{00000000-0005-0000-0000-0000053B0000}"/>
    <cellStyle name="Comma 2 5 6 2 2 2 2 2" xfId="15064" xr:uid="{00000000-0005-0000-0000-0000063B0000}"/>
    <cellStyle name="Comma 2 5 6 2 2 2 3" xfId="15065" xr:uid="{00000000-0005-0000-0000-0000073B0000}"/>
    <cellStyle name="Comma 2 5 6 2 2 2 3 2" xfId="15066" xr:uid="{00000000-0005-0000-0000-0000083B0000}"/>
    <cellStyle name="Comma 2 5 6 2 2 2 4" xfId="15067" xr:uid="{00000000-0005-0000-0000-0000093B0000}"/>
    <cellStyle name="Comma 2 5 6 2 2 3" xfId="15068" xr:uid="{00000000-0005-0000-0000-00000A3B0000}"/>
    <cellStyle name="Comma 2 5 6 2 2 3 2" xfId="15069" xr:uid="{00000000-0005-0000-0000-00000B3B0000}"/>
    <cellStyle name="Comma 2 5 6 2 2 4" xfId="15070" xr:uid="{00000000-0005-0000-0000-00000C3B0000}"/>
    <cellStyle name="Comma 2 5 6 2 2 4 2" xfId="15071" xr:uid="{00000000-0005-0000-0000-00000D3B0000}"/>
    <cellStyle name="Comma 2 5 6 2 2 5" xfId="15072" xr:uid="{00000000-0005-0000-0000-00000E3B0000}"/>
    <cellStyle name="Comma 2 5 6 2 3" xfId="15073" xr:uid="{00000000-0005-0000-0000-00000F3B0000}"/>
    <cellStyle name="Comma 2 5 6 2 3 2" xfId="15074" xr:uid="{00000000-0005-0000-0000-0000103B0000}"/>
    <cellStyle name="Comma 2 5 6 2 3 2 2" xfId="15075" xr:uid="{00000000-0005-0000-0000-0000113B0000}"/>
    <cellStyle name="Comma 2 5 6 2 3 3" xfId="15076" xr:uid="{00000000-0005-0000-0000-0000123B0000}"/>
    <cellStyle name="Comma 2 5 6 2 3 3 2" xfId="15077" xr:uid="{00000000-0005-0000-0000-0000133B0000}"/>
    <cellStyle name="Comma 2 5 6 2 3 4" xfId="15078" xr:uid="{00000000-0005-0000-0000-0000143B0000}"/>
    <cellStyle name="Comma 2 5 6 2 4" xfId="15079" xr:uid="{00000000-0005-0000-0000-0000153B0000}"/>
    <cellStyle name="Comma 2 5 6 2 4 2" xfId="15080" xr:uid="{00000000-0005-0000-0000-0000163B0000}"/>
    <cellStyle name="Comma 2 5 6 2 5" xfId="15081" xr:uid="{00000000-0005-0000-0000-0000173B0000}"/>
    <cellStyle name="Comma 2 5 6 2 5 2" xfId="15082" xr:uid="{00000000-0005-0000-0000-0000183B0000}"/>
    <cellStyle name="Comma 2 5 6 2 6" xfId="15083" xr:uid="{00000000-0005-0000-0000-0000193B0000}"/>
    <cellStyle name="Comma 2 5 6 3" xfId="15084" xr:uid="{00000000-0005-0000-0000-00001A3B0000}"/>
    <cellStyle name="Comma 2 5 6 3 2" xfId="15085" xr:uid="{00000000-0005-0000-0000-00001B3B0000}"/>
    <cellStyle name="Comma 2 5 6 3 2 2" xfId="15086" xr:uid="{00000000-0005-0000-0000-00001C3B0000}"/>
    <cellStyle name="Comma 2 5 6 3 2 2 2" xfId="15087" xr:uid="{00000000-0005-0000-0000-00001D3B0000}"/>
    <cellStyle name="Comma 2 5 6 3 2 3" xfId="15088" xr:uid="{00000000-0005-0000-0000-00001E3B0000}"/>
    <cellStyle name="Comma 2 5 6 3 2 3 2" xfId="15089" xr:uid="{00000000-0005-0000-0000-00001F3B0000}"/>
    <cellStyle name="Comma 2 5 6 3 2 4" xfId="15090" xr:uid="{00000000-0005-0000-0000-0000203B0000}"/>
    <cellStyle name="Comma 2 5 6 3 3" xfId="15091" xr:uid="{00000000-0005-0000-0000-0000213B0000}"/>
    <cellStyle name="Comma 2 5 6 3 3 2" xfId="15092" xr:uid="{00000000-0005-0000-0000-0000223B0000}"/>
    <cellStyle name="Comma 2 5 6 3 4" xfId="15093" xr:uid="{00000000-0005-0000-0000-0000233B0000}"/>
    <cellStyle name="Comma 2 5 6 3 4 2" xfId="15094" xr:uid="{00000000-0005-0000-0000-0000243B0000}"/>
    <cellStyle name="Comma 2 5 6 3 5" xfId="15095" xr:uid="{00000000-0005-0000-0000-0000253B0000}"/>
    <cellStyle name="Comma 2 5 6 4" xfId="15096" xr:uid="{00000000-0005-0000-0000-0000263B0000}"/>
    <cellStyle name="Comma 2 5 6 4 2" xfId="15097" xr:uid="{00000000-0005-0000-0000-0000273B0000}"/>
    <cellStyle name="Comma 2 5 6 4 2 2" xfId="15098" xr:uid="{00000000-0005-0000-0000-0000283B0000}"/>
    <cellStyle name="Comma 2 5 6 4 3" xfId="15099" xr:uid="{00000000-0005-0000-0000-0000293B0000}"/>
    <cellStyle name="Comma 2 5 6 4 3 2" xfId="15100" xr:uid="{00000000-0005-0000-0000-00002A3B0000}"/>
    <cellStyle name="Comma 2 5 6 4 4" xfId="15101" xr:uid="{00000000-0005-0000-0000-00002B3B0000}"/>
    <cellStyle name="Comma 2 5 6 5" xfId="15102" xr:uid="{00000000-0005-0000-0000-00002C3B0000}"/>
    <cellStyle name="Comma 2 5 6 5 2" xfId="15103" xr:uid="{00000000-0005-0000-0000-00002D3B0000}"/>
    <cellStyle name="Comma 2 5 6 6" xfId="15104" xr:uid="{00000000-0005-0000-0000-00002E3B0000}"/>
    <cellStyle name="Comma 2 5 6 6 2" xfId="15105" xr:uid="{00000000-0005-0000-0000-00002F3B0000}"/>
    <cellStyle name="Comma 2 5 6 7" xfId="15106" xr:uid="{00000000-0005-0000-0000-0000303B0000}"/>
    <cellStyle name="Comma 2 5 7" xfId="15107" xr:uid="{00000000-0005-0000-0000-0000313B0000}"/>
    <cellStyle name="Comma 2 5 7 2" xfId="15108" xr:uid="{00000000-0005-0000-0000-0000323B0000}"/>
    <cellStyle name="Comma 2 5 7 2 2" xfId="15109" xr:uid="{00000000-0005-0000-0000-0000333B0000}"/>
    <cellStyle name="Comma 2 5 7 2 2 2" xfId="15110" xr:uid="{00000000-0005-0000-0000-0000343B0000}"/>
    <cellStyle name="Comma 2 5 7 2 2 2 2" xfId="15111" xr:uid="{00000000-0005-0000-0000-0000353B0000}"/>
    <cellStyle name="Comma 2 5 7 2 2 3" xfId="15112" xr:uid="{00000000-0005-0000-0000-0000363B0000}"/>
    <cellStyle name="Comma 2 5 7 2 2 3 2" xfId="15113" xr:uid="{00000000-0005-0000-0000-0000373B0000}"/>
    <cellStyle name="Comma 2 5 7 2 2 4" xfId="15114" xr:uid="{00000000-0005-0000-0000-0000383B0000}"/>
    <cellStyle name="Comma 2 5 7 2 3" xfId="15115" xr:uid="{00000000-0005-0000-0000-0000393B0000}"/>
    <cellStyle name="Comma 2 5 7 2 3 2" xfId="15116" xr:uid="{00000000-0005-0000-0000-00003A3B0000}"/>
    <cellStyle name="Comma 2 5 7 2 4" xfId="15117" xr:uid="{00000000-0005-0000-0000-00003B3B0000}"/>
    <cellStyle name="Comma 2 5 7 2 4 2" xfId="15118" xr:uid="{00000000-0005-0000-0000-00003C3B0000}"/>
    <cellStyle name="Comma 2 5 7 2 5" xfId="15119" xr:uid="{00000000-0005-0000-0000-00003D3B0000}"/>
    <cellStyle name="Comma 2 5 7 3" xfId="15120" xr:uid="{00000000-0005-0000-0000-00003E3B0000}"/>
    <cellStyle name="Comma 2 5 7 3 2" xfId="15121" xr:uid="{00000000-0005-0000-0000-00003F3B0000}"/>
    <cellStyle name="Comma 2 5 7 3 2 2" xfId="15122" xr:uid="{00000000-0005-0000-0000-0000403B0000}"/>
    <cellStyle name="Comma 2 5 7 3 3" xfId="15123" xr:uid="{00000000-0005-0000-0000-0000413B0000}"/>
    <cellStyle name="Comma 2 5 7 3 3 2" xfId="15124" xr:uid="{00000000-0005-0000-0000-0000423B0000}"/>
    <cellStyle name="Comma 2 5 7 3 4" xfId="15125" xr:uid="{00000000-0005-0000-0000-0000433B0000}"/>
    <cellStyle name="Comma 2 5 7 4" xfId="15126" xr:uid="{00000000-0005-0000-0000-0000443B0000}"/>
    <cellStyle name="Comma 2 5 7 4 2" xfId="15127" xr:uid="{00000000-0005-0000-0000-0000453B0000}"/>
    <cellStyle name="Comma 2 5 7 5" xfId="15128" xr:uid="{00000000-0005-0000-0000-0000463B0000}"/>
    <cellStyle name="Comma 2 5 7 5 2" xfId="15129" xr:uid="{00000000-0005-0000-0000-0000473B0000}"/>
    <cellStyle name="Comma 2 5 7 6" xfId="15130" xr:uid="{00000000-0005-0000-0000-0000483B0000}"/>
    <cellStyle name="Comma 2 5 8" xfId="15131" xr:uid="{00000000-0005-0000-0000-0000493B0000}"/>
    <cellStyle name="Comma 2 5 8 2" xfId="15132" xr:uid="{00000000-0005-0000-0000-00004A3B0000}"/>
    <cellStyle name="Comma 2 5 8 2 2" xfId="15133" xr:uid="{00000000-0005-0000-0000-00004B3B0000}"/>
    <cellStyle name="Comma 2 5 8 2 2 2" xfId="15134" xr:uid="{00000000-0005-0000-0000-00004C3B0000}"/>
    <cellStyle name="Comma 2 5 8 2 3" xfId="15135" xr:uid="{00000000-0005-0000-0000-00004D3B0000}"/>
    <cellStyle name="Comma 2 5 8 2 3 2" xfId="15136" xr:uid="{00000000-0005-0000-0000-00004E3B0000}"/>
    <cellStyle name="Comma 2 5 8 2 4" xfId="15137" xr:uid="{00000000-0005-0000-0000-00004F3B0000}"/>
    <cellStyle name="Comma 2 5 8 3" xfId="15138" xr:uid="{00000000-0005-0000-0000-0000503B0000}"/>
    <cellStyle name="Comma 2 5 8 3 2" xfId="15139" xr:uid="{00000000-0005-0000-0000-0000513B0000}"/>
    <cellStyle name="Comma 2 5 8 4" xfId="15140" xr:uid="{00000000-0005-0000-0000-0000523B0000}"/>
    <cellStyle name="Comma 2 5 8 4 2" xfId="15141" xr:uid="{00000000-0005-0000-0000-0000533B0000}"/>
    <cellStyle name="Comma 2 5 8 5" xfId="15142" xr:uid="{00000000-0005-0000-0000-0000543B0000}"/>
    <cellStyle name="Comma 2 5 9" xfId="15143" xr:uid="{00000000-0005-0000-0000-0000553B0000}"/>
    <cellStyle name="Comma 2 5 9 2" xfId="15144" xr:uid="{00000000-0005-0000-0000-0000563B0000}"/>
    <cellStyle name="Comma 2 5 9 2 2" xfId="15145" xr:uid="{00000000-0005-0000-0000-0000573B0000}"/>
    <cellStyle name="Comma 2 5 9 3" xfId="15146" xr:uid="{00000000-0005-0000-0000-0000583B0000}"/>
    <cellStyle name="Comma 2 5 9 3 2" xfId="15147" xr:uid="{00000000-0005-0000-0000-0000593B0000}"/>
    <cellStyle name="Comma 2 5 9 4" xfId="15148" xr:uid="{00000000-0005-0000-0000-00005A3B0000}"/>
    <cellStyle name="Comma 2 6" xfId="15149" xr:uid="{00000000-0005-0000-0000-00005B3B0000}"/>
    <cellStyle name="Comma 2 6 10" xfId="15150" xr:uid="{00000000-0005-0000-0000-00005C3B0000}"/>
    <cellStyle name="Comma 2 6 2" xfId="15151" xr:uid="{00000000-0005-0000-0000-00005D3B0000}"/>
    <cellStyle name="Comma 2 6 2 2" xfId="15152" xr:uid="{00000000-0005-0000-0000-00005E3B0000}"/>
    <cellStyle name="Comma 2 6 2 2 2" xfId="15153" xr:uid="{00000000-0005-0000-0000-00005F3B0000}"/>
    <cellStyle name="Comma 2 6 2 2 2 2" xfId="15154" xr:uid="{00000000-0005-0000-0000-0000603B0000}"/>
    <cellStyle name="Comma 2 6 2 2 2 2 2" xfId="15155" xr:uid="{00000000-0005-0000-0000-0000613B0000}"/>
    <cellStyle name="Comma 2 6 2 2 2 2 2 2" xfId="15156" xr:uid="{00000000-0005-0000-0000-0000623B0000}"/>
    <cellStyle name="Comma 2 6 2 2 2 2 2 2 2" xfId="15157" xr:uid="{00000000-0005-0000-0000-0000633B0000}"/>
    <cellStyle name="Comma 2 6 2 2 2 2 2 2 2 2" xfId="15158" xr:uid="{00000000-0005-0000-0000-0000643B0000}"/>
    <cellStyle name="Comma 2 6 2 2 2 2 2 2 3" xfId="15159" xr:uid="{00000000-0005-0000-0000-0000653B0000}"/>
    <cellStyle name="Comma 2 6 2 2 2 2 2 2 3 2" xfId="15160" xr:uid="{00000000-0005-0000-0000-0000663B0000}"/>
    <cellStyle name="Comma 2 6 2 2 2 2 2 2 4" xfId="15161" xr:uid="{00000000-0005-0000-0000-0000673B0000}"/>
    <cellStyle name="Comma 2 6 2 2 2 2 2 3" xfId="15162" xr:uid="{00000000-0005-0000-0000-0000683B0000}"/>
    <cellStyle name="Comma 2 6 2 2 2 2 2 3 2" xfId="15163" xr:uid="{00000000-0005-0000-0000-0000693B0000}"/>
    <cellStyle name="Comma 2 6 2 2 2 2 2 4" xfId="15164" xr:uid="{00000000-0005-0000-0000-00006A3B0000}"/>
    <cellStyle name="Comma 2 6 2 2 2 2 2 4 2" xfId="15165" xr:uid="{00000000-0005-0000-0000-00006B3B0000}"/>
    <cellStyle name="Comma 2 6 2 2 2 2 2 5" xfId="15166" xr:uid="{00000000-0005-0000-0000-00006C3B0000}"/>
    <cellStyle name="Comma 2 6 2 2 2 2 3" xfId="15167" xr:uid="{00000000-0005-0000-0000-00006D3B0000}"/>
    <cellStyle name="Comma 2 6 2 2 2 2 3 2" xfId="15168" xr:uid="{00000000-0005-0000-0000-00006E3B0000}"/>
    <cellStyle name="Comma 2 6 2 2 2 2 3 2 2" xfId="15169" xr:uid="{00000000-0005-0000-0000-00006F3B0000}"/>
    <cellStyle name="Comma 2 6 2 2 2 2 3 3" xfId="15170" xr:uid="{00000000-0005-0000-0000-0000703B0000}"/>
    <cellStyle name="Comma 2 6 2 2 2 2 3 3 2" xfId="15171" xr:uid="{00000000-0005-0000-0000-0000713B0000}"/>
    <cellStyle name="Comma 2 6 2 2 2 2 3 4" xfId="15172" xr:uid="{00000000-0005-0000-0000-0000723B0000}"/>
    <cellStyle name="Comma 2 6 2 2 2 2 4" xfId="15173" xr:uid="{00000000-0005-0000-0000-0000733B0000}"/>
    <cellStyle name="Comma 2 6 2 2 2 2 4 2" xfId="15174" xr:uid="{00000000-0005-0000-0000-0000743B0000}"/>
    <cellStyle name="Comma 2 6 2 2 2 2 5" xfId="15175" xr:uid="{00000000-0005-0000-0000-0000753B0000}"/>
    <cellStyle name="Comma 2 6 2 2 2 2 5 2" xfId="15176" xr:uid="{00000000-0005-0000-0000-0000763B0000}"/>
    <cellStyle name="Comma 2 6 2 2 2 2 6" xfId="15177" xr:uid="{00000000-0005-0000-0000-0000773B0000}"/>
    <cellStyle name="Comma 2 6 2 2 2 3" xfId="15178" xr:uid="{00000000-0005-0000-0000-0000783B0000}"/>
    <cellStyle name="Comma 2 6 2 2 2 3 2" xfId="15179" xr:uid="{00000000-0005-0000-0000-0000793B0000}"/>
    <cellStyle name="Comma 2 6 2 2 2 3 2 2" xfId="15180" xr:uid="{00000000-0005-0000-0000-00007A3B0000}"/>
    <cellStyle name="Comma 2 6 2 2 2 3 2 2 2" xfId="15181" xr:uid="{00000000-0005-0000-0000-00007B3B0000}"/>
    <cellStyle name="Comma 2 6 2 2 2 3 2 3" xfId="15182" xr:uid="{00000000-0005-0000-0000-00007C3B0000}"/>
    <cellStyle name="Comma 2 6 2 2 2 3 2 3 2" xfId="15183" xr:uid="{00000000-0005-0000-0000-00007D3B0000}"/>
    <cellStyle name="Comma 2 6 2 2 2 3 2 4" xfId="15184" xr:uid="{00000000-0005-0000-0000-00007E3B0000}"/>
    <cellStyle name="Comma 2 6 2 2 2 3 3" xfId="15185" xr:uid="{00000000-0005-0000-0000-00007F3B0000}"/>
    <cellStyle name="Comma 2 6 2 2 2 3 3 2" xfId="15186" xr:uid="{00000000-0005-0000-0000-0000803B0000}"/>
    <cellStyle name="Comma 2 6 2 2 2 3 4" xfId="15187" xr:uid="{00000000-0005-0000-0000-0000813B0000}"/>
    <cellStyle name="Comma 2 6 2 2 2 3 4 2" xfId="15188" xr:uid="{00000000-0005-0000-0000-0000823B0000}"/>
    <cellStyle name="Comma 2 6 2 2 2 3 5" xfId="15189" xr:uid="{00000000-0005-0000-0000-0000833B0000}"/>
    <cellStyle name="Comma 2 6 2 2 2 4" xfId="15190" xr:uid="{00000000-0005-0000-0000-0000843B0000}"/>
    <cellStyle name="Comma 2 6 2 2 2 4 2" xfId="15191" xr:uid="{00000000-0005-0000-0000-0000853B0000}"/>
    <cellStyle name="Comma 2 6 2 2 2 4 2 2" xfId="15192" xr:uid="{00000000-0005-0000-0000-0000863B0000}"/>
    <cellStyle name="Comma 2 6 2 2 2 4 3" xfId="15193" xr:uid="{00000000-0005-0000-0000-0000873B0000}"/>
    <cellStyle name="Comma 2 6 2 2 2 4 3 2" xfId="15194" xr:uid="{00000000-0005-0000-0000-0000883B0000}"/>
    <cellStyle name="Comma 2 6 2 2 2 4 4" xfId="15195" xr:uid="{00000000-0005-0000-0000-0000893B0000}"/>
    <cellStyle name="Comma 2 6 2 2 2 5" xfId="15196" xr:uid="{00000000-0005-0000-0000-00008A3B0000}"/>
    <cellStyle name="Comma 2 6 2 2 2 5 2" xfId="15197" xr:uid="{00000000-0005-0000-0000-00008B3B0000}"/>
    <cellStyle name="Comma 2 6 2 2 2 6" xfId="15198" xr:uid="{00000000-0005-0000-0000-00008C3B0000}"/>
    <cellStyle name="Comma 2 6 2 2 2 6 2" xfId="15199" xr:uid="{00000000-0005-0000-0000-00008D3B0000}"/>
    <cellStyle name="Comma 2 6 2 2 2 7" xfId="15200" xr:uid="{00000000-0005-0000-0000-00008E3B0000}"/>
    <cellStyle name="Comma 2 6 2 2 3" xfId="15201" xr:uid="{00000000-0005-0000-0000-00008F3B0000}"/>
    <cellStyle name="Comma 2 6 2 2 3 2" xfId="15202" xr:uid="{00000000-0005-0000-0000-0000903B0000}"/>
    <cellStyle name="Comma 2 6 2 2 3 2 2" xfId="15203" xr:uid="{00000000-0005-0000-0000-0000913B0000}"/>
    <cellStyle name="Comma 2 6 2 2 3 2 2 2" xfId="15204" xr:uid="{00000000-0005-0000-0000-0000923B0000}"/>
    <cellStyle name="Comma 2 6 2 2 3 2 2 2 2" xfId="15205" xr:uid="{00000000-0005-0000-0000-0000933B0000}"/>
    <cellStyle name="Comma 2 6 2 2 3 2 2 3" xfId="15206" xr:uid="{00000000-0005-0000-0000-0000943B0000}"/>
    <cellStyle name="Comma 2 6 2 2 3 2 2 3 2" xfId="15207" xr:uid="{00000000-0005-0000-0000-0000953B0000}"/>
    <cellStyle name="Comma 2 6 2 2 3 2 2 4" xfId="15208" xr:uid="{00000000-0005-0000-0000-0000963B0000}"/>
    <cellStyle name="Comma 2 6 2 2 3 2 3" xfId="15209" xr:uid="{00000000-0005-0000-0000-0000973B0000}"/>
    <cellStyle name="Comma 2 6 2 2 3 2 3 2" xfId="15210" xr:uid="{00000000-0005-0000-0000-0000983B0000}"/>
    <cellStyle name="Comma 2 6 2 2 3 2 4" xfId="15211" xr:uid="{00000000-0005-0000-0000-0000993B0000}"/>
    <cellStyle name="Comma 2 6 2 2 3 2 4 2" xfId="15212" xr:uid="{00000000-0005-0000-0000-00009A3B0000}"/>
    <cellStyle name="Comma 2 6 2 2 3 2 5" xfId="15213" xr:uid="{00000000-0005-0000-0000-00009B3B0000}"/>
    <cellStyle name="Comma 2 6 2 2 3 3" xfId="15214" xr:uid="{00000000-0005-0000-0000-00009C3B0000}"/>
    <cellStyle name="Comma 2 6 2 2 3 3 2" xfId="15215" xr:uid="{00000000-0005-0000-0000-00009D3B0000}"/>
    <cellStyle name="Comma 2 6 2 2 3 3 2 2" xfId="15216" xr:uid="{00000000-0005-0000-0000-00009E3B0000}"/>
    <cellStyle name="Comma 2 6 2 2 3 3 3" xfId="15217" xr:uid="{00000000-0005-0000-0000-00009F3B0000}"/>
    <cellStyle name="Comma 2 6 2 2 3 3 3 2" xfId="15218" xr:uid="{00000000-0005-0000-0000-0000A03B0000}"/>
    <cellStyle name="Comma 2 6 2 2 3 3 4" xfId="15219" xr:uid="{00000000-0005-0000-0000-0000A13B0000}"/>
    <cellStyle name="Comma 2 6 2 2 3 4" xfId="15220" xr:uid="{00000000-0005-0000-0000-0000A23B0000}"/>
    <cellStyle name="Comma 2 6 2 2 3 4 2" xfId="15221" xr:uid="{00000000-0005-0000-0000-0000A33B0000}"/>
    <cellStyle name="Comma 2 6 2 2 3 5" xfId="15222" xr:uid="{00000000-0005-0000-0000-0000A43B0000}"/>
    <cellStyle name="Comma 2 6 2 2 3 5 2" xfId="15223" xr:uid="{00000000-0005-0000-0000-0000A53B0000}"/>
    <cellStyle name="Comma 2 6 2 2 3 6" xfId="15224" xr:uid="{00000000-0005-0000-0000-0000A63B0000}"/>
    <cellStyle name="Comma 2 6 2 2 4" xfId="15225" xr:uid="{00000000-0005-0000-0000-0000A73B0000}"/>
    <cellStyle name="Comma 2 6 2 2 4 2" xfId="15226" xr:uid="{00000000-0005-0000-0000-0000A83B0000}"/>
    <cellStyle name="Comma 2 6 2 2 4 2 2" xfId="15227" xr:uid="{00000000-0005-0000-0000-0000A93B0000}"/>
    <cellStyle name="Comma 2 6 2 2 4 2 2 2" xfId="15228" xr:uid="{00000000-0005-0000-0000-0000AA3B0000}"/>
    <cellStyle name="Comma 2 6 2 2 4 2 3" xfId="15229" xr:uid="{00000000-0005-0000-0000-0000AB3B0000}"/>
    <cellStyle name="Comma 2 6 2 2 4 2 3 2" xfId="15230" xr:uid="{00000000-0005-0000-0000-0000AC3B0000}"/>
    <cellStyle name="Comma 2 6 2 2 4 2 4" xfId="15231" xr:uid="{00000000-0005-0000-0000-0000AD3B0000}"/>
    <cellStyle name="Comma 2 6 2 2 4 3" xfId="15232" xr:uid="{00000000-0005-0000-0000-0000AE3B0000}"/>
    <cellStyle name="Comma 2 6 2 2 4 3 2" xfId="15233" xr:uid="{00000000-0005-0000-0000-0000AF3B0000}"/>
    <cellStyle name="Comma 2 6 2 2 4 4" xfId="15234" xr:uid="{00000000-0005-0000-0000-0000B03B0000}"/>
    <cellStyle name="Comma 2 6 2 2 4 4 2" xfId="15235" xr:uid="{00000000-0005-0000-0000-0000B13B0000}"/>
    <cellStyle name="Comma 2 6 2 2 4 5" xfId="15236" xr:uid="{00000000-0005-0000-0000-0000B23B0000}"/>
    <cellStyle name="Comma 2 6 2 2 5" xfId="15237" xr:uid="{00000000-0005-0000-0000-0000B33B0000}"/>
    <cellStyle name="Comma 2 6 2 2 5 2" xfId="15238" xr:uid="{00000000-0005-0000-0000-0000B43B0000}"/>
    <cellStyle name="Comma 2 6 2 2 5 2 2" xfId="15239" xr:uid="{00000000-0005-0000-0000-0000B53B0000}"/>
    <cellStyle name="Comma 2 6 2 2 5 3" xfId="15240" xr:uid="{00000000-0005-0000-0000-0000B63B0000}"/>
    <cellStyle name="Comma 2 6 2 2 5 3 2" xfId="15241" xr:uid="{00000000-0005-0000-0000-0000B73B0000}"/>
    <cellStyle name="Comma 2 6 2 2 5 4" xfId="15242" xr:uid="{00000000-0005-0000-0000-0000B83B0000}"/>
    <cellStyle name="Comma 2 6 2 2 6" xfId="15243" xr:uid="{00000000-0005-0000-0000-0000B93B0000}"/>
    <cellStyle name="Comma 2 6 2 2 6 2" xfId="15244" xr:uid="{00000000-0005-0000-0000-0000BA3B0000}"/>
    <cellStyle name="Comma 2 6 2 2 7" xfId="15245" xr:uid="{00000000-0005-0000-0000-0000BB3B0000}"/>
    <cellStyle name="Comma 2 6 2 2 7 2" xfId="15246" xr:uid="{00000000-0005-0000-0000-0000BC3B0000}"/>
    <cellStyle name="Comma 2 6 2 2 8" xfId="15247" xr:uid="{00000000-0005-0000-0000-0000BD3B0000}"/>
    <cellStyle name="Comma 2 6 2 3" xfId="15248" xr:uid="{00000000-0005-0000-0000-0000BE3B0000}"/>
    <cellStyle name="Comma 2 6 2 3 2" xfId="15249" xr:uid="{00000000-0005-0000-0000-0000BF3B0000}"/>
    <cellStyle name="Comma 2 6 2 3 2 2" xfId="15250" xr:uid="{00000000-0005-0000-0000-0000C03B0000}"/>
    <cellStyle name="Comma 2 6 2 3 2 2 2" xfId="15251" xr:uid="{00000000-0005-0000-0000-0000C13B0000}"/>
    <cellStyle name="Comma 2 6 2 3 2 2 2 2" xfId="15252" xr:uid="{00000000-0005-0000-0000-0000C23B0000}"/>
    <cellStyle name="Comma 2 6 2 3 2 2 2 2 2" xfId="15253" xr:uid="{00000000-0005-0000-0000-0000C33B0000}"/>
    <cellStyle name="Comma 2 6 2 3 2 2 2 3" xfId="15254" xr:uid="{00000000-0005-0000-0000-0000C43B0000}"/>
    <cellStyle name="Comma 2 6 2 3 2 2 2 3 2" xfId="15255" xr:uid="{00000000-0005-0000-0000-0000C53B0000}"/>
    <cellStyle name="Comma 2 6 2 3 2 2 2 4" xfId="15256" xr:uid="{00000000-0005-0000-0000-0000C63B0000}"/>
    <cellStyle name="Comma 2 6 2 3 2 2 3" xfId="15257" xr:uid="{00000000-0005-0000-0000-0000C73B0000}"/>
    <cellStyle name="Comma 2 6 2 3 2 2 3 2" xfId="15258" xr:uid="{00000000-0005-0000-0000-0000C83B0000}"/>
    <cellStyle name="Comma 2 6 2 3 2 2 4" xfId="15259" xr:uid="{00000000-0005-0000-0000-0000C93B0000}"/>
    <cellStyle name="Comma 2 6 2 3 2 2 4 2" xfId="15260" xr:uid="{00000000-0005-0000-0000-0000CA3B0000}"/>
    <cellStyle name="Comma 2 6 2 3 2 2 5" xfId="15261" xr:uid="{00000000-0005-0000-0000-0000CB3B0000}"/>
    <cellStyle name="Comma 2 6 2 3 2 3" xfId="15262" xr:uid="{00000000-0005-0000-0000-0000CC3B0000}"/>
    <cellStyle name="Comma 2 6 2 3 2 3 2" xfId="15263" xr:uid="{00000000-0005-0000-0000-0000CD3B0000}"/>
    <cellStyle name="Comma 2 6 2 3 2 3 2 2" xfId="15264" xr:uid="{00000000-0005-0000-0000-0000CE3B0000}"/>
    <cellStyle name="Comma 2 6 2 3 2 3 3" xfId="15265" xr:uid="{00000000-0005-0000-0000-0000CF3B0000}"/>
    <cellStyle name="Comma 2 6 2 3 2 3 3 2" xfId="15266" xr:uid="{00000000-0005-0000-0000-0000D03B0000}"/>
    <cellStyle name="Comma 2 6 2 3 2 3 4" xfId="15267" xr:uid="{00000000-0005-0000-0000-0000D13B0000}"/>
    <cellStyle name="Comma 2 6 2 3 2 4" xfId="15268" xr:uid="{00000000-0005-0000-0000-0000D23B0000}"/>
    <cellStyle name="Comma 2 6 2 3 2 4 2" xfId="15269" xr:uid="{00000000-0005-0000-0000-0000D33B0000}"/>
    <cellStyle name="Comma 2 6 2 3 2 5" xfId="15270" xr:uid="{00000000-0005-0000-0000-0000D43B0000}"/>
    <cellStyle name="Comma 2 6 2 3 2 5 2" xfId="15271" xr:uid="{00000000-0005-0000-0000-0000D53B0000}"/>
    <cellStyle name="Comma 2 6 2 3 2 6" xfId="15272" xr:uid="{00000000-0005-0000-0000-0000D63B0000}"/>
    <cellStyle name="Comma 2 6 2 3 3" xfId="15273" xr:uid="{00000000-0005-0000-0000-0000D73B0000}"/>
    <cellStyle name="Comma 2 6 2 3 3 2" xfId="15274" xr:uid="{00000000-0005-0000-0000-0000D83B0000}"/>
    <cellStyle name="Comma 2 6 2 3 3 2 2" xfId="15275" xr:uid="{00000000-0005-0000-0000-0000D93B0000}"/>
    <cellStyle name="Comma 2 6 2 3 3 2 2 2" xfId="15276" xr:uid="{00000000-0005-0000-0000-0000DA3B0000}"/>
    <cellStyle name="Comma 2 6 2 3 3 2 3" xfId="15277" xr:uid="{00000000-0005-0000-0000-0000DB3B0000}"/>
    <cellStyle name="Comma 2 6 2 3 3 2 3 2" xfId="15278" xr:uid="{00000000-0005-0000-0000-0000DC3B0000}"/>
    <cellStyle name="Comma 2 6 2 3 3 2 4" xfId="15279" xr:uid="{00000000-0005-0000-0000-0000DD3B0000}"/>
    <cellStyle name="Comma 2 6 2 3 3 3" xfId="15280" xr:uid="{00000000-0005-0000-0000-0000DE3B0000}"/>
    <cellStyle name="Comma 2 6 2 3 3 3 2" xfId="15281" xr:uid="{00000000-0005-0000-0000-0000DF3B0000}"/>
    <cellStyle name="Comma 2 6 2 3 3 4" xfId="15282" xr:uid="{00000000-0005-0000-0000-0000E03B0000}"/>
    <cellStyle name="Comma 2 6 2 3 3 4 2" xfId="15283" xr:uid="{00000000-0005-0000-0000-0000E13B0000}"/>
    <cellStyle name="Comma 2 6 2 3 3 5" xfId="15284" xr:uid="{00000000-0005-0000-0000-0000E23B0000}"/>
    <cellStyle name="Comma 2 6 2 3 4" xfId="15285" xr:uid="{00000000-0005-0000-0000-0000E33B0000}"/>
    <cellStyle name="Comma 2 6 2 3 4 2" xfId="15286" xr:uid="{00000000-0005-0000-0000-0000E43B0000}"/>
    <cellStyle name="Comma 2 6 2 3 4 2 2" xfId="15287" xr:uid="{00000000-0005-0000-0000-0000E53B0000}"/>
    <cellStyle name="Comma 2 6 2 3 4 3" xfId="15288" xr:uid="{00000000-0005-0000-0000-0000E63B0000}"/>
    <cellStyle name="Comma 2 6 2 3 4 3 2" xfId="15289" xr:uid="{00000000-0005-0000-0000-0000E73B0000}"/>
    <cellStyle name="Comma 2 6 2 3 4 4" xfId="15290" xr:uid="{00000000-0005-0000-0000-0000E83B0000}"/>
    <cellStyle name="Comma 2 6 2 3 5" xfId="15291" xr:uid="{00000000-0005-0000-0000-0000E93B0000}"/>
    <cellStyle name="Comma 2 6 2 3 5 2" xfId="15292" xr:uid="{00000000-0005-0000-0000-0000EA3B0000}"/>
    <cellStyle name="Comma 2 6 2 3 6" xfId="15293" xr:uid="{00000000-0005-0000-0000-0000EB3B0000}"/>
    <cellStyle name="Comma 2 6 2 3 6 2" xfId="15294" xr:uid="{00000000-0005-0000-0000-0000EC3B0000}"/>
    <cellStyle name="Comma 2 6 2 3 7" xfId="15295" xr:uid="{00000000-0005-0000-0000-0000ED3B0000}"/>
    <cellStyle name="Comma 2 6 2 4" xfId="15296" xr:uid="{00000000-0005-0000-0000-0000EE3B0000}"/>
    <cellStyle name="Comma 2 6 2 4 2" xfId="15297" xr:uid="{00000000-0005-0000-0000-0000EF3B0000}"/>
    <cellStyle name="Comma 2 6 2 4 2 2" xfId="15298" xr:uid="{00000000-0005-0000-0000-0000F03B0000}"/>
    <cellStyle name="Comma 2 6 2 4 2 2 2" xfId="15299" xr:uid="{00000000-0005-0000-0000-0000F13B0000}"/>
    <cellStyle name="Comma 2 6 2 4 2 2 2 2" xfId="15300" xr:uid="{00000000-0005-0000-0000-0000F23B0000}"/>
    <cellStyle name="Comma 2 6 2 4 2 2 3" xfId="15301" xr:uid="{00000000-0005-0000-0000-0000F33B0000}"/>
    <cellStyle name="Comma 2 6 2 4 2 2 3 2" xfId="15302" xr:uid="{00000000-0005-0000-0000-0000F43B0000}"/>
    <cellStyle name="Comma 2 6 2 4 2 2 4" xfId="15303" xr:uid="{00000000-0005-0000-0000-0000F53B0000}"/>
    <cellStyle name="Comma 2 6 2 4 2 3" xfId="15304" xr:uid="{00000000-0005-0000-0000-0000F63B0000}"/>
    <cellStyle name="Comma 2 6 2 4 2 3 2" xfId="15305" xr:uid="{00000000-0005-0000-0000-0000F73B0000}"/>
    <cellStyle name="Comma 2 6 2 4 2 4" xfId="15306" xr:uid="{00000000-0005-0000-0000-0000F83B0000}"/>
    <cellStyle name="Comma 2 6 2 4 2 4 2" xfId="15307" xr:uid="{00000000-0005-0000-0000-0000F93B0000}"/>
    <cellStyle name="Comma 2 6 2 4 2 5" xfId="15308" xr:uid="{00000000-0005-0000-0000-0000FA3B0000}"/>
    <cellStyle name="Comma 2 6 2 4 3" xfId="15309" xr:uid="{00000000-0005-0000-0000-0000FB3B0000}"/>
    <cellStyle name="Comma 2 6 2 4 3 2" xfId="15310" xr:uid="{00000000-0005-0000-0000-0000FC3B0000}"/>
    <cellStyle name="Comma 2 6 2 4 3 2 2" xfId="15311" xr:uid="{00000000-0005-0000-0000-0000FD3B0000}"/>
    <cellStyle name="Comma 2 6 2 4 3 3" xfId="15312" xr:uid="{00000000-0005-0000-0000-0000FE3B0000}"/>
    <cellStyle name="Comma 2 6 2 4 3 3 2" xfId="15313" xr:uid="{00000000-0005-0000-0000-0000FF3B0000}"/>
    <cellStyle name="Comma 2 6 2 4 3 4" xfId="15314" xr:uid="{00000000-0005-0000-0000-0000003C0000}"/>
    <cellStyle name="Comma 2 6 2 4 4" xfId="15315" xr:uid="{00000000-0005-0000-0000-0000013C0000}"/>
    <cellStyle name="Comma 2 6 2 4 4 2" xfId="15316" xr:uid="{00000000-0005-0000-0000-0000023C0000}"/>
    <cellStyle name="Comma 2 6 2 4 5" xfId="15317" xr:uid="{00000000-0005-0000-0000-0000033C0000}"/>
    <cellStyle name="Comma 2 6 2 4 5 2" xfId="15318" xr:uid="{00000000-0005-0000-0000-0000043C0000}"/>
    <cellStyle name="Comma 2 6 2 4 6" xfId="15319" xr:uid="{00000000-0005-0000-0000-0000053C0000}"/>
    <cellStyle name="Comma 2 6 2 5" xfId="15320" xr:uid="{00000000-0005-0000-0000-0000063C0000}"/>
    <cellStyle name="Comma 2 6 2 5 2" xfId="15321" xr:uid="{00000000-0005-0000-0000-0000073C0000}"/>
    <cellStyle name="Comma 2 6 2 5 2 2" xfId="15322" xr:uid="{00000000-0005-0000-0000-0000083C0000}"/>
    <cellStyle name="Comma 2 6 2 5 2 2 2" xfId="15323" xr:uid="{00000000-0005-0000-0000-0000093C0000}"/>
    <cellStyle name="Comma 2 6 2 5 2 3" xfId="15324" xr:uid="{00000000-0005-0000-0000-00000A3C0000}"/>
    <cellStyle name="Comma 2 6 2 5 2 3 2" xfId="15325" xr:uid="{00000000-0005-0000-0000-00000B3C0000}"/>
    <cellStyle name="Comma 2 6 2 5 2 4" xfId="15326" xr:uid="{00000000-0005-0000-0000-00000C3C0000}"/>
    <cellStyle name="Comma 2 6 2 5 3" xfId="15327" xr:uid="{00000000-0005-0000-0000-00000D3C0000}"/>
    <cellStyle name="Comma 2 6 2 5 3 2" xfId="15328" xr:uid="{00000000-0005-0000-0000-00000E3C0000}"/>
    <cellStyle name="Comma 2 6 2 5 4" xfId="15329" xr:uid="{00000000-0005-0000-0000-00000F3C0000}"/>
    <cellStyle name="Comma 2 6 2 5 4 2" xfId="15330" xr:uid="{00000000-0005-0000-0000-0000103C0000}"/>
    <cellStyle name="Comma 2 6 2 5 5" xfId="15331" xr:uid="{00000000-0005-0000-0000-0000113C0000}"/>
    <cellStyle name="Comma 2 6 2 6" xfId="15332" xr:uid="{00000000-0005-0000-0000-0000123C0000}"/>
    <cellStyle name="Comma 2 6 2 6 2" xfId="15333" xr:uid="{00000000-0005-0000-0000-0000133C0000}"/>
    <cellStyle name="Comma 2 6 2 6 2 2" xfId="15334" xr:uid="{00000000-0005-0000-0000-0000143C0000}"/>
    <cellStyle name="Comma 2 6 2 6 3" xfId="15335" xr:uid="{00000000-0005-0000-0000-0000153C0000}"/>
    <cellStyle name="Comma 2 6 2 6 3 2" xfId="15336" xr:uid="{00000000-0005-0000-0000-0000163C0000}"/>
    <cellStyle name="Comma 2 6 2 6 4" xfId="15337" xr:uid="{00000000-0005-0000-0000-0000173C0000}"/>
    <cellStyle name="Comma 2 6 2 7" xfId="15338" xr:uid="{00000000-0005-0000-0000-0000183C0000}"/>
    <cellStyle name="Comma 2 6 2 7 2" xfId="15339" xr:uid="{00000000-0005-0000-0000-0000193C0000}"/>
    <cellStyle name="Comma 2 6 2 8" xfId="15340" xr:uid="{00000000-0005-0000-0000-00001A3C0000}"/>
    <cellStyle name="Comma 2 6 2 8 2" xfId="15341" xr:uid="{00000000-0005-0000-0000-00001B3C0000}"/>
    <cellStyle name="Comma 2 6 2 9" xfId="15342" xr:uid="{00000000-0005-0000-0000-00001C3C0000}"/>
    <cellStyle name="Comma 2 6 3" xfId="15343" xr:uid="{00000000-0005-0000-0000-00001D3C0000}"/>
    <cellStyle name="Comma 2 6 3 2" xfId="15344" xr:uid="{00000000-0005-0000-0000-00001E3C0000}"/>
    <cellStyle name="Comma 2 6 3 2 2" xfId="15345" xr:uid="{00000000-0005-0000-0000-00001F3C0000}"/>
    <cellStyle name="Comma 2 6 3 2 2 2" xfId="15346" xr:uid="{00000000-0005-0000-0000-0000203C0000}"/>
    <cellStyle name="Comma 2 6 3 2 2 2 2" xfId="15347" xr:uid="{00000000-0005-0000-0000-0000213C0000}"/>
    <cellStyle name="Comma 2 6 3 2 2 2 2 2" xfId="15348" xr:uid="{00000000-0005-0000-0000-0000223C0000}"/>
    <cellStyle name="Comma 2 6 3 2 2 2 2 2 2" xfId="15349" xr:uid="{00000000-0005-0000-0000-0000233C0000}"/>
    <cellStyle name="Comma 2 6 3 2 2 2 2 3" xfId="15350" xr:uid="{00000000-0005-0000-0000-0000243C0000}"/>
    <cellStyle name="Comma 2 6 3 2 2 2 2 3 2" xfId="15351" xr:uid="{00000000-0005-0000-0000-0000253C0000}"/>
    <cellStyle name="Comma 2 6 3 2 2 2 2 4" xfId="15352" xr:uid="{00000000-0005-0000-0000-0000263C0000}"/>
    <cellStyle name="Comma 2 6 3 2 2 2 3" xfId="15353" xr:uid="{00000000-0005-0000-0000-0000273C0000}"/>
    <cellStyle name="Comma 2 6 3 2 2 2 3 2" xfId="15354" xr:uid="{00000000-0005-0000-0000-0000283C0000}"/>
    <cellStyle name="Comma 2 6 3 2 2 2 4" xfId="15355" xr:uid="{00000000-0005-0000-0000-0000293C0000}"/>
    <cellStyle name="Comma 2 6 3 2 2 2 4 2" xfId="15356" xr:uid="{00000000-0005-0000-0000-00002A3C0000}"/>
    <cellStyle name="Comma 2 6 3 2 2 2 5" xfId="15357" xr:uid="{00000000-0005-0000-0000-00002B3C0000}"/>
    <cellStyle name="Comma 2 6 3 2 2 3" xfId="15358" xr:uid="{00000000-0005-0000-0000-00002C3C0000}"/>
    <cellStyle name="Comma 2 6 3 2 2 3 2" xfId="15359" xr:uid="{00000000-0005-0000-0000-00002D3C0000}"/>
    <cellStyle name="Comma 2 6 3 2 2 3 2 2" xfId="15360" xr:uid="{00000000-0005-0000-0000-00002E3C0000}"/>
    <cellStyle name="Comma 2 6 3 2 2 3 3" xfId="15361" xr:uid="{00000000-0005-0000-0000-00002F3C0000}"/>
    <cellStyle name="Comma 2 6 3 2 2 3 3 2" xfId="15362" xr:uid="{00000000-0005-0000-0000-0000303C0000}"/>
    <cellStyle name="Comma 2 6 3 2 2 3 4" xfId="15363" xr:uid="{00000000-0005-0000-0000-0000313C0000}"/>
    <cellStyle name="Comma 2 6 3 2 2 4" xfId="15364" xr:uid="{00000000-0005-0000-0000-0000323C0000}"/>
    <cellStyle name="Comma 2 6 3 2 2 4 2" xfId="15365" xr:uid="{00000000-0005-0000-0000-0000333C0000}"/>
    <cellStyle name="Comma 2 6 3 2 2 5" xfId="15366" xr:uid="{00000000-0005-0000-0000-0000343C0000}"/>
    <cellStyle name="Comma 2 6 3 2 2 5 2" xfId="15367" xr:uid="{00000000-0005-0000-0000-0000353C0000}"/>
    <cellStyle name="Comma 2 6 3 2 2 6" xfId="15368" xr:uid="{00000000-0005-0000-0000-0000363C0000}"/>
    <cellStyle name="Comma 2 6 3 2 3" xfId="15369" xr:uid="{00000000-0005-0000-0000-0000373C0000}"/>
    <cellStyle name="Comma 2 6 3 2 3 2" xfId="15370" xr:uid="{00000000-0005-0000-0000-0000383C0000}"/>
    <cellStyle name="Comma 2 6 3 2 3 2 2" xfId="15371" xr:uid="{00000000-0005-0000-0000-0000393C0000}"/>
    <cellStyle name="Comma 2 6 3 2 3 2 2 2" xfId="15372" xr:uid="{00000000-0005-0000-0000-00003A3C0000}"/>
    <cellStyle name="Comma 2 6 3 2 3 2 3" xfId="15373" xr:uid="{00000000-0005-0000-0000-00003B3C0000}"/>
    <cellStyle name="Comma 2 6 3 2 3 2 3 2" xfId="15374" xr:uid="{00000000-0005-0000-0000-00003C3C0000}"/>
    <cellStyle name="Comma 2 6 3 2 3 2 4" xfId="15375" xr:uid="{00000000-0005-0000-0000-00003D3C0000}"/>
    <cellStyle name="Comma 2 6 3 2 3 3" xfId="15376" xr:uid="{00000000-0005-0000-0000-00003E3C0000}"/>
    <cellStyle name="Comma 2 6 3 2 3 3 2" xfId="15377" xr:uid="{00000000-0005-0000-0000-00003F3C0000}"/>
    <cellStyle name="Comma 2 6 3 2 3 4" xfId="15378" xr:uid="{00000000-0005-0000-0000-0000403C0000}"/>
    <cellStyle name="Comma 2 6 3 2 3 4 2" xfId="15379" xr:uid="{00000000-0005-0000-0000-0000413C0000}"/>
    <cellStyle name="Comma 2 6 3 2 3 5" xfId="15380" xr:uid="{00000000-0005-0000-0000-0000423C0000}"/>
    <cellStyle name="Comma 2 6 3 2 4" xfId="15381" xr:uid="{00000000-0005-0000-0000-0000433C0000}"/>
    <cellStyle name="Comma 2 6 3 2 4 2" xfId="15382" xr:uid="{00000000-0005-0000-0000-0000443C0000}"/>
    <cellStyle name="Comma 2 6 3 2 4 2 2" xfId="15383" xr:uid="{00000000-0005-0000-0000-0000453C0000}"/>
    <cellStyle name="Comma 2 6 3 2 4 3" xfId="15384" xr:uid="{00000000-0005-0000-0000-0000463C0000}"/>
    <cellStyle name="Comma 2 6 3 2 4 3 2" xfId="15385" xr:uid="{00000000-0005-0000-0000-0000473C0000}"/>
    <cellStyle name="Comma 2 6 3 2 4 4" xfId="15386" xr:uid="{00000000-0005-0000-0000-0000483C0000}"/>
    <cellStyle name="Comma 2 6 3 2 5" xfId="15387" xr:uid="{00000000-0005-0000-0000-0000493C0000}"/>
    <cellStyle name="Comma 2 6 3 2 5 2" xfId="15388" xr:uid="{00000000-0005-0000-0000-00004A3C0000}"/>
    <cellStyle name="Comma 2 6 3 2 6" xfId="15389" xr:uid="{00000000-0005-0000-0000-00004B3C0000}"/>
    <cellStyle name="Comma 2 6 3 2 6 2" xfId="15390" xr:uid="{00000000-0005-0000-0000-00004C3C0000}"/>
    <cellStyle name="Comma 2 6 3 2 7" xfId="15391" xr:uid="{00000000-0005-0000-0000-00004D3C0000}"/>
    <cellStyle name="Comma 2 6 3 3" xfId="15392" xr:uid="{00000000-0005-0000-0000-00004E3C0000}"/>
    <cellStyle name="Comma 2 6 3 3 2" xfId="15393" xr:uid="{00000000-0005-0000-0000-00004F3C0000}"/>
    <cellStyle name="Comma 2 6 3 3 2 2" xfId="15394" xr:uid="{00000000-0005-0000-0000-0000503C0000}"/>
    <cellStyle name="Comma 2 6 3 3 2 2 2" xfId="15395" xr:uid="{00000000-0005-0000-0000-0000513C0000}"/>
    <cellStyle name="Comma 2 6 3 3 2 2 2 2" xfId="15396" xr:uid="{00000000-0005-0000-0000-0000523C0000}"/>
    <cellStyle name="Comma 2 6 3 3 2 2 3" xfId="15397" xr:uid="{00000000-0005-0000-0000-0000533C0000}"/>
    <cellStyle name="Comma 2 6 3 3 2 2 3 2" xfId="15398" xr:uid="{00000000-0005-0000-0000-0000543C0000}"/>
    <cellStyle name="Comma 2 6 3 3 2 2 4" xfId="15399" xr:uid="{00000000-0005-0000-0000-0000553C0000}"/>
    <cellStyle name="Comma 2 6 3 3 2 3" xfId="15400" xr:uid="{00000000-0005-0000-0000-0000563C0000}"/>
    <cellStyle name="Comma 2 6 3 3 2 3 2" xfId="15401" xr:uid="{00000000-0005-0000-0000-0000573C0000}"/>
    <cellStyle name="Comma 2 6 3 3 2 4" xfId="15402" xr:uid="{00000000-0005-0000-0000-0000583C0000}"/>
    <cellStyle name="Comma 2 6 3 3 2 4 2" xfId="15403" xr:uid="{00000000-0005-0000-0000-0000593C0000}"/>
    <cellStyle name="Comma 2 6 3 3 2 5" xfId="15404" xr:uid="{00000000-0005-0000-0000-00005A3C0000}"/>
    <cellStyle name="Comma 2 6 3 3 3" xfId="15405" xr:uid="{00000000-0005-0000-0000-00005B3C0000}"/>
    <cellStyle name="Comma 2 6 3 3 3 2" xfId="15406" xr:uid="{00000000-0005-0000-0000-00005C3C0000}"/>
    <cellStyle name="Comma 2 6 3 3 3 2 2" xfId="15407" xr:uid="{00000000-0005-0000-0000-00005D3C0000}"/>
    <cellStyle name="Comma 2 6 3 3 3 3" xfId="15408" xr:uid="{00000000-0005-0000-0000-00005E3C0000}"/>
    <cellStyle name="Comma 2 6 3 3 3 3 2" xfId="15409" xr:uid="{00000000-0005-0000-0000-00005F3C0000}"/>
    <cellStyle name="Comma 2 6 3 3 3 4" xfId="15410" xr:uid="{00000000-0005-0000-0000-0000603C0000}"/>
    <cellStyle name="Comma 2 6 3 3 4" xfId="15411" xr:uid="{00000000-0005-0000-0000-0000613C0000}"/>
    <cellStyle name="Comma 2 6 3 3 4 2" xfId="15412" xr:uid="{00000000-0005-0000-0000-0000623C0000}"/>
    <cellStyle name="Comma 2 6 3 3 5" xfId="15413" xr:uid="{00000000-0005-0000-0000-0000633C0000}"/>
    <cellStyle name="Comma 2 6 3 3 5 2" xfId="15414" xr:uid="{00000000-0005-0000-0000-0000643C0000}"/>
    <cellStyle name="Comma 2 6 3 3 6" xfId="15415" xr:uid="{00000000-0005-0000-0000-0000653C0000}"/>
    <cellStyle name="Comma 2 6 3 4" xfId="15416" xr:uid="{00000000-0005-0000-0000-0000663C0000}"/>
    <cellStyle name="Comma 2 6 3 4 2" xfId="15417" xr:uid="{00000000-0005-0000-0000-0000673C0000}"/>
    <cellStyle name="Comma 2 6 3 4 2 2" xfId="15418" xr:uid="{00000000-0005-0000-0000-0000683C0000}"/>
    <cellStyle name="Comma 2 6 3 4 2 2 2" xfId="15419" xr:uid="{00000000-0005-0000-0000-0000693C0000}"/>
    <cellStyle name="Comma 2 6 3 4 2 3" xfId="15420" xr:uid="{00000000-0005-0000-0000-00006A3C0000}"/>
    <cellStyle name="Comma 2 6 3 4 2 3 2" xfId="15421" xr:uid="{00000000-0005-0000-0000-00006B3C0000}"/>
    <cellStyle name="Comma 2 6 3 4 2 4" xfId="15422" xr:uid="{00000000-0005-0000-0000-00006C3C0000}"/>
    <cellStyle name="Comma 2 6 3 4 3" xfId="15423" xr:uid="{00000000-0005-0000-0000-00006D3C0000}"/>
    <cellStyle name="Comma 2 6 3 4 3 2" xfId="15424" xr:uid="{00000000-0005-0000-0000-00006E3C0000}"/>
    <cellStyle name="Comma 2 6 3 4 4" xfId="15425" xr:uid="{00000000-0005-0000-0000-00006F3C0000}"/>
    <cellStyle name="Comma 2 6 3 4 4 2" xfId="15426" xr:uid="{00000000-0005-0000-0000-0000703C0000}"/>
    <cellStyle name="Comma 2 6 3 4 5" xfId="15427" xr:uid="{00000000-0005-0000-0000-0000713C0000}"/>
    <cellStyle name="Comma 2 6 3 5" xfId="15428" xr:uid="{00000000-0005-0000-0000-0000723C0000}"/>
    <cellStyle name="Comma 2 6 3 5 2" xfId="15429" xr:uid="{00000000-0005-0000-0000-0000733C0000}"/>
    <cellStyle name="Comma 2 6 3 5 2 2" xfId="15430" xr:uid="{00000000-0005-0000-0000-0000743C0000}"/>
    <cellStyle name="Comma 2 6 3 5 3" xfId="15431" xr:uid="{00000000-0005-0000-0000-0000753C0000}"/>
    <cellStyle name="Comma 2 6 3 5 3 2" xfId="15432" xr:uid="{00000000-0005-0000-0000-0000763C0000}"/>
    <cellStyle name="Comma 2 6 3 5 4" xfId="15433" xr:uid="{00000000-0005-0000-0000-0000773C0000}"/>
    <cellStyle name="Comma 2 6 3 6" xfId="15434" xr:uid="{00000000-0005-0000-0000-0000783C0000}"/>
    <cellStyle name="Comma 2 6 3 6 2" xfId="15435" xr:uid="{00000000-0005-0000-0000-0000793C0000}"/>
    <cellStyle name="Comma 2 6 3 7" xfId="15436" xr:uid="{00000000-0005-0000-0000-00007A3C0000}"/>
    <cellStyle name="Comma 2 6 3 7 2" xfId="15437" xr:uid="{00000000-0005-0000-0000-00007B3C0000}"/>
    <cellStyle name="Comma 2 6 3 8" xfId="15438" xr:uid="{00000000-0005-0000-0000-00007C3C0000}"/>
    <cellStyle name="Comma 2 6 4" xfId="15439" xr:uid="{00000000-0005-0000-0000-00007D3C0000}"/>
    <cellStyle name="Comma 2 6 4 2" xfId="15440" xr:uid="{00000000-0005-0000-0000-00007E3C0000}"/>
    <cellStyle name="Comma 2 6 4 2 2" xfId="15441" xr:uid="{00000000-0005-0000-0000-00007F3C0000}"/>
    <cellStyle name="Comma 2 6 4 2 2 2" xfId="15442" xr:uid="{00000000-0005-0000-0000-0000803C0000}"/>
    <cellStyle name="Comma 2 6 4 2 2 2 2" xfId="15443" xr:uid="{00000000-0005-0000-0000-0000813C0000}"/>
    <cellStyle name="Comma 2 6 4 2 2 2 2 2" xfId="15444" xr:uid="{00000000-0005-0000-0000-0000823C0000}"/>
    <cellStyle name="Comma 2 6 4 2 2 2 3" xfId="15445" xr:uid="{00000000-0005-0000-0000-0000833C0000}"/>
    <cellStyle name="Comma 2 6 4 2 2 2 3 2" xfId="15446" xr:uid="{00000000-0005-0000-0000-0000843C0000}"/>
    <cellStyle name="Comma 2 6 4 2 2 2 4" xfId="15447" xr:uid="{00000000-0005-0000-0000-0000853C0000}"/>
    <cellStyle name="Comma 2 6 4 2 2 3" xfId="15448" xr:uid="{00000000-0005-0000-0000-0000863C0000}"/>
    <cellStyle name="Comma 2 6 4 2 2 3 2" xfId="15449" xr:uid="{00000000-0005-0000-0000-0000873C0000}"/>
    <cellStyle name="Comma 2 6 4 2 2 4" xfId="15450" xr:uid="{00000000-0005-0000-0000-0000883C0000}"/>
    <cellStyle name="Comma 2 6 4 2 2 4 2" xfId="15451" xr:uid="{00000000-0005-0000-0000-0000893C0000}"/>
    <cellStyle name="Comma 2 6 4 2 2 5" xfId="15452" xr:uid="{00000000-0005-0000-0000-00008A3C0000}"/>
    <cellStyle name="Comma 2 6 4 2 3" xfId="15453" xr:uid="{00000000-0005-0000-0000-00008B3C0000}"/>
    <cellStyle name="Comma 2 6 4 2 3 2" xfId="15454" xr:uid="{00000000-0005-0000-0000-00008C3C0000}"/>
    <cellStyle name="Comma 2 6 4 2 3 2 2" xfId="15455" xr:uid="{00000000-0005-0000-0000-00008D3C0000}"/>
    <cellStyle name="Comma 2 6 4 2 3 3" xfId="15456" xr:uid="{00000000-0005-0000-0000-00008E3C0000}"/>
    <cellStyle name="Comma 2 6 4 2 3 3 2" xfId="15457" xr:uid="{00000000-0005-0000-0000-00008F3C0000}"/>
    <cellStyle name="Comma 2 6 4 2 3 4" xfId="15458" xr:uid="{00000000-0005-0000-0000-0000903C0000}"/>
    <cellStyle name="Comma 2 6 4 2 4" xfId="15459" xr:uid="{00000000-0005-0000-0000-0000913C0000}"/>
    <cellStyle name="Comma 2 6 4 2 4 2" xfId="15460" xr:uid="{00000000-0005-0000-0000-0000923C0000}"/>
    <cellStyle name="Comma 2 6 4 2 5" xfId="15461" xr:uid="{00000000-0005-0000-0000-0000933C0000}"/>
    <cellStyle name="Comma 2 6 4 2 5 2" xfId="15462" xr:uid="{00000000-0005-0000-0000-0000943C0000}"/>
    <cellStyle name="Comma 2 6 4 2 6" xfId="15463" xr:uid="{00000000-0005-0000-0000-0000953C0000}"/>
    <cellStyle name="Comma 2 6 4 3" xfId="15464" xr:uid="{00000000-0005-0000-0000-0000963C0000}"/>
    <cellStyle name="Comma 2 6 4 3 2" xfId="15465" xr:uid="{00000000-0005-0000-0000-0000973C0000}"/>
    <cellStyle name="Comma 2 6 4 3 2 2" xfId="15466" xr:uid="{00000000-0005-0000-0000-0000983C0000}"/>
    <cellStyle name="Comma 2 6 4 3 2 2 2" xfId="15467" xr:uid="{00000000-0005-0000-0000-0000993C0000}"/>
    <cellStyle name="Comma 2 6 4 3 2 3" xfId="15468" xr:uid="{00000000-0005-0000-0000-00009A3C0000}"/>
    <cellStyle name="Comma 2 6 4 3 2 3 2" xfId="15469" xr:uid="{00000000-0005-0000-0000-00009B3C0000}"/>
    <cellStyle name="Comma 2 6 4 3 2 4" xfId="15470" xr:uid="{00000000-0005-0000-0000-00009C3C0000}"/>
    <cellStyle name="Comma 2 6 4 3 3" xfId="15471" xr:uid="{00000000-0005-0000-0000-00009D3C0000}"/>
    <cellStyle name="Comma 2 6 4 3 3 2" xfId="15472" xr:uid="{00000000-0005-0000-0000-00009E3C0000}"/>
    <cellStyle name="Comma 2 6 4 3 4" xfId="15473" xr:uid="{00000000-0005-0000-0000-00009F3C0000}"/>
    <cellStyle name="Comma 2 6 4 3 4 2" xfId="15474" xr:uid="{00000000-0005-0000-0000-0000A03C0000}"/>
    <cellStyle name="Comma 2 6 4 3 5" xfId="15475" xr:uid="{00000000-0005-0000-0000-0000A13C0000}"/>
    <cellStyle name="Comma 2 6 4 4" xfId="15476" xr:uid="{00000000-0005-0000-0000-0000A23C0000}"/>
    <cellStyle name="Comma 2 6 4 4 2" xfId="15477" xr:uid="{00000000-0005-0000-0000-0000A33C0000}"/>
    <cellStyle name="Comma 2 6 4 4 2 2" xfId="15478" xr:uid="{00000000-0005-0000-0000-0000A43C0000}"/>
    <cellStyle name="Comma 2 6 4 4 3" xfId="15479" xr:uid="{00000000-0005-0000-0000-0000A53C0000}"/>
    <cellStyle name="Comma 2 6 4 4 3 2" xfId="15480" xr:uid="{00000000-0005-0000-0000-0000A63C0000}"/>
    <cellStyle name="Comma 2 6 4 4 4" xfId="15481" xr:uid="{00000000-0005-0000-0000-0000A73C0000}"/>
    <cellStyle name="Comma 2 6 4 5" xfId="15482" xr:uid="{00000000-0005-0000-0000-0000A83C0000}"/>
    <cellStyle name="Comma 2 6 4 5 2" xfId="15483" xr:uid="{00000000-0005-0000-0000-0000A93C0000}"/>
    <cellStyle name="Comma 2 6 4 6" xfId="15484" xr:uid="{00000000-0005-0000-0000-0000AA3C0000}"/>
    <cellStyle name="Comma 2 6 4 6 2" xfId="15485" xr:uid="{00000000-0005-0000-0000-0000AB3C0000}"/>
    <cellStyle name="Comma 2 6 4 7" xfId="15486" xr:uid="{00000000-0005-0000-0000-0000AC3C0000}"/>
    <cellStyle name="Comma 2 6 5" xfId="15487" xr:uid="{00000000-0005-0000-0000-0000AD3C0000}"/>
    <cellStyle name="Comma 2 6 5 2" xfId="15488" xr:uid="{00000000-0005-0000-0000-0000AE3C0000}"/>
    <cellStyle name="Comma 2 6 5 2 2" xfId="15489" xr:uid="{00000000-0005-0000-0000-0000AF3C0000}"/>
    <cellStyle name="Comma 2 6 5 2 2 2" xfId="15490" xr:uid="{00000000-0005-0000-0000-0000B03C0000}"/>
    <cellStyle name="Comma 2 6 5 2 2 2 2" xfId="15491" xr:uid="{00000000-0005-0000-0000-0000B13C0000}"/>
    <cellStyle name="Comma 2 6 5 2 2 3" xfId="15492" xr:uid="{00000000-0005-0000-0000-0000B23C0000}"/>
    <cellStyle name="Comma 2 6 5 2 2 3 2" xfId="15493" xr:uid="{00000000-0005-0000-0000-0000B33C0000}"/>
    <cellStyle name="Comma 2 6 5 2 2 4" xfId="15494" xr:uid="{00000000-0005-0000-0000-0000B43C0000}"/>
    <cellStyle name="Comma 2 6 5 2 3" xfId="15495" xr:uid="{00000000-0005-0000-0000-0000B53C0000}"/>
    <cellStyle name="Comma 2 6 5 2 3 2" xfId="15496" xr:uid="{00000000-0005-0000-0000-0000B63C0000}"/>
    <cellStyle name="Comma 2 6 5 2 4" xfId="15497" xr:uid="{00000000-0005-0000-0000-0000B73C0000}"/>
    <cellStyle name="Comma 2 6 5 2 4 2" xfId="15498" xr:uid="{00000000-0005-0000-0000-0000B83C0000}"/>
    <cellStyle name="Comma 2 6 5 2 5" xfId="15499" xr:uid="{00000000-0005-0000-0000-0000B93C0000}"/>
    <cellStyle name="Comma 2 6 5 3" xfId="15500" xr:uid="{00000000-0005-0000-0000-0000BA3C0000}"/>
    <cellStyle name="Comma 2 6 5 3 2" xfId="15501" xr:uid="{00000000-0005-0000-0000-0000BB3C0000}"/>
    <cellStyle name="Comma 2 6 5 3 2 2" xfId="15502" xr:uid="{00000000-0005-0000-0000-0000BC3C0000}"/>
    <cellStyle name="Comma 2 6 5 3 3" xfId="15503" xr:uid="{00000000-0005-0000-0000-0000BD3C0000}"/>
    <cellStyle name="Comma 2 6 5 3 3 2" xfId="15504" xr:uid="{00000000-0005-0000-0000-0000BE3C0000}"/>
    <cellStyle name="Comma 2 6 5 3 4" xfId="15505" xr:uid="{00000000-0005-0000-0000-0000BF3C0000}"/>
    <cellStyle name="Comma 2 6 5 4" xfId="15506" xr:uid="{00000000-0005-0000-0000-0000C03C0000}"/>
    <cellStyle name="Comma 2 6 5 4 2" xfId="15507" xr:uid="{00000000-0005-0000-0000-0000C13C0000}"/>
    <cellStyle name="Comma 2 6 5 5" xfId="15508" xr:uid="{00000000-0005-0000-0000-0000C23C0000}"/>
    <cellStyle name="Comma 2 6 5 5 2" xfId="15509" xr:uid="{00000000-0005-0000-0000-0000C33C0000}"/>
    <cellStyle name="Comma 2 6 5 6" xfId="15510" xr:uid="{00000000-0005-0000-0000-0000C43C0000}"/>
    <cellStyle name="Comma 2 6 6" xfId="15511" xr:uid="{00000000-0005-0000-0000-0000C53C0000}"/>
    <cellStyle name="Comma 2 6 6 2" xfId="15512" xr:uid="{00000000-0005-0000-0000-0000C63C0000}"/>
    <cellStyle name="Comma 2 6 6 2 2" xfId="15513" xr:uid="{00000000-0005-0000-0000-0000C73C0000}"/>
    <cellStyle name="Comma 2 6 6 2 2 2" xfId="15514" xr:uid="{00000000-0005-0000-0000-0000C83C0000}"/>
    <cellStyle name="Comma 2 6 6 2 3" xfId="15515" xr:uid="{00000000-0005-0000-0000-0000C93C0000}"/>
    <cellStyle name="Comma 2 6 6 2 3 2" xfId="15516" xr:uid="{00000000-0005-0000-0000-0000CA3C0000}"/>
    <cellStyle name="Comma 2 6 6 2 4" xfId="15517" xr:uid="{00000000-0005-0000-0000-0000CB3C0000}"/>
    <cellStyle name="Comma 2 6 6 3" xfId="15518" xr:uid="{00000000-0005-0000-0000-0000CC3C0000}"/>
    <cellStyle name="Comma 2 6 6 3 2" xfId="15519" xr:uid="{00000000-0005-0000-0000-0000CD3C0000}"/>
    <cellStyle name="Comma 2 6 6 4" xfId="15520" xr:uid="{00000000-0005-0000-0000-0000CE3C0000}"/>
    <cellStyle name="Comma 2 6 6 4 2" xfId="15521" xr:uid="{00000000-0005-0000-0000-0000CF3C0000}"/>
    <cellStyle name="Comma 2 6 6 5" xfId="15522" xr:uid="{00000000-0005-0000-0000-0000D03C0000}"/>
    <cellStyle name="Comma 2 6 7" xfId="15523" xr:uid="{00000000-0005-0000-0000-0000D13C0000}"/>
    <cellStyle name="Comma 2 6 7 2" xfId="15524" xr:uid="{00000000-0005-0000-0000-0000D23C0000}"/>
    <cellStyle name="Comma 2 6 7 2 2" xfId="15525" xr:uid="{00000000-0005-0000-0000-0000D33C0000}"/>
    <cellStyle name="Comma 2 6 7 3" xfId="15526" xr:uid="{00000000-0005-0000-0000-0000D43C0000}"/>
    <cellStyle name="Comma 2 6 7 3 2" xfId="15527" xr:uid="{00000000-0005-0000-0000-0000D53C0000}"/>
    <cellStyle name="Comma 2 6 7 4" xfId="15528" xr:uid="{00000000-0005-0000-0000-0000D63C0000}"/>
    <cellStyle name="Comma 2 6 8" xfId="15529" xr:uid="{00000000-0005-0000-0000-0000D73C0000}"/>
    <cellStyle name="Comma 2 6 8 2" xfId="15530" xr:uid="{00000000-0005-0000-0000-0000D83C0000}"/>
    <cellStyle name="Comma 2 6 9" xfId="15531" xr:uid="{00000000-0005-0000-0000-0000D93C0000}"/>
    <cellStyle name="Comma 2 6 9 2" xfId="15532" xr:uid="{00000000-0005-0000-0000-0000DA3C0000}"/>
    <cellStyle name="Comma 2 7" xfId="15533" xr:uid="{00000000-0005-0000-0000-0000DB3C0000}"/>
    <cellStyle name="Comma 2 7 10" xfId="15534" xr:uid="{00000000-0005-0000-0000-0000DC3C0000}"/>
    <cellStyle name="Comma 2 7 2" xfId="15535" xr:uid="{00000000-0005-0000-0000-0000DD3C0000}"/>
    <cellStyle name="Comma 2 7 2 2" xfId="15536" xr:uid="{00000000-0005-0000-0000-0000DE3C0000}"/>
    <cellStyle name="Comma 2 7 2 2 2" xfId="15537" xr:uid="{00000000-0005-0000-0000-0000DF3C0000}"/>
    <cellStyle name="Comma 2 7 2 2 2 2" xfId="15538" xr:uid="{00000000-0005-0000-0000-0000E03C0000}"/>
    <cellStyle name="Comma 2 7 2 2 2 2 2" xfId="15539" xr:uid="{00000000-0005-0000-0000-0000E13C0000}"/>
    <cellStyle name="Comma 2 7 2 2 2 2 2 2" xfId="15540" xr:uid="{00000000-0005-0000-0000-0000E23C0000}"/>
    <cellStyle name="Comma 2 7 2 2 2 2 2 2 2" xfId="15541" xr:uid="{00000000-0005-0000-0000-0000E33C0000}"/>
    <cellStyle name="Comma 2 7 2 2 2 2 2 2 2 2" xfId="15542" xr:uid="{00000000-0005-0000-0000-0000E43C0000}"/>
    <cellStyle name="Comma 2 7 2 2 2 2 2 2 3" xfId="15543" xr:uid="{00000000-0005-0000-0000-0000E53C0000}"/>
    <cellStyle name="Comma 2 7 2 2 2 2 2 2 3 2" xfId="15544" xr:uid="{00000000-0005-0000-0000-0000E63C0000}"/>
    <cellStyle name="Comma 2 7 2 2 2 2 2 2 4" xfId="15545" xr:uid="{00000000-0005-0000-0000-0000E73C0000}"/>
    <cellStyle name="Comma 2 7 2 2 2 2 2 3" xfId="15546" xr:uid="{00000000-0005-0000-0000-0000E83C0000}"/>
    <cellStyle name="Comma 2 7 2 2 2 2 2 3 2" xfId="15547" xr:uid="{00000000-0005-0000-0000-0000E93C0000}"/>
    <cellStyle name="Comma 2 7 2 2 2 2 2 4" xfId="15548" xr:uid="{00000000-0005-0000-0000-0000EA3C0000}"/>
    <cellStyle name="Comma 2 7 2 2 2 2 2 4 2" xfId="15549" xr:uid="{00000000-0005-0000-0000-0000EB3C0000}"/>
    <cellStyle name="Comma 2 7 2 2 2 2 2 5" xfId="15550" xr:uid="{00000000-0005-0000-0000-0000EC3C0000}"/>
    <cellStyle name="Comma 2 7 2 2 2 2 3" xfId="15551" xr:uid="{00000000-0005-0000-0000-0000ED3C0000}"/>
    <cellStyle name="Comma 2 7 2 2 2 2 3 2" xfId="15552" xr:uid="{00000000-0005-0000-0000-0000EE3C0000}"/>
    <cellStyle name="Comma 2 7 2 2 2 2 3 2 2" xfId="15553" xr:uid="{00000000-0005-0000-0000-0000EF3C0000}"/>
    <cellStyle name="Comma 2 7 2 2 2 2 3 3" xfId="15554" xr:uid="{00000000-0005-0000-0000-0000F03C0000}"/>
    <cellStyle name="Comma 2 7 2 2 2 2 3 3 2" xfId="15555" xr:uid="{00000000-0005-0000-0000-0000F13C0000}"/>
    <cellStyle name="Comma 2 7 2 2 2 2 3 4" xfId="15556" xr:uid="{00000000-0005-0000-0000-0000F23C0000}"/>
    <cellStyle name="Comma 2 7 2 2 2 2 4" xfId="15557" xr:uid="{00000000-0005-0000-0000-0000F33C0000}"/>
    <cellStyle name="Comma 2 7 2 2 2 2 4 2" xfId="15558" xr:uid="{00000000-0005-0000-0000-0000F43C0000}"/>
    <cellStyle name="Comma 2 7 2 2 2 2 5" xfId="15559" xr:uid="{00000000-0005-0000-0000-0000F53C0000}"/>
    <cellStyle name="Comma 2 7 2 2 2 2 5 2" xfId="15560" xr:uid="{00000000-0005-0000-0000-0000F63C0000}"/>
    <cellStyle name="Comma 2 7 2 2 2 2 6" xfId="15561" xr:uid="{00000000-0005-0000-0000-0000F73C0000}"/>
    <cellStyle name="Comma 2 7 2 2 2 3" xfId="15562" xr:uid="{00000000-0005-0000-0000-0000F83C0000}"/>
    <cellStyle name="Comma 2 7 2 2 2 3 2" xfId="15563" xr:uid="{00000000-0005-0000-0000-0000F93C0000}"/>
    <cellStyle name="Comma 2 7 2 2 2 3 2 2" xfId="15564" xr:uid="{00000000-0005-0000-0000-0000FA3C0000}"/>
    <cellStyle name="Comma 2 7 2 2 2 3 2 2 2" xfId="15565" xr:uid="{00000000-0005-0000-0000-0000FB3C0000}"/>
    <cellStyle name="Comma 2 7 2 2 2 3 2 3" xfId="15566" xr:uid="{00000000-0005-0000-0000-0000FC3C0000}"/>
    <cellStyle name="Comma 2 7 2 2 2 3 2 3 2" xfId="15567" xr:uid="{00000000-0005-0000-0000-0000FD3C0000}"/>
    <cellStyle name="Comma 2 7 2 2 2 3 2 4" xfId="15568" xr:uid="{00000000-0005-0000-0000-0000FE3C0000}"/>
    <cellStyle name="Comma 2 7 2 2 2 3 3" xfId="15569" xr:uid="{00000000-0005-0000-0000-0000FF3C0000}"/>
    <cellStyle name="Comma 2 7 2 2 2 3 3 2" xfId="15570" xr:uid="{00000000-0005-0000-0000-0000003D0000}"/>
    <cellStyle name="Comma 2 7 2 2 2 3 4" xfId="15571" xr:uid="{00000000-0005-0000-0000-0000013D0000}"/>
    <cellStyle name="Comma 2 7 2 2 2 3 4 2" xfId="15572" xr:uid="{00000000-0005-0000-0000-0000023D0000}"/>
    <cellStyle name="Comma 2 7 2 2 2 3 5" xfId="15573" xr:uid="{00000000-0005-0000-0000-0000033D0000}"/>
    <cellStyle name="Comma 2 7 2 2 2 4" xfId="15574" xr:uid="{00000000-0005-0000-0000-0000043D0000}"/>
    <cellStyle name="Comma 2 7 2 2 2 4 2" xfId="15575" xr:uid="{00000000-0005-0000-0000-0000053D0000}"/>
    <cellStyle name="Comma 2 7 2 2 2 4 2 2" xfId="15576" xr:uid="{00000000-0005-0000-0000-0000063D0000}"/>
    <cellStyle name="Comma 2 7 2 2 2 4 3" xfId="15577" xr:uid="{00000000-0005-0000-0000-0000073D0000}"/>
    <cellStyle name="Comma 2 7 2 2 2 4 3 2" xfId="15578" xr:uid="{00000000-0005-0000-0000-0000083D0000}"/>
    <cellStyle name="Comma 2 7 2 2 2 4 4" xfId="15579" xr:uid="{00000000-0005-0000-0000-0000093D0000}"/>
    <cellStyle name="Comma 2 7 2 2 2 5" xfId="15580" xr:uid="{00000000-0005-0000-0000-00000A3D0000}"/>
    <cellStyle name="Comma 2 7 2 2 2 5 2" xfId="15581" xr:uid="{00000000-0005-0000-0000-00000B3D0000}"/>
    <cellStyle name="Comma 2 7 2 2 2 6" xfId="15582" xr:uid="{00000000-0005-0000-0000-00000C3D0000}"/>
    <cellStyle name="Comma 2 7 2 2 2 6 2" xfId="15583" xr:uid="{00000000-0005-0000-0000-00000D3D0000}"/>
    <cellStyle name="Comma 2 7 2 2 2 7" xfId="15584" xr:uid="{00000000-0005-0000-0000-00000E3D0000}"/>
    <cellStyle name="Comma 2 7 2 2 3" xfId="15585" xr:uid="{00000000-0005-0000-0000-00000F3D0000}"/>
    <cellStyle name="Comma 2 7 2 2 3 2" xfId="15586" xr:uid="{00000000-0005-0000-0000-0000103D0000}"/>
    <cellStyle name="Comma 2 7 2 2 3 2 2" xfId="15587" xr:uid="{00000000-0005-0000-0000-0000113D0000}"/>
    <cellStyle name="Comma 2 7 2 2 3 2 2 2" xfId="15588" xr:uid="{00000000-0005-0000-0000-0000123D0000}"/>
    <cellStyle name="Comma 2 7 2 2 3 2 2 2 2" xfId="15589" xr:uid="{00000000-0005-0000-0000-0000133D0000}"/>
    <cellStyle name="Comma 2 7 2 2 3 2 2 3" xfId="15590" xr:uid="{00000000-0005-0000-0000-0000143D0000}"/>
    <cellStyle name="Comma 2 7 2 2 3 2 2 3 2" xfId="15591" xr:uid="{00000000-0005-0000-0000-0000153D0000}"/>
    <cellStyle name="Comma 2 7 2 2 3 2 2 4" xfId="15592" xr:uid="{00000000-0005-0000-0000-0000163D0000}"/>
    <cellStyle name="Comma 2 7 2 2 3 2 3" xfId="15593" xr:uid="{00000000-0005-0000-0000-0000173D0000}"/>
    <cellStyle name="Comma 2 7 2 2 3 2 3 2" xfId="15594" xr:uid="{00000000-0005-0000-0000-0000183D0000}"/>
    <cellStyle name="Comma 2 7 2 2 3 2 4" xfId="15595" xr:uid="{00000000-0005-0000-0000-0000193D0000}"/>
    <cellStyle name="Comma 2 7 2 2 3 2 4 2" xfId="15596" xr:uid="{00000000-0005-0000-0000-00001A3D0000}"/>
    <cellStyle name="Comma 2 7 2 2 3 2 5" xfId="15597" xr:uid="{00000000-0005-0000-0000-00001B3D0000}"/>
    <cellStyle name="Comma 2 7 2 2 3 3" xfId="15598" xr:uid="{00000000-0005-0000-0000-00001C3D0000}"/>
    <cellStyle name="Comma 2 7 2 2 3 3 2" xfId="15599" xr:uid="{00000000-0005-0000-0000-00001D3D0000}"/>
    <cellStyle name="Comma 2 7 2 2 3 3 2 2" xfId="15600" xr:uid="{00000000-0005-0000-0000-00001E3D0000}"/>
    <cellStyle name="Comma 2 7 2 2 3 3 3" xfId="15601" xr:uid="{00000000-0005-0000-0000-00001F3D0000}"/>
    <cellStyle name="Comma 2 7 2 2 3 3 3 2" xfId="15602" xr:uid="{00000000-0005-0000-0000-0000203D0000}"/>
    <cellStyle name="Comma 2 7 2 2 3 3 4" xfId="15603" xr:uid="{00000000-0005-0000-0000-0000213D0000}"/>
    <cellStyle name="Comma 2 7 2 2 3 4" xfId="15604" xr:uid="{00000000-0005-0000-0000-0000223D0000}"/>
    <cellStyle name="Comma 2 7 2 2 3 4 2" xfId="15605" xr:uid="{00000000-0005-0000-0000-0000233D0000}"/>
    <cellStyle name="Comma 2 7 2 2 3 5" xfId="15606" xr:uid="{00000000-0005-0000-0000-0000243D0000}"/>
    <cellStyle name="Comma 2 7 2 2 3 5 2" xfId="15607" xr:uid="{00000000-0005-0000-0000-0000253D0000}"/>
    <cellStyle name="Comma 2 7 2 2 3 6" xfId="15608" xr:uid="{00000000-0005-0000-0000-0000263D0000}"/>
    <cellStyle name="Comma 2 7 2 2 4" xfId="15609" xr:uid="{00000000-0005-0000-0000-0000273D0000}"/>
    <cellStyle name="Comma 2 7 2 2 4 2" xfId="15610" xr:uid="{00000000-0005-0000-0000-0000283D0000}"/>
    <cellStyle name="Comma 2 7 2 2 4 2 2" xfId="15611" xr:uid="{00000000-0005-0000-0000-0000293D0000}"/>
    <cellStyle name="Comma 2 7 2 2 4 2 2 2" xfId="15612" xr:uid="{00000000-0005-0000-0000-00002A3D0000}"/>
    <cellStyle name="Comma 2 7 2 2 4 2 3" xfId="15613" xr:uid="{00000000-0005-0000-0000-00002B3D0000}"/>
    <cellStyle name="Comma 2 7 2 2 4 2 3 2" xfId="15614" xr:uid="{00000000-0005-0000-0000-00002C3D0000}"/>
    <cellStyle name="Comma 2 7 2 2 4 2 4" xfId="15615" xr:uid="{00000000-0005-0000-0000-00002D3D0000}"/>
    <cellStyle name="Comma 2 7 2 2 4 3" xfId="15616" xr:uid="{00000000-0005-0000-0000-00002E3D0000}"/>
    <cellStyle name="Comma 2 7 2 2 4 3 2" xfId="15617" xr:uid="{00000000-0005-0000-0000-00002F3D0000}"/>
    <cellStyle name="Comma 2 7 2 2 4 4" xfId="15618" xr:uid="{00000000-0005-0000-0000-0000303D0000}"/>
    <cellStyle name="Comma 2 7 2 2 4 4 2" xfId="15619" xr:uid="{00000000-0005-0000-0000-0000313D0000}"/>
    <cellStyle name="Comma 2 7 2 2 4 5" xfId="15620" xr:uid="{00000000-0005-0000-0000-0000323D0000}"/>
    <cellStyle name="Comma 2 7 2 2 5" xfId="15621" xr:uid="{00000000-0005-0000-0000-0000333D0000}"/>
    <cellStyle name="Comma 2 7 2 2 5 2" xfId="15622" xr:uid="{00000000-0005-0000-0000-0000343D0000}"/>
    <cellStyle name="Comma 2 7 2 2 5 2 2" xfId="15623" xr:uid="{00000000-0005-0000-0000-0000353D0000}"/>
    <cellStyle name="Comma 2 7 2 2 5 3" xfId="15624" xr:uid="{00000000-0005-0000-0000-0000363D0000}"/>
    <cellStyle name="Comma 2 7 2 2 5 3 2" xfId="15625" xr:uid="{00000000-0005-0000-0000-0000373D0000}"/>
    <cellStyle name="Comma 2 7 2 2 5 4" xfId="15626" xr:uid="{00000000-0005-0000-0000-0000383D0000}"/>
    <cellStyle name="Comma 2 7 2 2 6" xfId="15627" xr:uid="{00000000-0005-0000-0000-0000393D0000}"/>
    <cellStyle name="Comma 2 7 2 2 6 2" xfId="15628" xr:uid="{00000000-0005-0000-0000-00003A3D0000}"/>
    <cellStyle name="Comma 2 7 2 2 7" xfId="15629" xr:uid="{00000000-0005-0000-0000-00003B3D0000}"/>
    <cellStyle name="Comma 2 7 2 2 7 2" xfId="15630" xr:uid="{00000000-0005-0000-0000-00003C3D0000}"/>
    <cellStyle name="Comma 2 7 2 2 8" xfId="15631" xr:uid="{00000000-0005-0000-0000-00003D3D0000}"/>
    <cellStyle name="Comma 2 7 2 3" xfId="15632" xr:uid="{00000000-0005-0000-0000-00003E3D0000}"/>
    <cellStyle name="Comma 2 7 2 3 2" xfId="15633" xr:uid="{00000000-0005-0000-0000-00003F3D0000}"/>
    <cellStyle name="Comma 2 7 2 3 2 2" xfId="15634" xr:uid="{00000000-0005-0000-0000-0000403D0000}"/>
    <cellStyle name="Comma 2 7 2 3 2 2 2" xfId="15635" xr:uid="{00000000-0005-0000-0000-0000413D0000}"/>
    <cellStyle name="Comma 2 7 2 3 2 2 2 2" xfId="15636" xr:uid="{00000000-0005-0000-0000-0000423D0000}"/>
    <cellStyle name="Comma 2 7 2 3 2 2 2 2 2" xfId="15637" xr:uid="{00000000-0005-0000-0000-0000433D0000}"/>
    <cellStyle name="Comma 2 7 2 3 2 2 2 3" xfId="15638" xr:uid="{00000000-0005-0000-0000-0000443D0000}"/>
    <cellStyle name="Comma 2 7 2 3 2 2 2 3 2" xfId="15639" xr:uid="{00000000-0005-0000-0000-0000453D0000}"/>
    <cellStyle name="Comma 2 7 2 3 2 2 2 4" xfId="15640" xr:uid="{00000000-0005-0000-0000-0000463D0000}"/>
    <cellStyle name="Comma 2 7 2 3 2 2 3" xfId="15641" xr:uid="{00000000-0005-0000-0000-0000473D0000}"/>
    <cellStyle name="Comma 2 7 2 3 2 2 3 2" xfId="15642" xr:uid="{00000000-0005-0000-0000-0000483D0000}"/>
    <cellStyle name="Comma 2 7 2 3 2 2 4" xfId="15643" xr:uid="{00000000-0005-0000-0000-0000493D0000}"/>
    <cellStyle name="Comma 2 7 2 3 2 2 4 2" xfId="15644" xr:uid="{00000000-0005-0000-0000-00004A3D0000}"/>
    <cellStyle name="Comma 2 7 2 3 2 2 5" xfId="15645" xr:uid="{00000000-0005-0000-0000-00004B3D0000}"/>
    <cellStyle name="Comma 2 7 2 3 2 3" xfId="15646" xr:uid="{00000000-0005-0000-0000-00004C3D0000}"/>
    <cellStyle name="Comma 2 7 2 3 2 3 2" xfId="15647" xr:uid="{00000000-0005-0000-0000-00004D3D0000}"/>
    <cellStyle name="Comma 2 7 2 3 2 3 2 2" xfId="15648" xr:uid="{00000000-0005-0000-0000-00004E3D0000}"/>
    <cellStyle name="Comma 2 7 2 3 2 3 3" xfId="15649" xr:uid="{00000000-0005-0000-0000-00004F3D0000}"/>
    <cellStyle name="Comma 2 7 2 3 2 3 3 2" xfId="15650" xr:uid="{00000000-0005-0000-0000-0000503D0000}"/>
    <cellStyle name="Comma 2 7 2 3 2 3 4" xfId="15651" xr:uid="{00000000-0005-0000-0000-0000513D0000}"/>
    <cellStyle name="Comma 2 7 2 3 2 4" xfId="15652" xr:uid="{00000000-0005-0000-0000-0000523D0000}"/>
    <cellStyle name="Comma 2 7 2 3 2 4 2" xfId="15653" xr:uid="{00000000-0005-0000-0000-0000533D0000}"/>
    <cellStyle name="Comma 2 7 2 3 2 5" xfId="15654" xr:uid="{00000000-0005-0000-0000-0000543D0000}"/>
    <cellStyle name="Comma 2 7 2 3 2 5 2" xfId="15655" xr:uid="{00000000-0005-0000-0000-0000553D0000}"/>
    <cellStyle name="Comma 2 7 2 3 2 6" xfId="15656" xr:uid="{00000000-0005-0000-0000-0000563D0000}"/>
    <cellStyle name="Comma 2 7 2 3 3" xfId="15657" xr:uid="{00000000-0005-0000-0000-0000573D0000}"/>
    <cellStyle name="Comma 2 7 2 3 3 2" xfId="15658" xr:uid="{00000000-0005-0000-0000-0000583D0000}"/>
    <cellStyle name="Comma 2 7 2 3 3 2 2" xfId="15659" xr:uid="{00000000-0005-0000-0000-0000593D0000}"/>
    <cellStyle name="Comma 2 7 2 3 3 2 2 2" xfId="15660" xr:uid="{00000000-0005-0000-0000-00005A3D0000}"/>
    <cellStyle name="Comma 2 7 2 3 3 2 3" xfId="15661" xr:uid="{00000000-0005-0000-0000-00005B3D0000}"/>
    <cellStyle name="Comma 2 7 2 3 3 2 3 2" xfId="15662" xr:uid="{00000000-0005-0000-0000-00005C3D0000}"/>
    <cellStyle name="Comma 2 7 2 3 3 2 4" xfId="15663" xr:uid="{00000000-0005-0000-0000-00005D3D0000}"/>
    <cellStyle name="Comma 2 7 2 3 3 3" xfId="15664" xr:uid="{00000000-0005-0000-0000-00005E3D0000}"/>
    <cellStyle name="Comma 2 7 2 3 3 3 2" xfId="15665" xr:uid="{00000000-0005-0000-0000-00005F3D0000}"/>
    <cellStyle name="Comma 2 7 2 3 3 4" xfId="15666" xr:uid="{00000000-0005-0000-0000-0000603D0000}"/>
    <cellStyle name="Comma 2 7 2 3 3 4 2" xfId="15667" xr:uid="{00000000-0005-0000-0000-0000613D0000}"/>
    <cellStyle name="Comma 2 7 2 3 3 5" xfId="15668" xr:uid="{00000000-0005-0000-0000-0000623D0000}"/>
    <cellStyle name="Comma 2 7 2 3 4" xfId="15669" xr:uid="{00000000-0005-0000-0000-0000633D0000}"/>
    <cellStyle name="Comma 2 7 2 3 4 2" xfId="15670" xr:uid="{00000000-0005-0000-0000-0000643D0000}"/>
    <cellStyle name="Comma 2 7 2 3 4 2 2" xfId="15671" xr:uid="{00000000-0005-0000-0000-0000653D0000}"/>
    <cellStyle name="Comma 2 7 2 3 4 3" xfId="15672" xr:uid="{00000000-0005-0000-0000-0000663D0000}"/>
    <cellStyle name="Comma 2 7 2 3 4 3 2" xfId="15673" xr:uid="{00000000-0005-0000-0000-0000673D0000}"/>
    <cellStyle name="Comma 2 7 2 3 4 4" xfId="15674" xr:uid="{00000000-0005-0000-0000-0000683D0000}"/>
    <cellStyle name="Comma 2 7 2 3 5" xfId="15675" xr:uid="{00000000-0005-0000-0000-0000693D0000}"/>
    <cellStyle name="Comma 2 7 2 3 5 2" xfId="15676" xr:uid="{00000000-0005-0000-0000-00006A3D0000}"/>
    <cellStyle name="Comma 2 7 2 3 6" xfId="15677" xr:uid="{00000000-0005-0000-0000-00006B3D0000}"/>
    <cellStyle name="Comma 2 7 2 3 6 2" xfId="15678" xr:uid="{00000000-0005-0000-0000-00006C3D0000}"/>
    <cellStyle name="Comma 2 7 2 3 7" xfId="15679" xr:uid="{00000000-0005-0000-0000-00006D3D0000}"/>
    <cellStyle name="Comma 2 7 2 4" xfId="15680" xr:uid="{00000000-0005-0000-0000-00006E3D0000}"/>
    <cellStyle name="Comma 2 7 2 4 2" xfId="15681" xr:uid="{00000000-0005-0000-0000-00006F3D0000}"/>
    <cellStyle name="Comma 2 7 2 4 2 2" xfId="15682" xr:uid="{00000000-0005-0000-0000-0000703D0000}"/>
    <cellStyle name="Comma 2 7 2 4 2 2 2" xfId="15683" xr:uid="{00000000-0005-0000-0000-0000713D0000}"/>
    <cellStyle name="Comma 2 7 2 4 2 2 2 2" xfId="15684" xr:uid="{00000000-0005-0000-0000-0000723D0000}"/>
    <cellStyle name="Comma 2 7 2 4 2 2 3" xfId="15685" xr:uid="{00000000-0005-0000-0000-0000733D0000}"/>
    <cellStyle name="Comma 2 7 2 4 2 2 3 2" xfId="15686" xr:uid="{00000000-0005-0000-0000-0000743D0000}"/>
    <cellStyle name="Comma 2 7 2 4 2 2 4" xfId="15687" xr:uid="{00000000-0005-0000-0000-0000753D0000}"/>
    <cellStyle name="Comma 2 7 2 4 2 3" xfId="15688" xr:uid="{00000000-0005-0000-0000-0000763D0000}"/>
    <cellStyle name="Comma 2 7 2 4 2 3 2" xfId="15689" xr:uid="{00000000-0005-0000-0000-0000773D0000}"/>
    <cellStyle name="Comma 2 7 2 4 2 4" xfId="15690" xr:uid="{00000000-0005-0000-0000-0000783D0000}"/>
    <cellStyle name="Comma 2 7 2 4 2 4 2" xfId="15691" xr:uid="{00000000-0005-0000-0000-0000793D0000}"/>
    <cellStyle name="Comma 2 7 2 4 2 5" xfId="15692" xr:uid="{00000000-0005-0000-0000-00007A3D0000}"/>
    <cellStyle name="Comma 2 7 2 4 3" xfId="15693" xr:uid="{00000000-0005-0000-0000-00007B3D0000}"/>
    <cellStyle name="Comma 2 7 2 4 3 2" xfId="15694" xr:uid="{00000000-0005-0000-0000-00007C3D0000}"/>
    <cellStyle name="Comma 2 7 2 4 3 2 2" xfId="15695" xr:uid="{00000000-0005-0000-0000-00007D3D0000}"/>
    <cellStyle name="Comma 2 7 2 4 3 3" xfId="15696" xr:uid="{00000000-0005-0000-0000-00007E3D0000}"/>
    <cellStyle name="Comma 2 7 2 4 3 3 2" xfId="15697" xr:uid="{00000000-0005-0000-0000-00007F3D0000}"/>
    <cellStyle name="Comma 2 7 2 4 3 4" xfId="15698" xr:uid="{00000000-0005-0000-0000-0000803D0000}"/>
    <cellStyle name="Comma 2 7 2 4 4" xfId="15699" xr:uid="{00000000-0005-0000-0000-0000813D0000}"/>
    <cellStyle name="Comma 2 7 2 4 4 2" xfId="15700" xr:uid="{00000000-0005-0000-0000-0000823D0000}"/>
    <cellStyle name="Comma 2 7 2 4 5" xfId="15701" xr:uid="{00000000-0005-0000-0000-0000833D0000}"/>
    <cellStyle name="Comma 2 7 2 4 5 2" xfId="15702" xr:uid="{00000000-0005-0000-0000-0000843D0000}"/>
    <cellStyle name="Comma 2 7 2 4 6" xfId="15703" xr:uid="{00000000-0005-0000-0000-0000853D0000}"/>
    <cellStyle name="Comma 2 7 2 5" xfId="15704" xr:uid="{00000000-0005-0000-0000-0000863D0000}"/>
    <cellStyle name="Comma 2 7 2 5 2" xfId="15705" xr:uid="{00000000-0005-0000-0000-0000873D0000}"/>
    <cellStyle name="Comma 2 7 2 5 2 2" xfId="15706" xr:uid="{00000000-0005-0000-0000-0000883D0000}"/>
    <cellStyle name="Comma 2 7 2 5 2 2 2" xfId="15707" xr:uid="{00000000-0005-0000-0000-0000893D0000}"/>
    <cellStyle name="Comma 2 7 2 5 2 3" xfId="15708" xr:uid="{00000000-0005-0000-0000-00008A3D0000}"/>
    <cellStyle name="Comma 2 7 2 5 2 3 2" xfId="15709" xr:uid="{00000000-0005-0000-0000-00008B3D0000}"/>
    <cellStyle name="Comma 2 7 2 5 2 4" xfId="15710" xr:uid="{00000000-0005-0000-0000-00008C3D0000}"/>
    <cellStyle name="Comma 2 7 2 5 3" xfId="15711" xr:uid="{00000000-0005-0000-0000-00008D3D0000}"/>
    <cellStyle name="Comma 2 7 2 5 3 2" xfId="15712" xr:uid="{00000000-0005-0000-0000-00008E3D0000}"/>
    <cellStyle name="Comma 2 7 2 5 4" xfId="15713" xr:uid="{00000000-0005-0000-0000-00008F3D0000}"/>
    <cellStyle name="Comma 2 7 2 5 4 2" xfId="15714" xr:uid="{00000000-0005-0000-0000-0000903D0000}"/>
    <cellStyle name="Comma 2 7 2 5 5" xfId="15715" xr:uid="{00000000-0005-0000-0000-0000913D0000}"/>
    <cellStyle name="Comma 2 7 2 6" xfId="15716" xr:uid="{00000000-0005-0000-0000-0000923D0000}"/>
    <cellStyle name="Comma 2 7 2 6 2" xfId="15717" xr:uid="{00000000-0005-0000-0000-0000933D0000}"/>
    <cellStyle name="Comma 2 7 2 6 2 2" xfId="15718" xr:uid="{00000000-0005-0000-0000-0000943D0000}"/>
    <cellStyle name="Comma 2 7 2 6 3" xfId="15719" xr:uid="{00000000-0005-0000-0000-0000953D0000}"/>
    <cellStyle name="Comma 2 7 2 6 3 2" xfId="15720" xr:uid="{00000000-0005-0000-0000-0000963D0000}"/>
    <cellStyle name="Comma 2 7 2 6 4" xfId="15721" xr:uid="{00000000-0005-0000-0000-0000973D0000}"/>
    <cellStyle name="Comma 2 7 2 7" xfId="15722" xr:uid="{00000000-0005-0000-0000-0000983D0000}"/>
    <cellStyle name="Comma 2 7 2 7 2" xfId="15723" xr:uid="{00000000-0005-0000-0000-0000993D0000}"/>
    <cellStyle name="Comma 2 7 2 8" xfId="15724" xr:uid="{00000000-0005-0000-0000-00009A3D0000}"/>
    <cellStyle name="Comma 2 7 2 8 2" xfId="15725" xr:uid="{00000000-0005-0000-0000-00009B3D0000}"/>
    <cellStyle name="Comma 2 7 2 9" xfId="15726" xr:uid="{00000000-0005-0000-0000-00009C3D0000}"/>
    <cellStyle name="Comma 2 7 3" xfId="15727" xr:uid="{00000000-0005-0000-0000-00009D3D0000}"/>
    <cellStyle name="Comma 2 7 3 2" xfId="15728" xr:uid="{00000000-0005-0000-0000-00009E3D0000}"/>
    <cellStyle name="Comma 2 7 3 2 2" xfId="15729" xr:uid="{00000000-0005-0000-0000-00009F3D0000}"/>
    <cellStyle name="Comma 2 7 3 2 2 2" xfId="15730" xr:uid="{00000000-0005-0000-0000-0000A03D0000}"/>
    <cellStyle name="Comma 2 7 3 2 2 2 2" xfId="15731" xr:uid="{00000000-0005-0000-0000-0000A13D0000}"/>
    <cellStyle name="Comma 2 7 3 2 2 2 2 2" xfId="15732" xr:uid="{00000000-0005-0000-0000-0000A23D0000}"/>
    <cellStyle name="Comma 2 7 3 2 2 2 2 2 2" xfId="15733" xr:uid="{00000000-0005-0000-0000-0000A33D0000}"/>
    <cellStyle name="Comma 2 7 3 2 2 2 2 3" xfId="15734" xr:uid="{00000000-0005-0000-0000-0000A43D0000}"/>
    <cellStyle name="Comma 2 7 3 2 2 2 2 3 2" xfId="15735" xr:uid="{00000000-0005-0000-0000-0000A53D0000}"/>
    <cellStyle name="Comma 2 7 3 2 2 2 2 4" xfId="15736" xr:uid="{00000000-0005-0000-0000-0000A63D0000}"/>
    <cellStyle name="Comma 2 7 3 2 2 2 3" xfId="15737" xr:uid="{00000000-0005-0000-0000-0000A73D0000}"/>
    <cellStyle name="Comma 2 7 3 2 2 2 3 2" xfId="15738" xr:uid="{00000000-0005-0000-0000-0000A83D0000}"/>
    <cellStyle name="Comma 2 7 3 2 2 2 4" xfId="15739" xr:uid="{00000000-0005-0000-0000-0000A93D0000}"/>
    <cellStyle name="Comma 2 7 3 2 2 2 4 2" xfId="15740" xr:uid="{00000000-0005-0000-0000-0000AA3D0000}"/>
    <cellStyle name="Comma 2 7 3 2 2 2 5" xfId="15741" xr:uid="{00000000-0005-0000-0000-0000AB3D0000}"/>
    <cellStyle name="Comma 2 7 3 2 2 3" xfId="15742" xr:uid="{00000000-0005-0000-0000-0000AC3D0000}"/>
    <cellStyle name="Comma 2 7 3 2 2 3 2" xfId="15743" xr:uid="{00000000-0005-0000-0000-0000AD3D0000}"/>
    <cellStyle name="Comma 2 7 3 2 2 3 2 2" xfId="15744" xr:uid="{00000000-0005-0000-0000-0000AE3D0000}"/>
    <cellStyle name="Comma 2 7 3 2 2 3 3" xfId="15745" xr:uid="{00000000-0005-0000-0000-0000AF3D0000}"/>
    <cellStyle name="Comma 2 7 3 2 2 3 3 2" xfId="15746" xr:uid="{00000000-0005-0000-0000-0000B03D0000}"/>
    <cellStyle name="Comma 2 7 3 2 2 3 4" xfId="15747" xr:uid="{00000000-0005-0000-0000-0000B13D0000}"/>
    <cellStyle name="Comma 2 7 3 2 2 4" xfId="15748" xr:uid="{00000000-0005-0000-0000-0000B23D0000}"/>
    <cellStyle name="Comma 2 7 3 2 2 4 2" xfId="15749" xr:uid="{00000000-0005-0000-0000-0000B33D0000}"/>
    <cellStyle name="Comma 2 7 3 2 2 5" xfId="15750" xr:uid="{00000000-0005-0000-0000-0000B43D0000}"/>
    <cellStyle name="Comma 2 7 3 2 2 5 2" xfId="15751" xr:uid="{00000000-0005-0000-0000-0000B53D0000}"/>
    <cellStyle name="Comma 2 7 3 2 2 6" xfId="15752" xr:uid="{00000000-0005-0000-0000-0000B63D0000}"/>
    <cellStyle name="Comma 2 7 3 2 3" xfId="15753" xr:uid="{00000000-0005-0000-0000-0000B73D0000}"/>
    <cellStyle name="Comma 2 7 3 2 3 2" xfId="15754" xr:uid="{00000000-0005-0000-0000-0000B83D0000}"/>
    <cellStyle name="Comma 2 7 3 2 3 2 2" xfId="15755" xr:uid="{00000000-0005-0000-0000-0000B93D0000}"/>
    <cellStyle name="Comma 2 7 3 2 3 2 2 2" xfId="15756" xr:uid="{00000000-0005-0000-0000-0000BA3D0000}"/>
    <cellStyle name="Comma 2 7 3 2 3 2 3" xfId="15757" xr:uid="{00000000-0005-0000-0000-0000BB3D0000}"/>
    <cellStyle name="Comma 2 7 3 2 3 2 3 2" xfId="15758" xr:uid="{00000000-0005-0000-0000-0000BC3D0000}"/>
    <cellStyle name="Comma 2 7 3 2 3 2 4" xfId="15759" xr:uid="{00000000-0005-0000-0000-0000BD3D0000}"/>
    <cellStyle name="Comma 2 7 3 2 3 3" xfId="15760" xr:uid="{00000000-0005-0000-0000-0000BE3D0000}"/>
    <cellStyle name="Comma 2 7 3 2 3 3 2" xfId="15761" xr:uid="{00000000-0005-0000-0000-0000BF3D0000}"/>
    <cellStyle name="Comma 2 7 3 2 3 4" xfId="15762" xr:uid="{00000000-0005-0000-0000-0000C03D0000}"/>
    <cellStyle name="Comma 2 7 3 2 3 4 2" xfId="15763" xr:uid="{00000000-0005-0000-0000-0000C13D0000}"/>
    <cellStyle name="Comma 2 7 3 2 3 5" xfId="15764" xr:uid="{00000000-0005-0000-0000-0000C23D0000}"/>
    <cellStyle name="Comma 2 7 3 2 4" xfId="15765" xr:uid="{00000000-0005-0000-0000-0000C33D0000}"/>
    <cellStyle name="Comma 2 7 3 2 4 2" xfId="15766" xr:uid="{00000000-0005-0000-0000-0000C43D0000}"/>
    <cellStyle name="Comma 2 7 3 2 4 2 2" xfId="15767" xr:uid="{00000000-0005-0000-0000-0000C53D0000}"/>
    <cellStyle name="Comma 2 7 3 2 4 3" xfId="15768" xr:uid="{00000000-0005-0000-0000-0000C63D0000}"/>
    <cellStyle name="Comma 2 7 3 2 4 3 2" xfId="15769" xr:uid="{00000000-0005-0000-0000-0000C73D0000}"/>
    <cellStyle name="Comma 2 7 3 2 4 4" xfId="15770" xr:uid="{00000000-0005-0000-0000-0000C83D0000}"/>
    <cellStyle name="Comma 2 7 3 2 5" xfId="15771" xr:uid="{00000000-0005-0000-0000-0000C93D0000}"/>
    <cellStyle name="Comma 2 7 3 2 5 2" xfId="15772" xr:uid="{00000000-0005-0000-0000-0000CA3D0000}"/>
    <cellStyle name="Comma 2 7 3 2 6" xfId="15773" xr:uid="{00000000-0005-0000-0000-0000CB3D0000}"/>
    <cellStyle name="Comma 2 7 3 2 6 2" xfId="15774" xr:uid="{00000000-0005-0000-0000-0000CC3D0000}"/>
    <cellStyle name="Comma 2 7 3 2 7" xfId="15775" xr:uid="{00000000-0005-0000-0000-0000CD3D0000}"/>
    <cellStyle name="Comma 2 7 3 3" xfId="15776" xr:uid="{00000000-0005-0000-0000-0000CE3D0000}"/>
    <cellStyle name="Comma 2 7 3 3 2" xfId="15777" xr:uid="{00000000-0005-0000-0000-0000CF3D0000}"/>
    <cellStyle name="Comma 2 7 3 3 2 2" xfId="15778" xr:uid="{00000000-0005-0000-0000-0000D03D0000}"/>
    <cellStyle name="Comma 2 7 3 3 2 2 2" xfId="15779" xr:uid="{00000000-0005-0000-0000-0000D13D0000}"/>
    <cellStyle name="Comma 2 7 3 3 2 2 2 2" xfId="15780" xr:uid="{00000000-0005-0000-0000-0000D23D0000}"/>
    <cellStyle name="Comma 2 7 3 3 2 2 3" xfId="15781" xr:uid="{00000000-0005-0000-0000-0000D33D0000}"/>
    <cellStyle name="Comma 2 7 3 3 2 2 3 2" xfId="15782" xr:uid="{00000000-0005-0000-0000-0000D43D0000}"/>
    <cellStyle name="Comma 2 7 3 3 2 2 4" xfId="15783" xr:uid="{00000000-0005-0000-0000-0000D53D0000}"/>
    <cellStyle name="Comma 2 7 3 3 2 3" xfId="15784" xr:uid="{00000000-0005-0000-0000-0000D63D0000}"/>
    <cellStyle name="Comma 2 7 3 3 2 3 2" xfId="15785" xr:uid="{00000000-0005-0000-0000-0000D73D0000}"/>
    <cellStyle name="Comma 2 7 3 3 2 4" xfId="15786" xr:uid="{00000000-0005-0000-0000-0000D83D0000}"/>
    <cellStyle name="Comma 2 7 3 3 2 4 2" xfId="15787" xr:uid="{00000000-0005-0000-0000-0000D93D0000}"/>
    <cellStyle name="Comma 2 7 3 3 2 5" xfId="15788" xr:uid="{00000000-0005-0000-0000-0000DA3D0000}"/>
    <cellStyle name="Comma 2 7 3 3 3" xfId="15789" xr:uid="{00000000-0005-0000-0000-0000DB3D0000}"/>
    <cellStyle name="Comma 2 7 3 3 3 2" xfId="15790" xr:uid="{00000000-0005-0000-0000-0000DC3D0000}"/>
    <cellStyle name="Comma 2 7 3 3 3 2 2" xfId="15791" xr:uid="{00000000-0005-0000-0000-0000DD3D0000}"/>
    <cellStyle name="Comma 2 7 3 3 3 3" xfId="15792" xr:uid="{00000000-0005-0000-0000-0000DE3D0000}"/>
    <cellStyle name="Comma 2 7 3 3 3 3 2" xfId="15793" xr:uid="{00000000-0005-0000-0000-0000DF3D0000}"/>
    <cellStyle name="Comma 2 7 3 3 3 4" xfId="15794" xr:uid="{00000000-0005-0000-0000-0000E03D0000}"/>
    <cellStyle name="Comma 2 7 3 3 4" xfId="15795" xr:uid="{00000000-0005-0000-0000-0000E13D0000}"/>
    <cellStyle name="Comma 2 7 3 3 4 2" xfId="15796" xr:uid="{00000000-0005-0000-0000-0000E23D0000}"/>
    <cellStyle name="Comma 2 7 3 3 5" xfId="15797" xr:uid="{00000000-0005-0000-0000-0000E33D0000}"/>
    <cellStyle name="Comma 2 7 3 3 5 2" xfId="15798" xr:uid="{00000000-0005-0000-0000-0000E43D0000}"/>
    <cellStyle name="Comma 2 7 3 3 6" xfId="15799" xr:uid="{00000000-0005-0000-0000-0000E53D0000}"/>
    <cellStyle name="Comma 2 7 3 4" xfId="15800" xr:uid="{00000000-0005-0000-0000-0000E63D0000}"/>
    <cellStyle name="Comma 2 7 3 4 2" xfId="15801" xr:uid="{00000000-0005-0000-0000-0000E73D0000}"/>
    <cellStyle name="Comma 2 7 3 4 2 2" xfId="15802" xr:uid="{00000000-0005-0000-0000-0000E83D0000}"/>
    <cellStyle name="Comma 2 7 3 4 2 2 2" xfId="15803" xr:uid="{00000000-0005-0000-0000-0000E93D0000}"/>
    <cellStyle name="Comma 2 7 3 4 2 3" xfId="15804" xr:uid="{00000000-0005-0000-0000-0000EA3D0000}"/>
    <cellStyle name="Comma 2 7 3 4 2 3 2" xfId="15805" xr:uid="{00000000-0005-0000-0000-0000EB3D0000}"/>
    <cellStyle name="Comma 2 7 3 4 2 4" xfId="15806" xr:uid="{00000000-0005-0000-0000-0000EC3D0000}"/>
    <cellStyle name="Comma 2 7 3 4 3" xfId="15807" xr:uid="{00000000-0005-0000-0000-0000ED3D0000}"/>
    <cellStyle name="Comma 2 7 3 4 3 2" xfId="15808" xr:uid="{00000000-0005-0000-0000-0000EE3D0000}"/>
    <cellStyle name="Comma 2 7 3 4 4" xfId="15809" xr:uid="{00000000-0005-0000-0000-0000EF3D0000}"/>
    <cellStyle name="Comma 2 7 3 4 4 2" xfId="15810" xr:uid="{00000000-0005-0000-0000-0000F03D0000}"/>
    <cellStyle name="Comma 2 7 3 4 5" xfId="15811" xr:uid="{00000000-0005-0000-0000-0000F13D0000}"/>
    <cellStyle name="Comma 2 7 3 5" xfId="15812" xr:uid="{00000000-0005-0000-0000-0000F23D0000}"/>
    <cellStyle name="Comma 2 7 3 5 2" xfId="15813" xr:uid="{00000000-0005-0000-0000-0000F33D0000}"/>
    <cellStyle name="Comma 2 7 3 5 2 2" xfId="15814" xr:uid="{00000000-0005-0000-0000-0000F43D0000}"/>
    <cellStyle name="Comma 2 7 3 5 3" xfId="15815" xr:uid="{00000000-0005-0000-0000-0000F53D0000}"/>
    <cellStyle name="Comma 2 7 3 5 3 2" xfId="15816" xr:uid="{00000000-0005-0000-0000-0000F63D0000}"/>
    <cellStyle name="Comma 2 7 3 5 4" xfId="15817" xr:uid="{00000000-0005-0000-0000-0000F73D0000}"/>
    <cellStyle name="Comma 2 7 3 6" xfId="15818" xr:uid="{00000000-0005-0000-0000-0000F83D0000}"/>
    <cellStyle name="Comma 2 7 3 6 2" xfId="15819" xr:uid="{00000000-0005-0000-0000-0000F93D0000}"/>
    <cellStyle name="Comma 2 7 3 7" xfId="15820" xr:uid="{00000000-0005-0000-0000-0000FA3D0000}"/>
    <cellStyle name="Comma 2 7 3 7 2" xfId="15821" xr:uid="{00000000-0005-0000-0000-0000FB3D0000}"/>
    <cellStyle name="Comma 2 7 3 8" xfId="15822" xr:uid="{00000000-0005-0000-0000-0000FC3D0000}"/>
    <cellStyle name="Comma 2 7 4" xfId="15823" xr:uid="{00000000-0005-0000-0000-0000FD3D0000}"/>
    <cellStyle name="Comma 2 7 4 2" xfId="15824" xr:uid="{00000000-0005-0000-0000-0000FE3D0000}"/>
    <cellStyle name="Comma 2 7 4 2 2" xfId="15825" xr:uid="{00000000-0005-0000-0000-0000FF3D0000}"/>
    <cellStyle name="Comma 2 7 4 2 2 2" xfId="15826" xr:uid="{00000000-0005-0000-0000-0000003E0000}"/>
    <cellStyle name="Comma 2 7 4 2 2 2 2" xfId="15827" xr:uid="{00000000-0005-0000-0000-0000013E0000}"/>
    <cellStyle name="Comma 2 7 4 2 2 2 2 2" xfId="15828" xr:uid="{00000000-0005-0000-0000-0000023E0000}"/>
    <cellStyle name="Comma 2 7 4 2 2 2 3" xfId="15829" xr:uid="{00000000-0005-0000-0000-0000033E0000}"/>
    <cellStyle name="Comma 2 7 4 2 2 2 3 2" xfId="15830" xr:uid="{00000000-0005-0000-0000-0000043E0000}"/>
    <cellStyle name="Comma 2 7 4 2 2 2 4" xfId="15831" xr:uid="{00000000-0005-0000-0000-0000053E0000}"/>
    <cellStyle name="Comma 2 7 4 2 2 3" xfId="15832" xr:uid="{00000000-0005-0000-0000-0000063E0000}"/>
    <cellStyle name="Comma 2 7 4 2 2 3 2" xfId="15833" xr:uid="{00000000-0005-0000-0000-0000073E0000}"/>
    <cellStyle name="Comma 2 7 4 2 2 4" xfId="15834" xr:uid="{00000000-0005-0000-0000-0000083E0000}"/>
    <cellStyle name="Comma 2 7 4 2 2 4 2" xfId="15835" xr:uid="{00000000-0005-0000-0000-0000093E0000}"/>
    <cellStyle name="Comma 2 7 4 2 2 5" xfId="15836" xr:uid="{00000000-0005-0000-0000-00000A3E0000}"/>
    <cellStyle name="Comma 2 7 4 2 3" xfId="15837" xr:uid="{00000000-0005-0000-0000-00000B3E0000}"/>
    <cellStyle name="Comma 2 7 4 2 3 2" xfId="15838" xr:uid="{00000000-0005-0000-0000-00000C3E0000}"/>
    <cellStyle name="Comma 2 7 4 2 3 2 2" xfId="15839" xr:uid="{00000000-0005-0000-0000-00000D3E0000}"/>
    <cellStyle name="Comma 2 7 4 2 3 3" xfId="15840" xr:uid="{00000000-0005-0000-0000-00000E3E0000}"/>
    <cellStyle name="Comma 2 7 4 2 3 3 2" xfId="15841" xr:uid="{00000000-0005-0000-0000-00000F3E0000}"/>
    <cellStyle name="Comma 2 7 4 2 3 4" xfId="15842" xr:uid="{00000000-0005-0000-0000-0000103E0000}"/>
    <cellStyle name="Comma 2 7 4 2 4" xfId="15843" xr:uid="{00000000-0005-0000-0000-0000113E0000}"/>
    <cellStyle name="Comma 2 7 4 2 4 2" xfId="15844" xr:uid="{00000000-0005-0000-0000-0000123E0000}"/>
    <cellStyle name="Comma 2 7 4 2 5" xfId="15845" xr:uid="{00000000-0005-0000-0000-0000133E0000}"/>
    <cellStyle name="Comma 2 7 4 2 5 2" xfId="15846" xr:uid="{00000000-0005-0000-0000-0000143E0000}"/>
    <cellStyle name="Comma 2 7 4 2 6" xfId="15847" xr:uid="{00000000-0005-0000-0000-0000153E0000}"/>
    <cellStyle name="Comma 2 7 4 3" xfId="15848" xr:uid="{00000000-0005-0000-0000-0000163E0000}"/>
    <cellStyle name="Comma 2 7 4 3 2" xfId="15849" xr:uid="{00000000-0005-0000-0000-0000173E0000}"/>
    <cellStyle name="Comma 2 7 4 3 2 2" xfId="15850" xr:uid="{00000000-0005-0000-0000-0000183E0000}"/>
    <cellStyle name="Comma 2 7 4 3 2 2 2" xfId="15851" xr:uid="{00000000-0005-0000-0000-0000193E0000}"/>
    <cellStyle name="Comma 2 7 4 3 2 3" xfId="15852" xr:uid="{00000000-0005-0000-0000-00001A3E0000}"/>
    <cellStyle name="Comma 2 7 4 3 2 3 2" xfId="15853" xr:uid="{00000000-0005-0000-0000-00001B3E0000}"/>
    <cellStyle name="Comma 2 7 4 3 2 4" xfId="15854" xr:uid="{00000000-0005-0000-0000-00001C3E0000}"/>
    <cellStyle name="Comma 2 7 4 3 3" xfId="15855" xr:uid="{00000000-0005-0000-0000-00001D3E0000}"/>
    <cellStyle name="Comma 2 7 4 3 3 2" xfId="15856" xr:uid="{00000000-0005-0000-0000-00001E3E0000}"/>
    <cellStyle name="Comma 2 7 4 3 4" xfId="15857" xr:uid="{00000000-0005-0000-0000-00001F3E0000}"/>
    <cellStyle name="Comma 2 7 4 3 4 2" xfId="15858" xr:uid="{00000000-0005-0000-0000-0000203E0000}"/>
    <cellStyle name="Comma 2 7 4 3 5" xfId="15859" xr:uid="{00000000-0005-0000-0000-0000213E0000}"/>
    <cellStyle name="Comma 2 7 4 4" xfId="15860" xr:uid="{00000000-0005-0000-0000-0000223E0000}"/>
    <cellStyle name="Comma 2 7 4 4 2" xfId="15861" xr:uid="{00000000-0005-0000-0000-0000233E0000}"/>
    <cellStyle name="Comma 2 7 4 4 2 2" xfId="15862" xr:uid="{00000000-0005-0000-0000-0000243E0000}"/>
    <cellStyle name="Comma 2 7 4 4 3" xfId="15863" xr:uid="{00000000-0005-0000-0000-0000253E0000}"/>
    <cellStyle name="Comma 2 7 4 4 3 2" xfId="15864" xr:uid="{00000000-0005-0000-0000-0000263E0000}"/>
    <cellStyle name="Comma 2 7 4 4 4" xfId="15865" xr:uid="{00000000-0005-0000-0000-0000273E0000}"/>
    <cellStyle name="Comma 2 7 4 5" xfId="15866" xr:uid="{00000000-0005-0000-0000-0000283E0000}"/>
    <cellStyle name="Comma 2 7 4 5 2" xfId="15867" xr:uid="{00000000-0005-0000-0000-0000293E0000}"/>
    <cellStyle name="Comma 2 7 4 6" xfId="15868" xr:uid="{00000000-0005-0000-0000-00002A3E0000}"/>
    <cellStyle name="Comma 2 7 4 6 2" xfId="15869" xr:uid="{00000000-0005-0000-0000-00002B3E0000}"/>
    <cellStyle name="Comma 2 7 4 7" xfId="15870" xr:uid="{00000000-0005-0000-0000-00002C3E0000}"/>
    <cellStyle name="Comma 2 7 5" xfId="15871" xr:uid="{00000000-0005-0000-0000-00002D3E0000}"/>
    <cellStyle name="Comma 2 7 5 2" xfId="15872" xr:uid="{00000000-0005-0000-0000-00002E3E0000}"/>
    <cellStyle name="Comma 2 7 5 2 2" xfId="15873" xr:uid="{00000000-0005-0000-0000-00002F3E0000}"/>
    <cellStyle name="Comma 2 7 5 2 2 2" xfId="15874" xr:uid="{00000000-0005-0000-0000-0000303E0000}"/>
    <cellStyle name="Comma 2 7 5 2 2 2 2" xfId="15875" xr:uid="{00000000-0005-0000-0000-0000313E0000}"/>
    <cellStyle name="Comma 2 7 5 2 2 3" xfId="15876" xr:uid="{00000000-0005-0000-0000-0000323E0000}"/>
    <cellStyle name="Comma 2 7 5 2 2 3 2" xfId="15877" xr:uid="{00000000-0005-0000-0000-0000333E0000}"/>
    <cellStyle name="Comma 2 7 5 2 2 4" xfId="15878" xr:uid="{00000000-0005-0000-0000-0000343E0000}"/>
    <cellStyle name="Comma 2 7 5 2 3" xfId="15879" xr:uid="{00000000-0005-0000-0000-0000353E0000}"/>
    <cellStyle name="Comma 2 7 5 2 3 2" xfId="15880" xr:uid="{00000000-0005-0000-0000-0000363E0000}"/>
    <cellStyle name="Comma 2 7 5 2 4" xfId="15881" xr:uid="{00000000-0005-0000-0000-0000373E0000}"/>
    <cellStyle name="Comma 2 7 5 2 4 2" xfId="15882" xr:uid="{00000000-0005-0000-0000-0000383E0000}"/>
    <cellStyle name="Comma 2 7 5 2 5" xfId="15883" xr:uid="{00000000-0005-0000-0000-0000393E0000}"/>
    <cellStyle name="Comma 2 7 5 3" xfId="15884" xr:uid="{00000000-0005-0000-0000-00003A3E0000}"/>
    <cellStyle name="Comma 2 7 5 3 2" xfId="15885" xr:uid="{00000000-0005-0000-0000-00003B3E0000}"/>
    <cellStyle name="Comma 2 7 5 3 2 2" xfId="15886" xr:uid="{00000000-0005-0000-0000-00003C3E0000}"/>
    <cellStyle name="Comma 2 7 5 3 3" xfId="15887" xr:uid="{00000000-0005-0000-0000-00003D3E0000}"/>
    <cellStyle name="Comma 2 7 5 3 3 2" xfId="15888" xr:uid="{00000000-0005-0000-0000-00003E3E0000}"/>
    <cellStyle name="Comma 2 7 5 3 4" xfId="15889" xr:uid="{00000000-0005-0000-0000-00003F3E0000}"/>
    <cellStyle name="Comma 2 7 5 4" xfId="15890" xr:uid="{00000000-0005-0000-0000-0000403E0000}"/>
    <cellStyle name="Comma 2 7 5 4 2" xfId="15891" xr:uid="{00000000-0005-0000-0000-0000413E0000}"/>
    <cellStyle name="Comma 2 7 5 5" xfId="15892" xr:uid="{00000000-0005-0000-0000-0000423E0000}"/>
    <cellStyle name="Comma 2 7 5 5 2" xfId="15893" xr:uid="{00000000-0005-0000-0000-0000433E0000}"/>
    <cellStyle name="Comma 2 7 5 6" xfId="15894" xr:uid="{00000000-0005-0000-0000-0000443E0000}"/>
    <cellStyle name="Comma 2 7 6" xfId="15895" xr:uid="{00000000-0005-0000-0000-0000453E0000}"/>
    <cellStyle name="Comma 2 7 6 2" xfId="15896" xr:uid="{00000000-0005-0000-0000-0000463E0000}"/>
    <cellStyle name="Comma 2 7 6 2 2" xfId="15897" xr:uid="{00000000-0005-0000-0000-0000473E0000}"/>
    <cellStyle name="Comma 2 7 6 2 2 2" xfId="15898" xr:uid="{00000000-0005-0000-0000-0000483E0000}"/>
    <cellStyle name="Comma 2 7 6 2 3" xfId="15899" xr:uid="{00000000-0005-0000-0000-0000493E0000}"/>
    <cellStyle name="Comma 2 7 6 2 3 2" xfId="15900" xr:uid="{00000000-0005-0000-0000-00004A3E0000}"/>
    <cellStyle name="Comma 2 7 6 2 4" xfId="15901" xr:uid="{00000000-0005-0000-0000-00004B3E0000}"/>
    <cellStyle name="Comma 2 7 6 3" xfId="15902" xr:uid="{00000000-0005-0000-0000-00004C3E0000}"/>
    <cellStyle name="Comma 2 7 6 3 2" xfId="15903" xr:uid="{00000000-0005-0000-0000-00004D3E0000}"/>
    <cellStyle name="Comma 2 7 6 4" xfId="15904" xr:uid="{00000000-0005-0000-0000-00004E3E0000}"/>
    <cellStyle name="Comma 2 7 6 4 2" xfId="15905" xr:uid="{00000000-0005-0000-0000-00004F3E0000}"/>
    <cellStyle name="Comma 2 7 6 5" xfId="15906" xr:uid="{00000000-0005-0000-0000-0000503E0000}"/>
    <cellStyle name="Comma 2 7 7" xfId="15907" xr:uid="{00000000-0005-0000-0000-0000513E0000}"/>
    <cellStyle name="Comma 2 7 7 2" xfId="15908" xr:uid="{00000000-0005-0000-0000-0000523E0000}"/>
    <cellStyle name="Comma 2 7 7 2 2" xfId="15909" xr:uid="{00000000-0005-0000-0000-0000533E0000}"/>
    <cellStyle name="Comma 2 7 7 3" xfId="15910" xr:uid="{00000000-0005-0000-0000-0000543E0000}"/>
    <cellStyle name="Comma 2 7 7 3 2" xfId="15911" xr:uid="{00000000-0005-0000-0000-0000553E0000}"/>
    <cellStyle name="Comma 2 7 7 4" xfId="15912" xr:uid="{00000000-0005-0000-0000-0000563E0000}"/>
    <cellStyle name="Comma 2 7 8" xfId="15913" xr:uid="{00000000-0005-0000-0000-0000573E0000}"/>
    <cellStyle name="Comma 2 7 8 2" xfId="15914" xr:uid="{00000000-0005-0000-0000-0000583E0000}"/>
    <cellStyle name="Comma 2 7 9" xfId="15915" xr:uid="{00000000-0005-0000-0000-0000593E0000}"/>
    <cellStyle name="Comma 2 7 9 2" xfId="15916" xr:uid="{00000000-0005-0000-0000-00005A3E0000}"/>
    <cellStyle name="Comma 2 8" xfId="15917" xr:uid="{00000000-0005-0000-0000-00005B3E0000}"/>
    <cellStyle name="Comma 2 8 2" xfId="15918" xr:uid="{00000000-0005-0000-0000-00005C3E0000}"/>
    <cellStyle name="Comma 2 8 2 2" xfId="15919" xr:uid="{00000000-0005-0000-0000-00005D3E0000}"/>
    <cellStyle name="Comma 2 8 2 2 2" xfId="15920" xr:uid="{00000000-0005-0000-0000-00005E3E0000}"/>
    <cellStyle name="Comma 2 8 2 2 2 2" xfId="15921" xr:uid="{00000000-0005-0000-0000-00005F3E0000}"/>
    <cellStyle name="Comma 2 8 2 2 2 2 2" xfId="15922" xr:uid="{00000000-0005-0000-0000-0000603E0000}"/>
    <cellStyle name="Comma 2 8 2 2 2 2 2 2" xfId="15923" xr:uid="{00000000-0005-0000-0000-0000613E0000}"/>
    <cellStyle name="Comma 2 8 2 2 2 2 2 2 2" xfId="15924" xr:uid="{00000000-0005-0000-0000-0000623E0000}"/>
    <cellStyle name="Comma 2 8 2 2 2 2 2 3" xfId="15925" xr:uid="{00000000-0005-0000-0000-0000633E0000}"/>
    <cellStyle name="Comma 2 8 2 2 2 2 2 3 2" xfId="15926" xr:uid="{00000000-0005-0000-0000-0000643E0000}"/>
    <cellStyle name="Comma 2 8 2 2 2 2 2 4" xfId="15927" xr:uid="{00000000-0005-0000-0000-0000653E0000}"/>
    <cellStyle name="Comma 2 8 2 2 2 2 3" xfId="15928" xr:uid="{00000000-0005-0000-0000-0000663E0000}"/>
    <cellStyle name="Comma 2 8 2 2 2 2 3 2" xfId="15929" xr:uid="{00000000-0005-0000-0000-0000673E0000}"/>
    <cellStyle name="Comma 2 8 2 2 2 2 4" xfId="15930" xr:uid="{00000000-0005-0000-0000-0000683E0000}"/>
    <cellStyle name="Comma 2 8 2 2 2 2 4 2" xfId="15931" xr:uid="{00000000-0005-0000-0000-0000693E0000}"/>
    <cellStyle name="Comma 2 8 2 2 2 2 5" xfId="15932" xr:uid="{00000000-0005-0000-0000-00006A3E0000}"/>
    <cellStyle name="Comma 2 8 2 2 2 3" xfId="15933" xr:uid="{00000000-0005-0000-0000-00006B3E0000}"/>
    <cellStyle name="Comma 2 8 2 2 2 3 2" xfId="15934" xr:uid="{00000000-0005-0000-0000-00006C3E0000}"/>
    <cellStyle name="Comma 2 8 2 2 2 3 2 2" xfId="15935" xr:uid="{00000000-0005-0000-0000-00006D3E0000}"/>
    <cellStyle name="Comma 2 8 2 2 2 3 3" xfId="15936" xr:uid="{00000000-0005-0000-0000-00006E3E0000}"/>
    <cellStyle name="Comma 2 8 2 2 2 3 3 2" xfId="15937" xr:uid="{00000000-0005-0000-0000-00006F3E0000}"/>
    <cellStyle name="Comma 2 8 2 2 2 3 4" xfId="15938" xr:uid="{00000000-0005-0000-0000-0000703E0000}"/>
    <cellStyle name="Comma 2 8 2 2 2 4" xfId="15939" xr:uid="{00000000-0005-0000-0000-0000713E0000}"/>
    <cellStyle name="Comma 2 8 2 2 2 4 2" xfId="15940" xr:uid="{00000000-0005-0000-0000-0000723E0000}"/>
    <cellStyle name="Comma 2 8 2 2 2 5" xfId="15941" xr:uid="{00000000-0005-0000-0000-0000733E0000}"/>
    <cellStyle name="Comma 2 8 2 2 2 5 2" xfId="15942" xr:uid="{00000000-0005-0000-0000-0000743E0000}"/>
    <cellStyle name="Comma 2 8 2 2 2 6" xfId="15943" xr:uid="{00000000-0005-0000-0000-0000753E0000}"/>
    <cellStyle name="Comma 2 8 2 2 3" xfId="15944" xr:uid="{00000000-0005-0000-0000-0000763E0000}"/>
    <cellStyle name="Comma 2 8 2 2 3 2" xfId="15945" xr:uid="{00000000-0005-0000-0000-0000773E0000}"/>
    <cellStyle name="Comma 2 8 2 2 3 2 2" xfId="15946" xr:uid="{00000000-0005-0000-0000-0000783E0000}"/>
    <cellStyle name="Comma 2 8 2 2 3 2 2 2" xfId="15947" xr:uid="{00000000-0005-0000-0000-0000793E0000}"/>
    <cellStyle name="Comma 2 8 2 2 3 2 3" xfId="15948" xr:uid="{00000000-0005-0000-0000-00007A3E0000}"/>
    <cellStyle name="Comma 2 8 2 2 3 2 3 2" xfId="15949" xr:uid="{00000000-0005-0000-0000-00007B3E0000}"/>
    <cellStyle name="Comma 2 8 2 2 3 2 4" xfId="15950" xr:uid="{00000000-0005-0000-0000-00007C3E0000}"/>
    <cellStyle name="Comma 2 8 2 2 3 3" xfId="15951" xr:uid="{00000000-0005-0000-0000-00007D3E0000}"/>
    <cellStyle name="Comma 2 8 2 2 3 3 2" xfId="15952" xr:uid="{00000000-0005-0000-0000-00007E3E0000}"/>
    <cellStyle name="Comma 2 8 2 2 3 4" xfId="15953" xr:uid="{00000000-0005-0000-0000-00007F3E0000}"/>
    <cellStyle name="Comma 2 8 2 2 3 4 2" xfId="15954" xr:uid="{00000000-0005-0000-0000-0000803E0000}"/>
    <cellStyle name="Comma 2 8 2 2 3 5" xfId="15955" xr:uid="{00000000-0005-0000-0000-0000813E0000}"/>
    <cellStyle name="Comma 2 8 2 2 4" xfId="15956" xr:uid="{00000000-0005-0000-0000-0000823E0000}"/>
    <cellStyle name="Comma 2 8 2 2 4 2" xfId="15957" xr:uid="{00000000-0005-0000-0000-0000833E0000}"/>
    <cellStyle name="Comma 2 8 2 2 4 2 2" xfId="15958" xr:uid="{00000000-0005-0000-0000-0000843E0000}"/>
    <cellStyle name="Comma 2 8 2 2 4 3" xfId="15959" xr:uid="{00000000-0005-0000-0000-0000853E0000}"/>
    <cellStyle name="Comma 2 8 2 2 4 3 2" xfId="15960" xr:uid="{00000000-0005-0000-0000-0000863E0000}"/>
    <cellStyle name="Comma 2 8 2 2 4 4" xfId="15961" xr:uid="{00000000-0005-0000-0000-0000873E0000}"/>
    <cellStyle name="Comma 2 8 2 2 5" xfId="15962" xr:uid="{00000000-0005-0000-0000-0000883E0000}"/>
    <cellStyle name="Comma 2 8 2 2 5 2" xfId="15963" xr:uid="{00000000-0005-0000-0000-0000893E0000}"/>
    <cellStyle name="Comma 2 8 2 2 6" xfId="15964" xr:uid="{00000000-0005-0000-0000-00008A3E0000}"/>
    <cellStyle name="Comma 2 8 2 2 6 2" xfId="15965" xr:uid="{00000000-0005-0000-0000-00008B3E0000}"/>
    <cellStyle name="Comma 2 8 2 2 7" xfId="15966" xr:uid="{00000000-0005-0000-0000-00008C3E0000}"/>
    <cellStyle name="Comma 2 8 2 3" xfId="15967" xr:uid="{00000000-0005-0000-0000-00008D3E0000}"/>
    <cellStyle name="Comma 2 8 2 3 2" xfId="15968" xr:uid="{00000000-0005-0000-0000-00008E3E0000}"/>
    <cellStyle name="Comma 2 8 2 3 2 2" xfId="15969" xr:uid="{00000000-0005-0000-0000-00008F3E0000}"/>
    <cellStyle name="Comma 2 8 2 3 2 2 2" xfId="15970" xr:uid="{00000000-0005-0000-0000-0000903E0000}"/>
    <cellStyle name="Comma 2 8 2 3 2 2 2 2" xfId="15971" xr:uid="{00000000-0005-0000-0000-0000913E0000}"/>
    <cellStyle name="Comma 2 8 2 3 2 2 3" xfId="15972" xr:uid="{00000000-0005-0000-0000-0000923E0000}"/>
    <cellStyle name="Comma 2 8 2 3 2 2 3 2" xfId="15973" xr:uid="{00000000-0005-0000-0000-0000933E0000}"/>
    <cellStyle name="Comma 2 8 2 3 2 2 4" xfId="15974" xr:uid="{00000000-0005-0000-0000-0000943E0000}"/>
    <cellStyle name="Comma 2 8 2 3 2 3" xfId="15975" xr:uid="{00000000-0005-0000-0000-0000953E0000}"/>
    <cellStyle name="Comma 2 8 2 3 2 3 2" xfId="15976" xr:uid="{00000000-0005-0000-0000-0000963E0000}"/>
    <cellStyle name="Comma 2 8 2 3 2 4" xfId="15977" xr:uid="{00000000-0005-0000-0000-0000973E0000}"/>
    <cellStyle name="Comma 2 8 2 3 2 4 2" xfId="15978" xr:uid="{00000000-0005-0000-0000-0000983E0000}"/>
    <cellStyle name="Comma 2 8 2 3 2 5" xfId="15979" xr:uid="{00000000-0005-0000-0000-0000993E0000}"/>
    <cellStyle name="Comma 2 8 2 3 3" xfId="15980" xr:uid="{00000000-0005-0000-0000-00009A3E0000}"/>
    <cellStyle name="Comma 2 8 2 3 3 2" xfId="15981" xr:uid="{00000000-0005-0000-0000-00009B3E0000}"/>
    <cellStyle name="Comma 2 8 2 3 3 2 2" xfId="15982" xr:uid="{00000000-0005-0000-0000-00009C3E0000}"/>
    <cellStyle name="Comma 2 8 2 3 3 3" xfId="15983" xr:uid="{00000000-0005-0000-0000-00009D3E0000}"/>
    <cellStyle name="Comma 2 8 2 3 3 3 2" xfId="15984" xr:uid="{00000000-0005-0000-0000-00009E3E0000}"/>
    <cellStyle name="Comma 2 8 2 3 3 4" xfId="15985" xr:uid="{00000000-0005-0000-0000-00009F3E0000}"/>
    <cellStyle name="Comma 2 8 2 3 4" xfId="15986" xr:uid="{00000000-0005-0000-0000-0000A03E0000}"/>
    <cellStyle name="Comma 2 8 2 3 4 2" xfId="15987" xr:uid="{00000000-0005-0000-0000-0000A13E0000}"/>
    <cellStyle name="Comma 2 8 2 3 5" xfId="15988" xr:uid="{00000000-0005-0000-0000-0000A23E0000}"/>
    <cellStyle name="Comma 2 8 2 3 5 2" xfId="15989" xr:uid="{00000000-0005-0000-0000-0000A33E0000}"/>
    <cellStyle name="Comma 2 8 2 3 6" xfId="15990" xr:uid="{00000000-0005-0000-0000-0000A43E0000}"/>
    <cellStyle name="Comma 2 8 2 4" xfId="15991" xr:uid="{00000000-0005-0000-0000-0000A53E0000}"/>
    <cellStyle name="Comma 2 8 2 4 2" xfId="15992" xr:uid="{00000000-0005-0000-0000-0000A63E0000}"/>
    <cellStyle name="Comma 2 8 2 4 2 2" xfId="15993" xr:uid="{00000000-0005-0000-0000-0000A73E0000}"/>
    <cellStyle name="Comma 2 8 2 4 2 2 2" xfId="15994" xr:uid="{00000000-0005-0000-0000-0000A83E0000}"/>
    <cellStyle name="Comma 2 8 2 4 2 3" xfId="15995" xr:uid="{00000000-0005-0000-0000-0000A93E0000}"/>
    <cellStyle name="Comma 2 8 2 4 2 3 2" xfId="15996" xr:uid="{00000000-0005-0000-0000-0000AA3E0000}"/>
    <cellStyle name="Comma 2 8 2 4 2 4" xfId="15997" xr:uid="{00000000-0005-0000-0000-0000AB3E0000}"/>
    <cellStyle name="Comma 2 8 2 4 3" xfId="15998" xr:uid="{00000000-0005-0000-0000-0000AC3E0000}"/>
    <cellStyle name="Comma 2 8 2 4 3 2" xfId="15999" xr:uid="{00000000-0005-0000-0000-0000AD3E0000}"/>
    <cellStyle name="Comma 2 8 2 4 4" xfId="16000" xr:uid="{00000000-0005-0000-0000-0000AE3E0000}"/>
    <cellStyle name="Comma 2 8 2 4 4 2" xfId="16001" xr:uid="{00000000-0005-0000-0000-0000AF3E0000}"/>
    <cellStyle name="Comma 2 8 2 4 5" xfId="16002" xr:uid="{00000000-0005-0000-0000-0000B03E0000}"/>
    <cellStyle name="Comma 2 8 2 5" xfId="16003" xr:uid="{00000000-0005-0000-0000-0000B13E0000}"/>
    <cellStyle name="Comma 2 8 2 5 2" xfId="16004" xr:uid="{00000000-0005-0000-0000-0000B23E0000}"/>
    <cellStyle name="Comma 2 8 2 5 2 2" xfId="16005" xr:uid="{00000000-0005-0000-0000-0000B33E0000}"/>
    <cellStyle name="Comma 2 8 2 5 3" xfId="16006" xr:uid="{00000000-0005-0000-0000-0000B43E0000}"/>
    <cellStyle name="Comma 2 8 2 5 3 2" xfId="16007" xr:uid="{00000000-0005-0000-0000-0000B53E0000}"/>
    <cellStyle name="Comma 2 8 2 5 4" xfId="16008" xr:uid="{00000000-0005-0000-0000-0000B63E0000}"/>
    <cellStyle name="Comma 2 8 2 6" xfId="16009" xr:uid="{00000000-0005-0000-0000-0000B73E0000}"/>
    <cellStyle name="Comma 2 8 2 6 2" xfId="16010" xr:uid="{00000000-0005-0000-0000-0000B83E0000}"/>
    <cellStyle name="Comma 2 8 2 7" xfId="16011" xr:uid="{00000000-0005-0000-0000-0000B93E0000}"/>
    <cellStyle name="Comma 2 8 2 7 2" xfId="16012" xr:uid="{00000000-0005-0000-0000-0000BA3E0000}"/>
    <cellStyle name="Comma 2 8 2 8" xfId="16013" xr:uid="{00000000-0005-0000-0000-0000BB3E0000}"/>
    <cellStyle name="Comma 2 8 3" xfId="16014" xr:uid="{00000000-0005-0000-0000-0000BC3E0000}"/>
    <cellStyle name="Comma 2 8 3 2" xfId="16015" xr:uid="{00000000-0005-0000-0000-0000BD3E0000}"/>
    <cellStyle name="Comma 2 8 3 2 2" xfId="16016" xr:uid="{00000000-0005-0000-0000-0000BE3E0000}"/>
    <cellStyle name="Comma 2 8 3 2 2 2" xfId="16017" xr:uid="{00000000-0005-0000-0000-0000BF3E0000}"/>
    <cellStyle name="Comma 2 8 3 2 2 2 2" xfId="16018" xr:uid="{00000000-0005-0000-0000-0000C03E0000}"/>
    <cellStyle name="Comma 2 8 3 2 2 2 2 2" xfId="16019" xr:uid="{00000000-0005-0000-0000-0000C13E0000}"/>
    <cellStyle name="Comma 2 8 3 2 2 2 3" xfId="16020" xr:uid="{00000000-0005-0000-0000-0000C23E0000}"/>
    <cellStyle name="Comma 2 8 3 2 2 2 3 2" xfId="16021" xr:uid="{00000000-0005-0000-0000-0000C33E0000}"/>
    <cellStyle name="Comma 2 8 3 2 2 2 4" xfId="16022" xr:uid="{00000000-0005-0000-0000-0000C43E0000}"/>
    <cellStyle name="Comma 2 8 3 2 2 3" xfId="16023" xr:uid="{00000000-0005-0000-0000-0000C53E0000}"/>
    <cellStyle name="Comma 2 8 3 2 2 3 2" xfId="16024" xr:uid="{00000000-0005-0000-0000-0000C63E0000}"/>
    <cellStyle name="Comma 2 8 3 2 2 4" xfId="16025" xr:uid="{00000000-0005-0000-0000-0000C73E0000}"/>
    <cellStyle name="Comma 2 8 3 2 2 4 2" xfId="16026" xr:uid="{00000000-0005-0000-0000-0000C83E0000}"/>
    <cellStyle name="Comma 2 8 3 2 2 5" xfId="16027" xr:uid="{00000000-0005-0000-0000-0000C93E0000}"/>
    <cellStyle name="Comma 2 8 3 2 3" xfId="16028" xr:uid="{00000000-0005-0000-0000-0000CA3E0000}"/>
    <cellStyle name="Comma 2 8 3 2 3 2" xfId="16029" xr:uid="{00000000-0005-0000-0000-0000CB3E0000}"/>
    <cellStyle name="Comma 2 8 3 2 3 2 2" xfId="16030" xr:uid="{00000000-0005-0000-0000-0000CC3E0000}"/>
    <cellStyle name="Comma 2 8 3 2 3 3" xfId="16031" xr:uid="{00000000-0005-0000-0000-0000CD3E0000}"/>
    <cellStyle name="Comma 2 8 3 2 3 3 2" xfId="16032" xr:uid="{00000000-0005-0000-0000-0000CE3E0000}"/>
    <cellStyle name="Comma 2 8 3 2 3 4" xfId="16033" xr:uid="{00000000-0005-0000-0000-0000CF3E0000}"/>
    <cellStyle name="Comma 2 8 3 2 4" xfId="16034" xr:uid="{00000000-0005-0000-0000-0000D03E0000}"/>
    <cellStyle name="Comma 2 8 3 2 4 2" xfId="16035" xr:uid="{00000000-0005-0000-0000-0000D13E0000}"/>
    <cellStyle name="Comma 2 8 3 2 5" xfId="16036" xr:uid="{00000000-0005-0000-0000-0000D23E0000}"/>
    <cellStyle name="Comma 2 8 3 2 5 2" xfId="16037" xr:uid="{00000000-0005-0000-0000-0000D33E0000}"/>
    <cellStyle name="Comma 2 8 3 2 6" xfId="16038" xr:uid="{00000000-0005-0000-0000-0000D43E0000}"/>
    <cellStyle name="Comma 2 8 3 3" xfId="16039" xr:uid="{00000000-0005-0000-0000-0000D53E0000}"/>
    <cellStyle name="Comma 2 8 3 3 2" xfId="16040" xr:uid="{00000000-0005-0000-0000-0000D63E0000}"/>
    <cellStyle name="Comma 2 8 3 3 2 2" xfId="16041" xr:uid="{00000000-0005-0000-0000-0000D73E0000}"/>
    <cellStyle name="Comma 2 8 3 3 2 2 2" xfId="16042" xr:uid="{00000000-0005-0000-0000-0000D83E0000}"/>
    <cellStyle name="Comma 2 8 3 3 2 3" xfId="16043" xr:uid="{00000000-0005-0000-0000-0000D93E0000}"/>
    <cellStyle name="Comma 2 8 3 3 2 3 2" xfId="16044" xr:uid="{00000000-0005-0000-0000-0000DA3E0000}"/>
    <cellStyle name="Comma 2 8 3 3 2 4" xfId="16045" xr:uid="{00000000-0005-0000-0000-0000DB3E0000}"/>
    <cellStyle name="Comma 2 8 3 3 3" xfId="16046" xr:uid="{00000000-0005-0000-0000-0000DC3E0000}"/>
    <cellStyle name="Comma 2 8 3 3 3 2" xfId="16047" xr:uid="{00000000-0005-0000-0000-0000DD3E0000}"/>
    <cellStyle name="Comma 2 8 3 3 4" xfId="16048" xr:uid="{00000000-0005-0000-0000-0000DE3E0000}"/>
    <cellStyle name="Comma 2 8 3 3 4 2" xfId="16049" xr:uid="{00000000-0005-0000-0000-0000DF3E0000}"/>
    <cellStyle name="Comma 2 8 3 3 5" xfId="16050" xr:uid="{00000000-0005-0000-0000-0000E03E0000}"/>
    <cellStyle name="Comma 2 8 3 4" xfId="16051" xr:uid="{00000000-0005-0000-0000-0000E13E0000}"/>
    <cellStyle name="Comma 2 8 3 4 2" xfId="16052" xr:uid="{00000000-0005-0000-0000-0000E23E0000}"/>
    <cellStyle name="Comma 2 8 3 4 2 2" xfId="16053" xr:uid="{00000000-0005-0000-0000-0000E33E0000}"/>
    <cellStyle name="Comma 2 8 3 4 3" xfId="16054" xr:uid="{00000000-0005-0000-0000-0000E43E0000}"/>
    <cellStyle name="Comma 2 8 3 4 3 2" xfId="16055" xr:uid="{00000000-0005-0000-0000-0000E53E0000}"/>
    <cellStyle name="Comma 2 8 3 4 4" xfId="16056" xr:uid="{00000000-0005-0000-0000-0000E63E0000}"/>
    <cellStyle name="Comma 2 8 3 5" xfId="16057" xr:uid="{00000000-0005-0000-0000-0000E73E0000}"/>
    <cellStyle name="Comma 2 8 3 5 2" xfId="16058" xr:uid="{00000000-0005-0000-0000-0000E83E0000}"/>
    <cellStyle name="Comma 2 8 3 6" xfId="16059" xr:uid="{00000000-0005-0000-0000-0000E93E0000}"/>
    <cellStyle name="Comma 2 8 3 6 2" xfId="16060" xr:uid="{00000000-0005-0000-0000-0000EA3E0000}"/>
    <cellStyle name="Comma 2 8 3 7" xfId="16061" xr:uid="{00000000-0005-0000-0000-0000EB3E0000}"/>
    <cellStyle name="Comma 2 8 4" xfId="16062" xr:uid="{00000000-0005-0000-0000-0000EC3E0000}"/>
    <cellStyle name="Comma 2 8 4 2" xfId="16063" xr:uid="{00000000-0005-0000-0000-0000ED3E0000}"/>
    <cellStyle name="Comma 2 8 4 2 2" xfId="16064" xr:uid="{00000000-0005-0000-0000-0000EE3E0000}"/>
    <cellStyle name="Comma 2 8 4 2 2 2" xfId="16065" xr:uid="{00000000-0005-0000-0000-0000EF3E0000}"/>
    <cellStyle name="Comma 2 8 4 2 2 2 2" xfId="16066" xr:uid="{00000000-0005-0000-0000-0000F03E0000}"/>
    <cellStyle name="Comma 2 8 4 2 2 3" xfId="16067" xr:uid="{00000000-0005-0000-0000-0000F13E0000}"/>
    <cellStyle name="Comma 2 8 4 2 2 3 2" xfId="16068" xr:uid="{00000000-0005-0000-0000-0000F23E0000}"/>
    <cellStyle name="Comma 2 8 4 2 2 4" xfId="16069" xr:uid="{00000000-0005-0000-0000-0000F33E0000}"/>
    <cellStyle name="Comma 2 8 4 2 3" xfId="16070" xr:uid="{00000000-0005-0000-0000-0000F43E0000}"/>
    <cellStyle name="Comma 2 8 4 2 3 2" xfId="16071" xr:uid="{00000000-0005-0000-0000-0000F53E0000}"/>
    <cellStyle name="Comma 2 8 4 2 4" xfId="16072" xr:uid="{00000000-0005-0000-0000-0000F63E0000}"/>
    <cellStyle name="Comma 2 8 4 2 4 2" xfId="16073" xr:uid="{00000000-0005-0000-0000-0000F73E0000}"/>
    <cellStyle name="Comma 2 8 4 2 5" xfId="16074" xr:uid="{00000000-0005-0000-0000-0000F83E0000}"/>
    <cellStyle name="Comma 2 8 4 3" xfId="16075" xr:uid="{00000000-0005-0000-0000-0000F93E0000}"/>
    <cellStyle name="Comma 2 8 4 3 2" xfId="16076" xr:uid="{00000000-0005-0000-0000-0000FA3E0000}"/>
    <cellStyle name="Comma 2 8 4 3 2 2" xfId="16077" xr:uid="{00000000-0005-0000-0000-0000FB3E0000}"/>
    <cellStyle name="Comma 2 8 4 3 3" xfId="16078" xr:uid="{00000000-0005-0000-0000-0000FC3E0000}"/>
    <cellStyle name="Comma 2 8 4 3 3 2" xfId="16079" xr:uid="{00000000-0005-0000-0000-0000FD3E0000}"/>
    <cellStyle name="Comma 2 8 4 3 4" xfId="16080" xr:uid="{00000000-0005-0000-0000-0000FE3E0000}"/>
    <cellStyle name="Comma 2 8 4 4" xfId="16081" xr:uid="{00000000-0005-0000-0000-0000FF3E0000}"/>
    <cellStyle name="Comma 2 8 4 4 2" xfId="16082" xr:uid="{00000000-0005-0000-0000-0000003F0000}"/>
    <cellStyle name="Comma 2 8 4 5" xfId="16083" xr:uid="{00000000-0005-0000-0000-0000013F0000}"/>
    <cellStyle name="Comma 2 8 4 5 2" xfId="16084" xr:uid="{00000000-0005-0000-0000-0000023F0000}"/>
    <cellStyle name="Comma 2 8 4 6" xfId="16085" xr:uid="{00000000-0005-0000-0000-0000033F0000}"/>
    <cellStyle name="Comma 2 8 5" xfId="16086" xr:uid="{00000000-0005-0000-0000-0000043F0000}"/>
    <cellStyle name="Comma 2 8 5 2" xfId="16087" xr:uid="{00000000-0005-0000-0000-0000053F0000}"/>
    <cellStyle name="Comma 2 8 5 2 2" xfId="16088" xr:uid="{00000000-0005-0000-0000-0000063F0000}"/>
    <cellStyle name="Comma 2 8 5 2 2 2" xfId="16089" xr:uid="{00000000-0005-0000-0000-0000073F0000}"/>
    <cellStyle name="Comma 2 8 5 2 3" xfId="16090" xr:uid="{00000000-0005-0000-0000-0000083F0000}"/>
    <cellStyle name="Comma 2 8 5 2 3 2" xfId="16091" xr:uid="{00000000-0005-0000-0000-0000093F0000}"/>
    <cellStyle name="Comma 2 8 5 2 4" xfId="16092" xr:uid="{00000000-0005-0000-0000-00000A3F0000}"/>
    <cellStyle name="Comma 2 8 5 3" xfId="16093" xr:uid="{00000000-0005-0000-0000-00000B3F0000}"/>
    <cellStyle name="Comma 2 8 5 3 2" xfId="16094" xr:uid="{00000000-0005-0000-0000-00000C3F0000}"/>
    <cellStyle name="Comma 2 8 5 4" xfId="16095" xr:uid="{00000000-0005-0000-0000-00000D3F0000}"/>
    <cellStyle name="Comma 2 8 5 4 2" xfId="16096" xr:uid="{00000000-0005-0000-0000-00000E3F0000}"/>
    <cellStyle name="Comma 2 8 5 5" xfId="16097" xr:uid="{00000000-0005-0000-0000-00000F3F0000}"/>
    <cellStyle name="Comma 2 8 6" xfId="16098" xr:uid="{00000000-0005-0000-0000-0000103F0000}"/>
    <cellStyle name="Comma 2 8 6 2" xfId="16099" xr:uid="{00000000-0005-0000-0000-0000113F0000}"/>
    <cellStyle name="Comma 2 8 6 2 2" xfId="16100" xr:uid="{00000000-0005-0000-0000-0000123F0000}"/>
    <cellStyle name="Comma 2 8 6 3" xfId="16101" xr:uid="{00000000-0005-0000-0000-0000133F0000}"/>
    <cellStyle name="Comma 2 8 6 3 2" xfId="16102" xr:uid="{00000000-0005-0000-0000-0000143F0000}"/>
    <cellStyle name="Comma 2 8 6 4" xfId="16103" xr:uid="{00000000-0005-0000-0000-0000153F0000}"/>
    <cellStyle name="Comma 2 8 7" xfId="16104" xr:uid="{00000000-0005-0000-0000-0000163F0000}"/>
    <cellStyle name="Comma 2 8 7 2" xfId="16105" xr:uid="{00000000-0005-0000-0000-0000173F0000}"/>
    <cellStyle name="Comma 2 8 8" xfId="16106" xr:uid="{00000000-0005-0000-0000-0000183F0000}"/>
    <cellStyle name="Comma 2 8 8 2" xfId="16107" xr:uid="{00000000-0005-0000-0000-0000193F0000}"/>
    <cellStyle name="Comma 2 8 9" xfId="16108" xr:uid="{00000000-0005-0000-0000-00001A3F0000}"/>
    <cellStyle name="Comma 2 9" xfId="16109" xr:uid="{00000000-0005-0000-0000-00001B3F0000}"/>
    <cellStyle name="Comma 2 9 2" xfId="16110" xr:uid="{00000000-0005-0000-0000-00001C3F0000}"/>
    <cellStyle name="Comma 2 9 2 2" xfId="16111" xr:uid="{00000000-0005-0000-0000-00001D3F0000}"/>
    <cellStyle name="Comma 2 9 2 2 2" xfId="16112" xr:uid="{00000000-0005-0000-0000-00001E3F0000}"/>
    <cellStyle name="Comma 2 9 2 2 2 2" xfId="16113" xr:uid="{00000000-0005-0000-0000-00001F3F0000}"/>
    <cellStyle name="Comma 2 9 2 2 2 2 2" xfId="16114" xr:uid="{00000000-0005-0000-0000-0000203F0000}"/>
    <cellStyle name="Comma 2 9 2 2 2 2 2 2" xfId="16115" xr:uid="{00000000-0005-0000-0000-0000213F0000}"/>
    <cellStyle name="Comma 2 9 2 2 2 2 3" xfId="16116" xr:uid="{00000000-0005-0000-0000-0000223F0000}"/>
    <cellStyle name="Comma 2 9 2 2 2 2 3 2" xfId="16117" xr:uid="{00000000-0005-0000-0000-0000233F0000}"/>
    <cellStyle name="Comma 2 9 2 2 2 2 4" xfId="16118" xr:uid="{00000000-0005-0000-0000-0000243F0000}"/>
    <cellStyle name="Comma 2 9 2 2 2 3" xfId="16119" xr:uid="{00000000-0005-0000-0000-0000253F0000}"/>
    <cellStyle name="Comma 2 9 2 2 2 3 2" xfId="16120" xr:uid="{00000000-0005-0000-0000-0000263F0000}"/>
    <cellStyle name="Comma 2 9 2 2 2 4" xfId="16121" xr:uid="{00000000-0005-0000-0000-0000273F0000}"/>
    <cellStyle name="Comma 2 9 2 2 2 4 2" xfId="16122" xr:uid="{00000000-0005-0000-0000-0000283F0000}"/>
    <cellStyle name="Comma 2 9 2 2 2 5" xfId="16123" xr:uid="{00000000-0005-0000-0000-0000293F0000}"/>
    <cellStyle name="Comma 2 9 2 2 3" xfId="16124" xr:uid="{00000000-0005-0000-0000-00002A3F0000}"/>
    <cellStyle name="Comma 2 9 2 2 3 2" xfId="16125" xr:uid="{00000000-0005-0000-0000-00002B3F0000}"/>
    <cellStyle name="Comma 2 9 2 2 3 2 2" xfId="16126" xr:uid="{00000000-0005-0000-0000-00002C3F0000}"/>
    <cellStyle name="Comma 2 9 2 2 3 3" xfId="16127" xr:uid="{00000000-0005-0000-0000-00002D3F0000}"/>
    <cellStyle name="Comma 2 9 2 2 3 3 2" xfId="16128" xr:uid="{00000000-0005-0000-0000-00002E3F0000}"/>
    <cellStyle name="Comma 2 9 2 2 3 4" xfId="16129" xr:uid="{00000000-0005-0000-0000-00002F3F0000}"/>
    <cellStyle name="Comma 2 9 2 2 4" xfId="16130" xr:uid="{00000000-0005-0000-0000-0000303F0000}"/>
    <cellStyle name="Comma 2 9 2 2 4 2" xfId="16131" xr:uid="{00000000-0005-0000-0000-0000313F0000}"/>
    <cellStyle name="Comma 2 9 2 2 5" xfId="16132" xr:uid="{00000000-0005-0000-0000-0000323F0000}"/>
    <cellStyle name="Comma 2 9 2 2 5 2" xfId="16133" xr:uid="{00000000-0005-0000-0000-0000333F0000}"/>
    <cellStyle name="Comma 2 9 2 2 6" xfId="16134" xr:uid="{00000000-0005-0000-0000-0000343F0000}"/>
    <cellStyle name="Comma 2 9 2 3" xfId="16135" xr:uid="{00000000-0005-0000-0000-0000353F0000}"/>
    <cellStyle name="Comma 2 9 2 3 2" xfId="16136" xr:uid="{00000000-0005-0000-0000-0000363F0000}"/>
    <cellStyle name="Comma 2 9 2 3 2 2" xfId="16137" xr:uid="{00000000-0005-0000-0000-0000373F0000}"/>
    <cellStyle name="Comma 2 9 2 3 2 2 2" xfId="16138" xr:uid="{00000000-0005-0000-0000-0000383F0000}"/>
    <cellStyle name="Comma 2 9 2 3 2 3" xfId="16139" xr:uid="{00000000-0005-0000-0000-0000393F0000}"/>
    <cellStyle name="Comma 2 9 2 3 2 3 2" xfId="16140" xr:uid="{00000000-0005-0000-0000-00003A3F0000}"/>
    <cellStyle name="Comma 2 9 2 3 2 4" xfId="16141" xr:uid="{00000000-0005-0000-0000-00003B3F0000}"/>
    <cellStyle name="Comma 2 9 2 3 3" xfId="16142" xr:uid="{00000000-0005-0000-0000-00003C3F0000}"/>
    <cellStyle name="Comma 2 9 2 3 3 2" xfId="16143" xr:uid="{00000000-0005-0000-0000-00003D3F0000}"/>
    <cellStyle name="Comma 2 9 2 3 4" xfId="16144" xr:uid="{00000000-0005-0000-0000-00003E3F0000}"/>
    <cellStyle name="Comma 2 9 2 3 4 2" xfId="16145" xr:uid="{00000000-0005-0000-0000-00003F3F0000}"/>
    <cellStyle name="Comma 2 9 2 3 5" xfId="16146" xr:uid="{00000000-0005-0000-0000-0000403F0000}"/>
    <cellStyle name="Comma 2 9 2 4" xfId="16147" xr:uid="{00000000-0005-0000-0000-0000413F0000}"/>
    <cellStyle name="Comma 2 9 2 4 2" xfId="16148" xr:uid="{00000000-0005-0000-0000-0000423F0000}"/>
    <cellStyle name="Comma 2 9 2 4 2 2" xfId="16149" xr:uid="{00000000-0005-0000-0000-0000433F0000}"/>
    <cellStyle name="Comma 2 9 2 4 3" xfId="16150" xr:uid="{00000000-0005-0000-0000-0000443F0000}"/>
    <cellStyle name="Comma 2 9 2 4 3 2" xfId="16151" xr:uid="{00000000-0005-0000-0000-0000453F0000}"/>
    <cellStyle name="Comma 2 9 2 4 4" xfId="16152" xr:uid="{00000000-0005-0000-0000-0000463F0000}"/>
    <cellStyle name="Comma 2 9 2 5" xfId="16153" xr:uid="{00000000-0005-0000-0000-0000473F0000}"/>
    <cellStyle name="Comma 2 9 2 5 2" xfId="16154" xr:uid="{00000000-0005-0000-0000-0000483F0000}"/>
    <cellStyle name="Comma 2 9 2 6" xfId="16155" xr:uid="{00000000-0005-0000-0000-0000493F0000}"/>
    <cellStyle name="Comma 2 9 2 6 2" xfId="16156" xr:uid="{00000000-0005-0000-0000-00004A3F0000}"/>
    <cellStyle name="Comma 2 9 2 7" xfId="16157" xr:uid="{00000000-0005-0000-0000-00004B3F0000}"/>
    <cellStyle name="Comma 2 9 3" xfId="16158" xr:uid="{00000000-0005-0000-0000-00004C3F0000}"/>
    <cellStyle name="Comma 2 9 3 2" xfId="16159" xr:uid="{00000000-0005-0000-0000-00004D3F0000}"/>
    <cellStyle name="Comma 2 9 3 2 2" xfId="16160" xr:uid="{00000000-0005-0000-0000-00004E3F0000}"/>
    <cellStyle name="Comma 2 9 3 2 2 2" xfId="16161" xr:uid="{00000000-0005-0000-0000-00004F3F0000}"/>
    <cellStyle name="Comma 2 9 3 2 2 2 2" xfId="16162" xr:uid="{00000000-0005-0000-0000-0000503F0000}"/>
    <cellStyle name="Comma 2 9 3 2 2 3" xfId="16163" xr:uid="{00000000-0005-0000-0000-0000513F0000}"/>
    <cellStyle name="Comma 2 9 3 2 2 3 2" xfId="16164" xr:uid="{00000000-0005-0000-0000-0000523F0000}"/>
    <cellStyle name="Comma 2 9 3 2 2 4" xfId="16165" xr:uid="{00000000-0005-0000-0000-0000533F0000}"/>
    <cellStyle name="Comma 2 9 3 2 3" xfId="16166" xr:uid="{00000000-0005-0000-0000-0000543F0000}"/>
    <cellStyle name="Comma 2 9 3 2 3 2" xfId="16167" xr:uid="{00000000-0005-0000-0000-0000553F0000}"/>
    <cellStyle name="Comma 2 9 3 2 4" xfId="16168" xr:uid="{00000000-0005-0000-0000-0000563F0000}"/>
    <cellStyle name="Comma 2 9 3 2 4 2" xfId="16169" xr:uid="{00000000-0005-0000-0000-0000573F0000}"/>
    <cellStyle name="Comma 2 9 3 2 5" xfId="16170" xr:uid="{00000000-0005-0000-0000-0000583F0000}"/>
    <cellStyle name="Comma 2 9 3 3" xfId="16171" xr:uid="{00000000-0005-0000-0000-0000593F0000}"/>
    <cellStyle name="Comma 2 9 3 3 2" xfId="16172" xr:uid="{00000000-0005-0000-0000-00005A3F0000}"/>
    <cellStyle name="Comma 2 9 3 3 2 2" xfId="16173" xr:uid="{00000000-0005-0000-0000-00005B3F0000}"/>
    <cellStyle name="Comma 2 9 3 3 3" xfId="16174" xr:uid="{00000000-0005-0000-0000-00005C3F0000}"/>
    <cellStyle name="Comma 2 9 3 3 3 2" xfId="16175" xr:uid="{00000000-0005-0000-0000-00005D3F0000}"/>
    <cellStyle name="Comma 2 9 3 3 4" xfId="16176" xr:uid="{00000000-0005-0000-0000-00005E3F0000}"/>
    <cellStyle name="Comma 2 9 3 4" xfId="16177" xr:uid="{00000000-0005-0000-0000-00005F3F0000}"/>
    <cellStyle name="Comma 2 9 3 4 2" xfId="16178" xr:uid="{00000000-0005-0000-0000-0000603F0000}"/>
    <cellStyle name="Comma 2 9 3 5" xfId="16179" xr:uid="{00000000-0005-0000-0000-0000613F0000}"/>
    <cellStyle name="Comma 2 9 3 5 2" xfId="16180" xr:uid="{00000000-0005-0000-0000-0000623F0000}"/>
    <cellStyle name="Comma 2 9 3 6" xfId="16181" xr:uid="{00000000-0005-0000-0000-0000633F0000}"/>
    <cellStyle name="Comma 2 9 4" xfId="16182" xr:uid="{00000000-0005-0000-0000-0000643F0000}"/>
    <cellStyle name="Comma 2 9 4 2" xfId="16183" xr:uid="{00000000-0005-0000-0000-0000653F0000}"/>
    <cellStyle name="Comma 2 9 4 2 2" xfId="16184" xr:uid="{00000000-0005-0000-0000-0000663F0000}"/>
    <cellStyle name="Comma 2 9 4 2 2 2" xfId="16185" xr:uid="{00000000-0005-0000-0000-0000673F0000}"/>
    <cellStyle name="Comma 2 9 4 2 3" xfId="16186" xr:uid="{00000000-0005-0000-0000-0000683F0000}"/>
    <cellStyle name="Comma 2 9 4 2 3 2" xfId="16187" xr:uid="{00000000-0005-0000-0000-0000693F0000}"/>
    <cellStyle name="Comma 2 9 4 2 4" xfId="16188" xr:uid="{00000000-0005-0000-0000-00006A3F0000}"/>
    <cellStyle name="Comma 2 9 4 3" xfId="16189" xr:uid="{00000000-0005-0000-0000-00006B3F0000}"/>
    <cellStyle name="Comma 2 9 4 3 2" xfId="16190" xr:uid="{00000000-0005-0000-0000-00006C3F0000}"/>
    <cellStyle name="Comma 2 9 4 4" xfId="16191" xr:uid="{00000000-0005-0000-0000-00006D3F0000}"/>
    <cellStyle name="Comma 2 9 4 4 2" xfId="16192" xr:uid="{00000000-0005-0000-0000-00006E3F0000}"/>
    <cellStyle name="Comma 2 9 4 5" xfId="16193" xr:uid="{00000000-0005-0000-0000-00006F3F0000}"/>
    <cellStyle name="Comma 2 9 5" xfId="16194" xr:uid="{00000000-0005-0000-0000-0000703F0000}"/>
    <cellStyle name="Comma 2 9 5 2" xfId="16195" xr:uid="{00000000-0005-0000-0000-0000713F0000}"/>
    <cellStyle name="Comma 2 9 5 2 2" xfId="16196" xr:uid="{00000000-0005-0000-0000-0000723F0000}"/>
    <cellStyle name="Comma 2 9 5 3" xfId="16197" xr:uid="{00000000-0005-0000-0000-0000733F0000}"/>
    <cellStyle name="Comma 2 9 5 3 2" xfId="16198" xr:uid="{00000000-0005-0000-0000-0000743F0000}"/>
    <cellStyle name="Comma 2 9 5 4" xfId="16199" xr:uid="{00000000-0005-0000-0000-0000753F0000}"/>
    <cellStyle name="Comma 2 9 6" xfId="16200" xr:uid="{00000000-0005-0000-0000-0000763F0000}"/>
    <cellStyle name="Comma 2 9 6 2" xfId="16201" xr:uid="{00000000-0005-0000-0000-0000773F0000}"/>
    <cellStyle name="Comma 2 9 7" xfId="16202" xr:uid="{00000000-0005-0000-0000-0000783F0000}"/>
    <cellStyle name="Comma 2 9 7 2" xfId="16203" xr:uid="{00000000-0005-0000-0000-0000793F0000}"/>
    <cellStyle name="Comma 2 9 8" xfId="16204" xr:uid="{00000000-0005-0000-0000-00007A3F0000}"/>
    <cellStyle name="Comma 20" xfId="24350" xr:uid="{F0725D53-2E90-46B0-A055-C28F79CDE324}"/>
    <cellStyle name="Comma 21" xfId="24355" xr:uid="{4854DE8A-47E1-4FD3-A2A2-A9DC87CDDEA5}"/>
    <cellStyle name="Comma 22" xfId="24359" xr:uid="{62F83BB8-5D9C-495B-9F32-450CB7DF4119}"/>
    <cellStyle name="Comma 23" xfId="24363" xr:uid="{65FF1BA6-7E46-48C4-842C-A44FF8579D30}"/>
    <cellStyle name="Comma 24" xfId="24371" xr:uid="{C7F5D558-DECF-43BA-81A2-22DD8FBAC89A}"/>
    <cellStyle name="Comma 25" xfId="24375" xr:uid="{570072D5-A003-4E9A-B4EC-77D0BCB986F0}"/>
    <cellStyle name="Comma 26" xfId="24381" xr:uid="{79B917EC-5ABE-4C3D-B1C1-91D800A470A7}"/>
    <cellStyle name="Comma 27" xfId="24389" xr:uid="{1A191C5E-C8EB-41A6-910B-096C1D84534B}"/>
    <cellStyle name="Comma 28" xfId="24394" xr:uid="{A5F1353F-4FE9-4825-A115-0358B2058942}"/>
    <cellStyle name="Comma 29" xfId="24398" xr:uid="{770D5733-C9DB-40D2-BB91-FF9B895C22E8}"/>
    <cellStyle name="Comma 3" xfId="16205" xr:uid="{00000000-0005-0000-0000-00007B3F0000}"/>
    <cellStyle name="Comma 30" xfId="24405" xr:uid="{B2D567B8-72D2-4A27-B394-CCCACA4643AF}"/>
    <cellStyle name="Comma 31" xfId="24407" xr:uid="{A67C933E-51B9-4A05-9175-2B4D93C8360D}"/>
    <cellStyle name="Comma 4" xfId="16206" xr:uid="{00000000-0005-0000-0000-00007C3F0000}"/>
    <cellStyle name="Comma 5" xfId="16207" xr:uid="{00000000-0005-0000-0000-00007D3F0000}"/>
    <cellStyle name="Comma 5 2" xfId="16208" xr:uid="{00000000-0005-0000-0000-00007E3F0000}"/>
    <cellStyle name="Comma 5 2 10" xfId="16209" xr:uid="{00000000-0005-0000-0000-00007F3F0000}"/>
    <cellStyle name="Comma 5 2 10 2" xfId="16210" xr:uid="{00000000-0005-0000-0000-0000803F0000}"/>
    <cellStyle name="Comma 5 2 10 2 2" xfId="16211" xr:uid="{00000000-0005-0000-0000-0000813F0000}"/>
    <cellStyle name="Comma 5 2 10 3" xfId="16212" xr:uid="{00000000-0005-0000-0000-0000823F0000}"/>
    <cellStyle name="Comma 5 2 10 3 2" xfId="16213" xr:uid="{00000000-0005-0000-0000-0000833F0000}"/>
    <cellStyle name="Comma 5 2 10 4" xfId="16214" xr:uid="{00000000-0005-0000-0000-0000843F0000}"/>
    <cellStyle name="Comma 5 2 11" xfId="16215" xr:uid="{00000000-0005-0000-0000-0000853F0000}"/>
    <cellStyle name="Comma 5 2 11 2" xfId="16216" xr:uid="{00000000-0005-0000-0000-0000863F0000}"/>
    <cellStyle name="Comma 5 2 12" xfId="16217" xr:uid="{00000000-0005-0000-0000-0000873F0000}"/>
    <cellStyle name="Comma 5 2 12 2" xfId="16218" xr:uid="{00000000-0005-0000-0000-0000883F0000}"/>
    <cellStyle name="Comma 5 2 13" xfId="16219" xr:uid="{00000000-0005-0000-0000-0000893F0000}"/>
    <cellStyle name="Comma 5 2 2" xfId="16220" xr:uid="{00000000-0005-0000-0000-00008A3F0000}"/>
    <cellStyle name="Comma 5 2 2 10" xfId="16221" xr:uid="{00000000-0005-0000-0000-00008B3F0000}"/>
    <cellStyle name="Comma 5 2 2 10 2" xfId="16222" xr:uid="{00000000-0005-0000-0000-00008C3F0000}"/>
    <cellStyle name="Comma 5 2 2 11" xfId="16223" xr:uid="{00000000-0005-0000-0000-00008D3F0000}"/>
    <cellStyle name="Comma 5 2 2 11 2" xfId="16224" xr:uid="{00000000-0005-0000-0000-00008E3F0000}"/>
    <cellStyle name="Comma 5 2 2 12" xfId="16225" xr:uid="{00000000-0005-0000-0000-00008F3F0000}"/>
    <cellStyle name="Comma 5 2 2 2" xfId="16226" xr:uid="{00000000-0005-0000-0000-0000903F0000}"/>
    <cellStyle name="Comma 5 2 2 2 10" xfId="16227" xr:uid="{00000000-0005-0000-0000-0000913F0000}"/>
    <cellStyle name="Comma 5 2 2 2 2" xfId="16228" xr:uid="{00000000-0005-0000-0000-0000923F0000}"/>
    <cellStyle name="Comma 5 2 2 2 2 2" xfId="16229" xr:uid="{00000000-0005-0000-0000-0000933F0000}"/>
    <cellStyle name="Comma 5 2 2 2 2 2 2" xfId="16230" xr:uid="{00000000-0005-0000-0000-0000943F0000}"/>
    <cellStyle name="Comma 5 2 2 2 2 2 2 2" xfId="16231" xr:uid="{00000000-0005-0000-0000-0000953F0000}"/>
    <cellStyle name="Comma 5 2 2 2 2 2 2 2 2" xfId="16232" xr:uid="{00000000-0005-0000-0000-0000963F0000}"/>
    <cellStyle name="Comma 5 2 2 2 2 2 2 2 2 2" xfId="16233" xr:uid="{00000000-0005-0000-0000-0000973F0000}"/>
    <cellStyle name="Comma 5 2 2 2 2 2 2 2 2 2 2" xfId="16234" xr:uid="{00000000-0005-0000-0000-0000983F0000}"/>
    <cellStyle name="Comma 5 2 2 2 2 2 2 2 2 2 2 2" xfId="16235" xr:uid="{00000000-0005-0000-0000-0000993F0000}"/>
    <cellStyle name="Comma 5 2 2 2 2 2 2 2 2 2 3" xfId="16236" xr:uid="{00000000-0005-0000-0000-00009A3F0000}"/>
    <cellStyle name="Comma 5 2 2 2 2 2 2 2 2 2 3 2" xfId="16237" xr:uid="{00000000-0005-0000-0000-00009B3F0000}"/>
    <cellStyle name="Comma 5 2 2 2 2 2 2 2 2 2 4" xfId="16238" xr:uid="{00000000-0005-0000-0000-00009C3F0000}"/>
    <cellStyle name="Comma 5 2 2 2 2 2 2 2 2 3" xfId="16239" xr:uid="{00000000-0005-0000-0000-00009D3F0000}"/>
    <cellStyle name="Comma 5 2 2 2 2 2 2 2 2 3 2" xfId="16240" xr:uid="{00000000-0005-0000-0000-00009E3F0000}"/>
    <cellStyle name="Comma 5 2 2 2 2 2 2 2 2 4" xfId="16241" xr:uid="{00000000-0005-0000-0000-00009F3F0000}"/>
    <cellStyle name="Comma 5 2 2 2 2 2 2 2 2 4 2" xfId="16242" xr:uid="{00000000-0005-0000-0000-0000A03F0000}"/>
    <cellStyle name="Comma 5 2 2 2 2 2 2 2 2 5" xfId="16243" xr:uid="{00000000-0005-0000-0000-0000A13F0000}"/>
    <cellStyle name="Comma 5 2 2 2 2 2 2 2 3" xfId="16244" xr:uid="{00000000-0005-0000-0000-0000A23F0000}"/>
    <cellStyle name="Comma 5 2 2 2 2 2 2 2 3 2" xfId="16245" xr:uid="{00000000-0005-0000-0000-0000A33F0000}"/>
    <cellStyle name="Comma 5 2 2 2 2 2 2 2 3 2 2" xfId="16246" xr:uid="{00000000-0005-0000-0000-0000A43F0000}"/>
    <cellStyle name="Comma 5 2 2 2 2 2 2 2 3 3" xfId="16247" xr:uid="{00000000-0005-0000-0000-0000A53F0000}"/>
    <cellStyle name="Comma 5 2 2 2 2 2 2 2 3 3 2" xfId="16248" xr:uid="{00000000-0005-0000-0000-0000A63F0000}"/>
    <cellStyle name="Comma 5 2 2 2 2 2 2 2 3 4" xfId="16249" xr:uid="{00000000-0005-0000-0000-0000A73F0000}"/>
    <cellStyle name="Comma 5 2 2 2 2 2 2 2 4" xfId="16250" xr:uid="{00000000-0005-0000-0000-0000A83F0000}"/>
    <cellStyle name="Comma 5 2 2 2 2 2 2 2 4 2" xfId="16251" xr:uid="{00000000-0005-0000-0000-0000A93F0000}"/>
    <cellStyle name="Comma 5 2 2 2 2 2 2 2 5" xfId="16252" xr:uid="{00000000-0005-0000-0000-0000AA3F0000}"/>
    <cellStyle name="Comma 5 2 2 2 2 2 2 2 5 2" xfId="16253" xr:uid="{00000000-0005-0000-0000-0000AB3F0000}"/>
    <cellStyle name="Comma 5 2 2 2 2 2 2 2 6" xfId="16254" xr:uid="{00000000-0005-0000-0000-0000AC3F0000}"/>
    <cellStyle name="Comma 5 2 2 2 2 2 2 3" xfId="16255" xr:uid="{00000000-0005-0000-0000-0000AD3F0000}"/>
    <cellStyle name="Comma 5 2 2 2 2 2 2 3 2" xfId="16256" xr:uid="{00000000-0005-0000-0000-0000AE3F0000}"/>
    <cellStyle name="Comma 5 2 2 2 2 2 2 3 2 2" xfId="16257" xr:uid="{00000000-0005-0000-0000-0000AF3F0000}"/>
    <cellStyle name="Comma 5 2 2 2 2 2 2 3 2 2 2" xfId="16258" xr:uid="{00000000-0005-0000-0000-0000B03F0000}"/>
    <cellStyle name="Comma 5 2 2 2 2 2 2 3 2 3" xfId="16259" xr:uid="{00000000-0005-0000-0000-0000B13F0000}"/>
    <cellStyle name="Comma 5 2 2 2 2 2 2 3 2 3 2" xfId="16260" xr:uid="{00000000-0005-0000-0000-0000B23F0000}"/>
    <cellStyle name="Comma 5 2 2 2 2 2 2 3 2 4" xfId="16261" xr:uid="{00000000-0005-0000-0000-0000B33F0000}"/>
    <cellStyle name="Comma 5 2 2 2 2 2 2 3 3" xfId="16262" xr:uid="{00000000-0005-0000-0000-0000B43F0000}"/>
    <cellStyle name="Comma 5 2 2 2 2 2 2 3 3 2" xfId="16263" xr:uid="{00000000-0005-0000-0000-0000B53F0000}"/>
    <cellStyle name="Comma 5 2 2 2 2 2 2 3 4" xfId="16264" xr:uid="{00000000-0005-0000-0000-0000B63F0000}"/>
    <cellStyle name="Comma 5 2 2 2 2 2 2 3 4 2" xfId="16265" xr:uid="{00000000-0005-0000-0000-0000B73F0000}"/>
    <cellStyle name="Comma 5 2 2 2 2 2 2 3 5" xfId="16266" xr:uid="{00000000-0005-0000-0000-0000B83F0000}"/>
    <cellStyle name="Comma 5 2 2 2 2 2 2 4" xfId="16267" xr:uid="{00000000-0005-0000-0000-0000B93F0000}"/>
    <cellStyle name="Comma 5 2 2 2 2 2 2 4 2" xfId="16268" xr:uid="{00000000-0005-0000-0000-0000BA3F0000}"/>
    <cellStyle name="Comma 5 2 2 2 2 2 2 4 2 2" xfId="16269" xr:uid="{00000000-0005-0000-0000-0000BB3F0000}"/>
    <cellStyle name="Comma 5 2 2 2 2 2 2 4 3" xfId="16270" xr:uid="{00000000-0005-0000-0000-0000BC3F0000}"/>
    <cellStyle name="Comma 5 2 2 2 2 2 2 4 3 2" xfId="16271" xr:uid="{00000000-0005-0000-0000-0000BD3F0000}"/>
    <cellStyle name="Comma 5 2 2 2 2 2 2 4 4" xfId="16272" xr:uid="{00000000-0005-0000-0000-0000BE3F0000}"/>
    <cellStyle name="Comma 5 2 2 2 2 2 2 5" xfId="16273" xr:uid="{00000000-0005-0000-0000-0000BF3F0000}"/>
    <cellStyle name="Comma 5 2 2 2 2 2 2 5 2" xfId="16274" xr:uid="{00000000-0005-0000-0000-0000C03F0000}"/>
    <cellStyle name="Comma 5 2 2 2 2 2 2 6" xfId="16275" xr:uid="{00000000-0005-0000-0000-0000C13F0000}"/>
    <cellStyle name="Comma 5 2 2 2 2 2 2 6 2" xfId="16276" xr:uid="{00000000-0005-0000-0000-0000C23F0000}"/>
    <cellStyle name="Comma 5 2 2 2 2 2 2 7" xfId="16277" xr:uid="{00000000-0005-0000-0000-0000C33F0000}"/>
    <cellStyle name="Comma 5 2 2 2 2 2 3" xfId="16278" xr:uid="{00000000-0005-0000-0000-0000C43F0000}"/>
    <cellStyle name="Comma 5 2 2 2 2 2 3 2" xfId="16279" xr:uid="{00000000-0005-0000-0000-0000C53F0000}"/>
    <cellStyle name="Comma 5 2 2 2 2 2 3 2 2" xfId="16280" xr:uid="{00000000-0005-0000-0000-0000C63F0000}"/>
    <cellStyle name="Comma 5 2 2 2 2 2 3 2 2 2" xfId="16281" xr:uid="{00000000-0005-0000-0000-0000C73F0000}"/>
    <cellStyle name="Comma 5 2 2 2 2 2 3 2 2 2 2" xfId="16282" xr:uid="{00000000-0005-0000-0000-0000C83F0000}"/>
    <cellStyle name="Comma 5 2 2 2 2 2 3 2 2 3" xfId="16283" xr:uid="{00000000-0005-0000-0000-0000C93F0000}"/>
    <cellStyle name="Comma 5 2 2 2 2 2 3 2 2 3 2" xfId="16284" xr:uid="{00000000-0005-0000-0000-0000CA3F0000}"/>
    <cellStyle name="Comma 5 2 2 2 2 2 3 2 2 4" xfId="16285" xr:uid="{00000000-0005-0000-0000-0000CB3F0000}"/>
    <cellStyle name="Comma 5 2 2 2 2 2 3 2 3" xfId="16286" xr:uid="{00000000-0005-0000-0000-0000CC3F0000}"/>
    <cellStyle name="Comma 5 2 2 2 2 2 3 2 3 2" xfId="16287" xr:uid="{00000000-0005-0000-0000-0000CD3F0000}"/>
    <cellStyle name="Comma 5 2 2 2 2 2 3 2 4" xfId="16288" xr:uid="{00000000-0005-0000-0000-0000CE3F0000}"/>
    <cellStyle name="Comma 5 2 2 2 2 2 3 2 4 2" xfId="16289" xr:uid="{00000000-0005-0000-0000-0000CF3F0000}"/>
    <cellStyle name="Comma 5 2 2 2 2 2 3 2 5" xfId="16290" xr:uid="{00000000-0005-0000-0000-0000D03F0000}"/>
    <cellStyle name="Comma 5 2 2 2 2 2 3 3" xfId="16291" xr:uid="{00000000-0005-0000-0000-0000D13F0000}"/>
    <cellStyle name="Comma 5 2 2 2 2 2 3 3 2" xfId="16292" xr:uid="{00000000-0005-0000-0000-0000D23F0000}"/>
    <cellStyle name="Comma 5 2 2 2 2 2 3 3 2 2" xfId="16293" xr:uid="{00000000-0005-0000-0000-0000D33F0000}"/>
    <cellStyle name="Comma 5 2 2 2 2 2 3 3 3" xfId="16294" xr:uid="{00000000-0005-0000-0000-0000D43F0000}"/>
    <cellStyle name="Comma 5 2 2 2 2 2 3 3 3 2" xfId="16295" xr:uid="{00000000-0005-0000-0000-0000D53F0000}"/>
    <cellStyle name="Comma 5 2 2 2 2 2 3 3 4" xfId="16296" xr:uid="{00000000-0005-0000-0000-0000D63F0000}"/>
    <cellStyle name="Comma 5 2 2 2 2 2 3 4" xfId="16297" xr:uid="{00000000-0005-0000-0000-0000D73F0000}"/>
    <cellStyle name="Comma 5 2 2 2 2 2 3 4 2" xfId="16298" xr:uid="{00000000-0005-0000-0000-0000D83F0000}"/>
    <cellStyle name="Comma 5 2 2 2 2 2 3 5" xfId="16299" xr:uid="{00000000-0005-0000-0000-0000D93F0000}"/>
    <cellStyle name="Comma 5 2 2 2 2 2 3 5 2" xfId="16300" xr:uid="{00000000-0005-0000-0000-0000DA3F0000}"/>
    <cellStyle name="Comma 5 2 2 2 2 2 3 6" xfId="16301" xr:uid="{00000000-0005-0000-0000-0000DB3F0000}"/>
    <cellStyle name="Comma 5 2 2 2 2 2 4" xfId="16302" xr:uid="{00000000-0005-0000-0000-0000DC3F0000}"/>
    <cellStyle name="Comma 5 2 2 2 2 2 4 2" xfId="16303" xr:uid="{00000000-0005-0000-0000-0000DD3F0000}"/>
    <cellStyle name="Comma 5 2 2 2 2 2 4 2 2" xfId="16304" xr:uid="{00000000-0005-0000-0000-0000DE3F0000}"/>
    <cellStyle name="Comma 5 2 2 2 2 2 4 2 2 2" xfId="16305" xr:uid="{00000000-0005-0000-0000-0000DF3F0000}"/>
    <cellStyle name="Comma 5 2 2 2 2 2 4 2 3" xfId="16306" xr:uid="{00000000-0005-0000-0000-0000E03F0000}"/>
    <cellStyle name="Comma 5 2 2 2 2 2 4 2 3 2" xfId="16307" xr:uid="{00000000-0005-0000-0000-0000E13F0000}"/>
    <cellStyle name="Comma 5 2 2 2 2 2 4 2 4" xfId="16308" xr:uid="{00000000-0005-0000-0000-0000E23F0000}"/>
    <cellStyle name="Comma 5 2 2 2 2 2 4 3" xfId="16309" xr:uid="{00000000-0005-0000-0000-0000E33F0000}"/>
    <cellStyle name="Comma 5 2 2 2 2 2 4 3 2" xfId="16310" xr:uid="{00000000-0005-0000-0000-0000E43F0000}"/>
    <cellStyle name="Comma 5 2 2 2 2 2 4 4" xfId="16311" xr:uid="{00000000-0005-0000-0000-0000E53F0000}"/>
    <cellStyle name="Comma 5 2 2 2 2 2 4 4 2" xfId="16312" xr:uid="{00000000-0005-0000-0000-0000E63F0000}"/>
    <cellStyle name="Comma 5 2 2 2 2 2 4 5" xfId="16313" xr:uid="{00000000-0005-0000-0000-0000E73F0000}"/>
    <cellStyle name="Comma 5 2 2 2 2 2 5" xfId="16314" xr:uid="{00000000-0005-0000-0000-0000E83F0000}"/>
    <cellStyle name="Comma 5 2 2 2 2 2 5 2" xfId="16315" xr:uid="{00000000-0005-0000-0000-0000E93F0000}"/>
    <cellStyle name="Comma 5 2 2 2 2 2 5 2 2" xfId="16316" xr:uid="{00000000-0005-0000-0000-0000EA3F0000}"/>
    <cellStyle name="Comma 5 2 2 2 2 2 5 3" xfId="16317" xr:uid="{00000000-0005-0000-0000-0000EB3F0000}"/>
    <cellStyle name="Comma 5 2 2 2 2 2 5 3 2" xfId="16318" xr:uid="{00000000-0005-0000-0000-0000EC3F0000}"/>
    <cellStyle name="Comma 5 2 2 2 2 2 5 4" xfId="16319" xr:uid="{00000000-0005-0000-0000-0000ED3F0000}"/>
    <cellStyle name="Comma 5 2 2 2 2 2 6" xfId="16320" xr:uid="{00000000-0005-0000-0000-0000EE3F0000}"/>
    <cellStyle name="Comma 5 2 2 2 2 2 6 2" xfId="16321" xr:uid="{00000000-0005-0000-0000-0000EF3F0000}"/>
    <cellStyle name="Comma 5 2 2 2 2 2 7" xfId="16322" xr:uid="{00000000-0005-0000-0000-0000F03F0000}"/>
    <cellStyle name="Comma 5 2 2 2 2 2 7 2" xfId="16323" xr:uid="{00000000-0005-0000-0000-0000F13F0000}"/>
    <cellStyle name="Comma 5 2 2 2 2 2 8" xfId="16324" xr:uid="{00000000-0005-0000-0000-0000F23F0000}"/>
    <cellStyle name="Comma 5 2 2 2 2 3" xfId="16325" xr:uid="{00000000-0005-0000-0000-0000F33F0000}"/>
    <cellStyle name="Comma 5 2 2 2 2 3 2" xfId="16326" xr:uid="{00000000-0005-0000-0000-0000F43F0000}"/>
    <cellStyle name="Comma 5 2 2 2 2 3 2 2" xfId="16327" xr:uid="{00000000-0005-0000-0000-0000F53F0000}"/>
    <cellStyle name="Comma 5 2 2 2 2 3 2 2 2" xfId="16328" xr:uid="{00000000-0005-0000-0000-0000F63F0000}"/>
    <cellStyle name="Comma 5 2 2 2 2 3 2 2 2 2" xfId="16329" xr:uid="{00000000-0005-0000-0000-0000F73F0000}"/>
    <cellStyle name="Comma 5 2 2 2 2 3 2 2 2 2 2" xfId="16330" xr:uid="{00000000-0005-0000-0000-0000F83F0000}"/>
    <cellStyle name="Comma 5 2 2 2 2 3 2 2 2 3" xfId="16331" xr:uid="{00000000-0005-0000-0000-0000F93F0000}"/>
    <cellStyle name="Comma 5 2 2 2 2 3 2 2 2 3 2" xfId="16332" xr:uid="{00000000-0005-0000-0000-0000FA3F0000}"/>
    <cellStyle name="Comma 5 2 2 2 2 3 2 2 2 4" xfId="16333" xr:uid="{00000000-0005-0000-0000-0000FB3F0000}"/>
    <cellStyle name="Comma 5 2 2 2 2 3 2 2 3" xfId="16334" xr:uid="{00000000-0005-0000-0000-0000FC3F0000}"/>
    <cellStyle name="Comma 5 2 2 2 2 3 2 2 3 2" xfId="16335" xr:uid="{00000000-0005-0000-0000-0000FD3F0000}"/>
    <cellStyle name="Comma 5 2 2 2 2 3 2 2 4" xfId="16336" xr:uid="{00000000-0005-0000-0000-0000FE3F0000}"/>
    <cellStyle name="Comma 5 2 2 2 2 3 2 2 4 2" xfId="16337" xr:uid="{00000000-0005-0000-0000-0000FF3F0000}"/>
    <cellStyle name="Comma 5 2 2 2 2 3 2 2 5" xfId="16338" xr:uid="{00000000-0005-0000-0000-000000400000}"/>
    <cellStyle name="Comma 5 2 2 2 2 3 2 3" xfId="16339" xr:uid="{00000000-0005-0000-0000-000001400000}"/>
    <cellStyle name="Comma 5 2 2 2 2 3 2 3 2" xfId="16340" xr:uid="{00000000-0005-0000-0000-000002400000}"/>
    <cellStyle name="Comma 5 2 2 2 2 3 2 3 2 2" xfId="16341" xr:uid="{00000000-0005-0000-0000-000003400000}"/>
    <cellStyle name="Comma 5 2 2 2 2 3 2 3 3" xfId="16342" xr:uid="{00000000-0005-0000-0000-000004400000}"/>
    <cellStyle name="Comma 5 2 2 2 2 3 2 3 3 2" xfId="16343" xr:uid="{00000000-0005-0000-0000-000005400000}"/>
    <cellStyle name="Comma 5 2 2 2 2 3 2 3 4" xfId="16344" xr:uid="{00000000-0005-0000-0000-000006400000}"/>
    <cellStyle name="Comma 5 2 2 2 2 3 2 4" xfId="16345" xr:uid="{00000000-0005-0000-0000-000007400000}"/>
    <cellStyle name="Comma 5 2 2 2 2 3 2 4 2" xfId="16346" xr:uid="{00000000-0005-0000-0000-000008400000}"/>
    <cellStyle name="Comma 5 2 2 2 2 3 2 5" xfId="16347" xr:uid="{00000000-0005-0000-0000-000009400000}"/>
    <cellStyle name="Comma 5 2 2 2 2 3 2 5 2" xfId="16348" xr:uid="{00000000-0005-0000-0000-00000A400000}"/>
    <cellStyle name="Comma 5 2 2 2 2 3 2 6" xfId="16349" xr:uid="{00000000-0005-0000-0000-00000B400000}"/>
    <cellStyle name="Comma 5 2 2 2 2 3 3" xfId="16350" xr:uid="{00000000-0005-0000-0000-00000C400000}"/>
    <cellStyle name="Comma 5 2 2 2 2 3 3 2" xfId="16351" xr:uid="{00000000-0005-0000-0000-00000D400000}"/>
    <cellStyle name="Comma 5 2 2 2 2 3 3 2 2" xfId="16352" xr:uid="{00000000-0005-0000-0000-00000E400000}"/>
    <cellStyle name="Comma 5 2 2 2 2 3 3 2 2 2" xfId="16353" xr:uid="{00000000-0005-0000-0000-00000F400000}"/>
    <cellStyle name="Comma 5 2 2 2 2 3 3 2 3" xfId="16354" xr:uid="{00000000-0005-0000-0000-000010400000}"/>
    <cellStyle name="Comma 5 2 2 2 2 3 3 2 3 2" xfId="16355" xr:uid="{00000000-0005-0000-0000-000011400000}"/>
    <cellStyle name="Comma 5 2 2 2 2 3 3 2 4" xfId="16356" xr:uid="{00000000-0005-0000-0000-000012400000}"/>
    <cellStyle name="Comma 5 2 2 2 2 3 3 3" xfId="16357" xr:uid="{00000000-0005-0000-0000-000013400000}"/>
    <cellStyle name="Comma 5 2 2 2 2 3 3 3 2" xfId="16358" xr:uid="{00000000-0005-0000-0000-000014400000}"/>
    <cellStyle name="Comma 5 2 2 2 2 3 3 4" xfId="16359" xr:uid="{00000000-0005-0000-0000-000015400000}"/>
    <cellStyle name="Comma 5 2 2 2 2 3 3 4 2" xfId="16360" xr:uid="{00000000-0005-0000-0000-000016400000}"/>
    <cellStyle name="Comma 5 2 2 2 2 3 3 5" xfId="16361" xr:uid="{00000000-0005-0000-0000-000017400000}"/>
    <cellStyle name="Comma 5 2 2 2 2 3 4" xfId="16362" xr:uid="{00000000-0005-0000-0000-000018400000}"/>
    <cellStyle name="Comma 5 2 2 2 2 3 4 2" xfId="16363" xr:uid="{00000000-0005-0000-0000-000019400000}"/>
    <cellStyle name="Comma 5 2 2 2 2 3 4 2 2" xfId="16364" xr:uid="{00000000-0005-0000-0000-00001A400000}"/>
    <cellStyle name="Comma 5 2 2 2 2 3 4 3" xfId="16365" xr:uid="{00000000-0005-0000-0000-00001B400000}"/>
    <cellStyle name="Comma 5 2 2 2 2 3 4 3 2" xfId="16366" xr:uid="{00000000-0005-0000-0000-00001C400000}"/>
    <cellStyle name="Comma 5 2 2 2 2 3 4 4" xfId="16367" xr:uid="{00000000-0005-0000-0000-00001D400000}"/>
    <cellStyle name="Comma 5 2 2 2 2 3 5" xfId="16368" xr:uid="{00000000-0005-0000-0000-00001E400000}"/>
    <cellStyle name="Comma 5 2 2 2 2 3 5 2" xfId="16369" xr:uid="{00000000-0005-0000-0000-00001F400000}"/>
    <cellStyle name="Comma 5 2 2 2 2 3 6" xfId="16370" xr:uid="{00000000-0005-0000-0000-000020400000}"/>
    <cellStyle name="Comma 5 2 2 2 2 3 6 2" xfId="16371" xr:uid="{00000000-0005-0000-0000-000021400000}"/>
    <cellStyle name="Comma 5 2 2 2 2 3 7" xfId="16372" xr:uid="{00000000-0005-0000-0000-000022400000}"/>
    <cellStyle name="Comma 5 2 2 2 2 4" xfId="16373" xr:uid="{00000000-0005-0000-0000-000023400000}"/>
    <cellStyle name="Comma 5 2 2 2 2 4 2" xfId="16374" xr:uid="{00000000-0005-0000-0000-000024400000}"/>
    <cellStyle name="Comma 5 2 2 2 2 4 2 2" xfId="16375" xr:uid="{00000000-0005-0000-0000-000025400000}"/>
    <cellStyle name="Comma 5 2 2 2 2 4 2 2 2" xfId="16376" xr:uid="{00000000-0005-0000-0000-000026400000}"/>
    <cellStyle name="Comma 5 2 2 2 2 4 2 2 2 2" xfId="16377" xr:uid="{00000000-0005-0000-0000-000027400000}"/>
    <cellStyle name="Comma 5 2 2 2 2 4 2 2 3" xfId="16378" xr:uid="{00000000-0005-0000-0000-000028400000}"/>
    <cellStyle name="Comma 5 2 2 2 2 4 2 2 3 2" xfId="16379" xr:uid="{00000000-0005-0000-0000-000029400000}"/>
    <cellStyle name="Comma 5 2 2 2 2 4 2 2 4" xfId="16380" xr:uid="{00000000-0005-0000-0000-00002A400000}"/>
    <cellStyle name="Comma 5 2 2 2 2 4 2 3" xfId="16381" xr:uid="{00000000-0005-0000-0000-00002B400000}"/>
    <cellStyle name="Comma 5 2 2 2 2 4 2 3 2" xfId="16382" xr:uid="{00000000-0005-0000-0000-00002C400000}"/>
    <cellStyle name="Comma 5 2 2 2 2 4 2 4" xfId="16383" xr:uid="{00000000-0005-0000-0000-00002D400000}"/>
    <cellStyle name="Comma 5 2 2 2 2 4 2 4 2" xfId="16384" xr:uid="{00000000-0005-0000-0000-00002E400000}"/>
    <cellStyle name="Comma 5 2 2 2 2 4 2 5" xfId="16385" xr:uid="{00000000-0005-0000-0000-00002F400000}"/>
    <cellStyle name="Comma 5 2 2 2 2 4 3" xfId="16386" xr:uid="{00000000-0005-0000-0000-000030400000}"/>
    <cellStyle name="Comma 5 2 2 2 2 4 3 2" xfId="16387" xr:uid="{00000000-0005-0000-0000-000031400000}"/>
    <cellStyle name="Comma 5 2 2 2 2 4 3 2 2" xfId="16388" xr:uid="{00000000-0005-0000-0000-000032400000}"/>
    <cellStyle name="Comma 5 2 2 2 2 4 3 3" xfId="16389" xr:uid="{00000000-0005-0000-0000-000033400000}"/>
    <cellStyle name="Comma 5 2 2 2 2 4 3 3 2" xfId="16390" xr:uid="{00000000-0005-0000-0000-000034400000}"/>
    <cellStyle name="Comma 5 2 2 2 2 4 3 4" xfId="16391" xr:uid="{00000000-0005-0000-0000-000035400000}"/>
    <cellStyle name="Comma 5 2 2 2 2 4 4" xfId="16392" xr:uid="{00000000-0005-0000-0000-000036400000}"/>
    <cellStyle name="Comma 5 2 2 2 2 4 4 2" xfId="16393" xr:uid="{00000000-0005-0000-0000-000037400000}"/>
    <cellStyle name="Comma 5 2 2 2 2 4 5" xfId="16394" xr:uid="{00000000-0005-0000-0000-000038400000}"/>
    <cellStyle name="Comma 5 2 2 2 2 4 5 2" xfId="16395" xr:uid="{00000000-0005-0000-0000-000039400000}"/>
    <cellStyle name="Comma 5 2 2 2 2 4 6" xfId="16396" xr:uid="{00000000-0005-0000-0000-00003A400000}"/>
    <cellStyle name="Comma 5 2 2 2 2 5" xfId="16397" xr:uid="{00000000-0005-0000-0000-00003B400000}"/>
    <cellStyle name="Comma 5 2 2 2 2 5 2" xfId="16398" xr:uid="{00000000-0005-0000-0000-00003C400000}"/>
    <cellStyle name="Comma 5 2 2 2 2 5 2 2" xfId="16399" xr:uid="{00000000-0005-0000-0000-00003D400000}"/>
    <cellStyle name="Comma 5 2 2 2 2 5 2 2 2" xfId="16400" xr:uid="{00000000-0005-0000-0000-00003E400000}"/>
    <cellStyle name="Comma 5 2 2 2 2 5 2 3" xfId="16401" xr:uid="{00000000-0005-0000-0000-00003F400000}"/>
    <cellStyle name="Comma 5 2 2 2 2 5 2 3 2" xfId="16402" xr:uid="{00000000-0005-0000-0000-000040400000}"/>
    <cellStyle name="Comma 5 2 2 2 2 5 2 4" xfId="16403" xr:uid="{00000000-0005-0000-0000-000041400000}"/>
    <cellStyle name="Comma 5 2 2 2 2 5 3" xfId="16404" xr:uid="{00000000-0005-0000-0000-000042400000}"/>
    <cellStyle name="Comma 5 2 2 2 2 5 3 2" xfId="16405" xr:uid="{00000000-0005-0000-0000-000043400000}"/>
    <cellStyle name="Comma 5 2 2 2 2 5 4" xfId="16406" xr:uid="{00000000-0005-0000-0000-000044400000}"/>
    <cellStyle name="Comma 5 2 2 2 2 5 4 2" xfId="16407" xr:uid="{00000000-0005-0000-0000-000045400000}"/>
    <cellStyle name="Comma 5 2 2 2 2 5 5" xfId="16408" xr:uid="{00000000-0005-0000-0000-000046400000}"/>
    <cellStyle name="Comma 5 2 2 2 2 6" xfId="16409" xr:uid="{00000000-0005-0000-0000-000047400000}"/>
    <cellStyle name="Comma 5 2 2 2 2 6 2" xfId="16410" xr:uid="{00000000-0005-0000-0000-000048400000}"/>
    <cellStyle name="Comma 5 2 2 2 2 6 2 2" xfId="16411" xr:uid="{00000000-0005-0000-0000-000049400000}"/>
    <cellStyle name="Comma 5 2 2 2 2 6 3" xfId="16412" xr:uid="{00000000-0005-0000-0000-00004A400000}"/>
    <cellStyle name="Comma 5 2 2 2 2 6 3 2" xfId="16413" xr:uid="{00000000-0005-0000-0000-00004B400000}"/>
    <cellStyle name="Comma 5 2 2 2 2 6 4" xfId="16414" xr:uid="{00000000-0005-0000-0000-00004C400000}"/>
    <cellStyle name="Comma 5 2 2 2 2 7" xfId="16415" xr:uid="{00000000-0005-0000-0000-00004D400000}"/>
    <cellStyle name="Comma 5 2 2 2 2 7 2" xfId="16416" xr:uid="{00000000-0005-0000-0000-00004E400000}"/>
    <cellStyle name="Comma 5 2 2 2 2 8" xfId="16417" xr:uid="{00000000-0005-0000-0000-00004F400000}"/>
    <cellStyle name="Comma 5 2 2 2 2 8 2" xfId="16418" xr:uid="{00000000-0005-0000-0000-000050400000}"/>
    <cellStyle name="Comma 5 2 2 2 2 9" xfId="16419" xr:uid="{00000000-0005-0000-0000-000051400000}"/>
    <cellStyle name="Comma 5 2 2 2 3" xfId="16420" xr:uid="{00000000-0005-0000-0000-000052400000}"/>
    <cellStyle name="Comma 5 2 2 2 3 2" xfId="16421" xr:uid="{00000000-0005-0000-0000-000053400000}"/>
    <cellStyle name="Comma 5 2 2 2 3 2 2" xfId="16422" xr:uid="{00000000-0005-0000-0000-000054400000}"/>
    <cellStyle name="Comma 5 2 2 2 3 2 2 2" xfId="16423" xr:uid="{00000000-0005-0000-0000-000055400000}"/>
    <cellStyle name="Comma 5 2 2 2 3 2 2 2 2" xfId="16424" xr:uid="{00000000-0005-0000-0000-000056400000}"/>
    <cellStyle name="Comma 5 2 2 2 3 2 2 2 2 2" xfId="16425" xr:uid="{00000000-0005-0000-0000-000057400000}"/>
    <cellStyle name="Comma 5 2 2 2 3 2 2 2 2 2 2" xfId="16426" xr:uid="{00000000-0005-0000-0000-000058400000}"/>
    <cellStyle name="Comma 5 2 2 2 3 2 2 2 2 3" xfId="16427" xr:uid="{00000000-0005-0000-0000-000059400000}"/>
    <cellStyle name="Comma 5 2 2 2 3 2 2 2 2 3 2" xfId="16428" xr:uid="{00000000-0005-0000-0000-00005A400000}"/>
    <cellStyle name="Comma 5 2 2 2 3 2 2 2 2 4" xfId="16429" xr:uid="{00000000-0005-0000-0000-00005B400000}"/>
    <cellStyle name="Comma 5 2 2 2 3 2 2 2 3" xfId="16430" xr:uid="{00000000-0005-0000-0000-00005C400000}"/>
    <cellStyle name="Comma 5 2 2 2 3 2 2 2 3 2" xfId="16431" xr:uid="{00000000-0005-0000-0000-00005D400000}"/>
    <cellStyle name="Comma 5 2 2 2 3 2 2 2 4" xfId="16432" xr:uid="{00000000-0005-0000-0000-00005E400000}"/>
    <cellStyle name="Comma 5 2 2 2 3 2 2 2 4 2" xfId="16433" xr:uid="{00000000-0005-0000-0000-00005F400000}"/>
    <cellStyle name="Comma 5 2 2 2 3 2 2 2 5" xfId="16434" xr:uid="{00000000-0005-0000-0000-000060400000}"/>
    <cellStyle name="Comma 5 2 2 2 3 2 2 3" xfId="16435" xr:uid="{00000000-0005-0000-0000-000061400000}"/>
    <cellStyle name="Comma 5 2 2 2 3 2 2 3 2" xfId="16436" xr:uid="{00000000-0005-0000-0000-000062400000}"/>
    <cellStyle name="Comma 5 2 2 2 3 2 2 3 2 2" xfId="16437" xr:uid="{00000000-0005-0000-0000-000063400000}"/>
    <cellStyle name="Comma 5 2 2 2 3 2 2 3 3" xfId="16438" xr:uid="{00000000-0005-0000-0000-000064400000}"/>
    <cellStyle name="Comma 5 2 2 2 3 2 2 3 3 2" xfId="16439" xr:uid="{00000000-0005-0000-0000-000065400000}"/>
    <cellStyle name="Comma 5 2 2 2 3 2 2 3 4" xfId="16440" xr:uid="{00000000-0005-0000-0000-000066400000}"/>
    <cellStyle name="Comma 5 2 2 2 3 2 2 4" xfId="16441" xr:uid="{00000000-0005-0000-0000-000067400000}"/>
    <cellStyle name="Comma 5 2 2 2 3 2 2 4 2" xfId="16442" xr:uid="{00000000-0005-0000-0000-000068400000}"/>
    <cellStyle name="Comma 5 2 2 2 3 2 2 5" xfId="16443" xr:uid="{00000000-0005-0000-0000-000069400000}"/>
    <cellStyle name="Comma 5 2 2 2 3 2 2 5 2" xfId="16444" xr:uid="{00000000-0005-0000-0000-00006A400000}"/>
    <cellStyle name="Comma 5 2 2 2 3 2 2 6" xfId="16445" xr:uid="{00000000-0005-0000-0000-00006B400000}"/>
    <cellStyle name="Comma 5 2 2 2 3 2 3" xfId="16446" xr:uid="{00000000-0005-0000-0000-00006C400000}"/>
    <cellStyle name="Comma 5 2 2 2 3 2 3 2" xfId="16447" xr:uid="{00000000-0005-0000-0000-00006D400000}"/>
    <cellStyle name="Comma 5 2 2 2 3 2 3 2 2" xfId="16448" xr:uid="{00000000-0005-0000-0000-00006E400000}"/>
    <cellStyle name="Comma 5 2 2 2 3 2 3 2 2 2" xfId="16449" xr:uid="{00000000-0005-0000-0000-00006F400000}"/>
    <cellStyle name="Comma 5 2 2 2 3 2 3 2 3" xfId="16450" xr:uid="{00000000-0005-0000-0000-000070400000}"/>
    <cellStyle name="Comma 5 2 2 2 3 2 3 2 3 2" xfId="16451" xr:uid="{00000000-0005-0000-0000-000071400000}"/>
    <cellStyle name="Comma 5 2 2 2 3 2 3 2 4" xfId="16452" xr:uid="{00000000-0005-0000-0000-000072400000}"/>
    <cellStyle name="Comma 5 2 2 2 3 2 3 3" xfId="16453" xr:uid="{00000000-0005-0000-0000-000073400000}"/>
    <cellStyle name="Comma 5 2 2 2 3 2 3 3 2" xfId="16454" xr:uid="{00000000-0005-0000-0000-000074400000}"/>
    <cellStyle name="Comma 5 2 2 2 3 2 3 4" xfId="16455" xr:uid="{00000000-0005-0000-0000-000075400000}"/>
    <cellStyle name="Comma 5 2 2 2 3 2 3 4 2" xfId="16456" xr:uid="{00000000-0005-0000-0000-000076400000}"/>
    <cellStyle name="Comma 5 2 2 2 3 2 3 5" xfId="16457" xr:uid="{00000000-0005-0000-0000-000077400000}"/>
    <cellStyle name="Comma 5 2 2 2 3 2 4" xfId="16458" xr:uid="{00000000-0005-0000-0000-000078400000}"/>
    <cellStyle name="Comma 5 2 2 2 3 2 4 2" xfId="16459" xr:uid="{00000000-0005-0000-0000-000079400000}"/>
    <cellStyle name="Comma 5 2 2 2 3 2 4 2 2" xfId="16460" xr:uid="{00000000-0005-0000-0000-00007A400000}"/>
    <cellStyle name="Comma 5 2 2 2 3 2 4 3" xfId="16461" xr:uid="{00000000-0005-0000-0000-00007B400000}"/>
    <cellStyle name="Comma 5 2 2 2 3 2 4 3 2" xfId="16462" xr:uid="{00000000-0005-0000-0000-00007C400000}"/>
    <cellStyle name="Comma 5 2 2 2 3 2 4 4" xfId="16463" xr:uid="{00000000-0005-0000-0000-00007D400000}"/>
    <cellStyle name="Comma 5 2 2 2 3 2 5" xfId="16464" xr:uid="{00000000-0005-0000-0000-00007E400000}"/>
    <cellStyle name="Comma 5 2 2 2 3 2 5 2" xfId="16465" xr:uid="{00000000-0005-0000-0000-00007F400000}"/>
    <cellStyle name="Comma 5 2 2 2 3 2 6" xfId="16466" xr:uid="{00000000-0005-0000-0000-000080400000}"/>
    <cellStyle name="Comma 5 2 2 2 3 2 6 2" xfId="16467" xr:uid="{00000000-0005-0000-0000-000081400000}"/>
    <cellStyle name="Comma 5 2 2 2 3 2 7" xfId="16468" xr:uid="{00000000-0005-0000-0000-000082400000}"/>
    <cellStyle name="Comma 5 2 2 2 3 3" xfId="16469" xr:uid="{00000000-0005-0000-0000-000083400000}"/>
    <cellStyle name="Comma 5 2 2 2 3 3 2" xfId="16470" xr:uid="{00000000-0005-0000-0000-000084400000}"/>
    <cellStyle name="Comma 5 2 2 2 3 3 2 2" xfId="16471" xr:uid="{00000000-0005-0000-0000-000085400000}"/>
    <cellStyle name="Comma 5 2 2 2 3 3 2 2 2" xfId="16472" xr:uid="{00000000-0005-0000-0000-000086400000}"/>
    <cellStyle name="Comma 5 2 2 2 3 3 2 2 2 2" xfId="16473" xr:uid="{00000000-0005-0000-0000-000087400000}"/>
    <cellStyle name="Comma 5 2 2 2 3 3 2 2 3" xfId="16474" xr:uid="{00000000-0005-0000-0000-000088400000}"/>
    <cellStyle name="Comma 5 2 2 2 3 3 2 2 3 2" xfId="16475" xr:uid="{00000000-0005-0000-0000-000089400000}"/>
    <cellStyle name="Comma 5 2 2 2 3 3 2 2 4" xfId="16476" xr:uid="{00000000-0005-0000-0000-00008A400000}"/>
    <cellStyle name="Comma 5 2 2 2 3 3 2 3" xfId="16477" xr:uid="{00000000-0005-0000-0000-00008B400000}"/>
    <cellStyle name="Comma 5 2 2 2 3 3 2 3 2" xfId="16478" xr:uid="{00000000-0005-0000-0000-00008C400000}"/>
    <cellStyle name="Comma 5 2 2 2 3 3 2 4" xfId="16479" xr:uid="{00000000-0005-0000-0000-00008D400000}"/>
    <cellStyle name="Comma 5 2 2 2 3 3 2 4 2" xfId="16480" xr:uid="{00000000-0005-0000-0000-00008E400000}"/>
    <cellStyle name="Comma 5 2 2 2 3 3 2 5" xfId="16481" xr:uid="{00000000-0005-0000-0000-00008F400000}"/>
    <cellStyle name="Comma 5 2 2 2 3 3 3" xfId="16482" xr:uid="{00000000-0005-0000-0000-000090400000}"/>
    <cellStyle name="Comma 5 2 2 2 3 3 3 2" xfId="16483" xr:uid="{00000000-0005-0000-0000-000091400000}"/>
    <cellStyle name="Comma 5 2 2 2 3 3 3 2 2" xfId="16484" xr:uid="{00000000-0005-0000-0000-000092400000}"/>
    <cellStyle name="Comma 5 2 2 2 3 3 3 3" xfId="16485" xr:uid="{00000000-0005-0000-0000-000093400000}"/>
    <cellStyle name="Comma 5 2 2 2 3 3 3 3 2" xfId="16486" xr:uid="{00000000-0005-0000-0000-000094400000}"/>
    <cellStyle name="Comma 5 2 2 2 3 3 3 4" xfId="16487" xr:uid="{00000000-0005-0000-0000-000095400000}"/>
    <cellStyle name="Comma 5 2 2 2 3 3 4" xfId="16488" xr:uid="{00000000-0005-0000-0000-000096400000}"/>
    <cellStyle name="Comma 5 2 2 2 3 3 4 2" xfId="16489" xr:uid="{00000000-0005-0000-0000-000097400000}"/>
    <cellStyle name="Comma 5 2 2 2 3 3 5" xfId="16490" xr:uid="{00000000-0005-0000-0000-000098400000}"/>
    <cellStyle name="Comma 5 2 2 2 3 3 5 2" xfId="16491" xr:uid="{00000000-0005-0000-0000-000099400000}"/>
    <cellStyle name="Comma 5 2 2 2 3 3 6" xfId="16492" xr:uid="{00000000-0005-0000-0000-00009A400000}"/>
    <cellStyle name="Comma 5 2 2 2 3 4" xfId="16493" xr:uid="{00000000-0005-0000-0000-00009B400000}"/>
    <cellStyle name="Comma 5 2 2 2 3 4 2" xfId="16494" xr:uid="{00000000-0005-0000-0000-00009C400000}"/>
    <cellStyle name="Comma 5 2 2 2 3 4 2 2" xfId="16495" xr:uid="{00000000-0005-0000-0000-00009D400000}"/>
    <cellStyle name="Comma 5 2 2 2 3 4 2 2 2" xfId="16496" xr:uid="{00000000-0005-0000-0000-00009E400000}"/>
    <cellStyle name="Comma 5 2 2 2 3 4 2 3" xfId="16497" xr:uid="{00000000-0005-0000-0000-00009F400000}"/>
    <cellStyle name="Comma 5 2 2 2 3 4 2 3 2" xfId="16498" xr:uid="{00000000-0005-0000-0000-0000A0400000}"/>
    <cellStyle name="Comma 5 2 2 2 3 4 2 4" xfId="16499" xr:uid="{00000000-0005-0000-0000-0000A1400000}"/>
    <cellStyle name="Comma 5 2 2 2 3 4 3" xfId="16500" xr:uid="{00000000-0005-0000-0000-0000A2400000}"/>
    <cellStyle name="Comma 5 2 2 2 3 4 3 2" xfId="16501" xr:uid="{00000000-0005-0000-0000-0000A3400000}"/>
    <cellStyle name="Comma 5 2 2 2 3 4 4" xfId="16502" xr:uid="{00000000-0005-0000-0000-0000A4400000}"/>
    <cellStyle name="Comma 5 2 2 2 3 4 4 2" xfId="16503" xr:uid="{00000000-0005-0000-0000-0000A5400000}"/>
    <cellStyle name="Comma 5 2 2 2 3 4 5" xfId="16504" xr:uid="{00000000-0005-0000-0000-0000A6400000}"/>
    <cellStyle name="Comma 5 2 2 2 3 5" xfId="16505" xr:uid="{00000000-0005-0000-0000-0000A7400000}"/>
    <cellStyle name="Comma 5 2 2 2 3 5 2" xfId="16506" xr:uid="{00000000-0005-0000-0000-0000A8400000}"/>
    <cellStyle name="Comma 5 2 2 2 3 5 2 2" xfId="16507" xr:uid="{00000000-0005-0000-0000-0000A9400000}"/>
    <cellStyle name="Comma 5 2 2 2 3 5 3" xfId="16508" xr:uid="{00000000-0005-0000-0000-0000AA400000}"/>
    <cellStyle name="Comma 5 2 2 2 3 5 3 2" xfId="16509" xr:uid="{00000000-0005-0000-0000-0000AB400000}"/>
    <cellStyle name="Comma 5 2 2 2 3 5 4" xfId="16510" xr:uid="{00000000-0005-0000-0000-0000AC400000}"/>
    <cellStyle name="Comma 5 2 2 2 3 6" xfId="16511" xr:uid="{00000000-0005-0000-0000-0000AD400000}"/>
    <cellStyle name="Comma 5 2 2 2 3 6 2" xfId="16512" xr:uid="{00000000-0005-0000-0000-0000AE400000}"/>
    <cellStyle name="Comma 5 2 2 2 3 7" xfId="16513" xr:uid="{00000000-0005-0000-0000-0000AF400000}"/>
    <cellStyle name="Comma 5 2 2 2 3 7 2" xfId="16514" xr:uid="{00000000-0005-0000-0000-0000B0400000}"/>
    <cellStyle name="Comma 5 2 2 2 3 8" xfId="16515" xr:uid="{00000000-0005-0000-0000-0000B1400000}"/>
    <cellStyle name="Comma 5 2 2 2 4" xfId="16516" xr:uid="{00000000-0005-0000-0000-0000B2400000}"/>
    <cellStyle name="Comma 5 2 2 2 4 2" xfId="16517" xr:uid="{00000000-0005-0000-0000-0000B3400000}"/>
    <cellStyle name="Comma 5 2 2 2 4 2 2" xfId="16518" xr:uid="{00000000-0005-0000-0000-0000B4400000}"/>
    <cellStyle name="Comma 5 2 2 2 4 2 2 2" xfId="16519" xr:uid="{00000000-0005-0000-0000-0000B5400000}"/>
    <cellStyle name="Comma 5 2 2 2 4 2 2 2 2" xfId="16520" xr:uid="{00000000-0005-0000-0000-0000B6400000}"/>
    <cellStyle name="Comma 5 2 2 2 4 2 2 2 2 2" xfId="16521" xr:uid="{00000000-0005-0000-0000-0000B7400000}"/>
    <cellStyle name="Comma 5 2 2 2 4 2 2 2 3" xfId="16522" xr:uid="{00000000-0005-0000-0000-0000B8400000}"/>
    <cellStyle name="Comma 5 2 2 2 4 2 2 2 3 2" xfId="16523" xr:uid="{00000000-0005-0000-0000-0000B9400000}"/>
    <cellStyle name="Comma 5 2 2 2 4 2 2 2 4" xfId="16524" xr:uid="{00000000-0005-0000-0000-0000BA400000}"/>
    <cellStyle name="Comma 5 2 2 2 4 2 2 3" xfId="16525" xr:uid="{00000000-0005-0000-0000-0000BB400000}"/>
    <cellStyle name="Comma 5 2 2 2 4 2 2 3 2" xfId="16526" xr:uid="{00000000-0005-0000-0000-0000BC400000}"/>
    <cellStyle name="Comma 5 2 2 2 4 2 2 4" xfId="16527" xr:uid="{00000000-0005-0000-0000-0000BD400000}"/>
    <cellStyle name="Comma 5 2 2 2 4 2 2 4 2" xfId="16528" xr:uid="{00000000-0005-0000-0000-0000BE400000}"/>
    <cellStyle name="Comma 5 2 2 2 4 2 2 5" xfId="16529" xr:uid="{00000000-0005-0000-0000-0000BF400000}"/>
    <cellStyle name="Comma 5 2 2 2 4 2 3" xfId="16530" xr:uid="{00000000-0005-0000-0000-0000C0400000}"/>
    <cellStyle name="Comma 5 2 2 2 4 2 3 2" xfId="16531" xr:uid="{00000000-0005-0000-0000-0000C1400000}"/>
    <cellStyle name="Comma 5 2 2 2 4 2 3 2 2" xfId="16532" xr:uid="{00000000-0005-0000-0000-0000C2400000}"/>
    <cellStyle name="Comma 5 2 2 2 4 2 3 3" xfId="16533" xr:uid="{00000000-0005-0000-0000-0000C3400000}"/>
    <cellStyle name="Comma 5 2 2 2 4 2 3 3 2" xfId="16534" xr:uid="{00000000-0005-0000-0000-0000C4400000}"/>
    <cellStyle name="Comma 5 2 2 2 4 2 3 4" xfId="16535" xr:uid="{00000000-0005-0000-0000-0000C5400000}"/>
    <cellStyle name="Comma 5 2 2 2 4 2 4" xfId="16536" xr:uid="{00000000-0005-0000-0000-0000C6400000}"/>
    <cellStyle name="Comma 5 2 2 2 4 2 4 2" xfId="16537" xr:uid="{00000000-0005-0000-0000-0000C7400000}"/>
    <cellStyle name="Comma 5 2 2 2 4 2 5" xfId="16538" xr:uid="{00000000-0005-0000-0000-0000C8400000}"/>
    <cellStyle name="Comma 5 2 2 2 4 2 5 2" xfId="16539" xr:uid="{00000000-0005-0000-0000-0000C9400000}"/>
    <cellStyle name="Comma 5 2 2 2 4 2 6" xfId="16540" xr:uid="{00000000-0005-0000-0000-0000CA400000}"/>
    <cellStyle name="Comma 5 2 2 2 4 3" xfId="16541" xr:uid="{00000000-0005-0000-0000-0000CB400000}"/>
    <cellStyle name="Comma 5 2 2 2 4 3 2" xfId="16542" xr:uid="{00000000-0005-0000-0000-0000CC400000}"/>
    <cellStyle name="Comma 5 2 2 2 4 3 2 2" xfId="16543" xr:uid="{00000000-0005-0000-0000-0000CD400000}"/>
    <cellStyle name="Comma 5 2 2 2 4 3 2 2 2" xfId="16544" xr:uid="{00000000-0005-0000-0000-0000CE400000}"/>
    <cellStyle name="Comma 5 2 2 2 4 3 2 3" xfId="16545" xr:uid="{00000000-0005-0000-0000-0000CF400000}"/>
    <cellStyle name="Comma 5 2 2 2 4 3 2 3 2" xfId="16546" xr:uid="{00000000-0005-0000-0000-0000D0400000}"/>
    <cellStyle name="Comma 5 2 2 2 4 3 2 4" xfId="16547" xr:uid="{00000000-0005-0000-0000-0000D1400000}"/>
    <cellStyle name="Comma 5 2 2 2 4 3 3" xfId="16548" xr:uid="{00000000-0005-0000-0000-0000D2400000}"/>
    <cellStyle name="Comma 5 2 2 2 4 3 3 2" xfId="16549" xr:uid="{00000000-0005-0000-0000-0000D3400000}"/>
    <cellStyle name="Comma 5 2 2 2 4 3 4" xfId="16550" xr:uid="{00000000-0005-0000-0000-0000D4400000}"/>
    <cellStyle name="Comma 5 2 2 2 4 3 4 2" xfId="16551" xr:uid="{00000000-0005-0000-0000-0000D5400000}"/>
    <cellStyle name="Comma 5 2 2 2 4 3 5" xfId="16552" xr:uid="{00000000-0005-0000-0000-0000D6400000}"/>
    <cellStyle name="Comma 5 2 2 2 4 4" xfId="16553" xr:uid="{00000000-0005-0000-0000-0000D7400000}"/>
    <cellStyle name="Comma 5 2 2 2 4 4 2" xfId="16554" xr:uid="{00000000-0005-0000-0000-0000D8400000}"/>
    <cellStyle name="Comma 5 2 2 2 4 4 2 2" xfId="16555" xr:uid="{00000000-0005-0000-0000-0000D9400000}"/>
    <cellStyle name="Comma 5 2 2 2 4 4 3" xfId="16556" xr:uid="{00000000-0005-0000-0000-0000DA400000}"/>
    <cellStyle name="Comma 5 2 2 2 4 4 3 2" xfId="16557" xr:uid="{00000000-0005-0000-0000-0000DB400000}"/>
    <cellStyle name="Comma 5 2 2 2 4 4 4" xfId="16558" xr:uid="{00000000-0005-0000-0000-0000DC400000}"/>
    <cellStyle name="Comma 5 2 2 2 4 5" xfId="16559" xr:uid="{00000000-0005-0000-0000-0000DD400000}"/>
    <cellStyle name="Comma 5 2 2 2 4 5 2" xfId="16560" xr:uid="{00000000-0005-0000-0000-0000DE400000}"/>
    <cellStyle name="Comma 5 2 2 2 4 6" xfId="16561" xr:uid="{00000000-0005-0000-0000-0000DF400000}"/>
    <cellStyle name="Comma 5 2 2 2 4 6 2" xfId="16562" xr:uid="{00000000-0005-0000-0000-0000E0400000}"/>
    <cellStyle name="Comma 5 2 2 2 4 7" xfId="16563" xr:uid="{00000000-0005-0000-0000-0000E1400000}"/>
    <cellStyle name="Comma 5 2 2 2 5" xfId="16564" xr:uid="{00000000-0005-0000-0000-0000E2400000}"/>
    <cellStyle name="Comma 5 2 2 2 5 2" xfId="16565" xr:uid="{00000000-0005-0000-0000-0000E3400000}"/>
    <cellStyle name="Comma 5 2 2 2 5 2 2" xfId="16566" xr:uid="{00000000-0005-0000-0000-0000E4400000}"/>
    <cellStyle name="Comma 5 2 2 2 5 2 2 2" xfId="16567" xr:uid="{00000000-0005-0000-0000-0000E5400000}"/>
    <cellStyle name="Comma 5 2 2 2 5 2 2 2 2" xfId="16568" xr:uid="{00000000-0005-0000-0000-0000E6400000}"/>
    <cellStyle name="Comma 5 2 2 2 5 2 2 3" xfId="16569" xr:uid="{00000000-0005-0000-0000-0000E7400000}"/>
    <cellStyle name="Comma 5 2 2 2 5 2 2 3 2" xfId="16570" xr:uid="{00000000-0005-0000-0000-0000E8400000}"/>
    <cellStyle name="Comma 5 2 2 2 5 2 2 4" xfId="16571" xr:uid="{00000000-0005-0000-0000-0000E9400000}"/>
    <cellStyle name="Comma 5 2 2 2 5 2 3" xfId="16572" xr:uid="{00000000-0005-0000-0000-0000EA400000}"/>
    <cellStyle name="Comma 5 2 2 2 5 2 3 2" xfId="16573" xr:uid="{00000000-0005-0000-0000-0000EB400000}"/>
    <cellStyle name="Comma 5 2 2 2 5 2 4" xfId="16574" xr:uid="{00000000-0005-0000-0000-0000EC400000}"/>
    <cellStyle name="Comma 5 2 2 2 5 2 4 2" xfId="16575" xr:uid="{00000000-0005-0000-0000-0000ED400000}"/>
    <cellStyle name="Comma 5 2 2 2 5 2 5" xfId="16576" xr:uid="{00000000-0005-0000-0000-0000EE400000}"/>
    <cellStyle name="Comma 5 2 2 2 5 3" xfId="16577" xr:uid="{00000000-0005-0000-0000-0000EF400000}"/>
    <cellStyle name="Comma 5 2 2 2 5 3 2" xfId="16578" xr:uid="{00000000-0005-0000-0000-0000F0400000}"/>
    <cellStyle name="Comma 5 2 2 2 5 3 2 2" xfId="16579" xr:uid="{00000000-0005-0000-0000-0000F1400000}"/>
    <cellStyle name="Comma 5 2 2 2 5 3 3" xfId="16580" xr:uid="{00000000-0005-0000-0000-0000F2400000}"/>
    <cellStyle name="Comma 5 2 2 2 5 3 3 2" xfId="16581" xr:uid="{00000000-0005-0000-0000-0000F3400000}"/>
    <cellStyle name="Comma 5 2 2 2 5 3 4" xfId="16582" xr:uid="{00000000-0005-0000-0000-0000F4400000}"/>
    <cellStyle name="Comma 5 2 2 2 5 4" xfId="16583" xr:uid="{00000000-0005-0000-0000-0000F5400000}"/>
    <cellStyle name="Comma 5 2 2 2 5 4 2" xfId="16584" xr:uid="{00000000-0005-0000-0000-0000F6400000}"/>
    <cellStyle name="Comma 5 2 2 2 5 5" xfId="16585" xr:uid="{00000000-0005-0000-0000-0000F7400000}"/>
    <cellStyle name="Comma 5 2 2 2 5 5 2" xfId="16586" xr:uid="{00000000-0005-0000-0000-0000F8400000}"/>
    <cellStyle name="Comma 5 2 2 2 5 6" xfId="16587" xr:uid="{00000000-0005-0000-0000-0000F9400000}"/>
    <cellStyle name="Comma 5 2 2 2 6" xfId="16588" xr:uid="{00000000-0005-0000-0000-0000FA400000}"/>
    <cellStyle name="Comma 5 2 2 2 6 2" xfId="16589" xr:uid="{00000000-0005-0000-0000-0000FB400000}"/>
    <cellStyle name="Comma 5 2 2 2 6 2 2" xfId="16590" xr:uid="{00000000-0005-0000-0000-0000FC400000}"/>
    <cellStyle name="Comma 5 2 2 2 6 2 2 2" xfId="16591" xr:uid="{00000000-0005-0000-0000-0000FD400000}"/>
    <cellStyle name="Comma 5 2 2 2 6 2 3" xfId="16592" xr:uid="{00000000-0005-0000-0000-0000FE400000}"/>
    <cellStyle name="Comma 5 2 2 2 6 2 3 2" xfId="16593" xr:uid="{00000000-0005-0000-0000-0000FF400000}"/>
    <cellStyle name="Comma 5 2 2 2 6 2 4" xfId="16594" xr:uid="{00000000-0005-0000-0000-000000410000}"/>
    <cellStyle name="Comma 5 2 2 2 6 3" xfId="16595" xr:uid="{00000000-0005-0000-0000-000001410000}"/>
    <cellStyle name="Comma 5 2 2 2 6 3 2" xfId="16596" xr:uid="{00000000-0005-0000-0000-000002410000}"/>
    <cellStyle name="Comma 5 2 2 2 6 4" xfId="16597" xr:uid="{00000000-0005-0000-0000-000003410000}"/>
    <cellStyle name="Comma 5 2 2 2 6 4 2" xfId="16598" xr:uid="{00000000-0005-0000-0000-000004410000}"/>
    <cellStyle name="Comma 5 2 2 2 6 5" xfId="16599" xr:uid="{00000000-0005-0000-0000-000005410000}"/>
    <cellStyle name="Comma 5 2 2 2 7" xfId="16600" xr:uid="{00000000-0005-0000-0000-000006410000}"/>
    <cellStyle name="Comma 5 2 2 2 7 2" xfId="16601" xr:uid="{00000000-0005-0000-0000-000007410000}"/>
    <cellStyle name="Comma 5 2 2 2 7 2 2" xfId="16602" xr:uid="{00000000-0005-0000-0000-000008410000}"/>
    <cellStyle name="Comma 5 2 2 2 7 3" xfId="16603" xr:uid="{00000000-0005-0000-0000-000009410000}"/>
    <cellStyle name="Comma 5 2 2 2 7 3 2" xfId="16604" xr:uid="{00000000-0005-0000-0000-00000A410000}"/>
    <cellStyle name="Comma 5 2 2 2 7 4" xfId="16605" xr:uid="{00000000-0005-0000-0000-00000B410000}"/>
    <cellStyle name="Comma 5 2 2 2 8" xfId="16606" xr:uid="{00000000-0005-0000-0000-00000C410000}"/>
    <cellStyle name="Comma 5 2 2 2 8 2" xfId="16607" xr:uid="{00000000-0005-0000-0000-00000D410000}"/>
    <cellStyle name="Comma 5 2 2 2 9" xfId="16608" xr:uid="{00000000-0005-0000-0000-00000E410000}"/>
    <cellStyle name="Comma 5 2 2 2 9 2" xfId="16609" xr:uid="{00000000-0005-0000-0000-00000F410000}"/>
    <cellStyle name="Comma 5 2 2 3" xfId="16610" xr:uid="{00000000-0005-0000-0000-000010410000}"/>
    <cellStyle name="Comma 5 2 2 3 10" xfId="16611" xr:uid="{00000000-0005-0000-0000-000011410000}"/>
    <cellStyle name="Comma 5 2 2 3 2" xfId="16612" xr:uid="{00000000-0005-0000-0000-000012410000}"/>
    <cellStyle name="Comma 5 2 2 3 2 2" xfId="16613" xr:uid="{00000000-0005-0000-0000-000013410000}"/>
    <cellStyle name="Comma 5 2 2 3 2 2 2" xfId="16614" xr:uid="{00000000-0005-0000-0000-000014410000}"/>
    <cellStyle name="Comma 5 2 2 3 2 2 2 2" xfId="16615" xr:uid="{00000000-0005-0000-0000-000015410000}"/>
    <cellStyle name="Comma 5 2 2 3 2 2 2 2 2" xfId="16616" xr:uid="{00000000-0005-0000-0000-000016410000}"/>
    <cellStyle name="Comma 5 2 2 3 2 2 2 2 2 2" xfId="16617" xr:uid="{00000000-0005-0000-0000-000017410000}"/>
    <cellStyle name="Comma 5 2 2 3 2 2 2 2 2 2 2" xfId="16618" xr:uid="{00000000-0005-0000-0000-000018410000}"/>
    <cellStyle name="Comma 5 2 2 3 2 2 2 2 2 2 2 2" xfId="16619" xr:uid="{00000000-0005-0000-0000-000019410000}"/>
    <cellStyle name="Comma 5 2 2 3 2 2 2 2 2 2 3" xfId="16620" xr:uid="{00000000-0005-0000-0000-00001A410000}"/>
    <cellStyle name="Comma 5 2 2 3 2 2 2 2 2 2 3 2" xfId="16621" xr:uid="{00000000-0005-0000-0000-00001B410000}"/>
    <cellStyle name="Comma 5 2 2 3 2 2 2 2 2 2 4" xfId="16622" xr:uid="{00000000-0005-0000-0000-00001C410000}"/>
    <cellStyle name="Comma 5 2 2 3 2 2 2 2 2 3" xfId="16623" xr:uid="{00000000-0005-0000-0000-00001D410000}"/>
    <cellStyle name="Comma 5 2 2 3 2 2 2 2 2 3 2" xfId="16624" xr:uid="{00000000-0005-0000-0000-00001E410000}"/>
    <cellStyle name="Comma 5 2 2 3 2 2 2 2 2 4" xfId="16625" xr:uid="{00000000-0005-0000-0000-00001F410000}"/>
    <cellStyle name="Comma 5 2 2 3 2 2 2 2 2 4 2" xfId="16626" xr:uid="{00000000-0005-0000-0000-000020410000}"/>
    <cellStyle name="Comma 5 2 2 3 2 2 2 2 2 5" xfId="16627" xr:uid="{00000000-0005-0000-0000-000021410000}"/>
    <cellStyle name="Comma 5 2 2 3 2 2 2 2 3" xfId="16628" xr:uid="{00000000-0005-0000-0000-000022410000}"/>
    <cellStyle name="Comma 5 2 2 3 2 2 2 2 3 2" xfId="16629" xr:uid="{00000000-0005-0000-0000-000023410000}"/>
    <cellStyle name="Comma 5 2 2 3 2 2 2 2 3 2 2" xfId="16630" xr:uid="{00000000-0005-0000-0000-000024410000}"/>
    <cellStyle name="Comma 5 2 2 3 2 2 2 2 3 3" xfId="16631" xr:uid="{00000000-0005-0000-0000-000025410000}"/>
    <cellStyle name="Comma 5 2 2 3 2 2 2 2 3 3 2" xfId="16632" xr:uid="{00000000-0005-0000-0000-000026410000}"/>
    <cellStyle name="Comma 5 2 2 3 2 2 2 2 3 4" xfId="16633" xr:uid="{00000000-0005-0000-0000-000027410000}"/>
    <cellStyle name="Comma 5 2 2 3 2 2 2 2 4" xfId="16634" xr:uid="{00000000-0005-0000-0000-000028410000}"/>
    <cellStyle name="Comma 5 2 2 3 2 2 2 2 4 2" xfId="16635" xr:uid="{00000000-0005-0000-0000-000029410000}"/>
    <cellStyle name="Comma 5 2 2 3 2 2 2 2 5" xfId="16636" xr:uid="{00000000-0005-0000-0000-00002A410000}"/>
    <cellStyle name="Comma 5 2 2 3 2 2 2 2 5 2" xfId="16637" xr:uid="{00000000-0005-0000-0000-00002B410000}"/>
    <cellStyle name="Comma 5 2 2 3 2 2 2 2 6" xfId="16638" xr:uid="{00000000-0005-0000-0000-00002C410000}"/>
    <cellStyle name="Comma 5 2 2 3 2 2 2 3" xfId="16639" xr:uid="{00000000-0005-0000-0000-00002D410000}"/>
    <cellStyle name="Comma 5 2 2 3 2 2 2 3 2" xfId="16640" xr:uid="{00000000-0005-0000-0000-00002E410000}"/>
    <cellStyle name="Comma 5 2 2 3 2 2 2 3 2 2" xfId="16641" xr:uid="{00000000-0005-0000-0000-00002F410000}"/>
    <cellStyle name="Comma 5 2 2 3 2 2 2 3 2 2 2" xfId="16642" xr:uid="{00000000-0005-0000-0000-000030410000}"/>
    <cellStyle name="Comma 5 2 2 3 2 2 2 3 2 3" xfId="16643" xr:uid="{00000000-0005-0000-0000-000031410000}"/>
    <cellStyle name="Comma 5 2 2 3 2 2 2 3 2 3 2" xfId="16644" xr:uid="{00000000-0005-0000-0000-000032410000}"/>
    <cellStyle name="Comma 5 2 2 3 2 2 2 3 2 4" xfId="16645" xr:uid="{00000000-0005-0000-0000-000033410000}"/>
    <cellStyle name="Comma 5 2 2 3 2 2 2 3 3" xfId="16646" xr:uid="{00000000-0005-0000-0000-000034410000}"/>
    <cellStyle name="Comma 5 2 2 3 2 2 2 3 3 2" xfId="16647" xr:uid="{00000000-0005-0000-0000-000035410000}"/>
    <cellStyle name="Comma 5 2 2 3 2 2 2 3 4" xfId="16648" xr:uid="{00000000-0005-0000-0000-000036410000}"/>
    <cellStyle name="Comma 5 2 2 3 2 2 2 3 4 2" xfId="16649" xr:uid="{00000000-0005-0000-0000-000037410000}"/>
    <cellStyle name="Comma 5 2 2 3 2 2 2 3 5" xfId="16650" xr:uid="{00000000-0005-0000-0000-000038410000}"/>
    <cellStyle name="Comma 5 2 2 3 2 2 2 4" xfId="16651" xr:uid="{00000000-0005-0000-0000-000039410000}"/>
    <cellStyle name="Comma 5 2 2 3 2 2 2 4 2" xfId="16652" xr:uid="{00000000-0005-0000-0000-00003A410000}"/>
    <cellStyle name="Comma 5 2 2 3 2 2 2 4 2 2" xfId="16653" xr:uid="{00000000-0005-0000-0000-00003B410000}"/>
    <cellStyle name="Comma 5 2 2 3 2 2 2 4 3" xfId="16654" xr:uid="{00000000-0005-0000-0000-00003C410000}"/>
    <cellStyle name="Comma 5 2 2 3 2 2 2 4 3 2" xfId="16655" xr:uid="{00000000-0005-0000-0000-00003D410000}"/>
    <cellStyle name="Comma 5 2 2 3 2 2 2 4 4" xfId="16656" xr:uid="{00000000-0005-0000-0000-00003E410000}"/>
    <cellStyle name="Comma 5 2 2 3 2 2 2 5" xfId="16657" xr:uid="{00000000-0005-0000-0000-00003F410000}"/>
    <cellStyle name="Comma 5 2 2 3 2 2 2 5 2" xfId="16658" xr:uid="{00000000-0005-0000-0000-000040410000}"/>
    <cellStyle name="Comma 5 2 2 3 2 2 2 6" xfId="16659" xr:uid="{00000000-0005-0000-0000-000041410000}"/>
    <cellStyle name="Comma 5 2 2 3 2 2 2 6 2" xfId="16660" xr:uid="{00000000-0005-0000-0000-000042410000}"/>
    <cellStyle name="Comma 5 2 2 3 2 2 2 7" xfId="16661" xr:uid="{00000000-0005-0000-0000-000043410000}"/>
    <cellStyle name="Comma 5 2 2 3 2 2 3" xfId="16662" xr:uid="{00000000-0005-0000-0000-000044410000}"/>
    <cellStyle name="Comma 5 2 2 3 2 2 3 2" xfId="16663" xr:uid="{00000000-0005-0000-0000-000045410000}"/>
    <cellStyle name="Comma 5 2 2 3 2 2 3 2 2" xfId="16664" xr:uid="{00000000-0005-0000-0000-000046410000}"/>
    <cellStyle name="Comma 5 2 2 3 2 2 3 2 2 2" xfId="16665" xr:uid="{00000000-0005-0000-0000-000047410000}"/>
    <cellStyle name="Comma 5 2 2 3 2 2 3 2 2 2 2" xfId="16666" xr:uid="{00000000-0005-0000-0000-000048410000}"/>
    <cellStyle name="Comma 5 2 2 3 2 2 3 2 2 3" xfId="16667" xr:uid="{00000000-0005-0000-0000-000049410000}"/>
    <cellStyle name="Comma 5 2 2 3 2 2 3 2 2 3 2" xfId="16668" xr:uid="{00000000-0005-0000-0000-00004A410000}"/>
    <cellStyle name="Comma 5 2 2 3 2 2 3 2 2 4" xfId="16669" xr:uid="{00000000-0005-0000-0000-00004B410000}"/>
    <cellStyle name="Comma 5 2 2 3 2 2 3 2 3" xfId="16670" xr:uid="{00000000-0005-0000-0000-00004C410000}"/>
    <cellStyle name="Comma 5 2 2 3 2 2 3 2 3 2" xfId="16671" xr:uid="{00000000-0005-0000-0000-00004D410000}"/>
    <cellStyle name="Comma 5 2 2 3 2 2 3 2 4" xfId="16672" xr:uid="{00000000-0005-0000-0000-00004E410000}"/>
    <cellStyle name="Comma 5 2 2 3 2 2 3 2 4 2" xfId="16673" xr:uid="{00000000-0005-0000-0000-00004F410000}"/>
    <cellStyle name="Comma 5 2 2 3 2 2 3 2 5" xfId="16674" xr:uid="{00000000-0005-0000-0000-000050410000}"/>
    <cellStyle name="Comma 5 2 2 3 2 2 3 3" xfId="16675" xr:uid="{00000000-0005-0000-0000-000051410000}"/>
    <cellStyle name="Comma 5 2 2 3 2 2 3 3 2" xfId="16676" xr:uid="{00000000-0005-0000-0000-000052410000}"/>
    <cellStyle name="Comma 5 2 2 3 2 2 3 3 2 2" xfId="16677" xr:uid="{00000000-0005-0000-0000-000053410000}"/>
    <cellStyle name="Comma 5 2 2 3 2 2 3 3 3" xfId="16678" xr:uid="{00000000-0005-0000-0000-000054410000}"/>
    <cellStyle name="Comma 5 2 2 3 2 2 3 3 3 2" xfId="16679" xr:uid="{00000000-0005-0000-0000-000055410000}"/>
    <cellStyle name="Comma 5 2 2 3 2 2 3 3 4" xfId="16680" xr:uid="{00000000-0005-0000-0000-000056410000}"/>
    <cellStyle name="Comma 5 2 2 3 2 2 3 4" xfId="16681" xr:uid="{00000000-0005-0000-0000-000057410000}"/>
    <cellStyle name="Comma 5 2 2 3 2 2 3 4 2" xfId="16682" xr:uid="{00000000-0005-0000-0000-000058410000}"/>
    <cellStyle name="Comma 5 2 2 3 2 2 3 5" xfId="16683" xr:uid="{00000000-0005-0000-0000-000059410000}"/>
    <cellStyle name="Comma 5 2 2 3 2 2 3 5 2" xfId="16684" xr:uid="{00000000-0005-0000-0000-00005A410000}"/>
    <cellStyle name="Comma 5 2 2 3 2 2 3 6" xfId="16685" xr:uid="{00000000-0005-0000-0000-00005B410000}"/>
    <cellStyle name="Comma 5 2 2 3 2 2 4" xfId="16686" xr:uid="{00000000-0005-0000-0000-00005C410000}"/>
    <cellStyle name="Comma 5 2 2 3 2 2 4 2" xfId="16687" xr:uid="{00000000-0005-0000-0000-00005D410000}"/>
    <cellStyle name="Comma 5 2 2 3 2 2 4 2 2" xfId="16688" xr:uid="{00000000-0005-0000-0000-00005E410000}"/>
    <cellStyle name="Comma 5 2 2 3 2 2 4 2 2 2" xfId="16689" xr:uid="{00000000-0005-0000-0000-00005F410000}"/>
    <cellStyle name="Comma 5 2 2 3 2 2 4 2 3" xfId="16690" xr:uid="{00000000-0005-0000-0000-000060410000}"/>
    <cellStyle name="Comma 5 2 2 3 2 2 4 2 3 2" xfId="16691" xr:uid="{00000000-0005-0000-0000-000061410000}"/>
    <cellStyle name="Comma 5 2 2 3 2 2 4 2 4" xfId="16692" xr:uid="{00000000-0005-0000-0000-000062410000}"/>
    <cellStyle name="Comma 5 2 2 3 2 2 4 3" xfId="16693" xr:uid="{00000000-0005-0000-0000-000063410000}"/>
    <cellStyle name="Comma 5 2 2 3 2 2 4 3 2" xfId="16694" xr:uid="{00000000-0005-0000-0000-000064410000}"/>
    <cellStyle name="Comma 5 2 2 3 2 2 4 4" xfId="16695" xr:uid="{00000000-0005-0000-0000-000065410000}"/>
    <cellStyle name="Comma 5 2 2 3 2 2 4 4 2" xfId="16696" xr:uid="{00000000-0005-0000-0000-000066410000}"/>
    <cellStyle name="Comma 5 2 2 3 2 2 4 5" xfId="16697" xr:uid="{00000000-0005-0000-0000-000067410000}"/>
    <cellStyle name="Comma 5 2 2 3 2 2 5" xfId="16698" xr:uid="{00000000-0005-0000-0000-000068410000}"/>
    <cellStyle name="Comma 5 2 2 3 2 2 5 2" xfId="16699" xr:uid="{00000000-0005-0000-0000-000069410000}"/>
    <cellStyle name="Comma 5 2 2 3 2 2 5 2 2" xfId="16700" xr:uid="{00000000-0005-0000-0000-00006A410000}"/>
    <cellStyle name="Comma 5 2 2 3 2 2 5 3" xfId="16701" xr:uid="{00000000-0005-0000-0000-00006B410000}"/>
    <cellStyle name="Comma 5 2 2 3 2 2 5 3 2" xfId="16702" xr:uid="{00000000-0005-0000-0000-00006C410000}"/>
    <cellStyle name="Comma 5 2 2 3 2 2 5 4" xfId="16703" xr:uid="{00000000-0005-0000-0000-00006D410000}"/>
    <cellStyle name="Comma 5 2 2 3 2 2 6" xfId="16704" xr:uid="{00000000-0005-0000-0000-00006E410000}"/>
    <cellStyle name="Comma 5 2 2 3 2 2 6 2" xfId="16705" xr:uid="{00000000-0005-0000-0000-00006F410000}"/>
    <cellStyle name="Comma 5 2 2 3 2 2 7" xfId="16706" xr:uid="{00000000-0005-0000-0000-000070410000}"/>
    <cellStyle name="Comma 5 2 2 3 2 2 7 2" xfId="16707" xr:uid="{00000000-0005-0000-0000-000071410000}"/>
    <cellStyle name="Comma 5 2 2 3 2 2 8" xfId="16708" xr:uid="{00000000-0005-0000-0000-000072410000}"/>
    <cellStyle name="Comma 5 2 2 3 2 3" xfId="16709" xr:uid="{00000000-0005-0000-0000-000073410000}"/>
    <cellStyle name="Comma 5 2 2 3 2 3 2" xfId="16710" xr:uid="{00000000-0005-0000-0000-000074410000}"/>
    <cellStyle name="Comma 5 2 2 3 2 3 2 2" xfId="16711" xr:uid="{00000000-0005-0000-0000-000075410000}"/>
    <cellStyle name="Comma 5 2 2 3 2 3 2 2 2" xfId="16712" xr:uid="{00000000-0005-0000-0000-000076410000}"/>
    <cellStyle name="Comma 5 2 2 3 2 3 2 2 2 2" xfId="16713" xr:uid="{00000000-0005-0000-0000-000077410000}"/>
    <cellStyle name="Comma 5 2 2 3 2 3 2 2 2 2 2" xfId="16714" xr:uid="{00000000-0005-0000-0000-000078410000}"/>
    <cellStyle name="Comma 5 2 2 3 2 3 2 2 2 3" xfId="16715" xr:uid="{00000000-0005-0000-0000-000079410000}"/>
    <cellStyle name="Comma 5 2 2 3 2 3 2 2 2 3 2" xfId="16716" xr:uid="{00000000-0005-0000-0000-00007A410000}"/>
    <cellStyle name="Comma 5 2 2 3 2 3 2 2 2 4" xfId="16717" xr:uid="{00000000-0005-0000-0000-00007B410000}"/>
    <cellStyle name="Comma 5 2 2 3 2 3 2 2 3" xfId="16718" xr:uid="{00000000-0005-0000-0000-00007C410000}"/>
    <cellStyle name="Comma 5 2 2 3 2 3 2 2 3 2" xfId="16719" xr:uid="{00000000-0005-0000-0000-00007D410000}"/>
    <cellStyle name="Comma 5 2 2 3 2 3 2 2 4" xfId="16720" xr:uid="{00000000-0005-0000-0000-00007E410000}"/>
    <cellStyle name="Comma 5 2 2 3 2 3 2 2 4 2" xfId="16721" xr:uid="{00000000-0005-0000-0000-00007F410000}"/>
    <cellStyle name="Comma 5 2 2 3 2 3 2 2 5" xfId="16722" xr:uid="{00000000-0005-0000-0000-000080410000}"/>
    <cellStyle name="Comma 5 2 2 3 2 3 2 3" xfId="16723" xr:uid="{00000000-0005-0000-0000-000081410000}"/>
    <cellStyle name="Comma 5 2 2 3 2 3 2 3 2" xfId="16724" xr:uid="{00000000-0005-0000-0000-000082410000}"/>
    <cellStyle name="Comma 5 2 2 3 2 3 2 3 2 2" xfId="16725" xr:uid="{00000000-0005-0000-0000-000083410000}"/>
    <cellStyle name="Comma 5 2 2 3 2 3 2 3 3" xfId="16726" xr:uid="{00000000-0005-0000-0000-000084410000}"/>
    <cellStyle name="Comma 5 2 2 3 2 3 2 3 3 2" xfId="16727" xr:uid="{00000000-0005-0000-0000-000085410000}"/>
    <cellStyle name="Comma 5 2 2 3 2 3 2 3 4" xfId="16728" xr:uid="{00000000-0005-0000-0000-000086410000}"/>
    <cellStyle name="Comma 5 2 2 3 2 3 2 4" xfId="16729" xr:uid="{00000000-0005-0000-0000-000087410000}"/>
    <cellStyle name="Comma 5 2 2 3 2 3 2 4 2" xfId="16730" xr:uid="{00000000-0005-0000-0000-000088410000}"/>
    <cellStyle name="Comma 5 2 2 3 2 3 2 5" xfId="16731" xr:uid="{00000000-0005-0000-0000-000089410000}"/>
    <cellStyle name="Comma 5 2 2 3 2 3 2 5 2" xfId="16732" xr:uid="{00000000-0005-0000-0000-00008A410000}"/>
    <cellStyle name="Comma 5 2 2 3 2 3 2 6" xfId="16733" xr:uid="{00000000-0005-0000-0000-00008B410000}"/>
    <cellStyle name="Comma 5 2 2 3 2 3 3" xfId="16734" xr:uid="{00000000-0005-0000-0000-00008C410000}"/>
    <cellStyle name="Comma 5 2 2 3 2 3 3 2" xfId="16735" xr:uid="{00000000-0005-0000-0000-00008D410000}"/>
    <cellStyle name="Comma 5 2 2 3 2 3 3 2 2" xfId="16736" xr:uid="{00000000-0005-0000-0000-00008E410000}"/>
    <cellStyle name="Comma 5 2 2 3 2 3 3 2 2 2" xfId="16737" xr:uid="{00000000-0005-0000-0000-00008F410000}"/>
    <cellStyle name="Comma 5 2 2 3 2 3 3 2 3" xfId="16738" xr:uid="{00000000-0005-0000-0000-000090410000}"/>
    <cellStyle name="Comma 5 2 2 3 2 3 3 2 3 2" xfId="16739" xr:uid="{00000000-0005-0000-0000-000091410000}"/>
    <cellStyle name="Comma 5 2 2 3 2 3 3 2 4" xfId="16740" xr:uid="{00000000-0005-0000-0000-000092410000}"/>
    <cellStyle name="Comma 5 2 2 3 2 3 3 3" xfId="16741" xr:uid="{00000000-0005-0000-0000-000093410000}"/>
    <cellStyle name="Comma 5 2 2 3 2 3 3 3 2" xfId="16742" xr:uid="{00000000-0005-0000-0000-000094410000}"/>
    <cellStyle name="Comma 5 2 2 3 2 3 3 4" xfId="16743" xr:uid="{00000000-0005-0000-0000-000095410000}"/>
    <cellStyle name="Comma 5 2 2 3 2 3 3 4 2" xfId="16744" xr:uid="{00000000-0005-0000-0000-000096410000}"/>
    <cellStyle name="Comma 5 2 2 3 2 3 3 5" xfId="16745" xr:uid="{00000000-0005-0000-0000-000097410000}"/>
    <cellStyle name="Comma 5 2 2 3 2 3 4" xfId="16746" xr:uid="{00000000-0005-0000-0000-000098410000}"/>
    <cellStyle name="Comma 5 2 2 3 2 3 4 2" xfId="16747" xr:uid="{00000000-0005-0000-0000-000099410000}"/>
    <cellStyle name="Comma 5 2 2 3 2 3 4 2 2" xfId="16748" xr:uid="{00000000-0005-0000-0000-00009A410000}"/>
    <cellStyle name="Comma 5 2 2 3 2 3 4 3" xfId="16749" xr:uid="{00000000-0005-0000-0000-00009B410000}"/>
    <cellStyle name="Comma 5 2 2 3 2 3 4 3 2" xfId="16750" xr:uid="{00000000-0005-0000-0000-00009C410000}"/>
    <cellStyle name="Comma 5 2 2 3 2 3 4 4" xfId="16751" xr:uid="{00000000-0005-0000-0000-00009D410000}"/>
    <cellStyle name="Comma 5 2 2 3 2 3 5" xfId="16752" xr:uid="{00000000-0005-0000-0000-00009E410000}"/>
    <cellStyle name="Comma 5 2 2 3 2 3 5 2" xfId="16753" xr:uid="{00000000-0005-0000-0000-00009F410000}"/>
    <cellStyle name="Comma 5 2 2 3 2 3 6" xfId="16754" xr:uid="{00000000-0005-0000-0000-0000A0410000}"/>
    <cellStyle name="Comma 5 2 2 3 2 3 6 2" xfId="16755" xr:uid="{00000000-0005-0000-0000-0000A1410000}"/>
    <cellStyle name="Comma 5 2 2 3 2 3 7" xfId="16756" xr:uid="{00000000-0005-0000-0000-0000A2410000}"/>
    <cellStyle name="Comma 5 2 2 3 2 4" xfId="16757" xr:uid="{00000000-0005-0000-0000-0000A3410000}"/>
    <cellStyle name="Comma 5 2 2 3 2 4 2" xfId="16758" xr:uid="{00000000-0005-0000-0000-0000A4410000}"/>
    <cellStyle name="Comma 5 2 2 3 2 4 2 2" xfId="16759" xr:uid="{00000000-0005-0000-0000-0000A5410000}"/>
    <cellStyle name="Comma 5 2 2 3 2 4 2 2 2" xfId="16760" xr:uid="{00000000-0005-0000-0000-0000A6410000}"/>
    <cellStyle name="Comma 5 2 2 3 2 4 2 2 2 2" xfId="16761" xr:uid="{00000000-0005-0000-0000-0000A7410000}"/>
    <cellStyle name="Comma 5 2 2 3 2 4 2 2 3" xfId="16762" xr:uid="{00000000-0005-0000-0000-0000A8410000}"/>
    <cellStyle name="Comma 5 2 2 3 2 4 2 2 3 2" xfId="16763" xr:uid="{00000000-0005-0000-0000-0000A9410000}"/>
    <cellStyle name="Comma 5 2 2 3 2 4 2 2 4" xfId="16764" xr:uid="{00000000-0005-0000-0000-0000AA410000}"/>
    <cellStyle name="Comma 5 2 2 3 2 4 2 3" xfId="16765" xr:uid="{00000000-0005-0000-0000-0000AB410000}"/>
    <cellStyle name="Comma 5 2 2 3 2 4 2 3 2" xfId="16766" xr:uid="{00000000-0005-0000-0000-0000AC410000}"/>
    <cellStyle name="Comma 5 2 2 3 2 4 2 4" xfId="16767" xr:uid="{00000000-0005-0000-0000-0000AD410000}"/>
    <cellStyle name="Comma 5 2 2 3 2 4 2 4 2" xfId="16768" xr:uid="{00000000-0005-0000-0000-0000AE410000}"/>
    <cellStyle name="Comma 5 2 2 3 2 4 2 5" xfId="16769" xr:uid="{00000000-0005-0000-0000-0000AF410000}"/>
    <cellStyle name="Comma 5 2 2 3 2 4 3" xfId="16770" xr:uid="{00000000-0005-0000-0000-0000B0410000}"/>
    <cellStyle name="Comma 5 2 2 3 2 4 3 2" xfId="16771" xr:uid="{00000000-0005-0000-0000-0000B1410000}"/>
    <cellStyle name="Comma 5 2 2 3 2 4 3 2 2" xfId="16772" xr:uid="{00000000-0005-0000-0000-0000B2410000}"/>
    <cellStyle name="Comma 5 2 2 3 2 4 3 3" xfId="16773" xr:uid="{00000000-0005-0000-0000-0000B3410000}"/>
    <cellStyle name="Comma 5 2 2 3 2 4 3 3 2" xfId="16774" xr:uid="{00000000-0005-0000-0000-0000B4410000}"/>
    <cellStyle name="Comma 5 2 2 3 2 4 3 4" xfId="16775" xr:uid="{00000000-0005-0000-0000-0000B5410000}"/>
    <cellStyle name="Comma 5 2 2 3 2 4 4" xfId="16776" xr:uid="{00000000-0005-0000-0000-0000B6410000}"/>
    <cellStyle name="Comma 5 2 2 3 2 4 4 2" xfId="16777" xr:uid="{00000000-0005-0000-0000-0000B7410000}"/>
    <cellStyle name="Comma 5 2 2 3 2 4 5" xfId="16778" xr:uid="{00000000-0005-0000-0000-0000B8410000}"/>
    <cellStyle name="Comma 5 2 2 3 2 4 5 2" xfId="16779" xr:uid="{00000000-0005-0000-0000-0000B9410000}"/>
    <cellStyle name="Comma 5 2 2 3 2 4 6" xfId="16780" xr:uid="{00000000-0005-0000-0000-0000BA410000}"/>
    <cellStyle name="Comma 5 2 2 3 2 5" xfId="16781" xr:uid="{00000000-0005-0000-0000-0000BB410000}"/>
    <cellStyle name="Comma 5 2 2 3 2 5 2" xfId="16782" xr:uid="{00000000-0005-0000-0000-0000BC410000}"/>
    <cellStyle name="Comma 5 2 2 3 2 5 2 2" xfId="16783" xr:uid="{00000000-0005-0000-0000-0000BD410000}"/>
    <cellStyle name="Comma 5 2 2 3 2 5 2 2 2" xfId="16784" xr:uid="{00000000-0005-0000-0000-0000BE410000}"/>
    <cellStyle name="Comma 5 2 2 3 2 5 2 3" xfId="16785" xr:uid="{00000000-0005-0000-0000-0000BF410000}"/>
    <cellStyle name="Comma 5 2 2 3 2 5 2 3 2" xfId="16786" xr:uid="{00000000-0005-0000-0000-0000C0410000}"/>
    <cellStyle name="Comma 5 2 2 3 2 5 2 4" xfId="16787" xr:uid="{00000000-0005-0000-0000-0000C1410000}"/>
    <cellStyle name="Comma 5 2 2 3 2 5 3" xfId="16788" xr:uid="{00000000-0005-0000-0000-0000C2410000}"/>
    <cellStyle name="Comma 5 2 2 3 2 5 3 2" xfId="16789" xr:uid="{00000000-0005-0000-0000-0000C3410000}"/>
    <cellStyle name="Comma 5 2 2 3 2 5 4" xfId="16790" xr:uid="{00000000-0005-0000-0000-0000C4410000}"/>
    <cellStyle name="Comma 5 2 2 3 2 5 4 2" xfId="16791" xr:uid="{00000000-0005-0000-0000-0000C5410000}"/>
    <cellStyle name="Comma 5 2 2 3 2 5 5" xfId="16792" xr:uid="{00000000-0005-0000-0000-0000C6410000}"/>
    <cellStyle name="Comma 5 2 2 3 2 6" xfId="16793" xr:uid="{00000000-0005-0000-0000-0000C7410000}"/>
    <cellStyle name="Comma 5 2 2 3 2 6 2" xfId="16794" xr:uid="{00000000-0005-0000-0000-0000C8410000}"/>
    <cellStyle name="Comma 5 2 2 3 2 6 2 2" xfId="16795" xr:uid="{00000000-0005-0000-0000-0000C9410000}"/>
    <cellStyle name="Comma 5 2 2 3 2 6 3" xfId="16796" xr:uid="{00000000-0005-0000-0000-0000CA410000}"/>
    <cellStyle name="Comma 5 2 2 3 2 6 3 2" xfId="16797" xr:uid="{00000000-0005-0000-0000-0000CB410000}"/>
    <cellStyle name="Comma 5 2 2 3 2 6 4" xfId="16798" xr:uid="{00000000-0005-0000-0000-0000CC410000}"/>
    <cellStyle name="Comma 5 2 2 3 2 7" xfId="16799" xr:uid="{00000000-0005-0000-0000-0000CD410000}"/>
    <cellStyle name="Comma 5 2 2 3 2 7 2" xfId="16800" xr:uid="{00000000-0005-0000-0000-0000CE410000}"/>
    <cellStyle name="Comma 5 2 2 3 2 8" xfId="16801" xr:uid="{00000000-0005-0000-0000-0000CF410000}"/>
    <cellStyle name="Comma 5 2 2 3 2 8 2" xfId="16802" xr:uid="{00000000-0005-0000-0000-0000D0410000}"/>
    <cellStyle name="Comma 5 2 2 3 2 9" xfId="16803" xr:uid="{00000000-0005-0000-0000-0000D1410000}"/>
    <cellStyle name="Comma 5 2 2 3 3" xfId="16804" xr:uid="{00000000-0005-0000-0000-0000D2410000}"/>
    <cellStyle name="Comma 5 2 2 3 3 2" xfId="16805" xr:uid="{00000000-0005-0000-0000-0000D3410000}"/>
    <cellStyle name="Comma 5 2 2 3 3 2 2" xfId="16806" xr:uid="{00000000-0005-0000-0000-0000D4410000}"/>
    <cellStyle name="Comma 5 2 2 3 3 2 2 2" xfId="16807" xr:uid="{00000000-0005-0000-0000-0000D5410000}"/>
    <cellStyle name="Comma 5 2 2 3 3 2 2 2 2" xfId="16808" xr:uid="{00000000-0005-0000-0000-0000D6410000}"/>
    <cellStyle name="Comma 5 2 2 3 3 2 2 2 2 2" xfId="16809" xr:uid="{00000000-0005-0000-0000-0000D7410000}"/>
    <cellStyle name="Comma 5 2 2 3 3 2 2 2 2 2 2" xfId="16810" xr:uid="{00000000-0005-0000-0000-0000D8410000}"/>
    <cellStyle name="Comma 5 2 2 3 3 2 2 2 2 3" xfId="16811" xr:uid="{00000000-0005-0000-0000-0000D9410000}"/>
    <cellStyle name="Comma 5 2 2 3 3 2 2 2 2 3 2" xfId="16812" xr:uid="{00000000-0005-0000-0000-0000DA410000}"/>
    <cellStyle name="Comma 5 2 2 3 3 2 2 2 2 4" xfId="16813" xr:uid="{00000000-0005-0000-0000-0000DB410000}"/>
    <cellStyle name="Comma 5 2 2 3 3 2 2 2 3" xfId="16814" xr:uid="{00000000-0005-0000-0000-0000DC410000}"/>
    <cellStyle name="Comma 5 2 2 3 3 2 2 2 3 2" xfId="16815" xr:uid="{00000000-0005-0000-0000-0000DD410000}"/>
    <cellStyle name="Comma 5 2 2 3 3 2 2 2 4" xfId="16816" xr:uid="{00000000-0005-0000-0000-0000DE410000}"/>
    <cellStyle name="Comma 5 2 2 3 3 2 2 2 4 2" xfId="16817" xr:uid="{00000000-0005-0000-0000-0000DF410000}"/>
    <cellStyle name="Comma 5 2 2 3 3 2 2 2 5" xfId="16818" xr:uid="{00000000-0005-0000-0000-0000E0410000}"/>
    <cellStyle name="Comma 5 2 2 3 3 2 2 3" xfId="16819" xr:uid="{00000000-0005-0000-0000-0000E1410000}"/>
    <cellStyle name="Comma 5 2 2 3 3 2 2 3 2" xfId="16820" xr:uid="{00000000-0005-0000-0000-0000E2410000}"/>
    <cellStyle name="Comma 5 2 2 3 3 2 2 3 2 2" xfId="16821" xr:uid="{00000000-0005-0000-0000-0000E3410000}"/>
    <cellStyle name="Comma 5 2 2 3 3 2 2 3 3" xfId="16822" xr:uid="{00000000-0005-0000-0000-0000E4410000}"/>
    <cellStyle name="Comma 5 2 2 3 3 2 2 3 3 2" xfId="16823" xr:uid="{00000000-0005-0000-0000-0000E5410000}"/>
    <cellStyle name="Comma 5 2 2 3 3 2 2 3 4" xfId="16824" xr:uid="{00000000-0005-0000-0000-0000E6410000}"/>
    <cellStyle name="Comma 5 2 2 3 3 2 2 4" xfId="16825" xr:uid="{00000000-0005-0000-0000-0000E7410000}"/>
    <cellStyle name="Comma 5 2 2 3 3 2 2 4 2" xfId="16826" xr:uid="{00000000-0005-0000-0000-0000E8410000}"/>
    <cellStyle name="Comma 5 2 2 3 3 2 2 5" xfId="16827" xr:uid="{00000000-0005-0000-0000-0000E9410000}"/>
    <cellStyle name="Comma 5 2 2 3 3 2 2 5 2" xfId="16828" xr:uid="{00000000-0005-0000-0000-0000EA410000}"/>
    <cellStyle name="Comma 5 2 2 3 3 2 2 6" xfId="16829" xr:uid="{00000000-0005-0000-0000-0000EB410000}"/>
    <cellStyle name="Comma 5 2 2 3 3 2 3" xfId="16830" xr:uid="{00000000-0005-0000-0000-0000EC410000}"/>
    <cellStyle name="Comma 5 2 2 3 3 2 3 2" xfId="16831" xr:uid="{00000000-0005-0000-0000-0000ED410000}"/>
    <cellStyle name="Comma 5 2 2 3 3 2 3 2 2" xfId="16832" xr:uid="{00000000-0005-0000-0000-0000EE410000}"/>
    <cellStyle name="Comma 5 2 2 3 3 2 3 2 2 2" xfId="16833" xr:uid="{00000000-0005-0000-0000-0000EF410000}"/>
    <cellStyle name="Comma 5 2 2 3 3 2 3 2 3" xfId="16834" xr:uid="{00000000-0005-0000-0000-0000F0410000}"/>
    <cellStyle name="Comma 5 2 2 3 3 2 3 2 3 2" xfId="16835" xr:uid="{00000000-0005-0000-0000-0000F1410000}"/>
    <cellStyle name="Comma 5 2 2 3 3 2 3 2 4" xfId="16836" xr:uid="{00000000-0005-0000-0000-0000F2410000}"/>
    <cellStyle name="Comma 5 2 2 3 3 2 3 3" xfId="16837" xr:uid="{00000000-0005-0000-0000-0000F3410000}"/>
    <cellStyle name="Comma 5 2 2 3 3 2 3 3 2" xfId="16838" xr:uid="{00000000-0005-0000-0000-0000F4410000}"/>
    <cellStyle name="Comma 5 2 2 3 3 2 3 4" xfId="16839" xr:uid="{00000000-0005-0000-0000-0000F5410000}"/>
    <cellStyle name="Comma 5 2 2 3 3 2 3 4 2" xfId="16840" xr:uid="{00000000-0005-0000-0000-0000F6410000}"/>
    <cellStyle name="Comma 5 2 2 3 3 2 3 5" xfId="16841" xr:uid="{00000000-0005-0000-0000-0000F7410000}"/>
    <cellStyle name="Comma 5 2 2 3 3 2 4" xfId="16842" xr:uid="{00000000-0005-0000-0000-0000F8410000}"/>
    <cellStyle name="Comma 5 2 2 3 3 2 4 2" xfId="16843" xr:uid="{00000000-0005-0000-0000-0000F9410000}"/>
    <cellStyle name="Comma 5 2 2 3 3 2 4 2 2" xfId="16844" xr:uid="{00000000-0005-0000-0000-0000FA410000}"/>
    <cellStyle name="Comma 5 2 2 3 3 2 4 3" xfId="16845" xr:uid="{00000000-0005-0000-0000-0000FB410000}"/>
    <cellStyle name="Comma 5 2 2 3 3 2 4 3 2" xfId="16846" xr:uid="{00000000-0005-0000-0000-0000FC410000}"/>
    <cellStyle name="Comma 5 2 2 3 3 2 4 4" xfId="16847" xr:uid="{00000000-0005-0000-0000-0000FD410000}"/>
    <cellStyle name="Comma 5 2 2 3 3 2 5" xfId="16848" xr:uid="{00000000-0005-0000-0000-0000FE410000}"/>
    <cellStyle name="Comma 5 2 2 3 3 2 5 2" xfId="16849" xr:uid="{00000000-0005-0000-0000-0000FF410000}"/>
    <cellStyle name="Comma 5 2 2 3 3 2 6" xfId="16850" xr:uid="{00000000-0005-0000-0000-000000420000}"/>
    <cellStyle name="Comma 5 2 2 3 3 2 6 2" xfId="16851" xr:uid="{00000000-0005-0000-0000-000001420000}"/>
    <cellStyle name="Comma 5 2 2 3 3 2 7" xfId="16852" xr:uid="{00000000-0005-0000-0000-000002420000}"/>
    <cellStyle name="Comma 5 2 2 3 3 3" xfId="16853" xr:uid="{00000000-0005-0000-0000-000003420000}"/>
    <cellStyle name="Comma 5 2 2 3 3 3 2" xfId="16854" xr:uid="{00000000-0005-0000-0000-000004420000}"/>
    <cellStyle name="Comma 5 2 2 3 3 3 2 2" xfId="16855" xr:uid="{00000000-0005-0000-0000-000005420000}"/>
    <cellStyle name="Comma 5 2 2 3 3 3 2 2 2" xfId="16856" xr:uid="{00000000-0005-0000-0000-000006420000}"/>
    <cellStyle name="Comma 5 2 2 3 3 3 2 2 2 2" xfId="16857" xr:uid="{00000000-0005-0000-0000-000007420000}"/>
    <cellStyle name="Comma 5 2 2 3 3 3 2 2 3" xfId="16858" xr:uid="{00000000-0005-0000-0000-000008420000}"/>
    <cellStyle name="Comma 5 2 2 3 3 3 2 2 3 2" xfId="16859" xr:uid="{00000000-0005-0000-0000-000009420000}"/>
    <cellStyle name="Comma 5 2 2 3 3 3 2 2 4" xfId="16860" xr:uid="{00000000-0005-0000-0000-00000A420000}"/>
    <cellStyle name="Comma 5 2 2 3 3 3 2 3" xfId="16861" xr:uid="{00000000-0005-0000-0000-00000B420000}"/>
    <cellStyle name="Comma 5 2 2 3 3 3 2 3 2" xfId="16862" xr:uid="{00000000-0005-0000-0000-00000C420000}"/>
    <cellStyle name="Comma 5 2 2 3 3 3 2 4" xfId="16863" xr:uid="{00000000-0005-0000-0000-00000D420000}"/>
    <cellStyle name="Comma 5 2 2 3 3 3 2 4 2" xfId="16864" xr:uid="{00000000-0005-0000-0000-00000E420000}"/>
    <cellStyle name="Comma 5 2 2 3 3 3 2 5" xfId="16865" xr:uid="{00000000-0005-0000-0000-00000F420000}"/>
    <cellStyle name="Comma 5 2 2 3 3 3 3" xfId="16866" xr:uid="{00000000-0005-0000-0000-000010420000}"/>
    <cellStyle name="Comma 5 2 2 3 3 3 3 2" xfId="16867" xr:uid="{00000000-0005-0000-0000-000011420000}"/>
    <cellStyle name="Comma 5 2 2 3 3 3 3 2 2" xfId="16868" xr:uid="{00000000-0005-0000-0000-000012420000}"/>
    <cellStyle name="Comma 5 2 2 3 3 3 3 3" xfId="16869" xr:uid="{00000000-0005-0000-0000-000013420000}"/>
    <cellStyle name="Comma 5 2 2 3 3 3 3 3 2" xfId="16870" xr:uid="{00000000-0005-0000-0000-000014420000}"/>
    <cellStyle name="Comma 5 2 2 3 3 3 3 4" xfId="16871" xr:uid="{00000000-0005-0000-0000-000015420000}"/>
    <cellStyle name="Comma 5 2 2 3 3 3 4" xfId="16872" xr:uid="{00000000-0005-0000-0000-000016420000}"/>
    <cellStyle name="Comma 5 2 2 3 3 3 4 2" xfId="16873" xr:uid="{00000000-0005-0000-0000-000017420000}"/>
    <cellStyle name="Comma 5 2 2 3 3 3 5" xfId="16874" xr:uid="{00000000-0005-0000-0000-000018420000}"/>
    <cellStyle name="Comma 5 2 2 3 3 3 5 2" xfId="16875" xr:uid="{00000000-0005-0000-0000-000019420000}"/>
    <cellStyle name="Comma 5 2 2 3 3 3 6" xfId="16876" xr:uid="{00000000-0005-0000-0000-00001A420000}"/>
    <cellStyle name="Comma 5 2 2 3 3 4" xfId="16877" xr:uid="{00000000-0005-0000-0000-00001B420000}"/>
    <cellStyle name="Comma 5 2 2 3 3 4 2" xfId="16878" xr:uid="{00000000-0005-0000-0000-00001C420000}"/>
    <cellStyle name="Comma 5 2 2 3 3 4 2 2" xfId="16879" xr:uid="{00000000-0005-0000-0000-00001D420000}"/>
    <cellStyle name="Comma 5 2 2 3 3 4 2 2 2" xfId="16880" xr:uid="{00000000-0005-0000-0000-00001E420000}"/>
    <cellStyle name="Comma 5 2 2 3 3 4 2 3" xfId="16881" xr:uid="{00000000-0005-0000-0000-00001F420000}"/>
    <cellStyle name="Comma 5 2 2 3 3 4 2 3 2" xfId="16882" xr:uid="{00000000-0005-0000-0000-000020420000}"/>
    <cellStyle name="Comma 5 2 2 3 3 4 2 4" xfId="16883" xr:uid="{00000000-0005-0000-0000-000021420000}"/>
    <cellStyle name="Comma 5 2 2 3 3 4 3" xfId="16884" xr:uid="{00000000-0005-0000-0000-000022420000}"/>
    <cellStyle name="Comma 5 2 2 3 3 4 3 2" xfId="16885" xr:uid="{00000000-0005-0000-0000-000023420000}"/>
    <cellStyle name="Comma 5 2 2 3 3 4 4" xfId="16886" xr:uid="{00000000-0005-0000-0000-000024420000}"/>
    <cellStyle name="Comma 5 2 2 3 3 4 4 2" xfId="16887" xr:uid="{00000000-0005-0000-0000-000025420000}"/>
    <cellStyle name="Comma 5 2 2 3 3 4 5" xfId="16888" xr:uid="{00000000-0005-0000-0000-000026420000}"/>
    <cellStyle name="Comma 5 2 2 3 3 5" xfId="16889" xr:uid="{00000000-0005-0000-0000-000027420000}"/>
    <cellStyle name="Comma 5 2 2 3 3 5 2" xfId="16890" xr:uid="{00000000-0005-0000-0000-000028420000}"/>
    <cellStyle name="Comma 5 2 2 3 3 5 2 2" xfId="16891" xr:uid="{00000000-0005-0000-0000-000029420000}"/>
    <cellStyle name="Comma 5 2 2 3 3 5 3" xfId="16892" xr:uid="{00000000-0005-0000-0000-00002A420000}"/>
    <cellStyle name="Comma 5 2 2 3 3 5 3 2" xfId="16893" xr:uid="{00000000-0005-0000-0000-00002B420000}"/>
    <cellStyle name="Comma 5 2 2 3 3 5 4" xfId="16894" xr:uid="{00000000-0005-0000-0000-00002C420000}"/>
    <cellStyle name="Comma 5 2 2 3 3 6" xfId="16895" xr:uid="{00000000-0005-0000-0000-00002D420000}"/>
    <cellStyle name="Comma 5 2 2 3 3 6 2" xfId="16896" xr:uid="{00000000-0005-0000-0000-00002E420000}"/>
    <cellStyle name="Comma 5 2 2 3 3 7" xfId="16897" xr:uid="{00000000-0005-0000-0000-00002F420000}"/>
    <cellStyle name="Comma 5 2 2 3 3 7 2" xfId="16898" xr:uid="{00000000-0005-0000-0000-000030420000}"/>
    <cellStyle name="Comma 5 2 2 3 3 8" xfId="16899" xr:uid="{00000000-0005-0000-0000-000031420000}"/>
    <cellStyle name="Comma 5 2 2 3 4" xfId="16900" xr:uid="{00000000-0005-0000-0000-000032420000}"/>
    <cellStyle name="Comma 5 2 2 3 4 2" xfId="16901" xr:uid="{00000000-0005-0000-0000-000033420000}"/>
    <cellStyle name="Comma 5 2 2 3 4 2 2" xfId="16902" xr:uid="{00000000-0005-0000-0000-000034420000}"/>
    <cellStyle name="Comma 5 2 2 3 4 2 2 2" xfId="16903" xr:uid="{00000000-0005-0000-0000-000035420000}"/>
    <cellStyle name="Comma 5 2 2 3 4 2 2 2 2" xfId="16904" xr:uid="{00000000-0005-0000-0000-000036420000}"/>
    <cellStyle name="Comma 5 2 2 3 4 2 2 2 2 2" xfId="16905" xr:uid="{00000000-0005-0000-0000-000037420000}"/>
    <cellStyle name="Comma 5 2 2 3 4 2 2 2 3" xfId="16906" xr:uid="{00000000-0005-0000-0000-000038420000}"/>
    <cellStyle name="Comma 5 2 2 3 4 2 2 2 3 2" xfId="16907" xr:uid="{00000000-0005-0000-0000-000039420000}"/>
    <cellStyle name="Comma 5 2 2 3 4 2 2 2 4" xfId="16908" xr:uid="{00000000-0005-0000-0000-00003A420000}"/>
    <cellStyle name="Comma 5 2 2 3 4 2 2 3" xfId="16909" xr:uid="{00000000-0005-0000-0000-00003B420000}"/>
    <cellStyle name="Comma 5 2 2 3 4 2 2 3 2" xfId="16910" xr:uid="{00000000-0005-0000-0000-00003C420000}"/>
    <cellStyle name="Comma 5 2 2 3 4 2 2 4" xfId="16911" xr:uid="{00000000-0005-0000-0000-00003D420000}"/>
    <cellStyle name="Comma 5 2 2 3 4 2 2 4 2" xfId="16912" xr:uid="{00000000-0005-0000-0000-00003E420000}"/>
    <cellStyle name="Comma 5 2 2 3 4 2 2 5" xfId="16913" xr:uid="{00000000-0005-0000-0000-00003F420000}"/>
    <cellStyle name="Comma 5 2 2 3 4 2 3" xfId="16914" xr:uid="{00000000-0005-0000-0000-000040420000}"/>
    <cellStyle name="Comma 5 2 2 3 4 2 3 2" xfId="16915" xr:uid="{00000000-0005-0000-0000-000041420000}"/>
    <cellStyle name="Comma 5 2 2 3 4 2 3 2 2" xfId="16916" xr:uid="{00000000-0005-0000-0000-000042420000}"/>
    <cellStyle name="Comma 5 2 2 3 4 2 3 3" xfId="16917" xr:uid="{00000000-0005-0000-0000-000043420000}"/>
    <cellStyle name="Comma 5 2 2 3 4 2 3 3 2" xfId="16918" xr:uid="{00000000-0005-0000-0000-000044420000}"/>
    <cellStyle name="Comma 5 2 2 3 4 2 3 4" xfId="16919" xr:uid="{00000000-0005-0000-0000-000045420000}"/>
    <cellStyle name="Comma 5 2 2 3 4 2 4" xfId="16920" xr:uid="{00000000-0005-0000-0000-000046420000}"/>
    <cellStyle name="Comma 5 2 2 3 4 2 4 2" xfId="16921" xr:uid="{00000000-0005-0000-0000-000047420000}"/>
    <cellStyle name="Comma 5 2 2 3 4 2 5" xfId="16922" xr:uid="{00000000-0005-0000-0000-000048420000}"/>
    <cellStyle name="Comma 5 2 2 3 4 2 5 2" xfId="16923" xr:uid="{00000000-0005-0000-0000-000049420000}"/>
    <cellStyle name="Comma 5 2 2 3 4 2 6" xfId="16924" xr:uid="{00000000-0005-0000-0000-00004A420000}"/>
    <cellStyle name="Comma 5 2 2 3 4 3" xfId="16925" xr:uid="{00000000-0005-0000-0000-00004B420000}"/>
    <cellStyle name="Comma 5 2 2 3 4 3 2" xfId="16926" xr:uid="{00000000-0005-0000-0000-00004C420000}"/>
    <cellStyle name="Comma 5 2 2 3 4 3 2 2" xfId="16927" xr:uid="{00000000-0005-0000-0000-00004D420000}"/>
    <cellStyle name="Comma 5 2 2 3 4 3 2 2 2" xfId="16928" xr:uid="{00000000-0005-0000-0000-00004E420000}"/>
    <cellStyle name="Comma 5 2 2 3 4 3 2 3" xfId="16929" xr:uid="{00000000-0005-0000-0000-00004F420000}"/>
    <cellStyle name="Comma 5 2 2 3 4 3 2 3 2" xfId="16930" xr:uid="{00000000-0005-0000-0000-000050420000}"/>
    <cellStyle name="Comma 5 2 2 3 4 3 2 4" xfId="16931" xr:uid="{00000000-0005-0000-0000-000051420000}"/>
    <cellStyle name="Comma 5 2 2 3 4 3 3" xfId="16932" xr:uid="{00000000-0005-0000-0000-000052420000}"/>
    <cellStyle name="Comma 5 2 2 3 4 3 3 2" xfId="16933" xr:uid="{00000000-0005-0000-0000-000053420000}"/>
    <cellStyle name="Comma 5 2 2 3 4 3 4" xfId="16934" xr:uid="{00000000-0005-0000-0000-000054420000}"/>
    <cellStyle name="Comma 5 2 2 3 4 3 4 2" xfId="16935" xr:uid="{00000000-0005-0000-0000-000055420000}"/>
    <cellStyle name="Comma 5 2 2 3 4 3 5" xfId="16936" xr:uid="{00000000-0005-0000-0000-000056420000}"/>
    <cellStyle name="Comma 5 2 2 3 4 4" xfId="16937" xr:uid="{00000000-0005-0000-0000-000057420000}"/>
    <cellStyle name="Comma 5 2 2 3 4 4 2" xfId="16938" xr:uid="{00000000-0005-0000-0000-000058420000}"/>
    <cellStyle name="Comma 5 2 2 3 4 4 2 2" xfId="16939" xr:uid="{00000000-0005-0000-0000-000059420000}"/>
    <cellStyle name="Comma 5 2 2 3 4 4 3" xfId="16940" xr:uid="{00000000-0005-0000-0000-00005A420000}"/>
    <cellStyle name="Comma 5 2 2 3 4 4 3 2" xfId="16941" xr:uid="{00000000-0005-0000-0000-00005B420000}"/>
    <cellStyle name="Comma 5 2 2 3 4 4 4" xfId="16942" xr:uid="{00000000-0005-0000-0000-00005C420000}"/>
    <cellStyle name="Comma 5 2 2 3 4 5" xfId="16943" xr:uid="{00000000-0005-0000-0000-00005D420000}"/>
    <cellStyle name="Comma 5 2 2 3 4 5 2" xfId="16944" xr:uid="{00000000-0005-0000-0000-00005E420000}"/>
    <cellStyle name="Comma 5 2 2 3 4 6" xfId="16945" xr:uid="{00000000-0005-0000-0000-00005F420000}"/>
    <cellStyle name="Comma 5 2 2 3 4 6 2" xfId="16946" xr:uid="{00000000-0005-0000-0000-000060420000}"/>
    <cellStyle name="Comma 5 2 2 3 4 7" xfId="16947" xr:uid="{00000000-0005-0000-0000-000061420000}"/>
    <cellStyle name="Comma 5 2 2 3 5" xfId="16948" xr:uid="{00000000-0005-0000-0000-000062420000}"/>
    <cellStyle name="Comma 5 2 2 3 5 2" xfId="16949" xr:uid="{00000000-0005-0000-0000-000063420000}"/>
    <cellStyle name="Comma 5 2 2 3 5 2 2" xfId="16950" xr:uid="{00000000-0005-0000-0000-000064420000}"/>
    <cellStyle name="Comma 5 2 2 3 5 2 2 2" xfId="16951" xr:uid="{00000000-0005-0000-0000-000065420000}"/>
    <cellStyle name="Comma 5 2 2 3 5 2 2 2 2" xfId="16952" xr:uid="{00000000-0005-0000-0000-000066420000}"/>
    <cellStyle name="Comma 5 2 2 3 5 2 2 3" xfId="16953" xr:uid="{00000000-0005-0000-0000-000067420000}"/>
    <cellStyle name="Comma 5 2 2 3 5 2 2 3 2" xfId="16954" xr:uid="{00000000-0005-0000-0000-000068420000}"/>
    <cellStyle name="Comma 5 2 2 3 5 2 2 4" xfId="16955" xr:uid="{00000000-0005-0000-0000-000069420000}"/>
    <cellStyle name="Comma 5 2 2 3 5 2 3" xfId="16956" xr:uid="{00000000-0005-0000-0000-00006A420000}"/>
    <cellStyle name="Comma 5 2 2 3 5 2 3 2" xfId="16957" xr:uid="{00000000-0005-0000-0000-00006B420000}"/>
    <cellStyle name="Comma 5 2 2 3 5 2 4" xfId="16958" xr:uid="{00000000-0005-0000-0000-00006C420000}"/>
    <cellStyle name="Comma 5 2 2 3 5 2 4 2" xfId="16959" xr:uid="{00000000-0005-0000-0000-00006D420000}"/>
    <cellStyle name="Comma 5 2 2 3 5 2 5" xfId="16960" xr:uid="{00000000-0005-0000-0000-00006E420000}"/>
    <cellStyle name="Comma 5 2 2 3 5 3" xfId="16961" xr:uid="{00000000-0005-0000-0000-00006F420000}"/>
    <cellStyle name="Comma 5 2 2 3 5 3 2" xfId="16962" xr:uid="{00000000-0005-0000-0000-000070420000}"/>
    <cellStyle name="Comma 5 2 2 3 5 3 2 2" xfId="16963" xr:uid="{00000000-0005-0000-0000-000071420000}"/>
    <cellStyle name="Comma 5 2 2 3 5 3 3" xfId="16964" xr:uid="{00000000-0005-0000-0000-000072420000}"/>
    <cellStyle name="Comma 5 2 2 3 5 3 3 2" xfId="16965" xr:uid="{00000000-0005-0000-0000-000073420000}"/>
    <cellStyle name="Comma 5 2 2 3 5 3 4" xfId="16966" xr:uid="{00000000-0005-0000-0000-000074420000}"/>
    <cellStyle name="Comma 5 2 2 3 5 4" xfId="16967" xr:uid="{00000000-0005-0000-0000-000075420000}"/>
    <cellStyle name="Comma 5 2 2 3 5 4 2" xfId="16968" xr:uid="{00000000-0005-0000-0000-000076420000}"/>
    <cellStyle name="Comma 5 2 2 3 5 5" xfId="16969" xr:uid="{00000000-0005-0000-0000-000077420000}"/>
    <cellStyle name="Comma 5 2 2 3 5 5 2" xfId="16970" xr:uid="{00000000-0005-0000-0000-000078420000}"/>
    <cellStyle name="Comma 5 2 2 3 5 6" xfId="16971" xr:uid="{00000000-0005-0000-0000-000079420000}"/>
    <cellStyle name="Comma 5 2 2 3 6" xfId="16972" xr:uid="{00000000-0005-0000-0000-00007A420000}"/>
    <cellStyle name="Comma 5 2 2 3 6 2" xfId="16973" xr:uid="{00000000-0005-0000-0000-00007B420000}"/>
    <cellStyle name="Comma 5 2 2 3 6 2 2" xfId="16974" xr:uid="{00000000-0005-0000-0000-00007C420000}"/>
    <cellStyle name="Comma 5 2 2 3 6 2 2 2" xfId="16975" xr:uid="{00000000-0005-0000-0000-00007D420000}"/>
    <cellStyle name="Comma 5 2 2 3 6 2 3" xfId="16976" xr:uid="{00000000-0005-0000-0000-00007E420000}"/>
    <cellStyle name="Comma 5 2 2 3 6 2 3 2" xfId="16977" xr:uid="{00000000-0005-0000-0000-00007F420000}"/>
    <cellStyle name="Comma 5 2 2 3 6 2 4" xfId="16978" xr:uid="{00000000-0005-0000-0000-000080420000}"/>
    <cellStyle name="Comma 5 2 2 3 6 3" xfId="16979" xr:uid="{00000000-0005-0000-0000-000081420000}"/>
    <cellStyle name="Comma 5 2 2 3 6 3 2" xfId="16980" xr:uid="{00000000-0005-0000-0000-000082420000}"/>
    <cellStyle name="Comma 5 2 2 3 6 4" xfId="16981" xr:uid="{00000000-0005-0000-0000-000083420000}"/>
    <cellStyle name="Comma 5 2 2 3 6 4 2" xfId="16982" xr:uid="{00000000-0005-0000-0000-000084420000}"/>
    <cellStyle name="Comma 5 2 2 3 6 5" xfId="16983" xr:uid="{00000000-0005-0000-0000-000085420000}"/>
    <cellStyle name="Comma 5 2 2 3 7" xfId="16984" xr:uid="{00000000-0005-0000-0000-000086420000}"/>
    <cellStyle name="Comma 5 2 2 3 7 2" xfId="16985" xr:uid="{00000000-0005-0000-0000-000087420000}"/>
    <cellStyle name="Comma 5 2 2 3 7 2 2" xfId="16986" xr:uid="{00000000-0005-0000-0000-000088420000}"/>
    <cellStyle name="Comma 5 2 2 3 7 3" xfId="16987" xr:uid="{00000000-0005-0000-0000-000089420000}"/>
    <cellStyle name="Comma 5 2 2 3 7 3 2" xfId="16988" xr:uid="{00000000-0005-0000-0000-00008A420000}"/>
    <cellStyle name="Comma 5 2 2 3 7 4" xfId="16989" xr:uid="{00000000-0005-0000-0000-00008B420000}"/>
    <cellStyle name="Comma 5 2 2 3 8" xfId="16990" xr:uid="{00000000-0005-0000-0000-00008C420000}"/>
    <cellStyle name="Comma 5 2 2 3 8 2" xfId="16991" xr:uid="{00000000-0005-0000-0000-00008D420000}"/>
    <cellStyle name="Comma 5 2 2 3 9" xfId="16992" xr:uid="{00000000-0005-0000-0000-00008E420000}"/>
    <cellStyle name="Comma 5 2 2 3 9 2" xfId="16993" xr:uid="{00000000-0005-0000-0000-00008F420000}"/>
    <cellStyle name="Comma 5 2 2 4" xfId="16994" xr:uid="{00000000-0005-0000-0000-000090420000}"/>
    <cellStyle name="Comma 5 2 2 4 2" xfId="16995" xr:uid="{00000000-0005-0000-0000-000091420000}"/>
    <cellStyle name="Comma 5 2 2 4 2 2" xfId="16996" xr:uid="{00000000-0005-0000-0000-000092420000}"/>
    <cellStyle name="Comma 5 2 2 4 2 2 2" xfId="16997" xr:uid="{00000000-0005-0000-0000-000093420000}"/>
    <cellStyle name="Comma 5 2 2 4 2 2 2 2" xfId="16998" xr:uid="{00000000-0005-0000-0000-000094420000}"/>
    <cellStyle name="Comma 5 2 2 4 2 2 2 2 2" xfId="16999" xr:uid="{00000000-0005-0000-0000-000095420000}"/>
    <cellStyle name="Comma 5 2 2 4 2 2 2 2 2 2" xfId="17000" xr:uid="{00000000-0005-0000-0000-000096420000}"/>
    <cellStyle name="Comma 5 2 2 4 2 2 2 2 2 2 2" xfId="17001" xr:uid="{00000000-0005-0000-0000-000097420000}"/>
    <cellStyle name="Comma 5 2 2 4 2 2 2 2 2 3" xfId="17002" xr:uid="{00000000-0005-0000-0000-000098420000}"/>
    <cellStyle name="Comma 5 2 2 4 2 2 2 2 2 3 2" xfId="17003" xr:uid="{00000000-0005-0000-0000-000099420000}"/>
    <cellStyle name="Comma 5 2 2 4 2 2 2 2 2 4" xfId="17004" xr:uid="{00000000-0005-0000-0000-00009A420000}"/>
    <cellStyle name="Comma 5 2 2 4 2 2 2 2 3" xfId="17005" xr:uid="{00000000-0005-0000-0000-00009B420000}"/>
    <cellStyle name="Comma 5 2 2 4 2 2 2 2 3 2" xfId="17006" xr:uid="{00000000-0005-0000-0000-00009C420000}"/>
    <cellStyle name="Comma 5 2 2 4 2 2 2 2 4" xfId="17007" xr:uid="{00000000-0005-0000-0000-00009D420000}"/>
    <cellStyle name="Comma 5 2 2 4 2 2 2 2 4 2" xfId="17008" xr:uid="{00000000-0005-0000-0000-00009E420000}"/>
    <cellStyle name="Comma 5 2 2 4 2 2 2 2 5" xfId="17009" xr:uid="{00000000-0005-0000-0000-00009F420000}"/>
    <cellStyle name="Comma 5 2 2 4 2 2 2 3" xfId="17010" xr:uid="{00000000-0005-0000-0000-0000A0420000}"/>
    <cellStyle name="Comma 5 2 2 4 2 2 2 3 2" xfId="17011" xr:uid="{00000000-0005-0000-0000-0000A1420000}"/>
    <cellStyle name="Comma 5 2 2 4 2 2 2 3 2 2" xfId="17012" xr:uid="{00000000-0005-0000-0000-0000A2420000}"/>
    <cellStyle name="Comma 5 2 2 4 2 2 2 3 3" xfId="17013" xr:uid="{00000000-0005-0000-0000-0000A3420000}"/>
    <cellStyle name="Comma 5 2 2 4 2 2 2 3 3 2" xfId="17014" xr:uid="{00000000-0005-0000-0000-0000A4420000}"/>
    <cellStyle name="Comma 5 2 2 4 2 2 2 3 4" xfId="17015" xr:uid="{00000000-0005-0000-0000-0000A5420000}"/>
    <cellStyle name="Comma 5 2 2 4 2 2 2 4" xfId="17016" xr:uid="{00000000-0005-0000-0000-0000A6420000}"/>
    <cellStyle name="Comma 5 2 2 4 2 2 2 4 2" xfId="17017" xr:uid="{00000000-0005-0000-0000-0000A7420000}"/>
    <cellStyle name="Comma 5 2 2 4 2 2 2 5" xfId="17018" xr:uid="{00000000-0005-0000-0000-0000A8420000}"/>
    <cellStyle name="Comma 5 2 2 4 2 2 2 5 2" xfId="17019" xr:uid="{00000000-0005-0000-0000-0000A9420000}"/>
    <cellStyle name="Comma 5 2 2 4 2 2 2 6" xfId="17020" xr:uid="{00000000-0005-0000-0000-0000AA420000}"/>
    <cellStyle name="Comma 5 2 2 4 2 2 3" xfId="17021" xr:uid="{00000000-0005-0000-0000-0000AB420000}"/>
    <cellStyle name="Comma 5 2 2 4 2 2 3 2" xfId="17022" xr:uid="{00000000-0005-0000-0000-0000AC420000}"/>
    <cellStyle name="Comma 5 2 2 4 2 2 3 2 2" xfId="17023" xr:uid="{00000000-0005-0000-0000-0000AD420000}"/>
    <cellStyle name="Comma 5 2 2 4 2 2 3 2 2 2" xfId="17024" xr:uid="{00000000-0005-0000-0000-0000AE420000}"/>
    <cellStyle name="Comma 5 2 2 4 2 2 3 2 3" xfId="17025" xr:uid="{00000000-0005-0000-0000-0000AF420000}"/>
    <cellStyle name="Comma 5 2 2 4 2 2 3 2 3 2" xfId="17026" xr:uid="{00000000-0005-0000-0000-0000B0420000}"/>
    <cellStyle name="Comma 5 2 2 4 2 2 3 2 4" xfId="17027" xr:uid="{00000000-0005-0000-0000-0000B1420000}"/>
    <cellStyle name="Comma 5 2 2 4 2 2 3 3" xfId="17028" xr:uid="{00000000-0005-0000-0000-0000B2420000}"/>
    <cellStyle name="Comma 5 2 2 4 2 2 3 3 2" xfId="17029" xr:uid="{00000000-0005-0000-0000-0000B3420000}"/>
    <cellStyle name="Comma 5 2 2 4 2 2 3 4" xfId="17030" xr:uid="{00000000-0005-0000-0000-0000B4420000}"/>
    <cellStyle name="Comma 5 2 2 4 2 2 3 4 2" xfId="17031" xr:uid="{00000000-0005-0000-0000-0000B5420000}"/>
    <cellStyle name="Comma 5 2 2 4 2 2 3 5" xfId="17032" xr:uid="{00000000-0005-0000-0000-0000B6420000}"/>
    <cellStyle name="Comma 5 2 2 4 2 2 4" xfId="17033" xr:uid="{00000000-0005-0000-0000-0000B7420000}"/>
    <cellStyle name="Comma 5 2 2 4 2 2 4 2" xfId="17034" xr:uid="{00000000-0005-0000-0000-0000B8420000}"/>
    <cellStyle name="Comma 5 2 2 4 2 2 4 2 2" xfId="17035" xr:uid="{00000000-0005-0000-0000-0000B9420000}"/>
    <cellStyle name="Comma 5 2 2 4 2 2 4 3" xfId="17036" xr:uid="{00000000-0005-0000-0000-0000BA420000}"/>
    <cellStyle name="Comma 5 2 2 4 2 2 4 3 2" xfId="17037" xr:uid="{00000000-0005-0000-0000-0000BB420000}"/>
    <cellStyle name="Comma 5 2 2 4 2 2 4 4" xfId="17038" xr:uid="{00000000-0005-0000-0000-0000BC420000}"/>
    <cellStyle name="Comma 5 2 2 4 2 2 5" xfId="17039" xr:uid="{00000000-0005-0000-0000-0000BD420000}"/>
    <cellStyle name="Comma 5 2 2 4 2 2 5 2" xfId="17040" xr:uid="{00000000-0005-0000-0000-0000BE420000}"/>
    <cellStyle name="Comma 5 2 2 4 2 2 6" xfId="17041" xr:uid="{00000000-0005-0000-0000-0000BF420000}"/>
    <cellStyle name="Comma 5 2 2 4 2 2 6 2" xfId="17042" xr:uid="{00000000-0005-0000-0000-0000C0420000}"/>
    <cellStyle name="Comma 5 2 2 4 2 2 7" xfId="17043" xr:uid="{00000000-0005-0000-0000-0000C1420000}"/>
    <cellStyle name="Comma 5 2 2 4 2 3" xfId="17044" xr:uid="{00000000-0005-0000-0000-0000C2420000}"/>
    <cellStyle name="Comma 5 2 2 4 2 3 2" xfId="17045" xr:uid="{00000000-0005-0000-0000-0000C3420000}"/>
    <cellStyle name="Comma 5 2 2 4 2 3 2 2" xfId="17046" xr:uid="{00000000-0005-0000-0000-0000C4420000}"/>
    <cellStyle name="Comma 5 2 2 4 2 3 2 2 2" xfId="17047" xr:uid="{00000000-0005-0000-0000-0000C5420000}"/>
    <cellStyle name="Comma 5 2 2 4 2 3 2 2 2 2" xfId="17048" xr:uid="{00000000-0005-0000-0000-0000C6420000}"/>
    <cellStyle name="Comma 5 2 2 4 2 3 2 2 3" xfId="17049" xr:uid="{00000000-0005-0000-0000-0000C7420000}"/>
    <cellStyle name="Comma 5 2 2 4 2 3 2 2 3 2" xfId="17050" xr:uid="{00000000-0005-0000-0000-0000C8420000}"/>
    <cellStyle name="Comma 5 2 2 4 2 3 2 2 4" xfId="17051" xr:uid="{00000000-0005-0000-0000-0000C9420000}"/>
    <cellStyle name="Comma 5 2 2 4 2 3 2 3" xfId="17052" xr:uid="{00000000-0005-0000-0000-0000CA420000}"/>
    <cellStyle name="Comma 5 2 2 4 2 3 2 3 2" xfId="17053" xr:uid="{00000000-0005-0000-0000-0000CB420000}"/>
    <cellStyle name="Comma 5 2 2 4 2 3 2 4" xfId="17054" xr:uid="{00000000-0005-0000-0000-0000CC420000}"/>
    <cellStyle name="Comma 5 2 2 4 2 3 2 4 2" xfId="17055" xr:uid="{00000000-0005-0000-0000-0000CD420000}"/>
    <cellStyle name="Comma 5 2 2 4 2 3 2 5" xfId="17056" xr:uid="{00000000-0005-0000-0000-0000CE420000}"/>
    <cellStyle name="Comma 5 2 2 4 2 3 3" xfId="17057" xr:uid="{00000000-0005-0000-0000-0000CF420000}"/>
    <cellStyle name="Comma 5 2 2 4 2 3 3 2" xfId="17058" xr:uid="{00000000-0005-0000-0000-0000D0420000}"/>
    <cellStyle name="Comma 5 2 2 4 2 3 3 2 2" xfId="17059" xr:uid="{00000000-0005-0000-0000-0000D1420000}"/>
    <cellStyle name="Comma 5 2 2 4 2 3 3 3" xfId="17060" xr:uid="{00000000-0005-0000-0000-0000D2420000}"/>
    <cellStyle name="Comma 5 2 2 4 2 3 3 3 2" xfId="17061" xr:uid="{00000000-0005-0000-0000-0000D3420000}"/>
    <cellStyle name="Comma 5 2 2 4 2 3 3 4" xfId="17062" xr:uid="{00000000-0005-0000-0000-0000D4420000}"/>
    <cellStyle name="Comma 5 2 2 4 2 3 4" xfId="17063" xr:uid="{00000000-0005-0000-0000-0000D5420000}"/>
    <cellStyle name="Comma 5 2 2 4 2 3 4 2" xfId="17064" xr:uid="{00000000-0005-0000-0000-0000D6420000}"/>
    <cellStyle name="Comma 5 2 2 4 2 3 5" xfId="17065" xr:uid="{00000000-0005-0000-0000-0000D7420000}"/>
    <cellStyle name="Comma 5 2 2 4 2 3 5 2" xfId="17066" xr:uid="{00000000-0005-0000-0000-0000D8420000}"/>
    <cellStyle name="Comma 5 2 2 4 2 3 6" xfId="17067" xr:uid="{00000000-0005-0000-0000-0000D9420000}"/>
    <cellStyle name="Comma 5 2 2 4 2 4" xfId="17068" xr:uid="{00000000-0005-0000-0000-0000DA420000}"/>
    <cellStyle name="Comma 5 2 2 4 2 4 2" xfId="17069" xr:uid="{00000000-0005-0000-0000-0000DB420000}"/>
    <cellStyle name="Comma 5 2 2 4 2 4 2 2" xfId="17070" xr:uid="{00000000-0005-0000-0000-0000DC420000}"/>
    <cellStyle name="Comma 5 2 2 4 2 4 2 2 2" xfId="17071" xr:uid="{00000000-0005-0000-0000-0000DD420000}"/>
    <cellStyle name="Comma 5 2 2 4 2 4 2 3" xfId="17072" xr:uid="{00000000-0005-0000-0000-0000DE420000}"/>
    <cellStyle name="Comma 5 2 2 4 2 4 2 3 2" xfId="17073" xr:uid="{00000000-0005-0000-0000-0000DF420000}"/>
    <cellStyle name="Comma 5 2 2 4 2 4 2 4" xfId="17074" xr:uid="{00000000-0005-0000-0000-0000E0420000}"/>
    <cellStyle name="Comma 5 2 2 4 2 4 3" xfId="17075" xr:uid="{00000000-0005-0000-0000-0000E1420000}"/>
    <cellStyle name="Comma 5 2 2 4 2 4 3 2" xfId="17076" xr:uid="{00000000-0005-0000-0000-0000E2420000}"/>
    <cellStyle name="Comma 5 2 2 4 2 4 4" xfId="17077" xr:uid="{00000000-0005-0000-0000-0000E3420000}"/>
    <cellStyle name="Comma 5 2 2 4 2 4 4 2" xfId="17078" xr:uid="{00000000-0005-0000-0000-0000E4420000}"/>
    <cellStyle name="Comma 5 2 2 4 2 4 5" xfId="17079" xr:uid="{00000000-0005-0000-0000-0000E5420000}"/>
    <cellStyle name="Comma 5 2 2 4 2 5" xfId="17080" xr:uid="{00000000-0005-0000-0000-0000E6420000}"/>
    <cellStyle name="Comma 5 2 2 4 2 5 2" xfId="17081" xr:uid="{00000000-0005-0000-0000-0000E7420000}"/>
    <cellStyle name="Comma 5 2 2 4 2 5 2 2" xfId="17082" xr:uid="{00000000-0005-0000-0000-0000E8420000}"/>
    <cellStyle name="Comma 5 2 2 4 2 5 3" xfId="17083" xr:uid="{00000000-0005-0000-0000-0000E9420000}"/>
    <cellStyle name="Comma 5 2 2 4 2 5 3 2" xfId="17084" xr:uid="{00000000-0005-0000-0000-0000EA420000}"/>
    <cellStyle name="Comma 5 2 2 4 2 5 4" xfId="17085" xr:uid="{00000000-0005-0000-0000-0000EB420000}"/>
    <cellStyle name="Comma 5 2 2 4 2 6" xfId="17086" xr:uid="{00000000-0005-0000-0000-0000EC420000}"/>
    <cellStyle name="Comma 5 2 2 4 2 6 2" xfId="17087" xr:uid="{00000000-0005-0000-0000-0000ED420000}"/>
    <cellStyle name="Comma 5 2 2 4 2 7" xfId="17088" xr:uid="{00000000-0005-0000-0000-0000EE420000}"/>
    <cellStyle name="Comma 5 2 2 4 2 7 2" xfId="17089" xr:uid="{00000000-0005-0000-0000-0000EF420000}"/>
    <cellStyle name="Comma 5 2 2 4 2 8" xfId="17090" xr:uid="{00000000-0005-0000-0000-0000F0420000}"/>
    <cellStyle name="Comma 5 2 2 4 3" xfId="17091" xr:uid="{00000000-0005-0000-0000-0000F1420000}"/>
    <cellStyle name="Comma 5 2 2 4 3 2" xfId="17092" xr:uid="{00000000-0005-0000-0000-0000F2420000}"/>
    <cellStyle name="Comma 5 2 2 4 3 2 2" xfId="17093" xr:uid="{00000000-0005-0000-0000-0000F3420000}"/>
    <cellStyle name="Comma 5 2 2 4 3 2 2 2" xfId="17094" xr:uid="{00000000-0005-0000-0000-0000F4420000}"/>
    <cellStyle name="Comma 5 2 2 4 3 2 2 2 2" xfId="17095" xr:uid="{00000000-0005-0000-0000-0000F5420000}"/>
    <cellStyle name="Comma 5 2 2 4 3 2 2 2 2 2" xfId="17096" xr:uid="{00000000-0005-0000-0000-0000F6420000}"/>
    <cellStyle name="Comma 5 2 2 4 3 2 2 2 3" xfId="17097" xr:uid="{00000000-0005-0000-0000-0000F7420000}"/>
    <cellStyle name="Comma 5 2 2 4 3 2 2 2 3 2" xfId="17098" xr:uid="{00000000-0005-0000-0000-0000F8420000}"/>
    <cellStyle name="Comma 5 2 2 4 3 2 2 2 4" xfId="17099" xr:uid="{00000000-0005-0000-0000-0000F9420000}"/>
    <cellStyle name="Comma 5 2 2 4 3 2 2 3" xfId="17100" xr:uid="{00000000-0005-0000-0000-0000FA420000}"/>
    <cellStyle name="Comma 5 2 2 4 3 2 2 3 2" xfId="17101" xr:uid="{00000000-0005-0000-0000-0000FB420000}"/>
    <cellStyle name="Comma 5 2 2 4 3 2 2 4" xfId="17102" xr:uid="{00000000-0005-0000-0000-0000FC420000}"/>
    <cellStyle name="Comma 5 2 2 4 3 2 2 4 2" xfId="17103" xr:uid="{00000000-0005-0000-0000-0000FD420000}"/>
    <cellStyle name="Comma 5 2 2 4 3 2 2 5" xfId="17104" xr:uid="{00000000-0005-0000-0000-0000FE420000}"/>
    <cellStyle name="Comma 5 2 2 4 3 2 3" xfId="17105" xr:uid="{00000000-0005-0000-0000-0000FF420000}"/>
    <cellStyle name="Comma 5 2 2 4 3 2 3 2" xfId="17106" xr:uid="{00000000-0005-0000-0000-000000430000}"/>
    <cellStyle name="Comma 5 2 2 4 3 2 3 2 2" xfId="17107" xr:uid="{00000000-0005-0000-0000-000001430000}"/>
    <cellStyle name="Comma 5 2 2 4 3 2 3 3" xfId="17108" xr:uid="{00000000-0005-0000-0000-000002430000}"/>
    <cellStyle name="Comma 5 2 2 4 3 2 3 3 2" xfId="17109" xr:uid="{00000000-0005-0000-0000-000003430000}"/>
    <cellStyle name="Comma 5 2 2 4 3 2 3 4" xfId="17110" xr:uid="{00000000-0005-0000-0000-000004430000}"/>
    <cellStyle name="Comma 5 2 2 4 3 2 4" xfId="17111" xr:uid="{00000000-0005-0000-0000-000005430000}"/>
    <cellStyle name="Comma 5 2 2 4 3 2 4 2" xfId="17112" xr:uid="{00000000-0005-0000-0000-000006430000}"/>
    <cellStyle name="Comma 5 2 2 4 3 2 5" xfId="17113" xr:uid="{00000000-0005-0000-0000-000007430000}"/>
    <cellStyle name="Comma 5 2 2 4 3 2 5 2" xfId="17114" xr:uid="{00000000-0005-0000-0000-000008430000}"/>
    <cellStyle name="Comma 5 2 2 4 3 2 6" xfId="17115" xr:uid="{00000000-0005-0000-0000-000009430000}"/>
    <cellStyle name="Comma 5 2 2 4 3 3" xfId="17116" xr:uid="{00000000-0005-0000-0000-00000A430000}"/>
    <cellStyle name="Comma 5 2 2 4 3 3 2" xfId="17117" xr:uid="{00000000-0005-0000-0000-00000B430000}"/>
    <cellStyle name="Comma 5 2 2 4 3 3 2 2" xfId="17118" xr:uid="{00000000-0005-0000-0000-00000C430000}"/>
    <cellStyle name="Comma 5 2 2 4 3 3 2 2 2" xfId="17119" xr:uid="{00000000-0005-0000-0000-00000D430000}"/>
    <cellStyle name="Comma 5 2 2 4 3 3 2 3" xfId="17120" xr:uid="{00000000-0005-0000-0000-00000E430000}"/>
    <cellStyle name="Comma 5 2 2 4 3 3 2 3 2" xfId="17121" xr:uid="{00000000-0005-0000-0000-00000F430000}"/>
    <cellStyle name="Comma 5 2 2 4 3 3 2 4" xfId="17122" xr:uid="{00000000-0005-0000-0000-000010430000}"/>
    <cellStyle name="Comma 5 2 2 4 3 3 3" xfId="17123" xr:uid="{00000000-0005-0000-0000-000011430000}"/>
    <cellStyle name="Comma 5 2 2 4 3 3 3 2" xfId="17124" xr:uid="{00000000-0005-0000-0000-000012430000}"/>
    <cellStyle name="Comma 5 2 2 4 3 3 4" xfId="17125" xr:uid="{00000000-0005-0000-0000-000013430000}"/>
    <cellStyle name="Comma 5 2 2 4 3 3 4 2" xfId="17126" xr:uid="{00000000-0005-0000-0000-000014430000}"/>
    <cellStyle name="Comma 5 2 2 4 3 3 5" xfId="17127" xr:uid="{00000000-0005-0000-0000-000015430000}"/>
    <cellStyle name="Comma 5 2 2 4 3 4" xfId="17128" xr:uid="{00000000-0005-0000-0000-000016430000}"/>
    <cellStyle name="Comma 5 2 2 4 3 4 2" xfId="17129" xr:uid="{00000000-0005-0000-0000-000017430000}"/>
    <cellStyle name="Comma 5 2 2 4 3 4 2 2" xfId="17130" xr:uid="{00000000-0005-0000-0000-000018430000}"/>
    <cellStyle name="Comma 5 2 2 4 3 4 3" xfId="17131" xr:uid="{00000000-0005-0000-0000-000019430000}"/>
    <cellStyle name="Comma 5 2 2 4 3 4 3 2" xfId="17132" xr:uid="{00000000-0005-0000-0000-00001A430000}"/>
    <cellStyle name="Comma 5 2 2 4 3 4 4" xfId="17133" xr:uid="{00000000-0005-0000-0000-00001B430000}"/>
    <cellStyle name="Comma 5 2 2 4 3 5" xfId="17134" xr:uid="{00000000-0005-0000-0000-00001C430000}"/>
    <cellStyle name="Comma 5 2 2 4 3 5 2" xfId="17135" xr:uid="{00000000-0005-0000-0000-00001D430000}"/>
    <cellStyle name="Comma 5 2 2 4 3 6" xfId="17136" xr:uid="{00000000-0005-0000-0000-00001E430000}"/>
    <cellStyle name="Comma 5 2 2 4 3 6 2" xfId="17137" xr:uid="{00000000-0005-0000-0000-00001F430000}"/>
    <cellStyle name="Comma 5 2 2 4 3 7" xfId="17138" xr:uid="{00000000-0005-0000-0000-000020430000}"/>
    <cellStyle name="Comma 5 2 2 4 4" xfId="17139" xr:uid="{00000000-0005-0000-0000-000021430000}"/>
    <cellStyle name="Comma 5 2 2 4 4 2" xfId="17140" xr:uid="{00000000-0005-0000-0000-000022430000}"/>
    <cellStyle name="Comma 5 2 2 4 4 2 2" xfId="17141" xr:uid="{00000000-0005-0000-0000-000023430000}"/>
    <cellStyle name="Comma 5 2 2 4 4 2 2 2" xfId="17142" xr:uid="{00000000-0005-0000-0000-000024430000}"/>
    <cellStyle name="Comma 5 2 2 4 4 2 2 2 2" xfId="17143" xr:uid="{00000000-0005-0000-0000-000025430000}"/>
    <cellStyle name="Comma 5 2 2 4 4 2 2 3" xfId="17144" xr:uid="{00000000-0005-0000-0000-000026430000}"/>
    <cellStyle name="Comma 5 2 2 4 4 2 2 3 2" xfId="17145" xr:uid="{00000000-0005-0000-0000-000027430000}"/>
    <cellStyle name="Comma 5 2 2 4 4 2 2 4" xfId="17146" xr:uid="{00000000-0005-0000-0000-000028430000}"/>
    <cellStyle name="Comma 5 2 2 4 4 2 3" xfId="17147" xr:uid="{00000000-0005-0000-0000-000029430000}"/>
    <cellStyle name="Comma 5 2 2 4 4 2 3 2" xfId="17148" xr:uid="{00000000-0005-0000-0000-00002A430000}"/>
    <cellStyle name="Comma 5 2 2 4 4 2 4" xfId="17149" xr:uid="{00000000-0005-0000-0000-00002B430000}"/>
    <cellStyle name="Comma 5 2 2 4 4 2 4 2" xfId="17150" xr:uid="{00000000-0005-0000-0000-00002C430000}"/>
    <cellStyle name="Comma 5 2 2 4 4 2 5" xfId="17151" xr:uid="{00000000-0005-0000-0000-00002D430000}"/>
    <cellStyle name="Comma 5 2 2 4 4 3" xfId="17152" xr:uid="{00000000-0005-0000-0000-00002E430000}"/>
    <cellStyle name="Comma 5 2 2 4 4 3 2" xfId="17153" xr:uid="{00000000-0005-0000-0000-00002F430000}"/>
    <cellStyle name="Comma 5 2 2 4 4 3 2 2" xfId="17154" xr:uid="{00000000-0005-0000-0000-000030430000}"/>
    <cellStyle name="Comma 5 2 2 4 4 3 3" xfId="17155" xr:uid="{00000000-0005-0000-0000-000031430000}"/>
    <cellStyle name="Comma 5 2 2 4 4 3 3 2" xfId="17156" xr:uid="{00000000-0005-0000-0000-000032430000}"/>
    <cellStyle name="Comma 5 2 2 4 4 3 4" xfId="17157" xr:uid="{00000000-0005-0000-0000-000033430000}"/>
    <cellStyle name="Comma 5 2 2 4 4 4" xfId="17158" xr:uid="{00000000-0005-0000-0000-000034430000}"/>
    <cellStyle name="Comma 5 2 2 4 4 4 2" xfId="17159" xr:uid="{00000000-0005-0000-0000-000035430000}"/>
    <cellStyle name="Comma 5 2 2 4 4 5" xfId="17160" xr:uid="{00000000-0005-0000-0000-000036430000}"/>
    <cellStyle name="Comma 5 2 2 4 4 5 2" xfId="17161" xr:uid="{00000000-0005-0000-0000-000037430000}"/>
    <cellStyle name="Comma 5 2 2 4 4 6" xfId="17162" xr:uid="{00000000-0005-0000-0000-000038430000}"/>
    <cellStyle name="Comma 5 2 2 4 5" xfId="17163" xr:uid="{00000000-0005-0000-0000-000039430000}"/>
    <cellStyle name="Comma 5 2 2 4 5 2" xfId="17164" xr:uid="{00000000-0005-0000-0000-00003A430000}"/>
    <cellStyle name="Comma 5 2 2 4 5 2 2" xfId="17165" xr:uid="{00000000-0005-0000-0000-00003B430000}"/>
    <cellStyle name="Comma 5 2 2 4 5 2 2 2" xfId="17166" xr:uid="{00000000-0005-0000-0000-00003C430000}"/>
    <cellStyle name="Comma 5 2 2 4 5 2 3" xfId="17167" xr:uid="{00000000-0005-0000-0000-00003D430000}"/>
    <cellStyle name="Comma 5 2 2 4 5 2 3 2" xfId="17168" xr:uid="{00000000-0005-0000-0000-00003E430000}"/>
    <cellStyle name="Comma 5 2 2 4 5 2 4" xfId="17169" xr:uid="{00000000-0005-0000-0000-00003F430000}"/>
    <cellStyle name="Comma 5 2 2 4 5 3" xfId="17170" xr:uid="{00000000-0005-0000-0000-000040430000}"/>
    <cellStyle name="Comma 5 2 2 4 5 3 2" xfId="17171" xr:uid="{00000000-0005-0000-0000-000041430000}"/>
    <cellStyle name="Comma 5 2 2 4 5 4" xfId="17172" xr:uid="{00000000-0005-0000-0000-000042430000}"/>
    <cellStyle name="Comma 5 2 2 4 5 4 2" xfId="17173" xr:uid="{00000000-0005-0000-0000-000043430000}"/>
    <cellStyle name="Comma 5 2 2 4 5 5" xfId="17174" xr:uid="{00000000-0005-0000-0000-000044430000}"/>
    <cellStyle name="Comma 5 2 2 4 6" xfId="17175" xr:uid="{00000000-0005-0000-0000-000045430000}"/>
    <cellStyle name="Comma 5 2 2 4 6 2" xfId="17176" xr:uid="{00000000-0005-0000-0000-000046430000}"/>
    <cellStyle name="Comma 5 2 2 4 6 2 2" xfId="17177" xr:uid="{00000000-0005-0000-0000-000047430000}"/>
    <cellStyle name="Comma 5 2 2 4 6 3" xfId="17178" xr:uid="{00000000-0005-0000-0000-000048430000}"/>
    <cellStyle name="Comma 5 2 2 4 6 3 2" xfId="17179" xr:uid="{00000000-0005-0000-0000-000049430000}"/>
    <cellStyle name="Comma 5 2 2 4 6 4" xfId="17180" xr:uid="{00000000-0005-0000-0000-00004A430000}"/>
    <cellStyle name="Comma 5 2 2 4 7" xfId="17181" xr:uid="{00000000-0005-0000-0000-00004B430000}"/>
    <cellStyle name="Comma 5 2 2 4 7 2" xfId="17182" xr:uid="{00000000-0005-0000-0000-00004C430000}"/>
    <cellStyle name="Comma 5 2 2 4 8" xfId="17183" xr:uid="{00000000-0005-0000-0000-00004D430000}"/>
    <cellStyle name="Comma 5 2 2 4 8 2" xfId="17184" xr:uid="{00000000-0005-0000-0000-00004E430000}"/>
    <cellStyle name="Comma 5 2 2 4 9" xfId="17185" xr:uid="{00000000-0005-0000-0000-00004F430000}"/>
    <cellStyle name="Comma 5 2 2 5" xfId="17186" xr:uid="{00000000-0005-0000-0000-000050430000}"/>
    <cellStyle name="Comma 5 2 2 5 2" xfId="17187" xr:uid="{00000000-0005-0000-0000-000051430000}"/>
    <cellStyle name="Comma 5 2 2 5 2 2" xfId="17188" xr:uid="{00000000-0005-0000-0000-000052430000}"/>
    <cellStyle name="Comma 5 2 2 5 2 2 2" xfId="17189" xr:uid="{00000000-0005-0000-0000-000053430000}"/>
    <cellStyle name="Comma 5 2 2 5 2 2 2 2" xfId="17190" xr:uid="{00000000-0005-0000-0000-000054430000}"/>
    <cellStyle name="Comma 5 2 2 5 2 2 2 2 2" xfId="17191" xr:uid="{00000000-0005-0000-0000-000055430000}"/>
    <cellStyle name="Comma 5 2 2 5 2 2 2 2 2 2" xfId="17192" xr:uid="{00000000-0005-0000-0000-000056430000}"/>
    <cellStyle name="Comma 5 2 2 5 2 2 2 2 3" xfId="17193" xr:uid="{00000000-0005-0000-0000-000057430000}"/>
    <cellStyle name="Comma 5 2 2 5 2 2 2 2 3 2" xfId="17194" xr:uid="{00000000-0005-0000-0000-000058430000}"/>
    <cellStyle name="Comma 5 2 2 5 2 2 2 2 4" xfId="17195" xr:uid="{00000000-0005-0000-0000-000059430000}"/>
    <cellStyle name="Comma 5 2 2 5 2 2 2 3" xfId="17196" xr:uid="{00000000-0005-0000-0000-00005A430000}"/>
    <cellStyle name="Comma 5 2 2 5 2 2 2 3 2" xfId="17197" xr:uid="{00000000-0005-0000-0000-00005B430000}"/>
    <cellStyle name="Comma 5 2 2 5 2 2 2 4" xfId="17198" xr:uid="{00000000-0005-0000-0000-00005C430000}"/>
    <cellStyle name="Comma 5 2 2 5 2 2 2 4 2" xfId="17199" xr:uid="{00000000-0005-0000-0000-00005D430000}"/>
    <cellStyle name="Comma 5 2 2 5 2 2 2 5" xfId="17200" xr:uid="{00000000-0005-0000-0000-00005E430000}"/>
    <cellStyle name="Comma 5 2 2 5 2 2 3" xfId="17201" xr:uid="{00000000-0005-0000-0000-00005F430000}"/>
    <cellStyle name="Comma 5 2 2 5 2 2 3 2" xfId="17202" xr:uid="{00000000-0005-0000-0000-000060430000}"/>
    <cellStyle name="Comma 5 2 2 5 2 2 3 2 2" xfId="17203" xr:uid="{00000000-0005-0000-0000-000061430000}"/>
    <cellStyle name="Comma 5 2 2 5 2 2 3 3" xfId="17204" xr:uid="{00000000-0005-0000-0000-000062430000}"/>
    <cellStyle name="Comma 5 2 2 5 2 2 3 3 2" xfId="17205" xr:uid="{00000000-0005-0000-0000-000063430000}"/>
    <cellStyle name="Comma 5 2 2 5 2 2 3 4" xfId="17206" xr:uid="{00000000-0005-0000-0000-000064430000}"/>
    <cellStyle name="Comma 5 2 2 5 2 2 4" xfId="17207" xr:uid="{00000000-0005-0000-0000-000065430000}"/>
    <cellStyle name="Comma 5 2 2 5 2 2 4 2" xfId="17208" xr:uid="{00000000-0005-0000-0000-000066430000}"/>
    <cellStyle name="Comma 5 2 2 5 2 2 5" xfId="17209" xr:uid="{00000000-0005-0000-0000-000067430000}"/>
    <cellStyle name="Comma 5 2 2 5 2 2 5 2" xfId="17210" xr:uid="{00000000-0005-0000-0000-000068430000}"/>
    <cellStyle name="Comma 5 2 2 5 2 2 6" xfId="17211" xr:uid="{00000000-0005-0000-0000-000069430000}"/>
    <cellStyle name="Comma 5 2 2 5 2 3" xfId="17212" xr:uid="{00000000-0005-0000-0000-00006A430000}"/>
    <cellStyle name="Comma 5 2 2 5 2 3 2" xfId="17213" xr:uid="{00000000-0005-0000-0000-00006B430000}"/>
    <cellStyle name="Comma 5 2 2 5 2 3 2 2" xfId="17214" xr:uid="{00000000-0005-0000-0000-00006C430000}"/>
    <cellStyle name="Comma 5 2 2 5 2 3 2 2 2" xfId="17215" xr:uid="{00000000-0005-0000-0000-00006D430000}"/>
    <cellStyle name="Comma 5 2 2 5 2 3 2 3" xfId="17216" xr:uid="{00000000-0005-0000-0000-00006E430000}"/>
    <cellStyle name="Comma 5 2 2 5 2 3 2 3 2" xfId="17217" xr:uid="{00000000-0005-0000-0000-00006F430000}"/>
    <cellStyle name="Comma 5 2 2 5 2 3 2 4" xfId="17218" xr:uid="{00000000-0005-0000-0000-000070430000}"/>
    <cellStyle name="Comma 5 2 2 5 2 3 3" xfId="17219" xr:uid="{00000000-0005-0000-0000-000071430000}"/>
    <cellStyle name="Comma 5 2 2 5 2 3 3 2" xfId="17220" xr:uid="{00000000-0005-0000-0000-000072430000}"/>
    <cellStyle name="Comma 5 2 2 5 2 3 4" xfId="17221" xr:uid="{00000000-0005-0000-0000-000073430000}"/>
    <cellStyle name="Comma 5 2 2 5 2 3 4 2" xfId="17222" xr:uid="{00000000-0005-0000-0000-000074430000}"/>
    <cellStyle name="Comma 5 2 2 5 2 3 5" xfId="17223" xr:uid="{00000000-0005-0000-0000-000075430000}"/>
    <cellStyle name="Comma 5 2 2 5 2 4" xfId="17224" xr:uid="{00000000-0005-0000-0000-000076430000}"/>
    <cellStyle name="Comma 5 2 2 5 2 4 2" xfId="17225" xr:uid="{00000000-0005-0000-0000-000077430000}"/>
    <cellStyle name="Comma 5 2 2 5 2 4 2 2" xfId="17226" xr:uid="{00000000-0005-0000-0000-000078430000}"/>
    <cellStyle name="Comma 5 2 2 5 2 4 3" xfId="17227" xr:uid="{00000000-0005-0000-0000-000079430000}"/>
    <cellStyle name="Comma 5 2 2 5 2 4 3 2" xfId="17228" xr:uid="{00000000-0005-0000-0000-00007A430000}"/>
    <cellStyle name="Comma 5 2 2 5 2 4 4" xfId="17229" xr:uid="{00000000-0005-0000-0000-00007B430000}"/>
    <cellStyle name="Comma 5 2 2 5 2 5" xfId="17230" xr:uid="{00000000-0005-0000-0000-00007C430000}"/>
    <cellStyle name="Comma 5 2 2 5 2 5 2" xfId="17231" xr:uid="{00000000-0005-0000-0000-00007D430000}"/>
    <cellStyle name="Comma 5 2 2 5 2 6" xfId="17232" xr:uid="{00000000-0005-0000-0000-00007E430000}"/>
    <cellStyle name="Comma 5 2 2 5 2 6 2" xfId="17233" xr:uid="{00000000-0005-0000-0000-00007F430000}"/>
    <cellStyle name="Comma 5 2 2 5 2 7" xfId="17234" xr:uid="{00000000-0005-0000-0000-000080430000}"/>
    <cellStyle name="Comma 5 2 2 5 3" xfId="17235" xr:uid="{00000000-0005-0000-0000-000081430000}"/>
    <cellStyle name="Comma 5 2 2 5 3 2" xfId="17236" xr:uid="{00000000-0005-0000-0000-000082430000}"/>
    <cellStyle name="Comma 5 2 2 5 3 2 2" xfId="17237" xr:uid="{00000000-0005-0000-0000-000083430000}"/>
    <cellStyle name="Comma 5 2 2 5 3 2 2 2" xfId="17238" xr:uid="{00000000-0005-0000-0000-000084430000}"/>
    <cellStyle name="Comma 5 2 2 5 3 2 2 2 2" xfId="17239" xr:uid="{00000000-0005-0000-0000-000085430000}"/>
    <cellStyle name="Comma 5 2 2 5 3 2 2 3" xfId="17240" xr:uid="{00000000-0005-0000-0000-000086430000}"/>
    <cellStyle name="Comma 5 2 2 5 3 2 2 3 2" xfId="17241" xr:uid="{00000000-0005-0000-0000-000087430000}"/>
    <cellStyle name="Comma 5 2 2 5 3 2 2 4" xfId="17242" xr:uid="{00000000-0005-0000-0000-000088430000}"/>
    <cellStyle name="Comma 5 2 2 5 3 2 3" xfId="17243" xr:uid="{00000000-0005-0000-0000-000089430000}"/>
    <cellStyle name="Comma 5 2 2 5 3 2 3 2" xfId="17244" xr:uid="{00000000-0005-0000-0000-00008A430000}"/>
    <cellStyle name="Comma 5 2 2 5 3 2 4" xfId="17245" xr:uid="{00000000-0005-0000-0000-00008B430000}"/>
    <cellStyle name="Comma 5 2 2 5 3 2 4 2" xfId="17246" xr:uid="{00000000-0005-0000-0000-00008C430000}"/>
    <cellStyle name="Comma 5 2 2 5 3 2 5" xfId="17247" xr:uid="{00000000-0005-0000-0000-00008D430000}"/>
    <cellStyle name="Comma 5 2 2 5 3 3" xfId="17248" xr:uid="{00000000-0005-0000-0000-00008E430000}"/>
    <cellStyle name="Comma 5 2 2 5 3 3 2" xfId="17249" xr:uid="{00000000-0005-0000-0000-00008F430000}"/>
    <cellStyle name="Comma 5 2 2 5 3 3 2 2" xfId="17250" xr:uid="{00000000-0005-0000-0000-000090430000}"/>
    <cellStyle name="Comma 5 2 2 5 3 3 3" xfId="17251" xr:uid="{00000000-0005-0000-0000-000091430000}"/>
    <cellStyle name="Comma 5 2 2 5 3 3 3 2" xfId="17252" xr:uid="{00000000-0005-0000-0000-000092430000}"/>
    <cellStyle name="Comma 5 2 2 5 3 3 4" xfId="17253" xr:uid="{00000000-0005-0000-0000-000093430000}"/>
    <cellStyle name="Comma 5 2 2 5 3 4" xfId="17254" xr:uid="{00000000-0005-0000-0000-000094430000}"/>
    <cellStyle name="Comma 5 2 2 5 3 4 2" xfId="17255" xr:uid="{00000000-0005-0000-0000-000095430000}"/>
    <cellStyle name="Comma 5 2 2 5 3 5" xfId="17256" xr:uid="{00000000-0005-0000-0000-000096430000}"/>
    <cellStyle name="Comma 5 2 2 5 3 5 2" xfId="17257" xr:uid="{00000000-0005-0000-0000-000097430000}"/>
    <cellStyle name="Comma 5 2 2 5 3 6" xfId="17258" xr:uid="{00000000-0005-0000-0000-000098430000}"/>
    <cellStyle name="Comma 5 2 2 5 4" xfId="17259" xr:uid="{00000000-0005-0000-0000-000099430000}"/>
    <cellStyle name="Comma 5 2 2 5 4 2" xfId="17260" xr:uid="{00000000-0005-0000-0000-00009A430000}"/>
    <cellStyle name="Comma 5 2 2 5 4 2 2" xfId="17261" xr:uid="{00000000-0005-0000-0000-00009B430000}"/>
    <cellStyle name="Comma 5 2 2 5 4 2 2 2" xfId="17262" xr:uid="{00000000-0005-0000-0000-00009C430000}"/>
    <cellStyle name="Comma 5 2 2 5 4 2 3" xfId="17263" xr:uid="{00000000-0005-0000-0000-00009D430000}"/>
    <cellStyle name="Comma 5 2 2 5 4 2 3 2" xfId="17264" xr:uid="{00000000-0005-0000-0000-00009E430000}"/>
    <cellStyle name="Comma 5 2 2 5 4 2 4" xfId="17265" xr:uid="{00000000-0005-0000-0000-00009F430000}"/>
    <cellStyle name="Comma 5 2 2 5 4 3" xfId="17266" xr:uid="{00000000-0005-0000-0000-0000A0430000}"/>
    <cellStyle name="Comma 5 2 2 5 4 3 2" xfId="17267" xr:uid="{00000000-0005-0000-0000-0000A1430000}"/>
    <cellStyle name="Comma 5 2 2 5 4 4" xfId="17268" xr:uid="{00000000-0005-0000-0000-0000A2430000}"/>
    <cellStyle name="Comma 5 2 2 5 4 4 2" xfId="17269" xr:uid="{00000000-0005-0000-0000-0000A3430000}"/>
    <cellStyle name="Comma 5 2 2 5 4 5" xfId="17270" xr:uid="{00000000-0005-0000-0000-0000A4430000}"/>
    <cellStyle name="Comma 5 2 2 5 5" xfId="17271" xr:uid="{00000000-0005-0000-0000-0000A5430000}"/>
    <cellStyle name="Comma 5 2 2 5 5 2" xfId="17272" xr:uid="{00000000-0005-0000-0000-0000A6430000}"/>
    <cellStyle name="Comma 5 2 2 5 5 2 2" xfId="17273" xr:uid="{00000000-0005-0000-0000-0000A7430000}"/>
    <cellStyle name="Comma 5 2 2 5 5 3" xfId="17274" xr:uid="{00000000-0005-0000-0000-0000A8430000}"/>
    <cellStyle name="Comma 5 2 2 5 5 3 2" xfId="17275" xr:uid="{00000000-0005-0000-0000-0000A9430000}"/>
    <cellStyle name="Comma 5 2 2 5 5 4" xfId="17276" xr:uid="{00000000-0005-0000-0000-0000AA430000}"/>
    <cellStyle name="Comma 5 2 2 5 6" xfId="17277" xr:uid="{00000000-0005-0000-0000-0000AB430000}"/>
    <cellStyle name="Comma 5 2 2 5 6 2" xfId="17278" xr:uid="{00000000-0005-0000-0000-0000AC430000}"/>
    <cellStyle name="Comma 5 2 2 5 7" xfId="17279" xr:uid="{00000000-0005-0000-0000-0000AD430000}"/>
    <cellStyle name="Comma 5 2 2 5 7 2" xfId="17280" xr:uid="{00000000-0005-0000-0000-0000AE430000}"/>
    <cellStyle name="Comma 5 2 2 5 8" xfId="17281" xr:uid="{00000000-0005-0000-0000-0000AF430000}"/>
    <cellStyle name="Comma 5 2 2 6" xfId="17282" xr:uid="{00000000-0005-0000-0000-0000B0430000}"/>
    <cellStyle name="Comma 5 2 2 6 2" xfId="17283" xr:uid="{00000000-0005-0000-0000-0000B1430000}"/>
    <cellStyle name="Comma 5 2 2 6 2 2" xfId="17284" xr:uid="{00000000-0005-0000-0000-0000B2430000}"/>
    <cellStyle name="Comma 5 2 2 6 2 2 2" xfId="17285" xr:uid="{00000000-0005-0000-0000-0000B3430000}"/>
    <cellStyle name="Comma 5 2 2 6 2 2 2 2" xfId="17286" xr:uid="{00000000-0005-0000-0000-0000B4430000}"/>
    <cellStyle name="Comma 5 2 2 6 2 2 2 2 2" xfId="17287" xr:uid="{00000000-0005-0000-0000-0000B5430000}"/>
    <cellStyle name="Comma 5 2 2 6 2 2 2 3" xfId="17288" xr:uid="{00000000-0005-0000-0000-0000B6430000}"/>
    <cellStyle name="Comma 5 2 2 6 2 2 2 3 2" xfId="17289" xr:uid="{00000000-0005-0000-0000-0000B7430000}"/>
    <cellStyle name="Comma 5 2 2 6 2 2 2 4" xfId="17290" xr:uid="{00000000-0005-0000-0000-0000B8430000}"/>
    <cellStyle name="Comma 5 2 2 6 2 2 3" xfId="17291" xr:uid="{00000000-0005-0000-0000-0000B9430000}"/>
    <cellStyle name="Comma 5 2 2 6 2 2 3 2" xfId="17292" xr:uid="{00000000-0005-0000-0000-0000BA430000}"/>
    <cellStyle name="Comma 5 2 2 6 2 2 4" xfId="17293" xr:uid="{00000000-0005-0000-0000-0000BB430000}"/>
    <cellStyle name="Comma 5 2 2 6 2 2 4 2" xfId="17294" xr:uid="{00000000-0005-0000-0000-0000BC430000}"/>
    <cellStyle name="Comma 5 2 2 6 2 2 5" xfId="17295" xr:uid="{00000000-0005-0000-0000-0000BD430000}"/>
    <cellStyle name="Comma 5 2 2 6 2 3" xfId="17296" xr:uid="{00000000-0005-0000-0000-0000BE430000}"/>
    <cellStyle name="Comma 5 2 2 6 2 3 2" xfId="17297" xr:uid="{00000000-0005-0000-0000-0000BF430000}"/>
    <cellStyle name="Comma 5 2 2 6 2 3 2 2" xfId="17298" xr:uid="{00000000-0005-0000-0000-0000C0430000}"/>
    <cellStyle name="Comma 5 2 2 6 2 3 3" xfId="17299" xr:uid="{00000000-0005-0000-0000-0000C1430000}"/>
    <cellStyle name="Comma 5 2 2 6 2 3 3 2" xfId="17300" xr:uid="{00000000-0005-0000-0000-0000C2430000}"/>
    <cellStyle name="Comma 5 2 2 6 2 3 4" xfId="17301" xr:uid="{00000000-0005-0000-0000-0000C3430000}"/>
    <cellStyle name="Comma 5 2 2 6 2 4" xfId="17302" xr:uid="{00000000-0005-0000-0000-0000C4430000}"/>
    <cellStyle name="Comma 5 2 2 6 2 4 2" xfId="17303" xr:uid="{00000000-0005-0000-0000-0000C5430000}"/>
    <cellStyle name="Comma 5 2 2 6 2 5" xfId="17304" xr:uid="{00000000-0005-0000-0000-0000C6430000}"/>
    <cellStyle name="Comma 5 2 2 6 2 5 2" xfId="17305" xr:uid="{00000000-0005-0000-0000-0000C7430000}"/>
    <cellStyle name="Comma 5 2 2 6 2 6" xfId="17306" xr:uid="{00000000-0005-0000-0000-0000C8430000}"/>
    <cellStyle name="Comma 5 2 2 6 3" xfId="17307" xr:uid="{00000000-0005-0000-0000-0000C9430000}"/>
    <cellStyle name="Comma 5 2 2 6 3 2" xfId="17308" xr:uid="{00000000-0005-0000-0000-0000CA430000}"/>
    <cellStyle name="Comma 5 2 2 6 3 2 2" xfId="17309" xr:uid="{00000000-0005-0000-0000-0000CB430000}"/>
    <cellStyle name="Comma 5 2 2 6 3 2 2 2" xfId="17310" xr:uid="{00000000-0005-0000-0000-0000CC430000}"/>
    <cellStyle name="Comma 5 2 2 6 3 2 3" xfId="17311" xr:uid="{00000000-0005-0000-0000-0000CD430000}"/>
    <cellStyle name="Comma 5 2 2 6 3 2 3 2" xfId="17312" xr:uid="{00000000-0005-0000-0000-0000CE430000}"/>
    <cellStyle name="Comma 5 2 2 6 3 2 4" xfId="17313" xr:uid="{00000000-0005-0000-0000-0000CF430000}"/>
    <cellStyle name="Comma 5 2 2 6 3 3" xfId="17314" xr:uid="{00000000-0005-0000-0000-0000D0430000}"/>
    <cellStyle name="Comma 5 2 2 6 3 3 2" xfId="17315" xr:uid="{00000000-0005-0000-0000-0000D1430000}"/>
    <cellStyle name="Comma 5 2 2 6 3 4" xfId="17316" xr:uid="{00000000-0005-0000-0000-0000D2430000}"/>
    <cellStyle name="Comma 5 2 2 6 3 4 2" xfId="17317" xr:uid="{00000000-0005-0000-0000-0000D3430000}"/>
    <cellStyle name="Comma 5 2 2 6 3 5" xfId="17318" xr:uid="{00000000-0005-0000-0000-0000D4430000}"/>
    <cellStyle name="Comma 5 2 2 6 4" xfId="17319" xr:uid="{00000000-0005-0000-0000-0000D5430000}"/>
    <cellStyle name="Comma 5 2 2 6 4 2" xfId="17320" xr:uid="{00000000-0005-0000-0000-0000D6430000}"/>
    <cellStyle name="Comma 5 2 2 6 4 2 2" xfId="17321" xr:uid="{00000000-0005-0000-0000-0000D7430000}"/>
    <cellStyle name="Comma 5 2 2 6 4 3" xfId="17322" xr:uid="{00000000-0005-0000-0000-0000D8430000}"/>
    <cellStyle name="Comma 5 2 2 6 4 3 2" xfId="17323" xr:uid="{00000000-0005-0000-0000-0000D9430000}"/>
    <cellStyle name="Comma 5 2 2 6 4 4" xfId="17324" xr:uid="{00000000-0005-0000-0000-0000DA430000}"/>
    <cellStyle name="Comma 5 2 2 6 5" xfId="17325" xr:uid="{00000000-0005-0000-0000-0000DB430000}"/>
    <cellStyle name="Comma 5 2 2 6 5 2" xfId="17326" xr:uid="{00000000-0005-0000-0000-0000DC430000}"/>
    <cellStyle name="Comma 5 2 2 6 6" xfId="17327" xr:uid="{00000000-0005-0000-0000-0000DD430000}"/>
    <cellStyle name="Comma 5 2 2 6 6 2" xfId="17328" xr:uid="{00000000-0005-0000-0000-0000DE430000}"/>
    <cellStyle name="Comma 5 2 2 6 7" xfId="17329" xr:uid="{00000000-0005-0000-0000-0000DF430000}"/>
    <cellStyle name="Comma 5 2 2 7" xfId="17330" xr:uid="{00000000-0005-0000-0000-0000E0430000}"/>
    <cellStyle name="Comma 5 2 2 7 2" xfId="17331" xr:uid="{00000000-0005-0000-0000-0000E1430000}"/>
    <cellStyle name="Comma 5 2 2 7 2 2" xfId="17332" xr:uid="{00000000-0005-0000-0000-0000E2430000}"/>
    <cellStyle name="Comma 5 2 2 7 2 2 2" xfId="17333" xr:uid="{00000000-0005-0000-0000-0000E3430000}"/>
    <cellStyle name="Comma 5 2 2 7 2 2 2 2" xfId="17334" xr:uid="{00000000-0005-0000-0000-0000E4430000}"/>
    <cellStyle name="Comma 5 2 2 7 2 2 3" xfId="17335" xr:uid="{00000000-0005-0000-0000-0000E5430000}"/>
    <cellStyle name="Comma 5 2 2 7 2 2 3 2" xfId="17336" xr:uid="{00000000-0005-0000-0000-0000E6430000}"/>
    <cellStyle name="Comma 5 2 2 7 2 2 4" xfId="17337" xr:uid="{00000000-0005-0000-0000-0000E7430000}"/>
    <cellStyle name="Comma 5 2 2 7 2 3" xfId="17338" xr:uid="{00000000-0005-0000-0000-0000E8430000}"/>
    <cellStyle name="Comma 5 2 2 7 2 3 2" xfId="17339" xr:uid="{00000000-0005-0000-0000-0000E9430000}"/>
    <cellStyle name="Comma 5 2 2 7 2 4" xfId="17340" xr:uid="{00000000-0005-0000-0000-0000EA430000}"/>
    <cellStyle name="Comma 5 2 2 7 2 4 2" xfId="17341" xr:uid="{00000000-0005-0000-0000-0000EB430000}"/>
    <cellStyle name="Comma 5 2 2 7 2 5" xfId="17342" xr:uid="{00000000-0005-0000-0000-0000EC430000}"/>
    <cellStyle name="Comma 5 2 2 7 3" xfId="17343" xr:uid="{00000000-0005-0000-0000-0000ED430000}"/>
    <cellStyle name="Comma 5 2 2 7 3 2" xfId="17344" xr:uid="{00000000-0005-0000-0000-0000EE430000}"/>
    <cellStyle name="Comma 5 2 2 7 3 2 2" xfId="17345" xr:uid="{00000000-0005-0000-0000-0000EF430000}"/>
    <cellStyle name="Comma 5 2 2 7 3 3" xfId="17346" xr:uid="{00000000-0005-0000-0000-0000F0430000}"/>
    <cellStyle name="Comma 5 2 2 7 3 3 2" xfId="17347" xr:uid="{00000000-0005-0000-0000-0000F1430000}"/>
    <cellStyle name="Comma 5 2 2 7 3 4" xfId="17348" xr:uid="{00000000-0005-0000-0000-0000F2430000}"/>
    <cellStyle name="Comma 5 2 2 7 4" xfId="17349" xr:uid="{00000000-0005-0000-0000-0000F3430000}"/>
    <cellStyle name="Comma 5 2 2 7 4 2" xfId="17350" xr:uid="{00000000-0005-0000-0000-0000F4430000}"/>
    <cellStyle name="Comma 5 2 2 7 5" xfId="17351" xr:uid="{00000000-0005-0000-0000-0000F5430000}"/>
    <cellStyle name="Comma 5 2 2 7 5 2" xfId="17352" xr:uid="{00000000-0005-0000-0000-0000F6430000}"/>
    <cellStyle name="Comma 5 2 2 7 6" xfId="17353" xr:uid="{00000000-0005-0000-0000-0000F7430000}"/>
    <cellStyle name="Comma 5 2 2 8" xfId="17354" xr:uid="{00000000-0005-0000-0000-0000F8430000}"/>
    <cellStyle name="Comma 5 2 2 8 2" xfId="17355" xr:uid="{00000000-0005-0000-0000-0000F9430000}"/>
    <cellStyle name="Comma 5 2 2 8 2 2" xfId="17356" xr:uid="{00000000-0005-0000-0000-0000FA430000}"/>
    <cellStyle name="Comma 5 2 2 8 2 2 2" xfId="17357" xr:uid="{00000000-0005-0000-0000-0000FB430000}"/>
    <cellStyle name="Comma 5 2 2 8 2 3" xfId="17358" xr:uid="{00000000-0005-0000-0000-0000FC430000}"/>
    <cellStyle name="Comma 5 2 2 8 2 3 2" xfId="17359" xr:uid="{00000000-0005-0000-0000-0000FD430000}"/>
    <cellStyle name="Comma 5 2 2 8 2 4" xfId="17360" xr:uid="{00000000-0005-0000-0000-0000FE430000}"/>
    <cellStyle name="Comma 5 2 2 8 3" xfId="17361" xr:uid="{00000000-0005-0000-0000-0000FF430000}"/>
    <cellStyle name="Comma 5 2 2 8 3 2" xfId="17362" xr:uid="{00000000-0005-0000-0000-000000440000}"/>
    <cellStyle name="Comma 5 2 2 8 4" xfId="17363" xr:uid="{00000000-0005-0000-0000-000001440000}"/>
    <cellStyle name="Comma 5 2 2 8 4 2" xfId="17364" xr:uid="{00000000-0005-0000-0000-000002440000}"/>
    <cellStyle name="Comma 5 2 2 8 5" xfId="17365" xr:uid="{00000000-0005-0000-0000-000003440000}"/>
    <cellStyle name="Comma 5 2 2 9" xfId="17366" xr:uid="{00000000-0005-0000-0000-000004440000}"/>
    <cellStyle name="Comma 5 2 2 9 2" xfId="17367" xr:uid="{00000000-0005-0000-0000-000005440000}"/>
    <cellStyle name="Comma 5 2 2 9 2 2" xfId="17368" xr:uid="{00000000-0005-0000-0000-000006440000}"/>
    <cellStyle name="Comma 5 2 2 9 3" xfId="17369" xr:uid="{00000000-0005-0000-0000-000007440000}"/>
    <cellStyle name="Comma 5 2 2 9 3 2" xfId="17370" xr:uid="{00000000-0005-0000-0000-000008440000}"/>
    <cellStyle name="Comma 5 2 2 9 4" xfId="17371" xr:uid="{00000000-0005-0000-0000-000009440000}"/>
    <cellStyle name="Comma 5 2 3" xfId="17372" xr:uid="{00000000-0005-0000-0000-00000A440000}"/>
    <cellStyle name="Comma 5 2 3 10" xfId="17373" xr:uid="{00000000-0005-0000-0000-00000B440000}"/>
    <cellStyle name="Comma 5 2 3 2" xfId="17374" xr:uid="{00000000-0005-0000-0000-00000C440000}"/>
    <cellStyle name="Comma 5 2 3 2 2" xfId="17375" xr:uid="{00000000-0005-0000-0000-00000D440000}"/>
    <cellStyle name="Comma 5 2 3 2 2 2" xfId="17376" xr:uid="{00000000-0005-0000-0000-00000E440000}"/>
    <cellStyle name="Comma 5 2 3 2 2 2 2" xfId="17377" xr:uid="{00000000-0005-0000-0000-00000F440000}"/>
    <cellStyle name="Comma 5 2 3 2 2 2 2 2" xfId="17378" xr:uid="{00000000-0005-0000-0000-000010440000}"/>
    <cellStyle name="Comma 5 2 3 2 2 2 2 2 2" xfId="17379" xr:uid="{00000000-0005-0000-0000-000011440000}"/>
    <cellStyle name="Comma 5 2 3 2 2 2 2 2 2 2" xfId="17380" xr:uid="{00000000-0005-0000-0000-000012440000}"/>
    <cellStyle name="Comma 5 2 3 2 2 2 2 2 2 2 2" xfId="17381" xr:uid="{00000000-0005-0000-0000-000013440000}"/>
    <cellStyle name="Comma 5 2 3 2 2 2 2 2 2 3" xfId="17382" xr:uid="{00000000-0005-0000-0000-000014440000}"/>
    <cellStyle name="Comma 5 2 3 2 2 2 2 2 2 3 2" xfId="17383" xr:uid="{00000000-0005-0000-0000-000015440000}"/>
    <cellStyle name="Comma 5 2 3 2 2 2 2 2 2 4" xfId="17384" xr:uid="{00000000-0005-0000-0000-000016440000}"/>
    <cellStyle name="Comma 5 2 3 2 2 2 2 2 3" xfId="17385" xr:uid="{00000000-0005-0000-0000-000017440000}"/>
    <cellStyle name="Comma 5 2 3 2 2 2 2 2 3 2" xfId="17386" xr:uid="{00000000-0005-0000-0000-000018440000}"/>
    <cellStyle name="Comma 5 2 3 2 2 2 2 2 4" xfId="17387" xr:uid="{00000000-0005-0000-0000-000019440000}"/>
    <cellStyle name="Comma 5 2 3 2 2 2 2 2 4 2" xfId="17388" xr:uid="{00000000-0005-0000-0000-00001A440000}"/>
    <cellStyle name="Comma 5 2 3 2 2 2 2 2 5" xfId="17389" xr:uid="{00000000-0005-0000-0000-00001B440000}"/>
    <cellStyle name="Comma 5 2 3 2 2 2 2 3" xfId="17390" xr:uid="{00000000-0005-0000-0000-00001C440000}"/>
    <cellStyle name="Comma 5 2 3 2 2 2 2 3 2" xfId="17391" xr:uid="{00000000-0005-0000-0000-00001D440000}"/>
    <cellStyle name="Comma 5 2 3 2 2 2 2 3 2 2" xfId="17392" xr:uid="{00000000-0005-0000-0000-00001E440000}"/>
    <cellStyle name="Comma 5 2 3 2 2 2 2 3 3" xfId="17393" xr:uid="{00000000-0005-0000-0000-00001F440000}"/>
    <cellStyle name="Comma 5 2 3 2 2 2 2 3 3 2" xfId="17394" xr:uid="{00000000-0005-0000-0000-000020440000}"/>
    <cellStyle name="Comma 5 2 3 2 2 2 2 3 4" xfId="17395" xr:uid="{00000000-0005-0000-0000-000021440000}"/>
    <cellStyle name="Comma 5 2 3 2 2 2 2 4" xfId="17396" xr:uid="{00000000-0005-0000-0000-000022440000}"/>
    <cellStyle name="Comma 5 2 3 2 2 2 2 4 2" xfId="17397" xr:uid="{00000000-0005-0000-0000-000023440000}"/>
    <cellStyle name="Comma 5 2 3 2 2 2 2 5" xfId="17398" xr:uid="{00000000-0005-0000-0000-000024440000}"/>
    <cellStyle name="Comma 5 2 3 2 2 2 2 5 2" xfId="17399" xr:uid="{00000000-0005-0000-0000-000025440000}"/>
    <cellStyle name="Comma 5 2 3 2 2 2 2 6" xfId="17400" xr:uid="{00000000-0005-0000-0000-000026440000}"/>
    <cellStyle name="Comma 5 2 3 2 2 2 3" xfId="17401" xr:uid="{00000000-0005-0000-0000-000027440000}"/>
    <cellStyle name="Comma 5 2 3 2 2 2 3 2" xfId="17402" xr:uid="{00000000-0005-0000-0000-000028440000}"/>
    <cellStyle name="Comma 5 2 3 2 2 2 3 2 2" xfId="17403" xr:uid="{00000000-0005-0000-0000-000029440000}"/>
    <cellStyle name="Comma 5 2 3 2 2 2 3 2 2 2" xfId="17404" xr:uid="{00000000-0005-0000-0000-00002A440000}"/>
    <cellStyle name="Comma 5 2 3 2 2 2 3 2 3" xfId="17405" xr:uid="{00000000-0005-0000-0000-00002B440000}"/>
    <cellStyle name="Comma 5 2 3 2 2 2 3 2 3 2" xfId="17406" xr:uid="{00000000-0005-0000-0000-00002C440000}"/>
    <cellStyle name="Comma 5 2 3 2 2 2 3 2 4" xfId="17407" xr:uid="{00000000-0005-0000-0000-00002D440000}"/>
    <cellStyle name="Comma 5 2 3 2 2 2 3 3" xfId="17408" xr:uid="{00000000-0005-0000-0000-00002E440000}"/>
    <cellStyle name="Comma 5 2 3 2 2 2 3 3 2" xfId="17409" xr:uid="{00000000-0005-0000-0000-00002F440000}"/>
    <cellStyle name="Comma 5 2 3 2 2 2 3 4" xfId="17410" xr:uid="{00000000-0005-0000-0000-000030440000}"/>
    <cellStyle name="Comma 5 2 3 2 2 2 3 4 2" xfId="17411" xr:uid="{00000000-0005-0000-0000-000031440000}"/>
    <cellStyle name="Comma 5 2 3 2 2 2 3 5" xfId="17412" xr:uid="{00000000-0005-0000-0000-000032440000}"/>
    <cellStyle name="Comma 5 2 3 2 2 2 4" xfId="17413" xr:uid="{00000000-0005-0000-0000-000033440000}"/>
    <cellStyle name="Comma 5 2 3 2 2 2 4 2" xfId="17414" xr:uid="{00000000-0005-0000-0000-000034440000}"/>
    <cellStyle name="Comma 5 2 3 2 2 2 4 2 2" xfId="17415" xr:uid="{00000000-0005-0000-0000-000035440000}"/>
    <cellStyle name="Comma 5 2 3 2 2 2 4 3" xfId="17416" xr:uid="{00000000-0005-0000-0000-000036440000}"/>
    <cellStyle name="Comma 5 2 3 2 2 2 4 3 2" xfId="17417" xr:uid="{00000000-0005-0000-0000-000037440000}"/>
    <cellStyle name="Comma 5 2 3 2 2 2 4 4" xfId="17418" xr:uid="{00000000-0005-0000-0000-000038440000}"/>
    <cellStyle name="Comma 5 2 3 2 2 2 5" xfId="17419" xr:uid="{00000000-0005-0000-0000-000039440000}"/>
    <cellStyle name="Comma 5 2 3 2 2 2 5 2" xfId="17420" xr:uid="{00000000-0005-0000-0000-00003A440000}"/>
    <cellStyle name="Comma 5 2 3 2 2 2 6" xfId="17421" xr:uid="{00000000-0005-0000-0000-00003B440000}"/>
    <cellStyle name="Comma 5 2 3 2 2 2 6 2" xfId="17422" xr:uid="{00000000-0005-0000-0000-00003C440000}"/>
    <cellStyle name="Comma 5 2 3 2 2 2 7" xfId="17423" xr:uid="{00000000-0005-0000-0000-00003D440000}"/>
    <cellStyle name="Comma 5 2 3 2 2 3" xfId="17424" xr:uid="{00000000-0005-0000-0000-00003E440000}"/>
    <cellStyle name="Comma 5 2 3 2 2 3 2" xfId="17425" xr:uid="{00000000-0005-0000-0000-00003F440000}"/>
    <cellStyle name="Comma 5 2 3 2 2 3 2 2" xfId="17426" xr:uid="{00000000-0005-0000-0000-000040440000}"/>
    <cellStyle name="Comma 5 2 3 2 2 3 2 2 2" xfId="17427" xr:uid="{00000000-0005-0000-0000-000041440000}"/>
    <cellStyle name="Comma 5 2 3 2 2 3 2 2 2 2" xfId="17428" xr:uid="{00000000-0005-0000-0000-000042440000}"/>
    <cellStyle name="Comma 5 2 3 2 2 3 2 2 3" xfId="17429" xr:uid="{00000000-0005-0000-0000-000043440000}"/>
    <cellStyle name="Comma 5 2 3 2 2 3 2 2 3 2" xfId="17430" xr:uid="{00000000-0005-0000-0000-000044440000}"/>
    <cellStyle name="Comma 5 2 3 2 2 3 2 2 4" xfId="17431" xr:uid="{00000000-0005-0000-0000-000045440000}"/>
    <cellStyle name="Comma 5 2 3 2 2 3 2 3" xfId="17432" xr:uid="{00000000-0005-0000-0000-000046440000}"/>
    <cellStyle name="Comma 5 2 3 2 2 3 2 3 2" xfId="17433" xr:uid="{00000000-0005-0000-0000-000047440000}"/>
    <cellStyle name="Comma 5 2 3 2 2 3 2 4" xfId="17434" xr:uid="{00000000-0005-0000-0000-000048440000}"/>
    <cellStyle name="Comma 5 2 3 2 2 3 2 4 2" xfId="17435" xr:uid="{00000000-0005-0000-0000-000049440000}"/>
    <cellStyle name="Comma 5 2 3 2 2 3 2 5" xfId="17436" xr:uid="{00000000-0005-0000-0000-00004A440000}"/>
    <cellStyle name="Comma 5 2 3 2 2 3 3" xfId="17437" xr:uid="{00000000-0005-0000-0000-00004B440000}"/>
    <cellStyle name="Comma 5 2 3 2 2 3 3 2" xfId="17438" xr:uid="{00000000-0005-0000-0000-00004C440000}"/>
    <cellStyle name="Comma 5 2 3 2 2 3 3 2 2" xfId="17439" xr:uid="{00000000-0005-0000-0000-00004D440000}"/>
    <cellStyle name="Comma 5 2 3 2 2 3 3 3" xfId="17440" xr:uid="{00000000-0005-0000-0000-00004E440000}"/>
    <cellStyle name="Comma 5 2 3 2 2 3 3 3 2" xfId="17441" xr:uid="{00000000-0005-0000-0000-00004F440000}"/>
    <cellStyle name="Comma 5 2 3 2 2 3 3 4" xfId="17442" xr:uid="{00000000-0005-0000-0000-000050440000}"/>
    <cellStyle name="Comma 5 2 3 2 2 3 4" xfId="17443" xr:uid="{00000000-0005-0000-0000-000051440000}"/>
    <cellStyle name="Comma 5 2 3 2 2 3 4 2" xfId="17444" xr:uid="{00000000-0005-0000-0000-000052440000}"/>
    <cellStyle name="Comma 5 2 3 2 2 3 5" xfId="17445" xr:uid="{00000000-0005-0000-0000-000053440000}"/>
    <cellStyle name="Comma 5 2 3 2 2 3 5 2" xfId="17446" xr:uid="{00000000-0005-0000-0000-000054440000}"/>
    <cellStyle name="Comma 5 2 3 2 2 3 6" xfId="17447" xr:uid="{00000000-0005-0000-0000-000055440000}"/>
    <cellStyle name="Comma 5 2 3 2 2 4" xfId="17448" xr:uid="{00000000-0005-0000-0000-000056440000}"/>
    <cellStyle name="Comma 5 2 3 2 2 4 2" xfId="17449" xr:uid="{00000000-0005-0000-0000-000057440000}"/>
    <cellStyle name="Comma 5 2 3 2 2 4 2 2" xfId="17450" xr:uid="{00000000-0005-0000-0000-000058440000}"/>
    <cellStyle name="Comma 5 2 3 2 2 4 2 2 2" xfId="17451" xr:uid="{00000000-0005-0000-0000-000059440000}"/>
    <cellStyle name="Comma 5 2 3 2 2 4 2 3" xfId="17452" xr:uid="{00000000-0005-0000-0000-00005A440000}"/>
    <cellStyle name="Comma 5 2 3 2 2 4 2 3 2" xfId="17453" xr:uid="{00000000-0005-0000-0000-00005B440000}"/>
    <cellStyle name="Comma 5 2 3 2 2 4 2 4" xfId="17454" xr:uid="{00000000-0005-0000-0000-00005C440000}"/>
    <cellStyle name="Comma 5 2 3 2 2 4 3" xfId="17455" xr:uid="{00000000-0005-0000-0000-00005D440000}"/>
    <cellStyle name="Comma 5 2 3 2 2 4 3 2" xfId="17456" xr:uid="{00000000-0005-0000-0000-00005E440000}"/>
    <cellStyle name="Comma 5 2 3 2 2 4 4" xfId="17457" xr:uid="{00000000-0005-0000-0000-00005F440000}"/>
    <cellStyle name="Comma 5 2 3 2 2 4 4 2" xfId="17458" xr:uid="{00000000-0005-0000-0000-000060440000}"/>
    <cellStyle name="Comma 5 2 3 2 2 4 5" xfId="17459" xr:uid="{00000000-0005-0000-0000-000061440000}"/>
    <cellStyle name="Comma 5 2 3 2 2 5" xfId="17460" xr:uid="{00000000-0005-0000-0000-000062440000}"/>
    <cellStyle name="Comma 5 2 3 2 2 5 2" xfId="17461" xr:uid="{00000000-0005-0000-0000-000063440000}"/>
    <cellStyle name="Comma 5 2 3 2 2 5 2 2" xfId="17462" xr:uid="{00000000-0005-0000-0000-000064440000}"/>
    <cellStyle name="Comma 5 2 3 2 2 5 3" xfId="17463" xr:uid="{00000000-0005-0000-0000-000065440000}"/>
    <cellStyle name="Comma 5 2 3 2 2 5 3 2" xfId="17464" xr:uid="{00000000-0005-0000-0000-000066440000}"/>
    <cellStyle name="Comma 5 2 3 2 2 5 4" xfId="17465" xr:uid="{00000000-0005-0000-0000-000067440000}"/>
    <cellStyle name="Comma 5 2 3 2 2 6" xfId="17466" xr:uid="{00000000-0005-0000-0000-000068440000}"/>
    <cellStyle name="Comma 5 2 3 2 2 6 2" xfId="17467" xr:uid="{00000000-0005-0000-0000-000069440000}"/>
    <cellStyle name="Comma 5 2 3 2 2 7" xfId="17468" xr:uid="{00000000-0005-0000-0000-00006A440000}"/>
    <cellStyle name="Comma 5 2 3 2 2 7 2" xfId="17469" xr:uid="{00000000-0005-0000-0000-00006B440000}"/>
    <cellStyle name="Comma 5 2 3 2 2 8" xfId="17470" xr:uid="{00000000-0005-0000-0000-00006C440000}"/>
    <cellStyle name="Comma 5 2 3 2 3" xfId="17471" xr:uid="{00000000-0005-0000-0000-00006D440000}"/>
    <cellStyle name="Comma 5 2 3 2 3 2" xfId="17472" xr:uid="{00000000-0005-0000-0000-00006E440000}"/>
    <cellStyle name="Comma 5 2 3 2 3 2 2" xfId="17473" xr:uid="{00000000-0005-0000-0000-00006F440000}"/>
    <cellStyle name="Comma 5 2 3 2 3 2 2 2" xfId="17474" xr:uid="{00000000-0005-0000-0000-000070440000}"/>
    <cellStyle name="Comma 5 2 3 2 3 2 2 2 2" xfId="17475" xr:uid="{00000000-0005-0000-0000-000071440000}"/>
    <cellStyle name="Comma 5 2 3 2 3 2 2 2 2 2" xfId="17476" xr:uid="{00000000-0005-0000-0000-000072440000}"/>
    <cellStyle name="Comma 5 2 3 2 3 2 2 2 3" xfId="17477" xr:uid="{00000000-0005-0000-0000-000073440000}"/>
    <cellStyle name="Comma 5 2 3 2 3 2 2 2 3 2" xfId="17478" xr:uid="{00000000-0005-0000-0000-000074440000}"/>
    <cellStyle name="Comma 5 2 3 2 3 2 2 2 4" xfId="17479" xr:uid="{00000000-0005-0000-0000-000075440000}"/>
    <cellStyle name="Comma 5 2 3 2 3 2 2 3" xfId="17480" xr:uid="{00000000-0005-0000-0000-000076440000}"/>
    <cellStyle name="Comma 5 2 3 2 3 2 2 3 2" xfId="17481" xr:uid="{00000000-0005-0000-0000-000077440000}"/>
    <cellStyle name="Comma 5 2 3 2 3 2 2 4" xfId="17482" xr:uid="{00000000-0005-0000-0000-000078440000}"/>
    <cellStyle name="Comma 5 2 3 2 3 2 2 4 2" xfId="17483" xr:uid="{00000000-0005-0000-0000-000079440000}"/>
    <cellStyle name="Comma 5 2 3 2 3 2 2 5" xfId="17484" xr:uid="{00000000-0005-0000-0000-00007A440000}"/>
    <cellStyle name="Comma 5 2 3 2 3 2 3" xfId="17485" xr:uid="{00000000-0005-0000-0000-00007B440000}"/>
    <cellStyle name="Comma 5 2 3 2 3 2 3 2" xfId="17486" xr:uid="{00000000-0005-0000-0000-00007C440000}"/>
    <cellStyle name="Comma 5 2 3 2 3 2 3 2 2" xfId="17487" xr:uid="{00000000-0005-0000-0000-00007D440000}"/>
    <cellStyle name="Comma 5 2 3 2 3 2 3 3" xfId="17488" xr:uid="{00000000-0005-0000-0000-00007E440000}"/>
    <cellStyle name="Comma 5 2 3 2 3 2 3 3 2" xfId="17489" xr:uid="{00000000-0005-0000-0000-00007F440000}"/>
    <cellStyle name="Comma 5 2 3 2 3 2 3 4" xfId="17490" xr:uid="{00000000-0005-0000-0000-000080440000}"/>
    <cellStyle name="Comma 5 2 3 2 3 2 4" xfId="17491" xr:uid="{00000000-0005-0000-0000-000081440000}"/>
    <cellStyle name="Comma 5 2 3 2 3 2 4 2" xfId="17492" xr:uid="{00000000-0005-0000-0000-000082440000}"/>
    <cellStyle name="Comma 5 2 3 2 3 2 5" xfId="17493" xr:uid="{00000000-0005-0000-0000-000083440000}"/>
    <cellStyle name="Comma 5 2 3 2 3 2 5 2" xfId="17494" xr:uid="{00000000-0005-0000-0000-000084440000}"/>
    <cellStyle name="Comma 5 2 3 2 3 2 6" xfId="17495" xr:uid="{00000000-0005-0000-0000-000085440000}"/>
    <cellStyle name="Comma 5 2 3 2 3 3" xfId="17496" xr:uid="{00000000-0005-0000-0000-000086440000}"/>
    <cellStyle name="Comma 5 2 3 2 3 3 2" xfId="17497" xr:uid="{00000000-0005-0000-0000-000087440000}"/>
    <cellStyle name="Comma 5 2 3 2 3 3 2 2" xfId="17498" xr:uid="{00000000-0005-0000-0000-000088440000}"/>
    <cellStyle name="Comma 5 2 3 2 3 3 2 2 2" xfId="17499" xr:uid="{00000000-0005-0000-0000-000089440000}"/>
    <cellStyle name="Comma 5 2 3 2 3 3 2 3" xfId="17500" xr:uid="{00000000-0005-0000-0000-00008A440000}"/>
    <cellStyle name="Comma 5 2 3 2 3 3 2 3 2" xfId="17501" xr:uid="{00000000-0005-0000-0000-00008B440000}"/>
    <cellStyle name="Comma 5 2 3 2 3 3 2 4" xfId="17502" xr:uid="{00000000-0005-0000-0000-00008C440000}"/>
    <cellStyle name="Comma 5 2 3 2 3 3 3" xfId="17503" xr:uid="{00000000-0005-0000-0000-00008D440000}"/>
    <cellStyle name="Comma 5 2 3 2 3 3 3 2" xfId="17504" xr:uid="{00000000-0005-0000-0000-00008E440000}"/>
    <cellStyle name="Comma 5 2 3 2 3 3 4" xfId="17505" xr:uid="{00000000-0005-0000-0000-00008F440000}"/>
    <cellStyle name="Comma 5 2 3 2 3 3 4 2" xfId="17506" xr:uid="{00000000-0005-0000-0000-000090440000}"/>
    <cellStyle name="Comma 5 2 3 2 3 3 5" xfId="17507" xr:uid="{00000000-0005-0000-0000-000091440000}"/>
    <cellStyle name="Comma 5 2 3 2 3 4" xfId="17508" xr:uid="{00000000-0005-0000-0000-000092440000}"/>
    <cellStyle name="Comma 5 2 3 2 3 4 2" xfId="17509" xr:uid="{00000000-0005-0000-0000-000093440000}"/>
    <cellStyle name="Comma 5 2 3 2 3 4 2 2" xfId="17510" xr:uid="{00000000-0005-0000-0000-000094440000}"/>
    <cellStyle name="Comma 5 2 3 2 3 4 3" xfId="17511" xr:uid="{00000000-0005-0000-0000-000095440000}"/>
    <cellStyle name="Comma 5 2 3 2 3 4 3 2" xfId="17512" xr:uid="{00000000-0005-0000-0000-000096440000}"/>
    <cellStyle name="Comma 5 2 3 2 3 4 4" xfId="17513" xr:uid="{00000000-0005-0000-0000-000097440000}"/>
    <cellStyle name="Comma 5 2 3 2 3 5" xfId="17514" xr:uid="{00000000-0005-0000-0000-000098440000}"/>
    <cellStyle name="Comma 5 2 3 2 3 5 2" xfId="17515" xr:uid="{00000000-0005-0000-0000-000099440000}"/>
    <cellStyle name="Comma 5 2 3 2 3 6" xfId="17516" xr:uid="{00000000-0005-0000-0000-00009A440000}"/>
    <cellStyle name="Comma 5 2 3 2 3 6 2" xfId="17517" xr:uid="{00000000-0005-0000-0000-00009B440000}"/>
    <cellStyle name="Comma 5 2 3 2 3 7" xfId="17518" xr:uid="{00000000-0005-0000-0000-00009C440000}"/>
    <cellStyle name="Comma 5 2 3 2 4" xfId="17519" xr:uid="{00000000-0005-0000-0000-00009D440000}"/>
    <cellStyle name="Comma 5 2 3 2 4 2" xfId="17520" xr:uid="{00000000-0005-0000-0000-00009E440000}"/>
    <cellStyle name="Comma 5 2 3 2 4 2 2" xfId="17521" xr:uid="{00000000-0005-0000-0000-00009F440000}"/>
    <cellStyle name="Comma 5 2 3 2 4 2 2 2" xfId="17522" xr:uid="{00000000-0005-0000-0000-0000A0440000}"/>
    <cellStyle name="Comma 5 2 3 2 4 2 2 2 2" xfId="17523" xr:uid="{00000000-0005-0000-0000-0000A1440000}"/>
    <cellStyle name="Comma 5 2 3 2 4 2 2 3" xfId="17524" xr:uid="{00000000-0005-0000-0000-0000A2440000}"/>
    <cellStyle name="Comma 5 2 3 2 4 2 2 3 2" xfId="17525" xr:uid="{00000000-0005-0000-0000-0000A3440000}"/>
    <cellStyle name="Comma 5 2 3 2 4 2 2 4" xfId="17526" xr:uid="{00000000-0005-0000-0000-0000A4440000}"/>
    <cellStyle name="Comma 5 2 3 2 4 2 3" xfId="17527" xr:uid="{00000000-0005-0000-0000-0000A5440000}"/>
    <cellStyle name="Comma 5 2 3 2 4 2 3 2" xfId="17528" xr:uid="{00000000-0005-0000-0000-0000A6440000}"/>
    <cellStyle name="Comma 5 2 3 2 4 2 4" xfId="17529" xr:uid="{00000000-0005-0000-0000-0000A7440000}"/>
    <cellStyle name="Comma 5 2 3 2 4 2 4 2" xfId="17530" xr:uid="{00000000-0005-0000-0000-0000A8440000}"/>
    <cellStyle name="Comma 5 2 3 2 4 2 5" xfId="17531" xr:uid="{00000000-0005-0000-0000-0000A9440000}"/>
    <cellStyle name="Comma 5 2 3 2 4 3" xfId="17532" xr:uid="{00000000-0005-0000-0000-0000AA440000}"/>
    <cellStyle name="Comma 5 2 3 2 4 3 2" xfId="17533" xr:uid="{00000000-0005-0000-0000-0000AB440000}"/>
    <cellStyle name="Comma 5 2 3 2 4 3 2 2" xfId="17534" xr:uid="{00000000-0005-0000-0000-0000AC440000}"/>
    <cellStyle name="Comma 5 2 3 2 4 3 3" xfId="17535" xr:uid="{00000000-0005-0000-0000-0000AD440000}"/>
    <cellStyle name="Comma 5 2 3 2 4 3 3 2" xfId="17536" xr:uid="{00000000-0005-0000-0000-0000AE440000}"/>
    <cellStyle name="Comma 5 2 3 2 4 3 4" xfId="17537" xr:uid="{00000000-0005-0000-0000-0000AF440000}"/>
    <cellStyle name="Comma 5 2 3 2 4 4" xfId="17538" xr:uid="{00000000-0005-0000-0000-0000B0440000}"/>
    <cellStyle name="Comma 5 2 3 2 4 4 2" xfId="17539" xr:uid="{00000000-0005-0000-0000-0000B1440000}"/>
    <cellStyle name="Comma 5 2 3 2 4 5" xfId="17540" xr:uid="{00000000-0005-0000-0000-0000B2440000}"/>
    <cellStyle name="Comma 5 2 3 2 4 5 2" xfId="17541" xr:uid="{00000000-0005-0000-0000-0000B3440000}"/>
    <cellStyle name="Comma 5 2 3 2 4 6" xfId="17542" xr:uid="{00000000-0005-0000-0000-0000B4440000}"/>
    <cellStyle name="Comma 5 2 3 2 5" xfId="17543" xr:uid="{00000000-0005-0000-0000-0000B5440000}"/>
    <cellStyle name="Comma 5 2 3 2 5 2" xfId="17544" xr:uid="{00000000-0005-0000-0000-0000B6440000}"/>
    <cellStyle name="Comma 5 2 3 2 5 2 2" xfId="17545" xr:uid="{00000000-0005-0000-0000-0000B7440000}"/>
    <cellStyle name="Comma 5 2 3 2 5 2 2 2" xfId="17546" xr:uid="{00000000-0005-0000-0000-0000B8440000}"/>
    <cellStyle name="Comma 5 2 3 2 5 2 3" xfId="17547" xr:uid="{00000000-0005-0000-0000-0000B9440000}"/>
    <cellStyle name="Comma 5 2 3 2 5 2 3 2" xfId="17548" xr:uid="{00000000-0005-0000-0000-0000BA440000}"/>
    <cellStyle name="Comma 5 2 3 2 5 2 4" xfId="17549" xr:uid="{00000000-0005-0000-0000-0000BB440000}"/>
    <cellStyle name="Comma 5 2 3 2 5 3" xfId="17550" xr:uid="{00000000-0005-0000-0000-0000BC440000}"/>
    <cellStyle name="Comma 5 2 3 2 5 3 2" xfId="17551" xr:uid="{00000000-0005-0000-0000-0000BD440000}"/>
    <cellStyle name="Comma 5 2 3 2 5 4" xfId="17552" xr:uid="{00000000-0005-0000-0000-0000BE440000}"/>
    <cellStyle name="Comma 5 2 3 2 5 4 2" xfId="17553" xr:uid="{00000000-0005-0000-0000-0000BF440000}"/>
    <cellStyle name="Comma 5 2 3 2 5 5" xfId="17554" xr:uid="{00000000-0005-0000-0000-0000C0440000}"/>
    <cellStyle name="Comma 5 2 3 2 6" xfId="17555" xr:uid="{00000000-0005-0000-0000-0000C1440000}"/>
    <cellStyle name="Comma 5 2 3 2 6 2" xfId="17556" xr:uid="{00000000-0005-0000-0000-0000C2440000}"/>
    <cellStyle name="Comma 5 2 3 2 6 2 2" xfId="17557" xr:uid="{00000000-0005-0000-0000-0000C3440000}"/>
    <cellStyle name="Comma 5 2 3 2 6 3" xfId="17558" xr:uid="{00000000-0005-0000-0000-0000C4440000}"/>
    <cellStyle name="Comma 5 2 3 2 6 3 2" xfId="17559" xr:uid="{00000000-0005-0000-0000-0000C5440000}"/>
    <cellStyle name="Comma 5 2 3 2 6 4" xfId="17560" xr:uid="{00000000-0005-0000-0000-0000C6440000}"/>
    <cellStyle name="Comma 5 2 3 2 7" xfId="17561" xr:uid="{00000000-0005-0000-0000-0000C7440000}"/>
    <cellStyle name="Comma 5 2 3 2 7 2" xfId="17562" xr:uid="{00000000-0005-0000-0000-0000C8440000}"/>
    <cellStyle name="Comma 5 2 3 2 8" xfId="17563" xr:uid="{00000000-0005-0000-0000-0000C9440000}"/>
    <cellStyle name="Comma 5 2 3 2 8 2" xfId="17564" xr:uid="{00000000-0005-0000-0000-0000CA440000}"/>
    <cellStyle name="Comma 5 2 3 2 9" xfId="17565" xr:uid="{00000000-0005-0000-0000-0000CB440000}"/>
    <cellStyle name="Comma 5 2 3 3" xfId="17566" xr:uid="{00000000-0005-0000-0000-0000CC440000}"/>
    <cellStyle name="Comma 5 2 3 3 2" xfId="17567" xr:uid="{00000000-0005-0000-0000-0000CD440000}"/>
    <cellStyle name="Comma 5 2 3 3 2 2" xfId="17568" xr:uid="{00000000-0005-0000-0000-0000CE440000}"/>
    <cellStyle name="Comma 5 2 3 3 2 2 2" xfId="17569" xr:uid="{00000000-0005-0000-0000-0000CF440000}"/>
    <cellStyle name="Comma 5 2 3 3 2 2 2 2" xfId="17570" xr:uid="{00000000-0005-0000-0000-0000D0440000}"/>
    <cellStyle name="Comma 5 2 3 3 2 2 2 2 2" xfId="17571" xr:uid="{00000000-0005-0000-0000-0000D1440000}"/>
    <cellStyle name="Comma 5 2 3 3 2 2 2 2 2 2" xfId="17572" xr:uid="{00000000-0005-0000-0000-0000D2440000}"/>
    <cellStyle name="Comma 5 2 3 3 2 2 2 2 3" xfId="17573" xr:uid="{00000000-0005-0000-0000-0000D3440000}"/>
    <cellStyle name="Comma 5 2 3 3 2 2 2 2 3 2" xfId="17574" xr:uid="{00000000-0005-0000-0000-0000D4440000}"/>
    <cellStyle name="Comma 5 2 3 3 2 2 2 2 4" xfId="17575" xr:uid="{00000000-0005-0000-0000-0000D5440000}"/>
    <cellStyle name="Comma 5 2 3 3 2 2 2 3" xfId="17576" xr:uid="{00000000-0005-0000-0000-0000D6440000}"/>
    <cellStyle name="Comma 5 2 3 3 2 2 2 3 2" xfId="17577" xr:uid="{00000000-0005-0000-0000-0000D7440000}"/>
    <cellStyle name="Comma 5 2 3 3 2 2 2 4" xfId="17578" xr:uid="{00000000-0005-0000-0000-0000D8440000}"/>
    <cellStyle name="Comma 5 2 3 3 2 2 2 4 2" xfId="17579" xr:uid="{00000000-0005-0000-0000-0000D9440000}"/>
    <cellStyle name="Comma 5 2 3 3 2 2 2 5" xfId="17580" xr:uid="{00000000-0005-0000-0000-0000DA440000}"/>
    <cellStyle name="Comma 5 2 3 3 2 2 3" xfId="17581" xr:uid="{00000000-0005-0000-0000-0000DB440000}"/>
    <cellStyle name="Comma 5 2 3 3 2 2 3 2" xfId="17582" xr:uid="{00000000-0005-0000-0000-0000DC440000}"/>
    <cellStyle name="Comma 5 2 3 3 2 2 3 2 2" xfId="17583" xr:uid="{00000000-0005-0000-0000-0000DD440000}"/>
    <cellStyle name="Comma 5 2 3 3 2 2 3 3" xfId="17584" xr:uid="{00000000-0005-0000-0000-0000DE440000}"/>
    <cellStyle name="Comma 5 2 3 3 2 2 3 3 2" xfId="17585" xr:uid="{00000000-0005-0000-0000-0000DF440000}"/>
    <cellStyle name="Comma 5 2 3 3 2 2 3 4" xfId="17586" xr:uid="{00000000-0005-0000-0000-0000E0440000}"/>
    <cellStyle name="Comma 5 2 3 3 2 2 4" xfId="17587" xr:uid="{00000000-0005-0000-0000-0000E1440000}"/>
    <cellStyle name="Comma 5 2 3 3 2 2 4 2" xfId="17588" xr:uid="{00000000-0005-0000-0000-0000E2440000}"/>
    <cellStyle name="Comma 5 2 3 3 2 2 5" xfId="17589" xr:uid="{00000000-0005-0000-0000-0000E3440000}"/>
    <cellStyle name="Comma 5 2 3 3 2 2 5 2" xfId="17590" xr:uid="{00000000-0005-0000-0000-0000E4440000}"/>
    <cellStyle name="Comma 5 2 3 3 2 2 6" xfId="17591" xr:uid="{00000000-0005-0000-0000-0000E5440000}"/>
    <cellStyle name="Comma 5 2 3 3 2 3" xfId="17592" xr:uid="{00000000-0005-0000-0000-0000E6440000}"/>
    <cellStyle name="Comma 5 2 3 3 2 3 2" xfId="17593" xr:uid="{00000000-0005-0000-0000-0000E7440000}"/>
    <cellStyle name="Comma 5 2 3 3 2 3 2 2" xfId="17594" xr:uid="{00000000-0005-0000-0000-0000E8440000}"/>
    <cellStyle name="Comma 5 2 3 3 2 3 2 2 2" xfId="17595" xr:uid="{00000000-0005-0000-0000-0000E9440000}"/>
    <cellStyle name="Comma 5 2 3 3 2 3 2 3" xfId="17596" xr:uid="{00000000-0005-0000-0000-0000EA440000}"/>
    <cellStyle name="Comma 5 2 3 3 2 3 2 3 2" xfId="17597" xr:uid="{00000000-0005-0000-0000-0000EB440000}"/>
    <cellStyle name="Comma 5 2 3 3 2 3 2 4" xfId="17598" xr:uid="{00000000-0005-0000-0000-0000EC440000}"/>
    <cellStyle name="Comma 5 2 3 3 2 3 3" xfId="17599" xr:uid="{00000000-0005-0000-0000-0000ED440000}"/>
    <cellStyle name="Comma 5 2 3 3 2 3 3 2" xfId="17600" xr:uid="{00000000-0005-0000-0000-0000EE440000}"/>
    <cellStyle name="Comma 5 2 3 3 2 3 4" xfId="17601" xr:uid="{00000000-0005-0000-0000-0000EF440000}"/>
    <cellStyle name="Comma 5 2 3 3 2 3 4 2" xfId="17602" xr:uid="{00000000-0005-0000-0000-0000F0440000}"/>
    <cellStyle name="Comma 5 2 3 3 2 3 5" xfId="17603" xr:uid="{00000000-0005-0000-0000-0000F1440000}"/>
    <cellStyle name="Comma 5 2 3 3 2 4" xfId="17604" xr:uid="{00000000-0005-0000-0000-0000F2440000}"/>
    <cellStyle name="Comma 5 2 3 3 2 4 2" xfId="17605" xr:uid="{00000000-0005-0000-0000-0000F3440000}"/>
    <cellStyle name="Comma 5 2 3 3 2 4 2 2" xfId="17606" xr:uid="{00000000-0005-0000-0000-0000F4440000}"/>
    <cellStyle name="Comma 5 2 3 3 2 4 3" xfId="17607" xr:uid="{00000000-0005-0000-0000-0000F5440000}"/>
    <cellStyle name="Comma 5 2 3 3 2 4 3 2" xfId="17608" xr:uid="{00000000-0005-0000-0000-0000F6440000}"/>
    <cellStyle name="Comma 5 2 3 3 2 4 4" xfId="17609" xr:uid="{00000000-0005-0000-0000-0000F7440000}"/>
    <cellStyle name="Comma 5 2 3 3 2 5" xfId="17610" xr:uid="{00000000-0005-0000-0000-0000F8440000}"/>
    <cellStyle name="Comma 5 2 3 3 2 5 2" xfId="17611" xr:uid="{00000000-0005-0000-0000-0000F9440000}"/>
    <cellStyle name="Comma 5 2 3 3 2 6" xfId="17612" xr:uid="{00000000-0005-0000-0000-0000FA440000}"/>
    <cellStyle name="Comma 5 2 3 3 2 6 2" xfId="17613" xr:uid="{00000000-0005-0000-0000-0000FB440000}"/>
    <cellStyle name="Comma 5 2 3 3 2 7" xfId="17614" xr:uid="{00000000-0005-0000-0000-0000FC440000}"/>
    <cellStyle name="Comma 5 2 3 3 3" xfId="17615" xr:uid="{00000000-0005-0000-0000-0000FD440000}"/>
    <cellStyle name="Comma 5 2 3 3 3 2" xfId="17616" xr:uid="{00000000-0005-0000-0000-0000FE440000}"/>
    <cellStyle name="Comma 5 2 3 3 3 2 2" xfId="17617" xr:uid="{00000000-0005-0000-0000-0000FF440000}"/>
    <cellStyle name="Comma 5 2 3 3 3 2 2 2" xfId="17618" xr:uid="{00000000-0005-0000-0000-000000450000}"/>
    <cellStyle name="Comma 5 2 3 3 3 2 2 2 2" xfId="17619" xr:uid="{00000000-0005-0000-0000-000001450000}"/>
    <cellStyle name="Comma 5 2 3 3 3 2 2 3" xfId="17620" xr:uid="{00000000-0005-0000-0000-000002450000}"/>
    <cellStyle name="Comma 5 2 3 3 3 2 2 3 2" xfId="17621" xr:uid="{00000000-0005-0000-0000-000003450000}"/>
    <cellStyle name="Comma 5 2 3 3 3 2 2 4" xfId="17622" xr:uid="{00000000-0005-0000-0000-000004450000}"/>
    <cellStyle name="Comma 5 2 3 3 3 2 3" xfId="17623" xr:uid="{00000000-0005-0000-0000-000005450000}"/>
    <cellStyle name="Comma 5 2 3 3 3 2 3 2" xfId="17624" xr:uid="{00000000-0005-0000-0000-000006450000}"/>
    <cellStyle name="Comma 5 2 3 3 3 2 4" xfId="17625" xr:uid="{00000000-0005-0000-0000-000007450000}"/>
    <cellStyle name="Comma 5 2 3 3 3 2 4 2" xfId="17626" xr:uid="{00000000-0005-0000-0000-000008450000}"/>
    <cellStyle name="Comma 5 2 3 3 3 2 5" xfId="17627" xr:uid="{00000000-0005-0000-0000-000009450000}"/>
    <cellStyle name="Comma 5 2 3 3 3 3" xfId="17628" xr:uid="{00000000-0005-0000-0000-00000A450000}"/>
    <cellStyle name="Comma 5 2 3 3 3 3 2" xfId="17629" xr:uid="{00000000-0005-0000-0000-00000B450000}"/>
    <cellStyle name="Comma 5 2 3 3 3 3 2 2" xfId="17630" xr:uid="{00000000-0005-0000-0000-00000C450000}"/>
    <cellStyle name="Comma 5 2 3 3 3 3 3" xfId="17631" xr:uid="{00000000-0005-0000-0000-00000D450000}"/>
    <cellStyle name="Comma 5 2 3 3 3 3 3 2" xfId="17632" xr:uid="{00000000-0005-0000-0000-00000E450000}"/>
    <cellStyle name="Comma 5 2 3 3 3 3 4" xfId="17633" xr:uid="{00000000-0005-0000-0000-00000F450000}"/>
    <cellStyle name="Comma 5 2 3 3 3 4" xfId="17634" xr:uid="{00000000-0005-0000-0000-000010450000}"/>
    <cellStyle name="Comma 5 2 3 3 3 4 2" xfId="17635" xr:uid="{00000000-0005-0000-0000-000011450000}"/>
    <cellStyle name="Comma 5 2 3 3 3 5" xfId="17636" xr:uid="{00000000-0005-0000-0000-000012450000}"/>
    <cellStyle name="Comma 5 2 3 3 3 5 2" xfId="17637" xr:uid="{00000000-0005-0000-0000-000013450000}"/>
    <cellStyle name="Comma 5 2 3 3 3 6" xfId="17638" xr:uid="{00000000-0005-0000-0000-000014450000}"/>
    <cellStyle name="Comma 5 2 3 3 4" xfId="17639" xr:uid="{00000000-0005-0000-0000-000015450000}"/>
    <cellStyle name="Comma 5 2 3 3 4 2" xfId="17640" xr:uid="{00000000-0005-0000-0000-000016450000}"/>
    <cellStyle name="Comma 5 2 3 3 4 2 2" xfId="17641" xr:uid="{00000000-0005-0000-0000-000017450000}"/>
    <cellStyle name="Comma 5 2 3 3 4 2 2 2" xfId="17642" xr:uid="{00000000-0005-0000-0000-000018450000}"/>
    <cellStyle name="Comma 5 2 3 3 4 2 3" xfId="17643" xr:uid="{00000000-0005-0000-0000-000019450000}"/>
    <cellStyle name="Comma 5 2 3 3 4 2 3 2" xfId="17644" xr:uid="{00000000-0005-0000-0000-00001A450000}"/>
    <cellStyle name="Comma 5 2 3 3 4 2 4" xfId="17645" xr:uid="{00000000-0005-0000-0000-00001B450000}"/>
    <cellStyle name="Comma 5 2 3 3 4 3" xfId="17646" xr:uid="{00000000-0005-0000-0000-00001C450000}"/>
    <cellStyle name="Comma 5 2 3 3 4 3 2" xfId="17647" xr:uid="{00000000-0005-0000-0000-00001D450000}"/>
    <cellStyle name="Comma 5 2 3 3 4 4" xfId="17648" xr:uid="{00000000-0005-0000-0000-00001E450000}"/>
    <cellStyle name="Comma 5 2 3 3 4 4 2" xfId="17649" xr:uid="{00000000-0005-0000-0000-00001F450000}"/>
    <cellStyle name="Comma 5 2 3 3 4 5" xfId="17650" xr:uid="{00000000-0005-0000-0000-000020450000}"/>
    <cellStyle name="Comma 5 2 3 3 5" xfId="17651" xr:uid="{00000000-0005-0000-0000-000021450000}"/>
    <cellStyle name="Comma 5 2 3 3 5 2" xfId="17652" xr:uid="{00000000-0005-0000-0000-000022450000}"/>
    <cellStyle name="Comma 5 2 3 3 5 2 2" xfId="17653" xr:uid="{00000000-0005-0000-0000-000023450000}"/>
    <cellStyle name="Comma 5 2 3 3 5 3" xfId="17654" xr:uid="{00000000-0005-0000-0000-000024450000}"/>
    <cellStyle name="Comma 5 2 3 3 5 3 2" xfId="17655" xr:uid="{00000000-0005-0000-0000-000025450000}"/>
    <cellStyle name="Comma 5 2 3 3 5 4" xfId="17656" xr:uid="{00000000-0005-0000-0000-000026450000}"/>
    <cellStyle name="Comma 5 2 3 3 6" xfId="17657" xr:uid="{00000000-0005-0000-0000-000027450000}"/>
    <cellStyle name="Comma 5 2 3 3 6 2" xfId="17658" xr:uid="{00000000-0005-0000-0000-000028450000}"/>
    <cellStyle name="Comma 5 2 3 3 7" xfId="17659" xr:uid="{00000000-0005-0000-0000-000029450000}"/>
    <cellStyle name="Comma 5 2 3 3 7 2" xfId="17660" xr:uid="{00000000-0005-0000-0000-00002A450000}"/>
    <cellStyle name="Comma 5 2 3 3 8" xfId="17661" xr:uid="{00000000-0005-0000-0000-00002B450000}"/>
    <cellStyle name="Comma 5 2 3 4" xfId="17662" xr:uid="{00000000-0005-0000-0000-00002C450000}"/>
    <cellStyle name="Comma 5 2 3 4 2" xfId="17663" xr:uid="{00000000-0005-0000-0000-00002D450000}"/>
    <cellStyle name="Comma 5 2 3 4 2 2" xfId="17664" xr:uid="{00000000-0005-0000-0000-00002E450000}"/>
    <cellStyle name="Comma 5 2 3 4 2 2 2" xfId="17665" xr:uid="{00000000-0005-0000-0000-00002F450000}"/>
    <cellStyle name="Comma 5 2 3 4 2 2 2 2" xfId="17666" xr:uid="{00000000-0005-0000-0000-000030450000}"/>
    <cellStyle name="Comma 5 2 3 4 2 2 2 2 2" xfId="17667" xr:uid="{00000000-0005-0000-0000-000031450000}"/>
    <cellStyle name="Comma 5 2 3 4 2 2 2 3" xfId="17668" xr:uid="{00000000-0005-0000-0000-000032450000}"/>
    <cellStyle name="Comma 5 2 3 4 2 2 2 3 2" xfId="17669" xr:uid="{00000000-0005-0000-0000-000033450000}"/>
    <cellStyle name="Comma 5 2 3 4 2 2 2 4" xfId="17670" xr:uid="{00000000-0005-0000-0000-000034450000}"/>
    <cellStyle name="Comma 5 2 3 4 2 2 3" xfId="17671" xr:uid="{00000000-0005-0000-0000-000035450000}"/>
    <cellStyle name="Comma 5 2 3 4 2 2 3 2" xfId="17672" xr:uid="{00000000-0005-0000-0000-000036450000}"/>
    <cellStyle name="Comma 5 2 3 4 2 2 4" xfId="17673" xr:uid="{00000000-0005-0000-0000-000037450000}"/>
    <cellStyle name="Comma 5 2 3 4 2 2 4 2" xfId="17674" xr:uid="{00000000-0005-0000-0000-000038450000}"/>
    <cellStyle name="Comma 5 2 3 4 2 2 5" xfId="17675" xr:uid="{00000000-0005-0000-0000-000039450000}"/>
    <cellStyle name="Comma 5 2 3 4 2 3" xfId="17676" xr:uid="{00000000-0005-0000-0000-00003A450000}"/>
    <cellStyle name="Comma 5 2 3 4 2 3 2" xfId="17677" xr:uid="{00000000-0005-0000-0000-00003B450000}"/>
    <cellStyle name="Comma 5 2 3 4 2 3 2 2" xfId="17678" xr:uid="{00000000-0005-0000-0000-00003C450000}"/>
    <cellStyle name="Comma 5 2 3 4 2 3 3" xfId="17679" xr:uid="{00000000-0005-0000-0000-00003D450000}"/>
    <cellStyle name="Comma 5 2 3 4 2 3 3 2" xfId="17680" xr:uid="{00000000-0005-0000-0000-00003E450000}"/>
    <cellStyle name="Comma 5 2 3 4 2 3 4" xfId="17681" xr:uid="{00000000-0005-0000-0000-00003F450000}"/>
    <cellStyle name="Comma 5 2 3 4 2 4" xfId="17682" xr:uid="{00000000-0005-0000-0000-000040450000}"/>
    <cellStyle name="Comma 5 2 3 4 2 4 2" xfId="17683" xr:uid="{00000000-0005-0000-0000-000041450000}"/>
    <cellStyle name="Comma 5 2 3 4 2 5" xfId="17684" xr:uid="{00000000-0005-0000-0000-000042450000}"/>
    <cellStyle name="Comma 5 2 3 4 2 5 2" xfId="17685" xr:uid="{00000000-0005-0000-0000-000043450000}"/>
    <cellStyle name="Comma 5 2 3 4 2 6" xfId="17686" xr:uid="{00000000-0005-0000-0000-000044450000}"/>
    <cellStyle name="Comma 5 2 3 4 3" xfId="17687" xr:uid="{00000000-0005-0000-0000-000045450000}"/>
    <cellStyle name="Comma 5 2 3 4 3 2" xfId="17688" xr:uid="{00000000-0005-0000-0000-000046450000}"/>
    <cellStyle name="Comma 5 2 3 4 3 2 2" xfId="17689" xr:uid="{00000000-0005-0000-0000-000047450000}"/>
    <cellStyle name="Comma 5 2 3 4 3 2 2 2" xfId="17690" xr:uid="{00000000-0005-0000-0000-000048450000}"/>
    <cellStyle name="Comma 5 2 3 4 3 2 3" xfId="17691" xr:uid="{00000000-0005-0000-0000-000049450000}"/>
    <cellStyle name="Comma 5 2 3 4 3 2 3 2" xfId="17692" xr:uid="{00000000-0005-0000-0000-00004A450000}"/>
    <cellStyle name="Comma 5 2 3 4 3 2 4" xfId="17693" xr:uid="{00000000-0005-0000-0000-00004B450000}"/>
    <cellStyle name="Comma 5 2 3 4 3 3" xfId="17694" xr:uid="{00000000-0005-0000-0000-00004C450000}"/>
    <cellStyle name="Comma 5 2 3 4 3 3 2" xfId="17695" xr:uid="{00000000-0005-0000-0000-00004D450000}"/>
    <cellStyle name="Comma 5 2 3 4 3 4" xfId="17696" xr:uid="{00000000-0005-0000-0000-00004E450000}"/>
    <cellStyle name="Comma 5 2 3 4 3 4 2" xfId="17697" xr:uid="{00000000-0005-0000-0000-00004F450000}"/>
    <cellStyle name="Comma 5 2 3 4 3 5" xfId="17698" xr:uid="{00000000-0005-0000-0000-000050450000}"/>
    <cellStyle name="Comma 5 2 3 4 4" xfId="17699" xr:uid="{00000000-0005-0000-0000-000051450000}"/>
    <cellStyle name="Comma 5 2 3 4 4 2" xfId="17700" xr:uid="{00000000-0005-0000-0000-000052450000}"/>
    <cellStyle name="Comma 5 2 3 4 4 2 2" xfId="17701" xr:uid="{00000000-0005-0000-0000-000053450000}"/>
    <cellStyle name="Comma 5 2 3 4 4 3" xfId="17702" xr:uid="{00000000-0005-0000-0000-000054450000}"/>
    <cellStyle name="Comma 5 2 3 4 4 3 2" xfId="17703" xr:uid="{00000000-0005-0000-0000-000055450000}"/>
    <cellStyle name="Comma 5 2 3 4 4 4" xfId="17704" xr:uid="{00000000-0005-0000-0000-000056450000}"/>
    <cellStyle name="Comma 5 2 3 4 5" xfId="17705" xr:uid="{00000000-0005-0000-0000-000057450000}"/>
    <cellStyle name="Comma 5 2 3 4 5 2" xfId="17706" xr:uid="{00000000-0005-0000-0000-000058450000}"/>
    <cellStyle name="Comma 5 2 3 4 6" xfId="17707" xr:uid="{00000000-0005-0000-0000-000059450000}"/>
    <cellStyle name="Comma 5 2 3 4 6 2" xfId="17708" xr:uid="{00000000-0005-0000-0000-00005A450000}"/>
    <cellStyle name="Comma 5 2 3 4 7" xfId="17709" xr:uid="{00000000-0005-0000-0000-00005B450000}"/>
    <cellStyle name="Comma 5 2 3 5" xfId="17710" xr:uid="{00000000-0005-0000-0000-00005C450000}"/>
    <cellStyle name="Comma 5 2 3 5 2" xfId="17711" xr:uid="{00000000-0005-0000-0000-00005D450000}"/>
    <cellStyle name="Comma 5 2 3 5 2 2" xfId="17712" xr:uid="{00000000-0005-0000-0000-00005E450000}"/>
    <cellStyle name="Comma 5 2 3 5 2 2 2" xfId="17713" xr:uid="{00000000-0005-0000-0000-00005F450000}"/>
    <cellStyle name="Comma 5 2 3 5 2 2 2 2" xfId="17714" xr:uid="{00000000-0005-0000-0000-000060450000}"/>
    <cellStyle name="Comma 5 2 3 5 2 2 3" xfId="17715" xr:uid="{00000000-0005-0000-0000-000061450000}"/>
    <cellStyle name="Comma 5 2 3 5 2 2 3 2" xfId="17716" xr:uid="{00000000-0005-0000-0000-000062450000}"/>
    <cellStyle name="Comma 5 2 3 5 2 2 4" xfId="17717" xr:uid="{00000000-0005-0000-0000-000063450000}"/>
    <cellStyle name="Comma 5 2 3 5 2 3" xfId="17718" xr:uid="{00000000-0005-0000-0000-000064450000}"/>
    <cellStyle name="Comma 5 2 3 5 2 3 2" xfId="17719" xr:uid="{00000000-0005-0000-0000-000065450000}"/>
    <cellStyle name="Comma 5 2 3 5 2 4" xfId="17720" xr:uid="{00000000-0005-0000-0000-000066450000}"/>
    <cellStyle name="Comma 5 2 3 5 2 4 2" xfId="17721" xr:uid="{00000000-0005-0000-0000-000067450000}"/>
    <cellStyle name="Comma 5 2 3 5 2 5" xfId="17722" xr:uid="{00000000-0005-0000-0000-000068450000}"/>
    <cellStyle name="Comma 5 2 3 5 3" xfId="17723" xr:uid="{00000000-0005-0000-0000-000069450000}"/>
    <cellStyle name="Comma 5 2 3 5 3 2" xfId="17724" xr:uid="{00000000-0005-0000-0000-00006A450000}"/>
    <cellStyle name="Comma 5 2 3 5 3 2 2" xfId="17725" xr:uid="{00000000-0005-0000-0000-00006B450000}"/>
    <cellStyle name="Comma 5 2 3 5 3 3" xfId="17726" xr:uid="{00000000-0005-0000-0000-00006C450000}"/>
    <cellStyle name="Comma 5 2 3 5 3 3 2" xfId="17727" xr:uid="{00000000-0005-0000-0000-00006D450000}"/>
    <cellStyle name="Comma 5 2 3 5 3 4" xfId="17728" xr:uid="{00000000-0005-0000-0000-00006E450000}"/>
    <cellStyle name="Comma 5 2 3 5 4" xfId="17729" xr:uid="{00000000-0005-0000-0000-00006F450000}"/>
    <cellStyle name="Comma 5 2 3 5 4 2" xfId="17730" xr:uid="{00000000-0005-0000-0000-000070450000}"/>
    <cellStyle name="Comma 5 2 3 5 5" xfId="17731" xr:uid="{00000000-0005-0000-0000-000071450000}"/>
    <cellStyle name="Comma 5 2 3 5 5 2" xfId="17732" xr:uid="{00000000-0005-0000-0000-000072450000}"/>
    <cellStyle name="Comma 5 2 3 5 6" xfId="17733" xr:uid="{00000000-0005-0000-0000-000073450000}"/>
    <cellStyle name="Comma 5 2 3 6" xfId="17734" xr:uid="{00000000-0005-0000-0000-000074450000}"/>
    <cellStyle name="Comma 5 2 3 6 2" xfId="17735" xr:uid="{00000000-0005-0000-0000-000075450000}"/>
    <cellStyle name="Comma 5 2 3 6 2 2" xfId="17736" xr:uid="{00000000-0005-0000-0000-000076450000}"/>
    <cellStyle name="Comma 5 2 3 6 2 2 2" xfId="17737" xr:uid="{00000000-0005-0000-0000-000077450000}"/>
    <cellStyle name="Comma 5 2 3 6 2 3" xfId="17738" xr:uid="{00000000-0005-0000-0000-000078450000}"/>
    <cellStyle name="Comma 5 2 3 6 2 3 2" xfId="17739" xr:uid="{00000000-0005-0000-0000-000079450000}"/>
    <cellStyle name="Comma 5 2 3 6 2 4" xfId="17740" xr:uid="{00000000-0005-0000-0000-00007A450000}"/>
    <cellStyle name="Comma 5 2 3 6 3" xfId="17741" xr:uid="{00000000-0005-0000-0000-00007B450000}"/>
    <cellStyle name="Comma 5 2 3 6 3 2" xfId="17742" xr:uid="{00000000-0005-0000-0000-00007C450000}"/>
    <cellStyle name="Comma 5 2 3 6 4" xfId="17743" xr:uid="{00000000-0005-0000-0000-00007D450000}"/>
    <cellStyle name="Comma 5 2 3 6 4 2" xfId="17744" xr:uid="{00000000-0005-0000-0000-00007E450000}"/>
    <cellStyle name="Comma 5 2 3 6 5" xfId="17745" xr:uid="{00000000-0005-0000-0000-00007F450000}"/>
    <cellStyle name="Comma 5 2 3 7" xfId="17746" xr:uid="{00000000-0005-0000-0000-000080450000}"/>
    <cellStyle name="Comma 5 2 3 7 2" xfId="17747" xr:uid="{00000000-0005-0000-0000-000081450000}"/>
    <cellStyle name="Comma 5 2 3 7 2 2" xfId="17748" xr:uid="{00000000-0005-0000-0000-000082450000}"/>
    <cellStyle name="Comma 5 2 3 7 3" xfId="17749" xr:uid="{00000000-0005-0000-0000-000083450000}"/>
    <cellStyle name="Comma 5 2 3 7 3 2" xfId="17750" xr:uid="{00000000-0005-0000-0000-000084450000}"/>
    <cellStyle name="Comma 5 2 3 7 4" xfId="17751" xr:uid="{00000000-0005-0000-0000-000085450000}"/>
    <cellStyle name="Comma 5 2 3 8" xfId="17752" xr:uid="{00000000-0005-0000-0000-000086450000}"/>
    <cellStyle name="Comma 5 2 3 8 2" xfId="17753" xr:uid="{00000000-0005-0000-0000-000087450000}"/>
    <cellStyle name="Comma 5 2 3 9" xfId="17754" xr:uid="{00000000-0005-0000-0000-000088450000}"/>
    <cellStyle name="Comma 5 2 3 9 2" xfId="17755" xr:uid="{00000000-0005-0000-0000-000089450000}"/>
    <cellStyle name="Comma 5 2 4" xfId="17756" xr:uid="{00000000-0005-0000-0000-00008A450000}"/>
    <cellStyle name="Comma 5 2 4 10" xfId="17757" xr:uid="{00000000-0005-0000-0000-00008B450000}"/>
    <cellStyle name="Comma 5 2 4 2" xfId="17758" xr:uid="{00000000-0005-0000-0000-00008C450000}"/>
    <cellStyle name="Comma 5 2 4 2 2" xfId="17759" xr:uid="{00000000-0005-0000-0000-00008D450000}"/>
    <cellStyle name="Comma 5 2 4 2 2 2" xfId="17760" xr:uid="{00000000-0005-0000-0000-00008E450000}"/>
    <cellStyle name="Comma 5 2 4 2 2 2 2" xfId="17761" xr:uid="{00000000-0005-0000-0000-00008F450000}"/>
    <cellStyle name="Comma 5 2 4 2 2 2 2 2" xfId="17762" xr:uid="{00000000-0005-0000-0000-000090450000}"/>
    <cellStyle name="Comma 5 2 4 2 2 2 2 2 2" xfId="17763" xr:uid="{00000000-0005-0000-0000-000091450000}"/>
    <cellStyle name="Comma 5 2 4 2 2 2 2 2 2 2" xfId="17764" xr:uid="{00000000-0005-0000-0000-000092450000}"/>
    <cellStyle name="Comma 5 2 4 2 2 2 2 2 2 2 2" xfId="17765" xr:uid="{00000000-0005-0000-0000-000093450000}"/>
    <cellStyle name="Comma 5 2 4 2 2 2 2 2 2 3" xfId="17766" xr:uid="{00000000-0005-0000-0000-000094450000}"/>
    <cellStyle name="Comma 5 2 4 2 2 2 2 2 2 3 2" xfId="17767" xr:uid="{00000000-0005-0000-0000-000095450000}"/>
    <cellStyle name="Comma 5 2 4 2 2 2 2 2 2 4" xfId="17768" xr:uid="{00000000-0005-0000-0000-000096450000}"/>
    <cellStyle name="Comma 5 2 4 2 2 2 2 2 3" xfId="17769" xr:uid="{00000000-0005-0000-0000-000097450000}"/>
    <cellStyle name="Comma 5 2 4 2 2 2 2 2 3 2" xfId="17770" xr:uid="{00000000-0005-0000-0000-000098450000}"/>
    <cellStyle name="Comma 5 2 4 2 2 2 2 2 4" xfId="17771" xr:uid="{00000000-0005-0000-0000-000099450000}"/>
    <cellStyle name="Comma 5 2 4 2 2 2 2 2 4 2" xfId="17772" xr:uid="{00000000-0005-0000-0000-00009A450000}"/>
    <cellStyle name="Comma 5 2 4 2 2 2 2 2 5" xfId="17773" xr:uid="{00000000-0005-0000-0000-00009B450000}"/>
    <cellStyle name="Comma 5 2 4 2 2 2 2 3" xfId="17774" xr:uid="{00000000-0005-0000-0000-00009C450000}"/>
    <cellStyle name="Comma 5 2 4 2 2 2 2 3 2" xfId="17775" xr:uid="{00000000-0005-0000-0000-00009D450000}"/>
    <cellStyle name="Comma 5 2 4 2 2 2 2 3 2 2" xfId="17776" xr:uid="{00000000-0005-0000-0000-00009E450000}"/>
    <cellStyle name="Comma 5 2 4 2 2 2 2 3 3" xfId="17777" xr:uid="{00000000-0005-0000-0000-00009F450000}"/>
    <cellStyle name="Comma 5 2 4 2 2 2 2 3 3 2" xfId="17778" xr:uid="{00000000-0005-0000-0000-0000A0450000}"/>
    <cellStyle name="Comma 5 2 4 2 2 2 2 3 4" xfId="17779" xr:uid="{00000000-0005-0000-0000-0000A1450000}"/>
    <cellStyle name="Comma 5 2 4 2 2 2 2 4" xfId="17780" xr:uid="{00000000-0005-0000-0000-0000A2450000}"/>
    <cellStyle name="Comma 5 2 4 2 2 2 2 4 2" xfId="17781" xr:uid="{00000000-0005-0000-0000-0000A3450000}"/>
    <cellStyle name="Comma 5 2 4 2 2 2 2 5" xfId="17782" xr:uid="{00000000-0005-0000-0000-0000A4450000}"/>
    <cellStyle name="Comma 5 2 4 2 2 2 2 5 2" xfId="17783" xr:uid="{00000000-0005-0000-0000-0000A5450000}"/>
    <cellStyle name="Comma 5 2 4 2 2 2 2 6" xfId="17784" xr:uid="{00000000-0005-0000-0000-0000A6450000}"/>
    <cellStyle name="Comma 5 2 4 2 2 2 3" xfId="17785" xr:uid="{00000000-0005-0000-0000-0000A7450000}"/>
    <cellStyle name="Comma 5 2 4 2 2 2 3 2" xfId="17786" xr:uid="{00000000-0005-0000-0000-0000A8450000}"/>
    <cellStyle name="Comma 5 2 4 2 2 2 3 2 2" xfId="17787" xr:uid="{00000000-0005-0000-0000-0000A9450000}"/>
    <cellStyle name="Comma 5 2 4 2 2 2 3 2 2 2" xfId="17788" xr:uid="{00000000-0005-0000-0000-0000AA450000}"/>
    <cellStyle name="Comma 5 2 4 2 2 2 3 2 3" xfId="17789" xr:uid="{00000000-0005-0000-0000-0000AB450000}"/>
    <cellStyle name="Comma 5 2 4 2 2 2 3 2 3 2" xfId="17790" xr:uid="{00000000-0005-0000-0000-0000AC450000}"/>
    <cellStyle name="Comma 5 2 4 2 2 2 3 2 4" xfId="17791" xr:uid="{00000000-0005-0000-0000-0000AD450000}"/>
    <cellStyle name="Comma 5 2 4 2 2 2 3 3" xfId="17792" xr:uid="{00000000-0005-0000-0000-0000AE450000}"/>
    <cellStyle name="Comma 5 2 4 2 2 2 3 3 2" xfId="17793" xr:uid="{00000000-0005-0000-0000-0000AF450000}"/>
    <cellStyle name="Comma 5 2 4 2 2 2 3 4" xfId="17794" xr:uid="{00000000-0005-0000-0000-0000B0450000}"/>
    <cellStyle name="Comma 5 2 4 2 2 2 3 4 2" xfId="17795" xr:uid="{00000000-0005-0000-0000-0000B1450000}"/>
    <cellStyle name="Comma 5 2 4 2 2 2 3 5" xfId="17796" xr:uid="{00000000-0005-0000-0000-0000B2450000}"/>
    <cellStyle name="Comma 5 2 4 2 2 2 4" xfId="17797" xr:uid="{00000000-0005-0000-0000-0000B3450000}"/>
    <cellStyle name="Comma 5 2 4 2 2 2 4 2" xfId="17798" xr:uid="{00000000-0005-0000-0000-0000B4450000}"/>
    <cellStyle name="Comma 5 2 4 2 2 2 4 2 2" xfId="17799" xr:uid="{00000000-0005-0000-0000-0000B5450000}"/>
    <cellStyle name="Comma 5 2 4 2 2 2 4 3" xfId="17800" xr:uid="{00000000-0005-0000-0000-0000B6450000}"/>
    <cellStyle name="Comma 5 2 4 2 2 2 4 3 2" xfId="17801" xr:uid="{00000000-0005-0000-0000-0000B7450000}"/>
    <cellStyle name="Comma 5 2 4 2 2 2 4 4" xfId="17802" xr:uid="{00000000-0005-0000-0000-0000B8450000}"/>
    <cellStyle name="Comma 5 2 4 2 2 2 5" xfId="17803" xr:uid="{00000000-0005-0000-0000-0000B9450000}"/>
    <cellStyle name="Comma 5 2 4 2 2 2 5 2" xfId="17804" xr:uid="{00000000-0005-0000-0000-0000BA450000}"/>
    <cellStyle name="Comma 5 2 4 2 2 2 6" xfId="17805" xr:uid="{00000000-0005-0000-0000-0000BB450000}"/>
    <cellStyle name="Comma 5 2 4 2 2 2 6 2" xfId="17806" xr:uid="{00000000-0005-0000-0000-0000BC450000}"/>
    <cellStyle name="Comma 5 2 4 2 2 2 7" xfId="17807" xr:uid="{00000000-0005-0000-0000-0000BD450000}"/>
    <cellStyle name="Comma 5 2 4 2 2 3" xfId="17808" xr:uid="{00000000-0005-0000-0000-0000BE450000}"/>
    <cellStyle name="Comma 5 2 4 2 2 3 2" xfId="17809" xr:uid="{00000000-0005-0000-0000-0000BF450000}"/>
    <cellStyle name="Comma 5 2 4 2 2 3 2 2" xfId="17810" xr:uid="{00000000-0005-0000-0000-0000C0450000}"/>
    <cellStyle name="Comma 5 2 4 2 2 3 2 2 2" xfId="17811" xr:uid="{00000000-0005-0000-0000-0000C1450000}"/>
    <cellStyle name="Comma 5 2 4 2 2 3 2 2 2 2" xfId="17812" xr:uid="{00000000-0005-0000-0000-0000C2450000}"/>
    <cellStyle name="Comma 5 2 4 2 2 3 2 2 3" xfId="17813" xr:uid="{00000000-0005-0000-0000-0000C3450000}"/>
    <cellStyle name="Comma 5 2 4 2 2 3 2 2 3 2" xfId="17814" xr:uid="{00000000-0005-0000-0000-0000C4450000}"/>
    <cellStyle name="Comma 5 2 4 2 2 3 2 2 4" xfId="17815" xr:uid="{00000000-0005-0000-0000-0000C5450000}"/>
    <cellStyle name="Comma 5 2 4 2 2 3 2 3" xfId="17816" xr:uid="{00000000-0005-0000-0000-0000C6450000}"/>
    <cellStyle name="Comma 5 2 4 2 2 3 2 3 2" xfId="17817" xr:uid="{00000000-0005-0000-0000-0000C7450000}"/>
    <cellStyle name="Comma 5 2 4 2 2 3 2 4" xfId="17818" xr:uid="{00000000-0005-0000-0000-0000C8450000}"/>
    <cellStyle name="Comma 5 2 4 2 2 3 2 4 2" xfId="17819" xr:uid="{00000000-0005-0000-0000-0000C9450000}"/>
    <cellStyle name="Comma 5 2 4 2 2 3 2 5" xfId="17820" xr:uid="{00000000-0005-0000-0000-0000CA450000}"/>
    <cellStyle name="Comma 5 2 4 2 2 3 3" xfId="17821" xr:uid="{00000000-0005-0000-0000-0000CB450000}"/>
    <cellStyle name="Comma 5 2 4 2 2 3 3 2" xfId="17822" xr:uid="{00000000-0005-0000-0000-0000CC450000}"/>
    <cellStyle name="Comma 5 2 4 2 2 3 3 2 2" xfId="17823" xr:uid="{00000000-0005-0000-0000-0000CD450000}"/>
    <cellStyle name="Comma 5 2 4 2 2 3 3 3" xfId="17824" xr:uid="{00000000-0005-0000-0000-0000CE450000}"/>
    <cellStyle name="Comma 5 2 4 2 2 3 3 3 2" xfId="17825" xr:uid="{00000000-0005-0000-0000-0000CF450000}"/>
    <cellStyle name="Comma 5 2 4 2 2 3 3 4" xfId="17826" xr:uid="{00000000-0005-0000-0000-0000D0450000}"/>
    <cellStyle name="Comma 5 2 4 2 2 3 4" xfId="17827" xr:uid="{00000000-0005-0000-0000-0000D1450000}"/>
    <cellStyle name="Comma 5 2 4 2 2 3 4 2" xfId="17828" xr:uid="{00000000-0005-0000-0000-0000D2450000}"/>
    <cellStyle name="Comma 5 2 4 2 2 3 5" xfId="17829" xr:uid="{00000000-0005-0000-0000-0000D3450000}"/>
    <cellStyle name="Comma 5 2 4 2 2 3 5 2" xfId="17830" xr:uid="{00000000-0005-0000-0000-0000D4450000}"/>
    <cellStyle name="Comma 5 2 4 2 2 3 6" xfId="17831" xr:uid="{00000000-0005-0000-0000-0000D5450000}"/>
    <cellStyle name="Comma 5 2 4 2 2 4" xfId="17832" xr:uid="{00000000-0005-0000-0000-0000D6450000}"/>
    <cellStyle name="Comma 5 2 4 2 2 4 2" xfId="17833" xr:uid="{00000000-0005-0000-0000-0000D7450000}"/>
    <cellStyle name="Comma 5 2 4 2 2 4 2 2" xfId="17834" xr:uid="{00000000-0005-0000-0000-0000D8450000}"/>
    <cellStyle name="Comma 5 2 4 2 2 4 2 2 2" xfId="17835" xr:uid="{00000000-0005-0000-0000-0000D9450000}"/>
    <cellStyle name="Comma 5 2 4 2 2 4 2 3" xfId="17836" xr:uid="{00000000-0005-0000-0000-0000DA450000}"/>
    <cellStyle name="Comma 5 2 4 2 2 4 2 3 2" xfId="17837" xr:uid="{00000000-0005-0000-0000-0000DB450000}"/>
    <cellStyle name="Comma 5 2 4 2 2 4 2 4" xfId="17838" xr:uid="{00000000-0005-0000-0000-0000DC450000}"/>
    <cellStyle name="Comma 5 2 4 2 2 4 3" xfId="17839" xr:uid="{00000000-0005-0000-0000-0000DD450000}"/>
    <cellStyle name="Comma 5 2 4 2 2 4 3 2" xfId="17840" xr:uid="{00000000-0005-0000-0000-0000DE450000}"/>
    <cellStyle name="Comma 5 2 4 2 2 4 4" xfId="17841" xr:uid="{00000000-0005-0000-0000-0000DF450000}"/>
    <cellStyle name="Comma 5 2 4 2 2 4 4 2" xfId="17842" xr:uid="{00000000-0005-0000-0000-0000E0450000}"/>
    <cellStyle name="Comma 5 2 4 2 2 4 5" xfId="17843" xr:uid="{00000000-0005-0000-0000-0000E1450000}"/>
    <cellStyle name="Comma 5 2 4 2 2 5" xfId="17844" xr:uid="{00000000-0005-0000-0000-0000E2450000}"/>
    <cellStyle name="Comma 5 2 4 2 2 5 2" xfId="17845" xr:uid="{00000000-0005-0000-0000-0000E3450000}"/>
    <cellStyle name="Comma 5 2 4 2 2 5 2 2" xfId="17846" xr:uid="{00000000-0005-0000-0000-0000E4450000}"/>
    <cellStyle name="Comma 5 2 4 2 2 5 3" xfId="17847" xr:uid="{00000000-0005-0000-0000-0000E5450000}"/>
    <cellStyle name="Comma 5 2 4 2 2 5 3 2" xfId="17848" xr:uid="{00000000-0005-0000-0000-0000E6450000}"/>
    <cellStyle name="Comma 5 2 4 2 2 5 4" xfId="17849" xr:uid="{00000000-0005-0000-0000-0000E7450000}"/>
    <cellStyle name="Comma 5 2 4 2 2 6" xfId="17850" xr:uid="{00000000-0005-0000-0000-0000E8450000}"/>
    <cellStyle name="Comma 5 2 4 2 2 6 2" xfId="17851" xr:uid="{00000000-0005-0000-0000-0000E9450000}"/>
    <cellStyle name="Comma 5 2 4 2 2 7" xfId="17852" xr:uid="{00000000-0005-0000-0000-0000EA450000}"/>
    <cellStyle name="Comma 5 2 4 2 2 7 2" xfId="17853" xr:uid="{00000000-0005-0000-0000-0000EB450000}"/>
    <cellStyle name="Comma 5 2 4 2 2 8" xfId="17854" xr:uid="{00000000-0005-0000-0000-0000EC450000}"/>
    <cellStyle name="Comma 5 2 4 2 3" xfId="17855" xr:uid="{00000000-0005-0000-0000-0000ED450000}"/>
    <cellStyle name="Comma 5 2 4 2 3 2" xfId="17856" xr:uid="{00000000-0005-0000-0000-0000EE450000}"/>
    <cellStyle name="Comma 5 2 4 2 3 2 2" xfId="17857" xr:uid="{00000000-0005-0000-0000-0000EF450000}"/>
    <cellStyle name="Comma 5 2 4 2 3 2 2 2" xfId="17858" xr:uid="{00000000-0005-0000-0000-0000F0450000}"/>
    <cellStyle name="Comma 5 2 4 2 3 2 2 2 2" xfId="17859" xr:uid="{00000000-0005-0000-0000-0000F1450000}"/>
    <cellStyle name="Comma 5 2 4 2 3 2 2 2 2 2" xfId="17860" xr:uid="{00000000-0005-0000-0000-0000F2450000}"/>
    <cellStyle name="Comma 5 2 4 2 3 2 2 2 3" xfId="17861" xr:uid="{00000000-0005-0000-0000-0000F3450000}"/>
    <cellStyle name="Comma 5 2 4 2 3 2 2 2 3 2" xfId="17862" xr:uid="{00000000-0005-0000-0000-0000F4450000}"/>
    <cellStyle name="Comma 5 2 4 2 3 2 2 2 4" xfId="17863" xr:uid="{00000000-0005-0000-0000-0000F5450000}"/>
    <cellStyle name="Comma 5 2 4 2 3 2 2 3" xfId="17864" xr:uid="{00000000-0005-0000-0000-0000F6450000}"/>
    <cellStyle name="Comma 5 2 4 2 3 2 2 3 2" xfId="17865" xr:uid="{00000000-0005-0000-0000-0000F7450000}"/>
    <cellStyle name="Comma 5 2 4 2 3 2 2 4" xfId="17866" xr:uid="{00000000-0005-0000-0000-0000F8450000}"/>
    <cellStyle name="Comma 5 2 4 2 3 2 2 4 2" xfId="17867" xr:uid="{00000000-0005-0000-0000-0000F9450000}"/>
    <cellStyle name="Comma 5 2 4 2 3 2 2 5" xfId="17868" xr:uid="{00000000-0005-0000-0000-0000FA450000}"/>
    <cellStyle name="Comma 5 2 4 2 3 2 3" xfId="17869" xr:uid="{00000000-0005-0000-0000-0000FB450000}"/>
    <cellStyle name="Comma 5 2 4 2 3 2 3 2" xfId="17870" xr:uid="{00000000-0005-0000-0000-0000FC450000}"/>
    <cellStyle name="Comma 5 2 4 2 3 2 3 2 2" xfId="17871" xr:uid="{00000000-0005-0000-0000-0000FD450000}"/>
    <cellStyle name="Comma 5 2 4 2 3 2 3 3" xfId="17872" xr:uid="{00000000-0005-0000-0000-0000FE450000}"/>
    <cellStyle name="Comma 5 2 4 2 3 2 3 3 2" xfId="17873" xr:uid="{00000000-0005-0000-0000-0000FF450000}"/>
    <cellStyle name="Comma 5 2 4 2 3 2 3 4" xfId="17874" xr:uid="{00000000-0005-0000-0000-000000460000}"/>
    <cellStyle name="Comma 5 2 4 2 3 2 4" xfId="17875" xr:uid="{00000000-0005-0000-0000-000001460000}"/>
    <cellStyle name="Comma 5 2 4 2 3 2 4 2" xfId="17876" xr:uid="{00000000-0005-0000-0000-000002460000}"/>
    <cellStyle name="Comma 5 2 4 2 3 2 5" xfId="17877" xr:uid="{00000000-0005-0000-0000-000003460000}"/>
    <cellStyle name="Comma 5 2 4 2 3 2 5 2" xfId="17878" xr:uid="{00000000-0005-0000-0000-000004460000}"/>
    <cellStyle name="Comma 5 2 4 2 3 2 6" xfId="17879" xr:uid="{00000000-0005-0000-0000-000005460000}"/>
    <cellStyle name="Comma 5 2 4 2 3 3" xfId="17880" xr:uid="{00000000-0005-0000-0000-000006460000}"/>
    <cellStyle name="Comma 5 2 4 2 3 3 2" xfId="17881" xr:uid="{00000000-0005-0000-0000-000007460000}"/>
    <cellStyle name="Comma 5 2 4 2 3 3 2 2" xfId="17882" xr:uid="{00000000-0005-0000-0000-000008460000}"/>
    <cellStyle name="Comma 5 2 4 2 3 3 2 2 2" xfId="17883" xr:uid="{00000000-0005-0000-0000-000009460000}"/>
    <cellStyle name="Comma 5 2 4 2 3 3 2 3" xfId="17884" xr:uid="{00000000-0005-0000-0000-00000A460000}"/>
    <cellStyle name="Comma 5 2 4 2 3 3 2 3 2" xfId="17885" xr:uid="{00000000-0005-0000-0000-00000B460000}"/>
    <cellStyle name="Comma 5 2 4 2 3 3 2 4" xfId="17886" xr:uid="{00000000-0005-0000-0000-00000C460000}"/>
    <cellStyle name="Comma 5 2 4 2 3 3 3" xfId="17887" xr:uid="{00000000-0005-0000-0000-00000D460000}"/>
    <cellStyle name="Comma 5 2 4 2 3 3 3 2" xfId="17888" xr:uid="{00000000-0005-0000-0000-00000E460000}"/>
    <cellStyle name="Comma 5 2 4 2 3 3 4" xfId="17889" xr:uid="{00000000-0005-0000-0000-00000F460000}"/>
    <cellStyle name="Comma 5 2 4 2 3 3 4 2" xfId="17890" xr:uid="{00000000-0005-0000-0000-000010460000}"/>
    <cellStyle name="Comma 5 2 4 2 3 3 5" xfId="17891" xr:uid="{00000000-0005-0000-0000-000011460000}"/>
    <cellStyle name="Comma 5 2 4 2 3 4" xfId="17892" xr:uid="{00000000-0005-0000-0000-000012460000}"/>
    <cellStyle name="Comma 5 2 4 2 3 4 2" xfId="17893" xr:uid="{00000000-0005-0000-0000-000013460000}"/>
    <cellStyle name="Comma 5 2 4 2 3 4 2 2" xfId="17894" xr:uid="{00000000-0005-0000-0000-000014460000}"/>
    <cellStyle name="Comma 5 2 4 2 3 4 3" xfId="17895" xr:uid="{00000000-0005-0000-0000-000015460000}"/>
    <cellStyle name="Comma 5 2 4 2 3 4 3 2" xfId="17896" xr:uid="{00000000-0005-0000-0000-000016460000}"/>
    <cellStyle name="Comma 5 2 4 2 3 4 4" xfId="17897" xr:uid="{00000000-0005-0000-0000-000017460000}"/>
    <cellStyle name="Comma 5 2 4 2 3 5" xfId="17898" xr:uid="{00000000-0005-0000-0000-000018460000}"/>
    <cellStyle name="Comma 5 2 4 2 3 5 2" xfId="17899" xr:uid="{00000000-0005-0000-0000-000019460000}"/>
    <cellStyle name="Comma 5 2 4 2 3 6" xfId="17900" xr:uid="{00000000-0005-0000-0000-00001A460000}"/>
    <cellStyle name="Comma 5 2 4 2 3 6 2" xfId="17901" xr:uid="{00000000-0005-0000-0000-00001B460000}"/>
    <cellStyle name="Comma 5 2 4 2 3 7" xfId="17902" xr:uid="{00000000-0005-0000-0000-00001C460000}"/>
    <cellStyle name="Comma 5 2 4 2 4" xfId="17903" xr:uid="{00000000-0005-0000-0000-00001D460000}"/>
    <cellStyle name="Comma 5 2 4 2 4 2" xfId="17904" xr:uid="{00000000-0005-0000-0000-00001E460000}"/>
    <cellStyle name="Comma 5 2 4 2 4 2 2" xfId="17905" xr:uid="{00000000-0005-0000-0000-00001F460000}"/>
    <cellStyle name="Comma 5 2 4 2 4 2 2 2" xfId="17906" xr:uid="{00000000-0005-0000-0000-000020460000}"/>
    <cellStyle name="Comma 5 2 4 2 4 2 2 2 2" xfId="17907" xr:uid="{00000000-0005-0000-0000-000021460000}"/>
    <cellStyle name="Comma 5 2 4 2 4 2 2 3" xfId="17908" xr:uid="{00000000-0005-0000-0000-000022460000}"/>
    <cellStyle name="Comma 5 2 4 2 4 2 2 3 2" xfId="17909" xr:uid="{00000000-0005-0000-0000-000023460000}"/>
    <cellStyle name="Comma 5 2 4 2 4 2 2 4" xfId="17910" xr:uid="{00000000-0005-0000-0000-000024460000}"/>
    <cellStyle name="Comma 5 2 4 2 4 2 3" xfId="17911" xr:uid="{00000000-0005-0000-0000-000025460000}"/>
    <cellStyle name="Comma 5 2 4 2 4 2 3 2" xfId="17912" xr:uid="{00000000-0005-0000-0000-000026460000}"/>
    <cellStyle name="Comma 5 2 4 2 4 2 4" xfId="17913" xr:uid="{00000000-0005-0000-0000-000027460000}"/>
    <cellStyle name="Comma 5 2 4 2 4 2 4 2" xfId="17914" xr:uid="{00000000-0005-0000-0000-000028460000}"/>
    <cellStyle name="Comma 5 2 4 2 4 2 5" xfId="17915" xr:uid="{00000000-0005-0000-0000-000029460000}"/>
    <cellStyle name="Comma 5 2 4 2 4 3" xfId="17916" xr:uid="{00000000-0005-0000-0000-00002A460000}"/>
    <cellStyle name="Comma 5 2 4 2 4 3 2" xfId="17917" xr:uid="{00000000-0005-0000-0000-00002B460000}"/>
    <cellStyle name="Comma 5 2 4 2 4 3 2 2" xfId="17918" xr:uid="{00000000-0005-0000-0000-00002C460000}"/>
    <cellStyle name="Comma 5 2 4 2 4 3 3" xfId="17919" xr:uid="{00000000-0005-0000-0000-00002D460000}"/>
    <cellStyle name="Comma 5 2 4 2 4 3 3 2" xfId="17920" xr:uid="{00000000-0005-0000-0000-00002E460000}"/>
    <cellStyle name="Comma 5 2 4 2 4 3 4" xfId="17921" xr:uid="{00000000-0005-0000-0000-00002F460000}"/>
    <cellStyle name="Comma 5 2 4 2 4 4" xfId="17922" xr:uid="{00000000-0005-0000-0000-000030460000}"/>
    <cellStyle name="Comma 5 2 4 2 4 4 2" xfId="17923" xr:uid="{00000000-0005-0000-0000-000031460000}"/>
    <cellStyle name="Comma 5 2 4 2 4 5" xfId="17924" xr:uid="{00000000-0005-0000-0000-000032460000}"/>
    <cellStyle name="Comma 5 2 4 2 4 5 2" xfId="17925" xr:uid="{00000000-0005-0000-0000-000033460000}"/>
    <cellStyle name="Comma 5 2 4 2 4 6" xfId="17926" xr:uid="{00000000-0005-0000-0000-000034460000}"/>
    <cellStyle name="Comma 5 2 4 2 5" xfId="17927" xr:uid="{00000000-0005-0000-0000-000035460000}"/>
    <cellStyle name="Comma 5 2 4 2 5 2" xfId="17928" xr:uid="{00000000-0005-0000-0000-000036460000}"/>
    <cellStyle name="Comma 5 2 4 2 5 2 2" xfId="17929" xr:uid="{00000000-0005-0000-0000-000037460000}"/>
    <cellStyle name="Comma 5 2 4 2 5 2 2 2" xfId="17930" xr:uid="{00000000-0005-0000-0000-000038460000}"/>
    <cellStyle name="Comma 5 2 4 2 5 2 3" xfId="17931" xr:uid="{00000000-0005-0000-0000-000039460000}"/>
    <cellStyle name="Comma 5 2 4 2 5 2 3 2" xfId="17932" xr:uid="{00000000-0005-0000-0000-00003A460000}"/>
    <cellStyle name="Comma 5 2 4 2 5 2 4" xfId="17933" xr:uid="{00000000-0005-0000-0000-00003B460000}"/>
    <cellStyle name="Comma 5 2 4 2 5 3" xfId="17934" xr:uid="{00000000-0005-0000-0000-00003C460000}"/>
    <cellStyle name="Comma 5 2 4 2 5 3 2" xfId="17935" xr:uid="{00000000-0005-0000-0000-00003D460000}"/>
    <cellStyle name="Comma 5 2 4 2 5 4" xfId="17936" xr:uid="{00000000-0005-0000-0000-00003E460000}"/>
    <cellStyle name="Comma 5 2 4 2 5 4 2" xfId="17937" xr:uid="{00000000-0005-0000-0000-00003F460000}"/>
    <cellStyle name="Comma 5 2 4 2 5 5" xfId="17938" xr:uid="{00000000-0005-0000-0000-000040460000}"/>
    <cellStyle name="Comma 5 2 4 2 6" xfId="17939" xr:uid="{00000000-0005-0000-0000-000041460000}"/>
    <cellStyle name="Comma 5 2 4 2 6 2" xfId="17940" xr:uid="{00000000-0005-0000-0000-000042460000}"/>
    <cellStyle name="Comma 5 2 4 2 6 2 2" xfId="17941" xr:uid="{00000000-0005-0000-0000-000043460000}"/>
    <cellStyle name="Comma 5 2 4 2 6 3" xfId="17942" xr:uid="{00000000-0005-0000-0000-000044460000}"/>
    <cellStyle name="Comma 5 2 4 2 6 3 2" xfId="17943" xr:uid="{00000000-0005-0000-0000-000045460000}"/>
    <cellStyle name="Comma 5 2 4 2 6 4" xfId="17944" xr:uid="{00000000-0005-0000-0000-000046460000}"/>
    <cellStyle name="Comma 5 2 4 2 7" xfId="17945" xr:uid="{00000000-0005-0000-0000-000047460000}"/>
    <cellStyle name="Comma 5 2 4 2 7 2" xfId="17946" xr:uid="{00000000-0005-0000-0000-000048460000}"/>
    <cellStyle name="Comma 5 2 4 2 8" xfId="17947" xr:uid="{00000000-0005-0000-0000-000049460000}"/>
    <cellStyle name="Comma 5 2 4 2 8 2" xfId="17948" xr:uid="{00000000-0005-0000-0000-00004A460000}"/>
    <cellStyle name="Comma 5 2 4 2 9" xfId="17949" xr:uid="{00000000-0005-0000-0000-00004B460000}"/>
    <cellStyle name="Comma 5 2 4 3" xfId="17950" xr:uid="{00000000-0005-0000-0000-00004C460000}"/>
    <cellStyle name="Comma 5 2 4 3 2" xfId="17951" xr:uid="{00000000-0005-0000-0000-00004D460000}"/>
    <cellStyle name="Comma 5 2 4 3 2 2" xfId="17952" xr:uid="{00000000-0005-0000-0000-00004E460000}"/>
    <cellStyle name="Comma 5 2 4 3 2 2 2" xfId="17953" xr:uid="{00000000-0005-0000-0000-00004F460000}"/>
    <cellStyle name="Comma 5 2 4 3 2 2 2 2" xfId="17954" xr:uid="{00000000-0005-0000-0000-000050460000}"/>
    <cellStyle name="Comma 5 2 4 3 2 2 2 2 2" xfId="17955" xr:uid="{00000000-0005-0000-0000-000051460000}"/>
    <cellStyle name="Comma 5 2 4 3 2 2 2 2 2 2" xfId="17956" xr:uid="{00000000-0005-0000-0000-000052460000}"/>
    <cellStyle name="Comma 5 2 4 3 2 2 2 2 3" xfId="17957" xr:uid="{00000000-0005-0000-0000-000053460000}"/>
    <cellStyle name="Comma 5 2 4 3 2 2 2 2 3 2" xfId="17958" xr:uid="{00000000-0005-0000-0000-000054460000}"/>
    <cellStyle name="Comma 5 2 4 3 2 2 2 2 4" xfId="17959" xr:uid="{00000000-0005-0000-0000-000055460000}"/>
    <cellStyle name="Comma 5 2 4 3 2 2 2 3" xfId="17960" xr:uid="{00000000-0005-0000-0000-000056460000}"/>
    <cellStyle name="Comma 5 2 4 3 2 2 2 3 2" xfId="17961" xr:uid="{00000000-0005-0000-0000-000057460000}"/>
    <cellStyle name="Comma 5 2 4 3 2 2 2 4" xfId="17962" xr:uid="{00000000-0005-0000-0000-000058460000}"/>
    <cellStyle name="Comma 5 2 4 3 2 2 2 4 2" xfId="17963" xr:uid="{00000000-0005-0000-0000-000059460000}"/>
    <cellStyle name="Comma 5 2 4 3 2 2 2 5" xfId="17964" xr:uid="{00000000-0005-0000-0000-00005A460000}"/>
    <cellStyle name="Comma 5 2 4 3 2 2 3" xfId="17965" xr:uid="{00000000-0005-0000-0000-00005B460000}"/>
    <cellStyle name="Comma 5 2 4 3 2 2 3 2" xfId="17966" xr:uid="{00000000-0005-0000-0000-00005C460000}"/>
    <cellStyle name="Comma 5 2 4 3 2 2 3 2 2" xfId="17967" xr:uid="{00000000-0005-0000-0000-00005D460000}"/>
    <cellStyle name="Comma 5 2 4 3 2 2 3 3" xfId="17968" xr:uid="{00000000-0005-0000-0000-00005E460000}"/>
    <cellStyle name="Comma 5 2 4 3 2 2 3 3 2" xfId="17969" xr:uid="{00000000-0005-0000-0000-00005F460000}"/>
    <cellStyle name="Comma 5 2 4 3 2 2 3 4" xfId="17970" xr:uid="{00000000-0005-0000-0000-000060460000}"/>
    <cellStyle name="Comma 5 2 4 3 2 2 4" xfId="17971" xr:uid="{00000000-0005-0000-0000-000061460000}"/>
    <cellStyle name="Comma 5 2 4 3 2 2 4 2" xfId="17972" xr:uid="{00000000-0005-0000-0000-000062460000}"/>
    <cellStyle name="Comma 5 2 4 3 2 2 5" xfId="17973" xr:uid="{00000000-0005-0000-0000-000063460000}"/>
    <cellStyle name="Comma 5 2 4 3 2 2 5 2" xfId="17974" xr:uid="{00000000-0005-0000-0000-000064460000}"/>
    <cellStyle name="Comma 5 2 4 3 2 2 6" xfId="17975" xr:uid="{00000000-0005-0000-0000-000065460000}"/>
    <cellStyle name="Comma 5 2 4 3 2 3" xfId="17976" xr:uid="{00000000-0005-0000-0000-000066460000}"/>
    <cellStyle name="Comma 5 2 4 3 2 3 2" xfId="17977" xr:uid="{00000000-0005-0000-0000-000067460000}"/>
    <cellStyle name="Comma 5 2 4 3 2 3 2 2" xfId="17978" xr:uid="{00000000-0005-0000-0000-000068460000}"/>
    <cellStyle name="Comma 5 2 4 3 2 3 2 2 2" xfId="17979" xr:uid="{00000000-0005-0000-0000-000069460000}"/>
    <cellStyle name="Comma 5 2 4 3 2 3 2 3" xfId="17980" xr:uid="{00000000-0005-0000-0000-00006A460000}"/>
    <cellStyle name="Comma 5 2 4 3 2 3 2 3 2" xfId="17981" xr:uid="{00000000-0005-0000-0000-00006B460000}"/>
    <cellStyle name="Comma 5 2 4 3 2 3 2 4" xfId="17982" xr:uid="{00000000-0005-0000-0000-00006C460000}"/>
    <cellStyle name="Comma 5 2 4 3 2 3 3" xfId="17983" xr:uid="{00000000-0005-0000-0000-00006D460000}"/>
    <cellStyle name="Comma 5 2 4 3 2 3 3 2" xfId="17984" xr:uid="{00000000-0005-0000-0000-00006E460000}"/>
    <cellStyle name="Comma 5 2 4 3 2 3 4" xfId="17985" xr:uid="{00000000-0005-0000-0000-00006F460000}"/>
    <cellStyle name="Comma 5 2 4 3 2 3 4 2" xfId="17986" xr:uid="{00000000-0005-0000-0000-000070460000}"/>
    <cellStyle name="Comma 5 2 4 3 2 3 5" xfId="17987" xr:uid="{00000000-0005-0000-0000-000071460000}"/>
    <cellStyle name="Comma 5 2 4 3 2 4" xfId="17988" xr:uid="{00000000-0005-0000-0000-000072460000}"/>
    <cellStyle name="Comma 5 2 4 3 2 4 2" xfId="17989" xr:uid="{00000000-0005-0000-0000-000073460000}"/>
    <cellStyle name="Comma 5 2 4 3 2 4 2 2" xfId="17990" xr:uid="{00000000-0005-0000-0000-000074460000}"/>
    <cellStyle name="Comma 5 2 4 3 2 4 3" xfId="17991" xr:uid="{00000000-0005-0000-0000-000075460000}"/>
    <cellStyle name="Comma 5 2 4 3 2 4 3 2" xfId="17992" xr:uid="{00000000-0005-0000-0000-000076460000}"/>
    <cellStyle name="Comma 5 2 4 3 2 4 4" xfId="17993" xr:uid="{00000000-0005-0000-0000-000077460000}"/>
    <cellStyle name="Comma 5 2 4 3 2 5" xfId="17994" xr:uid="{00000000-0005-0000-0000-000078460000}"/>
    <cellStyle name="Comma 5 2 4 3 2 5 2" xfId="17995" xr:uid="{00000000-0005-0000-0000-000079460000}"/>
    <cellStyle name="Comma 5 2 4 3 2 6" xfId="17996" xr:uid="{00000000-0005-0000-0000-00007A460000}"/>
    <cellStyle name="Comma 5 2 4 3 2 6 2" xfId="17997" xr:uid="{00000000-0005-0000-0000-00007B460000}"/>
    <cellStyle name="Comma 5 2 4 3 2 7" xfId="17998" xr:uid="{00000000-0005-0000-0000-00007C460000}"/>
    <cellStyle name="Comma 5 2 4 3 3" xfId="17999" xr:uid="{00000000-0005-0000-0000-00007D460000}"/>
    <cellStyle name="Comma 5 2 4 3 3 2" xfId="18000" xr:uid="{00000000-0005-0000-0000-00007E460000}"/>
    <cellStyle name="Comma 5 2 4 3 3 2 2" xfId="18001" xr:uid="{00000000-0005-0000-0000-00007F460000}"/>
    <cellStyle name="Comma 5 2 4 3 3 2 2 2" xfId="18002" xr:uid="{00000000-0005-0000-0000-000080460000}"/>
    <cellStyle name="Comma 5 2 4 3 3 2 2 2 2" xfId="18003" xr:uid="{00000000-0005-0000-0000-000081460000}"/>
    <cellStyle name="Comma 5 2 4 3 3 2 2 3" xfId="18004" xr:uid="{00000000-0005-0000-0000-000082460000}"/>
    <cellStyle name="Comma 5 2 4 3 3 2 2 3 2" xfId="18005" xr:uid="{00000000-0005-0000-0000-000083460000}"/>
    <cellStyle name="Comma 5 2 4 3 3 2 2 4" xfId="18006" xr:uid="{00000000-0005-0000-0000-000084460000}"/>
    <cellStyle name="Comma 5 2 4 3 3 2 3" xfId="18007" xr:uid="{00000000-0005-0000-0000-000085460000}"/>
    <cellStyle name="Comma 5 2 4 3 3 2 3 2" xfId="18008" xr:uid="{00000000-0005-0000-0000-000086460000}"/>
    <cellStyle name="Comma 5 2 4 3 3 2 4" xfId="18009" xr:uid="{00000000-0005-0000-0000-000087460000}"/>
    <cellStyle name="Comma 5 2 4 3 3 2 4 2" xfId="18010" xr:uid="{00000000-0005-0000-0000-000088460000}"/>
    <cellStyle name="Comma 5 2 4 3 3 2 5" xfId="18011" xr:uid="{00000000-0005-0000-0000-000089460000}"/>
    <cellStyle name="Comma 5 2 4 3 3 3" xfId="18012" xr:uid="{00000000-0005-0000-0000-00008A460000}"/>
    <cellStyle name="Comma 5 2 4 3 3 3 2" xfId="18013" xr:uid="{00000000-0005-0000-0000-00008B460000}"/>
    <cellStyle name="Comma 5 2 4 3 3 3 2 2" xfId="18014" xr:uid="{00000000-0005-0000-0000-00008C460000}"/>
    <cellStyle name="Comma 5 2 4 3 3 3 3" xfId="18015" xr:uid="{00000000-0005-0000-0000-00008D460000}"/>
    <cellStyle name="Comma 5 2 4 3 3 3 3 2" xfId="18016" xr:uid="{00000000-0005-0000-0000-00008E460000}"/>
    <cellStyle name="Comma 5 2 4 3 3 3 4" xfId="18017" xr:uid="{00000000-0005-0000-0000-00008F460000}"/>
    <cellStyle name="Comma 5 2 4 3 3 4" xfId="18018" xr:uid="{00000000-0005-0000-0000-000090460000}"/>
    <cellStyle name="Comma 5 2 4 3 3 4 2" xfId="18019" xr:uid="{00000000-0005-0000-0000-000091460000}"/>
    <cellStyle name="Comma 5 2 4 3 3 5" xfId="18020" xr:uid="{00000000-0005-0000-0000-000092460000}"/>
    <cellStyle name="Comma 5 2 4 3 3 5 2" xfId="18021" xr:uid="{00000000-0005-0000-0000-000093460000}"/>
    <cellStyle name="Comma 5 2 4 3 3 6" xfId="18022" xr:uid="{00000000-0005-0000-0000-000094460000}"/>
    <cellStyle name="Comma 5 2 4 3 4" xfId="18023" xr:uid="{00000000-0005-0000-0000-000095460000}"/>
    <cellStyle name="Comma 5 2 4 3 4 2" xfId="18024" xr:uid="{00000000-0005-0000-0000-000096460000}"/>
    <cellStyle name="Comma 5 2 4 3 4 2 2" xfId="18025" xr:uid="{00000000-0005-0000-0000-000097460000}"/>
    <cellStyle name="Comma 5 2 4 3 4 2 2 2" xfId="18026" xr:uid="{00000000-0005-0000-0000-000098460000}"/>
    <cellStyle name="Comma 5 2 4 3 4 2 3" xfId="18027" xr:uid="{00000000-0005-0000-0000-000099460000}"/>
    <cellStyle name="Comma 5 2 4 3 4 2 3 2" xfId="18028" xr:uid="{00000000-0005-0000-0000-00009A460000}"/>
    <cellStyle name="Comma 5 2 4 3 4 2 4" xfId="18029" xr:uid="{00000000-0005-0000-0000-00009B460000}"/>
    <cellStyle name="Comma 5 2 4 3 4 3" xfId="18030" xr:uid="{00000000-0005-0000-0000-00009C460000}"/>
    <cellStyle name="Comma 5 2 4 3 4 3 2" xfId="18031" xr:uid="{00000000-0005-0000-0000-00009D460000}"/>
    <cellStyle name="Comma 5 2 4 3 4 4" xfId="18032" xr:uid="{00000000-0005-0000-0000-00009E460000}"/>
    <cellStyle name="Comma 5 2 4 3 4 4 2" xfId="18033" xr:uid="{00000000-0005-0000-0000-00009F460000}"/>
    <cellStyle name="Comma 5 2 4 3 4 5" xfId="18034" xr:uid="{00000000-0005-0000-0000-0000A0460000}"/>
    <cellStyle name="Comma 5 2 4 3 5" xfId="18035" xr:uid="{00000000-0005-0000-0000-0000A1460000}"/>
    <cellStyle name="Comma 5 2 4 3 5 2" xfId="18036" xr:uid="{00000000-0005-0000-0000-0000A2460000}"/>
    <cellStyle name="Comma 5 2 4 3 5 2 2" xfId="18037" xr:uid="{00000000-0005-0000-0000-0000A3460000}"/>
    <cellStyle name="Comma 5 2 4 3 5 3" xfId="18038" xr:uid="{00000000-0005-0000-0000-0000A4460000}"/>
    <cellStyle name="Comma 5 2 4 3 5 3 2" xfId="18039" xr:uid="{00000000-0005-0000-0000-0000A5460000}"/>
    <cellStyle name="Comma 5 2 4 3 5 4" xfId="18040" xr:uid="{00000000-0005-0000-0000-0000A6460000}"/>
    <cellStyle name="Comma 5 2 4 3 6" xfId="18041" xr:uid="{00000000-0005-0000-0000-0000A7460000}"/>
    <cellStyle name="Comma 5 2 4 3 6 2" xfId="18042" xr:uid="{00000000-0005-0000-0000-0000A8460000}"/>
    <cellStyle name="Comma 5 2 4 3 7" xfId="18043" xr:uid="{00000000-0005-0000-0000-0000A9460000}"/>
    <cellStyle name="Comma 5 2 4 3 7 2" xfId="18044" xr:uid="{00000000-0005-0000-0000-0000AA460000}"/>
    <cellStyle name="Comma 5 2 4 3 8" xfId="18045" xr:uid="{00000000-0005-0000-0000-0000AB460000}"/>
    <cellStyle name="Comma 5 2 4 4" xfId="18046" xr:uid="{00000000-0005-0000-0000-0000AC460000}"/>
    <cellStyle name="Comma 5 2 4 4 2" xfId="18047" xr:uid="{00000000-0005-0000-0000-0000AD460000}"/>
    <cellStyle name="Comma 5 2 4 4 2 2" xfId="18048" xr:uid="{00000000-0005-0000-0000-0000AE460000}"/>
    <cellStyle name="Comma 5 2 4 4 2 2 2" xfId="18049" xr:uid="{00000000-0005-0000-0000-0000AF460000}"/>
    <cellStyle name="Comma 5 2 4 4 2 2 2 2" xfId="18050" xr:uid="{00000000-0005-0000-0000-0000B0460000}"/>
    <cellStyle name="Comma 5 2 4 4 2 2 2 2 2" xfId="18051" xr:uid="{00000000-0005-0000-0000-0000B1460000}"/>
    <cellStyle name="Comma 5 2 4 4 2 2 2 3" xfId="18052" xr:uid="{00000000-0005-0000-0000-0000B2460000}"/>
    <cellStyle name="Comma 5 2 4 4 2 2 2 3 2" xfId="18053" xr:uid="{00000000-0005-0000-0000-0000B3460000}"/>
    <cellStyle name="Comma 5 2 4 4 2 2 2 4" xfId="18054" xr:uid="{00000000-0005-0000-0000-0000B4460000}"/>
    <cellStyle name="Comma 5 2 4 4 2 2 3" xfId="18055" xr:uid="{00000000-0005-0000-0000-0000B5460000}"/>
    <cellStyle name="Comma 5 2 4 4 2 2 3 2" xfId="18056" xr:uid="{00000000-0005-0000-0000-0000B6460000}"/>
    <cellStyle name="Comma 5 2 4 4 2 2 4" xfId="18057" xr:uid="{00000000-0005-0000-0000-0000B7460000}"/>
    <cellStyle name="Comma 5 2 4 4 2 2 4 2" xfId="18058" xr:uid="{00000000-0005-0000-0000-0000B8460000}"/>
    <cellStyle name="Comma 5 2 4 4 2 2 5" xfId="18059" xr:uid="{00000000-0005-0000-0000-0000B9460000}"/>
    <cellStyle name="Comma 5 2 4 4 2 3" xfId="18060" xr:uid="{00000000-0005-0000-0000-0000BA460000}"/>
    <cellStyle name="Comma 5 2 4 4 2 3 2" xfId="18061" xr:uid="{00000000-0005-0000-0000-0000BB460000}"/>
    <cellStyle name="Comma 5 2 4 4 2 3 2 2" xfId="18062" xr:uid="{00000000-0005-0000-0000-0000BC460000}"/>
    <cellStyle name="Comma 5 2 4 4 2 3 3" xfId="18063" xr:uid="{00000000-0005-0000-0000-0000BD460000}"/>
    <cellStyle name="Comma 5 2 4 4 2 3 3 2" xfId="18064" xr:uid="{00000000-0005-0000-0000-0000BE460000}"/>
    <cellStyle name="Comma 5 2 4 4 2 3 4" xfId="18065" xr:uid="{00000000-0005-0000-0000-0000BF460000}"/>
    <cellStyle name="Comma 5 2 4 4 2 4" xfId="18066" xr:uid="{00000000-0005-0000-0000-0000C0460000}"/>
    <cellStyle name="Comma 5 2 4 4 2 4 2" xfId="18067" xr:uid="{00000000-0005-0000-0000-0000C1460000}"/>
    <cellStyle name="Comma 5 2 4 4 2 5" xfId="18068" xr:uid="{00000000-0005-0000-0000-0000C2460000}"/>
    <cellStyle name="Comma 5 2 4 4 2 5 2" xfId="18069" xr:uid="{00000000-0005-0000-0000-0000C3460000}"/>
    <cellStyle name="Comma 5 2 4 4 2 6" xfId="18070" xr:uid="{00000000-0005-0000-0000-0000C4460000}"/>
    <cellStyle name="Comma 5 2 4 4 3" xfId="18071" xr:uid="{00000000-0005-0000-0000-0000C5460000}"/>
    <cellStyle name="Comma 5 2 4 4 3 2" xfId="18072" xr:uid="{00000000-0005-0000-0000-0000C6460000}"/>
    <cellStyle name="Comma 5 2 4 4 3 2 2" xfId="18073" xr:uid="{00000000-0005-0000-0000-0000C7460000}"/>
    <cellStyle name="Comma 5 2 4 4 3 2 2 2" xfId="18074" xr:uid="{00000000-0005-0000-0000-0000C8460000}"/>
    <cellStyle name="Comma 5 2 4 4 3 2 3" xfId="18075" xr:uid="{00000000-0005-0000-0000-0000C9460000}"/>
    <cellStyle name="Comma 5 2 4 4 3 2 3 2" xfId="18076" xr:uid="{00000000-0005-0000-0000-0000CA460000}"/>
    <cellStyle name="Comma 5 2 4 4 3 2 4" xfId="18077" xr:uid="{00000000-0005-0000-0000-0000CB460000}"/>
    <cellStyle name="Comma 5 2 4 4 3 3" xfId="18078" xr:uid="{00000000-0005-0000-0000-0000CC460000}"/>
    <cellStyle name="Comma 5 2 4 4 3 3 2" xfId="18079" xr:uid="{00000000-0005-0000-0000-0000CD460000}"/>
    <cellStyle name="Comma 5 2 4 4 3 4" xfId="18080" xr:uid="{00000000-0005-0000-0000-0000CE460000}"/>
    <cellStyle name="Comma 5 2 4 4 3 4 2" xfId="18081" xr:uid="{00000000-0005-0000-0000-0000CF460000}"/>
    <cellStyle name="Comma 5 2 4 4 3 5" xfId="18082" xr:uid="{00000000-0005-0000-0000-0000D0460000}"/>
    <cellStyle name="Comma 5 2 4 4 4" xfId="18083" xr:uid="{00000000-0005-0000-0000-0000D1460000}"/>
    <cellStyle name="Comma 5 2 4 4 4 2" xfId="18084" xr:uid="{00000000-0005-0000-0000-0000D2460000}"/>
    <cellStyle name="Comma 5 2 4 4 4 2 2" xfId="18085" xr:uid="{00000000-0005-0000-0000-0000D3460000}"/>
    <cellStyle name="Comma 5 2 4 4 4 3" xfId="18086" xr:uid="{00000000-0005-0000-0000-0000D4460000}"/>
    <cellStyle name="Comma 5 2 4 4 4 3 2" xfId="18087" xr:uid="{00000000-0005-0000-0000-0000D5460000}"/>
    <cellStyle name="Comma 5 2 4 4 4 4" xfId="18088" xr:uid="{00000000-0005-0000-0000-0000D6460000}"/>
    <cellStyle name="Comma 5 2 4 4 5" xfId="18089" xr:uid="{00000000-0005-0000-0000-0000D7460000}"/>
    <cellStyle name="Comma 5 2 4 4 5 2" xfId="18090" xr:uid="{00000000-0005-0000-0000-0000D8460000}"/>
    <cellStyle name="Comma 5 2 4 4 6" xfId="18091" xr:uid="{00000000-0005-0000-0000-0000D9460000}"/>
    <cellStyle name="Comma 5 2 4 4 6 2" xfId="18092" xr:uid="{00000000-0005-0000-0000-0000DA460000}"/>
    <cellStyle name="Comma 5 2 4 4 7" xfId="18093" xr:uid="{00000000-0005-0000-0000-0000DB460000}"/>
    <cellStyle name="Comma 5 2 4 5" xfId="18094" xr:uid="{00000000-0005-0000-0000-0000DC460000}"/>
    <cellStyle name="Comma 5 2 4 5 2" xfId="18095" xr:uid="{00000000-0005-0000-0000-0000DD460000}"/>
    <cellStyle name="Comma 5 2 4 5 2 2" xfId="18096" xr:uid="{00000000-0005-0000-0000-0000DE460000}"/>
    <cellStyle name="Comma 5 2 4 5 2 2 2" xfId="18097" xr:uid="{00000000-0005-0000-0000-0000DF460000}"/>
    <cellStyle name="Comma 5 2 4 5 2 2 2 2" xfId="18098" xr:uid="{00000000-0005-0000-0000-0000E0460000}"/>
    <cellStyle name="Comma 5 2 4 5 2 2 3" xfId="18099" xr:uid="{00000000-0005-0000-0000-0000E1460000}"/>
    <cellStyle name="Comma 5 2 4 5 2 2 3 2" xfId="18100" xr:uid="{00000000-0005-0000-0000-0000E2460000}"/>
    <cellStyle name="Comma 5 2 4 5 2 2 4" xfId="18101" xr:uid="{00000000-0005-0000-0000-0000E3460000}"/>
    <cellStyle name="Comma 5 2 4 5 2 3" xfId="18102" xr:uid="{00000000-0005-0000-0000-0000E4460000}"/>
    <cellStyle name="Comma 5 2 4 5 2 3 2" xfId="18103" xr:uid="{00000000-0005-0000-0000-0000E5460000}"/>
    <cellStyle name="Comma 5 2 4 5 2 4" xfId="18104" xr:uid="{00000000-0005-0000-0000-0000E6460000}"/>
    <cellStyle name="Comma 5 2 4 5 2 4 2" xfId="18105" xr:uid="{00000000-0005-0000-0000-0000E7460000}"/>
    <cellStyle name="Comma 5 2 4 5 2 5" xfId="18106" xr:uid="{00000000-0005-0000-0000-0000E8460000}"/>
    <cellStyle name="Comma 5 2 4 5 3" xfId="18107" xr:uid="{00000000-0005-0000-0000-0000E9460000}"/>
    <cellStyle name="Comma 5 2 4 5 3 2" xfId="18108" xr:uid="{00000000-0005-0000-0000-0000EA460000}"/>
    <cellStyle name="Comma 5 2 4 5 3 2 2" xfId="18109" xr:uid="{00000000-0005-0000-0000-0000EB460000}"/>
    <cellStyle name="Comma 5 2 4 5 3 3" xfId="18110" xr:uid="{00000000-0005-0000-0000-0000EC460000}"/>
    <cellStyle name="Comma 5 2 4 5 3 3 2" xfId="18111" xr:uid="{00000000-0005-0000-0000-0000ED460000}"/>
    <cellStyle name="Comma 5 2 4 5 3 4" xfId="18112" xr:uid="{00000000-0005-0000-0000-0000EE460000}"/>
    <cellStyle name="Comma 5 2 4 5 4" xfId="18113" xr:uid="{00000000-0005-0000-0000-0000EF460000}"/>
    <cellStyle name="Comma 5 2 4 5 4 2" xfId="18114" xr:uid="{00000000-0005-0000-0000-0000F0460000}"/>
    <cellStyle name="Comma 5 2 4 5 5" xfId="18115" xr:uid="{00000000-0005-0000-0000-0000F1460000}"/>
    <cellStyle name="Comma 5 2 4 5 5 2" xfId="18116" xr:uid="{00000000-0005-0000-0000-0000F2460000}"/>
    <cellStyle name="Comma 5 2 4 5 6" xfId="18117" xr:uid="{00000000-0005-0000-0000-0000F3460000}"/>
    <cellStyle name="Comma 5 2 4 6" xfId="18118" xr:uid="{00000000-0005-0000-0000-0000F4460000}"/>
    <cellStyle name="Comma 5 2 4 6 2" xfId="18119" xr:uid="{00000000-0005-0000-0000-0000F5460000}"/>
    <cellStyle name="Comma 5 2 4 6 2 2" xfId="18120" xr:uid="{00000000-0005-0000-0000-0000F6460000}"/>
    <cellStyle name="Comma 5 2 4 6 2 2 2" xfId="18121" xr:uid="{00000000-0005-0000-0000-0000F7460000}"/>
    <cellStyle name="Comma 5 2 4 6 2 3" xfId="18122" xr:uid="{00000000-0005-0000-0000-0000F8460000}"/>
    <cellStyle name="Comma 5 2 4 6 2 3 2" xfId="18123" xr:uid="{00000000-0005-0000-0000-0000F9460000}"/>
    <cellStyle name="Comma 5 2 4 6 2 4" xfId="18124" xr:uid="{00000000-0005-0000-0000-0000FA460000}"/>
    <cellStyle name="Comma 5 2 4 6 3" xfId="18125" xr:uid="{00000000-0005-0000-0000-0000FB460000}"/>
    <cellStyle name="Comma 5 2 4 6 3 2" xfId="18126" xr:uid="{00000000-0005-0000-0000-0000FC460000}"/>
    <cellStyle name="Comma 5 2 4 6 4" xfId="18127" xr:uid="{00000000-0005-0000-0000-0000FD460000}"/>
    <cellStyle name="Comma 5 2 4 6 4 2" xfId="18128" xr:uid="{00000000-0005-0000-0000-0000FE460000}"/>
    <cellStyle name="Comma 5 2 4 6 5" xfId="18129" xr:uid="{00000000-0005-0000-0000-0000FF460000}"/>
    <cellStyle name="Comma 5 2 4 7" xfId="18130" xr:uid="{00000000-0005-0000-0000-000000470000}"/>
    <cellStyle name="Comma 5 2 4 7 2" xfId="18131" xr:uid="{00000000-0005-0000-0000-000001470000}"/>
    <cellStyle name="Comma 5 2 4 7 2 2" xfId="18132" xr:uid="{00000000-0005-0000-0000-000002470000}"/>
    <cellStyle name="Comma 5 2 4 7 3" xfId="18133" xr:uid="{00000000-0005-0000-0000-000003470000}"/>
    <cellStyle name="Comma 5 2 4 7 3 2" xfId="18134" xr:uid="{00000000-0005-0000-0000-000004470000}"/>
    <cellStyle name="Comma 5 2 4 7 4" xfId="18135" xr:uid="{00000000-0005-0000-0000-000005470000}"/>
    <cellStyle name="Comma 5 2 4 8" xfId="18136" xr:uid="{00000000-0005-0000-0000-000006470000}"/>
    <cellStyle name="Comma 5 2 4 8 2" xfId="18137" xr:uid="{00000000-0005-0000-0000-000007470000}"/>
    <cellStyle name="Comma 5 2 4 9" xfId="18138" xr:uid="{00000000-0005-0000-0000-000008470000}"/>
    <cellStyle name="Comma 5 2 4 9 2" xfId="18139" xr:uid="{00000000-0005-0000-0000-000009470000}"/>
    <cellStyle name="Comma 5 2 5" xfId="18140" xr:uid="{00000000-0005-0000-0000-00000A470000}"/>
    <cellStyle name="Comma 5 2 5 2" xfId="18141" xr:uid="{00000000-0005-0000-0000-00000B470000}"/>
    <cellStyle name="Comma 5 2 5 2 2" xfId="18142" xr:uid="{00000000-0005-0000-0000-00000C470000}"/>
    <cellStyle name="Comma 5 2 5 2 2 2" xfId="18143" xr:uid="{00000000-0005-0000-0000-00000D470000}"/>
    <cellStyle name="Comma 5 2 5 2 2 2 2" xfId="18144" xr:uid="{00000000-0005-0000-0000-00000E470000}"/>
    <cellStyle name="Comma 5 2 5 2 2 2 2 2" xfId="18145" xr:uid="{00000000-0005-0000-0000-00000F470000}"/>
    <cellStyle name="Comma 5 2 5 2 2 2 2 2 2" xfId="18146" xr:uid="{00000000-0005-0000-0000-000010470000}"/>
    <cellStyle name="Comma 5 2 5 2 2 2 2 2 2 2" xfId="18147" xr:uid="{00000000-0005-0000-0000-000011470000}"/>
    <cellStyle name="Comma 5 2 5 2 2 2 2 2 3" xfId="18148" xr:uid="{00000000-0005-0000-0000-000012470000}"/>
    <cellStyle name="Comma 5 2 5 2 2 2 2 2 3 2" xfId="18149" xr:uid="{00000000-0005-0000-0000-000013470000}"/>
    <cellStyle name="Comma 5 2 5 2 2 2 2 2 4" xfId="18150" xr:uid="{00000000-0005-0000-0000-000014470000}"/>
    <cellStyle name="Comma 5 2 5 2 2 2 2 3" xfId="18151" xr:uid="{00000000-0005-0000-0000-000015470000}"/>
    <cellStyle name="Comma 5 2 5 2 2 2 2 3 2" xfId="18152" xr:uid="{00000000-0005-0000-0000-000016470000}"/>
    <cellStyle name="Comma 5 2 5 2 2 2 2 4" xfId="18153" xr:uid="{00000000-0005-0000-0000-000017470000}"/>
    <cellStyle name="Comma 5 2 5 2 2 2 2 4 2" xfId="18154" xr:uid="{00000000-0005-0000-0000-000018470000}"/>
    <cellStyle name="Comma 5 2 5 2 2 2 2 5" xfId="18155" xr:uid="{00000000-0005-0000-0000-000019470000}"/>
    <cellStyle name="Comma 5 2 5 2 2 2 3" xfId="18156" xr:uid="{00000000-0005-0000-0000-00001A470000}"/>
    <cellStyle name="Comma 5 2 5 2 2 2 3 2" xfId="18157" xr:uid="{00000000-0005-0000-0000-00001B470000}"/>
    <cellStyle name="Comma 5 2 5 2 2 2 3 2 2" xfId="18158" xr:uid="{00000000-0005-0000-0000-00001C470000}"/>
    <cellStyle name="Comma 5 2 5 2 2 2 3 3" xfId="18159" xr:uid="{00000000-0005-0000-0000-00001D470000}"/>
    <cellStyle name="Comma 5 2 5 2 2 2 3 3 2" xfId="18160" xr:uid="{00000000-0005-0000-0000-00001E470000}"/>
    <cellStyle name="Comma 5 2 5 2 2 2 3 4" xfId="18161" xr:uid="{00000000-0005-0000-0000-00001F470000}"/>
    <cellStyle name="Comma 5 2 5 2 2 2 4" xfId="18162" xr:uid="{00000000-0005-0000-0000-000020470000}"/>
    <cellStyle name="Comma 5 2 5 2 2 2 4 2" xfId="18163" xr:uid="{00000000-0005-0000-0000-000021470000}"/>
    <cellStyle name="Comma 5 2 5 2 2 2 5" xfId="18164" xr:uid="{00000000-0005-0000-0000-000022470000}"/>
    <cellStyle name="Comma 5 2 5 2 2 2 5 2" xfId="18165" xr:uid="{00000000-0005-0000-0000-000023470000}"/>
    <cellStyle name="Comma 5 2 5 2 2 2 6" xfId="18166" xr:uid="{00000000-0005-0000-0000-000024470000}"/>
    <cellStyle name="Comma 5 2 5 2 2 3" xfId="18167" xr:uid="{00000000-0005-0000-0000-000025470000}"/>
    <cellStyle name="Comma 5 2 5 2 2 3 2" xfId="18168" xr:uid="{00000000-0005-0000-0000-000026470000}"/>
    <cellStyle name="Comma 5 2 5 2 2 3 2 2" xfId="18169" xr:uid="{00000000-0005-0000-0000-000027470000}"/>
    <cellStyle name="Comma 5 2 5 2 2 3 2 2 2" xfId="18170" xr:uid="{00000000-0005-0000-0000-000028470000}"/>
    <cellStyle name="Comma 5 2 5 2 2 3 2 3" xfId="18171" xr:uid="{00000000-0005-0000-0000-000029470000}"/>
    <cellStyle name="Comma 5 2 5 2 2 3 2 3 2" xfId="18172" xr:uid="{00000000-0005-0000-0000-00002A470000}"/>
    <cellStyle name="Comma 5 2 5 2 2 3 2 4" xfId="18173" xr:uid="{00000000-0005-0000-0000-00002B470000}"/>
    <cellStyle name="Comma 5 2 5 2 2 3 3" xfId="18174" xr:uid="{00000000-0005-0000-0000-00002C470000}"/>
    <cellStyle name="Comma 5 2 5 2 2 3 3 2" xfId="18175" xr:uid="{00000000-0005-0000-0000-00002D470000}"/>
    <cellStyle name="Comma 5 2 5 2 2 3 4" xfId="18176" xr:uid="{00000000-0005-0000-0000-00002E470000}"/>
    <cellStyle name="Comma 5 2 5 2 2 3 4 2" xfId="18177" xr:uid="{00000000-0005-0000-0000-00002F470000}"/>
    <cellStyle name="Comma 5 2 5 2 2 3 5" xfId="18178" xr:uid="{00000000-0005-0000-0000-000030470000}"/>
    <cellStyle name="Comma 5 2 5 2 2 4" xfId="18179" xr:uid="{00000000-0005-0000-0000-000031470000}"/>
    <cellStyle name="Comma 5 2 5 2 2 4 2" xfId="18180" xr:uid="{00000000-0005-0000-0000-000032470000}"/>
    <cellStyle name="Comma 5 2 5 2 2 4 2 2" xfId="18181" xr:uid="{00000000-0005-0000-0000-000033470000}"/>
    <cellStyle name="Comma 5 2 5 2 2 4 3" xfId="18182" xr:uid="{00000000-0005-0000-0000-000034470000}"/>
    <cellStyle name="Comma 5 2 5 2 2 4 3 2" xfId="18183" xr:uid="{00000000-0005-0000-0000-000035470000}"/>
    <cellStyle name="Comma 5 2 5 2 2 4 4" xfId="18184" xr:uid="{00000000-0005-0000-0000-000036470000}"/>
    <cellStyle name="Comma 5 2 5 2 2 5" xfId="18185" xr:uid="{00000000-0005-0000-0000-000037470000}"/>
    <cellStyle name="Comma 5 2 5 2 2 5 2" xfId="18186" xr:uid="{00000000-0005-0000-0000-000038470000}"/>
    <cellStyle name="Comma 5 2 5 2 2 6" xfId="18187" xr:uid="{00000000-0005-0000-0000-000039470000}"/>
    <cellStyle name="Comma 5 2 5 2 2 6 2" xfId="18188" xr:uid="{00000000-0005-0000-0000-00003A470000}"/>
    <cellStyle name="Comma 5 2 5 2 2 7" xfId="18189" xr:uid="{00000000-0005-0000-0000-00003B470000}"/>
    <cellStyle name="Comma 5 2 5 2 3" xfId="18190" xr:uid="{00000000-0005-0000-0000-00003C470000}"/>
    <cellStyle name="Comma 5 2 5 2 3 2" xfId="18191" xr:uid="{00000000-0005-0000-0000-00003D470000}"/>
    <cellStyle name="Comma 5 2 5 2 3 2 2" xfId="18192" xr:uid="{00000000-0005-0000-0000-00003E470000}"/>
    <cellStyle name="Comma 5 2 5 2 3 2 2 2" xfId="18193" xr:uid="{00000000-0005-0000-0000-00003F470000}"/>
    <cellStyle name="Comma 5 2 5 2 3 2 2 2 2" xfId="18194" xr:uid="{00000000-0005-0000-0000-000040470000}"/>
    <cellStyle name="Comma 5 2 5 2 3 2 2 3" xfId="18195" xr:uid="{00000000-0005-0000-0000-000041470000}"/>
    <cellStyle name="Comma 5 2 5 2 3 2 2 3 2" xfId="18196" xr:uid="{00000000-0005-0000-0000-000042470000}"/>
    <cellStyle name="Comma 5 2 5 2 3 2 2 4" xfId="18197" xr:uid="{00000000-0005-0000-0000-000043470000}"/>
    <cellStyle name="Comma 5 2 5 2 3 2 3" xfId="18198" xr:uid="{00000000-0005-0000-0000-000044470000}"/>
    <cellStyle name="Comma 5 2 5 2 3 2 3 2" xfId="18199" xr:uid="{00000000-0005-0000-0000-000045470000}"/>
    <cellStyle name="Comma 5 2 5 2 3 2 4" xfId="18200" xr:uid="{00000000-0005-0000-0000-000046470000}"/>
    <cellStyle name="Comma 5 2 5 2 3 2 4 2" xfId="18201" xr:uid="{00000000-0005-0000-0000-000047470000}"/>
    <cellStyle name="Comma 5 2 5 2 3 2 5" xfId="18202" xr:uid="{00000000-0005-0000-0000-000048470000}"/>
    <cellStyle name="Comma 5 2 5 2 3 3" xfId="18203" xr:uid="{00000000-0005-0000-0000-000049470000}"/>
    <cellStyle name="Comma 5 2 5 2 3 3 2" xfId="18204" xr:uid="{00000000-0005-0000-0000-00004A470000}"/>
    <cellStyle name="Comma 5 2 5 2 3 3 2 2" xfId="18205" xr:uid="{00000000-0005-0000-0000-00004B470000}"/>
    <cellStyle name="Comma 5 2 5 2 3 3 3" xfId="18206" xr:uid="{00000000-0005-0000-0000-00004C470000}"/>
    <cellStyle name="Comma 5 2 5 2 3 3 3 2" xfId="18207" xr:uid="{00000000-0005-0000-0000-00004D470000}"/>
    <cellStyle name="Comma 5 2 5 2 3 3 4" xfId="18208" xr:uid="{00000000-0005-0000-0000-00004E470000}"/>
    <cellStyle name="Comma 5 2 5 2 3 4" xfId="18209" xr:uid="{00000000-0005-0000-0000-00004F470000}"/>
    <cellStyle name="Comma 5 2 5 2 3 4 2" xfId="18210" xr:uid="{00000000-0005-0000-0000-000050470000}"/>
    <cellStyle name="Comma 5 2 5 2 3 5" xfId="18211" xr:uid="{00000000-0005-0000-0000-000051470000}"/>
    <cellStyle name="Comma 5 2 5 2 3 5 2" xfId="18212" xr:uid="{00000000-0005-0000-0000-000052470000}"/>
    <cellStyle name="Comma 5 2 5 2 3 6" xfId="18213" xr:uid="{00000000-0005-0000-0000-000053470000}"/>
    <cellStyle name="Comma 5 2 5 2 4" xfId="18214" xr:uid="{00000000-0005-0000-0000-000054470000}"/>
    <cellStyle name="Comma 5 2 5 2 4 2" xfId="18215" xr:uid="{00000000-0005-0000-0000-000055470000}"/>
    <cellStyle name="Comma 5 2 5 2 4 2 2" xfId="18216" xr:uid="{00000000-0005-0000-0000-000056470000}"/>
    <cellStyle name="Comma 5 2 5 2 4 2 2 2" xfId="18217" xr:uid="{00000000-0005-0000-0000-000057470000}"/>
    <cellStyle name="Comma 5 2 5 2 4 2 3" xfId="18218" xr:uid="{00000000-0005-0000-0000-000058470000}"/>
    <cellStyle name="Comma 5 2 5 2 4 2 3 2" xfId="18219" xr:uid="{00000000-0005-0000-0000-000059470000}"/>
    <cellStyle name="Comma 5 2 5 2 4 2 4" xfId="18220" xr:uid="{00000000-0005-0000-0000-00005A470000}"/>
    <cellStyle name="Comma 5 2 5 2 4 3" xfId="18221" xr:uid="{00000000-0005-0000-0000-00005B470000}"/>
    <cellStyle name="Comma 5 2 5 2 4 3 2" xfId="18222" xr:uid="{00000000-0005-0000-0000-00005C470000}"/>
    <cellStyle name="Comma 5 2 5 2 4 4" xfId="18223" xr:uid="{00000000-0005-0000-0000-00005D470000}"/>
    <cellStyle name="Comma 5 2 5 2 4 4 2" xfId="18224" xr:uid="{00000000-0005-0000-0000-00005E470000}"/>
    <cellStyle name="Comma 5 2 5 2 4 5" xfId="18225" xr:uid="{00000000-0005-0000-0000-00005F470000}"/>
    <cellStyle name="Comma 5 2 5 2 5" xfId="18226" xr:uid="{00000000-0005-0000-0000-000060470000}"/>
    <cellStyle name="Comma 5 2 5 2 5 2" xfId="18227" xr:uid="{00000000-0005-0000-0000-000061470000}"/>
    <cellStyle name="Comma 5 2 5 2 5 2 2" xfId="18228" xr:uid="{00000000-0005-0000-0000-000062470000}"/>
    <cellStyle name="Comma 5 2 5 2 5 3" xfId="18229" xr:uid="{00000000-0005-0000-0000-000063470000}"/>
    <cellStyle name="Comma 5 2 5 2 5 3 2" xfId="18230" xr:uid="{00000000-0005-0000-0000-000064470000}"/>
    <cellStyle name="Comma 5 2 5 2 5 4" xfId="18231" xr:uid="{00000000-0005-0000-0000-000065470000}"/>
    <cellStyle name="Comma 5 2 5 2 6" xfId="18232" xr:uid="{00000000-0005-0000-0000-000066470000}"/>
    <cellStyle name="Comma 5 2 5 2 6 2" xfId="18233" xr:uid="{00000000-0005-0000-0000-000067470000}"/>
    <cellStyle name="Comma 5 2 5 2 7" xfId="18234" xr:uid="{00000000-0005-0000-0000-000068470000}"/>
    <cellStyle name="Comma 5 2 5 2 7 2" xfId="18235" xr:uid="{00000000-0005-0000-0000-000069470000}"/>
    <cellStyle name="Comma 5 2 5 2 8" xfId="18236" xr:uid="{00000000-0005-0000-0000-00006A470000}"/>
    <cellStyle name="Comma 5 2 5 3" xfId="18237" xr:uid="{00000000-0005-0000-0000-00006B470000}"/>
    <cellStyle name="Comma 5 2 5 3 2" xfId="18238" xr:uid="{00000000-0005-0000-0000-00006C470000}"/>
    <cellStyle name="Comma 5 2 5 3 2 2" xfId="18239" xr:uid="{00000000-0005-0000-0000-00006D470000}"/>
    <cellStyle name="Comma 5 2 5 3 2 2 2" xfId="18240" xr:uid="{00000000-0005-0000-0000-00006E470000}"/>
    <cellStyle name="Comma 5 2 5 3 2 2 2 2" xfId="18241" xr:uid="{00000000-0005-0000-0000-00006F470000}"/>
    <cellStyle name="Comma 5 2 5 3 2 2 2 2 2" xfId="18242" xr:uid="{00000000-0005-0000-0000-000070470000}"/>
    <cellStyle name="Comma 5 2 5 3 2 2 2 3" xfId="18243" xr:uid="{00000000-0005-0000-0000-000071470000}"/>
    <cellStyle name="Comma 5 2 5 3 2 2 2 3 2" xfId="18244" xr:uid="{00000000-0005-0000-0000-000072470000}"/>
    <cellStyle name="Comma 5 2 5 3 2 2 2 4" xfId="18245" xr:uid="{00000000-0005-0000-0000-000073470000}"/>
    <cellStyle name="Comma 5 2 5 3 2 2 3" xfId="18246" xr:uid="{00000000-0005-0000-0000-000074470000}"/>
    <cellStyle name="Comma 5 2 5 3 2 2 3 2" xfId="18247" xr:uid="{00000000-0005-0000-0000-000075470000}"/>
    <cellStyle name="Comma 5 2 5 3 2 2 4" xfId="18248" xr:uid="{00000000-0005-0000-0000-000076470000}"/>
    <cellStyle name="Comma 5 2 5 3 2 2 4 2" xfId="18249" xr:uid="{00000000-0005-0000-0000-000077470000}"/>
    <cellStyle name="Comma 5 2 5 3 2 2 5" xfId="18250" xr:uid="{00000000-0005-0000-0000-000078470000}"/>
    <cellStyle name="Comma 5 2 5 3 2 3" xfId="18251" xr:uid="{00000000-0005-0000-0000-000079470000}"/>
    <cellStyle name="Comma 5 2 5 3 2 3 2" xfId="18252" xr:uid="{00000000-0005-0000-0000-00007A470000}"/>
    <cellStyle name="Comma 5 2 5 3 2 3 2 2" xfId="18253" xr:uid="{00000000-0005-0000-0000-00007B470000}"/>
    <cellStyle name="Comma 5 2 5 3 2 3 3" xfId="18254" xr:uid="{00000000-0005-0000-0000-00007C470000}"/>
    <cellStyle name="Comma 5 2 5 3 2 3 3 2" xfId="18255" xr:uid="{00000000-0005-0000-0000-00007D470000}"/>
    <cellStyle name="Comma 5 2 5 3 2 3 4" xfId="18256" xr:uid="{00000000-0005-0000-0000-00007E470000}"/>
    <cellStyle name="Comma 5 2 5 3 2 4" xfId="18257" xr:uid="{00000000-0005-0000-0000-00007F470000}"/>
    <cellStyle name="Comma 5 2 5 3 2 4 2" xfId="18258" xr:uid="{00000000-0005-0000-0000-000080470000}"/>
    <cellStyle name="Comma 5 2 5 3 2 5" xfId="18259" xr:uid="{00000000-0005-0000-0000-000081470000}"/>
    <cellStyle name="Comma 5 2 5 3 2 5 2" xfId="18260" xr:uid="{00000000-0005-0000-0000-000082470000}"/>
    <cellStyle name="Comma 5 2 5 3 2 6" xfId="18261" xr:uid="{00000000-0005-0000-0000-000083470000}"/>
    <cellStyle name="Comma 5 2 5 3 3" xfId="18262" xr:uid="{00000000-0005-0000-0000-000084470000}"/>
    <cellStyle name="Comma 5 2 5 3 3 2" xfId="18263" xr:uid="{00000000-0005-0000-0000-000085470000}"/>
    <cellStyle name="Comma 5 2 5 3 3 2 2" xfId="18264" xr:uid="{00000000-0005-0000-0000-000086470000}"/>
    <cellStyle name="Comma 5 2 5 3 3 2 2 2" xfId="18265" xr:uid="{00000000-0005-0000-0000-000087470000}"/>
    <cellStyle name="Comma 5 2 5 3 3 2 3" xfId="18266" xr:uid="{00000000-0005-0000-0000-000088470000}"/>
    <cellStyle name="Comma 5 2 5 3 3 2 3 2" xfId="18267" xr:uid="{00000000-0005-0000-0000-000089470000}"/>
    <cellStyle name="Comma 5 2 5 3 3 2 4" xfId="18268" xr:uid="{00000000-0005-0000-0000-00008A470000}"/>
    <cellStyle name="Comma 5 2 5 3 3 3" xfId="18269" xr:uid="{00000000-0005-0000-0000-00008B470000}"/>
    <cellStyle name="Comma 5 2 5 3 3 3 2" xfId="18270" xr:uid="{00000000-0005-0000-0000-00008C470000}"/>
    <cellStyle name="Comma 5 2 5 3 3 4" xfId="18271" xr:uid="{00000000-0005-0000-0000-00008D470000}"/>
    <cellStyle name="Comma 5 2 5 3 3 4 2" xfId="18272" xr:uid="{00000000-0005-0000-0000-00008E470000}"/>
    <cellStyle name="Comma 5 2 5 3 3 5" xfId="18273" xr:uid="{00000000-0005-0000-0000-00008F470000}"/>
    <cellStyle name="Comma 5 2 5 3 4" xfId="18274" xr:uid="{00000000-0005-0000-0000-000090470000}"/>
    <cellStyle name="Comma 5 2 5 3 4 2" xfId="18275" xr:uid="{00000000-0005-0000-0000-000091470000}"/>
    <cellStyle name="Comma 5 2 5 3 4 2 2" xfId="18276" xr:uid="{00000000-0005-0000-0000-000092470000}"/>
    <cellStyle name="Comma 5 2 5 3 4 3" xfId="18277" xr:uid="{00000000-0005-0000-0000-000093470000}"/>
    <cellStyle name="Comma 5 2 5 3 4 3 2" xfId="18278" xr:uid="{00000000-0005-0000-0000-000094470000}"/>
    <cellStyle name="Comma 5 2 5 3 4 4" xfId="18279" xr:uid="{00000000-0005-0000-0000-000095470000}"/>
    <cellStyle name="Comma 5 2 5 3 5" xfId="18280" xr:uid="{00000000-0005-0000-0000-000096470000}"/>
    <cellStyle name="Comma 5 2 5 3 5 2" xfId="18281" xr:uid="{00000000-0005-0000-0000-000097470000}"/>
    <cellStyle name="Comma 5 2 5 3 6" xfId="18282" xr:uid="{00000000-0005-0000-0000-000098470000}"/>
    <cellStyle name="Comma 5 2 5 3 6 2" xfId="18283" xr:uid="{00000000-0005-0000-0000-000099470000}"/>
    <cellStyle name="Comma 5 2 5 3 7" xfId="18284" xr:uid="{00000000-0005-0000-0000-00009A470000}"/>
    <cellStyle name="Comma 5 2 5 4" xfId="18285" xr:uid="{00000000-0005-0000-0000-00009B470000}"/>
    <cellStyle name="Comma 5 2 5 4 2" xfId="18286" xr:uid="{00000000-0005-0000-0000-00009C470000}"/>
    <cellStyle name="Comma 5 2 5 4 2 2" xfId="18287" xr:uid="{00000000-0005-0000-0000-00009D470000}"/>
    <cellStyle name="Comma 5 2 5 4 2 2 2" xfId="18288" xr:uid="{00000000-0005-0000-0000-00009E470000}"/>
    <cellStyle name="Comma 5 2 5 4 2 2 2 2" xfId="18289" xr:uid="{00000000-0005-0000-0000-00009F470000}"/>
    <cellStyle name="Comma 5 2 5 4 2 2 3" xfId="18290" xr:uid="{00000000-0005-0000-0000-0000A0470000}"/>
    <cellStyle name="Comma 5 2 5 4 2 2 3 2" xfId="18291" xr:uid="{00000000-0005-0000-0000-0000A1470000}"/>
    <cellStyle name="Comma 5 2 5 4 2 2 4" xfId="18292" xr:uid="{00000000-0005-0000-0000-0000A2470000}"/>
    <cellStyle name="Comma 5 2 5 4 2 3" xfId="18293" xr:uid="{00000000-0005-0000-0000-0000A3470000}"/>
    <cellStyle name="Comma 5 2 5 4 2 3 2" xfId="18294" xr:uid="{00000000-0005-0000-0000-0000A4470000}"/>
    <cellStyle name="Comma 5 2 5 4 2 4" xfId="18295" xr:uid="{00000000-0005-0000-0000-0000A5470000}"/>
    <cellStyle name="Comma 5 2 5 4 2 4 2" xfId="18296" xr:uid="{00000000-0005-0000-0000-0000A6470000}"/>
    <cellStyle name="Comma 5 2 5 4 2 5" xfId="18297" xr:uid="{00000000-0005-0000-0000-0000A7470000}"/>
    <cellStyle name="Comma 5 2 5 4 3" xfId="18298" xr:uid="{00000000-0005-0000-0000-0000A8470000}"/>
    <cellStyle name="Comma 5 2 5 4 3 2" xfId="18299" xr:uid="{00000000-0005-0000-0000-0000A9470000}"/>
    <cellStyle name="Comma 5 2 5 4 3 2 2" xfId="18300" xr:uid="{00000000-0005-0000-0000-0000AA470000}"/>
    <cellStyle name="Comma 5 2 5 4 3 3" xfId="18301" xr:uid="{00000000-0005-0000-0000-0000AB470000}"/>
    <cellStyle name="Comma 5 2 5 4 3 3 2" xfId="18302" xr:uid="{00000000-0005-0000-0000-0000AC470000}"/>
    <cellStyle name="Comma 5 2 5 4 3 4" xfId="18303" xr:uid="{00000000-0005-0000-0000-0000AD470000}"/>
    <cellStyle name="Comma 5 2 5 4 4" xfId="18304" xr:uid="{00000000-0005-0000-0000-0000AE470000}"/>
    <cellStyle name="Comma 5 2 5 4 4 2" xfId="18305" xr:uid="{00000000-0005-0000-0000-0000AF470000}"/>
    <cellStyle name="Comma 5 2 5 4 5" xfId="18306" xr:uid="{00000000-0005-0000-0000-0000B0470000}"/>
    <cellStyle name="Comma 5 2 5 4 5 2" xfId="18307" xr:uid="{00000000-0005-0000-0000-0000B1470000}"/>
    <cellStyle name="Comma 5 2 5 4 6" xfId="18308" xr:uid="{00000000-0005-0000-0000-0000B2470000}"/>
    <cellStyle name="Comma 5 2 5 5" xfId="18309" xr:uid="{00000000-0005-0000-0000-0000B3470000}"/>
    <cellStyle name="Comma 5 2 5 5 2" xfId="18310" xr:uid="{00000000-0005-0000-0000-0000B4470000}"/>
    <cellStyle name="Comma 5 2 5 5 2 2" xfId="18311" xr:uid="{00000000-0005-0000-0000-0000B5470000}"/>
    <cellStyle name="Comma 5 2 5 5 2 2 2" xfId="18312" xr:uid="{00000000-0005-0000-0000-0000B6470000}"/>
    <cellStyle name="Comma 5 2 5 5 2 3" xfId="18313" xr:uid="{00000000-0005-0000-0000-0000B7470000}"/>
    <cellStyle name="Comma 5 2 5 5 2 3 2" xfId="18314" xr:uid="{00000000-0005-0000-0000-0000B8470000}"/>
    <cellStyle name="Comma 5 2 5 5 2 4" xfId="18315" xr:uid="{00000000-0005-0000-0000-0000B9470000}"/>
    <cellStyle name="Comma 5 2 5 5 3" xfId="18316" xr:uid="{00000000-0005-0000-0000-0000BA470000}"/>
    <cellStyle name="Comma 5 2 5 5 3 2" xfId="18317" xr:uid="{00000000-0005-0000-0000-0000BB470000}"/>
    <cellStyle name="Comma 5 2 5 5 4" xfId="18318" xr:uid="{00000000-0005-0000-0000-0000BC470000}"/>
    <cellStyle name="Comma 5 2 5 5 4 2" xfId="18319" xr:uid="{00000000-0005-0000-0000-0000BD470000}"/>
    <cellStyle name="Comma 5 2 5 5 5" xfId="18320" xr:uid="{00000000-0005-0000-0000-0000BE470000}"/>
    <cellStyle name="Comma 5 2 5 6" xfId="18321" xr:uid="{00000000-0005-0000-0000-0000BF470000}"/>
    <cellStyle name="Comma 5 2 5 6 2" xfId="18322" xr:uid="{00000000-0005-0000-0000-0000C0470000}"/>
    <cellStyle name="Comma 5 2 5 6 2 2" xfId="18323" xr:uid="{00000000-0005-0000-0000-0000C1470000}"/>
    <cellStyle name="Comma 5 2 5 6 3" xfId="18324" xr:uid="{00000000-0005-0000-0000-0000C2470000}"/>
    <cellStyle name="Comma 5 2 5 6 3 2" xfId="18325" xr:uid="{00000000-0005-0000-0000-0000C3470000}"/>
    <cellStyle name="Comma 5 2 5 6 4" xfId="18326" xr:uid="{00000000-0005-0000-0000-0000C4470000}"/>
    <cellStyle name="Comma 5 2 5 7" xfId="18327" xr:uid="{00000000-0005-0000-0000-0000C5470000}"/>
    <cellStyle name="Comma 5 2 5 7 2" xfId="18328" xr:uid="{00000000-0005-0000-0000-0000C6470000}"/>
    <cellStyle name="Comma 5 2 5 8" xfId="18329" xr:uid="{00000000-0005-0000-0000-0000C7470000}"/>
    <cellStyle name="Comma 5 2 5 8 2" xfId="18330" xr:uid="{00000000-0005-0000-0000-0000C8470000}"/>
    <cellStyle name="Comma 5 2 5 9" xfId="18331" xr:uid="{00000000-0005-0000-0000-0000C9470000}"/>
    <cellStyle name="Comma 5 2 6" xfId="18332" xr:uid="{00000000-0005-0000-0000-0000CA470000}"/>
    <cellStyle name="Comma 5 2 6 2" xfId="18333" xr:uid="{00000000-0005-0000-0000-0000CB470000}"/>
    <cellStyle name="Comma 5 2 6 2 2" xfId="18334" xr:uid="{00000000-0005-0000-0000-0000CC470000}"/>
    <cellStyle name="Comma 5 2 6 2 2 2" xfId="18335" xr:uid="{00000000-0005-0000-0000-0000CD470000}"/>
    <cellStyle name="Comma 5 2 6 2 2 2 2" xfId="18336" xr:uid="{00000000-0005-0000-0000-0000CE470000}"/>
    <cellStyle name="Comma 5 2 6 2 2 2 2 2" xfId="18337" xr:uid="{00000000-0005-0000-0000-0000CF470000}"/>
    <cellStyle name="Comma 5 2 6 2 2 2 2 2 2" xfId="18338" xr:uid="{00000000-0005-0000-0000-0000D0470000}"/>
    <cellStyle name="Comma 5 2 6 2 2 2 2 3" xfId="18339" xr:uid="{00000000-0005-0000-0000-0000D1470000}"/>
    <cellStyle name="Comma 5 2 6 2 2 2 2 3 2" xfId="18340" xr:uid="{00000000-0005-0000-0000-0000D2470000}"/>
    <cellStyle name="Comma 5 2 6 2 2 2 2 4" xfId="18341" xr:uid="{00000000-0005-0000-0000-0000D3470000}"/>
    <cellStyle name="Comma 5 2 6 2 2 2 3" xfId="18342" xr:uid="{00000000-0005-0000-0000-0000D4470000}"/>
    <cellStyle name="Comma 5 2 6 2 2 2 3 2" xfId="18343" xr:uid="{00000000-0005-0000-0000-0000D5470000}"/>
    <cellStyle name="Comma 5 2 6 2 2 2 4" xfId="18344" xr:uid="{00000000-0005-0000-0000-0000D6470000}"/>
    <cellStyle name="Comma 5 2 6 2 2 2 4 2" xfId="18345" xr:uid="{00000000-0005-0000-0000-0000D7470000}"/>
    <cellStyle name="Comma 5 2 6 2 2 2 5" xfId="18346" xr:uid="{00000000-0005-0000-0000-0000D8470000}"/>
    <cellStyle name="Comma 5 2 6 2 2 3" xfId="18347" xr:uid="{00000000-0005-0000-0000-0000D9470000}"/>
    <cellStyle name="Comma 5 2 6 2 2 3 2" xfId="18348" xr:uid="{00000000-0005-0000-0000-0000DA470000}"/>
    <cellStyle name="Comma 5 2 6 2 2 3 2 2" xfId="18349" xr:uid="{00000000-0005-0000-0000-0000DB470000}"/>
    <cellStyle name="Comma 5 2 6 2 2 3 3" xfId="18350" xr:uid="{00000000-0005-0000-0000-0000DC470000}"/>
    <cellStyle name="Comma 5 2 6 2 2 3 3 2" xfId="18351" xr:uid="{00000000-0005-0000-0000-0000DD470000}"/>
    <cellStyle name="Comma 5 2 6 2 2 3 4" xfId="18352" xr:uid="{00000000-0005-0000-0000-0000DE470000}"/>
    <cellStyle name="Comma 5 2 6 2 2 4" xfId="18353" xr:uid="{00000000-0005-0000-0000-0000DF470000}"/>
    <cellStyle name="Comma 5 2 6 2 2 4 2" xfId="18354" xr:uid="{00000000-0005-0000-0000-0000E0470000}"/>
    <cellStyle name="Comma 5 2 6 2 2 5" xfId="18355" xr:uid="{00000000-0005-0000-0000-0000E1470000}"/>
    <cellStyle name="Comma 5 2 6 2 2 5 2" xfId="18356" xr:uid="{00000000-0005-0000-0000-0000E2470000}"/>
    <cellStyle name="Comma 5 2 6 2 2 6" xfId="18357" xr:uid="{00000000-0005-0000-0000-0000E3470000}"/>
    <cellStyle name="Comma 5 2 6 2 3" xfId="18358" xr:uid="{00000000-0005-0000-0000-0000E4470000}"/>
    <cellStyle name="Comma 5 2 6 2 3 2" xfId="18359" xr:uid="{00000000-0005-0000-0000-0000E5470000}"/>
    <cellStyle name="Comma 5 2 6 2 3 2 2" xfId="18360" xr:uid="{00000000-0005-0000-0000-0000E6470000}"/>
    <cellStyle name="Comma 5 2 6 2 3 2 2 2" xfId="18361" xr:uid="{00000000-0005-0000-0000-0000E7470000}"/>
    <cellStyle name="Comma 5 2 6 2 3 2 3" xfId="18362" xr:uid="{00000000-0005-0000-0000-0000E8470000}"/>
    <cellStyle name="Comma 5 2 6 2 3 2 3 2" xfId="18363" xr:uid="{00000000-0005-0000-0000-0000E9470000}"/>
    <cellStyle name="Comma 5 2 6 2 3 2 4" xfId="18364" xr:uid="{00000000-0005-0000-0000-0000EA470000}"/>
    <cellStyle name="Comma 5 2 6 2 3 3" xfId="18365" xr:uid="{00000000-0005-0000-0000-0000EB470000}"/>
    <cellStyle name="Comma 5 2 6 2 3 3 2" xfId="18366" xr:uid="{00000000-0005-0000-0000-0000EC470000}"/>
    <cellStyle name="Comma 5 2 6 2 3 4" xfId="18367" xr:uid="{00000000-0005-0000-0000-0000ED470000}"/>
    <cellStyle name="Comma 5 2 6 2 3 4 2" xfId="18368" xr:uid="{00000000-0005-0000-0000-0000EE470000}"/>
    <cellStyle name="Comma 5 2 6 2 3 5" xfId="18369" xr:uid="{00000000-0005-0000-0000-0000EF470000}"/>
    <cellStyle name="Comma 5 2 6 2 4" xfId="18370" xr:uid="{00000000-0005-0000-0000-0000F0470000}"/>
    <cellStyle name="Comma 5 2 6 2 4 2" xfId="18371" xr:uid="{00000000-0005-0000-0000-0000F1470000}"/>
    <cellStyle name="Comma 5 2 6 2 4 2 2" xfId="18372" xr:uid="{00000000-0005-0000-0000-0000F2470000}"/>
    <cellStyle name="Comma 5 2 6 2 4 3" xfId="18373" xr:uid="{00000000-0005-0000-0000-0000F3470000}"/>
    <cellStyle name="Comma 5 2 6 2 4 3 2" xfId="18374" xr:uid="{00000000-0005-0000-0000-0000F4470000}"/>
    <cellStyle name="Comma 5 2 6 2 4 4" xfId="18375" xr:uid="{00000000-0005-0000-0000-0000F5470000}"/>
    <cellStyle name="Comma 5 2 6 2 5" xfId="18376" xr:uid="{00000000-0005-0000-0000-0000F6470000}"/>
    <cellStyle name="Comma 5 2 6 2 5 2" xfId="18377" xr:uid="{00000000-0005-0000-0000-0000F7470000}"/>
    <cellStyle name="Comma 5 2 6 2 6" xfId="18378" xr:uid="{00000000-0005-0000-0000-0000F8470000}"/>
    <cellStyle name="Comma 5 2 6 2 6 2" xfId="18379" xr:uid="{00000000-0005-0000-0000-0000F9470000}"/>
    <cellStyle name="Comma 5 2 6 2 7" xfId="18380" xr:uid="{00000000-0005-0000-0000-0000FA470000}"/>
    <cellStyle name="Comma 5 2 6 3" xfId="18381" xr:uid="{00000000-0005-0000-0000-0000FB470000}"/>
    <cellStyle name="Comma 5 2 6 3 2" xfId="18382" xr:uid="{00000000-0005-0000-0000-0000FC470000}"/>
    <cellStyle name="Comma 5 2 6 3 2 2" xfId="18383" xr:uid="{00000000-0005-0000-0000-0000FD470000}"/>
    <cellStyle name="Comma 5 2 6 3 2 2 2" xfId="18384" xr:uid="{00000000-0005-0000-0000-0000FE470000}"/>
    <cellStyle name="Comma 5 2 6 3 2 2 2 2" xfId="18385" xr:uid="{00000000-0005-0000-0000-0000FF470000}"/>
    <cellStyle name="Comma 5 2 6 3 2 2 3" xfId="18386" xr:uid="{00000000-0005-0000-0000-000000480000}"/>
    <cellStyle name="Comma 5 2 6 3 2 2 3 2" xfId="18387" xr:uid="{00000000-0005-0000-0000-000001480000}"/>
    <cellStyle name="Comma 5 2 6 3 2 2 4" xfId="18388" xr:uid="{00000000-0005-0000-0000-000002480000}"/>
    <cellStyle name="Comma 5 2 6 3 2 3" xfId="18389" xr:uid="{00000000-0005-0000-0000-000003480000}"/>
    <cellStyle name="Comma 5 2 6 3 2 3 2" xfId="18390" xr:uid="{00000000-0005-0000-0000-000004480000}"/>
    <cellStyle name="Comma 5 2 6 3 2 4" xfId="18391" xr:uid="{00000000-0005-0000-0000-000005480000}"/>
    <cellStyle name="Comma 5 2 6 3 2 4 2" xfId="18392" xr:uid="{00000000-0005-0000-0000-000006480000}"/>
    <cellStyle name="Comma 5 2 6 3 2 5" xfId="18393" xr:uid="{00000000-0005-0000-0000-000007480000}"/>
    <cellStyle name="Comma 5 2 6 3 3" xfId="18394" xr:uid="{00000000-0005-0000-0000-000008480000}"/>
    <cellStyle name="Comma 5 2 6 3 3 2" xfId="18395" xr:uid="{00000000-0005-0000-0000-000009480000}"/>
    <cellStyle name="Comma 5 2 6 3 3 2 2" xfId="18396" xr:uid="{00000000-0005-0000-0000-00000A480000}"/>
    <cellStyle name="Comma 5 2 6 3 3 3" xfId="18397" xr:uid="{00000000-0005-0000-0000-00000B480000}"/>
    <cellStyle name="Comma 5 2 6 3 3 3 2" xfId="18398" xr:uid="{00000000-0005-0000-0000-00000C480000}"/>
    <cellStyle name="Comma 5 2 6 3 3 4" xfId="18399" xr:uid="{00000000-0005-0000-0000-00000D480000}"/>
    <cellStyle name="Comma 5 2 6 3 4" xfId="18400" xr:uid="{00000000-0005-0000-0000-00000E480000}"/>
    <cellStyle name="Comma 5 2 6 3 4 2" xfId="18401" xr:uid="{00000000-0005-0000-0000-00000F480000}"/>
    <cellStyle name="Comma 5 2 6 3 5" xfId="18402" xr:uid="{00000000-0005-0000-0000-000010480000}"/>
    <cellStyle name="Comma 5 2 6 3 5 2" xfId="18403" xr:uid="{00000000-0005-0000-0000-000011480000}"/>
    <cellStyle name="Comma 5 2 6 3 6" xfId="18404" xr:uid="{00000000-0005-0000-0000-000012480000}"/>
    <cellStyle name="Comma 5 2 6 4" xfId="18405" xr:uid="{00000000-0005-0000-0000-000013480000}"/>
    <cellStyle name="Comma 5 2 6 4 2" xfId="18406" xr:uid="{00000000-0005-0000-0000-000014480000}"/>
    <cellStyle name="Comma 5 2 6 4 2 2" xfId="18407" xr:uid="{00000000-0005-0000-0000-000015480000}"/>
    <cellStyle name="Comma 5 2 6 4 2 2 2" xfId="18408" xr:uid="{00000000-0005-0000-0000-000016480000}"/>
    <cellStyle name="Comma 5 2 6 4 2 3" xfId="18409" xr:uid="{00000000-0005-0000-0000-000017480000}"/>
    <cellStyle name="Comma 5 2 6 4 2 3 2" xfId="18410" xr:uid="{00000000-0005-0000-0000-000018480000}"/>
    <cellStyle name="Comma 5 2 6 4 2 4" xfId="18411" xr:uid="{00000000-0005-0000-0000-000019480000}"/>
    <cellStyle name="Comma 5 2 6 4 3" xfId="18412" xr:uid="{00000000-0005-0000-0000-00001A480000}"/>
    <cellStyle name="Comma 5 2 6 4 3 2" xfId="18413" xr:uid="{00000000-0005-0000-0000-00001B480000}"/>
    <cellStyle name="Comma 5 2 6 4 4" xfId="18414" xr:uid="{00000000-0005-0000-0000-00001C480000}"/>
    <cellStyle name="Comma 5 2 6 4 4 2" xfId="18415" xr:uid="{00000000-0005-0000-0000-00001D480000}"/>
    <cellStyle name="Comma 5 2 6 4 5" xfId="18416" xr:uid="{00000000-0005-0000-0000-00001E480000}"/>
    <cellStyle name="Comma 5 2 6 5" xfId="18417" xr:uid="{00000000-0005-0000-0000-00001F480000}"/>
    <cellStyle name="Comma 5 2 6 5 2" xfId="18418" xr:uid="{00000000-0005-0000-0000-000020480000}"/>
    <cellStyle name="Comma 5 2 6 5 2 2" xfId="18419" xr:uid="{00000000-0005-0000-0000-000021480000}"/>
    <cellStyle name="Comma 5 2 6 5 3" xfId="18420" xr:uid="{00000000-0005-0000-0000-000022480000}"/>
    <cellStyle name="Comma 5 2 6 5 3 2" xfId="18421" xr:uid="{00000000-0005-0000-0000-000023480000}"/>
    <cellStyle name="Comma 5 2 6 5 4" xfId="18422" xr:uid="{00000000-0005-0000-0000-000024480000}"/>
    <cellStyle name="Comma 5 2 6 6" xfId="18423" xr:uid="{00000000-0005-0000-0000-000025480000}"/>
    <cellStyle name="Comma 5 2 6 6 2" xfId="18424" xr:uid="{00000000-0005-0000-0000-000026480000}"/>
    <cellStyle name="Comma 5 2 6 7" xfId="18425" xr:uid="{00000000-0005-0000-0000-000027480000}"/>
    <cellStyle name="Comma 5 2 6 7 2" xfId="18426" xr:uid="{00000000-0005-0000-0000-000028480000}"/>
    <cellStyle name="Comma 5 2 6 8" xfId="18427" xr:uid="{00000000-0005-0000-0000-000029480000}"/>
    <cellStyle name="Comma 5 2 7" xfId="18428" xr:uid="{00000000-0005-0000-0000-00002A480000}"/>
    <cellStyle name="Comma 5 2 7 2" xfId="18429" xr:uid="{00000000-0005-0000-0000-00002B480000}"/>
    <cellStyle name="Comma 5 2 7 2 2" xfId="18430" xr:uid="{00000000-0005-0000-0000-00002C480000}"/>
    <cellStyle name="Comma 5 2 7 2 2 2" xfId="18431" xr:uid="{00000000-0005-0000-0000-00002D480000}"/>
    <cellStyle name="Comma 5 2 7 2 2 2 2" xfId="18432" xr:uid="{00000000-0005-0000-0000-00002E480000}"/>
    <cellStyle name="Comma 5 2 7 2 2 2 2 2" xfId="18433" xr:uid="{00000000-0005-0000-0000-00002F480000}"/>
    <cellStyle name="Comma 5 2 7 2 2 2 3" xfId="18434" xr:uid="{00000000-0005-0000-0000-000030480000}"/>
    <cellStyle name="Comma 5 2 7 2 2 2 3 2" xfId="18435" xr:uid="{00000000-0005-0000-0000-000031480000}"/>
    <cellStyle name="Comma 5 2 7 2 2 2 4" xfId="18436" xr:uid="{00000000-0005-0000-0000-000032480000}"/>
    <cellStyle name="Comma 5 2 7 2 2 3" xfId="18437" xr:uid="{00000000-0005-0000-0000-000033480000}"/>
    <cellStyle name="Comma 5 2 7 2 2 3 2" xfId="18438" xr:uid="{00000000-0005-0000-0000-000034480000}"/>
    <cellStyle name="Comma 5 2 7 2 2 4" xfId="18439" xr:uid="{00000000-0005-0000-0000-000035480000}"/>
    <cellStyle name="Comma 5 2 7 2 2 4 2" xfId="18440" xr:uid="{00000000-0005-0000-0000-000036480000}"/>
    <cellStyle name="Comma 5 2 7 2 2 5" xfId="18441" xr:uid="{00000000-0005-0000-0000-000037480000}"/>
    <cellStyle name="Comma 5 2 7 2 3" xfId="18442" xr:uid="{00000000-0005-0000-0000-000038480000}"/>
    <cellStyle name="Comma 5 2 7 2 3 2" xfId="18443" xr:uid="{00000000-0005-0000-0000-000039480000}"/>
    <cellStyle name="Comma 5 2 7 2 3 2 2" xfId="18444" xr:uid="{00000000-0005-0000-0000-00003A480000}"/>
    <cellStyle name="Comma 5 2 7 2 3 3" xfId="18445" xr:uid="{00000000-0005-0000-0000-00003B480000}"/>
    <cellStyle name="Comma 5 2 7 2 3 3 2" xfId="18446" xr:uid="{00000000-0005-0000-0000-00003C480000}"/>
    <cellStyle name="Comma 5 2 7 2 3 4" xfId="18447" xr:uid="{00000000-0005-0000-0000-00003D480000}"/>
    <cellStyle name="Comma 5 2 7 2 4" xfId="18448" xr:uid="{00000000-0005-0000-0000-00003E480000}"/>
    <cellStyle name="Comma 5 2 7 2 4 2" xfId="18449" xr:uid="{00000000-0005-0000-0000-00003F480000}"/>
    <cellStyle name="Comma 5 2 7 2 5" xfId="18450" xr:uid="{00000000-0005-0000-0000-000040480000}"/>
    <cellStyle name="Comma 5 2 7 2 5 2" xfId="18451" xr:uid="{00000000-0005-0000-0000-000041480000}"/>
    <cellStyle name="Comma 5 2 7 2 6" xfId="18452" xr:uid="{00000000-0005-0000-0000-000042480000}"/>
    <cellStyle name="Comma 5 2 7 3" xfId="18453" xr:uid="{00000000-0005-0000-0000-000043480000}"/>
    <cellStyle name="Comma 5 2 7 3 2" xfId="18454" xr:uid="{00000000-0005-0000-0000-000044480000}"/>
    <cellStyle name="Comma 5 2 7 3 2 2" xfId="18455" xr:uid="{00000000-0005-0000-0000-000045480000}"/>
    <cellStyle name="Comma 5 2 7 3 2 2 2" xfId="18456" xr:uid="{00000000-0005-0000-0000-000046480000}"/>
    <cellStyle name="Comma 5 2 7 3 2 3" xfId="18457" xr:uid="{00000000-0005-0000-0000-000047480000}"/>
    <cellStyle name="Comma 5 2 7 3 2 3 2" xfId="18458" xr:uid="{00000000-0005-0000-0000-000048480000}"/>
    <cellStyle name="Comma 5 2 7 3 2 4" xfId="18459" xr:uid="{00000000-0005-0000-0000-000049480000}"/>
    <cellStyle name="Comma 5 2 7 3 3" xfId="18460" xr:uid="{00000000-0005-0000-0000-00004A480000}"/>
    <cellStyle name="Comma 5 2 7 3 3 2" xfId="18461" xr:uid="{00000000-0005-0000-0000-00004B480000}"/>
    <cellStyle name="Comma 5 2 7 3 4" xfId="18462" xr:uid="{00000000-0005-0000-0000-00004C480000}"/>
    <cellStyle name="Comma 5 2 7 3 4 2" xfId="18463" xr:uid="{00000000-0005-0000-0000-00004D480000}"/>
    <cellStyle name="Comma 5 2 7 3 5" xfId="18464" xr:uid="{00000000-0005-0000-0000-00004E480000}"/>
    <cellStyle name="Comma 5 2 7 4" xfId="18465" xr:uid="{00000000-0005-0000-0000-00004F480000}"/>
    <cellStyle name="Comma 5 2 7 4 2" xfId="18466" xr:uid="{00000000-0005-0000-0000-000050480000}"/>
    <cellStyle name="Comma 5 2 7 4 2 2" xfId="18467" xr:uid="{00000000-0005-0000-0000-000051480000}"/>
    <cellStyle name="Comma 5 2 7 4 3" xfId="18468" xr:uid="{00000000-0005-0000-0000-000052480000}"/>
    <cellStyle name="Comma 5 2 7 4 3 2" xfId="18469" xr:uid="{00000000-0005-0000-0000-000053480000}"/>
    <cellStyle name="Comma 5 2 7 4 4" xfId="18470" xr:uid="{00000000-0005-0000-0000-000054480000}"/>
    <cellStyle name="Comma 5 2 7 5" xfId="18471" xr:uid="{00000000-0005-0000-0000-000055480000}"/>
    <cellStyle name="Comma 5 2 7 5 2" xfId="18472" xr:uid="{00000000-0005-0000-0000-000056480000}"/>
    <cellStyle name="Comma 5 2 7 6" xfId="18473" xr:uid="{00000000-0005-0000-0000-000057480000}"/>
    <cellStyle name="Comma 5 2 7 6 2" xfId="18474" xr:uid="{00000000-0005-0000-0000-000058480000}"/>
    <cellStyle name="Comma 5 2 7 7" xfId="18475" xr:uid="{00000000-0005-0000-0000-000059480000}"/>
    <cellStyle name="Comma 5 2 8" xfId="18476" xr:uid="{00000000-0005-0000-0000-00005A480000}"/>
    <cellStyle name="Comma 5 2 8 2" xfId="18477" xr:uid="{00000000-0005-0000-0000-00005B480000}"/>
    <cellStyle name="Comma 5 2 8 2 2" xfId="18478" xr:uid="{00000000-0005-0000-0000-00005C480000}"/>
    <cellStyle name="Comma 5 2 8 2 2 2" xfId="18479" xr:uid="{00000000-0005-0000-0000-00005D480000}"/>
    <cellStyle name="Comma 5 2 8 2 2 2 2" xfId="18480" xr:uid="{00000000-0005-0000-0000-00005E480000}"/>
    <cellStyle name="Comma 5 2 8 2 2 3" xfId="18481" xr:uid="{00000000-0005-0000-0000-00005F480000}"/>
    <cellStyle name="Comma 5 2 8 2 2 3 2" xfId="18482" xr:uid="{00000000-0005-0000-0000-000060480000}"/>
    <cellStyle name="Comma 5 2 8 2 2 4" xfId="18483" xr:uid="{00000000-0005-0000-0000-000061480000}"/>
    <cellStyle name="Comma 5 2 8 2 3" xfId="18484" xr:uid="{00000000-0005-0000-0000-000062480000}"/>
    <cellStyle name="Comma 5 2 8 2 3 2" xfId="18485" xr:uid="{00000000-0005-0000-0000-000063480000}"/>
    <cellStyle name="Comma 5 2 8 2 4" xfId="18486" xr:uid="{00000000-0005-0000-0000-000064480000}"/>
    <cellStyle name="Comma 5 2 8 2 4 2" xfId="18487" xr:uid="{00000000-0005-0000-0000-000065480000}"/>
    <cellStyle name="Comma 5 2 8 2 5" xfId="18488" xr:uid="{00000000-0005-0000-0000-000066480000}"/>
    <cellStyle name="Comma 5 2 8 3" xfId="18489" xr:uid="{00000000-0005-0000-0000-000067480000}"/>
    <cellStyle name="Comma 5 2 8 3 2" xfId="18490" xr:uid="{00000000-0005-0000-0000-000068480000}"/>
    <cellStyle name="Comma 5 2 8 3 2 2" xfId="18491" xr:uid="{00000000-0005-0000-0000-000069480000}"/>
    <cellStyle name="Comma 5 2 8 3 3" xfId="18492" xr:uid="{00000000-0005-0000-0000-00006A480000}"/>
    <cellStyle name="Comma 5 2 8 3 3 2" xfId="18493" xr:uid="{00000000-0005-0000-0000-00006B480000}"/>
    <cellStyle name="Comma 5 2 8 3 4" xfId="18494" xr:uid="{00000000-0005-0000-0000-00006C480000}"/>
    <cellStyle name="Comma 5 2 8 4" xfId="18495" xr:uid="{00000000-0005-0000-0000-00006D480000}"/>
    <cellStyle name="Comma 5 2 8 4 2" xfId="18496" xr:uid="{00000000-0005-0000-0000-00006E480000}"/>
    <cellStyle name="Comma 5 2 8 5" xfId="18497" xr:uid="{00000000-0005-0000-0000-00006F480000}"/>
    <cellStyle name="Comma 5 2 8 5 2" xfId="18498" xr:uid="{00000000-0005-0000-0000-000070480000}"/>
    <cellStyle name="Comma 5 2 8 6" xfId="18499" xr:uid="{00000000-0005-0000-0000-000071480000}"/>
    <cellStyle name="Comma 5 2 9" xfId="18500" xr:uid="{00000000-0005-0000-0000-000072480000}"/>
    <cellStyle name="Comma 5 2 9 2" xfId="18501" xr:uid="{00000000-0005-0000-0000-000073480000}"/>
    <cellStyle name="Comma 5 2 9 2 2" xfId="18502" xr:uid="{00000000-0005-0000-0000-000074480000}"/>
    <cellStyle name="Comma 5 2 9 2 2 2" xfId="18503" xr:uid="{00000000-0005-0000-0000-000075480000}"/>
    <cellStyle name="Comma 5 2 9 2 3" xfId="18504" xr:uid="{00000000-0005-0000-0000-000076480000}"/>
    <cellStyle name="Comma 5 2 9 2 3 2" xfId="18505" xr:uid="{00000000-0005-0000-0000-000077480000}"/>
    <cellStyle name="Comma 5 2 9 2 4" xfId="18506" xr:uid="{00000000-0005-0000-0000-000078480000}"/>
    <cellStyle name="Comma 5 2 9 3" xfId="18507" xr:uid="{00000000-0005-0000-0000-000079480000}"/>
    <cellStyle name="Comma 5 2 9 3 2" xfId="18508" xr:uid="{00000000-0005-0000-0000-00007A480000}"/>
    <cellStyle name="Comma 5 2 9 4" xfId="18509" xr:uid="{00000000-0005-0000-0000-00007B480000}"/>
    <cellStyle name="Comma 5 2 9 4 2" xfId="18510" xr:uid="{00000000-0005-0000-0000-00007C480000}"/>
    <cellStyle name="Comma 5 2 9 5" xfId="18511" xr:uid="{00000000-0005-0000-0000-00007D480000}"/>
    <cellStyle name="Comma 5 3" xfId="18512" xr:uid="{00000000-0005-0000-0000-00007E480000}"/>
    <cellStyle name="Comma 5 3 10" xfId="18513" xr:uid="{00000000-0005-0000-0000-00007F480000}"/>
    <cellStyle name="Comma 5 3 10 2" xfId="18514" xr:uid="{00000000-0005-0000-0000-000080480000}"/>
    <cellStyle name="Comma 5 3 11" xfId="18515" xr:uid="{00000000-0005-0000-0000-000081480000}"/>
    <cellStyle name="Comma 5 3 11 2" xfId="18516" xr:uid="{00000000-0005-0000-0000-000082480000}"/>
    <cellStyle name="Comma 5 3 12" xfId="18517" xr:uid="{00000000-0005-0000-0000-000083480000}"/>
    <cellStyle name="Comma 5 3 2" xfId="18518" xr:uid="{00000000-0005-0000-0000-000084480000}"/>
    <cellStyle name="Comma 5 3 2 10" xfId="18519" xr:uid="{00000000-0005-0000-0000-000085480000}"/>
    <cellStyle name="Comma 5 3 2 2" xfId="18520" xr:uid="{00000000-0005-0000-0000-000086480000}"/>
    <cellStyle name="Comma 5 3 2 2 2" xfId="18521" xr:uid="{00000000-0005-0000-0000-000087480000}"/>
    <cellStyle name="Comma 5 3 2 2 2 2" xfId="18522" xr:uid="{00000000-0005-0000-0000-000088480000}"/>
    <cellStyle name="Comma 5 3 2 2 2 2 2" xfId="18523" xr:uid="{00000000-0005-0000-0000-000089480000}"/>
    <cellStyle name="Comma 5 3 2 2 2 2 2 2" xfId="18524" xr:uid="{00000000-0005-0000-0000-00008A480000}"/>
    <cellStyle name="Comma 5 3 2 2 2 2 2 2 2" xfId="18525" xr:uid="{00000000-0005-0000-0000-00008B480000}"/>
    <cellStyle name="Comma 5 3 2 2 2 2 2 2 2 2" xfId="18526" xr:uid="{00000000-0005-0000-0000-00008C480000}"/>
    <cellStyle name="Comma 5 3 2 2 2 2 2 2 2 2 2" xfId="18527" xr:uid="{00000000-0005-0000-0000-00008D480000}"/>
    <cellStyle name="Comma 5 3 2 2 2 2 2 2 2 3" xfId="18528" xr:uid="{00000000-0005-0000-0000-00008E480000}"/>
    <cellStyle name="Comma 5 3 2 2 2 2 2 2 2 3 2" xfId="18529" xr:uid="{00000000-0005-0000-0000-00008F480000}"/>
    <cellStyle name="Comma 5 3 2 2 2 2 2 2 2 4" xfId="18530" xr:uid="{00000000-0005-0000-0000-000090480000}"/>
    <cellStyle name="Comma 5 3 2 2 2 2 2 2 3" xfId="18531" xr:uid="{00000000-0005-0000-0000-000091480000}"/>
    <cellStyle name="Comma 5 3 2 2 2 2 2 2 3 2" xfId="18532" xr:uid="{00000000-0005-0000-0000-000092480000}"/>
    <cellStyle name="Comma 5 3 2 2 2 2 2 2 4" xfId="18533" xr:uid="{00000000-0005-0000-0000-000093480000}"/>
    <cellStyle name="Comma 5 3 2 2 2 2 2 2 4 2" xfId="18534" xr:uid="{00000000-0005-0000-0000-000094480000}"/>
    <cellStyle name="Comma 5 3 2 2 2 2 2 2 5" xfId="18535" xr:uid="{00000000-0005-0000-0000-000095480000}"/>
    <cellStyle name="Comma 5 3 2 2 2 2 2 3" xfId="18536" xr:uid="{00000000-0005-0000-0000-000096480000}"/>
    <cellStyle name="Comma 5 3 2 2 2 2 2 3 2" xfId="18537" xr:uid="{00000000-0005-0000-0000-000097480000}"/>
    <cellStyle name="Comma 5 3 2 2 2 2 2 3 2 2" xfId="18538" xr:uid="{00000000-0005-0000-0000-000098480000}"/>
    <cellStyle name="Comma 5 3 2 2 2 2 2 3 3" xfId="18539" xr:uid="{00000000-0005-0000-0000-000099480000}"/>
    <cellStyle name="Comma 5 3 2 2 2 2 2 3 3 2" xfId="18540" xr:uid="{00000000-0005-0000-0000-00009A480000}"/>
    <cellStyle name="Comma 5 3 2 2 2 2 2 3 4" xfId="18541" xr:uid="{00000000-0005-0000-0000-00009B480000}"/>
    <cellStyle name="Comma 5 3 2 2 2 2 2 4" xfId="18542" xr:uid="{00000000-0005-0000-0000-00009C480000}"/>
    <cellStyle name="Comma 5 3 2 2 2 2 2 4 2" xfId="18543" xr:uid="{00000000-0005-0000-0000-00009D480000}"/>
    <cellStyle name="Comma 5 3 2 2 2 2 2 5" xfId="18544" xr:uid="{00000000-0005-0000-0000-00009E480000}"/>
    <cellStyle name="Comma 5 3 2 2 2 2 2 5 2" xfId="18545" xr:uid="{00000000-0005-0000-0000-00009F480000}"/>
    <cellStyle name="Comma 5 3 2 2 2 2 2 6" xfId="18546" xr:uid="{00000000-0005-0000-0000-0000A0480000}"/>
    <cellStyle name="Comma 5 3 2 2 2 2 3" xfId="18547" xr:uid="{00000000-0005-0000-0000-0000A1480000}"/>
    <cellStyle name="Comma 5 3 2 2 2 2 3 2" xfId="18548" xr:uid="{00000000-0005-0000-0000-0000A2480000}"/>
    <cellStyle name="Comma 5 3 2 2 2 2 3 2 2" xfId="18549" xr:uid="{00000000-0005-0000-0000-0000A3480000}"/>
    <cellStyle name="Comma 5 3 2 2 2 2 3 2 2 2" xfId="18550" xr:uid="{00000000-0005-0000-0000-0000A4480000}"/>
    <cellStyle name="Comma 5 3 2 2 2 2 3 2 3" xfId="18551" xr:uid="{00000000-0005-0000-0000-0000A5480000}"/>
    <cellStyle name="Comma 5 3 2 2 2 2 3 2 3 2" xfId="18552" xr:uid="{00000000-0005-0000-0000-0000A6480000}"/>
    <cellStyle name="Comma 5 3 2 2 2 2 3 2 4" xfId="18553" xr:uid="{00000000-0005-0000-0000-0000A7480000}"/>
    <cellStyle name="Comma 5 3 2 2 2 2 3 3" xfId="18554" xr:uid="{00000000-0005-0000-0000-0000A8480000}"/>
    <cellStyle name="Comma 5 3 2 2 2 2 3 3 2" xfId="18555" xr:uid="{00000000-0005-0000-0000-0000A9480000}"/>
    <cellStyle name="Comma 5 3 2 2 2 2 3 4" xfId="18556" xr:uid="{00000000-0005-0000-0000-0000AA480000}"/>
    <cellStyle name="Comma 5 3 2 2 2 2 3 4 2" xfId="18557" xr:uid="{00000000-0005-0000-0000-0000AB480000}"/>
    <cellStyle name="Comma 5 3 2 2 2 2 3 5" xfId="18558" xr:uid="{00000000-0005-0000-0000-0000AC480000}"/>
    <cellStyle name="Comma 5 3 2 2 2 2 4" xfId="18559" xr:uid="{00000000-0005-0000-0000-0000AD480000}"/>
    <cellStyle name="Comma 5 3 2 2 2 2 4 2" xfId="18560" xr:uid="{00000000-0005-0000-0000-0000AE480000}"/>
    <cellStyle name="Comma 5 3 2 2 2 2 4 2 2" xfId="18561" xr:uid="{00000000-0005-0000-0000-0000AF480000}"/>
    <cellStyle name="Comma 5 3 2 2 2 2 4 3" xfId="18562" xr:uid="{00000000-0005-0000-0000-0000B0480000}"/>
    <cellStyle name="Comma 5 3 2 2 2 2 4 3 2" xfId="18563" xr:uid="{00000000-0005-0000-0000-0000B1480000}"/>
    <cellStyle name="Comma 5 3 2 2 2 2 4 4" xfId="18564" xr:uid="{00000000-0005-0000-0000-0000B2480000}"/>
    <cellStyle name="Comma 5 3 2 2 2 2 5" xfId="18565" xr:uid="{00000000-0005-0000-0000-0000B3480000}"/>
    <cellStyle name="Comma 5 3 2 2 2 2 5 2" xfId="18566" xr:uid="{00000000-0005-0000-0000-0000B4480000}"/>
    <cellStyle name="Comma 5 3 2 2 2 2 6" xfId="18567" xr:uid="{00000000-0005-0000-0000-0000B5480000}"/>
    <cellStyle name="Comma 5 3 2 2 2 2 6 2" xfId="18568" xr:uid="{00000000-0005-0000-0000-0000B6480000}"/>
    <cellStyle name="Comma 5 3 2 2 2 2 7" xfId="18569" xr:uid="{00000000-0005-0000-0000-0000B7480000}"/>
    <cellStyle name="Comma 5 3 2 2 2 3" xfId="18570" xr:uid="{00000000-0005-0000-0000-0000B8480000}"/>
    <cellStyle name="Comma 5 3 2 2 2 3 2" xfId="18571" xr:uid="{00000000-0005-0000-0000-0000B9480000}"/>
    <cellStyle name="Comma 5 3 2 2 2 3 2 2" xfId="18572" xr:uid="{00000000-0005-0000-0000-0000BA480000}"/>
    <cellStyle name="Comma 5 3 2 2 2 3 2 2 2" xfId="18573" xr:uid="{00000000-0005-0000-0000-0000BB480000}"/>
    <cellStyle name="Comma 5 3 2 2 2 3 2 2 2 2" xfId="18574" xr:uid="{00000000-0005-0000-0000-0000BC480000}"/>
    <cellStyle name="Comma 5 3 2 2 2 3 2 2 3" xfId="18575" xr:uid="{00000000-0005-0000-0000-0000BD480000}"/>
    <cellStyle name="Comma 5 3 2 2 2 3 2 2 3 2" xfId="18576" xr:uid="{00000000-0005-0000-0000-0000BE480000}"/>
    <cellStyle name="Comma 5 3 2 2 2 3 2 2 4" xfId="18577" xr:uid="{00000000-0005-0000-0000-0000BF480000}"/>
    <cellStyle name="Comma 5 3 2 2 2 3 2 3" xfId="18578" xr:uid="{00000000-0005-0000-0000-0000C0480000}"/>
    <cellStyle name="Comma 5 3 2 2 2 3 2 3 2" xfId="18579" xr:uid="{00000000-0005-0000-0000-0000C1480000}"/>
    <cellStyle name="Comma 5 3 2 2 2 3 2 4" xfId="18580" xr:uid="{00000000-0005-0000-0000-0000C2480000}"/>
    <cellStyle name="Comma 5 3 2 2 2 3 2 4 2" xfId="18581" xr:uid="{00000000-0005-0000-0000-0000C3480000}"/>
    <cellStyle name="Comma 5 3 2 2 2 3 2 5" xfId="18582" xr:uid="{00000000-0005-0000-0000-0000C4480000}"/>
    <cellStyle name="Comma 5 3 2 2 2 3 3" xfId="18583" xr:uid="{00000000-0005-0000-0000-0000C5480000}"/>
    <cellStyle name="Comma 5 3 2 2 2 3 3 2" xfId="18584" xr:uid="{00000000-0005-0000-0000-0000C6480000}"/>
    <cellStyle name="Comma 5 3 2 2 2 3 3 2 2" xfId="18585" xr:uid="{00000000-0005-0000-0000-0000C7480000}"/>
    <cellStyle name="Comma 5 3 2 2 2 3 3 3" xfId="18586" xr:uid="{00000000-0005-0000-0000-0000C8480000}"/>
    <cellStyle name="Comma 5 3 2 2 2 3 3 3 2" xfId="18587" xr:uid="{00000000-0005-0000-0000-0000C9480000}"/>
    <cellStyle name="Comma 5 3 2 2 2 3 3 4" xfId="18588" xr:uid="{00000000-0005-0000-0000-0000CA480000}"/>
    <cellStyle name="Comma 5 3 2 2 2 3 4" xfId="18589" xr:uid="{00000000-0005-0000-0000-0000CB480000}"/>
    <cellStyle name="Comma 5 3 2 2 2 3 4 2" xfId="18590" xr:uid="{00000000-0005-0000-0000-0000CC480000}"/>
    <cellStyle name="Comma 5 3 2 2 2 3 5" xfId="18591" xr:uid="{00000000-0005-0000-0000-0000CD480000}"/>
    <cellStyle name="Comma 5 3 2 2 2 3 5 2" xfId="18592" xr:uid="{00000000-0005-0000-0000-0000CE480000}"/>
    <cellStyle name="Comma 5 3 2 2 2 3 6" xfId="18593" xr:uid="{00000000-0005-0000-0000-0000CF480000}"/>
    <cellStyle name="Comma 5 3 2 2 2 4" xfId="18594" xr:uid="{00000000-0005-0000-0000-0000D0480000}"/>
    <cellStyle name="Comma 5 3 2 2 2 4 2" xfId="18595" xr:uid="{00000000-0005-0000-0000-0000D1480000}"/>
    <cellStyle name="Comma 5 3 2 2 2 4 2 2" xfId="18596" xr:uid="{00000000-0005-0000-0000-0000D2480000}"/>
    <cellStyle name="Comma 5 3 2 2 2 4 2 2 2" xfId="18597" xr:uid="{00000000-0005-0000-0000-0000D3480000}"/>
    <cellStyle name="Comma 5 3 2 2 2 4 2 3" xfId="18598" xr:uid="{00000000-0005-0000-0000-0000D4480000}"/>
    <cellStyle name="Comma 5 3 2 2 2 4 2 3 2" xfId="18599" xr:uid="{00000000-0005-0000-0000-0000D5480000}"/>
    <cellStyle name="Comma 5 3 2 2 2 4 2 4" xfId="18600" xr:uid="{00000000-0005-0000-0000-0000D6480000}"/>
    <cellStyle name="Comma 5 3 2 2 2 4 3" xfId="18601" xr:uid="{00000000-0005-0000-0000-0000D7480000}"/>
    <cellStyle name="Comma 5 3 2 2 2 4 3 2" xfId="18602" xr:uid="{00000000-0005-0000-0000-0000D8480000}"/>
    <cellStyle name="Comma 5 3 2 2 2 4 4" xfId="18603" xr:uid="{00000000-0005-0000-0000-0000D9480000}"/>
    <cellStyle name="Comma 5 3 2 2 2 4 4 2" xfId="18604" xr:uid="{00000000-0005-0000-0000-0000DA480000}"/>
    <cellStyle name="Comma 5 3 2 2 2 4 5" xfId="18605" xr:uid="{00000000-0005-0000-0000-0000DB480000}"/>
    <cellStyle name="Comma 5 3 2 2 2 5" xfId="18606" xr:uid="{00000000-0005-0000-0000-0000DC480000}"/>
    <cellStyle name="Comma 5 3 2 2 2 5 2" xfId="18607" xr:uid="{00000000-0005-0000-0000-0000DD480000}"/>
    <cellStyle name="Comma 5 3 2 2 2 5 2 2" xfId="18608" xr:uid="{00000000-0005-0000-0000-0000DE480000}"/>
    <cellStyle name="Comma 5 3 2 2 2 5 3" xfId="18609" xr:uid="{00000000-0005-0000-0000-0000DF480000}"/>
    <cellStyle name="Comma 5 3 2 2 2 5 3 2" xfId="18610" xr:uid="{00000000-0005-0000-0000-0000E0480000}"/>
    <cellStyle name="Comma 5 3 2 2 2 5 4" xfId="18611" xr:uid="{00000000-0005-0000-0000-0000E1480000}"/>
    <cellStyle name="Comma 5 3 2 2 2 6" xfId="18612" xr:uid="{00000000-0005-0000-0000-0000E2480000}"/>
    <cellStyle name="Comma 5 3 2 2 2 6 2" xfId="18613" xr:uid="{00000000-0005-0000-0000-0000E3480000}"/>
    <cellStyle name="Comma 5 3 2 2 2 7" xfId="18614" xr:uid="{00000000-0005-0000-0000-0000E4480000}"/>
    <cellStyle name="Comma 5 3 2 2 2 7 2" xfId="18615" xr:uid="{00000000-0005-0000-0000-0000E5480000}"/>
    <cellStyle name="Comma 5 3 2 2 2 8" xfId="18616" xr:uid="{00000000-0005-0000-0000-0000E6480000}"/>
    <cellStyle name="Comma 5 3 2 2 3" xfId="18617" xr:uid="{00000000-0005-0000-0000-0000E7480000}"/>
    <cellStyle name="Comma 5 3 2 2 3 2" xfId="18618" xr:uid="{00000000-0005-0000-0000-0000E8480000}"/>
    <cellStyle name="Comma 5 3 2 2 3 2 2" xfId="18619" xr:uid="{00000000-0005-0000-0000-0000E9480000}"/>
    <cellStyle name="Comma 5 3 2 2 3 2 2 2" xfId="18620" xr:uid="{00000000-0005-0000-0000-0000EA480000}"/>
    <cellStyle name="Comma 5 3 2 2 3 2 2 2 2" xfId="18621" xr:uid="{00000000-0005-0000-0000-0000EB480000}"/>
    <cellStyle name="Comma 5 3 2 2 3 2 2 2 2 2" xfId="18622" xr:uid="{00000000-0005-0000-0000-0000EC480000}"/>
    <cellStyle name="Comma 5 3 2 2 3 2 2 2 3" xfId="18623" xr:uid="{00000000-0005-0000-0000-0000ED480000}"/>
    <cellStyle name="Comma 5 3 2 2 3 2 2 2 3 2" xfId="18624" xr:uid="{00000000-0005-0000-0000-0000EE480000}"/>
    <cellStyle name="Comma 5 3 2 2 3 2 2 2 4" xfId="18625" xr:uid="{00000000-0005-0000-0000-0000EF480000}"/>
    <cellStyle name="Comma 5 3 2 2 3 2 2 3" xfId="18626" xr:uid="{00000000-0005-0000-0000-0000F0480000}"/>
    <cellStyle name="Comma 5 3 2 2 3 2 2 3 2" xfId="18627" xr:uid="{00000000-0005-0000-0000-0000F1480000}"/>
    <cellStyle name="Comma 5 3 2 2 3 2 2 4" xfId="18628" xr:uid="{00000000-0005-0000-0000-0000F2480000}"/>
    <cellStyle name="Comma 5 3 2 2 3 2 2 4 2" xfId="18629" xr:uid="{00000000-0005-0000-0000-0000F3480000}"/>
    <cellStyle name="Comma 5 3 2 2 3 2 2 5" xfId="18630" xr:uid="{00000000-0005-0000-0000-0000F4480000}"/>
    <cellStyle name="Comma 5 3 2 2 3 2 3" xfId="18631" xr:uid="{00000000-0005-0000-0000-0000F5480000}"/>
    <cellStyle name="Comma 5 3 2 2 3 2 3 2" xfId="18632" xr:uid="{00000000-0005-0000-0000-0000F6480000}"/>
    <cellStyle name="Comma 5 3 2 2 3 2 3 2 2" xfId="18633" xr:uid="{00000000-0005-0000-0000-0000F7480000}"/>
    <cellStyle name="Comma 5 3 2 2 3 2 3 3" xfId="18634" xr:uid="{00000000-0005-0000-0000-0000F8480000}"/>
    <cellStyle name="Comma 5 3 2 2 3 2 3 3 2" xfId="18635" xr:uid="{00000000-0005-0000-0000-0000F9480000}"/>
    <cellStyle name="Comma 5 3 2 2 3 2 3 4" xfId="18636" xr:uid="{00000000-0005-0000-0000-0000FA480000}"/>
    <cellStyle name="Comma 5 3 2 2 3 2 4" xfId="18637" xr:uid="{00000000-0005-0000-0000-0000FB480000}"/>
    <cellStyle name="Comma 5 3 2 2 3 2 4 2" xfId="18638" xr:uid="{00000000-0005-0000-0000-0000FC480000}"/>
    <cellStyle name="Comma 5 3 2 2 3 2 5" xfId="18639" xr:uid="{00000000-0005-0000-0000-0000FD480000}"/>
    <cellStyle name="Comma 5 3 2 2 3 2 5 2" xfId="18640" xr:uid="{00000000-0005-0000-0000-0000FE480000}"/>
    <cellStyle name="Comma 5 3 2 2 3 2 6" xfId="18641" xr:uid="{00000000-0005-0000-0000-0000FF480000}"/>
    <cellStyle name="Comma 5 3 2 2 3 3" xfId="18642" xr:uid="{00000000-0005-0000-0000-000000490000}"/>
    <cellStyle name="Comma 5 3 2 2 3 3 2" xfId="18643" xr:uid="{00000000-0005-0000-0000-000001490000}"/>
    <cellStyle name="Comma 5 3 2 2 3 3 2 2" xfId="18644" xr:uid="{00000000-0005-0000-0000-000002490000}"/>
    <cellStyle name="Comma 5 3 2 2 3 3 2 2 2" xfId="18645" xr:uid="{00000000-0005-0000-0000-000003490000}"/>
    <cellStyle name="Comma 5 3 2 2 3 3 2 3" xfId="18646" xr:uid="{00000000-0005-0000-0000-000004490000}"/>
    <cellStyle name="Comma 5 3 2 2 3 3 2 3 2" xfId="18647" xr:uid="{00000000-0005-0000-0000-000005490000}"/>
    <cellStyle name="Comma 5 3 2 2 3 3 2 4" xfId="18648" xr:uid="{00000000-0005-0000-0000-000006490000}"/>
    <cellStyle name="Comma 5 3 2 2 3 3 3" xfId="18649" xr:uid="{00000000-0005-0000-0000-000007490000}"/>
    <cellStyle name="Comma 5 3 2 2 3 3 3 2" xfId="18650" xr:uid="{00000000-0005-0000-0000-000008490000}"/>
    <cellStyle name="Comma 5 3 2 2 3 3 4" xfId="18651" xr:uid="{00000000-0005-0000-0000-000009490000}"/>
    <cellStyle name="Comma 5 3 2 2 3 3 4 2" xfId="18652" xr:uid="{00000000-0005-0000-0000-00000A490000}"/>
    <cellStyle name="Comma 5 3 2 2 3 3 5" xfId="18653" xr:uid="{00000000-0005-0000-0000-00000B490000}"/>
    <cellStyle name="Comma 5 3 2 2 3 4" xfId="18654" xr:uid="{00000000-0005-0000-0000-00000C490000}"/>
    <cellStyle name="Comma 5 3 2 2 3 4 2" xfId="18655" xr:uid="{00000000-0005-0000-0000-00000D490000}"/>
    <cellStyle name="Comma 5 3 2 2 3 4 2 2" xfId="18656" xr:uid="{00000000-0005-0000-0000-00000E490000}"/>
    <cellStyle name="Comma 5 3 2 2 3 4 3" xfId="18657" xr:uid="{00000000-0005-0000-0000-00000F490000}"/>
    <cellStyle name="Comma 5 3 2 2 3 4 3 2" xfId="18658" xr:uid="{00000000-0005-0000-0000-000010490000}"/>
    <cellStyle name="Comma 5 3 2 2 3 4 4" xfId="18659" xr:uid="{00000000-0005-0000-0000-000011490000}"/>
    <cellStyle name="Comma 5 3 2 2 3 5" xfId="18660" xr:uid="{00000000-0005-0000-0000-000012490000}"/>
    <cellStyle name="Comma 5 3 2 2 3 5 2" xfId="18661" xr:uid="{00000000-0005-0000-0000-000013490000}"/>
    <cellStyle name="Comma 5 3 2 2 3 6" xfId="18662" xr:uid="{00000000-0005-0000-0000-000014490000}"/>
    <cellStyle name="Comma 5 3 2 2 3 6 2" xfId="18663" xr:uid="{00000000-0005-0000-0000-000015490000}"/>
    <cellStyle name="Comma 5 3 2 2 3 7" xfId="18664" xr:uid="{00000000-0005-0000-0000-000016490000}"/>
    <cellStyle name="Comma 5 3 2 2 4" xfId="18665" xr:uid="{00000000-0005-0000-0000-000017490000}"/>
    <cellStyle name="Comma 5 3 2 2 4 2" xfId="18666" xr:uid="{00000000-0005-0000-0000-000018490000}"/>
    <cellStyle name="Comma 5 3 2 2 4 2 2" xfId="18667" xr:uid="{00000000-0005-0000-0000-000019490000}"/>
    <cellStyle name="Comma 5 3 2 2 4 2 2 2" xfId="18668" xr:uid="{00000000-0005-0000-0000-00001A490000}"/>
    <cellStyle name="Comma 5 3 2 2 4 2 2 2 2" xfId="18669" xr:uid="{00000000-0005-0000-0000-00001B490000}"/>
    <cellStyle name="Comma 5 3 2 2 4 2 2 3" xfId="18670" xr:uid="{00000000-0005-0000-0000-00001C490000}"/>
    <cellStyle name="Comma 5 3 2 2 4 2 2 3 2" xfId="18671" xr:uid="{00000000-0005-0000-0000-00001D490000}"/>
    <cellStyle name="Comma 5 3 2 2 4 2 2 4" xfId="18672" xr:uid="{00000000-0005-0000-0000-00001E490000}"/>
    <cellStyle name="Comma 5 3 2 2 4 2 3" xfId="18673" xr:uid="{00000000-0005-0000-0000-00001F490000}"/>
    <cellStyle name="Comma 5 3 2 2 4 2 3 2" xfId="18674" xr:uid="{00000000-0005-0000-0000-000020490000}"/>
    <cellStyle name="Comma 5 3 2 2 4 2 4" xfId="18675" xr:uid="{00000000-0005-0000-0000-000021490000}"/>
    <cellStyle name="Comma 5 3 2 2 4 2 4 2" xfId="18676" xr:uid="{00000000-0005-0000-0000-000022490000}"/>
    <cellStyle name="Comma 5 3 2 2 4 2 5" xfId="18677" xr:uid="{00000000-0005-0000-0000-000023490000}"/>
    <cellStyle name="Comma 5 3 2 2 4 3" xfId="18678" xr:uid="{00000000-0005-0000-0000-000024490000}"/>
    <cellStyle name="Comma 5 3 2 2 4 3 2" xfId="18679" xr:uid="{00000000-0005-0000-0000-000025490000}"/>
    <cellStyle name="Comma 5 3 2 2 4 3 2 2" xfId="18680" xr:uid="{00000000-0005-0000-0000-000026490000}"/>
    <cellStyle name="Comma 5 3 2 2 4 3 3" xfId="18681" xr:uid="{00000000-0005-0000-0000-000027490000}"/>
    <cellStyle name="Comma 5 3 2 2 4 3 3 2" xfId="18682" xr:uid="{00000000-0005-0000-0000-000028490000}"/>
    <cellStyle name="Comma 5 3 2 2 4 3 4" xfId="18683" xr:uid="{00000000-0005-0000-0000-000029490000}"/>
    <cellStyle name="Comma 5 3 2 2 4 4" xfId="18684" xr:uid="{00000000-0005-0000-0000-00002A490000}"/>
    <cellStyle name="Comma 5 3 2 2 4 4 2" xfId="18685" xr:uid="{00000000-0005-0000-0000-00002B490000}"/>
    <cellStyle name="Comma 5 3 2 2 4 5" xfId="18686" xr:uid="{00000000-0005-0000-0000-00002C490000}"/>
    <cellStyle name="Comma 5 3 2 2 4 5 2" xfId="18687" xr:uid="{00000000-0005-0000-0000-00002D490000}"/>
    <cellStyle name="Comma 5 3 2 2 4 6" xfId="18688" xr:uid="{00000000-0005-0000-0000-00002E490000}"/>
    <cellStyle name="Comma 5 3 2 2 5" xfId="18689" xr:uid="{00000000-0005-0000-0000-00002F490000}"/>
    <cellStyle name="Comma 5 3 2 2 5 2" xfId="18690" xr:uid="{00000000-0005-0000-0000-000030490000}"/>
    <cellStyle name="Comma 5 3 2 2 5 2 2" xfId="18691" xr:uid="{00000000-0005-0000-0000-000031490000}"/>
    <cellStyle name="Comma 5 3 2 2 5 2 2 2" xfId="18692" xr:uid="{00000000-0005-0000-0000-000032490000}"/>
    <cellStyle name="Comma 5 3 2 2 5 2 3" xfId="18693" xr:uid="{00000000-0005-0000-0000-000033490000}"/>
    <cellStyle name="Comma 5 3 2 2 5 2 3 2" xfId="18694" xr:uid="{00000000-0005-0000-0000-000034490000}"/>
    <cellStyle name="Comma 5 3 2 2 5 2 4" xfId="18695" xr:uid="{00000000-0005-0000-0000-000035490000}"/>
    <cellStyle name="Comma 5 3 2 2 5 3" xfId="18696" xr:uid="{00000000-0005-0000-0000-000036490000}"/>
    <cellStyle name="Comma 5 3 2 2 5 3 2" xfId="18697" xr:uid="{00000000-0005-0000-0000-000037490000}"/>
    <cellStyle name="Comma 5 3 2 2 5 4" xfId="18698" xr:uid="{00000000-0005-0000-0000-000038490000}"/>
    <cellStyle name="Comma 5 3 2 2 5 4 2" xfId="18699" xr:uid="{00000000-0005-0000-0000-000039490000}"/>
    <cellStyle name="Comma 5 3 2 2 5 5" xfId="18700" xr:uid="{00000000-0005-0000-0000-00003A490000}"/>
    <cellStyle name="Comma 5 3 2 2 6" xfId="18701" xr:uid="{00000000-0005-0000-0000-00003B490000}"/>
    <cellStyle name="Comma 5 3 2 2 6 2" xfId="18702" xr:uid="{00000000-0005-0000-0000-00003C490000}"/>
    <cellStyle name="Comma 5 3 2 2 6 2 2" xfId="18703" xr:uid="{00000000-0005-0000-0000-00003D490000}"/>
    <cellStyle name="Comma 5 3 2 2 6 3" xfId="18704" xr:uid="{00000000-0005-0000-0000-00003E490000}"/>
    <cellStyle name="Comma 5 3 2 2 6 3 2" xfId="18705" xr:uid="{00000000-0005-0000-0000-00003F490000}"/>
    <cellStyle name="Comma 5 3 2 2 6 4" xfId="18706" xr:uid="{00000000-0005-0000-0000-000040490000}"/>
    <cellStyle name="Comma 5 3 2 2 7" xfId="18707" xr:uid="{00000000-0005-0000-0000-000041490000}"/>
    <cellStyle name="Comma 5 3 2 2 7 2" xfId="18708" xr:uid="{00000000-0005-0000-0000-000042490000}"/>
    <cellStyle name="Comma 5 3 2 2 8" xfId="18709" xr:uid="{00000000-0005-0000-0000-000043490000}"/>
    <cellStyle name="Comma 5 3 2 2 8 2" xfId="18710" xr:uid="{00000000-0005-0000-0000-000044490000}"/>
    <cellStyle name="Comma 5 3 2 2 9" xfId="18711" xr:uid="{00000000-0005-0000-0000-000045490000}"/>
    <cellStyle name="Comma 5 3 2 3" xfId="18712" xr:uid="{00000000-0005-0000-0000-000046490000}"/>
    <cellStyle name="Comma 5 3 2 3 2" xfId="18713" xr:uid="{00000000-0005-0000-0000-000047490000}"/>
    <cellStyle name="Comma 5 3 2 3 2 2" xfId="18714" xr:uid="{00000000-0005-0000-0000-000048490000}"/>
    <cellStyle name="Comma 5 3 2 3 2 2 2" xfId="18715" xr:uid="{00000000-0005-0000-0000-000049490000}"/>
    <cellStyle name="Comma 5 3 2 3 2 2 2 2" xfId="18716" xr:uid="{00000000-0005-0000-0000-00004A490000}"/>
    <cellStyle name="Comma 5 3 2 3 2 2 2 2 2" xfId="18717" xr:uid="{00000000-0005-0000-0000-00004B490000}"/>
    <cellStyle name="Comma 5 3 2 3 2 2 2 2 2 2" xfId="18718" xr:uid="{00000000-0005-0000-0000-00004C490000}"/>
    <cellStyle name="Comma 5 3 2 3 2 2 2 2 3" xfId="18719" xr:uid="{00000000-0005-0000-0000-00004D490000}"/>
    <cellStyle name="Comma 5 3 2 3 2 2 2 2 3 2" xfId="18720" xr:uid="{00000000-0005-0000-0000-00004E490000}"/>
    <cellStyle name="Comma 5 3 2 3 2 2 2 2 4" xfId="18721" xr:uid="{00000000-0005-0000-0000-00004F490000}"/>
    <cellStyle name="Comma 5 3 2 3 2 2 2 3" xfId="18722" xr:uid="{00000000-0005-0000-0000-000050490000}"/>
    <cellStyle name="Comma 5 3 2 3 2 2 2 3 2" xfId="18723" xr:uid="{00000000-0005-0000-0000-000051490000}"/>
    <cellStyle name="Comma 5 3 2 3 2 2 2 4" xfId="18724" xr:uid="{00000000-0005-0000-0000-000052490000}"/>
    <cellStyle name="Comma 5 3 2 3 2 2 2 4 2" xfId="18725" xr:uid="{00000000-0005-0000-0000-000053490000}"/>
    <cellStyle name="Comma 5 3 2 3 2 2 2 5" xfId="18726" xr:uid="{00000000-0005-0000-0000-000054490000}"/>
    <cellStyle name="Comma 5 3 2 3 2 2 3" xfId="18727" xr:uid="{00000000-0005-0000-0000-000055490000}"/>
    <cellStyle name="Comma 5 3 2 3 2 2 3 2" xfId="18728" xr:uid="{00000000-0005-0000-0000-000056490000}"/>
    <cellStyle name="Comma 5 3 2 3 2 2 3 2 2" xfId="18729" xr:uid="{00000000-0005-0000-0000-000057490000}"/>
    <cellStyle name="Comma 5 3 2 3 2 2 3 3" xfId="18730" xr:uid="{00000000-0005-0000-0000-000058490000}"/>
    <cellStyle name="Comma 5 3 2 3 2 2 3 3 2" xfId="18731" xr:uid="{00000000-0005-0000-0000-000059490000}"/>
    <cellStyle name="Comma 5 3 2 3 2 2 3 4" xfId="18732" xr:uid="{00000000-0005-0000-0000-00005A490000}"/>
    <cellStyle name="Comma 5 3 2 3 2 2 4" xfId="18733" xr:uid="{00000000-0005-0000-0000-00005B490000}"/>
    <cellStyle name="Comma 5 3 2 3 2 2 4 2" xfId="18734" xr:uid="{00000000-0005-0000-0000-00005C490000}"/>
    <cellStyle name="Comma 5 3 2 3 2 2 5" xfId="18735" xr:uid="{00000000-0005-0000-0000-00005D490000}"/>
    <cellStyle name="Comma 5 3 2 3 2 2 5 2" xfId="18736" xr:uid="{00000000-0005-0000-0000-00005E490000}"/>
    <cellStyle name="Comma 5 3 2 3 2 2 6" xfId="18737" xr:uid="{00000000-0005-0000-0000-00005F490000}"/>
    <cellStyle name="Comma 5 3 2 3 2 3" xfId="18738" xr:uid="{00000000-0005-0000-0000-000060490000}"/>
    <cellStyle name="Comma 5 3 2 3 2 3 2" xfId="18739" xr:uid="{00000000-0005-0000-0000-000061490000}"/>
    <cellStyle name="Comma 5 3 2 3 2 3 2 2" xfId="18740" xr:uid="{00000000-0005-0000-0000-000062490000}"/>
    <cellStyle name="Comma 5 3 2 3 2 3 2 2 2" xfId="18741" xr:uid="{00000000-0005-0000-0000-000063490000}"/>
    <cellStyle name="Comma 5 3 2 3 2 3 2 3" xfId="18742" xr:uid="{00000000-0005-0000-0000-000064490000}"/>
    <cellStyle name="Comma 5 3 2 3 2 3 2 3 2" xfId="18743" xr:uid="{00000000-0005-0000-0000-000065490000}"/>
    <cellStyle name="Comma 5 3 2 3 2 3 2 4" xfId="18744" xr:uid="{00000000-0005-0000-0000-000066490000}"/>
    <cellStyle name="Comma 5 3 2 3 2 3 3" xfId="18745" xr:uid="{00000000-0005-0000-0000-000067490000}"/>
    <cellStyle name="Comma 5 3 2 3 2 3 3 2" xfId="18746" xr:uid="{00000000-0005-0000-0000-000068490000}"/>
    <cellStyle name="Comma 5 3 2 3 2 3 4" xfId="18747" xr:uid="{00000000-0005-0000-0000-000069490000}"/>
    <cellStyle name="Comma 5 3 2 3 2 3 4 2" xfId="18748" xr:uid="{00000000-0005-0000-0000-00006A490000}"/>
    <cellStyle name="Comma 5 3 2 3 2 3 5" xfId="18749" xr:uid="{00000000-0005-0000-0000-00006B490000}"/>
    <cellStyle name="Comma 5 3 2 3 2 4" xfId="18750" xr:uid="{00000000-0005-0000-0000-00006C490000}"/>
    <cellStyle name="Comma 5 3 2 3 2 4 2" xfId="18751" xr:uid="{00000000-0005-0000-0000-00006D490000}"/>
    <cellStyle name="Comma 5 3 2 3 2 4 2 2" xfId="18752" xr:uid="{00000000-0005-0000-0000-00006E490000}"/>
    <cellStyle name="Comma 5 3 2 3 2 4 3" xfId="18753" xr:uid="{00000000-0005-0000-0000-00006F490000}"/>
    <cellStyle name="Comma 5 3 2 3 2 4 3 2" xfId="18754" xr:uid="{00000000-0005-0000-0000-000070490000}"/>
    <cellStyle name="Comma 5 3 2 3 2 4 4" xfId="18755" xr:uid="{00000000-0005-0000-0000-000071490000}"/>
    <cellStyle name="Comma 5 3 2 3 2 5" xfId="18756" xr:uid="{00000000-0005-0000-0000-000072490000}"/>
    <cellStyle name="Comma 5 3 2 3 2 5 2" xfId="18757" xr:uid="{00000000-0005-0000-0000-000073490000}"/>
    <cellStyle name="Comma 5 3 2 3 2 6" xfId="18758" xr:uid="{00000000-0005-0000-0000-000074490000}"/>
    <cellStyle name="Comma 5 3 2 3 2 6 2" xfId="18759" xr:uid="{00000000-0005-0000-0000-000075490000}"/>
    <cellStyle name="Comma 5 3 2 3 2 7" xfId="18760" xr:uid="{00000000-0005-0000-0000-000076490000}"/>
    <cellStyle name="Comma 5 3 2 3 3" xfId="18761" xr:uid="{00000000-0005-0000-0000-000077490000}"/>
    <cellStyle name="Comma 5 3 2 3 3 2" xfId="18762" xr:uid="{00000000-0005-0000-0000-000078490000}"/>
    <cellStyle name="Comma 5 3 2 3 3 2 2" xfId="18763" xr:uid="{00000000-0005-0000-0000-000079490000}"/>
    <cellStyle name="Comma 5 3 2 3 3 2 2 2" xfId="18764" xr:uid="{00000000-0005-0000-0000-00007A490000}"/>
    <cellStyle name="Comma 5 3 2 3 3 2 2 2 2" xfId="18765" xr:uid="{00000000-0005-0000-0000-00007B490000}"/>
    <cellStyle name="Comma 5 3 2 3 3 2 2 3" xfId="18766" xr:uid="{00000000-0005-0000-0000-00007C490000}"/>
    <cellStyle name="Comma 5 3 2 3 3 2 2 3 2" xfId="18767" xr:uid="{00000000-0005-0000-0000-00007D490000}"/>
    <cellStyle name="Comma 5 3 2 3 3 2 2 4" xfId="18768" xr:uid="{00000000-0005-0000-0000-00007E490000}"/>
    <cellStyle name="Comma 5 3 2 3 3 2 3" xfId="18769" xr:uid="{00000000-0005-0000-0000-00007F490000}"/>
    <cellStyle name="Comma 5 3 2 3 3 2 3 2" xfId="18770" xr:uid="{00000000-0005-0000-0000-000080490000}"/>
    <cellStyle name="Comma 5 3 2 3 3 2 4" xfId="18771" xr:uid="{00000000-0005-0000-0000-000081490000}"/>
    <cellStyle name="Comma 5 3 2 3 3 2 4 2" xfId="18772" xr:uid="{00000000-0005-0000-0000-000082490000}"/>
    <cellStyle name="Comma 5 3 2 3 3 2 5" xfId="18773" xr:uid="{00000000-0005-0000-0000-000083490000}"/>
    <cellStyle name="Comma 5 3 2 3 3 3" xfId="18774" xr:uid="{00000000-0005-0000-0000-000084490000}"/>
    <cellStyle name="Comma 5 3 2 3 3 3 2" xfId="18775" xr:uid="{00000000-0005-0000-0000-000085490000}"/>
    <cellStyle name="Comma 5 3 2 3 3 3 2 2" xfId="18776" xr:uid="{00000000-0005-0000-0000-000086490000}"/>
    <cellStyle name="Comma 5 3 2 3 3 3 3" xfId="18777" xr:uid="{00000000-0005-0000-0000-000087490000}"/>
    <cellStyle name="Comma 5 3 2 3 3 3 3 2" xfId="18778" xr:uid="{00000000-0005-0000-0000-000088490000}"/>
    <cellStyle name="Comma 5 3 2 3 3 3 4" xfId="18779" xr:uid="{00000000-0005-0000-0000-000089490000}"/>
    <cellStyle name="Comma 5 3 2 3 3 4" xfId="18780" xr:uid="{00000000-0005-0000-0000-00008A490000}"/>
    <cellStyle name="Comma 5 3 2 3 3 4 2" xfId="18781" xr:uid="{00000000-0005-0000-0000-00008B490000}"/>
    <cellStyle name="Comma 5 3 2 3 3 5" xfId="18782" xr:uid="{00000000-0005-0000-0000-00008C490000}"/>
    <cellStyle name="Comma 5 3 2 3 3 5 2" xfId="18783" xr:uid="{00000000-0005-0000-0000-00008D490000}"/>
    <cellStyle name="Comma 5 3 2 3 3 6" xfId="18784" xr:uid="{00000000-0005-0000-0000-00008E490000}"/>
    <cellStyle name="Comma 5 3 2 3 4" xfId="18785" xr:uid="{00000000-0005-0000-0000-00008F490000}"/>
    <cellStyle name="Comma 5 3 2 3 4 2" xfId="18786" xr:uid="{00000000-0005-0000-0000-000090490000}"/>
    <cellStyle name="Comma 5 3 2 3 4 2 2" xfId="18787" xr:uid="{00000000-0005-0000-0000-000091490000}"/>
    <cellStyle name="Comma 5 3 2 3 4 2 2 2" xfId="18788" xr:uid="{00000000-0005-0000-0000-000092490000}"/>
    <cellStyle name="Comma 5 3 2 3 4 2 3" xfId="18789" xr:uid="{00000000-0005-0000-0000-000093490000}"/>
    <cellStyle name="Comma 5 3 2 3 4 2 3 2" xfId="18790" xr:uid="{00000000-0005-0000-0000-000094490000}"/>
    <cellStyle name="Comma 5 3 2 3 4 2 4" xfId="18791" xr:uid="{00000000-0005-0000-0000-000095490000}"/>
    <cellStyle name="Comma 5 3 2 3 4 3" xfId="18792" xr:uid="{00000000-0005-0000-0000-000096490000}"/>
    <cellStyle name="Comma 5 3 2 3 4 3 2" xfId="18793" xr:uid="{00000000-0005-0000-0000-000097490000}"/>
    <cellStyle name="Comma 5 3 2 3 4 4" xfId="18794" xr:uid="{00000000-0005-0000-0000-000098490000}"/>
    <cellStyle name="Comma 5 3 2 3 4 4 2" xfId="18795" xr:uid="{00000000-0005-0000-0000-000099490000}"/>
    <cellStyle name="Comma 5 3 2 3 4 5" xfId="18796" xr:uid="{00000000-0005-0000-0000-00009A490000}"/>
    <cellStyle name="Comma 5 3 2 3 5" xfId="18797" xr:uid="{00000000-0005-0000-0000-00009B490000}"/>
    <cellStyle name="Comma 5 3 2 3 5 2" xfId="18798" xr:uid="{00000000-0005-0000-0000-00009C490000}"/>
    <cellStyle name="Comma 5 3 2 3 5 2 2" xfId="18799" xr:uid="{00000000-0005-0000-0000-00009D490000}"/>
    <cellStyle name="Comma 5 3 2 3 5 3" xfId="18800" xr:uid="{00000000-0005-0000-0000-00009E490000}"/>
    <cellStyle name="Comma 5 3 2 3 5 3 2" xfId="18801" xr:uid="{00000000-0005-0000-0000-00009F490000}"/>
    <cellStyle name="Comma 5 3 2 3 5 4" xfId="18802" xr:uid="{00000000-0005-0000-0000-0000A0490000}"/>
    <cellStyle name="Comma 5 3 2 3 6" xfId="18803" xr:uid="{00000000-0005-0000-0000-0000A1490000}"/>
    <cellStyle name="Comma 5 3 2 3 6 2" xfId="18804" xr:uid="{00000000-0005-0000-0000-0000A2490000}"/>
    <cellStyle name="Comma 5 3 2 3 7" xfId="18805" xr:uid="{00000000-0005-0000-0000-0000A3490000}"/>
    <cellStyle name="Comma 5 3 2 3 7 2" xfId="18806" xr:uid="{00000000-0005-0000-0000-0000A4490000}"/>
    <cellStyle name="Comma 5 3 2 3 8" xfId="18807" xr:uid="{00000000-0005-0000-0000-0000A5490000}"/>
    <cellStyle name="Comma 5 3 2 4" xfId="18808" xr:uid="{00000000-0005-0000-0000-0000A6490000}"/>
    <cellStyle name="Comma 5 3 2 4 2" xfId="18809" xr:uid="{00000000-0005-0000-0000-0000A7490000}"/>
    <cellStyle name="Comma 5 3 2 4 2 2" xfId="18810" xr:uid="{00000000-0005-0000-0000-0000A8490000}"/>
    <cellStyle name="Comma 5 3 2 4 2 2 2" xfId="18811" xr:uid="{00000000-0005-0000-0000-0000A9490000}"/>
    <cellStyle name="Comma 5 3 2 4 2 2 2 2" xfId="18812" xr:uid="{00000000-0005-0000-0000-0000AA490000}"/>
    <cellStyle name="Comma 5 3 2 4 2 2 2 2 2" xfId="18813" xr:uid="{00000000-0005-0000-0000-0000AB490000}"/>
    <cellStyle name="Comma 5 3 2 4 2 2 2 3" xfId="18814" xr:uid="{00000000-0005-0000-0000-0000AC490000}"/>
    <cellStyle name="Comma 5 3 2 4 2 2 2 3 2" xfId="18815" xr:uid="{00000000-0005-0000-0000-0000AD490000}"/>
    <cellStyle name="Comma 5 3 2 4 2 2 2 4" xfId="18816" xr:uid="{00000000-0005-0000-0000-0000AE490000}"/>
    <cellStyle name="Comma 5 3 2 4 2 2 3" xfId="18817" xr:uid="{00000000-0005-0000-0000-0000AF490000}"/>
    <cellStyle name="Comma 5 3 2 4 2 2 3 2" xfId="18818" xr:uid="{00000000-0005-0000-0000-0000B0490000}"/>
    <cellStyle name="Comma 5 3 2 4 2 2 4" xfId="18819" xr:uid="{00000000-0005-0000-0000-0000B1490000}"/>
    <cellStyle name="Comma 5 3 2 4 2 2 4 2" xfId="18820" xr:uid="{00000000-0005-0000-0000-0000B2490000}"/>
    <cellStyle name="Comma 5 3 2 4 2 2 5" xfId="18821" xr:uid="{00000000-0005-0000-0000-0000B3490000}"/>
    <cellStyle name="Comma 5 3 2 4 2 3" xfId="18822" xr:uid="{00000000-0005-0000-0000-0000B4490000}"/>
    <cellStyle name="Comma 5 3 2 4 2 3 2" xfId="18823" xr:uid="{00000000-0005-0000-0000-0000B5490000}"/>
    <cellStyle name="Comma 5 3 2 4 2 3 2 2" xfId="18824" xr:uid="{00000000-0005-0000-0000-0000B6490000}"/>
    <cellStyle name="Comma 5 3 2 4 2 3 3" xfId="18825" xr:uid="{00000000-0005-0000-0000-0000B7490000}"/>
    <cellStyle name="Comma 5 3 2 4 2 3 3 2" xfId="18826" xr:uid="{00000000-0005-0000-0000-0000B8490000}"/>
    <cellStyle name="Comma 5 3 2 4 2 3 4" xfId="18827" xr:uid="{00000000-0005-0000-0000-0000B9490000}"/>
    <cellStyle name="Comma 5 3 2 4 2 4" xfId="18828" xr:uid="{00000000-0005-0000-0000-0000BA490000}"/>
    <cellStyle name="Comma 5 3 2 4 2 4 2" xfId="18829" xr:uid="{00000000-0005-0000-0000-0000BB490000}"/>
    <cellStyle name="Comma 5 3 2 4 2 5" xfId="18830" xr:uid="{00000000-0005-0000-0000-0000BC490000}"/>
    <cellStyle name="Comma 5 3 2 4 2 5 2" xfId="18831" xr:uid="{00000000-0005-0000-0000-0000BD490000}"/>
    <cellStyle name="Comma 5 3 2 4 2 6" xfId="18832" xr:uid="{00000000-0005-0000-0000-0000BE490000}"/>
    <cellStyle name="Comma 5 3 2 4 3" xfId="18833" xr:uid="{00000000-0005-0000-0000-0000BF490000}"/>
    <cellStyle name="Comma 5 3 2 4 3 2" xfId="18834" xr:uid="{00000000-0005-0000-0000-0000C0490000}"/>
    <cellStyle name="Comma 5 3 2 4 3 2 2" xfId="18835" xr:uid="{00000000-0005-0000-0000-0000C1490000}"/>
    <cellStyle name="Comma 5 3 2 4 3 2 2 2" xfId="18836" xr:uid="{00000000-0005-0000-0000-0000C2490000}"/>
    <cellStyle name="Comma 5 3 2 4 3 2 3" xfId="18837" xr:uid="{00000000-0005-0000-0000-0000C3490000}"/>
    <cellStyle name="Comma 5 3 2 4 3 2 3 2" xfId="18838" xr:uid="{00000000-0005-0000-0000-0000C4490000}"/>
    <cellStyle name="Comma 5 3 2 4 3 2 4" xfId="18839" xr:uid="{00000000-0005-0000-0000-0000C5490000}"/>
    <cellStyle name="Comma 5 3 2 4 3 3" xfId="18840" xr:uid="{00000000-0005-0000-0000-0000C6490000}"/>
    <cellStyle name="Comma 5 3 2 4 3 3 2" xfId="18841" xr:uid="{00000000-0005-0000-0000-0000C7490000}"/>
    <cellStyle name="Comma 5 3 2 4 3 4" xfId="18842" xr:uid="{00000000-0005-0000-0000-0000C8490000}"/>
    <cellStyle name="Comma 5 3 2 4 3 4 2" xfId="18843" xr:uid="{00000000-0005-0000-0000-0000C9490000}"/>
    <cellStyle name="Comma 5 3 2 4 3 5" xfId="18844" xr:uid="{00000000-0005-0000-0000-0000CA490000}"/>
    <cellStyle name="Comma 5 3 2 4 4" xfId="18845" xr:uid="{00000000-0005-0000-0000-0000CB490000}"/>
    <cellStyle name="Comma 5 3 2 4 4 2" xfId="18846" xr:uid="{00000000-0005-0000-0000-0000CC490000}"/>
    <cellStyle name="Comma 5 3 2 4 4 2 2" xfId="18847" xr:uid="{00000000-0005-0000-0000-0000CD490000}"/>
    <cellStyle name="Comma 5 3 2 4 4 3" xfId="18848" xr:uid="{00000000-0005-0000-0000-0000CE490000}"/>
    <cellStyle name="Comma 5 3 2 4 4 3 2" xfId="18849" xr:uid="{00000000-0005-0000-0000-0000CF490000}"/>
    <cellStyle name="Comma 5 3 2 4 4 4" xfId="18850" xr:uid="{00000000-0005-0000-0000-0000D0490000}"/>
    <cellStyle name="Comma 5 3 2 4 5" xfId="18851" xr:uid="{00000000-0005-0000-0000-0000D1490000}"/>
    <cellStyle name="Comma 5 3 2 4 5 2" xfId="18852" xr:uid="{00000000-0005-0000-0000-0000D2490000}"/>
    <cellStyle name="Comma 5 3 2 4 6" xfId="18853" xr:uid="{00000000-0005-0000-0000-0000D3490000}"/>
    <cellStyle name="Comma 5 3 2 4 6 2" xfId="18854" xr:uid="{00000000-0005-0000-0000-0000D4490000}"/>
    <cellStyle name="Comma 5 3 2 4 7" xfId="18855" xr:uid="{00000000-0005-0000-0000-0000D5490000}"/>
    <cellStyle name="Comma 5 3 2 5" xfId="18856" xr:uid="{00000000-0005-0000-0000-0000D6490000}"/>
    <cellStyle name="Comma 5 3 2 5 2" xfId="18857" xr:uid="{00000000-0005-0000-0000-0000D7490000}"/>
    <cellStyle name="Comma 5 3 2 5 2 2" xfId="18858" xr:uid="{00000000-0005-0000-0000-0000D8490000}"/>
    <cellStyle name="Comma 5 3 2 5 2 2 2" xfId="18859" xr:uid="{00000000-0005-0000-0000-0000D9490000}"/>
    <cellStyle name="Comma 5 3 2 5 2 2 2 2" xfId="18860" xr:uid="{00000000-0005-0000-0000-0000DA490000}"/>
    <cellStyle name="Comma 5 3 2 5 2 2 3" xfId="18861" xr:uid="{00000000-0005-0000-0000-0000DB490000}"/>
    <cellStyle name="Comma 5 3 2 5 2 2 3 2" xfId="18862" xr:uid="{00000000-0005-0000-0000-0000DC490000}"/>
    <cellStyle name="Comma 5 3 2 5 2 2 4" xfId="18863" xr:uid="{00000000-0005-0000-0000-0000DD490000}"/>
    <cellStyle name="Comma 5 3 2 5 2 3" xfId="18864" xr:uid="{00000000-0005-0000-0000-0000DE490000}"/>
    <cellStyle name="Comma 5 3 2 5 2 3 2" xfId="18865" xr:uid="{00000000-0005-0000-0000-0000DF490000}"/>
    <cellStyle name="Comma 5 3 2 5 2 4" xfId="18866" xr:uid="{00000000-0005-0000-0000-0000E0490000}"/>
    <cellStyle name="Comma 5 3 2 5 2 4 2" xfId="18867" xr:uid="{00000000-0005-0000-0000-0000E1490000}"/>
    <cellStyle name="Comma 5 3 2 5 2 5" xfId="18868" xr:uid="{00000000-0005-0000-0000-0000E2490000}"/>
    <cellStyle name="Comma 5 3 2 5 3" xfId="18869" xr:uid="{00000000-0005-0000-0000-0000E3490000}"/>
    <cellStyle name="Comma 5 3 2 5 3 2" xfId="18870" xr:uid="{00000000-0005-0000-0000-0000E4490000}"/>
    <cellStyle name="Comma 5 3 2 5 3 2 2" xfId="18871" xr:uid="{00000000-0005-0000-0000-0000E5490000}"/>
    <cellStyle name="Comma 5 3 2 5 3 3" xfId="18872" xr:uid="{00000000-0005-0000-0000-0000E6490000}"/>
    <cellStyle name="Comma 5 3 2 5 3 3 2" xfId="18873" xr:uid="{00000000-0005-0000-0000-0000E7490000}"/>
    <cellStyle name="Comma 5 3 2 5 3 4" xfId="18874" xr:uid="{00000000-0005-0000-0000-0000E8490000}"/>
    <cellStyle name="Comma 5 3 2 5 4" xfId="18875" xr:uid="{00000000-0005-0000-0000-0000E9490000}"/>
    <cellStyle name="Comma 5 3 2 5 4 2" xfId="18876" xr:uid="{00000000-0005-0000-0000-0000EA490000}"/>
    <cellStyle name="Comma 5 3 2 5 5" xfId="18877" xr:uid="{00000000-0005-0000-0000-0000EB490000}"/>
    <cellStyle name="Comma 5 3 2 5 5 2" xfId="18878" xr:uid="{00000000-0005-0000-0000-0000EC490000}"/>
    <cellStyle name="Comma 5 3 2 5 6" xfId="18879" xr:uid="{00000000-0005-0000-0000-0000ED490000}"/>
    <cellStyle name="Comma 5 3 2 6" xfId="18880" xr:uid="{00000000-0005-0000-0000-0000EE490000}"/>
    <cellStyle name="Comma 5 3 2 6 2" xfId="18881" xr:uid="{00000000-0005-0000-0000-0000EF490000}"/>
    <cellStyle name="Comma 5 3 2 6 2 2" xfId="18882" xr:uid="{00000000-0005-0000-0000-0000F0490000}"/>
    <cellStyle name="Comma 5 3 2 6 2 2 2" xfId="18883" xr:uid="{00000000-0005-0000-0000-0000F1490000}"/>
    <cellStyle name="Comma 5 3 2 6 2 3" xfId="18884" xr:uid="{00000000-0005-0000-0000-0000F2490000}"/>
    <cellStyle name="Comma 5 3 2 6 2 3 2" xfId="18885" xr:uid="{00000000-0005-0000-0000-0000F3490000}"/>
    <cellStyle name="Comma 5 3 2 6 2 4" xfId="18886" xr:uid="{00000000-0005-0000-0000-0000F4490000}"/>
    <cellStyle name="Comma 5 3 2 6 3" xfId="18887" xr:uid="{00000000-0005-0000-0000-0000F5490000}"/>
    <cellStyle name="Comma 5 3 2 6 3 2" xfId="18888" xr:uid="{00000000-0005-0000-0000-0000F6490000}"/>
    <cellStyle name="Comma 5 3 2 6 4" xfId="18889" xr:uid="{00000000-0005-0000-0000-0000F7490000}"/>
    <cellStyle name="Comma 5 3 2 6 4 2" xfId="18890" xr:uid="{00000000-0005-0000-0000-0000F8490000}"/>
    <cellStyle name="Comma 5 3 2 6 5" xfId="18891" xr:uid="{00000000-0005-0000-0000-0000F9490000}"/>
    <cellStyle name="Comma 5 3 2 7" xfId="18892" xr:uid="{00000000-0005-0000-0000-0000FA490000}"/>
    <cellStyle name="Comma 5 3 2 7 2" xfId="18893" xr:uid="{00000000-0005-0000-0000-0000FB490000}"/>
    <cellStyle name="Comma 5 3 2 7 2 2" xfId="18894" xr:uid="{00000000-0005-0000-0000-0000FC490000}"/>
    <cellStyle name="Comma 5 3 2 7 3" xfId="18895" xr:uid="{00000000-0005-0000-0000-0000FD490000}"/>
    <cellStyle name="Comma 5 3 2 7 3 2" xfId="18896" xr:uid="{00000000-0005-0000-0000-0000FE490000}"/>
    <cellStyle name="Comma 5 3 2 7 4" xfId="18897" xr:uid="{00000000-0005-0000-0000-0000FF490000}"/>
    <cellStyle name="Comma 5 3 2 8" xfId="18898" xr:uid="{00000000-0005-0000-0000-0000004A0000}"/>
    <cellStyle name="Comma 5 3 2 8 2" xfId="18899" xr:uid="{00000000-0005-0000-0000-0000014A0000}"/>
    <cellStyle name="Comma 5 3 2 9" xfId="18900" xr:uid="{00000000-0005-0000-0000-0000024A0000}"/>
    <cellStyle name="Comma 5 3 2 9 2" xfId="18901" xr:uid="{00000000-0005-0000-0000-0000034A0000}"/>
    <cellStyle name="Comma 5 3 3" xfId="18902" xr:uid="{00000000-0005-0000-0000-0000044A0000}"/>
    <cellStyle name="Comma 5 3 3 10" xfId="18903" xr:uid="{00000000-0005-0000-0000-0000054A0000}"/>
    <cellStyle name="Comma 5 3 3 2" xfId="18904" xr:uid="{00000000-0005-0000-0000-0000064A0000}"/>
    <cellStyle name="Comma 5 3 3 2 2" xfId="18905" xr:uid="{00000000-0005-0000-0000-0000074A0000}"/>
    <cellStyle name="Comma 5 3 3 2 2 2" xfId="18906" xr:uid="{00000000-0005-0000-0000-0000084A0000}"/>
    <cellStyle name="Comma 5 3 3 2 2 2 2" xfId="18907" xr:uid="{00000000-0005-0000-0000-0000094A0000}"/>
    <cellStyle name="Comma 5 3 3 2 2 2 2 2" xfId="18908" xr:uid="{00000000-0005-0000-0000-00000A4A0000}"/>
    <cellStyle name="Comma 5 3 3 2 2 2 2 2 2" xfId="18909" xr:uid="{00000000-0005-0000-0000-00000B4A0000}"/>
    <cellStyle name="Comma 5 3 3 2 2 2 2 2 2 2" xfId="18910" xr:uid="{00000000-0005-0000-0000-00000C4A0000}"/>
    <cellStyle name="Comma 5 3 3 2 2 2 2 2 2 2 2" xfId="18911" xr:uid="{00000000-0005-0000-0000-00000D4A0000}"/>
    <cellStyle name="Comma 5 3 3 2 2 2 2 2 2 3" xfId="18912" xr:uid="{00000000-0005-0000-0000-00000E4A0000}"/>
    <cellStyle name="Comma 5 3 3 2 2 2 2 2 2 3 2" xfId="18913" xr:uid="{00000000-0005-0000-0000-00000F4A0000}"/>
    <cellStyle name="Comma 5 3 3 2 2 2 2 2 2 4" xfId="18914" xr:uid="{00000000-0005-0000-0000-0000104A0000}"/>
    <cellStyle name="Comma 5 3 3 2 2 2 2 2 3" xfId="18915" xr:uid="{00000000-0005-0000-0000-0000114A0000}"/>
    <cellStyle name="Comma 5 3 3 2 2 2 2 2 3 2" xfId="18916" xr:uid="{00000000-0005-0000-0000-0000124A0000}"/>
    <cellStyle name="Comma 5 3 3 2 2 2 2 2 4" xfId="18917" xr:uid="{00000000-0005-0000-0000-0000134A0000}"/>
    <cellStyle name="Comma 5 3 3 2 2 2 2 2 4 2" xfId="18918" xr:uid="{00000000-0005-0000-0000-0000144A0000}"/>
    <cellStyle name="Comma 5 3 3 2 2 2 2 2 5" xfId="18919" xr:uid="{00000000-0005-0000-0000-0000154A0000}"/>
    <cellStyle name="Comma 5 3 3 2 2 2 2 3" xfId="18920" xr:uid="{00000000-0005-0000-0000-0000164A0000}"/>
    <cellStyle name="Comma 5 3 3 2 2 2 2 3 2" xfId="18921" xr:uid="{00000000-0005-0000-0000-0000174A0000}"/>
    <cellStyle name="Comma 5 3 3 2 2 2 2 3 2 2" xfId="18922" xr:uid="{00000000-0005-0000-0000-0000184A0000}"/>
    <cellStyle name="Comma 5 3 3 2 2 2 2 3 3" xfId="18923" xr:uid="{00000000-0005-0000-0000-0000194A0000}"/>
    <cellStyle name="Comma 5 3 3 2 2 2 2 3 3 2" xfId="18924" xr:uid="{00000000-0005-0000-0000-00001A4A0000}"/>
    <cellStyle name="Comma 5 3 3 2 2 2 2 3 4" xfId="18925" xr:uid="{00000000-0005-0000-0000-00001B4A0000}"/>
    <cellStyle name="Comma 5 3 3 2 2 2 2 4" xfId="18926" xr:uid="{00000000-0005-0000-0000-00001C4A0000}"/>
    <cellStyle name="Comma 5 3 3 2 2 2 2 4 2" xfId="18927" xr:uid="{00000000-0005-0000-0000-00001D4A0000}"/>
    <cellStyle name="Comma 5 3 3 2 2 2 2 5" xfId="18928" xr:uid="{00000000-0005-0000-0000-00001E4A0000}"/>
    <cellStyle name="Comma 5 3 3 2 2 2 2 5 2" xfId="18929" xr:uid="{00000000-0005-0000-0000-00001F4A0000}"/>
    <cellStyle name="Comma 5 3 3 2 2 2 2 6" xfId="18930" xr:uid="{00000000-0005-0000-0000-0000204A0000}"/>
    <cellStyle name="Comma 5 3 3 2 2 2 3" xfId="18931" xr:uid="{00000000-0005-0000-0000-0000214A0000}"/>
    <cellStyle name="Comma 5 3 3 2 2 2 3 2" xfId="18932" xr:uid="{00000000-0005-0000-0000-0000224A0000}"/>
    <cellStyle name="Comma 5 3 3 2 2 2 3 2 2" xfId="18933" xr:uid="{00000000-0005-0000-0000-0000234A0000}"/>
    <cellStyle name="Comma 5 3 3 2 2 2 3 2 2 2" xfId="18934" xr:uid="{00000000-0005-0000-0000-0000244A0000}"/>
    <cellStyle name="Comma 5 3 3 2 2 2 3 2 3" xfId="18935" xr:uid="{00000000-0005-0000-0000-0000254A0000}"/>
    <cellStyle name="Comma 5 3 3 2 2 2 3 2 3 2" xfId="18936" xr:uid="{00000000-0005-0000-0000-0000264A0000}"/>
    <cellStyle name="Comma 5 3 3 2 2 2 3 2 4" xfId="18937" xr:uid="{00000000-0005-0000-0000-0000274A0000}"/>
    <cellStyle name="Comma 5 3 3 2 2 2 3 3" xfId="18938" xr:uid="{00000000-0005-0000-0000-0000284A0000}"/>
    <cellStyle name="Comma 5 3 3 2 2 2 3 3 2" xfId="18939" xr:uid="{00000000-0005-0000-0000-0000294A0000}"/>
    <cellStyle name="Comma 5 3 3 2 2 2 3 4" xfId="18940" xr:uid="{00000000-0005-0000-0000-00002A4A0000}"/>
    <cellStyle name="Comma 5 3 3 2 2 2 3 4 2" xfId="18941" xr:uid="{00000000-0005-0000-0000-00002B4A0000}"/>
    <cellStyle name="Comma 5 3 3 2 2 2 3 5" xfId="18942" xr:uid="{00000000-0005-0000-0000-00002C4A0000}"/>
    <cellStyle name="Comma 5 3 3 2 2 2 4" xfId="18943" xr:uid="{00000000-0005-0000-0000-00002D4A0000}"/>
    <cellStyle name="Comma 5 3 3 2 2 2 4 2" xfId="18944" xr:uid="{00000000-0005-0000-0000-00002E4A0000}"/>
    <cellStyle name="Comma 5 3 3 2 2 2 4 2 2" xfId="18945" xr:uid="{00000000-0005-0000-0000-00002F4A0000}"/>
    <cellStyle name="Comma 5 3 3 2 2 2 4 3" xfId="18946" xr:uid="{00000000-0005-0000-0000-0000304A0000}"/>
    <cellStyle name="Comma 5 3 3 2 2 2 4 3 2" xfId="18947" xr:uid="{00000000-0005-0000-0000-0000314A0000}"/>
    <cellStyle name="Comma 5 3 3 2 2 2 4 4" xfId="18948" xr:uid="{00000000-0005-0000-0000-0000324A0000}"/>
    <cellStyle name="Comma 5 3 3 2 2 2 5" xfId="18949" xr:uid="{00000000-0005-0000-0000-0000334A0000}"/>
    <cellStyle name="Comma 5 3 3 2 2 2 5 2" xfId="18950" xr:uid="{00000000-0005-0000-0000-0000344A0000}"/>
    <cellStyle name="Comma 5 3 3 2 2 2 6" xfId="18951" xr:uid="{00000000-0005-0000-0000-0000354A0000}"/>
    <cellStyle name="Comma 5 3 3 2 2 2 6 2" xfId="18952" xr:uid="{00000000-0005-0000-0000-0000364A0000}"/>
    <cellStyle name="Comma 5 3 3 2 2 2 7" xfId="18953" xr:uid="{00000000-0005-0000-0000-0000374A0000}"/>
    <cellStyle name="Comma 5 3 3 2 2 3" xfId="18954" xr:uid="{00000000-0005-0000-0000-0000384A0000}"/>
    <cellStyle name="Comma 5 3 3 2 2 3 2" xfId="18955" xr:uid="{00000000-0005-0000-0000-0000394A0000}"/>
    <cellStyle name="Comma 5 3 3 2 2 3 2 2" xfId="18956" xr:uid="{00000000-0005-0000-0000-00003A4A0000}"/>
    <cellStyle name="Comma 5 3 3 2 2 3 2 2 2" xfId="18957" xr:uid="{00000000-0005-0000-0000-00003B4A0000}"/>
    <cellStyle name="Comma 5 3 3 2 2 3 2 2 2 2" xfId="18958" xr:uid="{00000000-0005-0000-0000-00003C4A0000}"/>
    <cellStyle name="Comma 5 3 3 2 2 3 2 2 3" xfId="18959" xr:uid="{00000000-0005-0000-0000-00003D4A0000}"/>
    <cellStyle name="Comma 5 3 3 2 2 3 2 2 3 2" xfId="18960" xr:uid="{00000000-0005-0000-0000-00003E4A0000}"/>
    <cellStyle name="Comma 5 3 3 2 2 3 2 2 4" xfId="18961" xr:uid="{00000000-0005-0000-0000-00003F4A0000}"/>
    <cellStyle name="Comma 5 3 3 2 2 3 2 3" xfId="18962" xr:uid="{00000000-0005-0000-0000-0000404A0000}"/>
    <cellStyle name="Comma 5 3 3 2 2 3 2 3 2" xfId="18963" xr:uid="{00000000-0005-0000-0000-0000414A0000}"/>
    <cellStyle name="Comma 5 3 3 2 2 3 2 4" xfId="18964" xr:uid="{00000000-0005-0000-0000-0000424A0000}"/>
    <cellStyle name="Comma 5 3 3 2 2 3 2 4 2" xfId="18965" xr:uid="{00000000-0005-0000-0000-0000434A0000}"/>
    <cellStyle name="Comma 5 3 3 2 2 3 2 5" xfId="18966" xr:uid="{00000000-0005-0000-0000-0000444A0000}"/>
    <cellStyle name="Comma 5 3 3 2 2 3 3" xfId="18967" xr:uid="{00000000-0005-0000-0000-0000454A0000}"/>
    <cellStyle name="Comma 5 3 3 2 2 3 3 2" xfId="18968" xr:uid="{00000000-0005-0000-0000-0000464A0000}"/>
    <cellStyle name="Comma 5 3 3 2 2 3 3 2 2" xfId="18969" xr:uid="{00000000-0005-0000-0000-0000474A0000}"/>
    <cellStyle name="Comma 5 3 3 2 2 3 3 3" xfId="18970" xr:uid="{00000000-0005-0000-0000-0000484A0000}"/>
    <cellStyle name="Comma 5 3 3 2 2 3 3 3 2" xfId="18971" xr:uid="{00000000-0005-0000-0000-0000494A0000}"/>
    <cellStyle name="Comma 5 3 3 2 2 3 3 4" xfId="18972" xr:uid="{00000000-0005-0000-0000-00004A4A0000}"/>
    <cellStyle name="Comma 5 3 3 2 2 3 4" xfId="18973" xr:uid="{00000000-0005-0000-0000-00004B4A0000}"/>
    <cellStyle name="Comma 5 3 3 2 2 3 4 2" xfId="18974" xr:uid="{00000000-0005-0000-0000-00004C4A0000}"/>
    <cellStyle name="Comma 5 3 3 2 2 3 5" xfId="18975" xr:uid="{00000000-0005-0000-0000-00004D4A0000}"/>
    <cellStyle name="Comma 5 3 3 2 2 3 5 2" xfId="18976" xr:uid="{00000000-0005-0000-0000-00004E4A0000}"/>
    <cellStyle name="Comma 5 3 3 2 2 3 6" xfId="18977" xr:uid="{00000000-0005-0000-0000-00004F4A0000}"/>
    <cellStyle name="Comma 5 3 3 2 2 4" xfId="18978" xr:uid="{00000000-0005-0000-0000-0000504A0000}"/>
    <cellStyle name="Comma 5 3 3 2 2 4 2" xfId="18979" xr:uid="{00000000-0005-0000-0000-0000514A0000}"/>
    <cellStyle name="Comma 5 3 3 2 2 4 2 2" xfId="18980" xr:uid="{00000000-0005-0000-0000-0000524A0000}"/>
    <cellStyle name="Comma 5 3 3 2 2 4 2 2 2" xfId="18981" xr:uid="{00000000-0005-0000-0000-0000534A0000}"/>
    <cellStyle name="Comma 5 3 3 2 2 4 2 3" xfId="18982" xr:uid="{00000000-0005-0000-0000-0000544A0000}"/>
    <cellStyle name="Comma 5 3 3 2 2 4 2 3 2" xfId="18983" xr:uid="{00000000-0005-0000-0000-0000554A0000}"/>
    <cellStyle name="Comma 5 3 3 2 2 4 2 4" xfId="18984" xr:uid="{00000000-0005-0000-0000-0000564A0000}"/>
    <cellStyle name="Comma 5 3 3 2 2 4 3" xfId="18985" xr:uid="{00000000-0005-0000-0000-0000574A0000}"/>
    <cellStyle name="Comma 5 3 3 2 2 4 3 2" xfId="18986" xr:uid="{00000000-0005-0000-0000-0000584A0000}"/>
    <cellStyle name="Comma 5 3 3 2 2 4 4" xfId="18987" xr:uid="{00000000-0005-0000-0000-0000594A0000}"/>
    <cellStyle name="Comma 5 3 3 2 2 4 4 2" xfId="18988" xr:uid="{00000000-0005-0000-0000-00005A4A0000}"/>
    <cellStyle name="Comma 5 3 3 2 2 4 5" xfId="18989" xr:uid="{00000000-0005-0000-0000-00005B4A0000}"/>
    <cellStyle name="Comma 5 3 3 2 2 5" xfId="18990" xr:uid="{00000000-0005-0000-0000-00005C4A0000}"/>
    <cellStyle name="Comma 5 3 3 2 2 5 2" xfId="18991" xr:uid="{00000000-0005-0000-0000-00005D4A0000}"/>
    <cellStyle name="Comma 5 3 3 2 2 5 2 2" xfId="18992" xr:uid="{00000000-0005-0000-0000-00005E4A0000}"/>
    <cellStyle name="Comma 5 3 3 2 2 5 3" xfId="18993" xr:uid="{00000000-0005-0000-0000-00005F4A0000}"/>
    <cellStyle name="Comma 5 3 3 2 2 5 3 2" xfId="18994" xr:uid="{00000000-0005-0000-0000-0000604A0000}"/>
    <cellStyle name="Comma 5 3 3 2 2 5 4" xfId="18995" xr:uid="{00000000-0005-0000-0000-0000614A0000}"/>
    <cellStyle name="Comma 5 3 3 2 2 6" xfId="18996" xr:uid="{00000000-0005-0000-0000-0000624A0000}"/>
    <cellStyle name="Comma 5 3 3 2 2 6 2" xfId="18997" xr:uid="{00000000-0005-0000-0000-0000634A0000}"/>
    <cellStyle name="Comma 5 3 3 2 2 7" xfId="18998" xr:uid="{00000000-0005-0000-0000-0000644A0000}"/>
    <cellStyle name="Comma 5 3 3 2 2 7 2" xfId="18999" xr:uid="{00000000-0005-0000-0000-0000654A0000}"/>
    <cellStyle name="Comma 5 3 3 2 2 8" xfId="19000" xr:uid="{00000000-0005-0000-0000-0000664A0000}"/>
    <cellStyle name="Comma 5 3 3 2 3" xfId="19001" xr:uid="{00000000-0005-0000-0000-0000674A0000}"/>
    <cellStyle name="Comma 5 3 3 2 3 2" xfId="19002" xr:uid="{00000000-0005-0000-0000-0000684A0000}"/>
    <cellStyle name="Comma 5 3 3 2 3 2 2" xfId="19003" xr:uid="{00000000-0005-0000-0000-0000694A0000}"/>
    <cellStyle name="Comma 5 3 3 2 3 2 2 2" xfId="19004" xr:uid="{00000000-0005-0000-0000-00006A4A0000}"/>
    <cellStyle name="Comma 5 3 3 2 3 2 2 2 2" xfId="19005" xr:uid="{00000000-0005-0000-0000-00006B4A0000}"/>
    <cellStyle name="Comma 5 3 3 2 3 2 2 2 2 2" xfId="19006" xr:uid="{00000000-0005-0000-0000-00006C4A0000}"/>
    <cellStyle name="Comma 5 3 3 2 3 2 2 2 3" xfId="19007" xr:uid="{00000000-0005-0000-0000-00006D4A0000}"/>
    <cellStyle name="Comma 5 3 3 2 3 2 2 2 3 2" xfId="19008" xr:uid="{00000000-0005-0000-0000-00006E4A0000}"/>
    <cellStyle name="Comma 5 3 3 2 3 2 2 2 4" xfId="19009" xr:uid="{00000000-0005-0000-0000-00006F4A0000}"/>
    <cellStyle name="Comma 5 3 3 2 3 2 2 3" xfId="19010" xr:uid="{00000000-0005-0000-0000-0000704A0000}"/>
    <cellStyle name="Comma 5 3 3 2 3 2 2 3 2" xfId="19011" xr:uid="{00000000-0005-0000-0000-0000714A0000}"/>
    <cellStyle name="Comma 5 3 3 2 3 2 2 4" xfId="19012" xr:uid="{00000000-0005-0000-0000-0000724A0000}"/>
    <cellStyle name="Comma 5 3 3 2 3 2 2 4 2" xfId="19013" xr:uid="{00000000-0005-0000-0000-0000734A0000}"/>
    <cellStyle name="Comma 5 3 3 2 3 2 2 5" xfId="19014" xr:uid="{00000000-0005-0000-0000-0000744A0000}"/>
    <cellStyle name="Comma 5 3 3 2 3 2 3" xfId="19015" xr:uid="{00000000-0005-0000-0000-0000754A0000}"/>
    <cellStyle name="Comma 5 3 3 2 3 2 3 2" xfId="19016" xr:uid="{00000000-0005-0000-0000-0000764A0000}"/>
    <cellStyle name="Comma 5 3 3 2 3 2 3 2 2" xfId="19017" xr:uid="{00000000-0005-0000-0000-0000774A0000}"/>
    <cellStyle name="Comma 5 3 3 2 3 2 3 3" xfId="19018" xr:uid="{00000000-0005-0000-0000-0000784A0000}"/>
    <cellStyle name="Comma 5 3 3 2 3 2 3 3 2" xfId="19019" xr:uid="{00000000-0005-0000-0000-0000794A0000}"/>
    <cellStyle name="Comma 5 3 3 2 3 2 3 4" xfId="19020" xr:uid="{00000000-0005-0000-0000-00007A4A0000}"/>
    <cellStyle name="Comma 5 3 3 2 3 2 4" xfId="19021" xr:uid="{00000000-0005-0000-0000-00007B4A0000}"/>
    <cellStyle name="Comma 5 3 3 2 3 2 4 2" xfId="19022" xr:uid="{00000000-0005-0000-0000-00007C4A0000}"/>
    <cellStyle name="Comma 5 3 3 2 3 2 5" xfId="19023" xr:uid="{00000000-0005-0000-0000-00007D4A0000}"/>
    <cellStyle name="Comma 5 3 3 2 3 2 5 2" xfId="19024" xr:uid="{00000000-0005-0000-0000-00007E4A0000}"/>
    <cellStyle name="Comma 5 3 3 2 3 2 6" xfId="19025" xr:uid="{00000000-0005-0000-0000-00007F4A0000}"/>
    <cellStyle name="Comma 5 3 3 2 3 3" xfId="19026" xr:uid="{00000000-0005-0000-0000-0000804A0000}"/>
    <cellStyle name="Comma 5 3 3 2 3 3 2" xfId="19027" xr:uid="{00000000-0005-0000-0000-0000814A0000}"/>
    <cellStyle name="Comma 5 3 3 2 3 3 2 2" xfId="19028" xr:uid="{00000000-0005-0000-0000-0000824A0000}"/>
    <cellStyle name="Comma 5 3 3 2 3 3 2 2 2" xfId="19029" xr:uid="{00000000-0005-0000-0000-0000834A0000}"/>
    <cellStyle name="Comma 5 3 3 2 3 3 2 3" xfId="19030" xr:uid="{00000000-0005-0000-0000-0000844A0000}"/>
    <cellStyle name="Comma 5 3 3 2 3 3 2 3 2" xfId="19031" xr:uid="{00000000-0005-0000-0000-0000854A0000}"/>
    <cellStyle name="Comma 5 3 3 2 3 3 2 4" xfId="19032" xr:uid="{00000000-0005-0000-0000-0000864A0000}"/>
    <cellStyle name="Comma 5 3 3 2 3 3 3" xfId="19033" xr:uid="{00000000-0005-0000-0000-0000874A0000}"/>
    <cellStyle name="Comma 5 3 3 2 3 3 3 2" xfId="19034" xr:uid="{00000000-0005-0000-0000-0000884A0000}"/>
    <cellStyle name="Comma 5 3 3 2 3 3 4" xfId="19035" xr:uid="{00000000-0005-0000-0000-0000894A0000}"/>
    <cellStyle name="Comma 5 3 3 2 3 3 4 2" xfId="19036" xr:uid="{00000000-0005-0000-0000-00008A4A0000}"/>
    <cellStyle name="Comma 5 3 3 2 3 3 5" xfId="19037" xr:uid="{00000000-0005-0000-0000-00008B4A0000}"/>
    <cellStyle name="Comma 5 3 3 2 3 4" xfId="19038" xr:uid="{00000000-0005-0000-0000-00008C4A0000}"/>
    <cellStyle name="Comma 5 3 3 2 3 4 2" xfId="19039" xr:uid="{00000000-0005-0000-0000-00008D4A0000}"/>
    <cellStyle name="Comma 5 3 3 2 3 4 2 2" xfId="19040" xr:uid="{00000000-0005-0000-0000-00008E4A0000}"/>
    <cellStyle name="Comma 5 3 3 2 3 4 3" xfId="19041" xr:uid="{00000000-0005-0000-0000-00008F4A0000}"/>
    <cellStyle name="Comma 5 3 3 2 3 4 3 2" xfId="19042" xr:uid="{00000000-0005-0000-0000-0000904A0000}"/>
    <cellStyle name="Comma 5 3 3 2 3 4 4" xfId="19043" xr:uid="{00000000-0005-0000-0000-0000914A0000}"/>
    <cellStyle name="Comma 5 3 3 2 3 5" xfId="19044" xr:uid="{00000000-0005-0000-0000-0000924A0000}"/>
    <cellStyle name="Comma 5 3 3 2 3 5 2" xfId="19045" xr:uid="{00000000-0005-0000-0000-0000934A0000}"/>
    <cellStyle name="Comma 5 3 3 2 3 6" xfId="19046" xr:uid="{00000000-0005-0000-0000-0000944A0000}"/>
    <cellStyle name="Comma 5 3 3 2 3 6 2" xfId="19047" xr:uid="{00000000-0005-0000-0000-0000954A0000}"/>
    <cellStyle name="Comma 5 3 3 2 3 7" xfId="19048" xr:uid="{00000000-0005-0000-0000-0000964A0000}"/>
    <cellStyle name="Comma 5 3 3 2 4" xfId="19049" xr:uid="{00000000-0005-0000-0000-0000974A0000}"/>
    <cellStyle name="Comma 5 3 3 2 4 2" xfId="19050" xr:uid="{00000000-0005-0000-0000-0000984A0000}"/>
    <cellStyle name="Comma 5 3 3 2 4 2 2" xfId="19051" xr:uid="{00000000-0005-0000-0000-0000994A0000}"/>
    <cellStyle name="Comma 5 3 3 2 4 2 2 2" xfId="19052" xr:uid="{00000000-0005-0000-0000-00009A4A0000}"/>
    <cellStyle name="Comma 5 3 3 2 4 2 2 2 2" xfId="19053" xr:uid="{00000000-0005-0000-0000-00009B4A0000}"/>
    <cellStyle name="Comma 5 3 3 2 4 2 2 3" xfId="19054" xr:uid="{00000000-0005-0000-0000-00009C4A0000}"/>
    <cellStyle name="Comma 5 3 3 2 4 2 2 3 2" xfId="19055" xr:uid="{00000000-0005-0000-0000-00009D4A0000}"/>
    <cellStyle name="Comma 5 3 3 2 4 2 2 4" xfId="19056" xr:uid="{00000000-0005-0000-0000-00009E4A0000}"/>
    <cellStyle name="Comma 5 3 3 2 4 2 3" xfId="19057" xr:uid="{00000000-0005-0000-0000-00009F4A0000}"/>
    <cellStyle name="Comma 5 3 3 2 4 2 3 2" xfId="19058" xr:uid="{00000000-0005-0000-0000-0000A04A0000}"/>
    <cellStyle name="Comma 5 3 3 2 4 2 4" xfId="19059" xr:uid="{00000000-0005-0000-0000-0000A14A0000}"/>
    <cellStyle name="Comma 5 3 3 2 4 2 4 2" xfId="19060" xr:uid="{00000000-0005-0000-0000-0000A24A0000}"/>
    <cellStyle name="Comma 5 3 3 2 4 2 5" xfId="19061" xr:uid="{00000000-0005-0000-0000-0000A34A0000}"/>
    <cellStyle name="Comma 5 3 3 2 4 3" xfId="19062" xr:uid="{00000000-0005-0000-0000-0000A44A0000}"/>
    <cellStyle name="Comma 5 3 3 2 4 3 2" xfId="19063" xr:uid="{00000000-0005-0000-0000-0000A54A0000}"/>
    <cellStyle name="Comma 5 3 3 2 4 3 2 2" xfId="19064" xr:uid="{00000000-0005-0000-0000-0000A64A0000}"/>
    <cellStyle name="Comma 5 3 3 2 4 3 3" xfId="19065" xr:uid="{00000000-0005-0000-0000-0000A74A0000}"/>
    <cellStyle name="Comma 5 3 3 2 4 3 3 2" xfId="19066" xr:uid="{00000000-0005-0000-0000-0000A84A0000}"/>
    <cellStyle name="Comma 5 3 3 2 4 3 4" xfId="19067" xr:uid="{00000000-0005-0000-0000-0000A94A0000}"/>
    <cellStyle name="Comma 5 3 3 2 4 4" xfId="19068" xr:uid="{00000000-0005-0000-0000-0000AA4A0000}"/>
    <cellStyle name="Comma 5 3 3 2 4 4 2" xfId="19069" xr:uid="{00000000-0005-0000-0000-0000AB4A0000}"/>
    <cellStyle name="Comma 5 3 3 2 4 5" xfId="19070" xr:uid="{00000000-0005-0000-0000-0000AC4A0000}"/>
    <cellStyle name="Comma 5 3 3 2 4 5 2" xfId="19071" xr:uid="{00000000-0005-0000-0000-0000AD4A0000}"/>
    <cellStyle name="Comma 5 3 3 2 4 6" xfId="19072" xr:uid="{00000000-0005-0000-0000-0000AE4A0000}"/>
    <cellStyle name="Comma 5 3 3 2 5" xfId="19073" xr:uid="{00000000-0005-0000-0000-0000AF4A0000}"/>
    <cellStyle name="Comma 5 3 3 2 5 2" xfId="19074" xr:uid="{00000000-0005-0000-0000-0000B04A0000}"/>
    <cellStyle name="Comma 5 3 3 2 5 2 2" xfId="19075" xr:uid="{00000000-0005-0000-0000-0000B14A0000}"/>
    <cellStyle name="Comma 5 3 3 2 5 2 2 2" xfId="19076" xr:uid="{00000000-0005-0000-0000-0000B24A0000}"/>
    <cellStyle name="Comma 5 3 3 2 5 2 3" xfId="19077" xr:uid="{00000000-0005-0000-0000-0000B34A0000}"/>
    <cellStyle name="Comma 5 3 3 2 5 2 3 2" xfId="19078" xr:uid="{00000000-0005-0000-0000-0000B44A0000}"/>
    <cellStyle name="Comma 5 3 3 2 5 2 4" xfId="19079" xr:uid="{00000000-0005-0000-0000-0000B54A0000}"/>
    <cellStyle name="Comma 5 3 3 2 5 3" xfId="19080" xr:uid="{00000000-0005-0000-0000-0000B64A0000}"/>
    <cellStyle name="Comma 5 3 3 2 5 3 2" xfId="19081" xr:uid="{00000000-0005-0000-0000-0000B74A0000}"/>
    <cellStyle name="Comma 5 3 3 2 5 4" xfId="19082" xr:uid="{00000000-0005-0000-0000-0000B84A0000}"/>
    <cellStyle name="Comma 5 3 3 2 5 4 2" xfId="19083" xr:uid="{00000000-0005-0000-0000-0000B94A0000}"/>
    <cellStyle name="Comma 5 3 3 2 5 5" xfId="19084" xr:uid="{00000000-0005-0000-0000-0000BA4A0000}"/>
    <cellStyle name="Comma 5 3 3 2 6" xfId="19085" xr:uid="{00000000-0005-0000-0000-0000BB4A0000}"/>
    <cellStyle name="Comma 5 3 3 2 6 2" xfId="19086" xr:uid="{00000000-0005-0000-0000-0000BC4A0000}"/>
    <cellStyle name="Comma 5 3 3 2 6 2 2" xfId="19087" xr:uid="{00000000-0005-0000-0000-0000BD4A0000}"/>
    <cellStyle name="Comma 5 3 3 2 6 3" xfId="19088" xr:uid="{00000000-0005-0000-0000-0000BE4A0000}"/>
    <cellStyle name="Comma 5 3 3 2 6 3 2" xfId="19089" xr:uid="{00000000-0005-0000-0000-0000BF4A0000}"/>
    <cellStyle name="Comma 5 3 3 2 6 4" xfId="19090" xr:uid="{00000000-0005-0000-0000-0000C04A0000}"/>
    <cellStyle name="Comma 5 3 3 2 7" xfId="19091" xr:uid="{00000000-0005-0000-0000-0000C14A0000}"/>
    <cellStyle name="Comma 5 3 3 2 7 2" xfId="19092" xr:uid="{00000000-0005-0000-0000-0000C24A0000}"/>
    <cellStyle name="Comma 5 3 3 2 8" xfId="19093" xr:uid="{00000000-0005-0000-0000-0000C34A0000}"/>
    <cellStyle name="Comma 5 3 3 2 8 2" xfId="19094" xr:uid="{00000000-0005-0000-0000-0000C44A0000}"/>
    <cellStyle name="Comma 5 3 3 2 9" xfId="19095" xr:uid="{00000000-0005-0000-0000-0000C54A0000}"/>
    <cellStyle name="Comma 5 3 3 3" xfId="19096" xr:uid="{00000000-0005-0000-0000-0000C64A0000}"/>
    <cellStyle name="Comma 5 3 3 3 2" xfId="19097" xr:uid="{00000000-0005-0000-0000-0000C74A0000}"/>
    <cellStyle name="Comma 5 3 3 3 2 2" xfId="19098" xr:uid="{00000000-0005-0000-0000-0000C84A0000}"/>
    <cellStyle name="Comma 5 3 3 3 2 2 2" xfId="19099" xr:uid="{00000000-0005-0000-0000-0000C94A0000}"/>
    <cellStyle name="Comma 5 3 3 3 2 2 2 2" xfId="19100" xr:uid="{00000000-0005-0000-0000-0000CA4A0000}"/>
    <cellStyle name="Comma 5 3 3 3 2 2 2 2 2" xfId="19101" xr:uid="{00000000-0005-0000-0000-0000CB4A0000}"/>
    <cellStyle name="Comma 5 3 3 3 2 2 2 2 2 2" xfId="19102" xr:uid="{00000000-0005-0000-0000-0000CC4A0000}"/>
    <cellStyle name="Comma 5 3 3 3 2 2 2 2 3" xfId="19103" xr:uid="{00000000-0005-0000-0000-0000CD4A0000}"/>
    <cellStyle name="Comma 5 3 3 3 2 2 2 2 3 2" xfId="19104" xr:uid="{00000000-0005-0000-0000-0000CE4A0000}"/>
    <cellStyle name="Comma 5 3 3 3 2 2 2 2 4" xfId="19105" xr:uid="{00000000-0005-0000-0000-0000CF4A0000}"/>
    <cellStyle name="Comma 5 3 3 3 2 2 2 3" xfId="19106" xr:uid="{00000000-0005-0000-0000-0000D04A0000}"/>
    <cellStyle name="Comma 5 3 3 3 2 2 2 3 2" xfId="19107" xr:uid="{00000000-0005-0000-0000-0000D14A0000}"/>
    <cellStyle name="Comma 5 3 3 3 2 2 2 4" xfId="19108" xr:uid="{00000000-0005-0000-0000-0000D24A0000}"/>
    <cellStyle name="Comma 5 3 3 3 2 2 2 4 2" xfId="19109" xr:uid="{00000000-0005-0000-0000-0000D34A0000}"/>
    <cellStyle name="Comma 5 3 3 3 2 2 2 5" xfId="19110" xr:uid="{00000000-0005-0000-0000-0000D44A0000}"/>
    <cellStyle name="Comma 5 3 3 3 2 2 3" xfId="19111" xr:uid="{00000000-0005-0000-0000-0000D54A0000}"/>
    <cellStyle name="Comma 5 3 3 3 2 2 3 2" xfId="19112" xr:uid="{00000000-0005-0000-0000-0000D64A0000}"/>
    <cellStyle name="Comma 5 3 3 3 2 2 3 2 2" xfId="19113" xr:uid="{00000000-0005-0000-0000-0000D74A0000}"/>
    <cellStyle name="Comma 5 3 3 3 2 2 3 3" xfId="19114" xr:uid="{00000000-0005-0000-0000-0000D84A0000}"/>
    <cellStyle name="Comma 5 3 3 3 2 2 3 3 2" xfId="19115" xr:uid="{00000000-0005-0000-0000-0000D94A0000}"/>
    <cellStyle name="Comma 5 3 3 3 2 2 3 4" xfId="19116" xr:uid="{00000000-0005-0000-0000-0000DA4A0000}"/>
    <cellStyle name="Comma 5 3 3 3 2 2 4" xfId="19117" xr:uid="{00000000-0005-0000-0000-0000DB4A0000}"/>
    <cellStyle name="Comma 5 3 3 3 2 2 4 2" xfId="19118" xr:uid="{00000000-0005-0000-0000-0000DC4A0000}"/>
    <cellStyle name="Comma 5 3 3 3 2 2 5" xfId="19119" xr:uid="{00000000-0005-0000-0000-0000DD4A0000}"/>
    <cellStyle name="Comma 5 3 3 3 2 2 5 2" xfId="19120" xr:uid="{00000000-0005-0000-0000-0000DE4A0000}"/>
    <cellStyle name="Comma 5 3 3 3 2 2 6" xfId="19121" xr:uid="{00000000-0005-0000-0000-0000DF4A0000}"/>
    <cellStyle name="Comma 5 3 3 3 2 3" xfId="19122" xr:uid="{00000000-0005-0000-0000-0000E04A0000}"/>
    <cellStyle name="Comma 5 3 3 3 2 3 2" xfId="19123" xr:uid="{00000000-0005-0000-0000-0000E14A0000}"/>
    <cellStyle name="Comma 5 3 3 3 2 3 2 2" xfId="19124" xr:uid="{00000000-0005-0000-0000-0000E24A0000}"/>
    <cellStyle name="Comma 5 3 3 3 2 3 2 2 2" xfId="19125" xr:uid="{00000000-0005-0000-0000-0000E34A0000}"/>
    <cellStyle name="Comma 5 3 3 3 2 3 2 3" xfId="19126" xr:uid="{00000000-0005-0000-0000-0000E44A0000}"/>
    <cellStyle name="Comma 5 3 3 3 2 3 2 3 2" xfId="19127" xr:uid="{00000000-0005-0000-0000-0000E54A0000}"/>
    <cellStyle name="Comma 5 3 3 3 2 3 2 4" xfId="19128" xr:uid="{00000000-0005-0000-0000-0000E64A0000}"/>
    <cellStyle name="Comma 5 3 3 3 2 3 3" xfId="19129" xr:uid="{00000000-0005-0000-0000-0000E74A0000}"/>
    <cellStyle name="Comma 5 3 3 3 2 3 3 2" xfId="19130" xr:uid="{00000000-0005-0000-0000-0000E84A0000}"/>
    <cellStyle name="Comma 5 3 3 3 2 3 4" xfId="19131" xr:uid="{00000000-0005-0000-0000-0000E94A0000}"/>
    <cellStyle name="Comma 5 3 3 3 2 3 4 2" xfId="19132" xr:uid="{00000000-0005-0000-0000-0000EA4A0000}"/>
    <cellStyle name="Comma 5 3 3 3 2 3 5" xfId="19133" xr:uid="{00000000-0005-0000-0000-0000EB4A0000}"/>
    <cellStyle name="Comma 5 3 3 3 2 4" xfId="19134" xr:uid="{00000000-0005-0000-0000-0000EC4A0000}"/>
    <cellStyle name="Comma 5 3 3 3 2 4 2" xfId="19135" xr:uid="{00000000-0005-0000-0000-0000ED4A0000}"/>
    <cellStyle name="Comma 5 3 3 3 2 4 2 2" xfId="19136" xr:uid="{00000000-0005-0000-0000-0000EE4A0000}"/>
    <cellStyle name="Comma 5 3 3 3 2 4 3" xfId="19137" xr:uid="{00000000-0005-0000-0000-0000EF4A0000}"/>
    <cellStyle name="Comma 5 3 3 3 2 4 3 2" xfId="19138" xr:uid="{00000000-0005-0000-0000-0000F04A0000}"/>
    <cellStyle name="Comma 5 3 3 3 2 4 4" xfId="19139" xr:uid="{00000000-0005-0000-0000-0000F14A0000}"/>
    <cellStyle name="Comma 5 3 3 3 2 5" xfId="19140" xr:uid="{00000000-0005-0000-0000-0000F24A0000}"/>
    <cellStyle name="Comma 5 3 3 3 2 5 2" xfId="19141" xr:uid="{00000000-0005-0000-0000-0000F34A0000}"/>
    <cellStyle name="Comma 5 3 3 3 2 6" xfId="19142" xr:uid="{00000000-0005-0000-0000-0000F44A0000}"/>
    <cellStyle name="Comma 5 3 3 3 2 6 2" xfId="19143" xr:uid="{00000000-0005-0000-0000-0000F54A0000}"/>
    <cellStyle name="Comma 5 3 3 3 2 7" xfId="19144" xr:uid="{00000000-0005-0000-0000-0000F64A0000}"/>
    <cellStyle name="Comma 5 3 3 3 3" xfId="19145" xr:uid="{00000000-0005-0000-0000-0000F74A0000}"/>
    <cellStyle name="Comma 5 3 3 3 3 2" xfId="19146" xr:uid="{00000000-0005-0000-0000-0000F84A0000}"/>
    <cellStyle name="Comma 5 3 3 3 3 2 2" xfId="19147" xr:uid="{00000000-0005-0000-0000-0000F94A0000}"/>
    <cellStyle name="Comma 5 3 3 3 3 2 2 2" xfId="19148" xr:uid="{00000000-0005-0000-0000-0000FA4A0000}"/>
    <cellStyle name="Comma 5 3 3 3 3 2 2 2 2" xfId="19149" xr:uid="{00000000-0005-0000-0000-0000FB4A0000}"/>
    <cellStyle name="Comma 5 3 3 3 3 2 2 3" xfId="19150" xr:uid="{00000000-0005-0000-0000-0000FC4A0000}"/>
    <cellStyle name="Comma 5 3 3 3 3 2 2 3 2" xfId="19151" xr:uid="{00000000-0005-0000-0000-0000FD4A0000}"/>
    <cellStyle name="Comma 5 3 3 3 3 2 2 4" xfId="19152" xr:uid="{00000000-0005-0000-0000-0000FE4A0000}"/>
    <cellStyle name="Comma 5 3 3 3 3 2 3" xfId="19153" xr:uid="{00000000-0005-0000-0000-0000FF4A0000}"/>
    <cellStyle name="Comma 5 3 3 3 3 2 3 2" xfId="19154" xr:uid="{00000000-0005-0000-0000-0000004B0000}"/>
    <cellStyle name="Comma 5 3 3 3 3 2 4" xfId="19155" xr:uid="{00000000-0005-0000-0000-0000014B0000}"/>
    <cellStyle name="Comma 5 3 3 3 3 2 4 2" xfId="19156" xr:uid="{00000000-0005-0000-0000-0000024B0000}"/>
    <cellStyle name="Comma 5 3 3 3 3 2 5" xfId="19157" xr:uid="{00000000-0005-0000-0000-0000034B0000}"/>
    <cellStyle name="Comma 5 3 3 3 3 3" xfId="19158" xr:uid="{00000000-0005-0000-0000-0000044B0000}"/>
    <cellStyle name="Comma 5 3 3 3 3 3 2" xfId="19159" xr:uid="{00000000-0005-0000-0000-0000054B0000}"/>
    <cellStyle name="Comma 5 3 3 3 3 3 2 2" xfId="19160" xr:uid="{00000000-0005-0000-0000-0000064B0000}"/>
    <cellStyle name="Comma 5 3 3 3 3 3 3" xfId="19161" xr:uid="{00000000-0005-0000-0000-0000074B0000}"/>
    <cellStyle name="Comma 5 3 3 3 3 3 3 2" xfId="19162" xr:uid="{00000000-0005-0000-0000-0000084B0000}"/>
    <cellStyle name="Comma 5 3 3 3 3 3 4" xfId="19163" xr:uid="{00000000-0005-0000-0000-0000094B0000}"/>
    <cellStyle name="Comma 5 3 3 3 3 4" xfId="19164" xr:uid="{00000000-0005-0000-0000-00000A4B0000}"/>
    <cellStyle name="Comma 5 3 3 3 3 4 2" xfId="19165" xr:uid="{00000000-0005-0000-0000-00000B4B0000}"/>
    <cellStyle name="Comma 5 3 3 3 3 5" xfId="19166" xr:uid="{00000000-0005-0000-0000-00000C4B0000}"/>
    <cellStyle name="Comma 5 3 3 3 3 5 2" xfId="19167" xr:uid="{00000000-0005-0000-0000-00000D4B0000}"/>
    <cellStyle name="Comma 5 3 3 3 3 6" xfId="19168" xr:uid="{00000000-0005-0000-0000-00000E4B0000}"/>
    <cellStyle name="Comma 5 3 3 3 4" xfId="19169" xr:uid="{00000000-0005-0000-0000-00000F4B0000}"/>
    <cellStyle name="Comma 5 3 3 3 4 2" xfId="19170" xr:uid="{00000000-0005-0000-0000-0000104B0000}"/>
    <cellStyle name="Comma 5 3 3 3 4 2 2" xfId="19171" xr:uid="{00000000-0005-0000-0000-0000114B0000}"/>
    <cellStyle name="Comma 5 3 3 3 4 2 2 2" xfId="19172" xr:uid="{00000000-0005-0000-0000-0000124B0000}"/>
    <cellStyle name="Comma 5 3 3 3 4 2 3" xfId="19173" xr:uid="{00000000-0005-0000-0000-0000134B0000}"/>
    <cellStyle name="Comma 5 3 3 3 4 2 3 2" xfId="19174" xr:uid="{00000000-0005-0000-0000-0000144B0000}"/>
    <cellStyle name="Comma 5 3 3 3 4 2 4" xfId="19175" xr:uid="{00000000-0005-0000-0000-0000154B0000}"/>
    <cellStyle name="Comma 5 3 3 3 4 3" xfId="19176" xr:uid="{00000000-0005-0000-0000-0000164B0000}"/>
    <cellStyle name="Comma 5 3 3 3 4 3 2" xfId="19177" xr:uid="{00000000-0005-0000-0000-0000174B0000}"/>
    <cellStyle name="Comma 5 3 3 3 4 4" xfId="19178" xr:uid="{00000000-0005-0000-0000-0000184B0000}"/>
    <cellStyle name="Comma 5 3 3 3 4 4 2" xfId="19179" xr:uid="{00000000-0005-0000-0000-0000194B0000}"/>
    <cellStyle name="Comma 5 3 3 3 4 5" xfId="19180" xr:uid="{00000000-0005-0000-0000-00001A4B0000}"/>
    <cellStyle name="Comma 5 3 3 3 5" xfId="19181" xr:uid="{00000000-0005-0000-0000-00001B4B0000}"/>
    <cellStyle name="Comma 5 3 3 3 5 2" xfId="19182" xr:uid="{00000000-0005-0000-0000-00001C4B0000}"/>
    <cellStyle name="Comma 5 3 3 3 5 2 2" xfId="19183" xr:uid="{00000000-0005-0000-0000-00001D4B0000}"/>
    <cellStyle name="Comma 5 3 3 3 5 3" xfId="19184" xr:uid="{00000000-0005-0000-0000-00001E4B0000}"/>
    <cellStyle name="Comma 5 3 3 3 5 3 2" xfId="19185" xr:uid="{00000000-0005-0000-0000-00001F4B0000}"/>
    <cellStyle name="Comma 5 3 3 3 5 4" xfId="19186" xr:uid="{00000000-0005-0000-0000-0000204B0000}"/>
    <cellStyle name="Comma 5 3 3 3 6" xfId="19187" xr:uid="{00000000-0005-0000-0000-0000214B0000}"/>
    <cellStyle name="Comma 5 3 3 3 6 2" xfId="19188" xr:uid="{00000000-0005-0000-0000-0000224B0000}"/>
    <cellStyle name="Comma 5 3 3 3 7" xfId="19189" xr:uid="{00000000-0005-0000-0000-0000234B0000}"/>
    <cellStyle name="Comma 5 3 3 3 7 2" xfId="19190" xr:uid="{00000000-0005-0000-0000-0000244B0000}"/>
    <cellStyle name="Comma 5 3 3 3 8" xfId="19191" xr:uid="{00000000-0005-0000-0000-0000254B0000}"/>
    <cellStyle name="Comma 5 3 3 4" xfId="19192" xr:uid="{00000000-0005-0000-0000-0000264B0000}"/>
    <cellStyle name="Comma 5 3 3 4 2" xfId="19193" xr:uid="{00000000-0005-0000-0000-0000274B0000}"/>
    <cellStyle name="Comma 5 3 3 4 2 2" xfId="19194" xr:uid="{00000000-0005-0000-0000-0000284B0000}"/>
    <cellStyle name="Comma 5 3 3 4 2 2 2" xfId="19195" xr:uid="{00000000-0005-0000-0000-0000294B0000}"/>
    <cellStyle name="Comma 5 3 3 4 2 2 2 2" xfId="19196" xr:uid="{00000000-0005-0000-0000-00002A4B0000}"/>
    <cellStyle name="Comma 5 3 3 4 2 2 2 2 2" xfId="19197" xr:uid="{00000000-0005-0000-0000-00002B4B0000}"/>
    <cellStyle name="Comma 5 3 3 4 2 2 2 3" xfId="19198" xr:uid="{00000000-0005-0000-0000-00002C4B0000}"/>
    <cellStyle name="Comma 5 3 3 4 2 2 2 3 2" xfId="19199" xr:uid="{00000000-0005-0000-0000-00002D4B0000}"/>
    <cellStyle name="Comma 5 3 3 4 2 2 2 4" xfId="19200" xr:uid="{00000000-0005-0000-0000-00002E4B0000}"/>
    <cellStyle name="Comma 5 3 3 4 2 2 3" xfId="19201" xr:uid="{00000000-0005-0000-0000-00002F4B0000}"/>
    <cellStyle name="Comma 5 3 3 4 2 2 3 2" xfId="19202" xr:uid="{00000000-0005-0000-0000-0000304B0000}"/>
    <cellStyle name="Comma 5 3 3 4 2 2 4" xfId="19203" xr:uid="{00000000-0005-0000-0000-0000314B0000}"/>
    <cellStyle name="Comma 5 3 3 4 2 2 4 2" xfId="19204" xr:uid="{00000000-0005-0000-0000-0000324B0000}"/>
    <cellStyle name="Comma 5 3 3 4 2 2 5" xfId="19205" xr:uid="{00000000-0005-0000-0000-0000334B0000}"/>
    <cellStyle name="Comma 5 3 3 4 2 3" xfId="19206" xr:uid="{00000000-0005-0000-0000-0000344B0000}"/>
    <cellStyle name="Comma 5 3 3 4 2 3 2" xfId="19207" xr:uid="{00000000-0005-0000-0000-0000354B0000}"/>
    <cellStyle name="Comma 5 3 3 4 2 3 2 2" xfId="19208" xr:uid="{00000000-0005-0000-0000-0000364B0000}"/>
    <cellStyle name="Comma 5 3 3 4 2 3 3" xfId="19209" xr:uid="{00000000-0005-0000-0000-0000374B0000}"/>
    <cellStyle name="Comma 5 3 3 4 2 3 3 2" xfId="19210" xr:uid="{00000000-0005-0000-0000-0000384B0000}"/>
    <cellStyle name="Comma 5 3 3 4 2 3 4" xfId="19211" xr:uid="{00000000-0005-0000-0000-0000394B0000}"/>
    <cellStyle name="Comma 5 3 3 4 2 4" xfId="19212" xr:uid="{00000000-0005-0000-0000-00003A4B0000}"/>
    <cellStyle name="Comma 5 3 3 4 2 4 2" xfId="19213" xr:uid="{00000000-0005-0000-0000-00003B4B0000}"/>
    <cellStyle name="Comma 5 3 3 4 2 5" xfId="19214" xr:uid="{00000000-0005-0000-0000-00003C4B0000}"/>
    <cellStyle name="Comma 5 3 3 4 2 5 2" xfId="19215" xr:uid="{00000000-0005-0000-0000-00003D4B0000}"/>
    <cellStyle name="Comma 5 3 3 4 2 6" xfId="19216" xr:uid="{00000000-0005-0000-0000-00003E4B0000}"/>
    <cellStyle name="Comma 5 3 3 4 3" xfId="19217" xr:uid="{00000000-0005-0000-0000-00003F4B0000}"/>
    <cellStyle name="Comma 5 3 3 4 3 2" xfId="19218" xr:uid="{00000000-0005-0000-0000-0000404B0000}"/>
    <cellStyle name="Comma 5 3 3 4 3 2 2" xfId="19219" xr:uid="{00000000-0005-0000-0000-0000414B0000}"/>
    <cellStyle name="Comma 5 3 3 4 3 2 2 2" xfId="19220" xr:uid="{00000000-0005-0000-0000-0000424B0000}"/>
    <cellStyle name="Comma 5 3 3 4 3 2 3" xfId="19221" xr:uid="{00000000-0005-0000-0000-0000434B0000}"/>
    <cellStyle name="Comma 5 3 3 4 3 2 3 2" xfId="19222" xr:uid="{00000000-0005-0000-0000-0000444B0000}"/>
    <cellStyle name="Comma 5 3 3 4 3 2 4" xfId="19223" xr:uid="{00000000-0005-0000-0000-0000454B0000}"/>
    <cellStyle name="Comma 5 3 3 4 3 3" xfId="19224" xr:uid="{00000000-0005-0000-0000-0000464B0000}"/>
    <cellStyle name="Comma 5 3 3 4 3 3 2" xfId="19225" xr:uid="{00000000-0005-0000-0000-0000474B0000}"/>
    <cellStyle name="Comma 5 3 3 4 3 4" xfId="19226" xr:uid="{00000000-0005-0000-0000-0000484B0000}"/>
    <cellStyle name="Comma 5 3 3 4 3 4 2" xfId="19227" xr:uid="{00000000-0005-0000-0000-0000494B0000}"/>
    <cellStyle name="Comma 5 3 3 4 3 5" xfId="19228" xr:uid="{00000000-0005-0000-0000-00004A4B0000}"/>
    <cellStyle name="Comma 5 3 3 4 4" xfId="19229" xr:uid="{00000000-0005-0000-0000-00004B4B0000}"/>
    <cellStyle name="Comma 5 3 3 4 4 2" xfId="19230" xr:uid="{00000000-0005-0000-0000-00004C4B0000}"/>
    <cellStyle name="Comma 5 3 3 4 4 2 2" xfId="19231" xr:uid="{00000000-0005-0000-0000-00004D4B0000}"/>
    <cellStyle name="Comma 5 3 3 4 4 3" xfId="19232" xr:uid="{00000000-0005-0000-0000-00004E4B0000}"/>
    <cellStyle name="Comma 5 3 3 4 4 3 2" xfId="19233" xr:uid="{00000000-0005-0000-0000-00004F4B0000}"/>
    <cellStyle name="Comma 5 3 3 4 4 4" xfId="19234" xr:uid="{00000000-0005-0000-0000-0000504B0000}"/>
    <cellStyle name="Comma 5 3 3 4 5" xfId="19235" xr:uid="{00000000-0005-0000-0000-0000514B0000}"/>
    <cellStyle name="Comma 5 3 3 4 5 2" xfId="19236" xr:uid="{00000000-0005-0000-0000-0000524B0000}"/>
    <cellStyle name="Comma 5 3 3 4 6" xfId="19237" xr:uid="{00000000-0005-0000-0000-0000534B0000}"/>
    <cellStyle name="Comma 5 3 3 4 6 2" xfId="19238" xr:uid="{00000000-0005-0000-0000-0000544B0000}"/>
    <cellStyle name="Comma 5 3 3 4 7" xfId="19239" xr:uid="{00000000-0005-0000-0000-0000554B0000}"/>
    <cellStyle name="Comma 5 3 3 5" xfId="19240" xr:uid="{00000000-0005-0000-0000-0000564B0000}"/>
    <cellStyle name="Comma 5 3 3 5 2" xfId="19241" xr:uid="{00000000-0005-0000-0000-0000574B0000}"/>
    <cellStyle name="Comma 5 3 3 5 2 2" xfId="19242" xr:uid="{00000000-0005-0000-0000-0000584B0000}"/>
    <cellStyle name="Comma 5 3 3 5 2 2 2" xfId="19243" xr:uid="{00000000-0005-0000-0000-0000594B0000}"/>
    <cellStyle name="Comma 5 3 3 5 2 2 2 2" xfId="19244" xr:uid="{00000000-0005-0000-0000-00005A4B0000}"/>
    <cellStyle name="Comma 5 3 3 5 2 2 3" xfId="19245" xr:uid="{00000000-0005-0000-0000-00005B4B0000}"/>
    <cellStyle name="Comma 5 3 3 5 2 2 3 2" xfId="19246" xr:uid="{00000000-0005-0000-0000-00005C4B0000}"/>
    <cellStyle name="Comma 5 3 3 5 2 2 4" xfId="19247" xr:uid="{00000000-0005-0000-0000-00005D4B0000}"/>
    <cellStyle name="Comma 5 3 3 5 2 3" xfId="19248" xr:uid="{00000000-0005-0000-0000-00005E4B0000}"/>
    <cellStyle name="Comma 5 3 3 5 2 3 2" xfId="19249" xr:uid="{00000000-0005-0000-0000-00005F4B0000}"/>
    <cellStyle name="Comma 5 3 3 5 2 4" xfId="19250" xr:uid="{00000000-0005-0000-0000-0000604B0000}"/>
    <cellStyle name="Comma 5 3 3 5 2 4 2" xfId="19251" xr:uid="{00000000-0005-0000-0000-0000614B0000}"/>
    <cellStyle name="Comma 5 3 3 5 2 5" xfId="19252" xr:uid="{00000000-0005-0000-0000-0000624B0000}"/>
    <cellStyle name="Comma 5 3 3 5 3" xfId="19253" xr:uid="{00000000-0005-0000-0000-0000634B0000}"/>
    <cellStyle name="Comma 5 3 3 5 3 2" xfId="19254" xr:uid="{00000000-0005-0000-0000-0000644B0000}"/>
    <cellStyle name="Comma 5 3 3 5 3 2 2" xfId="19255" xr:uid="{00000000-0005-0000-0000-0000654B0000}"/>
    <cellStyle name="Comma 5 3 3 5 3 3" xfId="19256" xr:uid="{00000000-0005-0000-0000-0000664B0000}"/>
    <cellStyle name="Comma 5 3 3 5 3 3 2" xfId="19257" xr:uid="{00000000-0005-0000-0000-0000674B0000}"/>
    <cellStyle name="Comma 5 3 3 5 3 4" xfId="19258" xr:uid="{00000000-0005-0000-0000-0000684B0000}"/>
    <cellStyle name="Comma 5 3 3 5 4" xfId="19259" xr:uid="{00000000-0005-0000-0000-0000694B0000}"/>
    <cellStyle name="Comma 5 3 3 5 4 2" xfId="19260" xr:uid="{00000000-0005-0000-0000-00006A4B0000}"/>
    <cellStyle name="Comma 5 3 3 5 5" xfId="19261" xr:uid="{00000000-0005-0000-0000-00006B4B0000}"/>
    <cellStyle name="Comma 5 3 3 5 5 2" xfId="19262" xr:uid="{00000000-0005-0000-0000-00006C4B0000}"/>
    <cellStyle name="Comma 5 3 3 5 6" xfId="19263" xr:uid="{00000000-0005-0000-0000-00006D4B0000}"/>
    <cellStyle name="Comma 5 3 3 6" xfId="19264" xr:uid="{00000000-0005-0000-0000-00006E4B0000}"/>
    <cellStyle name="Comma 5 3 3 6 2" xfId="19265" xr:uid="{00000000-0005-0000-0000-00006F4B0000}"/>
    <cellStyle name="Comma 5 3 3 6 2 2" xfId="19266" xr:uid="{00000000-0005-0000-0000-0000704B0000}"/>
    <cellStyle name="Comma 5 3 3 6 2 2 2" xfId="19267" xr:uid="{00000000-0005-0000-0000-0000714B0000}"/>
    <cellStyle name="Comma 5 3 3 6 2 3" xfId="19268" xr:uid="{00000000-0005-0000-0000-0000724B0000}"/>
    <cellStyle name="Comma 5 3 3 6 2 3 2" xfId="19269" xr:uid="{00000000-0005-0000-0000-0000734B0000}"/>
    <cellStyle name="Comma 5 3 3 6 2 4" xfId="19270" xr:uid="{00000000-0005-0000-0000-0000744B0000}"/>
    <cellStyle name="Comma 5 3 3 6 3" xfId="19271" xr:uid="{00000000-0005-0000-0000-0000754B0000}"/>
    <cellStyle name="Comma 5 3 3 6 3 2" xfId="19272" xr:uid="{00000000-0005-0000-0000-0000764B0000}"/>
    <cellStyle name="Comma 5 3 3 6 4" xfId="19273" xr:uid="{00000000-0005-0000-0000-0000774B0000}"/>
    <cellStyle name="Comma 5 3 3 6 4 2" xfId="19274" xr:uid="{00000000-0005-0000-0000-0000784B0000}"/>
    <cellStyle name="Comma 5 3 3 6 5" xfId="19275" xr:uid="{00000000-0005-0000-0000-0000794B0000}"/>
    <cellStyle name="Comma 5 3 3 7" xfId="19276" xr:uid="{00000000-0005-0000-0000-00007A4B0000}"/>
    <cellStyle name="Comma 5 3 3 7 2" xfId="19277" xr:uid="{00000000-0005-0000-0000-00007B4B0000}"/>
    <cellStyle name="Comma 5 3 3 7 2 2" xfId="19278" xr:uid="{00000000-0005-0000-0000-00007C4B0000}"/>
    <cellStyle name="Comma 5 3 3 7 3" xfId="19279" xr:uid="{00000000-0005-0000-0000-00007D4B0000}"/>
    <cellStyle name="Comma 5 3 3 7 3 2" xfId="19280" xr:uid="{00000000-0005-0000-0000-00007E4B0000}"/>
    <cellStyle name="Comma 5 3 3 7 4" xfId="19281" xr:uid="{00000000-0005-0000-0000-00007F4B0000}"/>
    <cellStyle name="Comma 5 3 3 8" xfId="19282" xr:uid="{00000000-0005-0000-0000-0000804B0000}"/>
    <cellStyle name="Comma 5 3 3 8 2" xfId="19283" xr:uid="{00000000-0005-0000-0000-0000814B0000}"/>
    <cellStyle name="Comma 5 3 3 9" xfId="19284" xr:uid="{00000000-0005-0000-0000-0000824B0000}"/>
    <cellStyle name="Comma 5 3 3 9 2" xfId="19285" xr:uid="{00000000-0005-0000-0000-0000834B0000}"/>
    <cellStyle name="Comma 5 3 4" xfId="19286" xr:uid="{00000000-0005-0000-0000-0000844B0000}"/>
    <cellStyle name="Comma 5 3 4 2" xfId="19287" xr:uid="{00000000-0005-0000-0000-0000854B0000}"/>
    <cellStyle name="Comma 5 3 4 2 2" xfId="19288" xr:uid="{00000000-0005-0000-0000-0000864B0000}"/>
    <cellStyle name="Comma 5 3 4 2 2 2" xfId="19289" xr:uid="{00000000-0005-0000-0000-0000874B0000}"/>
    <cellStyle name="Comma 5 3 4 2 2 2 2" xfId="19290" xr:uid="{00000000-0005-0000-0000-0000884B0000}"/>
    <cellStyle name="Comma 5 3 4 2 2 2 2 2" xfId="19291" xr:uid="{00000000-0005-0000-0000-0000894B0000}"/>
    <cellStyle name="Comma 5 3 4 2 2 2 2 2 2" xfId="19292" xr:uid="{00000000-0005-0000-0000-00008A4B0000}"/>
    <cellStyle name="Comma 5 3 4 2 2 2 2 2 2 2" xfId="19293" xr:uid="{00000000-0005-0000-0000-00008B4B0000}"/>
    <cellStyle name="Comma 5 3 4 2 2 2 2 2 3" xfId="19294" xr:uid="{00000000-0005-0000-0000-00008C4B0000}"/>
    <cellStyle name="Comma 5 3 4 2 2 2 2 2 3 2" xfId="19295" xr:uid="{00000000-0005-0000-0000-00008D4B0000}"/>
    <cellStyle name="Comma 5 3 4 2 2 2 2 2 4" xfId="19296" xr:uid="{00000000-0005-0000-0000-00008E4B0000}"/>
    <cellStyle name="Comma 5 3 4 2 2 2 2 3" xfId="19297" xr:uid="{00000000-0005-0000-0000-00008F4B0000}"/>
    <cellStyle name="Comma 5 3 4 2 2 2 2 3 2" xfId="19298" xr:uid="{00000000-0005-0000-0000-0000904B0000}"/>
    <cellStyle name="Comma 5 3 4 2 2 2 2 4" xfId="19299" xr:uid="{00000000-0005-0000-0000-0000914B0000}"/>
    <cellStyle name="Comma 5 3 4 2 2 2 2 4 2" xfId="19300" xr:uid="{00000000-0005-0000-0000-0000924B0000}"/>
    <cellStyle name="Comma 5 3 4 2 2 2 2 5" xfId="19301" xr:uid="{00000000-0005-0000-0000-0000934B0000}"/>
    <cellStyle name="Comma 5 3 4 2 2 2 3" xfId="19302" xr:uid="{00000000-0005-0000-0000-0000944B0000}"/>
    <cellStyle name="Comma 5 3 4 2 2 2 3 2" xfId="19303" xr:uid="{00000000-0005-0000-0000-0000954B0000}"/>
    <cellStyle name="Comma 5 3 4 2 2 2 3 2 2" xfId="19304" xr:uid="{00000000-0005-0000-0000-0000964B0000}"/>
    <cellStyle name="Comma 5 3 4 2 2 2 3 3" xfId="19305" xr:uid="{00000000-0005-0000-0000-0000974B0000}"/>
    <cellStyle name="Comma 5 3 4 2 2 2 3 3 2" xfId="19306" xr:uid="{00000000-0005-0000-0000-0000984B0000}"/>
    <cellStyle name="Comma 5 3 4 2 2 2 3 4" xfId="19307" xr:uid="{00000000-0005-0000-0000-0000994B0000}"/>
    <cellStyle name="Comma 5 3 4 2 2 2 4" xfId="19308" xr:uid="{00000000-0005-0000-0000-00009A4B0000}"/>
    <cellStyle name="Comma 5 3 4 2 2 2 4 2" xfId="19309" xr:uid="{00000000-0005-0000-0000-00009B4B0000}"/>
    <cellStyle name="Comma 5 3 4 2 2 2 5" xfId="19310" xr:uid="{00000000-0005-0000-0000-00009C4B0000}"/>
    <cellStyle name="Comma 5 3 4 2 2 2 5 2" xfId="19311" xr:uid="{00000000-0005-0000-0000-00009D4B0000}"/>
    <cellStyle name="Comma 5 3 4 2 2 2 6" xfId="19312" xr:uid="{00000000-0005-0000-0000-00009E4B0000}"/>
    <cellStyle name="Comma 5 3 4 2 2 3" xfId="19313" xr:uid="{00000000-0005-0000-0000-00009F4B0000}"/>
    <cellStyle name="Comma 5 3 4 2 2 3 2" xfId="19314" xr:uid="{00000000-0005-0000-0000-0000A04B0000}"/>
    <cellStyle name="Comma 5 3 4 2 2 3 2 2" xfId="19315" xr:uid="{00000000-0005-0000-0000-0000A14B0000}"/>
    <cellStyle name="Comma 5 3 4 2 2 3 2 2 2" xfId="19316" xr:uid="{00000000-0005-0000-0000-0000A24B0000}"/>
    <cellStyle name="Comma 5 3 4 2 2 3 2 3" xfId="19317" xr:uid="{00000000-0005-0000-0000-0000A34B0000}"/>
    <cellStyle name="Comma 5 3 4 2 2 3 2 3 2" xfId="19318" xr:uid="{00000000-0005-0000-0000-0000A44B0000}"/>
    <cellStyle name="Comma 5 3 4 2 2 3 2 4" xfId="19319" xr:uid="{00000000-0005-0000-0000-0000A54B0000}"/>
    <cellStyle name="Comma 5 3 4 2 2 3 3" xfId="19320" xr:uid="{00000000-0005-0000-0000-0000A64B0000}"/>
    <cellStyle name="Comma 5 3 4 2 2 3 3 2" xfId="19321" xr:uid="{00000000-0005-0000-0000-0000A74B0000}"/>
    <cellStyle name="Comma 5 3 4 2 2 3 4" xfId="19322" xr:uid="{00000000-0005-0000-0000-0000A84B0000}"/>
    <cellStyle name="Comma 5 3 4 2 2 3 4 2" xfId="19323" xr:uid="{00000000-0005-0000-0000-0000A94B0000}"/>
    <cellStyle name="Comma 5 3 4 2 2 3 5" xfId="19324" xr:uid="{00000000-0005-0000-0000-0000AA4B0000}"/>
    <cellStyle name="Comma 5 3 4 2 2 4" xfId="19325" xr:uid="{00000000-0005-0000-0000-0000AB4B0000}"/>
    <cellStyle name="Comma 5 3 4 2 2 4 2" xfId="19326" xr:uid="{00000000-0005-0000-0000-0000AC4B0000}"/>
    <cellStyle name="Comma 5 3 4 2 2 4 2 2" xfId="19327" xr:uid="{00000000-0005-0000-0000-0000AD4B0000}"/>
    <cellStyle name="Comma 5 3 4 2 2 4 3" xfId="19328" xr:uid="{00000000-0005-0000-0000-0000AE4B0000}"/>
    <cellStyle name="Comma 5 3 4 2 2 4 3 2" xfId="19329" xr:uid="{00000000-0005-0000-0000-0000AF4B0000}"/>
    <cellStyle name="Comma 5 3 4 2 2 4 4" xfId="19330" xr:uid="{00000000-0005-0000-0000-0000B04B0000}"/>
    <cellStyle name="Comma 5 3 4 2 2 5" xfId="19331" xr:uid="{00000000-0005-0000-0000-0000B14B0000}"/>
    <cellStyle name="Comma 5 3 4 2 2 5 2" xfId="19332" xr:uid="{00000000-0005-0000-0000-0000B24B0000}"/>
    <cellStyle name="Comma 5 3 4 2 2 6" xfId="19333" xr:uid="{00000000-0005-0000-0000-0000B34B0000}"/>
    <cellStyle name="Comma 5 3 4 2 2 6 2" xfId="19334" xr:uid="{00000000-0005-0000-0000-0000B44B0000}"/>
    <cellStyle name="Comma 5 3 4 2 2 7" xfId="19335" xr:uid="{00000000-0005-0000-0000-0000B54B0000}"/>
    <cellStyle name="Comma 5 3 4 2 3" xfId="19336" xr:uid="{00000000-0005-0000-0000-0000B64B0000}"/>
    <cellStyle name="Comma 5 3 4 2 3 2" xfId="19337" xr:uid="{00000000-0005-0000-0000-0000B74B0000}"/>
    <cellStyle name="Comma 5 3 4 2 3 2 2" xfId="19338" xr:uid="{00000000-0005-0000-0000-0000B84B0000}"/>
    <cellStyle name="Comma 5 3 4 2 3 2 2 2" xfId="19339" xr:uid="{00000000-0005-0000-0000-0000B94B0000}"/>
    <cellStyle name="Comma 5 3 4 2 3 2 2 2 2" xfId="19340" xr:uid="{00000000-0005-0000-0000-0000BA4B0000}"/>
    <cellStyle name="Comma 5 3 4 2 3 2 2 3" xfId="19341" xr:uid="{00000000-0005-0000-0000-0000BB4B0000}"/>
    <cellStyle name="Comma 5 3 4 2 3 2 2 3 2" xfId="19342" xr:uid="{00000000-0005-0000-0000-0000BC4B0000}"/>
    <cellStyle name="Comma 5 3 4 2 3 2 2 4" xfId="19343" xr:uid="{00000000-0005-0000-0000-0000BD4B0000}"/>
    <cellStyle name="Comma 5 3 4 2 3 2 3" xfId="19344" xr:uid="{00000000-0005-0000-0000-0000BE4B0000}"/>
    <cellStyle name="Comma 5 3 4 2 3 2 3 2" xfId="19345" xr:uid="{00000000-0005-0000-0000-0000BF4B0000}"/>
    <cellStyle name="Comma 5 3 4 2 3 2 4" xfId="19346" xr:uid="{00000000-0005-0000-0000-0000C04B0000}"/>
    <cellStyle name="Comma 5 3 4 2 3 2 4 2" xfId="19347" xr:uid="{00000000-0005-0000-0000-0000C14B0000}"/>
    <cellStyle name="Comma 5 3 4 2 3 2 5" xfId="19348" xr:uid="{00000000-0005-0000-0000-0000C24B0000}"/>
    <cellStyle name="Comma 5 3 4 2 3 3" xfId="19349" xr:uid="{00000000-0005-0000-0000-0000C34B0000}"/>
    <cellStyle name="Comma 5 3 4 2 3 3 2" xfId="19350" xr:uid="{00000000-0005-0000-0000-0000C44B0000}"/>
    <cellStyle name="Comma 5 3 4 2 3 3 2 2" xfId="19351" xr:uid="{00000000-0005-0000-0000-0000C54B0000}"/>
    <cellStyle name="Comma 5 3 4 2 3 3 3" xfId="19352" xr:uid="{00000000-0005-0000-0000-0000C64B0000}"/>
    <cellStyle name="Comma 5 3 4 2 3 3 3 2" xfId="19353" xr:uid="{00000000-0005-0000-0000-0000C74B0000}"/>
    <cellStyle name="Comma 5 3 4 2 3 3 4" xfId="19354" xr:uid="{00000000-0005-0000-0000-0000C84B0000}"/>
    <cellStyle name="Comma 5 3 4 2 3 4" xfId="19355" xr:uid="{00000000-0005-0000-0000-0000C94B0000}"/>
    <cellStyle name="Comma 5 3 4 2 3 4 2" xfId="19356" xr:uid="{00000000-0005-0000-0000-0000CA4B0000}"/>
    <cellStyle name="Comma 5 3 4 2 3 5" xfId="19357" xr:uid="{00000000-0005-0000-0000-0000CB4B0000}"/>
    <cellStyle name="Comma 5 3 4 2 3 5 2" xfId="19358" xr:uid="{00000000-0005-0000-0000-0000CC4B0000}"/>
    <cellStyle name="Comma 5 3 4 2 3 6" xfId="19359" xr:uid="{00000000-0005-0000-0000-0000CD4B0000}"/>
    <cellStyle name="Comma 5 3 4 2 4" xfId="19360" xr:uid="{00000000-0005-0000-0000-0000CE4B0000}"/>
    <cellStyle name="Comma 5 3 4 2 4 2" xfId="19361" xr:uid="{00000000-0005-0000-0000-0000CF4B0000}"/>
    <cellStyle name="Comma 5 3 4 2 4 2 2" xfId="19362" xr:uid="{00000000-0005-0000-0000-0000D04B0000}"/>
    <cellStyle name="Comma 5 3 4 2 4 2 2 2" xfId="19363" xr:uid="{00000000-0005-0000-0000-0000D14B0000}"/>
    <cellStyle name="Comma 5 3 4 2 4 2 3" xfId="19364" xr:uid="{00000000-0005-0000-0000-0000D24B0000}"/>
    <cellStyle name="Comma 5 3 4 2 4 2 3 2" xfId="19365" xr:uid="{00000000-0005-0000-0000-0000D34B0000}"/>
    <cellStyle name="Comma 5 3 4 2 4 2 4" xfId="19366" xr:uid="{00000000-0005-0000-0000-0000D44B0000}"/>
    <cellStyle name="Comma 5 3 4 2 4 3" xfId="19367" xr:uid="{00000000-0005-0000-0000-0000D54B0000}"/>
    <cellStyle name="Comma 5 3 4 2 4 3 2" xfId="19368" xr:uid="{00000000-0005-0000-0000-0000D64B0000}"/>
    <cellStyle name="Comma 5 3 4 2 4 4" xfId="19369" xr:uid="{00000000-0005-0000-0000-0000D74B0000}"/>
    <cellStyle name="Comma 5 3 4 2 4 4 2" xfId="19370" xr:uid="{00000000-0005-0000-0000-0000D84B0000}"/>
    <cellStyle name="Comma 5 3 4 2 4 5" xfId="19371" xr:uid="{00000000-0005-0000-0000-0000D94B0000}"/>
    <cellStyle name="Comma 5 3 4 2 5" xfId="19372" xr:uid="{00000000-0005-0000-0000-0000DA4B0000}"/>
    <cellStyle name="Comma 5 3 4 2 5 2" xfId="19373" xr:uid="{00000000-0005-0000-0000-0000DB4B0000}"/>
    <cellStyle name="Comma 5 3 4 2 5 2 2" xfId="19374" xr:uid="{00000000-0005-0000-0000-0000DC4B0000}"/>
    <cellStyle name="Comma 5 3 4 2 5 3" xfId="19375" xr:uid="{00000000-0005-0000-0000-0000DD4B0000}"/>
    <cellStyle name="Comma 5 3 4 2 5 3 2" xfId="19376" xr:uid="{00000000-0005-0000-0000-0000DE4B0000}"/>
    <cellStyle name="Comma 5 3 4 2 5 4" xfId="19377" xr:uid="{00000000-0005-0000-0000-0000DF4B0000}"/>
    <cellStyle name="Comma 5 3 4 2 6" xfId="19378" xr:uid="{00000000-0005-0000-0000-0000E04B0000}"/>
    <cellStyle name="Comma 5 3 4 2 6 2" xfId="19379" xr:uid="{00000000-0005-0000-0000-0000E14B0000}"/>
    <cellStyle name="Comma 5 3 4 2 7" xfId="19380" xr:uid="{00000000-0005-0000-0000-0000E24B0000}"/>
    <cellStyle name="Comma 5 3 4 2 7 2" xfId="19381" xr:uid="{00000000-0005-0000-0000-0000E34B0000}"/>
    <cellStyle name="Comma 5 3 4 2 8" xfId="19382" xr:uid="{00000000-0005-0000-0000-0000E44B0000}"/>
    <cellStyle name="Comma 5 3 4 3" xfId="19383" xr:uid="{00000000-0005-0000-0000-0000E54B0000}"/>
    <cellStyle name="Comma 5 3 4 3 2" xfId="19384" xr:uid="{00000000-0005-0000-0000-0000E64B0000}"/>
    <cellStyle name="Comma 5 3 4 3 2 2" xfId="19385" xr:uid="{00000000-0005-0000-0000-0000E74B0000}"/>
    <cellStyle name="Comma 5 3 4 3 2 2 2" xfId="19386" xr:uid="{00000000-0005-0000-0000-0000E84B0000}"/>
    <cellStyle name="Comma 5 3 4 3 2 2 2 2" xfId="19387" xr:uid="{00000000-0005-0000-0000-0000E94B0000}"/>
    <cellStyle name="Comma 5 3 4 3 2 2 2 2 2" xfId="19388" xr:uid="{00000000-0005-0000-0000-0000EA4B0000}"/>
    <cellStyle name="Comma 5 3 4 3 2 2 2 3" xfId="19389" xr:uid="{00000000-0005-0000-0000-0000EB4B0000}"/>
    <cellStyle name="Comma 5 3 4 3 2 2 2 3 2" xfId="19390" xr:uid="{00000000-0005-0000-0000-0000EC4B0000}"/>
    <cellStyle name="Comma 5 3 4 3 2 2 2 4" xfId="19391" xr:uid="{00000000-0005-0000-0000-0000ED4B0000}"/>
    <cellStyle name="Comma 5 3 4 3 2 2 3" xfId="19392" xr:uid="{00000000-0005-0000-0000-0000EE4B0000}"/>
    <cellStyle name="Comma 5 3 4 3 2 2 3 2" xfId="19393" xr:uid="{00000000-0005-0000-0000-0000EF4B0000}"/>
    <cellStyle name="Comma 5 3 4 3 2 2 4" xfId="19394" xr:uid="{00000000-0005-0000-0000-0000F04B0000}"/>
    <cellStyle name="Comma 5 3 4 3 2 2 4 2" xfId="19395" xr:uid="{00000000-0005-0000-0000-0000F14B0000}"/>
    <cellStyle name="Comma 5 3 4 3 2 2 5" xfId="19396" xr:uid="{00000000-0005-0000-0000-0000F24B0000}"/>
    <cellStyle name="Comma 5 3 4 3 2 3" xfId="19397" xr:uid="{00000000-0005-0000-0000-0000F34B0000}"/>
    <cellStyle name="Comma 5 3 4 3 2 3 2" xfId="19398" xr:uid="{00000000-0005-0000-0000-0000F44B0000}"/>
    <cellStyle name="Comma 5 3 4 3 2 3 2 2" xfId="19399" xr:uid="{00000000-0005-0000-0000-0000F54B0000}"/>
    <cellStyle name="Comma 5 3 4 3 2 3 3" xfId="19400" xr:uid="{00000000-0005-0000-0000-0000F64B0000}"/>
    <cellStyle name="Comma 5 3 4 3 2 3 3 2" xfId="19401" xr:uid="{00000000-0005-0000-0000-0000F74B0000}"/>
    <cellStyle name="Comma 5 3 4 3 2 3 4" xfId="19402" xr:uid="{00000000-0005-0000-0000-0000F84B0000}"/>
    <cellStyle name="Comma 5 3 4 3 2 4" xfId="19403" xr:uid="{00000000-0005-0000-0000-0000F94B0000}"/>
    <cellStyle name="Comma 5 3 4 3 2 4 2" xfId="19404" xr:uid="{00000000-0005-0000-0000-0000FA4B0000}"/>
    <cellStyle name="Comma 5 3 4 3 2 5" xfId="19405" xr:uid="{00000000-0005-0000-0000-0000FB4B0000}"/>
    <cellStyle name="Comma 5 3 4 3 2 5 2" xfId="19406" xr:uid="{00000000-0005-0000-0000-0000FC4B0000}"/>
    <cellStyle name="Comma 5 3 4 3 2 6" xfId="19407" xr:uid="{00000000-0005-0000-0000-0000FD4B0000}"/>
    <cellStyle name="Comma 5 3 4 3 3" xfId="19408" xr:uid="{00000000-0005-0000-0000-0000FE4B0000}"/>
    <cellStyle name="Comma 5 3 4 3 3 2" xfId="19409" xr:uid="{00000000-0005-0000-0000-0000FF4B0000}"/>
    <cellStyle name="Comma 5 3 4 3 3 2 2" xfId="19410" xr:uid="{00000000-0005-0000-0000-0000004C0000}"/>
    <cellStyle name="Comma 5 3 4 3 3 2 2 2" xfId="19411" xr:uid="{00000000-0005-0000-0000-0000014C0000}"/>
    <cellStyle name="Comma 5 3 4 3 3 2 3" xfId="19412" xr:uid="{00000000-0005-0000-0000-0000024C0000}"/>
    <cellStyle name="Comma 5 3 4 3 3 2 3 2" xfId="19413" xr:uid="{00000000-0005-0000-0000-0000034C0000}"/>
    <cellStyle name="Comma 5 3 4 3 3 2 4" xfId="19414" xr:uid="{00000000-0005-0000-0000-0000044C0000}"/>
    <cellStyle name="Comma 5 3 4 3 3 3" xfId="19415" xr:uid="{00000000-0005-0000-0000-0000054C0000}"/>
    <cellStyle name="Comma 5 3 4 3 3 3 2" xfId="19416" xr:uid="{00000000-0005-0000-0000-0000064C0000}"/>
    <cellStyle name="Comma 5 3 4 3 3 4" xfId="19417" xr:uid="{00000000-0005-0000-0000-0000074C0000}"/>
    <cellStyle name="Comma 5 3 4 3 3 4 2" xfId="19418" xr:uid="{00000000-0005-0000-0000-0000084C0000}"/>
    <cellStyle name="Comma 5 3 4 3 3 5" xfId="19419" xr:uid="{00000000-0005-0000-0000-0000094C0000}"/>
    <cellStyle name="Comma 5 3 4 3 4" xfId="19420" xr:uid="{00000000-0005-0000-0000-00000A4C0000}"/>
    <cellStyle name="Comma 5 3 4 3 4 2" xfId="19421" xr:uid="{00000000-0005-0000-0000-00000B4C0000}"/>
    <cellStyle name="Comma 5 3 4 3 4 2 2" xfId="19422" xr:uid="{00000000-0005-0000-0000-00000C4C0000}"/>
    <cellStyle name="Comma 5 3 4 3 4 3" xfId="19423" xr:uid="{00000000-0005-0000-0000-00000D4C0000}"/>
    <cellStyle name="Comma 5 3 4 3 4 3 2" xfId="19424" xr:uid="{00000000-0005-0000-0000-00000E4C0000}"/>
    <cellStyle name="Comma 5 3 4 3 4 4" xfId="19425" xr:uid="{00000000-0005-0000-0000-00000F4C0000}"/>
    <cellStyle name="Comma 5 3 4 3 5" xfId="19426" xr:uid="{00000000-0005-0000-0000-0000104C0000}"/>
    <cellStyle name="Comma 5 3 4 3 5 2" xfId="19427" xr:uid="{00000000-0005-0000-0000-0000114C0000}"/>
    <cellStyle name="Comma 5 3 4 3 6" xfId="19428" xr:uid="{00000000-0005-0000-0000-0000124C0000}"/>
    <cellStyle name="Comma 5 3 4 3 6 2" xfId="19429" xr:uid="{00000000-0005-0000-0000-0000134C0000}"/>
    <cellStyle name="Comma 5 3 4 3 7" xfId="19430" xr:uid="{00000000-0005-0000-0000-0000144C0000}"/>
    <cellStyle name="Comma 5 3 4 4" xfId="19431" xr:uid="{00000000-0005-0000-0000-0000154C0000}"/>
    <cellStyle name="Comma 5 3 4 4 2" xfId="19432" xr:uid="{00000000-0005-0000-0000-0000164C0000}"/>
    <cellStyle name="Comma 5 3 4 4 2 2" xfId="19433" xr:uid="{00000000-0005-0000-0000-0000174C0000}"/>
    <cellStyle name="Comma 5 3 4 4 2 2 2" xfId="19434" xr:uid="{00000000-0005-0000-0000-0000184C0000}"/>
    <cellStyle name="Comma 5 3 4 4 2 2 2 2" xfId="19435" xr:uid="{00000000-0005-0000-0000-0000194C0000}"/>
    <cellStyle name="Comma 5 3 4 4 2 2 3" xfId="19436" xr:uid="{00000000-0005-0000-0000-00001A4C0000}"/>
    <cellStyle name="Comma 5 3 4 4 2 2 3 2" xfId="19437" xr:uid="{00000000-0005-0000-0000-00001B4C0000}"/>
    <cellStyle name="Comma 5 3 4 4 2 2 4" xfId="19438" xr:uid="{00000000-0005-0000-0000-00001C4C0000}"/>
    <cellStyle name="Comma 5 3 4 4 2 3" xfId="19439" xr:uid="{00000000-0005-0000-0000-00001D4C0000}"/>
    <cellStyle name="Comma 5 3 4 4 2 3 2" xfId="19440" xr:uid="{00000000-0005-0000-0000-00001E4C0000}"/>
    <cellStyle name="Comma 5 3 4 4 2 4" xfId="19441" xr:uid="{00000000-0005-0000-0000-00001F4C0000}"/>
    <cellStyle name="Comma 5 3 4 4 2 4 2" xfId="19442" xr:uid="{00000000-0005-0000-0000-0000204C0000}"/>
    <cellStyle name="Comma 5 3 4 4 2 5" xfId="19443" xr:uid="{00000000-0005-0000-0000-0000214C0000}"/>
    <cellStyle name="Comma 5 3 4 4 3" xfId="19444" xr:uid="{00000000-0005-0000-0000-0000224C0000}"/>
    <cellStyle name="Comma 5 3 4 4 3 2" xfId="19445" xr:uid="{00000000-0005-0000-0000-0000234C0000}"/>
    <cellStyle name="Comma 5 3 4 4 3 2 2" xfId="19446" xr:uid="{00000000-0005-0000-0000-0000244C0000}"/>
    <cellStyle name="Comma 5 3 4 4 3 3" xfId="19447" xr:uid="{00000000-0005-0000-0000-0000254C0000}"/>
    <cellStyle name="Comma 5 3 4 4 3 3 2" xfId="19448" xr:uid="{00000000-0005-0000-0000-0000264C0000}"/>
    <cellStyle name="Comma 5 3 4 4 3 4" xfId="19449" xr:uid="{00000000-0005-0000-0000-0000274C0000}"/>
    <cellStyle name="Comma 5 3 4 4 4" xfId="19450" xr:uid="{00000000-0005-0000-0000-0000284C0000}"/>
    <cellStyle name="Comma 5 3 4 4 4 2" xfId="19451" xr:uid="{00000000-0005-0000-0000-0000294C0000}"/>
    <cellStyle name="Comma 5 3 4 4 5" xfId="19452" xr:uid="{00000000-0005-0000-0000-00002A4C0000}"/>
    <cellStyle name="Comma 5 3 4 4 5 2" xfId="19453" xr:uid="{00000000-0005-0000-0000-00002B4C0000}"/>
    <cellStyle name="Comma 5 3 4 4 6" xfId="19454" xr:uid="{00000000-0005-0000-0000-00002C4C0000}"/>
    <cellStyle name="Comma 5 3 4 5" xfId="19455" xr:uid="{00000000-0005-0000-0000-00002D4C0000}"/>
    <cellStyle name="Comma 5 3 4 5 2" xfId="19456" xr:uid="{00000000-0005-0000-0000-00002E4C0000}"/>
    <cellStyle name="Comma 5 3 4 5 2 2" xfId="19457" xr:uid="{00000000-0005-0000-0000-00002F4C0000}"/>
    <cellStyle name="Comma 5 3 4 5 2 2 2" xfId="19458" xr:uid="{00000000-0005-0000-0000-0000304C0000}"/>
    <cellStyle name="Comma 5 3 4 5 2 3" xfId="19459" xr:uid="{00000000-0005-0000-0000-0000314C0000}"/>
    <cellStyle name="Comma 5 3 4 5 2 3 2" xfId="19460" xr:uid="{00000000-0005-0000-0000-0000324C0000}"/>
    <cellStyle name="Comma 5 3 4 5 2 4" xfId="19461" xr:uid="{00000000-0005-0000-0000-0000334C0000}"/>
    <cellStyle name="Comma 5 3 4 5 3" xfId="19462" xr:uid="{00000000-0005-0000-0000-0000344C0000}"/>
    <cellStyle name="Comma 5 3 4 5 3 2" xfId="19463" xr:uid="{00000000-0005-0000-0000-0000354C0000}"/>
    <cellStyle name="Comma 5 3 4 5 4" xfId="19464" xr:uid="{00000000-0005-0000-0000-0000364C0000}"/>
    <cellStyle name="Comma 5 3 4 5 4 2" xfId="19465" xr:uid="{00000000-0005-0000-0000-0000374C0000}"/>
    <cellStyle name="Comma 5 3 4 5 5" xfId="19466" xr:uid="{00000000-0005-0000-0000-0000384C0000}"/>
    <cellStyle name="Comma 5 3 4 6" xfId="19467" xr:uid="{00000000-0005-0000-0000-0000394C0000}"/>
    <cellStyle name="Comma 5 3 4 6 2" xfId="19468" xr:uid="{00000000-0005-0000-0000-00003A4C0000}"/>
    <cellStyle name="Comma 5 3 4 6 2 2" xfId="19469" xr:uid="{00000000-0005-0000-0000-00003B4C0000}"/>
    <cellStyle name="Comma 5 3 4 6 3" xfId="19470" xr:uid="{00000000-0005-0000-0000-00003C4C0000}"/>
    <cellStyle name="Comma 5 3 4 6 3 2" xfId="19471" xr:uid="{00000000-0005-0000-0000-00003D4C0000}"/>
    <cellStyle name="Comma 5 3 4 6 4" xfId="19472" xr:uid="{00000000-0005-0000-0000-00003E4C0000}"/>
    <cellStyle name="Comma 5 3 4 7" xfId="19473" xr:uid="{00000000-0005-0000-0000-00003F4C0000}"/>
    <cellStyle name="Comma 5 3 4 7 2" xfId="19474" xr:uid="{00000000-0005-0000-0000-0000404C0000}"/>
    <cellStyle name="Comma 5 3 4 8" xfId="19475" xr:uid="{00000000-0005-0000-0000-0000414C0000}"/>
    <cellStyle name="Comma 5 3 4 8 2" xfId="19476" xr:uid="{00000000-0005-0000-0000-0000424C0000}"/>
    <cellStyle name="Comma 5 3 4 9" xfId="19477" xr:uid="{00000000-0005-0000-0000-0000434C0000}"/>
    <cellStyle name="Comma 5 3 5" xfId="19478" xr:uid="{00000000-0005-0000-0000-0000444C0000}"/>
    <cellStyle name="Comma 5 3 5 2" xfId="19479" xr:uid="{00000000-0005-0000-0000-0000454C0000}"/>
    <cellStyle name="Comma 5 3 5 2 2" xfId="19480" xr:uid="{00000000-0005-0000-0000-0000464C0000}"/>
    <cellStyle name="Comma 5 3 5 2 2 2" xfId="19481" xr:uid="{00000000-0005-0000-0000-0000474C0000}"/>
    <cellStyle name="Comma 5 3 5 2 2 2 2" xfId="19482" xr:uid="{00000000-0005-0000-0000-0000484C0000}"/>
    <cellStyle name="Comma 5 3 5 2 2 2 2 2" xfId="19483" xr:uid="{00000000-0005-0000-0000-0000494C0000}"/>
    <cellStyle name="Comma 5 3 5 2 2 2 2 2 2" xfId="19484" xr:uid="{00000000-0005-0000-0000-00004A4C0000}"/>
    <cellStyle name="Comma 5 3 5 2 2 2 2 3" xfId="19485" xr:uid="{00000000-0005-0000-0000-00004B4C0000}"/>
    <cellStyle name="Comma 5 3 5 2 2 2 2 3 2" xfId="19486" xr:uid="{00000000-0005-0000-0000-00004C4C0000}"/>
    <cellStyle name="Comma 5 3 5 2 2 2 2 4" xfId="19487" xr:uid="{00000000-0005-0000-0000-00004D4C0000}"/>
    <cellStyle name="Comma 5 3 5 2 2 2 3" xfId="19488" xr:uid="{00000000-0005-0000-0000-00004E4C0000}"/>
    <cellStyle name="Comma 5 3 5 2 2 2 3 2" xfId="19489" xr:uid="{00000000-0005-0000-0000-00004F4C0000}"/>
    <cellStyle name="Comma 5 3 5 2 2 2 4" xfId="19490" xr:uid="{00000000-0005-0000-0000-0000504C0000}"/>
    <cellStyle name="Comma 5 3 5 2 2 2 4 2" xfId="19491" xr:uid="{00000000-0005-0000-0000-0000514C0000}"/>
    <cellStyle name="Comma 5 3 5 2 2 2 5" xfId="19492" xr:uid="{00000000-0005-0000-0000-0000524C0000}"/>
    <cellStyle name="Comma 5 3 5 2 2 3" xfId="19493" xr:uid="{00000000-0005-0000-0000-0000534C0000}"/>
    <cellStyle name="Comma 5 3 5 2 2 3 2" xfId="19494" xr:uid="{00000000-0005-0000-0000-0000544C0000}"/>
    <cellStyle name="Comma 5 3 5 2 2 3 2 2" xfId="19495" xr:uid="{00000000-0005-0000-0000-0000554C0000}"/>
    <cellStyle name="Comma 5 3 5 2 2 3 3" xfId="19496" xr:uid="{00000000-0005-0000-0000-0000564C0000}"/>
    <cellStyle name="Comma 5 3 5 2 2 3 3 2" xfId="19497" xr:uid="{00000000-0005-0000-0000-0000574C0000}"/>
    <cellStyle name="Comma 5 3 5 2 2 3 4" xfId="19498" xr:uid="{00000000-0005-0000-0000-0000584C0000}"/>
    <cellStyle name="Comma 5 3 5 2 2 4" xfId="19499" xr:uid="{00000000-0005-0000-0000-0000594C0000}"/>
    <cellStyle name="Comma 5 3 5 2 2 4 2" xfId="19500" xr:uid="{00000000-0005-0000-0000-00005A4C0000}"/>
    <cellStyle name="Comma 5 3 5 2 2 5" xfId="19501" xr:uid="{00000000-0005-0000-0000-00005B4C0000}"/>
    <cellStyle name="Comma 5 3 5 2 2 5 2" xfId="19502" xr:uid="{00000000-0005-0000-0000-00005C4C0000}"/>
    <cellStyle name="Comma 5 3 5 2 2 6" xfId="19503" xr:uid="{00000000-0005-0000-0000-00005D4C0000}"/>
    <cellStyle name="Comma 5 3 5 2 3" xfId="19504" xr:uid="{00000000-0005-0000-0000-00005E4C0000}"/>
    <cellStyle name="Comma 5 3 5 2 3 2" xfId="19505" xr:uid="{00000000-0005-0000-0000-00005F4C0000}"/>
    <cellStyle name="Comma 5 3 5 2 3 2 2" xfId="19506" xr:uid="{00000000-0005-0000-0000-0000604C0000}"/>
    <cellStyle name="Comma 5 3 5 2 3 2 2 2" xfId="19507" xr:uid="{00000000-0005-0000-0000-0000614C0000}"/>
    <cellStyle name="Comma 5 3 5 2 3 2 3" xfId="19508" xr:uid="{00000000-0005-0000-0000-0000624C0000}"/>
    <cellStyle name="Comma 5 3 5 2 3 2 3 2" xfId="19509" xr:uid="{00000000-0005-0000-0000-0000634C0000}"/>
    <cellStyle name="Comma 5 3 5 2 3 2 4" xfId="19510" xr:uid="{00000000-0005-0000-0000-0000644C0000}"/>
    <cellStyle name="Comma 5 3 5 2 3 3" xfId="19511" xr:uid="{00000000-0005-0000-0000-0000654C0000}"/>
    <cellStyle name="Comma 5 3 5 2 3 3 2" xfId="19512" xr:uid="{00000000-0005-0000-0000-0000664C0000}"/>
    <cellStyle name="Comma 5 3 5 2 3 4" xfId="19513" xr:uid="{00000000-0005-0000-0000-0000674C0000}"/>
    <cellStyle name="Comma 5 3 5 2 3 4 2" xfId="19514" xr:uid="{00000000-0005-0000-0000-0000684C0000}"/>
    <cellStyle name="Comma 5 3 5 2 3 5" xfId="19515" xr:uid="{00000000-0005-0000-0000-0000694C0000}"/>
    <cellStyle name="Comma 5 3 5 2 4" xfId="19516" xr:uid="{00000000-0005-0000-0000-00006A4C0000}"/>
    <cellStyle name="Comma 5 3 5 2 4 2" xfId="19517" xr:uid="{00000000-0005-0000-0000-00006B4C0000}"/>
    <cellStyle name="Comma 5 3 5 2 4 2 2" xfId="19518" xr:uid="{00000000-0005-0000-0000-00006C4C0000}"/>
    <cellStyle name="Comma 5 3 5 2 4 3" xfId="19519" xr:uid="{00000000-0005-0000-0000-00006D4C0000}"/>
    <cellStyle name="Comma 5 3 5 2 4 3 2" xfId="19520" xr:uid="{00000000-0005-0000-0000-00006E4C0000}"/>
    <cellStyle name="Comma 5 3 5 2 4 4" xfId="19521" xr:uid="{00000000-0005-0000-0000-00006F4C0000}"/>
    <cellStyle name="Comma 5 3 5 2 5" xfId="19522" xr:uid="{00000000-0005-0000-0000-0000704C0000}"/>
    <cellStyle name="Comma 5 3 5 2 5 2" xfId="19523" xr:uid="{00000000-0005-0000-0000-0000714C0000}"/>
    <cellStyle name="Comma 5 3 5 2 6" xfId="19524" xr:uid="{00000000-0005-0000-0000-0000724C0000}"/>
    <cellStyle name="Comma 5 3 5 2 6 2" xfId="19525" xr:uid="{00000000-0005-0000-0000-0000734C0000}"/>
    <cellStyle name="Comma 5 3 5 2 7" xfId="19526" xr:uid="{00000000-0005-0000-0000-0000744C0000}"/>
    <cellStyle name="Comma 5 3 5 3" xfId="19527" xr:uid="{00000000-0005-0000-0000-0000754C0000}"/>
    <cellStyle name="Comma 5 3 5 3 2" xfId="19528" xr:uid="{00000000-0005-0000-0000-0000764C0000}"/>
    <cellStyle name="Comma 5 3 5 3 2 2" xfId="19529" xr:uid="{00000000-0005-0000-0000-0000774C0000}"/>
    <cellStyle name="Comma 5 3 5 3 2 2 2" xfId="19530" xr:uid="{00000000-0005-0000-0000-0000784C0000}"/>
    <cellStyle name="Comma 5 3 5 3 2 2 2 2" xfId="19531" xr:uid="{00000000-0005-0000-0000-0000794C0000}"/>
    <cellStyle name="Comma 5 3 5 3 2 2 3" xfId="19532" xr:uid="{00000000-0005-0000-0000-00007A4C0000}"/>
    <cellStyle name="Comma 5 3 5 3 2 2 3 2" xfId="19533" xr:uid="{00000000-0005-0000-0000-00007B4C0000}"/>
    <cellStyle name="Comma 5 3 5 3 2 2 4" xfId="19534" xr:uid="{00000000-0005-0000-0000-00007C4C0000}"/>
    <cellStyle name="Comma 5 3 5 3 2 3" xfId="19535" xr:uid="{00000000-0005-0000-0000-00007D4C0000}"/>
    <cellStyle name="Comma 5 3 5 3 2 3 2" xfId="19536" xr:uid="{00000000-0005-0000-0000-00007E4C0000}"/>
    <cellStyle name="Comma 5 3 5 3 2 4" xfId="19537" xr:uid="{00000000-0005-0000-0000-00007F4C0000}"/>
    <cellStyle name="Comma 5 3 5 3 2 4 2" xfId="19538" xr:uid="{00000000-0005-0000-0000-0000804C0000}"/>
    <cellStyle name="Comma 5 3 5 3 2 5" xfId="19539" xr:uid="{00000000-0005-0000-0000-0000814C0000}"/>
    <cellStyle name="Comma 5 3 5 3 3" xfId="19540" xr:uid="{00000000-0005-0000-0000-0000824C0000}"/>
    <cellStyle name="Comma 5 3 5 3 3 2" xfId="19541" xr:uid="{00000000-0005-0000-0000-0000834C0000}"/>
    <cellStyle name="Comma 5 3 5 3 3 2 2" xfId="19542" xr:uid="{00000000-0005-0000-0000-0000844C0000}"/>
    <cellStyle name="Comma 5 3 5 3 3 3" xfId="19543" xr:uid="{00000000-0005-0000-0000-0000854C0000}"/>
    <cellStyle name="Comma 5 3 5 3 3 3 2" xfId="19544" xr:uid="{00000000-0005-0000-0000-0000864C0000}"/>
    <cellStyle name="Comma 5 3 5 3 3 4" xfId="19545" xr:uid="{00000000-0005-0000-0000-0000874C0000}"/>
    <cellStyle name="Comma 5 3 5 3 4" xfId="19546" xr:uid="{00000000-0005-0000-0000-0000884C0000}"/>
    <cellStyle name="Comma 5 3 5 3 4 2" xfId="19547" xr:uid="{00000000-0005-0000-0000-0000894C0000}"/>
    <cellStyle name="Comma 5 3 5 3 5" xfId="19548" xr:uid="{00000000-0005-0000-0000-00008A4C0000}"/>
    <cellStyle name="Comma 5 3 5 3 5 2" xfId="19549" xr:uid="{00000000-0005-0000-0000-00008B4C0000}"/>
    <cellStyle name="Comma 5 3 5 3 6" xfId="19550" xr:uid="{00000000-0005-0000-0000-00008C4C0000}"/>
    <cellStyle name="Comma 5 3 5 4" xfId="19551" xr:uid="{00000000-0005-0000-0000-00008D4C0000}"/>
    <cellStyle name="Comma 5 3 5 4 2" xfId="19552" xr:uid="{00000000-0005-0000-0000-00008E4C0000}"/>
    <cellStyle name="Comma 5 3 5 4 2 2" xfId="19553" xr:uid="{00000000-0005-0000-0000-00008F4C0000}"/>
    <cellStyle name="Comma 5 3 5 4 2 2 2" xfId="19554" xr:uid="{00000000-0005-0000-0000-0000904C0000}"/>
    <cellStyle name="Comma 5 3 5 4 2 3" xfId="19555" xr:uid="{00000000-0005-0000-0000-0000914C0000}"/>
    <cellStyle name="Comma 5 3 5 4 2 3 2" xfId="19556" xr:uid="{00000000-0005-0000-0000-0000924C0000}"/>
    <cellStyle name="Comma 5 3 5 4 2 4" xfId="19557" xr:uid="{00000000-0005-0000-0000-0000934C0000}"/>
    <cellStyle name="Comma 5 3 5 4 3" xfId="19558" xr:uid="{00000000-0005-0000-0000-0000944C0000}"/>
    <cellStyle name="Comma 5 3 5 4 3 2" xfId="19559" xr:uid="{00000000-0005-0000-0000-0000954C0000}"/>
    <cellStyle name="Comma 5 3 5 4 4" xfId="19560" xr:uid="{00000000-0005-0000-0000-0000964C0000}"/>
    <cellStyle name="Comma 5 3 5 4 4 2" xfId="19561" xr:uid="{00000000-0005-0000-0000-0000974C0000}"/>
    <cellStyle name="Comma 5 3 5 4 5" xfId="19562" xr:uid="{00000000-0005-0000-0000-0000984C0000}"/>
    <cellStyle name="Comma 5 3 5 5" xfId="19563" xr:uid="{00000000-0005-0000-0000-0000994C0000}"/>
    <cellStyle name="Comma 5 3 5 5 2" xfId="19564" xr:uid="{00000000-0005-0000-0000-00009A4C0000}"/>
    <cellStyle name="Comma 5 3 5 5 2 2" xfId="19565" xr:uid="{00000000-0005-0000-0000-00009B4C0000}"/>
    <cellStyle name="Comma 5 3 5 5 3" xfId="19566" xr:uid="{00000000-0005-0000-0000-00009C4C0000}"/>
    <cellStyle name="Comma 5 3 5 5 3 2" xfId="19567" xr:uid="{00000000-0005-0000-0000-00009D4C0000}"/>
    <cellStyle name="Comma 5 3 5 5 4" xfId="19568" xr:uid="{00000000-0005-0000-0000-00009E4C0000}"/>
    <cellStyle name="Comma 5 3 5 6" xfId="19569" xr:uid="{00000000-0005-0000-0000-00009F4C0000}"/>
    <cellStyle name="Comma 5 3 5 6 2" xfId="19570" xr:uid="{00000000-0005-0000-0000-0000A04C0000}"/>
    <cellStyle name="Comma 5 3 5 7" xfId="19571" xr:uid="{00000000-0005-0000-0000-0000A14C0000}"/>
    <cellStyle name="Comma 5 3 5 7 2" xfId="19572" xr:uid="{00000000-0005-0000-0000-0000A24C0000}"/>
    <cellStyle name="Comma 5 3 5 8" xfId="19573" xr:uid="{00000000-0005-0000-0000-0000A34C0000}"/>
    <cellStyle name="Comma 5 3 6" xfId="19574" xr:uid="{00000000-0005-0000-0000-0000A44C0000}"/>
    <cellStyle name="Comma 5 3 6 2" xfId="19575" xr:uid="{00000000-0005-0000-0000-0000A54C0000}"/>
    <cellStyle name="Comma 5 3 6 2 2" xfId="19576" xr:uid="{00000000-0005-0000-0000-0000A64C0000}"/>
    <cellStyle name="Comma 5 3 6 2 2 2" xfId="19577" xr:uid="{00000000-0005-0000-0000-0000A74C0000}"/>
    <cellStyle name="Comma 5 3 6 2 2 2 2" xfId="19578" xr:uid="{00000000-0005-0000-0000-0000A84C0000}"/>
    <cellStyle name="Comma 5 3 6 2 2 2 2 2" xfId="19579" xr:uid="{00000000-0005-0000-0000-0000A94C0000}"/>
    <cellStyle name="Comma 5 3 6 2 2 2 3" xfId="19580" xr:uid="{00000000-0005-0000-0000-0000AA4C0000}"/>
    <cellStyle name="Comma 5 3 6 2 2 2 3 2" xfId="19581" xr:uid="{00000000-0005-0000-0000-0000AB4C0000}"/>
    <cellStyle name="Comma 5 3 6 2 2 2 4" xfId="19582" xr:uid="{00000000-0005-0000-0000-0000AC4C0000}"/>
    <cellStyle name="Comma 5 3 6 2 2 3" xfId="19583" xr:uid="{00000000-0005-0000-0000-0000AD4C0000}"/>
    <cellStyle name="Comma 5 3 6 2 2 3 2" xfId="19584" xr:uid="{00000000-0005-0000-0000-0000AE4C0000}"/>
    <cellStyle name="Comma 5 3 6 2 2 4" xfId="19585" xr:uid="{00000000-0005-0000-0000-0000AF4C0000}"/>
    <cellStyle name="Comma 5 3 6 2 2 4 2" xfId="19586" xr:uid="{00000000-0005-0000-0000-0000B04C0000}"/>
    <cellStyle name="Comma 5 3 6 2 2 5" xfId="19587" xr:uid="{00000000-0005-0000-0000-0000B14C0000}"/>
    <cellStyle name="Comma 5 3 6 2 3" xfId="19588" xr:uid="{00000000-0005-0000-0000-0000B24C0000}"/>
    <cellStyle name="Comma 5 3 6 2 3 2" xfId="19589" xr:uid="{00000000-0005-0000-0000-0000B34C0000}"/>
    <cellStyle name="Comma 5 3 6 2 3 2 2" xfId="19590" xr:uid="{00000000-0005-0000-0000-0000B44C0000}"/>
    <cellStyle name="Comma 5 3 6 2 3 3" xfId="19591" xr:uid="{00000000-0005-0000-0000-0000B54C0000}"/>
    <cellStyle name="Comma 5 3 6 2 3 3 2" xfId="19592" xr:uid="{00000000-0005-0000-0000-0000B64C0000}"/>
    <cellStyle name="Comma 5 3 6 2 3 4" xfId="19593" xr:uid="{00000000-0005-0000-0000-0000B74C0000}"/>
    <cellStyle name="Comma 5 3 6 2 4" xfId="19594" xr:uid="{00000000-0005-0000-0000-0000B84C0000}"/>
    <cellStyle name="Comma 5 3 6 2 4 2" xfId="19595" xr:uid="{00000000-0005-0000-0000-0000B94C0000}"/>
    <cellStyle name="Comma 5 3 6 2 5" xfId="19596" xr:uid="{00000000-0005-0000-0000-0000BA4C0000}"/>
    <cellStyle name="Comma 5 3 6 2 5 2" xfId="19597" xr:uid="{00000000-0005-0000-0000-0000BB4C0000}"/>
    <cellStyle name="Comma 5 3 6 2 6" xfId="19598" xr:uid="{00000000-0005-0000-0000-0000BC4C0000}"/>
    <cellStyle name="Comma 5 3 6 3" xfId="19599" xr:uid="{00000000-0005-0000-0000-0000BD4C0000}"/>
    <cellStyle name="Comma 5 3 6 3 2" xfId="19600" xr:uid="{00000000-0005-0000-0000-0000BE4C0000}"/>
    <cellStyle name="Comma 5 3 6 3 2 2" xfId="19601" xr:uid="{00000000-0005-0000-0000-0000BF4C0000}"/>
    <cellStyle name="Comma 5 3 6 3 2 2 2" xfId="19602" xr:uid="{00000000-0005-0000-0000-0000C04C0000}"/>
    <cellStyle name="Comma 5 3 6 3 2 3" xfId="19603" xr:uid="{00000000-0005-0000-0000-0000C14C0000}"/>
    <cellStyle name="Comma 5 3 6 3 2 3 2" xfId="19604" xr:uid="{00000000-0005-0000-0000-0000C24C0000}"/>
    <cellStyle name="Comma 5 3 6 3 2 4" xfId="19605" xr:uid="{00000000-0005-0000-0000-0000C34C0000}"/>
    <cellStyle name="Comma 5 3 6 3 3" xfId="19606" xr:uid="{00000000-0005-0000-0000-0000C44C0000}"/>
    <cellStyle name="Comma 5 3 6 3 3 2" xfId="19607" xr:uid="{00000000-0005-0000-0000-0000C54C0000}"/>
    <cellStyle name="Comma 5 3 6 3 4" xfId="19608" xr:uid="{00000000-0005-0000-0000-0000C64C0000}"/>
    <cellStyle name="Comma 5 3 6 3 4 2" xfId="19609" xr:uid="{00000000-0005-0000-0000-0000C74C0000}"/>
    <cellStyle name="Comma 5 3 6 3 5" xfId="19610" xr:uid="{00000000-0005-0000-0000-0000C84C0000}"/>
    <cellStyle name="Comma 5 3 6 4" xfId="19611" xr:uid="{00000000-0005-0000-0000-0000C94C0000}"/>
    <cellStyle name="Comma 5 3 6 4 2" xfId="19612" xr:uid="{00000000-0005-0000-0000-0000CA4C0000}"/>
    <cellStyle name="Comma 5 3 6 4 2 2" xfId="19613" xr:uid="{00000000-0005-0000-0000-0000CB4C0000}"/>
    <cellStyle name="Comma 5 3 6 4 3" xfId="19614" xr:uid="{00000000-0005-0000-0000-0000CC4C0000}"/>
    <cellStyle name="Comma 5 3 6 4 3 2" xfId="19615" xr:uid="{00000000-0005-0000-0000-0000CD4C0000}"/>
    <cellStyle name="Comma 5 3 6 4 4" xfId="19616" xr:uid="{00000000-0005-0000-0000-0000CE4C0000}"/>
    <cellStyle name="Comma 5 3 6 5" xfId="19617" xr:uid="{00000000-0005-0000-0000-0000CF4C0000}"/>
    <cellStyle name="Comma 5 3 6 5 2" xfId="19618" xr:uid="{00000000-0005-0000-0000-0000D04C0000}"/>
    <cellStyle name="Comma 5 3 6 6" xfId="19619" xr:uid="{00000000-0005-0000-0000-0000D14C0000}"/>
    <cellStyle name="Comma 5 3 6 6 2" xfId="19620" xr:uid="{00000000-0005-0000-0000-0000D24C0000}"/>
    <cellStyle name="Comma 5 3 6 7" xfId="19621" xr:uid="{00000000-0005-0000-0000-0000D34C0000}"/>
    <cellStyle name="Comma 5 3 7" xfId="19622" xr:uid="{00000000-0005-0000-0000-0000D44C0000}"/>
    <cellStyle name="Comma 5 3 7 2" xfId="19623" xr:uid="{00000000-0005-0000-0000-0000D54C0000}"/>
    <cellStyle name="Comma 5 3 7 2 2" xfId="19624" xr:uid="{00000000-0005-0000-0000-0000D64C0000}"/>
    <cellStyle name="Comma 5 3 7 2 2 2" xfId="19625" xr:uid="{00000000-0005-0000-0000-0000D74C0000}"/>
    <cellStyle name="Comma 5 3 7 2 2 2 2" xfId="19626" xr:uid="{00000000-0005-0000-0000-0000D84C0000}"/>
    <cellStyle name="Comma 5 3 7 2 2 3" xfId="19627" xr:uid="{00000000-0005-0000-0000-0000D94C0000}"/>
    <cellStyle name="Comma 5 3 7 2 2 3 2" xfId="19628" xr:uid="{00000000-0005-0000-0000-0000DA4C0000}"/>
    <cellStyle name="Comma 5 3 7 2 2 4" xfId="19629" xr:uid="{00000000-0005-0000-0000-0000DB4C0000}"/>
    <cellStyle name="Comma 5 3 7 2 3" xfId="19630" xr:uid="{00000000-0005-0000-0000-0000DC4C0000}"/>
    <cellStyle name="Comma 5 3 7 2 3 2" xfId="19631" xr:uid="{00000000-0005-0000-0000-0000DD4C0000}"/>
    <cellStyle name="Comma 5 3 7 2 4" xfId="19632" xr:uid="{00000000-0005-0000-0000-0000DE4C0000}"/>
    <cellStyle name="Comma 5 3 7 2 4 2" xfId="19633" xr:uid="{00000000-0005-0000-0000-0000DF4C0000}"/>
    <cellStyle name="Comma 5 3 7 2 5" xfId="19634" xr:uid="{00000000-0005-0000-0000-0000E04C0000}"/>
    <cellStyle name="Comma 5 3 7 3" xfId="19635" xr:uid="{00000000-0005-0000-0000-0000E14C0000}"/>
    <cellStyle name="Comma 5 3 7 3 2" xfId="19636" xr:uid="{00000000-0005-0000-0000-0000E24C0000}"/>
    <cellStyle name="Comma 5 3 7 3 2 2" xfId="19637" xr:uid="{00000000-0005-0000-0000-0000E34C0000}"/>
    <cellStyle name="Comma 5 3 7 3 3" xfId="19638" xr:uid="{00000000-0005-0000-0000-0000E44C0000}"/>
    <cellStyle name="Comma 5 3 7 3 3 2" xfId="19639" xr:uid="{00000000-0005-0000-0000-0000E54C0000}"/>
    <cellStyle name="Comma 5 3 7 3 4" xfId="19640" xr:uid="{00000000-0005-0000-0000-0000E64C0000}"/>
    <cellStyle name="Comma 5 3 7 4" xfId="19641" xr:uid="{00000000-0005-0000-0000-0000E74C0000}"/>
    <cellStyle name="Comma 5 3 7 4 2" xfId="19642" xr:uid="{00000000-0005-0000-0000-0000E84C0000}"/>
    <cellStyle name="Comma 5 3 7 5" xfId="19643" xr:uid="{00000000-0005-0000-0000-0000E94C0000}"/>
    <cellStyle name="Comma 5 3 7 5 2" xfId="19644" xr:uid="{00000000-0005-0000-0000-0000EA4C0000}"/>
    <cellStyle name="Comma 5 3 7 6" xfId="19645" xr:uid="{00000000-0005-0000-0000-0000EB4C0000}"/>
    <cellStyle name="Comma 5 3 8" xfId="19646" xr:uid="{00000000-0005-0000-0000-0000EC4C0000}"/>
    <cellStyle name="Comma 5 3 8 2" xfId="19647" xr:uid="{00000000-0005-0000-0000-0000ED4C0000}"/>
    <cellStyle name="Comma 5 3 8 2 2" xfId="19648" xr:uid="{00000000-0005-0000-0000-0000EE4C0000}"/>
    <cellStyle name="Comma 5 3 8 2 2 2" xfId="19649" xr:uid="{00000000-0005-0000-0000-0000EF4C0000}"/>
    <cellStyle name="Comma 5 3 8 2 3" xfId="19650" xr:uid="{00000000-0005-0000-0000-0000F04C0000}"/>
    <cellStyle name="Comma 5 3 8 2 3 2" xfId="19651" xr:uid="{00000000-0005-0000-0000-0000F14C0000}"/>
    <cellStyle name="Comma 5 3 8 2 4" xfId="19652" xr:uid="{00000000-0005-0000-0000-0000F24C0000}"/>
    <cellStyle name="Comma 5 3 8 3" xfId="19653" xr:uid="{00000000-0005-0000-0000-0000F34C0000}"/>
    <cellStyle name="Comma 5 3 8 3 2" xfId="19654" xr:uid="{00000000-0005-0000-0000-0000F44C0000}"/>
    <cellStyle name="Comma 5 3 8 4" xfId="19655" xr:uid="{00000000-0005-0000-0000-0000F54C0000}"/>
    <cellStyle name="Comma 5 3 8 4 2" xfId="19656" xr:uid="{00000000-0005-0000-0000-0000F64C0000}"/>
    <cellStyle name="Comma 5 3 8 5" xfId="19657" xr:uid="{00000000-0005-0000-0000-0000F74C0000}"/>
    <cellStyle name="Comma 5 3 9" xfId="19658" xr:uid="{00000000-0005-0000-0000-0000F84C0000}"/>
    <cellStyle name="Comma 5 3 9 2" xfId="19659" xr:uid="{00000000-0005-0000-0000-0000F94C0000}"/>
    <cellStyle name="Comma 5 3 9 2 2" xfId="19660" xr:uid="{00000000-0005-0000-0000-0000FA4C0000}"/>
    <cellStyle name="Comma 5 3 9 3" xfId="19661" xr:uid="{00000000-0005-0000-0000-0000FB4C0000}"/>
    <cellStyle name="Comma 5 3 9 3 2" xfId="19662" xr:uid="{00000000-0005-0000-0000-0000FC4C0000}"/>
    <cellStyle name="Comma 5 3 9 4" xfId="19663" xr:uid="{00000000-0005-0000-0000-0000FD4C0000}"/>
    <cellStyle name="Comma 6" xfId="19664" xr:uid="{00000000-0005-0000-0000-0000FE4C0000}"/>
    <cellStyle name="Comma 6 10" xfId="19665" xr:uid="{00000000-0005-0000-0000-0000FF4C0000}"/>
    <cellStyle name="Comma 6 10 2" xfId="19666" xr:uid="{00000000-0005-0000-0000-0000004D0000}"/>
    <cellStyle name="Comma 6 10 2 2" xfId="19667" xr:uid="{00000000-0005-0000-0000-0000014D0000}"/>
    <cellStyle name="Comma 6 10 2 2 2" xfId="19668" xr:uid="{00000000-0005-0000-0000-0000024D0000}"/>
    <cellStyle name="Comma 6 10 2 3" xfId="19669" xr:uid="{00000000-0005-0000-0000-0000034D0000}"/>
    <cellStyle name="Comma 6 10 2 3 2" xfId="19670" xr:uid="{00000000-0005-0000-0000-0000044D0000}"/>
    <cellStyle name="Comma 6 10 2 4" xfId="19671" xr:uid="{00000000-0005-0000-0000-0000054D0000}"/>
    <cellStyle name="Comma 6 10 3" xfId="19672" xr:uid="{00000000-0005-0000-0000-0000064D0000}"/>
    <cellStyle name="Comma 6 10 3 2" xfId="19673" xr:uid="{00000000-0005-0000-0000-0000074D0000}"/>
    <cellStyle name="Comma 6 10 4" xfId="19674" xr:uid="{00000000-0005-0000-0000-0000084D0000}"/>
    <cellStyle name="Comma 6 10 4 2" xfId="19675" xr:uid="{00000000-0005-0000-0000-0000094D0000}"/>
    <cellStyle name="Comma 6 10 5" xfId="19676" xr:uid="{00000000-0005-0000-0000-00000A4D0000}"/>
    <cellStyle name="Comma 6 11" xfId="19677" xr:uid="{00000000-0005-0000-0000-00000B4D0000}"/>
    <cellStyle name="Comma 6 11 2" xfId="19678" xr:uid="{00000000-0005-0000-0000-00000C4D0000}"/>
    <cellStyle name="Comma 6 11 2 2" xfId="19679" xr:uid="{00000000-0005-0000-0000-00000D4D0000}"/>
    <cellStyle name="Comma 6 11 3" xfId="19680" xr:uid="{00000000-0005-0000-0000-00000E4D0000}"/>
    <cellStyle name="Comma 6 11 3 2" xfId="19681" xr:uid="{00000000-0005-0000-0000-00000F4D0000}"/>
    <cellStyle name="Comma 6 11 4" xfId="19682" xr:uid="{00000000-0005-0000-0000-0000104D0000}"/>
    <cellStyle name="Comma 6 12" xfId="19683" xr:uid="{00000000-0005-0000-0000-0000114D0000}"/>
    <cellStyle name="Comma 6 12 2" xfId="19684" xr:uid="{00000000-0005-0000-0000-0000124D0000}"/>
    <cellStyle name="Comma 6 13" xfId="19685" xr:uid="{00000000-0005-0000-0000-0000134D0000}"/>
    <cellStyle name="Comma 6 13 2" xfId="19686" xr:uid="{00000000-0005-0000-0000-0000144D0000}"/>
    <cellStyle name="Comma 6 14" xfId="19687" xr:uid="{00000000-0005-0000-0000-0000154D0000}"/>
    <cellStyle name="Comma 6 2" xfId="19688" xr:uid="{00000000-0005-0000-0000-0000164D0000}"/>
    <cellStyle name="Comma 6 2 10" xfId="19689" xr:uid="{00000000-0005-0000-0000-0000174D0000}"/>
    <cellStyle name="Comma 6 2 10 2" xfId="19690" xr:uid="{00000000-0005-0000-0000-0000184D0000}"/>
    <cellStyle name="Comma 6 2 10 2 2" xfId="19691" xr:uid="{00000000-0005-0000-0000-0000194D0000}"/>
    <cellStyle name="Comma 6 2 10 3" xfId="19692" xr:uid="{00000000-0005-0000-0000-00001A4D0000}"/>
    <cellStyle name="Comma 6 2 10 3 2" xfId="19693" xr:uid="{00000000-0005-0000-0000-00001B4D0000}"/>
    <cellStyle name="Comma 6 2 10 4" xfId="19694" xr:uid="{00000000-0005-0000-0000-00001C4D0000}"/>
    <cellStyle name="Comma 6 2 11" xfId="19695" xr:uid="{00000000-0005-0000-0000-00001D4D0000}"/>
    <cellStyle name="Comma 6 2 11 2" xfId="19696" xr:uid="{00000000-0005-0000-0000-00001E4D0000}"/>
    <cellStyle name="Comma 6 2 12" xfId="19697" xr:uid="{00000000-0005-0000-0000-00001F4D0000}"/>
    <cellStyle name="Comma 6 2 12 2" xfId="19698" xr:uid="{00000000-0005-0000-0000-0000204D0000}"/>
    <cellStyle name="Comma 6 2 13" xfId="19699" xr:uid="{00000000-0005-0000-0000-0000214D0000}"/>
    <cellStyle name="Comma 6 2 2" xfId="19700" xr:uid="{00000000-0005-0000-0000-0000224D0000}"/>
    <cellStyle name="Comma 6 2 2 10" xfId="19701" xr:uid="{00000000-0005-0000-0000-0000234D0000}"/>
    <cellStyle name="Comma 6 2 2 10 2" xfId="19702" xr:uid="{00000000-0005-0000-0000-0000244D0000}"/>
    <cellStyle name="Comma 6 2 2 11" xfId="19703" xr:uid="{00000000-0005-0000-0000-0000254D0000}"/>
    <cellStyle name="Comma 6 2 2 11 2" xfId="19704" xr:uid="{00000000-0005-0000-0000-0000264D0000}"/>
    <cellStyle name="Comma 6 2 2 12" xfId="19705" xr:uid="{00000000-0005-0000-0000-0000274D0000}"/>
    <cellStyle name="Comma 6 2 2 2" xfId="19706" xr:uid="{00000000-0005-0000-0000-0000284D0000}"/>
    <cellStyle name="Comma 6 2 2 2 10" xfId="19707" xr:uid="{00000000-0005-0000-0000-0000294D0000}"/>
    <cellStyle name="Comma 6 2 2 2 2" xfId="19708" xr:uid="{00000000-0005-0000-0000-00002A4D0000}"/>
    <cellStyle name="Comma 6 2 2 2 2 2" xfId="19709" xr:uid="{00000000-0005-0000-0000-00002B4D0000}"/>
    <cellStyle name="Comma 6 2 2 2 2 2 2" xfId="19710" xr:uid="{00000000-0005-0000-0000-00002C4D0000}"/>
    <cellStyle name="Comma 6 2 2 2 2 2 2 2" xfId="19711" xr:uid="{00000000-0005-0000-0000-00002D4D0000}"/>
    <cellStyle name="Comma 6 2 2 2 2 2 2 2 2" xfId="19712" xr:uid="{00000000-0005-0000-0000-00002E4D0000}"/>
    <cellStyle name="Comma 6 2 2 2 2 2 2 2 2 2" xfId="19713" xr:uid="{00000000-0005-0000-0000-00002F4D0000}"/>
    <cellStyle name="Comma 6 2 2 2 2 2 2 2 2 2 2" xfId="19714" xr:uid="{00000000-0005-0000-0000-0000304D0000}"/>
    <cellStyle name="Comma 6 2 2 2 2 2 2 2 2 2 2 2" xfId="19715" xr:uid="{00000000-0005-0000-0000-0000314D0000}"/>
    <cellStyle name="Comma 6 2 2 2 2 2 2 2 2 2 3" xfId="19716" xr:uid="{00000000-0005-0000-0000-0000324D0000}"/>
    <cellStyle name="Comma 6 2 2 2 2 2 2 2 2 2 3 2" xfId="19717" xr:uid="{00000000-0005-0000-0000-0000334D0000}"/>
    <cellStyle name="Comma 6 2 2 2 2 2 2 2 2 2 4" xfId="19718" xr:uid="{00000000-0005-0000-0000-0000344D0000}"/>
    <cellStyle name="Comma 6 2 2 2 2 2 2 2 2 3" xfId="19719" xr:uid="{00000000-0005-0000-0000-0000354D0000}"/>
    <cellStyle name="Comma 6 2 2 2 2 2 2 2 2 3 2" xfId="19720" xr:uid="{00000000-0005-0000-0000-0000364D0000}"/>
    <cellStyle name="Comma 6 2 2 2 2 2 2 2 2 4" xfId="19721" xr:uid="{00000000-0005-0000-0000-0000374D0000}"/>
    <cellStyle name="Comma 6 2 2 2 2 2 2 2 2 4 2" xfId="19722" xr:uid="{00000000-0005-0000-0000-0000384D0000}"/>
    <cellStyle name="Comma 6 2 2 2 2 2 2 2 2 5" xfId="19723" xr:uid="{00000000-0005-0000-0000-0000394D0000}"/>
    <cellStyle name="Comma 6 2 2 2 2 2 2 2 3" xfId="19724" xr:uid="{00000000-0005-0000-0000-00003A4D0000}"/>
    <cellStyle name="Comma 6 2 2 2 2 2 2 2 3 2" xfId="19725" xr:uid="{00000000-0005-0000-0000-00003B4D0000}"/>
    <cellStyle name="Comma 6 2 2 2 2 2 2 2 3 2 2" xfId="19726" xr:uid="{00000000-0005-0000-0000-00003C4D0000}"/>
    <cellStyle name="Comma 6 2 2 2 2 2 2 2 3 3" xfId="19727" xr:uid="{00000000-0005-0000-0000-00003D4D0000}"/>
    <cellStyle name="Comma 6 2 2 2 2 2 2 2 3 3 2" xfId="19728" xr:uid="{00000000-0005-0000-0000-00003E4D0000}"/>
    <cellStyle name="Comma 6 2 2 2 2 2 2 2 3 4" xfId="19729" xr:uid="{00000000-0005-0000-0000-00003F4D0000}"/>
    <cellStyle name="Comma 6 2 2 2 2 2 2 2 4" xfId="19730" xr:uid="{00000000-0005-0000-0000-0000404D0000}"/>
    <cellStyle name="Comma 6 2 2 2 2 2 2 2 4 2" xfId="19731" xr:uid="{00000000-0005-0000-0000-0000414D0000}"/>
    <cellStyle name="Comma 6 2 2 2 2 2 2 2 5" xfId="19732" xr:uid="{00000000-0005-0000-0000-0000424D0000}"/>
    <cellStyle name="Comma 6 2 2 2 2 2 2 2 5 2" xfId="19733" xr:uid="{00000000-0005-0000-0000-0000434D0000}"/>
    <cellStyle name="Comma 6 2 2 2 2 2 2 2 6" xfId="19734" xr:uid="{00000000-0005-0000-0000-0000444D0000}"/>
    <cellStyle name="Comma 6 2 2 2 2 2 2 3" xfId="19735" xr:uid="{00000000-0005-0000-0000-0000454D0000}"/>
    <cellStyle name="Comma 6 2 2 2 2 2 2 3 2" xfId="19736" xr:uid="{00000000-0005-0000-0000-0000464D0000}"/>
    <cellStyle name="Comma 6 2 2 2 2 2 2 3 2 2" xfId="19737" xr:uid="{00000000-0005-0000-0000-0000474D0000}"/>
    <cellStyle name="Comma 6 2 2 2 2 2 2 3 2 2 2" xfId="19738" xr:uid="{00000000-0005-0000-0000-0000484D0000}"/>
    <cellStyle name="Comma 6 2 2 2 2 2 2 3 2 3" xfId="19739" xr:uid="{00000000-0005-0000-0000-0000494D0000}"/>
    <cellStyle name="Comma 6 2 2 2 2 2 2 3 2 3 2" xfId="19740" xr:uid="{00000000-0005-0000-0000-00004A4D0000}"/>
    <cellStyle name="Comma 6 2 2 2 2 2 2 3 2 4" xfId="19741" xr:uid="{00000000-0005-0000-0000-00004B4D0000}"/>
    <cellStyle name="Comma 6 2 2 2 2 2 2 3 3" xfId="19742" xr:uid="{00000000-0005-0000-0000-00004C4D0000}"/>
    <cellStyle name="Comma 6 2 2 2 2 2 2 3 3 2" xfId="19743" xr:uid="{00000000-0005-0000-0000-00004D4D0000}"/>
    <cellStyle name="Comma 6 2 2 2 2 2 2 3 4" xfId="19744" xr:uid="{00000000-0005-0000-0000-00004E4D0000}"/>
    <cellStyle name="Comma 6 2 2 2 2 2 2 3 4 2" xfId="19745" xr:uid="{00000000-0005-0000-0000-00004F4D0000}"/>
    <cellStyle name="Comma 6 2 2 2 2 2 2 3 5" xfId="19746" xr:uid="{00000000-0005-0000-0000-0000504D0000}"/>
    <cellStyle name="Comma 6 2 2 2 2 2 2 4" xfId="19747" xr:uid="{00000000-0005-0000-0000-0000514D0000}"/>
    <cellStyle name="Comma 6 2 2 2 2 2 2 4 2" xfId="19748" xr:uid="{00000000-0005-0000-0000-0000524D0000}"/>
    <cellStyle name="Comma 6 2 2 2 2 2 2 4 2 2" xfId="19749" xr:uid="{00000000-0005-0000-0000-0000534D0000}"/>
    <cellStyle name="Comma 6 2 2 2 2 2 2 4 3" xfId="19750" xr:uid="{00000000-0005-0000-0000-0000544D0000}"/>
    <cellStyle name="Comma 6 2 2 2 2 2 2 4 3 2" xfId="19751" xr:uid="{00000000-0005-0000-0000-0000554D0000}"/>
    <cellStyle name="Comma 6 2 2 2 2 2 2 4 4" xfId="19752" xr:uid="{00000000-0005-0000-0000-0000564D0000}"/>
    <cellStyle name="Comma 6 2 2 2 2 2 2 5" xfId="19753" xr:uid="{00000000-0005-0000-0000-0000574D0000}"/>
    <cellStyle name="Comma 6 2 2 2 2 2 2 5 2" xfId="19754" xr:uid="{00000000-0005-0000-0000-0000584D0000}"/>
    <cellStyle name="Comma 6 2 2 2 2 2 2 6" xfId="19755" xr:uid="{00000000-0005-0000-0000-0000594D0000}"/>
    <cellStyle name="Comma 6 2 2 2 2 2 2 6 2" xfId="19756" xr:uid="{00000000-0005-0000-0000-00005A4D0000}"/>
    <cellStyle name="Comma 6 2 2 2 2 2 2 7" xfId="19757" xr:uid="{00000000-0005-0000-0000-00005B4D0000}"/>
    <cellStyle name="Comma 6 2 2 2 2 2 3" xfId="19758" xr:uid="{00000000-0005-0000-0000-00005C4D0000}"/>
    <cellStyle name="Comma 6 2 2 2 2 2 3 2" xfId="19759" xr:uid="{00000000-0005-0000-0000-00005D4D0000}"/>
    <cellStyle name="Comma 6 2 2 2 2 2 3 2 2" xfId="19760" xr:uid="{00000000-0005-0000-0000-00005E4D0000}"/>
    <cellStyle name="Comma 6 2 2 2 2 2 3 2 2 2" xfId="19761" xr:uid="{00000000-0005-0000-0000-00005F4D0000}"/>
    <cellStyle name="Comma 6 2 2 2 2 2 3 2 2 2 2" xfId="19762" xr:uid="{00000000-0005-0000-0000-0000604D0000}"/>
    <cellStyle name="Comma 6 2 2 2 2 2 3 2 2 3" xfId="19763" xr:uid="{00000000-0005-0000-0000-0000614D0000}"/>
    <cellStyle name="Comma 6 2 2 2 2 2 3 2 2 3 2" xfId="19764" xr:uid="{00000000-0005-0000-0000-0000624D0000}"/>
    <cellStyle name="Comma 6 2 2 2 2 2 3 2 2 4" xfId="19765" xr:uid="{00000000-0005-0000-0000-0000634D0000}"/>
    <cellStyle name="Comma 6 2 2 2 2 2 3 2 3" xfId="19766" xr:uid="{00000000-0005-0000-0000-0000644D0000}"/>
    <cellStyle name="Comma 6 2 2 2 2 2 3 2 3 2" xfId="19767" xr:uid="{00000000-0005-0000-0000-0000654D0000}"/>
    <cellStyle name="Comma 6 2 2 2 2 2 3 2 4" xfId="19768" xr:uid="{00000000-0005-0000-0000-0000664D0000}"/>
    <cellStyle name="Comma 6 2 2 2 2 2 3 2 4 2" xfId="19769" xr:uid="{00000000-0005-0000-0000-0000674D0000}"/>
    <cellStyle name="Comma 6 2 2 2 2 2 3 2 5" xfId="19770" xr:uid="{00000000-0005-0000-0000-0000684D0000}"/>
    <cellStyle name="Comma 6 2 2 2 2 2 3 3" xfId="19771" xr:uid="{00000000-0005-0000-0000-0000694D0000}"/>
    <cellStyle name="Comma 6 2 2 2 2 2 3 3 2" xfId="19772" xr:uid="{00000000-0005-0000-0000-00006A4D0000}"/>
    <cellStyle name="Comma 6 2 2 2 2 2 3 3 2 2" xfId="19773" xr:uid="{00000000-0005-0000-0000-00006B4D0000}"/>
    <cellStyle name="Comma 6 2 2 2 2 2 3 3 3" xfId="19774" xr:uid="{00000000-0005-0000-0000-00006C4D0000}"/>
    <cellStyle name="Comma 6 2 2 2 2 2 3 3 3 2" xfId="19775" xr:uid="{00000000-0005-0000-0000-00006D4D0000}"/>
    <cellStyle name="Comma 6 2 2 2 2 2 3 3 4" xfId="19776" xr:uid="{00000000-0005-0000-0000-00006E4D0000}"/>
    <cellStyle name="Comma 6 2 2 2 2 2 3 4" xfId="19777" xr:uid="{00000000-0005-0000-0000-00006F4D0000}"/>
    <cellStyle name="Comma 6 2 2 2 2 2 3 4 2" xfId="19778" xr:uid="{00000000-0005-0000-0000-0000704D0000}"/>
    <cellStyle name="Comma 6 2 2 2 2 2 3 5" xfId="19779" xr:uid="{00000000-0005-0000-0000-0000714D0000}"/>
    <cellStyle name="Comma 6 2 2 2 2 2 3 5 2" xfId="19780" xr:uid="{00000000-0005-0000-0000-0000724D0000}"/>
    <cellStyle name="Comma 6 2 2 2 2 2 3 6" xfId="19781" xr:uid="{00000000-0005-0000-0000-0000734D0000}"/>
    <cellStyle name="Comma 6 2 2 2 2 2 4" xfId="19782" xr:uid="{00000000-0005-0000-0000-0000744D0000}"/>
    <cellStyle name="Comma 6 2 2 2 2 2 4 2" xfId="19783" xr:uid="{00000000-0005-0000-0000-0000754D0000}"/>
    <cellStyle name="Comma 6 2 2 2 2 2 4 2 2" xfId="19784" xr:uid="{00000000-0005-0000-0000-0000764D0000}"/>
    <cellStyle name="Comma 6 2 2 2 2 2 4 2 2 2" xfId="19785" xr:uid="{00000000-0005-0000-0000-0000774D0000}"/>
    <cellStyle name="Comma 6 2 2 2 2 2 4 2 3" xfId="19786" xr:uid="{00000000-0005-0000-0000-0000784D0000}"/>
    <cellStyle name="Comma 6 2 2 2 2 2 4 2 3 2" xfId="19787" xr:uid="{00000000-0005-0000-0000-0000794D0000}"/>
    <cellStyle name="Comma 6 2 2 2 2 2 4 2 4" xfId="19788" xr:uid="{00000000-0005-0000-0000-00007A4D0000}"/>
    <cellStyle name="Comma 6 2 2 2 2 2 4 3" xfId="19789" xr:uid="{00000000-0005-0000-0000-00007B4D0000}"/>
    <cellStyle name="Comma 6 2 2 2 2 2 4 3 2" xfId="19790" xr:uid="{00000000-0005-0000-0000-00007C4D0000}"/>
    <cellStyle name="Comma 6 2 2 2 2 2 4 4" xfId="19791" xr:uid="{00000000-0005-0000-0000-00007D4D0000}"/>
    <cellStyle name="Comma 6 2 2 2 2 2 4 4 2" xfId="19792" xr:uid="{00000000-0005-0000-0000-00007E4D0000}"/>
    <cellStyle name="Comma 6 2 2 2 2 2 4 5" xfId="19793" xr:uid="{00000000-0005-0000-0000-00007F4D0000}"/>
    <cellStyle name="Comma 6 2 2 2 2 2 5" xfId="19794" xr:uid="{00000000-0005-0000-0000-0000804D0000}"/>
    <cellStyle name="Comma 6 2 2 2 2 2 5 2" xfId="19795" xr:uid="{00000000-0005-0000-0000-0000814D0000}"/>
    <cellStyle name="Comma 6 2 2 2 2 2 5 2 2" xfId="19796" xr:uid="{00000000-0005-0000-0000-0000824D0000}"/>
    <cellStyle name="Comma 6 2 2 2 2 2 5 3" xfId="19797" xr:uid="{00000000-0005-0000-0000-0000834D0000}"/>
    <cellStyle name="Comma 6 2 2 2 2 2 5 3 2" xfId="19798" xr:uid="{00000000-0005-0000-0000-0000844D0000}"/>
    <cellStyle name="Comma 6 2 2 2 2 2 5 4" xfId="19799" xr:uid="{00000000-0005-0000-0000-0000854D0000}"/>
    <cellStyle name="Comma 6 2 2 2 2 2 6" xfId="19800" xr:uid="{00000000-0005-0000-0000-0000864D0000}"/>
    <cellStyle name="Comma 6 2 2 2 2 2 6 2" xfId="19801" xr:uid="{00000000-0005-0000-0000-0000874D0000}"/>
    <cellStyle name="Comma 6 2 2 2 2 2 7" xfId="19802" xr:uid="{00000000-0005-0000-0000-0000884D0000}"/>
    <cellStyle name="Comma 6 2 2 2 2 2 7 2" xfId="19803" xr:uid="{00000000-0005-0000-0000-0000894D0000}"/>
    <cellStyle name="Comma 6 2 2 2 2 2 8" xfId="19804" xr:uid="{00000000-0005-0000-0000-00008A4D0000}"/>
    <cellStyle name="Comma 6 2 2 2 2 3" xfId="19805" xr:uid="{00000000-0005-0000-0000-00008B4D0000}"/>
    <cellStyle name="Comma 6 2 2 2 2 3 2" xfId="19806" xr:uid="{00000000-0005-0000-0000-00008C4D0000}"/>
    <cellStyle name="Comma 6 2 2 2 2 3 2 2" xfId="19807" xr:uid="{00000000-0005-0000-0000-00008D4D0000}"/>
    <cellStyle name="Comma 6 2 2 2 2 3 2 2 2" xfId="19808" xr:uid="{00000000-0005-0000-0000-00008E4D0000}"/>
    <cellStyle name="Comma 6 2 2 2 2 3 2 2 2 2" xfId="19809" xr:uid="{00000000-0005-0000-0000-00008F4D0000}"/>
    <cellStyle name="Comma 6 2 2 2 2 3 2 2 2 2 2" xfId="19810" xr:uid="{00000000-0005-0000-0000-0000904D0000}"/>
    <cellStyle name="Comma 6 2 2 2 2 3 2 2 2 3" xfId="19811" xr:uid="{00000000-0005-0000-0000-0000914D0000}"/>
    <cellStyle name="Comma 6 2 2 2 2 3 2 2 2 3 2" xfId="19812" xr:uid="{00000000-0005-0000-0000-0000924D0000}"/>
    <cellStyle name="Comma 6 2 2 2 2 3 2 2 2 4" xfId="19813" xr:uid="{00000000-0005-0000-0000-0000934D0000}"/>
    <cellStyle name="Comma 6 2 2 2 2 3 2 2 3" xfId="19814" xr:uid="{00000000-0005-0000-0000-0000944D0000}"/>
    <cellStyle name="Comma 6 2 2 2 2 3 2 2 3 2" xfId="19815" xr:uid="{00000000-0005-0000-0000-0000954D0000}"/>
    <cellStyle name="Comma 6 2 2 2 2 3 2 2 4" xfId="19816" xr:uid="{00000000-0005-0000-0000-0000964D0000}"/>
    <cellStyle name="Comma 6 2 2 2 2 3 2 2 4 2" xfId="19817" xr:uid="{00000000-0005-0000-0000-0000974D0000}"/>
    <cellStyle name="Comma 6 2 2 2 2 3 2 2 5" xfId="19818" xr:uid="{00000000-0005-0000-0000-0000984D0000}"/>
    <cellStyle name="Comma 6 2 2 2 2 3 2 3" xfId="19819" xr:uid="{00000000-0005-0000-0000-0000994D0000}"/>
    <cellStyle name="Comma 6 2 2 2 2 3 2 3 2" xfId="19820" xr:uid="{00000000-0005-0000-0000-00009A4D0000}"/>
    <cellStyle name="Comma 6 2 2 2 2 3 2 3 2 2" xfId="19821" xr:uid="{00000000-0005-0000-0000-00009B4D0000}"/>
    <cellStyle name="Comma 6 2 2 2 2 3 2 3 3" xfId="19822" xr:uid="{00000000-0005-0000-0000-00009C4D0000}"/>
    <cellStyle name="Comma 6 2 2 2 2 3 2 3 3 2" xfId="19823" xr:uid="{00000000-0005-0000-0000-00009D4D0000}"/>
    <cellStyle name="Comma 6 2 2 2 2 3 2 3 4" xfId="19824" xr:uid="{00000000-0005-0000-0000-00009E4D0000}"/>
    <cellStyle name="Comma 6 2 2 2 2 3 2 4" xfId="19825" xr:uid="{00000000-0005-0000-0000-00009F4D0000}"/>
    <cellStyle name="Comma 6 2 2 2 2 3 2 4 2" xfId="19826" xr:uid="{00000000-0005-0000-0000-0000A04D0000}"/>
    <cellStyle name="Comma 6 2 2 2 2 3 2 5" xfId="19827" xr:uid="{00000000-0005-0000-0000-0000A14D0000}"/>
    <cellStyle name="Comma 6 2 2 2 2 3 2 5 2" xfId="19828" xr:uid="{00000000-0005-0000-0000-0000A24D0000}"/>
    <cellStyle name="Comma 6 2 2 2 2 3 2 6" xfId="19829" xr:uid="{00000000-0005-0000-0000-0000A34D0000}"/>
    <cellStyle name="Comma 6 2 2 2 2 3 3" xfId="19830" xr:uid="{00000000-0005-0000-0000-0000A44D0000}"/>
    <cellStyle name="Comma 6 2 2 2 2 3 3 2" xfId="19831" xr:uid="{00000000-0005-0000-0000-0000A54D0000}"/>
    <cellStyle name="Comma 6 2 2 2 2 3 3 2 2" xfId="19832" xr:uid="{00000000-0005-0000-0000-0000A64D0000}"/>
    <cellStyle name="Comma 6 2 2 2 2 3 3 2 2 2" xfId="19833" xr:uid="{00000000-0005-0000-0000-0000A74D0000}"/>
    <cellStyle name="Comma 6 2 2 2 2 3 3 2 3" xfId="19834" xr:uid="{00000000-0005-0000-0000-0000A84D0000}"/>
    <cellStyle name="Comma 6 2 2 2 2 3 3 2 3 2" xfId="19835" xr:uid="{00000000-0005-0000-0000-0000A94D0000}"/>
    <cellStyle name="Comma 6 2 2 2 2 3 3 2 4" xfId="19836" xr:uid="{00000000-0005-0000-0000-0000AA4D0000}"/>
    <cellStyle name="Comma 6 2 2 2 2 3 3 3" xfId="19837" xr:uid="{00000000-0005-0000-0000-0000AB4D0000}"/>
    <cellStyle name="Comma 6 2 2 2 2 3 3 3 2" xfId="19838" xr:uid="{00000000-0005-0000-0000-0000AC4D0000}"/>
    <cellStyle name="Comma 6 2 2 2 2 3 3 4" xfId="19839" xr:uid="{00000000-0005-0000-0000-0000AD4D0000}"/>
    <cellStyle name="Comma 6 2 2 2 2 3 3 4 2" xfId="19840" xr:uid="{00000000-0005-0000-0000-0000AE4D0000}"/>
    <cellStyle name="Comma 6 2 2 2 2 3 3 5" xfId="19841" xr:uid="{00000000-0005-0000-0000-0000AF4D0000}"/>
    <cellStyle name="Comma 6 2 2 2 2 3 4" xfId="19842" xr:uid="{00000000-0005-0000-0000-0000B04D0000}"/>
    <cellStyle name="Comma 6 2 2 2 2 3 4 2" xfId="19843" xr:uid="{00000000-0005-0000-0000-0000B14D0000}"/>
    <cellStyle name="Comma 6 2 2 2 2 3 4 2 2" xfId="19844" xr:uid="{00000000-0005-0000-0000-0000B24D0000}"/>
    <cellStyle name="Comma 6 2 2 2 2 3 4 3" xfId="19845" xr:uid="{00000000-0005-0000-0000-0000B34D0000}"/>
    <cellStyle name="Comma 6 2 2 2 2 3 4 3 2" xfId="19846" xr:uid="{00000000-0005-0000-0000-0000B44D0000}"/>
    <cellStyle name="Comma 6 2 2 2 2 3 4 4" xfId="19847" xr:uid="{00000000-0005-0000-0000-0000B54D0000}"/>
    <cellStyle name="Comma 6 2 2 2 2 3 5" xfId="19848" xr:uid="{00000000-0005-0000-0000-0000B64D0000}"/>
    <cellStyle name="Comma 6 2 2 2 2 3 5 2" xfId="19849" xr:uid="{00000000-0005-0000-0000-0000B74D0000}"/>
    <cellStyle name="Comma 6 2 2 2 2 3 6" xfId="19850" xr:uid="{00000000-0005-0000-0000-0000B84D0000}"/>
    <cellStyle name="Comma 6 2 2 2 2 3 6 2" xfId="19851" xr:uid="{00000000-0005-0000-0000-0000B94D0000}"/>
    <cellStyle name="Comma 6 2 2 2 2 3 7" xfId="19852" xr:uid="{00000000-0005-0000-0000-0000BA4D0000}"/>
    <cellStyle name="Comma 6 2 2 2 2 4" xfId="19853" xr:uid="{00000000-0005-0000-0000-0000BB4D0000}"/>
    <cellStyle name="Comma 6 2 2 2 2 4 2" xfId="19854" xr:uid="{00000000-0005-0000-0000-0000BC4D0000}"/>
    <cellStyle name="Comma 6 2 2 2 2 4 2 2" xfId="19855" xr:uid="{00000000-0005-0000-0000-0000BD4D0000}"/>
    <cellStyle name="Comma 6 2 2 2 2 4 2 2 2" xfId="19856" xr:uid="{00000000-0005-0000-0000-0000BE4D0000}"/>
    <cellStyle name="Comma 6 2 2 2 2 4 2 2 2 2" xfId="19857" xr:uid="{00000000-0005-0000-0000-0000BF4D0000}"/>
    <cellStyle name="Comma 6 2 2 2 2 4 2 2 3" xfId="19858" xr:uid="{00000000-0005-0000-0000-0000C04D0000}"/>
    <cellStyle name="Comma 6 2 2 2 2 4 2 2 3 2" xfId="19859" xr:uid="{00000000-0005-0000-0000-0000C14D0000}"/>
    <cellStyle name="Comma 6 2 2 2 2 4 2 2 4" xfId="19860" xr:uid="{00000000-0005-0000-0000-0000C24D0000}"/>
    <cellStyle name="Comma 6 2 2 2 2 4 2 3" xfId="19861" xr:uid="{00000000-0005-0000-0000-0000C34D0000}"/>
    <cellStyle name="Comma 6 2 2 2 2 4 2 3 2" xfId="19862" xr:uid="{00000000-0005-0000-0000-0000C44D0000}"/>
    <cellStyle name="Comma 6 2 2 2 2 4 2 4" xfId="19863" xr:uid="{00000000-0005-0000-0000-0000C54D0000}"/>
    <cellStyle name="Comma 6 2 2 2 2 4 2 4 2" xfId="19864" xr:uid="{00000000-0005-0000-0000-0000C64D0000}"/>
    <cellStyle name="Comma 6 2 2 2 2 4 2 5" xfId="19865" xr:uid="{00000000-0005-0000-0000-0000C74D0000}"/>
    <cellStyle name="Comma 6 2 2 2 2 4 3" xfId="19866" xr:uid="{00000000-0005-0000-0000-0000C84D0000}"/>
    <cellStyle name="Comma 6 2 2 2 2 4 3 2" xfId="19867" xr:uid="{00000000-0005-0000-0000-0000C94D0000}"/>
    <cellStyle name="Comma 6 2 2 2 2 4 3 2 2" xfId="19868" xr:uid="{00000000-0005-0000-0000-0000CA4D0000}"/>
    <cellStyle name="Comma 6 2 2 2 2 4 3 3" xfId="19869" xr:uid="{00000000-0005-0000-0000-0000CB4D0000}"/>
    <cellStyle name="Comma 6 2 2 2 2 4 3 3 2" xfId="19870" xr:uid="{00000000-0005-0000-0000-0000CC4D0000}"/>
    <cellStyle name="Comma 6 2 2 2 2 4 3 4" xfId="19871" xr:uid="{00000000-0005-0000-0000-0000CD4D0000}"/>
    <cellStyle name="Comma 6 2 2 2 2 4 4" xfId="19872" xr:uid="{00000000-0005-0000-0000-0000CE4D0000}"/>
    <cellStyle name="Comma 6 2 2 2 2 4 4 2" xfId="19873" xr:uid="{00000000-0005-0000-0000-0000CF4D0000}"/>
    <cellStyle name="Comma 6 2 2 2 2 4 5" xfId="19874" xr:uid="{00000000-0005-0000-0000-0000D04D0000}"/>
    <cellStyle name="Comma 6 2 2 2 2 4 5 2" xfId="19875" xr:uid="{00000000-0005-0000-0000-0000D14D0000}"/>
    <cellStyle name="Comma 6 2 2 2 2 4 6" xfId="19876" xr:uid="{00000000-0005-0000-0000-0000D24D0000}"/>
    <cellStyle name="Comma 6 2 2 2 2 5" xfId="19877" xr:uid="{00000000-0005-0000-0000-0000D34D0000}"/>
    <cellStyle name="Comma 6 2 2 2 2 5 2" xfId="19878" xr:uid="{00000000-0005-0000-0000-0000D44D0000}"/>
    <cellStyle name="Comma 6 2 2 2 2 5 2 2" xfId="19879" xr:uid="{00000000-0005-0000-0000-0000D54D0000}"/>
    <cellStyle name="Comma 6 2 2 2 2 5 2 2 2" xfId="19880" xr:uid="{00000000-0005-0000-0000-0000D64D0000}"/>
    <cellStyle name="Comma 6 2 2 2 2 5 2 3" xfId="19881" xr:uid="{00000000-0005-0000-0000-0000D74D0000}"/>
    <cellStyle name="Comma 6 2 2 2 2 5 2 3 2" xfId="19882" xr:uid="{00000000-0005-0000-0000-0000D84D0000}"/>
    <cellStyle name="Comma 6 2 2 2 2 5 2 4" xfId="19883" xr:uid="{00000000-0005-0000-0000-0000D94D0000}"/>
    <cellStyle name="Comma 6 2 2 2 2 5 3" xfId="19884" xr:uid="{00000000-0005-0000-0000-0000DA4D0000}"/>
    <cellStyle name="Comma 6 2 2 2 2 5 3 2" xfId="19885" xr:uid="{00000000-0005-0000-0000-0000DB4D0000}"/>
    <cellStyle name="Comma 6 2 2 2 2 5 4" xfId="19886" xr:uid="{00000000-0005-0000-0000-0000DC4D0000}"/>
    <cellStyle name="Comma 6 2 2 2 2 5 4 2" xfId="19887" xr:uid="{00000000-0005-0000-0000-0000DD4D0000}"/>
    <cellStyle name="Comma 6 2 2 2 2 5 5" xfId="19888" xr:uid="{00000000-0005-0000-0000-0000DE4D0000}"/>
    <cellStyle name="Comma 6 2 2 2 2 6" xfId="19889" xr:uid="{00000000-0005-0000-0000-0000DF4D0000}"/>
    <cellStyle name="Comma 6 2 2 2 2 6 2" xfId="19890" xr:uid="{00000000-0005-0000-0000-0000E04D0000}"/>
    <cellStyle name="Comma 6 2 2 2 2 6 2 2" xfId="19891" xr:uid="{00000000-0005-0000-0000-0000E14D0000}"/>
    <cellStyle name="Comma 6 2 2 2 2 6 3" xfId="19892" xr:uid="{00000000-0005-0000-0000-0000E24D0000}"/>
    <cellStyle name="Comma 6 2 2 2 2 6 3 2" xfId="19893" xr:uid="{00000000-0005-0000-0000-0000E34D0000}"/>
    <cellStyle name="Comma 6 2 2 2 2 6 4" xfId="19894" xr:uid="{00000000-0005-0000-0000-0000E44D0000}"/>
    <cellStyle name="Comma 6 2 2 2 2 7" xfId="19895" xr:uid="{00000000-0005-0000-0000-0000E54D0000}"/>
    <cellStyle name="Comma 6 2 2 2 2 7 2" xfId="19896" xr:uid="{00000000-0005-0000-0000-0000E64D0000}"/>
    <cellStyle name="Comma 6 2 2 2 2 8" xfId="19897" xr:uid="{00000000-0005-0000-0000-0000E74D0000}"/>
    <cellStyle name="Comma 6 2 2 2 2 8 2" xfId="19898" xr:uid="{00000000-0005-0000-0000-0000E84D0000}"/>
    <cellStyle name="Comma 6 2 2 2 2 9" xfId="19899" xr:uid="{00000000-0005-0000-0000-0000E94D0000}"/>
    <cellStyle name="Comma 6 2 2 2 3" xfId="19900" xr:uid="{00000000-0005-0000-0000-0000EA4D0000}"/>
    <cellStyle name="Comma 6 2 2 2 3 2" xfId="19901" xr:uid="{00000000-0005-0000-0000-0000EB4D0000}"/>
    <cellStyle name="Comma 6 2 2 2 3 2 2" xfId="19902" xr:uid="{00000000-0005-0000-0000-0000EC4D0000}"/>
    <cellStyle name="Comma 6 2 2 2 3 2 2 2" xfId="19903" xr:uid="{00000000-0005-0000-0000-0000ED4D0000}"/>
    <cellStyle name="Comma 6 2 2 2 3 2 2 2 2" xfId="19904" xr:uid="{00000000-0005-0000-0000-0000EE4D0000}"/>
    <cellStyle name="Comma 6 2 2 2 3 2 2 2 2 2" xfId="19905" xr:uid="{00000000-0005-0000-0000-0000EF4D0000}"/>
    <cellStyle name="Comma 6 2 2 2 3 2 2 2 2 2 2" xfId="19906" xr:uid="{00000000-0005-0000-0000-0000F04D0000}"/>
    <cellStyle name="Comma 6 2 2 2 3 2 2 2 2 3" xfId="19907" xr:uid="{00000000-0005-0000-0000-0000F14D0000}"/>
    <cellStyle name="Comma 6 2 2 2 3 2 2 2 2 3 2" xfId="19908" xr:uid="{00000000-0005-0000-0000-0000F24D0000}"/>
    <cellStyle name="Comma 6 2 2 2 3 2 2 2 2 4" xfId="19909" xr:uid="{00000000-0005-0000-0000-0000F34D0000}"/>
    <cellStyle name="Comma 6 2 2 2 3 2 2 2 3" xfId="19910" xr:uid="{00000000-0005-0000-0000-0000F44D0000}"/>
    <cellStyle name="Comma 6 2 2 2 3 2 2 2 3 2" xfId="19911" xr:uid="{00000000-0005-0000-0000-0000F54D0000}"/>
    <cellStyle name="Comma 6 2 2 2 3 2 2 2 4" xfId="19912" xr:uid="{00000000-0005-0000-0000-0000F64D0000}"/>
    <cellStyle name="Comma 6 2 2 2 3 2 2 2 4 2" xfId="19913" xr:uid="{00000000-0005-0000-0000-0000F74D0000}"/>
    <cellStyle name="Comma 6 2 2 2 3 2 2 2 5" xfId="19914" xr:uid="{00000000-0005-0000-0000-0000F84D0000}"/>
    <cellStyle name="Comma 6 2 2 2 3 2 2 3" xfId="19915" xr:uid="{00000000-0005-0000-0000-0000F94D0000}"/>
    <cellStyle name="Comma 6 2 2 2 3 2 2 3 2" xfId="19916" xr:uid="{00000000-0005-0000-0000-0000FA4D0000}"/>
    <cellStyle name="Comma 6 2 2 2 3 2 2 3 2 2" xfId="19917" xr:uid="{00000000-0005-0000-0000-0000FB4D0000}"/>
    <cellStyle name="Comma 6 2 2 2 3 2 2 3 3" xfId="19918" xr:uid="{00000000-0005-0000-0000-0000FC4D0000}"/>
    <cellStyle name="Comma 6 2 2 2 3 2 2 3 3 2" xfId="19919" xr:uid="{00000000-0005-0000-0000-0000FD4D0000}"/>
    <cellStyle name="Comma 6 2 2 2 3 2 2 3 4" xfId="19920" xr:uid="{00000000-0005-0000-0000-0000FE4D0000}"/>
    <cellStyle name="Comma 6 2 2 2 3 2 2 4" xfId="19921" xr:uid="{00000000-0005-0000-0000-0000FF4D0000}"/>
    <cellStyle name="Comma 6 2 2 2 3 2 2 4 2" xfId="19922" xr:uid="{00000000-0005-0000-0000-0000004E0000}"/>
    <cellStyle name="Comma 6 2 2 2 3 2 2 5" xfId="19923" xr:uid="{00000000-0005-0000-0000-0000014E0000}"/>
    <cellStyle name="Comma 6 2 2 2 3 2 2 5 2" xfId="19924" xr:uid="{00000000-0005-0000-0000-0000024E0000}"/>
    <cellStyle name="Comma 6 2 2 2 3 2 2 6" xfId="19925" xr:uid="{00000000-0005-0000-0000-0000034E0000}"/>
    <cellStyle name="Comma 6 2 2 2 3 2 3" xfId="19926" xr:uid="{00000000-0005-0000-0000-0000044E0000}"/>
    <cellStyle name="Comma 6 2 2 2 3 2 3 2" xfId="19927" xr:uid="{00000000-0005-0000-0000-0000054E0000}"/>
    <cellStyle name="Comma 6 2 2 2 3 2 3 2 2" xfId="19928" xr:uid="{00000000-0005-0000-0000-0000064E0000}"/>
    <cellStyle name="Comma 6 2 2 2 3 2 3 2 2 2" xfId="19929" xr:uid="{00000000-0005-0000-0000-0000074E0000}"/>
    <cellStyle name="Comma 6 2 2 2 3 2 3 2 3" xfId="19930" xr:uid="{00000000-0005-0000-0000-0000084E0000}"/>
    <cellStyle name="Comma 6 2 2 2 3 2 3 2 3 2" xfId="19931" xr:uid="{00000000-0005-0000-0000-0000094E0000}"/>
    <cellStyle name="Comma 6 2 2 2 3 2 3 2 4" xfId="19932" xr:uid="{00000000-0005-0000-0000-00000A4E0000}"/>
    <cellStyle name="Comma 6 2 2 2 3 2 3 3" xfId="19933" xr:uid="{00000000-0005-0000-0000-00000B4E0000}"/>
    <cellStyle name="Comma 6 2 2 2 3 2 3 3 2" xfId="19934" xr:uid="{00000000-0005-0000-0000-00000C4E0000}"/>
    <cellStyle name="Comma 6 2 2 2 3 2 3 4" xfId="19935" xr:uid="{00000000-0005-0000-0000-00000D4E0000}"/>
    <cellStyle name="Comma 6 2 2 2 3 2 3 4 2" xfId="19936" xr:uid="{00000000-0005-0000-0000-00000E4E0000}"/>
    <cellStyle name="Comma 6 2 2 2 3 2 3 5" xfId="19937" xr:uid="{00000000-0005-0000-0000-00000F4E0000}"/>
    <cellStyle name="Comma 6 2 2 2 3 2 4" xfId="19938" xr:uid="{00000000-0005-0000-0000-0000104E0000}"/>
    <cellStyle name="Comma 6 2 2 2 3 2 4 2" xfId="19939" xr:uid="{00000000-0005-0000-0000-0000114E0000}"/>
    <cellStyle name="Comma 6 2 2 2 3 2 4 2 2" xfId="19940" xr:uid="{00000000-0005-0000-0000-0000124E0000}"/>
    <cellStyle name="Comma 6 2 2 2 3 2 4 3" xfId="19941" xr:uid="{00000000-0005-0000-0000-0000134E0000}"/>
    <cellStyle name="Comma 6 2 2 2 3 2 4 3 2" xfId="19942" xr:uid="{00000000-0005-0000-0000-0000144E0000}"/>
    <cellStyle name="Comma 6 2 2 2 3 2 4 4" xfId="19943" xr:uid="{00000000-0005-0000-0000-0000154E0000}"/>
    <cellStyle name="Comma 6 2 2 2 3 2 5" xfId="19944" xr:uid="{00000000-0005-0000-0000-0000164E0000}"/>
    <cellStyle name="Comma 6 2 2 2 3 2 5 2" xfId="19945" xr:uid="{00000000-0005-0000-0000-0000174E0000}"/>
    <cellStyle name="Comma 6 2 2 2 3 2 6" xfId="19946" xr:uid="{00000000-0005-0000-0000-0000184E0000}"/>
    <cellStyle name="Comma 6 2 2 2 3 2 6 2" xfId="19947" xr:uid="{00000000-0005-0000-0000-0000194E0000}"/>
    <cellStyle name="Comma 6 2 2 2 3 2 7" xfId="19948" xr:uid="{00000000-0005-0000-0000-00001A4E0000}"/>
    <cellStyle name="Comma 6 2 2 2 3 3" xfId="19949" xr:uid="{00000000-0005-0000-0000-00001B4E0000}"/>
    <cellStyle name="Comma 6 2 2 2 3 3 2" xfId="19950" xr:uid="{00000000-0005-0000-0000-00001C4E0000}"/>
    <cellStyle name="Comma 6 2 2 2 3 3 2 2" xfId="19951" xr:uid="{00000000-0005-0000-0000-00001D4E0000}"/>
    <cellStyle name="Comma 6 2 2 2 3 3 2 2 2" xfId="19952" xr:uid="{00000000-0005-0000-0000-00001E4E0000}"/>
    <cellStyle name="Comma 6 2 2 2 3 3 2 2 2 2" xfId="19953" xr:uid="{00000000-0005-0000-0000-00001F4E0000}"/>
    <cellStyle name="Comma 6 2 2 2 3 3 2 2 3" xfId="19954" xr:uid="{00000000-0005-0000-0000-0000204E0000}"/>
    <cellStyle name="Comma 6 2 2 2 3 3 2 2 3 2" xfId="19955" xr:uid="{00000000-0005-0000-0000-0000214E0000}"/>
    <cellStyle name="Comma 6 2 2 2 3 3 2 2 4" xfId="19956" xr:uid="{00000000-0005-0000-0000-0000224E0000}"/>
    <cellStyle name="Comma 6 2 2 2 3 3 2 3" xfId="19957" xr:uid="{00000000-0005-0000-0000-0000234E0000}"/>
    <cellStyle name="Comma 6 2 2 2 3 3 2 3 2" xfId="19958" xr:uid="{00000000-0005-0000-0000-0000244E0000}"/>
    <cellStyle name="Comma 6 2 2 2 3 3 2 4" xfId="19959" xr:uid="{00000000-0005-0000-0000-0000254E0000}"/>
    <cellStyle name="Comma 6 2 2 2 3 3 2 4 2" xfId="19960" xr:uid="{00000000-0005-0000-0000-0000264E0000}"/>
    <cellStyle name="Comma 6 2 2 2 3 3 2 5" xfId="19961" xr:uid="{00000000-0005-0000-0000-0000274E0000}"/>
    <cellStyle name="Comma 6 2 2 2 3 3 3" xfId="19962" xr:uid="{00000000-0005-0000-0000-0000284E0000}"/>
    <cellStyle name="Comma 6 2 2 2 3 3 3 2" xfId="19963" xr:uid="{00000000-0005-0000-0000-0000294E0000}"/>
    <cellStyle name="Comma 6 2 2 2 3 3 3 2 2" xfId="19964" xr:uid="{00000000-0005-0000-0000-00002A4E0000}"/>
    <cellStyle name="Comma 6 2 2 2 3 3 3 3" xfId="19965" xr:uid="{00000000-0005-0000-0000-00002B4E0000}"/>
    <cellStyle name="Comma 6 2 2 2 3 3 3 3 2" xfId="19966" xr:uid="{00000000-0005-0000-0000-00002C4E0000}"/>
    <cellStyle name="Comma 6 2 2 2 3 3 3 4" xfId="19967" xr:uid="{00000000-0005-0000-0000-00002D4E0000}"/>
    <cellStyle name="Comma 6 2 2 2 3 3 4" xfId="19968" xr:uid="{00000000-0005-0000-0000-00002E4E0000}"/>
    <cellStyle name="Comma 6 2 2 2 3 3 4 2" xfId="19969" xr:uid="{00000000-0005-0000-0000-00002F4E0000}"/>
    <cellStyle name="Comma 6 2 2 2 3 3 5" xfId="19970" xr:uid="{00000000-0005-0000-0000-0000304E0000}"/>
    <cellStyle name="Comma 6 2 2 2 3 3 5 2" xfId="19971" xr:uid="{00000000-0005-0000-0000-0000314E0000}"/>
    <cellStyle name="Comma 6 2 2 2 3 3 6" xfId="19972" xr:uid="{00000000-0005-0000-0000-0000324E0000}"/>
    <cellStyle name="Comma 6 2 2 2 3 4" xfId="19973" xr:uid="{00000000-0005-0000-0000-0000334E0000}"/>
    <cellStyle name="Comma 6 2 2 2 3 4 2" xfId="19974" xr:uid="{00000000-0005-0000-0000-0000344E0000}"/>
    <cellStyle name="Comma 6 2 2 2 3 4 2 2" xfId="19975" xr:uid="{00000000-0005-0000-0000-0000354E0000}"/>
    <cellStyle name="Comma 6 2 2 2 3 4 2 2 2" xfId="19976" xr:uid="{00000000-0005-0000-0000-0000364E0000}"/>
    <cellStyle name="Comma 6 2 2 2 3 4 2 3" xfId="19977" xr:uid="{00000000-0005-0000-0000-0000374E0000}"/>
    <cellStyle name="Comma 6 2 2 2 3 4 2 3 2" xfId="19978" xr:uid="{00000000-0005-0000-0000-0000384E0000}"/>
    <cellStyle name="Comma 6 2 2 2 3 4 2 4" xfId="19979" xr:uid="{00000000-0005-0000-0000-0000394E0000}"/>
    <cellStyle name="Comma 6 2 2 2 3 4 3" xfId="19980" xr:uid="{00000000-0005-0000-0000-00003A4E0000}"/>
    <cellStyle name="Comma 6 2 2 2 3 4 3 2" xfId="19981" xr:uid="{00000000-0005-0000-0000-00003B4E0000}"/>
    <cellStyle name="Comma 6 2 2 2 3 4 4" xfId="19982" xr:uid="{00000000-0005-0000-0000-00003C4E0000}"/>
    <cellStyle name="Comma 6 2 2 2 3 4 4 2" xfId="19983" xr:uid="{00000000-0005-0000-0000-00003D4E0000}"/>
    <cellStyle name="Comma 6 2 2 2 3 4 5" xfId="19984" xr:uid="{00000000-0005-0000-0000-00003E4E0000}"/>
    <cellStyle name="Comma 6 2 2 2 3 5" xfId="19985" xr:uid="{00000000-0005-0000-0000-00003F4E0000}"/>
    <cellStyle name="Comma 6 2 2 2 3 5 2" xfId="19986" xr:uid="{00000000-0005-0000-0000-0000404E0000}"/>
    <cellStyle name="Comma 6 2 2 2 3 5 2 2" xfId="19987" xr:uid="{00000000-0005-0000-0000-0000414E0000}"/>
    <cellStyle name="Comma 6 2 2 2 3 5 3" xfId="19988" xr:uid="{00000000-0005-0000-0000-0000424E0000}"/>
    <cellStyle name="Comma 6 2 2 2 3 5 3 2" xfId="19989" xr:uid="{00000000-0005-0000-0000-0000434E0000}"/>
    <cellStyle name="Comma 6 2 2 2 3 5 4" xfId="19990" xr:uid="{00000000-0005-0000-0000-0000444E0000}"/>
    <cellStyle name="Comma 6 2 2 2 3 6" xfId="19991" xr:uid="{00000000-0005-0000-0000-0000454E0000}"/>
    <cellStyle name="Comma 6 2 2 2 3 6 2" xfId="19992" xr:uid="{00000000-0005-0000-0000-0000464E0000}"/>
    <cellStyle name="Comma 6 2 2 2 3 7" xfId="19993" xr:uid="{00000000-0005-0000-0000-0000474E0000}"/>
    <cellStyle name="Comma 6 2 2 2 3 7 2" xfId="19994" xr:uid="{00000000-0005-0000-0000-0000484E0000}"/>
    <cellStyle name="Comma 6 2 2 2 3 8" xfId="19995" xr:uid="{00000000-0005-0000-0000-0000494E0000}"/>
    <cellStyle name="Comma 6 2 2 2 4" xfId="19996" xr:uid="{00000000-0005-0000-0000-00004A4E0000}"/>
    <cellStyle name="Comma 6 2 2 2 4 2" xfId="19997" xr:uid="{00000000-0005-0000-0000-00004B4E0000}"/>
    <cellStyle name="Comma 6 2 2 2 4 2 2" xfId="19998" xr:uid="{00000000-0005-0000-0000-00004C4E0000}"/>
    <cellStyle name="Comma 6 2 2 2 4 2 2 2" xfId="19999" xr:uid="{00000000-0005-0000-0000-00004D4E0000}"/>
    <cellStyle name="Comma 6 2 2 2 4 2 2 2 2" xfId="20000" xr:uid="{00000000-0005-0000-0000-00004E4E0000}"/>
    <cellStyle name="Comma 6 2 2 2 4 2 2 2 2 2" xfId="20001" xr:uid="{00000000-0005-0000-0000-00004F4E0000}"/>
    <cellStyle name="Comma 6 2 2 2 4 2 2 2 3" xfId="20002" xr:uid="{00000000-0005-0000-0000-0000504E0000}"/>
    <cellStyle name="Comma 6 2 2 2 4 2 2 2 3 2" xfId="20003" xr:uid="{00000000-0005-0000-0000-0000514E0000}"/>
    <cellStyle name="Comma 6 2 2 2 4 2 2 2 4" xfId="20004" xr:uid="{00000000-0005-0000-0000-0000524E0000}"/>
    <cellStyle name="Comma 6 2 2 2 4 2 2 3" xfId="20005" xr:uid="{00000000-0005-0000-0000-0000534E0000}"/>
    <cellStyle name="Comma 6 2 2 2 4 2 2 3 2" xfId="20006" xr:uid="{00000000-0005-0000-0000-0000544E0000}"/>
    <cellStyle name="Comma 6 2 2 2 4 2 2 4" xfId="20007" xr:uid="{00000000-0005-0000-0000-0000554E0000}"/>
    <cellStyle name="Comma 6 2 2 2 4 2 2 4 2" xfId="20008" xr:uid="{00000000-0005-0000-0000-0000564E0000}"/>
    <cellStyle name="Comma 6 2 2 2 4 2 2 5" xfId="20009" xr:uid="{00000000-0005-0000-0000-0000574E0000}"/>
    <cellStyle name="Comma 6 2 2 2 4 2 3" xfId="20010" xr:uid="{00000000-0005-0000-0000-0000584E0000}"/>
    <cellStyle name="Comma 6 2 2 2 4 2 3 2" xfId="20011" xr:uid="{00000000-0005-0000-0000-0000594E0000}"/>
    <cellStyle name="Comma 6 2 2 2 4 2 3 2 2" xfId="20012" xr:uid="{00000000-0005-0000-0000-00005A4E0000}"/>
    <cellStyle name="Comma 6 2 2 2 4 2 3 3" xfId="20013" xr:uid="{00000000-0005-0000-0000-00005B4E0000}"/>
    <cellStyle name="Comma 6 2 2 2 4 2 3 3 2" xfId="20014" xr:uid="{00000000-0005-0000-0000-00005C4E0000}"/>
    <cellStyle name="Comma 6 2 2 2 4 2 3 4" xfId="20015" xr:uid="{00000000-0005-0000-0000-00005D4E0000}"/>
    <cellStyle name="Comma 6 2 2 2 4 2 4" xfId="20016" xr:uid="{00000000-0005-0000-0000-00005E4E0000}"/>
    <cellStyle name="Comma 6 2 2 2 4 2 4 2" xfId="20017" xr:uid="{00000000-0005-0000-0000-00005F4E0000}"/>
    <cellStyle name="Comma 6 2 2 2 4 2 5" xfId="20018" xr:uid="{00000000-0005-0000-0000-0000604E0000}"/>
    <cellStyle name="Comma 6 2 2 2 4 2 5 2" xfId="20019" xr:uid="{00000000-0005-0000-0000-0000614E0000}"/>
    <cellStyle name="Comma 6 2 2 2 4 2 6" xfId="20020" xr:uid="{00000000-0005-0000-0000-0000624E0000}"/>
    <cellStyle name="Comma 6 2 2 2 4 3" xfId="20021" xr:uid="{00000000-0005-0000-0000-0000634E0000}"/>
    <cellStyle name="Comma 6 2 2 2 4 3 2" xfId="20022" xr:uid="{00000000-0005-0000-0000-0000644E0000}"/>
    <cellStyle name="Comma 6 2 2 2 4 3 2 2" xfId="20023" xr:uid="{00000000-0005-0000-0000-0000654E0000}"/>
    <cellStyle name="Comma 6 2 2 2 4 3 2 2 2" xfId="20024" xr:uid="{00000000-0005-0000-0000-0000664E0000}"/>
    <cellStyle name="Comma 6 2 2 2 4 3 2 3" xfId="20025" xr:uid="{00000000-0005-0000-0000-0000674E0000}"/>
    <cellStyle name="Comma 6 2 2 2 4 3 2 3 2" xfId="20026" xr:uid="{00000000-0005-0000-0000-0000684E0000}"/>
    <cellStyle name="Comma 6 2 2 2 4 3 2 4" xfId="20027" xr:uid="{00000000-0005-0000-0000-0000694E0000}"/>
    <cellStyle name="Comma 6 2 2 2 4 3 3" xfId="20028" xr:uid="{00000000-0005-0000-0000-00006A4E0000}"/>
    <cellStyle name="Comma 6 2 2 2 4 3 3 2" xfId="20029" xr:uid="{00000000-0005-0000-0000-00006B4E0000}"/>
    <cellStyle name="Comma 6 2 2 2 4 3 4" xfId="20030" xr:uid="{00000000-0005-0000-0000-00006C4E0000}"/>
    <cellStyle name="Comma 6 2 2 2 4 3 4 2" xfId="20031" xr:uid="{00000000-0005-0000-0000-00006D4E0000}"/>
    <cellStyle name="Comma 6 2 2 2 4 3 5" xfId="20032" xr:uid="{00000000-0005-0000-0000-00006E4E0000}"/>
    <cellStyle name="Comma 6 2 2 2 4 4" xfId="20033" xr:uid="{00000000-0005-0000-0000-00006F4E0000}"/>
    <cellStyle name="Comma 6 2 2 2 4 4 2" xfId="20034" xr:uid="{00000000-0005-0000-0000-0000704E0000}"/>
    <cellStyle name="Comma 6 2 2 2 4 4 2 2" xfId="20035" xr:uid="{00000000-0005-0000-0000-0000714E0000}"/>
    <cellStyle name="Comma 6 2 2 2 4 4 3" xfId="20036" xr:uid="{00000000-0005-0000-0000-0000724E0000}"/>
    <cellStyle name="Comma 6 2 2 2 4 4 3 2" xfId="20037" xr:uid="{00000000-0005-0000-0000-0000734E0000}"/>
    <cellStyle name="Comma 6 2 2 2 4 4 4" xfId="20038" xr:uid="{00000000-0005-0000-0000-0000744E0000}"/>
    <cellStyle name="Comma 6 2 2 2 4 5" xfId="20039" xr:uid="{00000000-0005-0000-0000-0000754E0000}"/>
    <cellStyle name="Comma 6 2 2 2 4 5 2" xfId="20040" xr:uid="{00000000-0005-0000-0000-0000764E0000}"/>
    <cellStyle name="Comma 6 2 2 2 4 6" xfId="20041" xr:uid="{00000000-0005-0000-0000-0000774E0000}"/>
    <cellStyle name="Comma 6 2 2 2 4 6 2" xfId="20042" xr:uid="{00000000-0005-0000-0000-0000784E0000}"/>
    <cellStyle name="Comma 6 2 2 2 4 7" xfId="20043" xr:uid="{00000000-0005-0000-0000-0000794E0000}"/>
    <cellStyle name="Comma 6 2 2 2 5" xfId="20044" xr:uid="{00000000-0005-0000-0000-00007A4E0000}"/>
    <cellStyle name="Comma 6 2 2 2 5 2" xfId="20045" xr:uid="{00000000-0005-0000-0000-00007B4E0000}"/>
    <cellStyle name="Comma 6 2 2 2 5 2 2" xfId="20046" xr:uid="{00000000-0005-0000-0000-00007C4E0000}"/>
    <cellStyle name="Comma 6 2 2 2 5 2 2 2" xfId="20047" xr:uid="{00000000-0005-0000-0000-00007D4E0000}"/>
    <cellStyle name="Comma 6 2 2 2 5 2 2 2 2" xfId="20048" xr:uid="{00000000-0005-0000-0000-00007E4E0000}"/>
    <cellStyle name="Comma 6 2 2 2 5 2 2 3" xfId="20049" xr:uid="{00000000-0005-0000-0000-00007F4E0000}"/>
    <cellStyle name="Comma 6 2 2 2 5 2 2 3 2" xfId="20050" xr:uid="{00000000-0005-0000-0000-0000804E0000}"/>
    <cellStyle name="Comma 6 2 2 2 5 2 2 4" xfId="20051" xr:uid="{00000000-0005-0000-0000-0000814E0000}"/>
    <cellStyle name="Comma 6 2 2 2 5 2 3" xfId="20052" xr:uid="{00000000-0005-0000-0000-0000824E0000}"/>
    <cellStyle name="Comma 6 2 2 2 5 2 3 2" xfId="20053" xr:uid="{00000000-0005-0000-0000-0000834E0000}"/>
    <cellStyle name="Comma 6 2 2 2 5 2 4" xfId="20054" xr:uid="{00000000-0005-0000-0000-0000844E0000}"/>
    <cellStyle name="Comma 6 2 2 2 5 2 4 2" xfId="20055" xr:uid="{00000000-0005-0000-0000-0000854E0000}"/>
    <cellStyle name="Comma 6 2 2 2 5 2 5" xfId="20056" xr:uid="{00000000-0005-0000-0000-0000864E0000}"/>
    <cellStyle name="Comma 6 2 2 2 5 3" xfId="20057" xr:uid="{00000000-0005-0000-0000-0000874E0000}"/>
    <cellStyle name="Comma 6 2 2 2 5 3 2" xfId="20058" xr:uid="{00000000-0005-0000-0000-0000884E0000}"/>
    <cellStyle name="Comma 6 2 2 2 5 3 2 2" xfId="20059" xr:uid="{00000000-0005-0000-0000-0000894E0000}"/>
    <cellStyle name="Comma 6 2 2 2 5 3 3" xfId="20060" xr:uid="{00000000-0005-0000-0000-00008A4E0000}"/>
    <cellStyle name="Comma 6 2 2 2 5 3 3 2" xfId="20061" xr:uid="{00000000-0005-0000-0000-00008B4E0000}"/>
    <cellStyle name="Comma 6 2 2 2 5 3 4" xfId="20062" xr:uid="{00000000-0005-0000-0000-00008C4E0000}"/>
    <cellStyle name="Comma 6 2 2 2 5 4" xfId="20063" xr:uid="{00000000-0005-0000-0000-00008D4E0000}"/>
    <cellStyle name="Comma 6 2 2 2 5 4 2" xfId="20064" xr:uid="{00000000-0005-0000-0000-00008E4E0000}"/>
    <cellStyle name="Comma 6 2 2 2 5 5" xfId="20065" xr:uid="{00000000-0005-0000-0000-00008F4E0000}"/>
    <cellStyle name="Comma 6 2 2 2 5 5 2" xfId="20066" xr:uid="{00000000-0005-0000-0000-0000904E0000}"/>
    <cellStyle name="Comma 6 2 2 2 5 6" xfId="20067" xr:uid="{00000000-0005-0000-0000-0000914E0000}"/>
    <cellStyle name="Comma 6 2 2 2 6" xfId="20068" xr:uid="{00000000-0005-0000-0000-0000924E0000}"/>
    <cellStyle name="Comma 6 2 2 2 6 2" xfId="20069" xr:uid="{00000000-0005-0000-0000-0000934E0000}"/>
    <cellStyle name="Comma 6 2 2 2 6 2 2" xfId="20070" xr:uid="{00000000-0005-0000-0000-0000944E0000}"/>
    <cellStyle name="Comma 6 2 2 2 6 2 2 2" xfId="20071" xr:uid="{00000000-0005-0000-0000-0000954E0000}"/>
    <cellStyle name="Comma 6 2 2 2 6 2 3" xfId="20072" xr:uid="{00000000-0005-0000-0000-0000964E0000}"/>
    <cellStyle name="Comma 6 2 2 2 6 2 3 2" xfId="20073" xr:uid="{00000000-0005-0000-0000-0000974E0000}"/>
    <cellStyle name="Comma 6 2 2 2 6 2 4" xfId="20074" xr:uid="{00000000-0005-0000-0000-0000984E0000}"/>
    <cellStyle name="Comma 6 2 2 2 6 3" xfId="20075" xr:uid="{00000000-0005-0000-0000-0000994E0000}"/>
    <cellStyle name="Comma 6 2 2 2 6 3 2" xfId="20076" xr:uid="{00000000-0005-0000-0000-00009A4E0000}"/>
    <cellStyle name="Comma 6 2 2 2 6 4" xfId="20077" xr:uid="{00000000-0005-0000-0000-00009B4E0000}"/>
    <cellStyle name="Comma 6 2 2 2 6 4 2" xfId="20078" xr:uid="{00000000-0005-0000-0000-00009C4E0000}"/>
    <cellStyle name="Comma 6 2 2 2 6 5" xfId="20079" xr:uid="{00000000-0005-0000-0000-00009D4E0000}"/>
    <cellStyle name="Comma 6 2 2 2 7" xfId="20080" xr:uid="{00000000-0005-0000-0000-00009E4E0000}"/>
    <cellStyle name="Comma 6 2 2 2 7 2" xfId="20081" xr:uid="{00000000-0005-0000-0000-00009F4E0000}"/>
    <cellStyle name="Comma 6 2 2 2 7 2 2" xfId="20082" xr:uid="{00000000-0005-0000-0000-0000A04E0000}"/>
    <cellStyle name="Comma 6 2 2 2 7 3" xfId="20083" xr:uid="{00000000-0005-0000-0000-0000A14E0000}"/>
    <cellStyle name="Comma 6 2 2 2 7 3 2" xfId="20084" xr:uid="{00000000-0005-0000-0000-0000A24E0000}"/>
    <cellStyle name="Comma 6 2 2 2 7 4" xfId="20085" xr:uid="{00000000-0005-0000-0000-0000A34E0000}"/>
    <cellStyle name="Comma 6 2 2 2 8" xfId="20086" xr:uid="{00000000-0005-0000-0000-0000A44E0000}"/>
    <cellStyle name="Comma 6 2 2 2 8 2" xfId="20087" xr:uid="{00000000-0005-0000-0000-0000A54E0000}"/>
    <cellStyle name="Comma 6 2 2 2 9" xfId="20088" xr:uid="{00000000-0005-0000-0000-0000A64E0000}"/>
    <cellStyle name="Comma 6 2 2 2 9 2" xfId="20089" xr:uid="{00000000-0005-0000-0000-0000A74E0000}"/>
    <cellStyle name="Comma 6 2 2 3" xfId="20090" xr:uid="{00000000-0005-0000-0000-0000A84E0000}"/>
    <cellStyle name="Comma 6 2 2 3 10" xfId="20091" xr:uid="{00000000-0005-0000-0000-0000A94E0000}"/>
    <cellStyle name="Comma 6 2 2 3 2" xfId="20092" xr:uid="{00000000-0005-0000-0000-0000AA4E0000}"/>
    <cellStyle name="Comma 6 2 2 3 2 2" xfId="20093" xr:uid="{00000000-0005-0000-0000-0000AB4E0000}"/>
    <cellStyle name="Comma 6 2 2 3 2 2 2" xfId="20094" xr:uid="{00000000-0005-0000-0000-0000AC4E0000}"/>
    <cellStyle name="Comma 6 2 2 3 2 2 2 2" xfId="20095" xr:uid="{00000000-0005-0000-0000-0000AD4E0000}"/>
    <cellStyle name="Comma 6 2 2 3 2 2 2 2 2" xfId="20096" xr:uid="{00000000-0005-0000-0000-0000AE4E0000}"/>
    <cellStyle name="Comma 6 2 2 3 2 2 2 2 2 2" xfId="20097" xr:uid="{00000000-0005-0000-0000-0000AF4E0000}"/>
    <cellStyle name="Comma 6 2 2 3 2 2 2 2 2 2 2" xfId="20098" xr:uid="{00000000-0005-0000-0000-0000B04E0000}"/>
    <cellStyle name="Comma 6 2 2 3 2 2 2 2 2 2 2 2" xfId="20099" xr:uid="{00000000-0005-0000-0000-0000B14E0000}"/>
    <cellStyle name="Comma 6 2 2 3 2 2 2 2 2 2 3" xfId="20100" xr:uid="{00000000-0005-0000-0000-0000B24E0000}"/>
    <cellStyle name="Comma 6 2 2 3 2 2 2 2 2 2 3 2" xfId="20101" xr:uid="{00000000-0005-0000-0000-0000B34E0000}"/>
    <cellStyle name="Comma 6 2 2 3 2 2 2 2 2 2 4" xfId="20102" xr:uid="{00000000-0005-0000-0000-0000B44E0000}"/>
    <cellStyle name="Comma 6 2 2 3 2 2 2 2 2 3" xfId="20103" xr:uid="{00000000-0005-0000-0000-0000B54E0000}"/>
    <cellStyle name="Comma 6 2 2 3 2 2 2 2 2 3 2" xfId="20104" xr:uid="{00000000-0005-0000-0000-0000B64E0000}"/>
    <cellStyle name="Comma 6 2 2 3 2 2 2 2 2 4" xfId="20105" xr:uid="{00000000-0005-0000-0000-0000B74E0000}"/>
    <cellStyle name="Comma 6 2 2 3 2 2 2 2 2 4 2" xfId="20106" xr:uid="{00000000-0005-0000-0000-0000B84E0000}"/>
    <cellStyle name="Comma 6 2 2 3 2 2 2 2 2 5" xfId="20107" xr:uid="{00000000-0005-0000-0000-0000B94E0000}"/>
    <cellStyle name="Comma 6 2 2 3 2 2 2 2 3" xfId="20108" xr:uid="{00000000-0005-0000-0000-0000BA4E0000}"/>
    <cellStyle name="Comma 6 2 2 3 2 2 2 2 3 2" xfId="20109" xr:uid="{00000000-0005-0000-0000-0000BB4E0000}"/>
    <cellStyle name="Comma 6 2 2 3 2 2 2 2 3 2 2" xfId="20110" xr:uid="{00000000-0005-0000-0000-0000BC4E0000}"/>
    <cellStyle name="Comma 6 2 2 3 2 2 2 2 3 3" xfId="20111" xr:uid="{00000000-0005-0000-0000-0000BD4E0000}"/>
    <cellStyle name="Comma 6 2 2 3 2 2 2 2 3 3 2" xfId="20112" xr:uid="{00000000-0005-0000-0000-0000BE4E0000}"/>
    <cellStyle name="Comma 6 2 2 3 2 2 2 2 3 4" xfId="20113" xr:uid="{00000000-0005-0000-0000-0000BF4E0000}"/>
    <cellStyle name="Comma 6 2 2 3 2 2 2 2 4" xfId="20114" xr:uid="{00000000-0005-0000-0000-0000C04E0000}"/>
    <cellStyle name="Comma 6 2 2 3 2 2 2 2 4 2" xfId="20115" xr:uid="{00000000-0005-0000-0000-0000C14E0000}"/>
    <cellStyle name="Comma 6 2 2 3 2 2 2 2 5" xfId="20116" xr:uid="{00000000-0005-0000-0000-0000C24E0000}"/>
    <cellStyle name="Comma 6 2 2 3 2 2 2 2 5 2" xfId="20117" xr:uid="{00000000-0005-0000-0000-0000C34E0000}"/>
    <cellStyle name="Comma 6 2 2 3 2 2 2 2 6" xfId="20118" xr:uid="{00000000-0005-0000-0000-0000C44E0000}"/>
    <cellStyle name="Comma 6 2 2 3 2 2 2 3" xfId="20119" xr:uid="{00000000-0005-0000-0000-0000C54E0000}"/>
    <cellStyle name="Comma 6 2 2 3 2 2 2 3 2" xfId="20120" xr:uid="{00000000-0005-0000-0000-0000C64E0000}"/>
    <cellStyle name="Comma 6 2 2 3 2 2 2 3 2 2" xfId="20121" xr:uid="{00000000-0005-0000-0000-0000C74E0000}"/>
    <cellStyle name="Comma 6 2 2 3 2 2 2 3 2 2 2" xfId="20122" xr:uid="{00000000-0005-0000-0000-0000C84E0000}"/>
    <cellStyle name="Comma 6 2 2 3 2 2 2 3 2 3" xfId="20123" xr:uid="{00000000-0005-0000-0000-0000C94E0000}"/>
    <cellStyle name="Comma 6 2 2 3 2 2 2 3 2 3 2" xfId="20124" xr:uid="{00000000-0005-0000-0000-0000CA4E0000}"/>
    <cellStyle name="Comma 6 2 2 3 2 2 2 3 2 4" xfId="20125" xr:uid="{00000000-0005-0000-0000-0000CB4E0000}"/>
    <cellStyle name="Comma 6 2 2 3 2 2 2 3 3" xfId="20126" xr:uid="{00000000-0005-0000-0000-0000CC4E0000}"/>
    <cellStyle name="Comma 6 2 2 3 2 2 2 3 3 2" xfId="20127" xr:uid="{00000000-0005-0000-0000-0000CD4E0000}"/>
    <cellStyle name="Comma 6 2 2 3 2 2 2 3 4" xfId="20128" xr:uid="{00000000-0005-0000-0000-0000CE4E0000}"/>
    <cellStyle name="Comma 6 2 2 3 2 2 2 3 4 2" xfId="20129" xr:uid="{00000000-0005-0000-0000-0000CF4E0000}"/>
    <cellStyle name="Comma 6 2 2 3 2 2 2 3 5" xfId="20130" xr:uid="{00000000-0005-0000-0000-0000D04E0000}"/>
    <cellStyle name="Comma 6 2 2 3 2 2 2 4" xfId="20131" xr:uid="{00000000-0005-0000-0000-0000D14E0000}"/>
    <cellStyle name="Comma 6 2 2 3 2 2 2 4 2" xfId="20132" xr:uid="{00000000-0005-0000-0000-0000D24E0000}"/>
    <cellStyle name="Comma 6 2 2 3 2 2 2 4 2 2" xfId="20133" xr:uid="{00000000-0005-0000-0000-0000D34E0000}"/>
    <cellStyle name="Comma 6 2 2 3 2 2 2 4 3" xfId="20134" xr:uid="{00000000-0005-0000-0000-0000D44E0000}"/>
    <cellStyle name="Comma 6 2 2 3 2 2 2 4 3 2" xfId="20135" xr:uid="{00000000-0005-0000-0000-0000D54E0000}"/>
    <cellStyle name="Comma 6 2 2 3 2 2 2 4 4" xfId="20136" xr:uid="{00000000-0005-0000-0000-0000D64E0000}"/>
    <cellStyle name="Comma 6 2 2 3 2 2 2 5" xfId="20137" xr:uid="{00000000-0005-0000-0000-0000D74E0000}"/>
    <cellStyle name="Comma 6 2 2 3 2 2 2 5 2" xfId="20138" xr:uid="{00000000-0005-0000-0000-0000D84E0000}"/>
    <cellStyle name="Comma 6 2 2 3 2 2 2 6" xfId="20139" xr:uid="{00000000-0005-0000-0000-0000D94E0000}"/>
    <cellStyle name="Comma 6 2 2 3 2 2 2 6 2" xfId="20140" xr:uid="{00000000-0005-0000-0000-0000DA4E0000}"/>
    <cellStyle name="Comma 6 2 2 3 2 2 2 7" xfId="20141" xr:uid="{00000000-0005-0000-0000-0000DB4E0000}"/>
    <cellStyle name="Comma 6 2 2 3 2 2 3" xfId="20142" xr:uid="{00000000-0005-0000-0000-0000DC4E0000}"/>
    <cellStyle name="Comma 6 2 2 3 2 2 3 2" xfId="20143" xr:uid="{00000000-0005-0000-0000-0000DD4E0000}"/>
    <cellStyle name="Comma 6 2 2 3 2 2 3 2 2" xfId="20144" xr:uid="{00000000-0005-0000-0000-0000DE4E0000}"/>
    <cellStyle name="Comma 6 2 2 3 2 2 3 2 2 2" xfId="20145" xr:uid="{00000000-0005-0000-0000-0000DF4E0000}"/>
    <cellStyle name="Comma 6 2 2 3 2 2 3 2 2 2 2" xfId="20146" xr:uid="{00000000-0005-0000-0000-0000E04E0000}"/>
    <cellStyle name="Comma 6 2 2 3 2 2 3 2 2 3" xfId="20147" xr:uid="{00000000-0005-0000-0000-0000E14E0000}"/>
    <cellStyle name="Comma 6 2 2 3 2 2 3 2 2 3 2" xfId="20148" xr:uid="{00000000-0005-0000-0000-0000E24E0000}"/>
    <cellStyle name="Comma 6 2 2 3 2 2 3 2 2 4" xfId="20149" xr:uid="{00000000-0005-0000-0000-0000E34E0000}"/>
    <cellStyle name="Comma 6 2 2 3 2 2 3 2 3" xfId="20150" xr:uid="{00000000-0005-0000-0000-0000E44E0000}"/>
    <cellStyle name="Comma 6 2 2 3 2 2 3 2 3 2" xfId="20151" xr:uid="{00000000-0005-0000-0000-0000E54E0000}"/>
    <cellStyle name="Comma 6 2 2 3 2 2 3 2 4" xfId="20152" xr:uid="{00000000-0005-0000-0000-0000E64E0000}"/>
    <cellStyle name="Comma 6 2 2 3 2 2 3 2 4 2" xfId="20153" xr:uid="{00000000-0005-0000-0000-0000E74E0000}"/>
    <cellStyle name="Comma 6 2 2 3 2 2 3 2 5" xfId="20154" xr:uid="{00000000-0005-0000-0000-0000E84E0000}"/>
    <cellStyle name="Comma 6 2 2 3 2 2 3 3" xfId="20155" xr:uid="{00000000-0005-0000-0000-0000E94E0000}"/>
    <cellStyle name="Comma 6 2 2 3 2 2 3 3 2" xfId="20156" xr:uid="{00000000-0005-0000-0000-0000EA4E0000}"/>
    <cellStyle name="Comma 6 2 2 3 2 2 3 3 2 2" xfId="20157" xr:uid="{00000000-0005-0000-0000-0000EB4E0000}"/>
    <cellStyle name="Comma 6 2 2 3 2 2 3 3 3" xfId="20158" xr:uid="{00000000-0005-0000-0000-0000EC4E0000}"/>
    <cellStyle name="Comma 6 2 2 3 2 2 3 3 3 2" xfId="20159" xr:uid="{00000000-0005-0000-0000-0000ED4E0000}"/>
    <cellStyle name="Comma 6 2 2 3 2 2 3 3 4" xfId="20160" xr:uid="{00000000-0005-0000-0000-0000EE4E0000}"/>
    <cellStyle name="Comma 6 2 2 3 2 2 3 4" xfId="20161" xr:uid="{00000000-0005-0000-0000-0000EF4E0000}"/>
    <cellStyle name="Comma 6 2 2 3 2 2 3 4 2" xfId="20162" xr:uid="{00000000-0005-0000-0000-0000F04E0000}"/>
    <cellStyle name="Comma 6 2 2 3 2 2 3 5" xfId="20163" xr:uid="{00000000-0005-0000-0000-0000F14E0000}"/>
    <cellStyle name="Comma 6 2 2 3 2 2 3 5 2" xfId="20164" xr:uid="{00000000-0005-0000-0000-0000F24E0000}"/>
    <cellStyle name="Comma 6 2 2 3 2 2 3 6" xfId="20165" xr:uid="{00000000-0005-0000-0000-0000F34E0000}"/>
    <cellStyle name="Comma 6 2 2 3 2 2 4" xfId="20166" xr:uid="{00000000-0005-0000-0000-0000F44E0000}"/>
    <cellStyle name="Comma 6 2 2 3 2 2 4 2" xfId="20167" xr:uid="{00000000-0005-0000-0000-0000F54E0000}"/>
    <cellStyle name="Comma 6 2 2 3 2 2 4 2 2" xfId="20168" xr:uid="{00000000-0005-0000-0000-0000F64E0000}"/>
    <cellStyle name="Comma 6 2 2 3 2 2 4 2 2 2" xfId="20169" xr:uid="{00000000-0005-0000-0000-0000F74E0000}"/>
    <cellStyle name="Comma 6 2 2 3 2 2 4 2 3" xfId="20170" xr:uid="{00000000-0005-0000-0000-0000F84E0000}"/>
    <cellStyle name="Comma 6 2 2 3 2 2 4 2 3 2" xfId="20171" xr:uid="{00000000-0005-0000-0000-0000F94E0000}"/>
    <cellStyle name="Comma 6 2 2 3 2 2 4 2 4" xfId="20172" xr:uid="{00000000-0005-0000-0000-0000FA4E0000}"/>
    <cellStyle name="Comma 6 2 2 3 2 2 4 3" xfId="20173" xr:uid="{00000000-0005-0000-0000-0000FB4E0000}"/>
    <cellStyle name="Comma 6 2 2 3 2 2 4 3 2" xfId="20174" xr:uid="{00000000-0005-0000-0000-0000FC4E0000}"/>
    <cellStyle name="Comma 6 2 2 3 2 2 4 4" xfId="20175" xr:uid="{00000000-0005-0000-0000-0000FD4E0000}"/>
    <cellStyle name="Comma 6 2 2 3 2 2 4 4 2" xfId="20176" xr:uid="{00000000-0005-0000-0000-0000FE4E0000}"/>
    <cellStyle name="Comma 6 2 2 3 2 2 4 5" xfId="20177" xr:uid="{00000000-0005-0000-0000-0000FF4E0000}"/>
    <cellStyle name="Comma 6 2 2 3 2 2 5" xfId="20178" xr:uid="{00000000-0005-0000-0000-0000004F0000}"/>
    <cellStyle name="Comma 6 2 2 3 2 2 5 2" xfId="20179" xr:uid="{00000000-0005-0000-0000-0000014F0000}"/>
    <cellStyle name="Comma 6 2 2 3 2 2 5 2 2" xfId="20180" xr:uid="{00000000-0005-0000-0000-0000024F0000}"/>
    <cellStyle name="Comma 6 2 2 3 2 2 5 3" xfId="20181" xr:uid="{00000000-0005-0000-0000-0000034F0000}"/>
    <cellStyle name="Comma 6 2 2 3 2 2 5 3 2" xfId="20182" xr:uid="{00000000-0005-0000-0000-0000044F0000}"/>
    <cellStyle name="Comma 6 2 2 3 2 2 5 4" xfId="20183" xr:uid="{00000000-0005-0000-0000-0000054F0000}"/>
    <cellStyle name="Comma 6 2 2 3 2 2 6" xfId="20184" xr:uid="{00000000-0005-0000-0000-0000064F0000}"/>
    <cellStyle name="Comma 6 2 2 3 2 2 6 2" xfId="20185" xr:uid="{00000000-0005-0000-0000-0000074F0000}"/>
    <cellStyle name="Comma 6 2 2 3 2 2 7" xfId="20186" xr:uid="{00000000-0005-0000-0000-0000084F0000}"/>
    <cellStyle name="Comma 6 2 2 3 2 2 7 2" xfId="20187" xr:uid="{00000000-0005-0000-0000-0000094F0000}"/>
    <cellStyle name="Comma 6 2 2 3 2 2 8" xfId="20188" xr:uid="{00000000-0005-0000-0000-00000A4F0000}"/>
    <cellStyle name="Comma 6 2 2 3 2 3" xfId="20189" xr:uid="{00000000-0005-0000-0000-00000B4F0000}"/>
    <cellStyle name="Comma 6 2 2 3 2 3 2" xfId="20190" xr:uid="{00000000-0005-0000-0000-00000C4F0000}"/>
    <cellStyle name="Comma 6 2 2 3 2 3 2 2" xfId="20191" xr:uid="{00000000-0005-0000-0000-00000D4F0000}"/>
    <cellStyle name="Comma 6 2 2 3 2 3 2 2 2" xfId="20192" xr:uid="{00000000-0005-0000-0000-00000E4F0000}"/>
    <cellStyle name="Comma 6 2 2 3 2 3 2 2 2 2" xfId="20193" xr:uid="{00000000-0005-0000-0000-00000F4F0000}"/>
    <cellStyle name="Comma 6 2 2 3 2 3 2 2 2 2 2" xfId="20194" xr:uid="{00000000-0005-0000-0000-0000104F0000}"/>
    <cellStyle name="Comma 6 2 2 3 2 3 2 2 2 3" xfId="20195" xr:uid="{00000000-0005-0000-0000-0000114F0000}"/>
    <cellStyle name="Comma 6 2 2 3 2 3 2 2 2 3 2" xfId="20196" xr:uid="{00000000-0005-0000-0000-0000124F0000}"/>
    <cellStyle name="Comma 6 2 2 3 2 3 2 2 2 4" xfId="20197" xr:uid="{00000000-0005-0000-0000-0000134F0000}"/>
    <cellStyle name="Comma 6 2 2 3 2 3 2 2 3" xfId="20198" xr:uid="{00000000-0005-0000-0000-0000144F0000}"/>
    <cellStyle name="Comma 6 2 2 3 2 3 2 2 3 2" xfId="20199" xr:uid="{00000000-0005-0000-0000-0000154F0000}"/>
    <cellStyle name="Comma 6 2 2 3 2 3 2 2 4" xfId="20200" xr:uid="{00000000-0005-0000-0000-0000164F0000}"/>
    <cellStyle name="Comma 6 2 2 3 2 3 2 2 4 2" xfId="20201" xr:uid="{00000000-0005-0000-0000-0000174F0000}"/>
    <cellStyle name="Comma 6 2 2 3 2 3 2 2 5" xfId="20202" xr:uid="{00000000-0005-0000-0000-0000184F0000}"/>
    <cellStyle name="Comma 6 2 2 3 2 3 2 3" xfId="20203" xr:uid="{00000000-0005-0000-0000-0000194F0000}"/>
    <cellStyle name="Comma 6 2 2 3 2 3 2 3 2" xfId="20204" xr:uid="{00000000-0005-0000-0000-00001A4F0000}"/>
    <cellStyle name="Comma 6 2 2 3 2 3 2 3 2 2" xfId="20205" xr:uid="{00000000-0005-0000-0000-00001B4F0000}"/>
    <cellStyle name="Comma 6 2 2 3 2 3 2 3 3" xfId="20206" xr:uid="{00000000-0005-0000-0000-00001C4F0000}"/>
    <cellStyle name="Comma 6 2 2 3 2 3 2 3 3 2" xfId="20207" xr:uid="{00000000-0005-0000-0000-00001D4F0000}"/>
    <cellStyle name="Comma 6 2 2 3 2 3 2 3 4" xfId="20208" xr:uid="{00000000-0005-0000-0000-00001E4F0000}"/>
    <cellStyle name="Comma 6 2 2 3 2 3 2 4" xfId="20209" xr:uid="{00000000-0005-0000-0000-00001F4F0000}"/>
    <cellStyle name="Comma 6 2 2 3 2 3 2 4 2" xfId="20210" xr:uid="{00000000-0005-0000-0000-0000204F0000}"/>
    <cellStyle name="Comma 6 2 2 3 2 3 2 5" xfId="20211" xr:uid="{00000000-0005-0000-0000-0000214F0000}"/>
    <cellStyle name="Comma 6 2 2 3 2 3 2 5 2" xfId="20212" xr:uid="{00000000-0005-0000-0000-0000224F0000}"/>
    <cellStyle name="Comma 6 2 2 3 2 3 2 6" xfId="20213" xr:uid="{00000000-0005-0000-0000-0000234F0000}"/>
    <cellStyle name="Comma 6 2 2 3 2 3 3" xfId="20214" xr:uid="{00000000-0005-0000-0000-0000244F0000}"/>
    <cellStyle name="Comma 6 2 2 3 2 3 3 2" xfId="20215" xr:uid="{00000000-0005-0000-0000-0000254F0000}"/>
    <cellStyle name="Comma 6 2 2 3 2 3 3 2 2" xfId="20216" xr:uid="{00000000-0005-0000-0000-0000264F0000}"/>
    <cellStyle name="Comma 6 2 2 3 2 3 3 2 2 2" xfId="20217" xr:uid="{00000000-0005-0000-0000-0000274F0000}"/>
    <cellStyle name="Comma 6 2 2 3 2 3 3 2 3" xfId="20218" xr:uid="{00000000-0005-0000-0000-0000284F0000}"/>
    <cellStyle name="Comma 6 2 2 3 2 3 3 2 3 2" xfId="20219" xr:uid="{00000000-0005-0000-0000-0000294F0000}"/>
    <cellStyle name="Comma 6 2 2 3 2 3 3 2 4" xfId="20220" xr:uid="{00000000-0005-0000-0000-00002A4F0000}"/>
    <cellStyle name="Comma 6 2 2 3 2 3 3 3" xfId="20221" xr:uid="{00000000-0005-0000-0000-00002B4F0000}"/>
    <cellStyle name="Comma 6 2 2 3 2 3 3 3 2" xfId="20222" xr:uid="{00000000-0005-0000-0000-00002C4F0000}"/>
    <cellStyle name="Comma 6 2 2 3 2 3 3 4" xfId="20223" xr:uid="{00000000-0005-0000-0000-00002D4F0000}"/>
    <cellStyle name="Comma 6 2 2 3 2 3 3 4 2" xfId="20224" xr:uid="{00000000-0005-0000-0000-00002E4F0000}"/>
    <cellStyle name="Comma 6 2 2 3 2 3 3 5" xfId="20225" xr:uid="{00000000-0005-0000-0000-00002F4F0000}"/>
    <cellStyle name="Comma 6 2 2 3 2 3 4" xfId="20226" xr:uid="{00000000-0005-0000-0000-0000304F0000}"/>
    <cellStyle name="Comma 6 2 2 3 2 3 4 2" xfId="20227" xr:uid="{00000000-0005-0000-0000-0000314F0000}"/>
    <cellStyle name="Comma 6 2 2 3 2 3 4 2 2" xfId="20228" xr:uid="{00000000-0005-0000-0000-0000324F0000}"/>
    <cellStyle name="Comma 6 2 2 3 2 3 4 3" xfId="20229" xr:uid="{00000000-0005-0000-0000-0000334F0000}"/>
    <cellStyle name="Comma 6 2 2 3 2 3 4 3 2" xfId="20230" xr:uid="{00000000-0005-0000-0000-0000344F0000}"/>
    <cellStyle name="Comma 6 2 2 3 2 3 4 4" xfId="20231" xr:uid="{00000000-0005-0000-0000-0000354F0000}"/>
    <cellStyle name="Comma 6 2 2 3 2 3 5" xfId="20232" xr:uid="{00000000-0005-0000-0000-0000364F0000}"/>
    <cellStyle name="Comma 6 2 2 3 2 3 5 2" xfId="20233" xr:uid="{00000000-0005-0000-0000-0000374F0000}"/>
    <cellStyle name="Comma 6 2 2 3 2 3 6" xfId="20234" xr:uid="{00000000-0005-0000-0000-0000384F0000}"/>
    <cellStyle name="Comma 6 2 2 3 2 3 6 2" xfId="20235" xr:uid="{00000000-0005-0000-0000-0000394F0000}"/>
    <cellStyle name="Comma 6 2 2 3 2 3 7" xfId="20236" xr:uid="{00000000-0005-0000-0000-00003A4F0000}"/>
    <cellStyle name="Comma 6 2 2 3 2 4" xfId="20237" xr:uid="{00000000-0005-0000-0000-00003B4F0000}"/>
    <cellStyle name="Comma 6 2 2 3 2 4 2" xfId="20238" xr:uid="{00000000-0005-0000-0000-00003C4F0000}"/>
    <cellStyle name="Comma 6 2 2 3 2 4 2 2" xfId="20239" xr:uid="{00000000-0005-0000-0000-00003D4F0000}"/>
    <cellStyle name="Comma 6 2 2 3 2 4 2 2 2" xfId="20240" xr:uid="{00000000-0005-0000-0000-00003E4F0000}"/>
    <cellStyle name="Comma 6 2 2 3 2 4 2 2 2 2" xfId="20241" xr:uid="{00000000-0005-0000-0000-00003F4F0000}"/>
    <cellStyle name="Comma 6 2 2 3 2 4 2 2 3" xfId="20242" xr:uid="{00000000-0005-0000-0000-0000404F0000}"/>
    <cellStyle name="Comma 6 2 2 3 2 4 2 2 3 2" xfId="20243" xr:uid="{00000000-0005-0000-0000-0000414F0000}"/>
    <cellStyle name="Comma 6 2 2 3 2 4 2 2 4" xfId="20244" xr:uid="{00000000-0005-0000-0000-0000424F0000}"/>
    <cellStyle name="Comma 6 2 2 3 2 4 2 3" xfId="20245" xr:uid="{00000000-0005-0000-0000-0000434F0000}"/>
    <cellStyle name="Comma 6 2 2 3 2 4 2 3 2" xfId="20246" xr:uid="{00000000-0005-0000-0000-0000444F0000}"/>
    <cellStyle name="Comma 6 2 2 3 2 4 2 4" xfId="20247" xr:uid="{00000000-0005-0000-0000-0000454F0000}"/>
    <cellStyle name="Comma 6 2 2 3 2 4 2 4 2" xfId="20248" xr:uid="{00000000-0005-0000-0000-0000464F0000}"/>
    <cellStyle name="Comma 6 2 2 3 2 4 2 5" xfId="20249" xr:uid="{00000000-0005-0000-0000-0000474F0000}"/>
    <cellStyle name="Comma 6 2 2 3 2 4 3" xfId="20250" xr:uid="{00000000-0005-0000-0000-0000484F0000}"/>
    <cellStyle name="Comma 6 2 2 3 2 4 3 2" xfId="20251" xr:uid="{00000000-0005-0000-0000-0000494F0000}"/>
    <cellStyle name="Comma 6 2 2 3 2 4 3 2 2" xfId="20252" xr:uid="{00000000-0005-0000-0000-00004A4F0000}"/>
    <cellStyle name="Comma 6 2 2 3 2 4 3 3" xfId="20253" xr:uid="{00000000-0005-0000-0000-00004B4F0000}"/>
    <cellStyle name="Comma 6 2 2 3 2 4 3 3 2" xfId="20254" xr:uid="{00000000-0005-0000-0000-00004C4F0000}"/>
    <cellStyle name="Comma 6 2 2 3 2 4 3 4" xfId="20255" xr:uid="{00000000-0005-0000-0000-00004D4F0000}"/>
    <cellStyle name="Comma 6 2 2 3 2 4 4" xfId="20256" xr:uid="{00000000-0005-0000-0000-00004E4F0000}"/>
    <cellStyle name="Comma 6 2 2 3 2 4 4 2" xfId="20257" xr:uid="{00000000-0005-0000-0000-00004F4F0000}"/>
    <cellStyle name="Comma 6 2 2 3 2 4 5" xfId="20258" xr:uid="{00000000-0005-0000-0000-0000504F0000}"/>
    <cellStyle name="Comma 6 2 2 3 2 4 5 2" xfId="20259" xr:uid="{00000000-0005-0000-0000-0000514F0000}"/>
    <cellStyle name="Comma 6 2 2 3 2 4 6" xfId="20260" xr:uid="{00000000-0005-0000-0000-0000524F0000}"/>
    <cellStyle name="Comma 6 2 2 3 2 5" xfId="20261" xr:uid="{00000000-0005-0000-0000-0000534F0000}"/>
    <cellStyle name="Comma 6 2 2 3 2 5 2" xfId="20262" xr:uid="{00000000-0005-0000-0000-0000544F0000}"/>
    <cellStyle name="Comma 6 2 2 3 2 5 2 2" xfId="20263" xr:uid="{00000000-0005-0000-0000-0000554F0000}"/>
    <cellStyle name="Comma 6 2 2 3 2 5 2 2 2" xfId="20264" xr:uid="{00000000-0005-0000-0000-0000564F0000}"/>
    <cellStyle name="Comma 6 2 2 3 2 5 2 3" xfId="20265" xr:uid="{00000000-0005-0000-0000-0000574F0000}"/>
    <cellStyle name="Comma 6 2 2 3 2 5 2 3 2" xfId="20266" xr:uid="{00000000-0005-0000-0000-0000584F0000}"/>
    <cellStyle name="Comma 6 2 2 3 2 5 2 4" xfId="20267" xr:uid="{00000000-0005-0000-0000-0000594F0000}"/>
    <cellStyle name="Comma 6 2 2 3 2 5 3" xfId="20268" xr:uid="{00000000-0005-0000-0000-00005A4F0000}"/>
    <cellStyle name="Comma 6 2 2 3 2 5 3 2" xfId="20269" xr:uid="{00000000-0005-0000-0000-00005B4F0000}"/>
    <cellStyle name="Comma 6 2 2 3 2 5 4" xfId="20270" xr:uid="{00000000-0005-0000-0000-00005C4F0000}"/>
    <cellStyle name="Comma 6 2 2 3 2 5 4 2" xfId="20271" xr:uid="{00000000-0005-0000-0000-00005D4F0000}"/>
    <cellStyle name="Comma 6 2 2 3 2 5 5" xfId="20272" xr:uid="{00000000-0005-0000-0000-00005E4F0000}"/>
    <cellStyle name="Comma 6 2 2 3 2 6" xfId="20273" xr:uid="{00000000-0005-0000-0000-00005F4F0000}"/>
    <cellStyle name="Comma 6 2 2 3 2 6 2" xfId="20274" xr:uid="{00000000-0005-0000-0000-0000604F0000}"/>
    <cellStyle name="Comma 6 2 2 3 2 6 2 2" xfId="20275" xr:uid="{00000000-0005-0000-0000-0000614F0000}"/>
    <cellStyle name="Comma 6 2 2 3 2 6 3" xfId="20276" xr:uid="{00000000-0005-0000-0000-0000624F0000}"/>
    <cellStyle name="Comma 6 2 2 3 2 6 3 2" xfId="20277" xr:uid="{00000000-0005-0000-0000-0000634F0000}"/>
    <cellStyle name="Comma 6 2 2 3 2 6 4" xfId="20278" xr:uid="{00000000-0005-0000-0000-0000644F0000}"/>
    <cellStyle name="Comma 6 2 2 3 2 7" xfId="20279" xr:uid="{00000000-0005-0000-0000-0000654F0000}"/>
    <cellStyle name="Comma 6 2 2 3 2 7 2" xfId="20280" xr:uid="{00000000-0005-0000-0000-0000664F0000}"/>
    <cellStyle name="Comma 6 2 2 3 2 8" xfId="20281" xr:uid="{00000000-0005-0000-0000-0000674F0000}"/>
    <cellStyle name="Comma 6 2 2 3 2 8 2" xfId="20282" xr:uid="{00000000-0005-0000-0000-0000684F0000}"/>
    <cellStyle name="Comma 6 2 2 3 2 9" xfId="20283" xr:uid="{00000000-0005-0000-0000-0000694F0000}"/>
    <cellStyle name="Comma 6 2 2 3 3" xfId="20284" xr:uid="{00000000-0005-0000-0000-00006A4F0000}"/>
    <cellStyle name="Comma 6 2 2 3 3 2" xfId="20285" xr:uid="{00000000-0005-0000-0000-00006B4F0000}"/>
    <cellStyle name="Comma 6 2 2 3 3 2 2" xfId="20286" xr:uid="{00000000-0005-0000-0000-00006C4F0000}"/>
    <cellStyle name="Comma 6 2 2 3 3 2 2 2" xfId="20287" xr:uid="{00000000-0005-0000-0000-00006D4F0000}"/>
    <cellStyle name="Comma 6 2 2 3 3 2 2 2 2" xfId="20288" xr:uid="{00000000-0005-0000-0000-00006E4F0000}"/>
    <cellStyle name="Comma 6 2 2 3 3 2 2 2 2 2" xfId="20289" xr:uid="{00000000-0005-0000-0000-00006F4F0000}"/>
    <cellStyle name="Comma 6 2 2 3 3 2 2 2 2 2 2" xfId="20290" xr:uid="{00000000-0005-0000-0000-0000704F0000}"/>
    <cellStyle name="Comma 6 2 2 3 3 2 2 2 2 3" xfId="20291" xr:uid="{00000000-0005-0000-0000-0000714F0000}"/>
    <cellStyle name="Comma 6 2 2 3 3 2 2 2 2 3 2" xfId="20292" xr:uid="{00000000-0005-0000-0000-0000724F0000}"/>
    <cellStyle name="Comma 6 2 2 3 3 2 2 2 2 4" xfId="20293" xr:uid="{00000000-0005-0000-0000-0000734F0000}"/>
    <cellStyle name="Comma 6 2 2 3 3 2 2 2 3" xfId="20294" xr:uid="{00000000-0005-0000-0000-0000744F0000}"/>
    <cellStyle name="Comma 6 2 2 3 3 2 2 2 3 2" xfId="20295" xr:uid="{00000000-0005-0000-0000-0000754F0000}"/>
    <cellStyle name="Comma 6 2 2 3 3 2 2 2 4" xfId="20296" xr:uid="{00000000-0005-0000-0000-0000764F0000}"/>
    <cellStyle name="Comma 6 2 2 3 3 2 2 2 4 2" xfId="20297" xr:uid="{00000000-0005-0000-0000-0000774F0000}"/>
    <cellStyle name="Comma 6 2 2 3 3 2 2 2 5" xfId="20298" xr:uid="{00000000-0005-0000-0000-0000784F0000}"/>
    <cellStyle name="Comma 6 2 2 3 3 2 2 3" xfId="20299" xr:uid="{00000000-0005-0000-0000-0000794F0000}"/>
    <cellStyle name="Comma 6 2 2 3 3 2 2 3 2" xfId="20300" xr:uid="{00000000-0005-0000-0000-00007A4F0000}"/>
    <cellStyle name="Comma 6 2 2 3 3 2 2 3 2 2" xfId="20301" xr:uid="{00000000-0005-0000-0000-00007B4F0000}"/>
    <cellStyle name="Comma 6 2 2 3 3 2 2 3 3" xfId="20302" xr:uid="{00000000-0005-0000-0000-00007C4F0000}"/>
    <cellStyle name="Comma 6 2 2 3 3 2 2 3 3 2" xfId="20303" xr:uid="{00000000-0005-0000-0000-00007D4F0000}"/>
    <cellStyle name="Comma 6 2 2 3 3 2 2 3 4" xfId="20304" xr:uid="{00000000-0005-0000-0000-00007E4F0000}"/>
    <cellStyle name="Comma 6 2 2 3 3 2 2 4" xfId="20305" xr:uid="{00000000-0005-0000-0000-00007F4F0000}"/>
    <cellStyle name="Comma 6 2 2 3 3 2 2 4 2" xfId="20306" xr:uid="{00000000-0005-0000-0000-0000804F0000}"/>
    <cellStyle name="Comma 6 2 2 3 3 2 2 5" xfId="20307" xr:uid="{00000000-0005-0000-0000-0000814F0000}"/>
    <cellStyle name="Comma 6 2 2 3 3 2 2 5 2" xfId="20308" xr:uid="{00000000-0005-0000-0000-0000824F0000}"/>
    <cellStyle name="Comma 6 2 2 3 3 2 2 6" xfId="20309" xr:uid="{00000000-0005-0000-0000-0000834F0000}"/>
    <cellStyle name="Comma 6 2 2 3 3 2 3" xfId="20310" xr:uid="{00000000-0005-0000-0000-0000844F0000}"/>
    <cellStyle name="Comma 6 2 2 3 3 2 3 2" xfId="20311" xr:uid="{00000000-0005-0000-0000-0000854F0000}"/>
    <cellStyle name="Comma 6 2 2 3 3 2 3 2 2" xfId="20312" xr:uid="{00000000-0005-0000-0000-0000864F0000}"/>
    <cellStyle name="Comma 6 2 2 3 3 2 3 2 2 2" xfId="20313" xr:uid="{00000000-0005-0000-0000-0000874F0000}"/>
    <cellStyle name="Comma 6 2 2 3 3 2 3 2 3" xfId="20314" xr:uid="{00000000-0005-0000-0000-0000884F0000}"/>
    <cellStyle name="Comma 6 2 2 3 3 2 3 2 3 2" xfId="20315" xr:uid="{00000000-0005-0000-0000-0000894F0000}"/>
    <cellStyle name="Comma 6 2 2 3 3 2 3 2 4" xfId="20316" xr:uid="{00000000-0005-0000-0000-00008A4F0000}"/>
    <cellStyle name="Comma 6 2 2 3 3 2 3 3" xfId="20317" xr:uid="{00000000-0005-0000-0000-00008B4F0000}"/>
    <cellStyle name="Comma 6 2 2 3 3 2 3 3 2" xfId="20318" xr:uid="{00000000-0005-0000-0000-00008C4F0000}"/>
    <cellStyle name="Comma 6 2 2 3 3 2 3 4" xfId="20319" xr:uid="{00000000-0005-0000-0000-00008D4F0000}"/>
    <cellStyle name="Comma 6 2 2 3 3 2 3 4 2" xfId="20320" xr:uid="{00000000-0005-0000-0000-00008E4F0000}"/>
    <cellStyle name="Comma 6 2 2 3 3 2 3 5" xfId="20321" xr:uid="{00000000-0005-0000-0000-00008F4F0000}"/>
    <cellStyle name="Comma 6 2 2 3 3 2 4" xfId="20322" xr:uid="{00000000-0005-0000-0000-0000904F0000}"/>
    <cellStyle name="Comma 6 2 2 3 3 2 4 2" xfId="20323" xr:uid="{00000000-0005-0000-0000-0000914F0000}"/>
    <cellStyle name="Comma 6 2 2 3 3 2 4 2 2" xfId="20324" xr:uid="{00000000-0005-0000-0000-0000924F0000}"/>
    <cellStyle name="Comma 6 2 2 3 3 2 4 3" xfId="20325" xr:uid="{00000000-0005-0000-0000-0000934F0000}"/>
    <cellStyle name="Comma 6 2 2 3 3 2 4 3 2" xfId="20326" xr:uid="{00000000-0005-0000-0000-0000944F0000}"/>
    <cellStyle name="Comma 6 2 2 3 3 2 4 4" xfId="20327" xr:uid="{00000000-0005-0000-0000-0000954F0000}"/>
    <cellStyle name="Comma 6 2 2 3 3 2 5" xfId="20328" xr:uid="{00000000-0005-0000-0000-0000964F0000}"/>
    <cellStyle name="Comma 6 2 2 3 3 2 5 2" xfId="20329" xr:uid="{00000000-0005-0000-0000-0000974F0000}"/>
    <cellStyle name="Comma 6 2 2 3 3 2 6" xfId="20330" xr:uid="{00000000-0005-0000-0000-0000984F0000}"/>
    <cellStyle name="Comma 6 2 2 3 3 2 6 2" xfId="20331" xr:uid="{00000000-0005-0000-0000-0000994F0000}"/>
    <cellStyle name="Comma 6 2 2 3 3 2 7" xfId="20332" xr:uid="{00000000-0005-0000-0000-00009A4F0000}"/>
    <cellStyle name="Comma 6 2 2 3 3 3" xfId="20333" xr:uid="{00000000-0005-0000-0000-00009B4F0000}"/>
    <cellStyle name="Comma 6 2 2 3 3 3 2" xfId="20334" xr:uid="{00000000-0005-0000-0000-00009C4F0000}"/>
    <cellStyle name="Comma 6 2 2 3 3 3 2 2" xfId="20335" xr:uid="{00000000-0005-0000-0000-00009D4F0000}"/>
    <cellStyle name="Comma 6 2 2 3 3 3 2 2 2" xfId="20336" xr:uid="{00000000-0005-0000-0000-00009E4F0000}"/>
    <cellStyle name="Comma 6 2 2 3 3 3 2 2 2 2" xfId="20337" xr:uid="{00000000-0005-0000-0000-00009F4F0000}"/>
    <cellStyle name="Comma 6 2 2 3 3 3 2 2 3" xfId="20338" xr:uid="{00000000-0005-0000-0000-0000A04F0000}"/>
    <cellStyle name="Comma 6 2 2 3 3 3 2 2 3 2" xfId="20339" xr:uid="{00000000-0005-0000-0000-0000A14F0000}"/>
    <cellStyle name="Comma 6 2 2 3 3 3 2 2 4" xfId="20340" xr:uid="{00000000-0005-0000-0000-0000A24F0000}"/>
    <cellStyle name="Comma 6 2 2 3 3 3 2 3" xfId="20341" xr:uid="{00000000-0005-0000-0000-0000A34F0000}"/>
    <cellStyle name="Comma 6 2 2 3 3 3 2 3 2" xfId="20342" xr:uid="{00000000-0005-0000-0000-0000A44F0000}"/>
    <cellStyle name="Comma 6 2 2 3 3 3 2 4" xfId="20343" xr:uid="{00000000-0005-0000-0000-0000A54F0000}"/>
    <cellStyle name="Comma 6 2 2 3 3 3 2 4 2" xfId="20344" xr:uid="{00000000-0005-0000-0000-0000A64F0000}"/>
    <cellStyle name="Comma 6 2 2 3 3 3 2 5" xfId="20345" xr:uid="{00000000-0005-0000-0000-0000A74F0000}"/>
    <cellStyle name="Comma 6 2 2 3 3 3 3" xfId="20346" xr:uid="{00000000-0005-0000-0000-0000A84F0000}"/>
    <cellStyle name="Comma 6 2 2 3 3 3 3 2" xfId="20347" xr:uid="{00000000-0005-0000-0000-0000A94F0000}"/>
    <cellStyle name="Comma 6 2 2 3 3 3 3 2 2" xfId="20348" xr:uid="{00000000-0005-0000-0000-0000AA4F0000}"/>
    <cellStyle name="Comma 6 2 2 3 3 3 3 3" xfId="20349" xr:uid="{00000000-0005-0000-0000-0000AB4F0000}"/>
    <cellStyle name="Comma 6 2 2 3 3 3 3 3 2" xfId="20350" xr:uid="{00000000-0005-0000-0000-0000AC4F0000}"/>
    <cellStyle name="Comma 6 2 2 3 3 3 3 4" xfId="20351" xr:uid="{00000000-0005-0000-0000-0000AD4F0000}"/>
    <cellStyle name="Comma 6 2 2 3 3 3 4" xfId="20352" xr:uid="{00000000-0005-0000-0000-0000AE4F0000}"/>
    <cellStyle name="Comma 6 2 2 3 3 3 4 2" xfId="20353" xr:uid="{00000000-0005-0000-0000-0000AF4F0000}"/>
    <cellStyle name="Comma 6 2 2 3 3 3 5" xfId="20354" xr:uid="{00000000-0005-0000-0000-0000B04F0000}"/>
    <cellStyle name="Comma 6 2 2 3 3 3 5 2" xfId="20355" xr:uid="{00000000-0005-0000-0000-0000B14F0000}"/>
    <cellStyle name="Comma 6 2 2 3 3 3 6" xfId="20356" xr:uid="{00000000-0005-0000-0000-0000B24F0000}"/>
    <cellStyle name="Comma 6 2 2 3 3 4" xfId="20357" xr:uid="{00000000-0005-0000-0000-0000B34F0000}"/>
    <cellStyle name="Comma 6 2 2 3 3 4 2" xfId="20358" xr:uid="{00000000-0005-0000-0000-0000B44F0000}"/>
    <cellStyle name="Comma 6 2 2 3 3 4 2 2" xfId="20359" xr:uid="{00000000-0005-0000-0000-0000B54F0000}"/>
    <cellStyle name="Comma 6 2 2 3 3 4 2 2 2" xfId="20360" xr:uid="{00000000-0005-0000-0000-0000B64F0000}"/>
    <cellStyle name="Comma 6 2 2 3 3 4 2 3" xfId="20361" xr:uid="{00000000-0005-0000-0000-0000B74F0000}"/>
    <cellStyle name="Comma 6 2 2 3 3 4 2 3 2" xfId="20362" xr:uid="{00000000-0005-0000-0000-0000B84F0000}"/>
    <cellStyle name="Comma 6 2 2 3 3 4 2 4" xfId="20363" xr:uid="{00000000-0005-0000-0000-0000B94F0000}"/>
    <cellStyle name="Comma 6 2 2 3 3 4 3" xfId="20364" xr:uid="{00000000-0005-0000-0000-0000BA4F0000}"/>
    <cellStyle name="Comma 6 2 2 3 3 4 3 2" xfId="20365" xr:uid="{00000000-0005-0000-0000-0000BB4F0000}"/>
    <cellStyle name="Comma 6 2 2 3 3 4 4" xfId="20366" xr:uid="{00000000-0005-0000-0000-0000BC4F0000}"/>
    <cellStyle name="Comma 6 2 2 3 3 4 4 2" xfId="20367" xr:uid="{00000000-0005-0000-0000-0000BD4F0000}"/>
    <cellStyle name="Comma 6 2 2 3 3 4 5" xfId="20368" xr:uid="{00000000-0005-0000-0000-0000BE4F0000}"/>
    <cellStyle name="Comma 6 2 2 3 3 5" xfId="20369" xr:uid="{00000000-0005-0000-0000-0000BF4F0000}"/>
    <cellStyle name="Comma 6 2 2 3 3 5 2" xfId="20370" xr:uid="{00000000-0005-0000-0000-0000C04F0000}"/>
    <cellStyle name="Comma 6 2 2 3 3 5 2 2" xfId="20371" xr:uid="{00000000-0005-0000-0000-0000C14F0000}"/>
    <cellStyle name="Comma 6 2 2 3 3 5 3" xfId="20372" xr:uid="{00000000-0005-0000-0000-0000C24F0000}"/>
    <cellStyle name="Comma 6 2 2 3 3 5 3 2" xfId="20373" xr:uid="{00000000-0005-0000-0000-0000C34F0000}"/>
    <cellStyle name="Comma 6 2 2 3 3 5 4" xfId="20374" xr:uid="{00000000-0005-0000-0000-0000C44F0000}"/>
    <cellStyle name="Comma 6 2 2 3 3 6" xfId="20375" xr:uid="{00000000-0005-0000-0000-0000C54F0000}"/>
    <cellStyle name="Comma 6 2 2 3 3 6 2" xfId="20376" xr:uid="{00000000-0005-0000-0000-0000C64F0000}"/>
    <cellStyle name="Comma 6 2 2 3 3 7" xfId="20377" xr:uid="{00000000-0005-0000-0000-0000C74F0000}"/>
    <cellStyle name="Comma 6 2 2 3 3 7 2" xfId="20378" xr:uid="{00000000-0005-0000-0000-0000C84F0000}"/>
    <cellStyle name="Comma 6 2 2 3 3 8" xfId="20379" xr:uid="{00000000-0005-0000-0000-0000C94F0000}"/>
    <cellStyle name="Comma 6 2 2 3 4" xfId="20380" xr:uid="{00000000-0005-0000-0000-0000CA4F0000}"/>
    <cellStyle name="Comma 6 2 2 3 4 2" xfId="20381" xr:uid="{00000000-0005-0000-0000-0000CB4F0000}"/>
    <cellStyle name="Comma 6 2 2 3 4 2 2" xfId="20382" xr:uid="{00000000-0005-0000-0000-0000CC4F0000}"/>
    <cellStyle name="Comma 6 2 2 3 4 2 2 2" xfId="20383" xr:uid="{00000000-0005-0000-0000-0000CD4F0000}"/>
    <cellStyle name="Comma 6 2 2 3 4 2 2 2 2" xfId="20384" xr:uid="{00000000-0005-0000-0000-0000CE4F0000}"/>
    <cellStyle name="Comma 6 2 2 3 4 2 2 2 2 2" xfId="20385" xr:uid="{00000000-0005-0000-0000-0000CF4F0000}"/>
    <cellStyle name="Comma 6 2 2 3 4 2 2 2 3" xfId="20386" xr:uid="{00000000-0005-0000-0000-0000D04F0000}"/>
    <cellStyle name="Comma 6 2 2 3 4 2 2 2 3 2" xfId="20387" xr:uid="{00000000-0005-0000-0000-0000D14F0000}"/>
    <cellStyle name="Comma 6 2 2 3 4 2 2 2 4" xfId="20388" xr:uid="{00000000-0005-0000-0000-0000D24F0000}"/>
    <cellStyle name="Comma 6 2 2 3 4 2 2 3" xfId="20389" xr:uid="{00000000-0005-0000-0000-0000D34F0000}"/>
    <cellStyle name="Comma 6 2 2 3 4 2 2 3 2" xfId="20390" xr:uid="{00000000-0005-0000-0000-0000D44F0000}"/>
    <cellStyle name="Comma 6 2 2 3 4 2 2 4" xfId="20391" xr:uid="{00000000-0005-0000-0000-0000D54F0000}"/>
    <cellStyle name="Comma 6 2 2 3 4 2 2 4 2" xfId="20392" xr:uid="{00000000-0005-0000-0000-0000D64F0000}"/>
    <cellStyle name="Comma 6 2 2 3 4 2 2 5" xfId="20393" xr:uid="{00000000-0005-0000-0000-0000D74F0000}"/>
    <cellStyle name="Comma 6 2 2 3 4 2 3" xfId="20394" xr:uid="{00000000-0005-0000-0000-0000D84F0000}"/>
    <cellStyle name="Comma 6 2 2 3 4 2 3 2" xfId="20395" xr:uid="{00000000-0005-0000-0000-0000D94F0000}"/>
    <cellStyle name="Comma 6 2 2 3 4 2 3 2 2" xfId="20396" xr:uid="{00000000-0005-0000-0000-0000DA4F0000}"/>
    <cellStyle name="Comma 6 2 2 3 4 2 3 3" xfId="20397" xr:uid="{00000000-0005-0000-0000-0000DB4F0000}"/>
    <cellStyle name="Comma 6 2 2 3 4 2 3 3 2" xfId="20398" xr:uid="{00000000-0005-0000-0000-0000DC4F0000}"/>
    <cellStyle name="Comma 6 2 2 3 4 2 3 4" xfId="20399" xr:uid="{00000000-0005-0000-0000-0000DD4F0000}"/>
    <cellStyle name="Comma 6 2 2 3 4 2 4" xfId="20400" xr:uid="{00000000-0005-0000-0000-0000DE4F0000}"/>
    <cellStyle name="Comma 6 2 2 3 4 2 4 2" xfId="20401" xr:uid="{00000000-0005-0000-0000-0000DF4F0000}"/>
    <cellStyle name="Comma 6 2 2 3 4 2 5" xfId="20402" xr:uid="{00000000-0005-0000-0000-0000E04F0000}"/>
    <cellStyle name="Comma 6 2 2 3 4 2 5 2" xfId="20403" xr:uid="{00000000-0005-0000-0000-0000E14F0000}"/>
    <cellStyle name="Comma 6 2 2 3 4 2 6" xfId="20404" xr:uid="{00000000-0005-0000-0000-0000E24F0000}"/>
    <cellStyle name="Comma 6 2 2 3 4 3" xfId="20405" xr:uid="{00000000-0005-0000-0000-0000E34F0000}"/>
    <cellStyle name="Comma 6 2 2 3 4 3 2" xfId="20406" xr:uid="{00000000-0005-0000-0000-0000E44F0000}"/>
    <cellStyle name="Comma 6 2 2 3 4 3 2 2" xfId="20407" xr:uid="{00000000-0005-0000-0000-0000E54F0000}"/>
    <cellStyle name="Comma 6 2 2 3 4 3 2 2 2" xfId="20408" xr:uid="{00000000-0005-0000-0000-0000E64F0000}"/>
    <cellStyle name="Comma 6 2 2 3 4 3 2 3" xfId="20409" xr:uid="{00000000-0005-0000-0000-0000E74F0000}"/>
    <cellStyle name="Comma 6 2 2 3 4 3 2 3 2" xfId="20410" xr:uid="{00000000-0005-0000-0000-0000E84F0000}"/>
    <cellStyle name="Comma 6 2 2 3 4 3 2 4" xfId="20411" xr:uid="{00000000-0005-0000-0000-0000E94F0000}"/>
    <cellStyle name="Comma 6 2 2 3 4 3 3" xfId="20412" xr:uid="{00000000-0005-0000-0000-0000EA4F0000}"/>
    <cellStyle name="Comma 6 2 2 3 4 3 3 2" xfId="20413" xr:uid="{00000000-0005-0000-0000-0000EB4F0000}"/>
    <cellStyle name="Comma 6 2 2 3 4 3 4" xfId="20414" xr:uid="{00000000-0005-0000-0000-0000EC4F0000}"/>
    <cellStyle name="Comma 6 2 2 3 4 3 4 2" xfId="20415" xr:uid="{00000000-0005-0000-0000-0000ED4F0000}"/>
    <cellStyle name="Comma 6 2 2 3 4 3 5" xfId="20416" xr:uid="{00000000-0005-0000-0000-0000EE4F0000}"/>
    <cellStyle name="Comma 6 2 2 3 4 4" xfId="20417" xr:uid="{00000000-0005-0000-0000-0000EF4F0000}"/>
    <cellStyle name="Comma 6 2 2 3 4 4 2" xfId="20418" xr:uid="{00000000-0005-0000-0000-0000F04F0000}"/>
    <cellStyle name="Comma 6 2 2 3 4 4 2 2" xfId="20419" xr:uid="{00000000-0005-0000-0000-0000F14F0000}"/>
    <cellStyle name="Comma 6 2 2 3 4 4 3" xfId="20420" xr:uid="{00000000-0005-0000-0000-0000F24F0000}"/>
    <cellStyle name="Comma 6 2 2 3 4 4 3 2" xfId="20421" xr:uid="{00000000-0005-0000-0000-0000F34F0000}"/>
    <cellStyle name="Comma 6 2 2 3 4 4 4" xfId="20422" xr:uid="{00000000-0005-0000-0000-0000F44F0000}"/>
    <cellStyle name="Comma 6 2 2 3 4 5" xfId="20423" xr:uid="{00000000-0005-0000-0000-0000F54F0000}"/>
    <cellStyle name="Comma 6 2 2 3 4 5 2" xfId="20424" xr:uid="{00000000-0005-0000-0000-0000F64F0000}"/>
    <cellStyle name="Comma 6 2 2 3 4 6" xfId="20425" xr:uid="{00000000-0005-0000-0000-0000F74F0000}"/>
    <cellStyle name="Comma 6 2 2 3 4 6 2" xfId="20426" xr:uid="{00000000-0005-0000-0000-0000F84F0000}"/>
    <cellStyle name="Comma 6 2 2 3 4 7" xfId="20427" xr:uid="{00000000-0005-0000-0000-0000F94F0000}"/>
    <cellStyle name="Comma 6 2 2 3 5" xfId="20428" xr:uid="{00000000-0005-0000-0000-0000FA4F0000}"/>
    <cellStyle name="Comma 6 2 2 3 5 2" xfId="20429" xr:uid="{00000000-0005-0000-0000-0000FB4F0000}"/>
    <cellStyle name="Comma 6 2 2 3 5 2 2" xfId="20430" xr:uid="{00000000-0005-0000-0000-0000FC4F0000}"/>
    <cellStyle name="Comma 6 2 2 3 5 2 2 2" xfId="20431" xr:uid="{00000000-0005-0000-0000-0000FD4F0000}"/>
    <cellStyle name="Comma 6 2 2 3 5 2 2 2 2" xfId="20432" xr:uid="{00000000-0005-0000-0000-0000FE4F0000}"/>
    <cellStyle name="Comma 6 2 2 3 5 2 2 3" xfId="20433" xr:uid="{00000000-0005-0000-0000-0000FF4F0000}"/>
    <cellStyle name="Comma 6 2 2 3 5 2 2 3 2" xfId="20434" xr:uid="{00000000-0005-0000-0000-000000500000}"/>
    <cellStyle name="Comma 6 2 2 3 5 2 2 4" xfId="20435" xr:uid="{00000000-0005-0000-0000-000001500000}"/>
    <cellStyle name="Comma 6 2 2 3 5 2 3" xfId="20436" xr:uid="{00000000-0005-0000-0000-000002500000}"/>
    <cellStyle name="Comma 6 2 2 3 5 2 3 2" xfId="20437" xr:uid="{00000000-0005-0000-0000-000003500000}"/>
    <cellStyle name="Comma 6 2 2 3 5 2 4" xfId="20438" xr:uid="{00000000-0005-0000-0000-000004500000}"/>
    <cellStyle name="Comma 6 2 2 3 5 2 4 2" xfId="20439" xr:uid="{00000000-0005-0000-0000-000005500000}"/>
    <cellStyle name="Comma 6 2 2 3 5 2 5" xfId="20440" xr:uid="{00000000-0005-0000-0000-000006500000}"/>
    <cellStyle name="Comma 6 2 2 3 5 3" xfId="20441" xr:uid="{00000000-0005-0000-0000-000007500000}"/>
    <cellStyle name="Comma 6 2 2 3 5 3 2" xfId="20442" xr:uid="{00000000-0005-0000-0000-000008500000}"/>
    <cellStyle name="Comma 6 2 2 3 5 3 2 2" xfId="20443" xr:uid="{00000000-0005-0000-0000-000009500000}"/>
    <cellStyle name="Comma 6 2 2 3 5 3 3" xfId="20444" xr:uid="{00000000-0005-0000-0000-00000A500000}"/>
    <cellStyle name="Comma 6 2 2 3 5 3 3 2" xfId="20445" xr:uid="{00000000-0005-0000-0000-00000B500000}"/>
    <cellStyle name="Comma 6 2 2 3 5 3 4" xfId="20446" xr:uid="{00000000-0005-0000-0000-00000C500000}"/>
    <cellStyle name="Comma 6 2 2 3 5 4" xfId="20447" xr:uid="{00000000-0005-0000-0000-00000D500000}"/>
    <cellStyle name="Comma 6 2 2 3 5 4 2" xfId="20448" xr:uid="{00000000-0005-0000-0000-00000E500000}"/>
    <cellStyle name="Comma 6 2 2 3 5 5" xfId="20449" xr:uid="{00000000-0005-0000-0000-00000F500000}"/>
    <cellStyle name="Comma 6 2 2 3 5 5 2" xfId="20450" xr:uid="{00000000-0005-0000-0000-000010500000}"/>
    <cellStyle name="Comma 6 2 2 3 5 6" xfId="20451" xr:uid="{00000000-0005-0000-0000-000011500000}"/>
    <cellStyle name="Comma 6 2 2 3 6" xfId="20452" xr:uid="{00000000-0005-0000-0000-000012500000}"/>
    <cellStyle name="Comma 6 2 2 3 6 2" xfId="20453" xr:uid="{00000000-0005-0000-0000-000013500000}"/>
    <cellStyle name="Comma 6 2 2 3 6 2 2" xfId="20454" xr:uid="{00000000-0005-0000-0000-000014500000}"/>
    <cellStyle name="Comma 6 2 2 3 6 2 2 2" xfId="20455" xr:uid="{00000000-0005-0000-0000-000015500000}"/>
    <cellStyle name="Comma 6 2 2 3 6 2 3" xfId="20456" xr:uid="{00000000-0005-0000-0000-000016500000}"/>
    <cellStyle name="Comma 6 2 2 3 6 2 3 2" xfId="20457" xr:uid="{00000000-0005-0000-0000-000017500000}"/>
    <cellStyle name="Comma 6 2 2 3 6 2 4" xfId="20458" xr:uid="{00000000-0005-0000-0000-000018500000}"/>
    <cellStyle name="Comma 6 2 2 3 6 3" xfId="20459" xr:uid="{00000000-0005-0000-0000-000019500000}"/>
    <cellStyle name="Comma 6 2 2 3 6 3 2" xfId="20460" xr:uid="{00000000-0005-0000-0000-00001A500000}"/>
    <cellStyle name="Comma 6 2 2 3 6 4" xfId="20461" xr:uid="{00000000-0005-0000-0000-00001B500000}"/>
    <cellStyle name="Comma 6 2 2 3 6 4 2" xfId="20462" xr:uid="{00000000-0005-0000-0000-00001C500000}"/>
    <cellStyle name="Comma 6 2 2 3 6 5" xfId="20463" xr:uid="{00000000-0005-0000-0000-00001D500000}"/>
    <cellStyle name="Comma 6 2 2 3 7" xfId="20464" xr:uid="{00000000-0005-0000-0000-00001E500000}"/>
    <cellStyle name="Comma 6 2 2 3 7 2" xfId="20465" xr:uid="{00000000-0005-0000-0000-00001F500000}"/>
    <cellStyle name="Comma 6 2 2 3 7 2 2" xfId="20466" xr:uid="{00000000-0005-0000-0000-000020500000}"/>
    <cellStyle name="Comma 6 2 2 3 7 3" xfId="20467" xr:uid="{00000000-0005-0000-0000-000021500000}"/>
    <cellStyle name="Comma 6 2 2 3 7 3 2" xfId="20468" xr:uid="{00000000-0005-0000-0000-000022500000}"/>
    <cellStyle name="Comma 6 2 2 3 7 4" xfId="20469" xr:uid="{00000000-0005-0000-0000-000023500000}"/>
    <cellStyle name="Comma 6 2 2 3 8" xfId="20470" xr:uid="{00000000-0005-0000-0000-000024500000}"/>
    <cellStyle name="Comma 6 2 2 3 8 2" xfId="20471" xr:uid="{00000000-0005-0000-0000-000025500000}"/>
    <cellStyle name="Comma 6 2 2 3 9" xfId="20472" xr:uid="{00000000-0005-0000-0000-000026500000}"/>
    <cellStyle name="Comma 6 2 2 3 9 2" xfId="20473" xr:uid="{00000000-0005-0000-0000-000027500000}"/>
    <cellStyle name="Comma 6 2 2 4" xfId="20474" xr:uid="{00000000-0005-0000-0000-000028500000}"/>
    <cellStyle name="Comma 6 2 2 4 2" xfId="20475" xr:uid="{00000000-0005-0000-0000-000029500000}"/>
    <cellStyle name="Comma 6 2 2 4 2 2" xfId="20476" xr:uid="{00000000-0005-0000-0000-00002A500000}"/>
    <cellStyle name="Comma 6 2 2 4 2 2 2" xfId="20477" xr:uid="{00000000-0005-0000-0000-00002B500000}"/>
    <cellStyle name="Comma 6 2 2 4 2 2 2 2" xfId="20478" xr:uid="{00000000-0005-0000-0000-00002C500000}"/>
    <cellStyle name="Comma 6 2 2 4 2 2 2 2 2" xfId="20479" xr:uid="{00000000-0005-0000-0000-00002D500000}"/>
    <cellStyle name="Comma 6 2 2 4 2 2 2 2 2 2" xfId="20480" xr:uid="{00000000-0005-0000-0000-00002E500000}"/>
    <cellStyle name="Comma 6 2 2 4 2 2 2 2 2 2 2" xfId="20481" xr:uid="{00000000-0005-0000-0000-00002F500000}"/>
    <cellStyle name="Comma 6 2 2 4 2 2 2 2 2 3" xfId="20482" xr:uid="{00000000-0005-0000-0000-000030500000}"/>
    <cellStyle name="Comma 6 2 2 4 2 2 2 2 2 3 2" xfId="20483" xr:uid="{00000000-0005-0000-0000-000031500000}"/>
    <cellStyle name="Comma 6 2 2 4 2 2 2 2 2 4" xfId="20484" xr:uid="{00000000-0005-0000-0000-000032500000}"/>
    <cellStyle name="Comma 6 2 2 4 2 2 2 2 3" xfId="20485" xr:uid="{00000000-0005-0000-0000-000033500000}"/>
    <cellStyle name="Comma 6 2 2 4 2 2 2 2 3 2" xfId="20486" xr:uid="{00000000-0005-0000-0000-000034500000}"/>
    <cellStyle name="Comma 6 2 2 4 2 2 2 2 4" xfId="20487" xr:uid="{00000000-0005-0000-0000-000035500000}"/>
    <cellStyle name="Comma 6 2 2 4 2 2 2 2 4 2" xfId="20488" xr:uid="{00000000-0005-0000-0000-000036500000}"/>
    <cellStyle name="Comma 6 2 2 4 2 2 2 2 5" xfId="20489" xr:uid="{00000000-0005-0000-0000-000037500000}"/>
    <cellStyle name="Comma 6 2 2 4 2 2 2 3" xfId="20490" xr:uid="{00000000-0005-0000-0000-000038500000}"/>
    <cellStyle name="Comma 6 2 2 4 2 2 2 3 2" xfId="20491" xr:uid="{00000000-0005-0000-0000-000039500000}"/>
    <cellStyle name="Comma 6 2 2 4 2 2 2 3 2 2" xfId="20492" xr:uid="{00000000-0005-0000-0000-00003A500000}"/>
    <cellStyle name="Comma 6 2 2 4 2 2 2 3 3" xfId="20493" xr:uid="{00000000-0005-0000-0000-00003B500000}"/>
    <cellStyle name="Comma 6 2 2 4 2 2 2 3 3 2" xfId="20494" xr:uid="{00000000-0005-0000-0000-00003C500000}"/>
    <cellStyle name="Comma 6 2 2 4 2 2 2 3 4" xfId="20495" xr:uid="{00000000-0005-0000-0000-00003D500000}"/>
    <cellStyle name="Comma 6 2 2 4 2 2 2 4" xfId="20496" xr:uid="{00000000-0005-0000-0000-00003E500000}"/>
    <cellStyle name="Comma 6 2 2 4 2 2 2 4 2" xfId="20497" xr:uid="{00000000-0005-0000-0000-00003F500000}"/>
    <cellStyle name="Comma 6 2 2 4 2 2 2 5" xfId="20498" xr:uid="{00000000-0005-0000-0000-000040500000}"/>
    <cellStyle name="Comma 6 2 2 4 2 2 2 5 2" xfId="20499" xr:uid="{00000000-0005-0000-0000-000041500000}"/>
    <cellStyle name="Comma 6 2 2 4 2 2 2 6" xfId="20500" xr:uid="{00000000-0005-0000-0000-000042500000}"/>
    <cellStyle name="Comma 6 2 2 4 2 2 3" xfId="20501" xr:uid="{00000000-0005-0000-0000-000043500000}"/>
    <cellStyle name="Comma 6 2 2 4 2 2 3 2" xfId="20502" xr:uid="{00000000-0005-0000-0000-000044500000}"/>
    <cellStyle name="Comma 6 2 2 4 2 2 3 2 2" xfId="20503" xr:uid="{00000000-0005-0000-0000-000045500000}"/>
    <cellStyle name="Comma 6 2 2 4 2 2 3 2 2 2" xfId="20504" xr:uid="{00000000-0005-0000-0000-000046500000}"/>
    <cellStyle name="Comma 6 2 2 4 2 2 3 2 3" xfId="20505" xr:uid="{00000000-0005-0000-0000-000047500000}"/>
    <cellStyle name="Comma 6 2 2 4 2 2 3 2 3 2" xfId="20506" xr:uid="{00000000-0005-0000-0000-000048500000}"/>
    <cellStyle name="Comma 6 2 2 4 2 2 3 2 4" xfId="20507" xr:uid="{00000000-0005-0000-0000-000049500000}"/>
    <cellStyle name="Comma 6 2 2 4 2 2 3 3" xfId="20508" xr:uid="{00000000-0005-0000-0000-00004A500000}"/>
    <cellStyle name="Comma 6 2 2 4 2 2 3 3 2" xfId="20509" xr:uid="{00000000-0005-0000-0000-00004B500000}"/>
    <cellStyle name="Comma 6 2 2 4 2 2 3 4" xfId="20510" xr:uid="{00000000-0005-0000-0000-00004C500000}"/>
    <cellStyle name="Comma 6 2 2 4 2 2 3 4 2" xfId="20511" xr:uid="{00000000-0005-0000-0000-00004D500000}"/>
    <cellStyle name="Comma 6 2 2 4 2 2 3 5" xfId="20512" xr:uid="{00000000-0005-0000-0000-00004E500000}"/>
    <cellStyle name="Comma 6 2 2 4 2 2 4" xfId="20513" xr:uid="{00000000-0005-0000-0000-00004F500000}"/>
    <cellStyle name="Comma 6 2 2 4 2 2 4 2" xfId="20514" xr:uid="{00000000-0005-0000-0000-000050500000}"/>
    <cellStyle name="Comma 6 2 2 4 2 2 4 2 2" xfId="20515" xr:uid="{00000000-0005-0000-0000-000051500000}"/>
    <cellStyle name="Comma 6 2 2 4 2 2 4 3" xfId="20516" xr:uid="{00000000-0005-0000-0000-000052500000}"/>
    <cellStyle name="Comma 6 2 2 4 2 2 4 3 2" xfId="20517" xr:uid="{00000000-0005-0000-0000-000053500000}"/>
    <cellStyle name="Comma 6 2 2 4 2 2 4 4" xfId="20518" xr:uid="{00000000-0005-0000-0000-000054500000}"/>
    <cellStyle name="Comma 6 2 2 4 2 2 5" xfId="20519" xr:uid="{00000000-0005-0000-0000-000055500000}"/>
    <cellStyle name="Comma 6 2 2 4 2 2 5 2" xfId="20520" xr:uid="{00000000-0005-0000-0000-000056500000}"/>
    <cellStyle name="Comma 6 2 2 4 2 2 6" xfId="20521" xr:uid="{00000000-0005-0000-0000-000057500000}"/>
    <cellStyle name="Comma 6 2 2 4 2 2 6 2" xfId="20522" xr:uid="{00000000-0005-0000-0000-000058500000}"/>
    <cellStyle name="Comma 6 2 2 4 2 2 7" xfId="20523" xr:uid="{00000000-0005-0000-0000-000059500000}"/>
    <cellStyle name="Comma 6 2 2 4 2 3" xfId="20524" xr:uid="{00000000-0005-0000-0000-00005A500000}"/>
    <cellStyle name="Comma 6 2 2 4 2 3 2" xfId="20525" xr:uid="{00000000-0005-0000-0000-00005B500000}"/>
    <cellStyle name="Comma 6 2 2 4 2 3 2 2" xfId="20526" xr:uid="{00000000-0005-0000-0000-00005C500000}"/>
    <cellStyle name="Comma 6 2 2 4 2 3 2 2 2" xfId="20527" xr:uid="{00000000-0005-0000-0000-00005D500000}"/>
    <cellStyle name="Comma 6 2 2 4 2 3 2 2 2 2" xfId="20528" xr:uid="{00000000-0005-0000-0000-00005E500000}"/>
    <cellStyle name="Comma 6 2 2 4 2 3 2 2 3" xfId="20529" xr:uid="{00000000-0005-0000-0000-00005F500000}"/>
    <cellStyle name="Comma 6 2 2 4 2 3 2 2 3 2" xfId="20530" xr:uid="{00000000-0005-0000-0000-000060500000}"/>
    <cellStyle name="Comma 6 2 2 4 2 3 2 2 4" xfId="20531" xr:uid="{00000000-0005-0000-0000-000061500000}"/>
    <cellStyle name="Comma 6 2 2 4 2 3 2 3" xfId="20532" xr:uid="{00000000-0005-0000-0000-000062500000}"/>
    <cellStyle name="Comma 6 2 2 4 2 3 2 3 2" xfId="20533" xr:uid="{00000000-0005-0000-0000-000063500000}"/>
    <cellStyle name="Comma 6 2 2 4 2 3 2 4" xfId="20534" xr:uid="{00000000-0005-0000-0000-000064500000}"/>
    <cellStyle name="Comma 6 2 2 4 2 3 2 4 2" xfId="20535" xr:uid="{00000000-0005-0000-0000-000065500000}"/>
    <cellStyle name="Comma 6 2 2 4 2 3 2 5" xfId="20536" xr:uid="{00000000-0005-0000-0000-000066500000}"/>
    <cellStyle name="Comma 6 2 2 4 2 3 3" xfId="20537" xr:uid="{00000000-0005-0000-0000-000067500000}"/>
    <cellStyle name="Comma 6 2 2 4 2 3 3 2" xfId="20538" xr:uid="{00000000-0005-0000-0000-000068500000}"/>
    <cellStyle name="Comma 6 2 2 4 2 3 3 2 2" xfId="20539" xr:uid="{00000000-0005-0000-0000-000069500000}"/>
    <cellStyle name="Comma 6 2 2 4 2 3 3 3" xfId="20540" xr:uid="{00000000-0005-0000-0000-00006A500000}"/>
    <cellStyle name="Comma 6 2 2 4 2 3 3 3 2" xfId="20541" xr:uid="{00000000-0005-0000-0000-00006B500000}"/>
    <cellStyle name="Comma 6 2 2 4 2 3 3 4" xfId="20542" xr:uid="{00000000-0005-0000-0000-00006C500000}"/>
    <cellStyle name="Comma 6 2 2 4 2 3 4" xfId="20543" xr:uid="{00000000-0005-0000-0000-00006D500000}"/>
    <cellStyle name="Comma 6 2 2 4 2 3 4 2" xfId="20544" xr:uid="{00000000-0005-0000-0000-00006E500000}"/>
    <cellStyle name="Comma 6 2 2 4 2 3 5" xfId="20545" xr:uid="{00000000-0005-0000-0000-00006F500000}"/>
    <cellStyle name="Comma 6 2 2 4 2 3 5 2" xfId="20546" xr:uid="{00000000-0005-0000-0000-000070500000}"/>
    <cellStyle name="Comma 6 2 2 4 2 3 6" xfId="20547" xr:uid="{00000000-0005-0000-0000-000071500000}"/>
    <cellStyle name="Comma 6 2 2 4 2 4" xfId="20548" xr:uid="{00000000-0005-0000-0000-000072500000}"/>
    <cellStyle name="Comma 6 2 2 4 2 4 2" xfId="20549" xr:uid="{00000000-0005-0000-0000-000073500000}"/>
    <cellStyle name="Comma 6 2 2 4 2 4 2 2" xfId="20550" xr:uid="{00000000-0005-0000-0000-000074500000}"/>
    <cellStyle name="Comma 6 2 2 4 2 4 2 2 2" xfId="20551" xr:uid="{00000000-0005-0000-0000-000075500000}"/>
    <cellStyle name="Comma 6 2 2 4 2 4 2 3" xfId="20552" xr:uid="{00000000-0005-0000-0000-000076500000}"/>
    <cellStyle name="Comma 6 2 2 4 2 4 2 3 2" xfId="20553" xr:uid="{00000000-0005-0000-0000-000077500000}"/>
    <cellStyle name="Comma 6 2 2 4 2 4 2 4" xfId="20554" xr:uid="{00000000-0005-0000-0000-000078500000}"/>
    <cellStyle name="Comma 6 2 2 4 2 4 3" xfId="20555" xr:uid="{00000000-0005-0000-0000-000079500000}"/>
    <cellStyle name="Comma 6 2 2 4 2 4 3 2" xfId="20556" xr:uid="{00000000-0005-0000-0000-00007A500000}"/>
    <cellStyle name="Comma 6 2 2 4 2 4 4" xfId="20557" xr:uid="{00000000-0005-0000-0000-00007B500000}"/>
    <cellStyle name="Comma 6 2 2 4 2 4 4 2" xfId="20558" xr:uid="{00000000-0005-0000-0000-00007C500000}"/>
    <cellStyle name="Comma 6 2 2 4 2 4 5" xfId="20559" xr:uid="{00000000-0005-0000-0000-00007D500000}"/>
    <cellStyle name="Comma 6 2 2 4 2 5" xfId="20560" xr:uid="{00000000-0005-0000-0000-00007E500000}"/>
    <cellStyle name="Comma 6 2 2 4 2 5 2" xfId="20561" xr:uid="{00000000-0005-0000-0000-00007F500000}"/>
    <cellStyle name="Comma 6 2 2 4 2 5 2 2" xfId="20562" xr:uid="{00000000-0005-0000-0000-000080500000}"/>
    <cellStyle name="Comma 6 2 2 4 2 5 3" xfId="20563" xr:uid="{00000000-0005-0000-0000-000081500000}"/>
    <cellStyle name="Comma 6 2 2 4 2 5 3 2" xfId="20564" xr:uid="{00000000-0005-0000-0000-000082500000}"/>
    <cellStyle name="Comma 6 2 2 4 2 5 4" xfId="20565" xr:uid="{00000000-0005-0000-0000-000083500000}"/>
    <cellStyle name="Comma 6 2 2 4 2 6" xfId="20566" xr:uid="{00000000-0005-0000-0000-000084500000}"/>
    <cellStyle name="Comma 6 2 2 4 2 6 2" xfId="20567" xr:uid="{00000000-0005-0000-0000-000085500000}"/>
    <cellStyle name="Comma 6 2 2 4 2 7" xfId="20568" xr:uid="{00000000-0005-0000-0000-000086500000}"/>
    <cellStyle name="Comma 6 2 2 4 2 7 2" xfId="20569" xr:uid="{00000000-0005-0000-0000-000087500000}"/>
    <cellStyle name="Comma 6 2 2 4 2 8" xfId="20570" xr:uid="{00000000-0005-0000-0000-000088500000}"/>
    <cellStyle name="Comma 6 2 2 4 3" xfId="20571" xr:uid="{00000000-0005-0000-0000-000089500000}"/>
    <cellStyle name="Comma 6 2 2 4 3 2" xfId="20572" xr:uid="{00000000-0005-0000-0000-00008A500000}"/>
    <cellStyle name="Comma 6 2 2 4 3 2 2" xfId="20573" xr:uid="{00000000-0005-0000-0000-00008B500000}"/>
    <cellStyle name="Comma 6 2 2 4 3 2 2 2" xfId="20574" xr:uid="{00000000-0005-0000-0000-00008C500000}"/>
    <cellStyle name="Comma 6 2 2 4 3 2 2 2 2" xfId="20575" xr:uid="{00000000-0005-0000-0000-00008D500000}"/>
    <cellStyle name="Comma 6 2 2 4 3 2 2 2 2 2" xfId="20576" xr:uid="{00000000-0005-0000-0000-00008E500000}"/>
    <cellStyle name="Comma 6 2 2 4 3 2 2 2 3" xfId="20577" xr:uid="{00000000-0005-0000-0000-00008F500000}"/>
    <cellStyle name="Comma 6 2 2 4 3 2 2 2 3 2" xfId="20578" xr:uid="{00000000-0005-0000-0000-000090500000}"/>
    <cellStyle name="Comma 6 2 2 4 3 2 2 2 4" xfId="20579" xr:uid="{00000000-0005-0000-0000-000091500000}"/>
    <cellStyle name="Comma 6 2 2 4 3 2 2 3" xfId="20580" xr:uid="{00000000-0005-0000-0000-000092500000}"/>
    <cellStyle name="Comma 6 2 2 4 3 2 2 3 2" xfId="20581" xr:uid="{00000000-0005-0000-0000-000093500000}"/>
    <cellStyle name="Comma 6 2 2 4 3 2 2 4" xfId="20582" xr:uid="{00000000-0005-0000-0000-000094500000}"/>
    <cellStyle name="Comma 6 2 2 4 3 2 2 4 2" xfId="20583" xr:uid="{00000000-0005-0000-0000-000095500000}"/>
    <cellStyle name="Comma 6 2 2 4 3 2 2 5" xfId="20584" xr:uid="{00000000-0005-0000-0000-000096500000}"/>
    <cellStyle name="Comma 6 2 2 4 3 2 3" xfId="20585" xr:uid="{00000000-0005-0000-0000-000097500000}"/>
    <cellStyle name="Comma 6 2 2 4 3 2 3 2" xfId="20586" xr:uid="{00000000-0005-0000-0000-000098500000}"/>
    <cellStyle name="Comma 6 2 2 4 3 2 3 2 2" xfId="20587" xr:uid="{00000000-0005-0000-0000-000099500000}"/>
    <cellStyle name="Comma 6 2 2 4 3 2 3 3" xfId="20588" xr:uid="{00000000-0005-0000-0000-00009A500000}"/>
    <cellStyle name="Comma 6 2 2 4 3 2 3 3 2" xfId="20589" xr:uid="{00000000-0005-0000-0000-00009B500000}"/>
    <cellStyle name="Comma 6 2 2 4 3 2 3 4" xfId="20590" xr:uid="{00000000-0005-0000-0000-00009C500000}"/>
    <cellStyle name="Comma 6 2 2 4 3 2 4" xfId="20591" xr:uid="{00000000-0005-0000-0000-00009D500000}"/>
    <cellStyle name="Comma 6 2 2 4 3 2 4 2" xfId="20592" xr:uid="{00000000-0005-0000-0000-00009E500000}"/>
    <cellStyle name="Comma 6 2 2 4 3 2 5" xfId="20593" xr:uid="{00000000-0005-0000-0000-00009F500000}"/>
    <cellStyle name="Comma 6 2 2 4 3 2 5 2" xfId="20594" xr:uid="{00000000-0005-0000-0000-0000A0500000}"/>
    <cellStyle name="Comma 6 2 2 4 3 2 6" xfId="20595" xr:uid="{00000000-0005-0000-0000-0000A1500000}"/>
    <cellStyle name="Comma 6 2 2 4 3 3" xfId="20596" xr:uid="{00000000-0005-0000-0000-0000A2500000}"/>
    <cellStyle name="Comma 6 2 2 4 3 3 2" xfId="20597" xr:uid="{00000000-0005-0000-0000-0000A3500000}"/>
    <cellStyle name="Comma 6 2 2 4 3 3 2 2" xfId="20598" xr:uid="{00000000-0005-0000-0000-0000A4500000}"/>
    <cellStyle name="Comma 6 2 2 4 3 3 2 2 2" xfId="20599" xr:uid="{00000000-0005-0000-0000-0000A5500000}"/>
    <cellStyle name="Comma 6 2 2 4 3 3 2 3" xfId="20600" xr:uid="{00000000-0005-0000-0000-0000A6500000}"/>
    <cellStyle name="Comma 6 2 2 4 3 3 2 3 2" xfId="20601" xr:uid="{00000000-0005-0000-0000-0000A7500000}"/>
    <cellStyle name="Comma 6 2 2 4 3 3 2 4" xfId="20602" xr:uid="{00000000-0005-0000-0000-0000A8500000}"/>
    <cellStyle name="Comma 6 2 2 4 3 3 3" xfId="20603" xr:uid="{00000000-0005-0000-0000-0000A9500000}"/>
    <cellStyle name="Comma 6 2 2 4 3 3 3 2" xfId="20604" xr:uid="{00000000-0005-0000-0000-0000AA500000}"/>
    <cellStyle name="Comma 6 2 2 4 3 3 4" xfId="20605" xr:uid="{00000000-0005-0000-0000-0000AB500000}"/>
    <cellStyle name="Comma 6 2 2 4 3 3 4 2" xfId="20606" xr:uid="{00000000-0005-0000-0000-0000AC500000}"/>
    <cellStyle name="Comma 6 2 2 4 3 3 5" xfId="20607" xr:uid="{00000000-0005-0000-0000-0000AD500000}"/>
    <cellStyle name="Comma 6 2 2 4 3 4" xfId="20608" xr:uid="{00000000-0005-0000-0000-0000AE500000}"/>
    <cellStyle name="Comma 6 2 2 4 3 4 2" xfId="20609" xr:uid="{00000000-0005-0000-0000-0000AF500000}"/>
    <cellStyle name="Comma 6 2 2 4 3 4 2 2" xfId="20610" xr:uid="{00000000-0005-0000-0000-0000B0500000}"/>
    <cellStyle name="Comma 6 2 2 4 3 4 3" xfId="20611" xr:uid="{00000000-0005-0000-0000-0000B1500000}"/>
    <cellStyle name="Comma 6 2 2 4 3 4 3 2" xfId="20612" xr:uid="{00000000-0005-0000-0000-0000B2500000}"/>
    <cellStyle name="Comma 6 2 2 4 3 4 4" xfId="20613" xr:uid="{00000000-0005-0000-0000-0000B3500000}"/>
    <cellStyle name="Comma 6 2 2 4 3 5" xfId="20614" xr:uid="{00000000-0005-0000-0000-0000B4500000}"/>
    <cellStyle name="Comma 6 2 2 4 3 5 2" xfId="20615" xr:uid="{00000000-0005-0000-0000-0000B5500000}"/>
    <cellStyle name="Comma 6 2 2 4 3 6" xfId="20616" xr:uid="{00000000-0005-0000-0000-0000B6500000}"/>
    <cellStyle name="Comma 6 2 2 4 3 6 2" xfId="20617" xr:uid="{00000000-0005-0000-0000-0000B7500000}"/>
    <cellStyle name="Comma 6 2 2 4 3 7" xfId="20618" xr:uid="{00000000-0005-0000-0000-0000B8500000}"/>
    <cellStyle name="Comma 6 2 2 4 4" xfId="20619" xr:uid="{00000000-0005-0000-0000-0000B9500000}"/>
    <cellStyle name="Comma 6 2 2 4 4 2" xfId="20620" xr:uid="{00000000-0005-0000-0000-0000BA500000}"/>
    <cellStyle name="Comma 6 2 2 4 4 2 2" xfId="20621" xr:uid="{00000000-0005-0000-0000-0000BB500000}"/>
    <cellStyle name="Comma 6 2 2 4 4 2 2 2" xfId="20622" xr:uid="{00000000-0005-0000-0000-0000BC500000}"/>
    <cellStyle name="Comma 6 2 2 4 4 2 2 2 2" xfId="20623" xr:uid="{00000000-0005-0000-0000-0000BD500000}"/>
    <cellStyle name="Comma 6 2 2 4 4 2 2 3" xfId="20624" xr:uid="{00000000-0005-0000-0000-0000BE500000}"/>
    <cellStyle name="Comma 6 2 2 4 4 2 2 3 2" xfId="20625" xr:uid="{00000000-0005-0000-0000-0000BF500000}"/>
    <cellStyle name="Comma 6 2 2 4 4 2 2 4" xfId="20626" xr:uid="{00000000-0005-0000-0000-0000C0500000}"/>
    <cellStyle name="Comma 6 2 2 4 4 2 3" xfId="20627" xr:uid="{00000000-0005-0000-0000-0000C1500000}"/>
    <cellStyle name="Comma 6 2 2 4 4 2 3 2" xfId="20628" xr:uid="{00000000-0005-0000-0000-0000C2500000}"/>
    <cellStyle name="Comma 6 2 2 4 4 2 4" xfId="20629" xr:uid="{00000000-0005-0000-0000-0000C3500000}"/>
    <cellStyle name="Comma 6 2 2 4 4 2 4 2" xfId="20630" xr:uid="{00000000-0005-0000-0000-0000C4500000}"/>
    <cellStyle name="Comma 6 2 2 4 4 2 5" xfId="20631" xr:uid="{00000000-0005-0000-0000-0000C5500000}"/>
    <cellStyle name="Comma 6 2 2 4 4 3" xfId="20632" xr:uid="{00000000-0005-0000-0000-0000C6500000}"/>
    <cellStyle name="Comma 6 2 2 4 4 3 2" xfId="20633" xr:uid="{00000000-0005-0000-0000-0000C7500000}"/>
    <cellStyle name="Comma 6 2 2 4 4 3 2 2" xfId="20634" xr:uid="{00000000-0005-0000-0000-0000C8500000}"/>
    <cellStyle name="Comma 6 2 2 4 4 3 3" xfId="20635" xr:uid="{00000000-0005-0000-0000-0000C9500000}"/>
    <cellStyle name="Comma 6 2 2 4 4 3 3 2" xfId="20636" xr:uid="{00000000-0005-0000-0000-0000CA500000}"/>
    <cellStyle name="Comma 6 2 2 4 4 3 4" xfId="20637" xr:uid="{00000000-0005-0000-0000-0000CB500000}"/>
    <cellStyle name="Comma 6 2 2 4 4 4" xfId="20638" xr:uid="{00000000-0005-0000-0000-0000CC500000}"/>
    <cellStyle name="Comma 6 2 2 4 4 4 2" xfId="20639" xr:uid="{00000000-0005-0000-0000-0000CD500000}"/>
    <cellStyle name="Comma 6 2 2 4 4 5" xfId="20640" xr:uid="{00000000-0005-0000-0000-0000CE500000}"/>
    <cellStyle name="Comma 6 2 2 4 4 5 2" xfId="20641" xr:uid="{00000000-0005-0000-0000-0000CF500000}"/>
    <cellStyle name="Comma 6 2 2 4 4 6" xfId="20642" xr:uid="{00000000-0005-0000-0000-0000D0500000}"/>
    <cellStyle name="Comma 6 2 2 4 5" xfId="20643" xr:uid="{00000000-0005-0000-0000-0000D1500000}"/>
    <cellStyle name="Comma 6 2 2 4 5 2" xfId="20644" xr:uid="{00000000-0005-0000-0000-0000D2500000}"/>
    <cellStyle name="Comma 6 2 2 4 5 2 2" xfId="20645" xr:uid="{00000000-0005-0000-0000-0000D3500000}"/>
    <cellStyle name="Comma 6 2 2 4 5 2 2 2" xfId="20646" xr:uid="{00000000-0005-0000-0000-0000D4500000}"/>
    <cellStyle name="Comma 6 2 2 4 5 2 3" xfId="20647" xr:uid="{00000000-0005-0000-0000-0000D5500000}"/>
    <cellStyle name="Comma 6 2 2 4 5 2 3 2" xfId="20648" xr:uid="{00000000-0005-0000-0000-0000D6500000}"/>
    <cellStyle name="Comma 6 2 2 4 5 2 4" xfId="20649" xr:uid="{00000000-0005-0000-0000-0000D7500000}"/>
    <cellStyle name="Comma 6 2 2 4 5 3" xfId="20650" xr:uid="{00000000-0005-0000-0000-0000D8500000}"/>
    <cellStyle name="Comma 6 2 2 4 5 3 2" xfId="20651" xr:uid="{00000000-0005-0000-0000-0000D9500000}"/>
    <cellStyle name="Comma 6 2 2 4 5 4" xfId="20652" xr:uid="{00000000-0005-0000-0000-0000DA500000}"/>
    <cellStyle name="Comma 6 2 2 4 5 4 2" xfId="20653" xr:uid="{00000000-0005-0000-0000-0000DB500000}"/>
    <cellStyle name="Comma 6 2 2 4 5 5" xfId="20654" xr:uid="{00000000-0005-0000-0000-0000DC500000}"/>
    <cellStyle name="Comma 6 2 2 4 6" xfId="20655" xr:uid="{00000000-0005-0000-0000-0000DD500000}"/>
    <cellStyle name="Comma 6 2 2 4 6 2" xfId="20656" xr:uid="{00000000-0005-0000-0000-0000DE500000}"/>
    <cellStyle name="Comma 6 2 2 4 6 2 2" xfId="20657" xr:uid="{00000000-0005-0000-0000-0000DF500000}"/>
    <cellStyle name="Comma 6 2 2 4 6 3" xfId="20658" xr:uid="{00000000-0005-0000-0000-0000E0500000}"/>
    <cellStyle name="Comma 6 2 2 4 6 3 2" xfId="20659" xr:uid="{00000000-0005-0000-0000-0000E1500000}"/>
    <cellStyle name="Comma 6 2 2 4 6 4" xfId="20660" xr:uid="{00000000-0005-0000-0000-0000E2500000}"/>
    <cellStyle name="Comma 6 2 2 4 7" xfId="20661" xr:uid="{00000000-0005-0000-0000-0000E3500000}"/>
    <cellStyle name="Comma 6 2 2 4 7 2" xfId="20662" xr:uid="{00000000-0005-0000-0000-0000E4500000}"/>
    <cellStyle name="Comma 6 2 2 4 8" xfId="20663" xr:uid="{00000000-0005-0000-0000-0000E5500000}"/>
    <cellStyle name="Comma 6 2 2 4 8 2" xfId="20664" xr:uid="{00000000-0005-0000-0000-0000E6500000}"/>
    <cellStyle name="Comma 6 2 2 4 9" xfId="20665" xr:uid="{00000000-0005-0000-0000-0000E7500000}"/>
    <cellStyle name="Comma 6 2 2 5" xfId="20666" xr:uid="{00000000-0005-0000-0000-0000E8500000}"/>
    <cellStyle name="Comma 6 2 2 5 2" xfId="20667" xr:uid="{00000000-0005-0000-0000-0000E9500000}"/>
    <cellStyle name="Comma 6 2 2 5 2 2" xfId="20668" xr:uid="{00000000-0005-0000-0000-0000EA500000}"/>
    <cellStyle name="Comma 6 2 2 5 2 2 2" xfId="20669" xr:uid="{00000000-0005-0000-0000-0000EB500000}"/>
    <cellStyle name="Comma 6 2 2 5 2 2 2 2" xfId="20670" xr:uid="{00000000-0005-0000-0000-0000EC500000}"/>
    <cellStyle name="Comma 6 2 2 5 2 2 2 2 2" xfId="20671" xr:uid="{00000000-0005-0000-0000-0000ED500000}"/>
    <cellStyle name="Comma 6 2 2 5 2 2 2 2 2 2" xfId="20672" xr:uid="{00000000-0005-0000-0000-0000EE500000}"/>
    <cellStyle name="Comma 6 2 2 5 2 2 2 2 3" xfId="20673" xr:uid="{00000000-0005-0000-0000-0000EF500000}"/>
    <cellStyle name="Comma 6 2 2 5 2 2 2 2 3 2" xfId="20674" xr:uid="{00000000-0005-0000-0000-0000F0500000}"/>
    <cellStyle name="Comma 6 2 2 5 2 2 2 2 4" xfId="20675" xr:uid="{00000000-0005-0000-0000-0000F1500000}"/>
    <cellStyle name="Comma 6 2 2 5 2 2 2 3" xfId="20676" xr:uid="{00000000-0005-0000-0000-0000F2500000}"/>
    <cellStyle name="Comma 6 2 2 5 2 2 2 3 2" xfId="20677" xr:uid="{00000000-0005-0000-0000-0000F3500000}"/>
    <cellStyle name="Comma 6 2 2 5 2 2 2 4" xfId="20678" xr:uid="{00000000-0005-0000-0000-0000F4500000}"/>
    <cellStyle name="Comma 6 2 2 5 2 2 2 4 2" xfId="20679" xr:uid="{00000000-0005-0000-0000-0000F5500000}"/>
    <cellStyle name="Comma 6 2 2 5 2 2 2 5" xfId="20680" xr:uid="{00000000-0005-0000-0000-0000F6500000}"/>
    <cellStyle name="Comma 6 2 2 5 2 2 3" xfId="20681" xr:uid="{00000000-0005-0000-0000-0000F7500000}"/>
    <cellStyle name="Comma 6 2 2 5 2 2 3 2" xfId="20682" xr:uid="{00000000-0005-0000-0000-0000F8500000}"/>
    <cellStyle name="Comma 6 2 2 5 2 2 3 2 2" xfId="20683" xr:uid="{00000000-0005-0000-0000-0000F9500000}"/>
    <cellStyle name="Comma 6 2 2 5 2 2 3 3" xfId="20684" xr:uid="{00000000-0005-0000-0000-0000FA500000}"/>
    <cellStyle name="Comma 6 2 2 5 2 2 3 3 2" xfId="20685" xr:uid="{00000000-0005-0000-0000-0000FB500000}"/>
    <cellStyle name="Comma 6 2 2 5 2 2 3 4" xfId="20686" xr:uid="{00000000-0005-0000-0000-0000FC500000}"/>
    <cellStyle name="Comma 6 2 2 5 2 2 4" xfId="20687" xr:uid="{00000000-0005-0000-0000-0000FD500000}"/>
    <cellStyle name="Comma 6 2 2 5 2 2 4 2" xfId="20688" xr:uid="{00000000-0005-0000-0000-0000FE500000}"/>
    <cellStyle name="Comma 6 2 2 5 2 2 5" xfId="20689" xr:uid="{00000000-0005-0000-0000-0000FF500000}"/>
    <cellStyle name="Comma 6 2 2 5 2 2 5 2" xfId="20690" xr:uid="{00000000-0005-0000-0000-000000510000}"/>
    <cellStyle name="Comma 6 2 2 5 2 2 6" xfId="20691" xr:uid="{00000000-0005-0000-0000-000001510000}"/>
    <cellStyle name="Comma 6 2 2 5 2 3" xfId="20692" xr:uid="{00000000-0005-0000-0000-000002510000}"/>
    <cellStyle name="Comma 6 2 2 5 2 3 2" xfId="20693" xr:uid="{00000000-0005-0000-0000-000003510000}"/>
    <cellStyle name="Comma 6 2 2 5 2 3 2 2" xfId="20694" xr:uid="{00000000-0005-0000-0000-000004510000}"/>
    <cellStyle name="Comma 6 2 2 5 2 3 2 2 2" xfId="20695" xr:uid="{00000000-0005-0000-0000-000005510000}"/>
    <cellStyle name="Comma 6 2 2 5 2 3 2 3" xfId="20696" xr:uid="{00000000-0005-0000-0000-000006510000}"/>
    <cellStyle name="Comma 6 2 2 5 2 3 2 3 2" xfId="20697" xr:uid="{00000000-0005-0000-0000-000007510000}"/>
    <cellStyle name="Comma 6 2 2 5 2 3 2 4" xfId="20698" xr:uid="{00000000-0005-0000-0000-000008510000}"/>
    <cellStyle name="Comma 6 2 2 5 2 3 3" xfId="20699" xr:uid="{00000000-0005-0000-0000-000009510000}"/>
    <cellStyle name="Comma 6 2 2 5 2 3 3 2" xfId="20700" xr:uid="{00000000-0005-0000-0000-00000A510000}"/>
    <cellStyle name="Comma 6 2 2 5 2 3 4" xfId="20701" xr:uid="{00000000-0005-0000-0000-00000B510000}"/>
    <cellStyle name="Comma 6 2 2 5 2 3 4 2" xfId="20702" xr:uid="{00000000-0005-0000-0000-00000C510000}"/>
    <cellStyle name="Comma 6 2 2 5 2 3 5" xfId="20703" xr:uid="{00000000-0005-0000-0000-00000D510000}"/>
    <cellStyle name="Comma 6 2 2 5 2 4" xfId="20704" xr:uid="{00000000-0005-0000-0000-00000E510000}"/>
    <cellStyle name="Comma 6 2 2 5 2 4 2" xfId="20705" xr:uid="{00000000-0005-0000-0000-00000F510000}"/>
    <cellStyle name="Comma 6 2 2 5 2 4 2 2" xfId="20706" xr:uid="{00000000-0005-0000-0000-000010510000}"/>
    <cellStyle name="Comma 6 2 2 5 2 4 3" xfId="20707" xr:uid="{00000000-0005-0000-0000-000011510000}"/>
    <cellStyle name="Comma 6 2 2 5 2 4 3 2" xfId="20708" xr:uid="{00000000-0005-0000-0000-000012510000}"/>
    <cellStyle name="Comma 6 2 2 5 2 4 4" xfId="20709" xr:uid="{00000000-0005-0000-0000-000013510000}"/>
    <cellStyle name="Comma 6 2 2 5 2 5" xfId="20710" xr:uid="{00000000-0005-0000-0000-000014510000}"/>
    <cellStyle name="Comma 6 2 2 5 2 5 2" xfId="20711" xr:uid="{00000000-0005-0000-0000-000015510000}"/>
    <cellStyle name="Comma 6 2 2 5 2 6" xfId="20712" xr:uid="{00000000-0005-0000-0000-000016510000}"/>
    <cellStyle name="Comma 6 2 2 5 2 6 2" xfId="20713" xr:uid="{00000000-0005-0000-0000-000017510000}"/>
    <cellStyle name="Comma 6 2 2 5 2 7" xfId="20714" xr:uid="{00000000-0005-0000-0000-000018510000}"/>
    <cellStyle name="Comma 6 2 2 5 3" xfId="20715" xr:uid="{00000000-0005-0000-0000-000019510000}"/>
    <cellStyle name="Comma 6 2 2 5 3 2" xfId="20716" xr:uid="{00000000-0005-0000-0000-00001A510000}"/>
    <cellStyle name="Comma 6 2 2 5 3 2 2" xfId="20717" xr:uid="{00000000-0005-0000-0000-00001B510000}"/>
    <cellStyle name="Comma 6 2 2 5 3 2 2 2" xfId="20718" xr:uid="{00000000-0005-0000-0000-00001C510000}"/>
    <cellStyle name="Comma 6 2 2 5 3 2 2 2 2" xfId="20719" xr:uid="{00000000-0005-0000-0000-00001D510000}"/>
    <cellStyle name="Comma 6 2 2 5 3 2 2 3" xfId="20720" xr:uid="{00000000-0005-0000-0000-00001E510000}"/>
    <cellStyle name="Comma 6 2 2 5 3 2 2 3 2" xfId="20721" xr:uid="{00000000-0005-0000-0000-00001F510000}"/>
    <cellStyle name="Comma 6 2 2 5 3 2 2 4" xfId="20722" xr:uid="{00000000-0005-0000-0000-000020510000}"/>
    <cellStyle name="Comma 6 2 2 5 3 2 3" xfId="20723" xr:uid="{00000000-0005-0000-0000-000021510000}"/>
    <cellStyle name="Comma 6 2 2 5 3 2 3 2" xfId="20724" xr:uid="{00000000-0005-0000-0000-000022510000}"/>
    <cellStyle name="Comma 6 2 2 5 3 2 4" xfId="20725" xr:uid="{00000000-0005-0000-0000-000023510000}"/>
    <cellStyle name="Comma 6 2 2 5 3 2 4 2" xfId="20726" xr:uid="{00000000-0005-0000-0000-000024510000}"/>
    <cellStyle name="Comma 6 2 2 5 3 2 5" xfId="20727" xr:uid="{00000000-0005-0000-0000-000025510000}"/>
    <cellStyle name="Comma 6 2 2 5 3 3" xfId="20728" xr:uid="{00000000-0005-0000-0000-000026510000}"/>
    <cellStyle name="Comma 6 2 2 5 3 3 2" xfId="20729" xr:uid="{00000000-0005-0000-0000-000027510000}"/>
    <cellStyle name="Comma 6 2 2 5 3 3 2 2" xfId="20730" xr:uid="{00000000-0005-0000-0000-000028510000}"/>
    <cellStyle name="Comma 6 2 2 5 3 3 3" xfId="20731" xr:uid="{00000000-0005-0000-0000-000029510000}"/>
    <cellStyle name="Comma 6 2 2 5 3 3 3 2" xfId="20732" xr:uid="{00000000-0005-0000-0000-00002A510000}"/>
    <cellStyle name="Comma 6 2 2 5 3 3 4" xfId="20733" xr:uid="{00000000-0005-0000-0000-00002B510000}"/>
    <cellStyle name="Comma 6 2 2 5 3 4" xfId="20734" xr:uid="{00000000-0005-0000-0000-00002C510000}"/>
    <cellStyle name="Comma 6 2 2 5 3 4 2" xfId="20735" xr:uid="{00000000-0005-0000-0000-00002D510000}"/>
    <cellStyle name="Comma 6 2 2 5 3 5" xfId="20736" xr:uid="{00000000-0005-0000-0000-00002E510000}"/>
    <cellStyle name="Comma 6 2 2 5 3 5 2" xfId="20737" xr:uid="{00000000-0005-0000-0000-00002F510000}"/>
    <cellStyle name="Comma 6 2 2 5 3 6" xfId="20738" xr:uid="{00000000-0005-0000-0000-000030510000}"/>
    <cellStyle name="Comma 6 2 2 5 4" xfId="20739" xr:uid="{00000000-0005-0000-0000-000031510000}"/>
    <cellStyle name="Comma 6 2 2 5 4 2" xfId="20740" xr:uid="{00000000-0005-0000-0000-000032510000}"/>
    <cellStyle name="Comma 6 2 2 5 4 2 2" xfId="20741" xr:uid="{00000000-0005-0000-0000-000033510000}"/>
    <cellStyle name="Comma 6 2 2 5 4 2 2 2" xfId="20742" xr:uid="{00000000-0005-0000-0000-000034510000}"/>
    <cellStyle name="Comma 6 2 2 5 4 2 3" xfId="20743" xr:uid="{00000000-0005-0000-0000-000035510000}"/>
    <cellStyle name="Comma 6 2 2 5 4 2 3 2" xfId="20744" xr:uid="{00000000-0005-0000-0000-000036510000}"/>
    <cellStyle name="Comma 6 2 2 5 4 2 4" xfId="20745" xr:uid="{00000000-0005-0000-0000-000037510000}"/>
    <cellStyle name="Comma 6 2 2 5 4 3" xfId="20746" xr:uid="{00000000-0005-0000-0000-000038510000}"/>
    <cellStyle name="Comma 6 2 2 5 4 3 2" xfId="20747" xr:uid="{00000000-0005-0000-0000-000039510000}"/>
    <cellStyle name="Comma 6 2 2 5 4 4" xfId="20748" xr:uid="{00000000-0005-0000-0000-00003A510000}"/>
    <cellStyle name="Comma 6 2 2 5 4 4 2" xfId="20749" xr:uid="{00000000-0005-0000-0000-00003B510000}"/>
    <cellStyle name="Comma 6 2 2 5 4 5" xfId="20750" xr:uid="{00000000-0005-0000-0000-00003C510000}"/>
    <cellStyle name="Comma 6 2 2 5 5" xfId="20751" xr:uid="{00000000-0005-0000-0000-00003D510000}"/>
    <cellStyle name="Comma 6 2 2 5 5 2" xfId="20752" xr:uid="{00000000-0005-0000-0000-00003E510000}"/>
    <cellStyle name="Comma 6 2 2 5 5 2 2" xfId="20753" xr:uid="{00000000-0005-0000-0000-00003F510000}"/>
    <cellStyle name="Comma 6 2 2 5 5 3" xfId="20754" xr:uid="{00000000-0005-0000-0000-000040510000}"/>
    <cellStyle name="Comma 6 2 2 5 5 3 2" xfId="20755" xr:uid="{00000000-0005-0000-0000-000041510000}"/>
    <cellStyle name="Comma 6 2 2 5 5 4" xfId="20756" xr:uid="{00000000-0005-0000-0000-000042510000}"/>
    <cellStyle name="Comma 6 2 2 5 6" xfId="20757" xr:uid="{00000000-0005-0000-0000-000043510000}"/>
    <cellStyle name="Comma 6 2 2 5 6 2" xfId="20758" xr:uid="{00000000-0005-0000-0000-000044510000}"/>
    <cellStyle name="Comma 6 2 2 5 7" xfId="20759" xr:uid="{00000000-0005-0000-0000-000045510000}"/>
    <cellStyle name="Comma 6 2 2 5 7 2" xfId="20760" xr:uid="{00000000-0005-0000-0000-000046510000}"/>
    <cellStyle name="Comma 6 2 2 5 8" xfId="20761" xr:uid="{00000000-0005-0000-0000-000047510000}"/>
    <cellStyle name="Comma 6 2 2 6" xfId="20762" xr:uid="{00000000-0005-0000-0000-000048510000}"/>
    <cellStyle name="Comma 6 2 2 6 2" xfId="20763" xr:uid="{00000000-0005-0000-0000-000049510000}"/>
    <cellStyle name="Comma 6 2 2 6 2 2" xfId="20764" xr:uid="{00000000-0005-0000-0000-00004A510000}"/>
    <cellStyle name="Comma 6 2 2 6 2 2 2" xfId="20765" xr:uid="{00000000-0005-0000-0000-00004B510000}"/>
    <cellStyle name="Comma 6 2 2 6 2 2 2 2" xfId="20766" xr:uid="{00000000-0005-0000-0000-00004C510000}"/>
    <cellStyle name="Comma 6 2 2 6 2 2 2 2 2" xfId="20767" xr:uid="{00000000-0005-0000-0000-00004D510000}"/>
    <cellStyle name="Comma 6 2 2 6 2 2 2 3" xfId="20768" xr:uid="{00000000-0005-0000-0000-00004E510000}"/>
    <cellStyle name="Comma 6 2 2 6 2 2 2 3 2" xfId="20769" xr:uid="{00000000-0005-0000-0000-00004F510000}"/>
    <cellStyle name="Comma 6 2 2 6 2 2 2 4" xfId="20770" xr:uid="{00000000-0005-0000-0000-000050510000}"/>
    <cellStyle name="Comma 6 2 2 6 2 2 3" xfId="20771" xr:uid="{00000000-0005-0000-0000-000051510000}"/>
    <cellStyle name="Comma 6 2 2 6 2 2 3 2" xfId="20772" xr:uid="{00000000-0005-0000-0000-000052510000}"/>
    <cellStyle name="Comma 6 2 2 6 2 2 4" xfId="20773" xr:uid="{00000000-0005-0000-0000-000053510000}"/>
    <cellStyle name="Comma 6 2 2 6 2 2 4 2" xfId="20774" xr:uid="{00000000-0005-0000-0000-000054510000}"/>
    <cellStyle name="Comma 6 2 2 6 2 2 5" xfId="20775" xr:uid="{00000000-0005-0000-0000-000055510000}"/>
    <cellStyle name="Comma 6 2 2 6 2 3" xfId="20776" xr:uid="{00000000-0005-0000-0000-000056510000}"/>
    <cellStyle name="Comma 6 2 2 6 2 3 2" xfId="20777" xr:uid="{00000000-0005-0000-0000-000057510000}"/>
    <cellStyle name="Comma 6 2 2 6 2 3 2 2" xfId="20778" xr:uid="{00000000-0005-0000-0000-000058510000}"/>
    <cellStyle name="Comma 6 2 2 6 2 3 3" xfId="20779" xr:uid="{00000000-0005-0000-0000-000059510000}"/>
    <cellStyle name="Comma 6 2 2 6 2 3 3 2" xfId="20780" xr:uid="{00000000-0005-0000-0000-00005A510000}"/>
    <cellStyle name="Comma 6 2 2 6 2 3 4" xfId="20781" xr:uid="{00000000-0005-0000-0000-00005B510000}"/>
    <cellStyle name="Comma 6 2 2 6 2 4" xfId="20782" xr:uid="{00000000-0005-0000-0000-00005C510000}"/>
    <cellStyle name="Comma 6 2 2 6 2 4 2" xfId="20783" xr:uid="{00000000-0005-0000-0000-00005D510000}"/>
    <cellStyle name="Comma 6 2 2 6 2 5" xfId="20784" xr:uid="{00000000-0005-0000-0000-00005E510000}"/>
    <cellStyle name="Comma 6 2 2 6 2 5 2" xfId="20785" xr:uid="{00000000-0005-0000-0000-00005F510000}"/>
    <cellStyle name="Comma 6 2 2 6 2 6" xfId="20786" xr:uid="{00000000-0005-0000-0000-000060510000}"/>
    <cellStyle name="Comma 6 2 2 6 3" xfId="20787" xr:uid="{00000000-0005-0000-0000-000061510000}"/>
    <cellStyle name="Comma 6 2 2 6 3 2" xfId="20788" xr:uid="{00000000-0005-0000-0000-000062510000}"/>
    <cellStyle name="Comma 6 2 2 6 3 2 2" xfId="20789" xr:uid="{00000000-0005-0000-0000-000063510000}"/>
    <cellStyle name="Comma 6 2 2 6 3 2 2 2" xfId="20790" xr:uid="{00000000-0005-0000-0000-000064510000}"/>
    <cellStyle name="Comma 6 2 2 6 3 2 3" xfId="20791" xr:uid="{00000000-0005-0000-0000-000065510000}"/>
    <cellStyle name="Comma 6 2 2 6 3 2 3 2" xfId="20792" xr:uid="{00000000-0005-0000-0000-000066510000}"/>
    <cellStyle name="Comma 6 2 2 6 3 2 4" xfId="20793" xr:uid="{00000000-0005-0000-0000-000067510000}"/>
    <cellStyle name="Comma 6 2 2 6 3 3" xfId="20794" xr:uid="{00000000-0005-0000-0000-000068510000}"/>
    <cellStyle name="Comma 6 2 2 6 3 3 2" xfId="20795" xr:uid="{00000000-0005-0000-0000-000069510000}"/>
    <cellStyle name="Comma 6 2 2 6 3 4" xfId="20796" xr:uid="{00000000-0005-0000-0000-00006A510000}"/>
    <cellStyle name="Comma 6 2 2 6 3 4 2" xfId="20797" xr:uid="{00000000-0005-0000-0000-00006B510000}"/>
    <cellStyle name="Comma 6 2 2 6 3 5" xfId="20798" xr:uid="{00000000-0005-0000-0000-00006C510000}"/>
    <cellStyle name="Comma 6 2 2 6 4" xfId="20799" xr:uid="{00000000-0005-0000-0000-00006D510000}"/>
    <cellStyle name="Comma 6 2 2 6 4 2" xfId="20800" xr:uid="{00000000-0005-0000-0000-00006E510000}"/>
    <cellStyle name="Comma 6 2 2 6 4 2 2" xfId="20801" xr:uid="{00000000-0005-0000-0000-00006F510000}"/>
    <cellStyle name="Comma 6 2 2 6 4 3" xfId="20802" xr:uid="{00000000-0005-0000-0000-000070510000}"/>
    <cellStyle name="Comma 6 2 2 6 4 3 2" xfId="20803" xr:uid="{00000000-0005-0000-0000-000071510000}"/>
    <cellStyle name="Comma 6 2 2 6 4 4" xfId="20804" xr:uid="{00000000-0005-0000-0000-000072510000}"/>
    <cellStyle name="Comma 6 2 2 6 5" xfId="20805" xr:uid="{00000000-0005-0000-0000-000073510000}"/>
    <cellStyle name="Comma 6 2 2 6 5 2" xfId="20806" xr:uid="{00000000-0005-0000-0000-000074510000}"/>
    <cellStyle name="Comma 6 2 2 6 6" xfId="20807" xr:uid="{00000000-0005-0000-0000-000075510000}"/>
    <cellStyle name="Comma 6 2 2 6 6 2" xfId="20808" xr:uid="{00000000-0005-0000-0000-000076510000}"/>
    <cellStyle name="Comma 6 2 2 6 7" xfId="20809" xr:uid="{00000000-0005-0000-0000-000077510000}"/>
    <cellStyle name="Comma 6 2 2 7" xfId="20810" xr:uid="{00000000-0005-0000-0000-000078510000}"/>
    <cellStyle name="Comma 6 2 2 7 2" xfId="20811" xr:uid="{00000000-0005-0000-0000-000079510000}"/>
    <cellStyle name="Comma 6 2 2 7 2 2" xfId="20812" xr:uid="{00000000-0005-0000-0000-00007A510000}"/>
    <cellStyle name="Comma 6 2 2 7 2 2 2" xfId="20813" xr:uid="{00000000-0005-0000-0000-00007B510000}"/>
    <cellStyle name="Comma 6 2 2 7 2 2 2 2" xfId="20814" xr:uid="{00000000-0005-0000-0000-00007C510000}"/>
    <cellStyle name="Comma 6 2 2 7 2 2 3" xfId="20815" xr:uid="{00000000-0005-0000-0000-00007D510000}"/>
    <cellStyle name="Comma 6 2 2 7 2 2 3 2" xfId="20816" xr:uid="{00000000-0005-0000-0000-00007E510000}"/>
    <cellStyle name="Comma 6 2 2 7 2 2 4" xfId="20817" xr:uid="{00000000-0005-0000-0000-00007F510000}"/>
    <cellStyle name="Comma 6 2 2 7 2 3" xfId="20818" xr:uid="{00000000-0005-0000-0000-000080510000}"/>
    <cellStyle name="Comma 6 2 2 7 2 3 2" xfId="20819" xr:uid="{00000000-0005-0000-0000-000081510000}"/>
    <cellStyle name="Comma 6 2 2 7 2 4" xfId="20820" xr:uid="{00000000-0005-0000-0000-000082510000}"/>
    <cellStyle name="Comma 6 2 2 7 2 4 2" xfId="20821" xr:uid="{00000000-0005-0000-0000-000083510000}"/>
    <cellStyle name="Comma 6 2 2 7 2 5" xfId="20822" xr:uid="{00000000-0005-0000-0000-000084510000}"/>
    <cellStyle name="Comma 6 2 2 7 3" xfId="20823" xr:uid="{00000000-0005-0000-0000-000085510000}"/>
    <cellStyle name="Comma 6 2 2 7 3 2" xfId="20824" xr:uid="{00000000-0005-0000-0000-000086510000}"/>
    <cellStyle name="Comma 6 2 2 7 3 2 2" xfId="20825" xr:uid="{00000000-0005-0000-0000-000087510000}"/>
    <cellStyle name="Comma 6 2 2 7 3 3" xfId="20826" xr:uid="{00000000-0005-0000-0000-000088510000}"/>
    <cellStyle name="Comma 6 2 2 7 3 3 2" xfId="20827" xr:uid="{00000000-0005-0000-0000-000089510000}"/>
    <cellStyle name="Comma 6 2 2 7 3 4" xfId="20828" xr:uid="{00000000-0005-0000-0000-00008A510000}"/>
    <cellStyle name="Comma 6 2 2 7 4" xfId="20829" xr:uid="{00000000-0005-0000-0000-00008B510000}"/>
    <cellStyle name="Comma 6 2 2 7 4 2" xfId="20830" xr:uid="{00000000-0005-0000-0000-00008C510000}"/>
    <cellStyle name="Comma 6 2 2 7 5" xfId="20831" xr:uid="{00000000-0005-0000-0000-00008D510000}"/>
    <cellStyle name="Comma 6 2 2 7 5 2" xfId="20832" xr:uid="{00000000-0005-0000-0000-00008E510000}"/>
    <cellStyle name="Comma 6 2 2 7 6" xfId="20833" xr:uid="{00000000-0005-0000-0000-00008F510000}"/>
    <cellStyle name="Comma 6 2 2 8" xfId="20834" xr:uid="{00000000-0005-0000-0000-000090510000}"/>
    <cellStyle name="Comma 6 2 2 8 2" xfId="20835" xr:uid="{00000000-0005-0000-0000-000091510000}"/>
    <cellStyle name="Comma 6 2 2 8 2 2" xfId="20836" xr:uid="{00000000-0005-0000-0000-000092510000}"/>
    <cellStyle name="Comma 6 2 2 8 2 2 2" xfId="20837" xr:uid="{00000000-0005-0000-0000-000093510000}"/>
    <cellStyle name="Comma 6 2 2 8 2 3" xfId="20838" xr:uid="{00000000-0005-0000-0000-000094510000}"/>
    <cellStyle name="Comma 6 2 2 8 2 3 2" xfId="20839" xr:uid="{00000000-0005-0000-0000-000095510000}"/>
    <cellStyle name="Comma 6 2 2 8 2 4" xfId="20840" xr:uid="{00000000-0005-0000-0000-000096510000}"/>
    <cellStyle name="Comma 6 2 2 8 3" xfId="20841" xr:uid="{00000000-0005-0000-0000-000097510000}"/>
    <cellStyle name="Comma 6 2 2 8 3 2" xfId="20842" xr:uid="{00000000-0005-0000-0000-000098510000}"/>
    <cellStyle name="Comma 6 2 2 8 4" xfId="20843" xr:uid="{00000000-0005-0000-0000-000099510000}"/>
    <cellStyle name="Comma 6 2 2 8 4 2" xfId="20844" xr:uid="{00000000-0005-0000-0000-00009A510000}"/>
    <cellStyle name="Comma 6 2 2 8 5" xfId="20845" xr:uid="{00000000-0005-0000-0000-00009B510000}"/>
    <cellStyle name="Comma 6 2 2 9" xfId="20846" xr:uid="{00000000-0005-0000-0000-00009C510000}"/>
    <cellStyle name="Comma 6 2 2 9 2" xfId="20847" xr:uid="{00000000-0005-0000-0000-00009D510000}"/>
    <cellStyle name="Comma 6 2 2 9 2 2" xfId="20848" xr:uid="{00000000-0005-0000-0000-00009E510000}"/>
    <cellStyle name="Comma 6 2 2 9 3" xfId="20849" xr:uid="{00000000-0005-0000-0000-00009F510000}"/>
    <cellStyle name="Comma 6 2 2 9 3 2" xfId="20850" xr:uid="{00000000-0005-0000-0000-0000A0510000}"/>
    <cellStyle name="Comma 6 2 2 9 4" xfId="20851" xr:uid="{00000000-0005-0000-0000-0000A1510000}"/>
    <cellStyle name="Comma 6 2 3" xfId="20852" xr:uid="{00000000-0005-0000-0000-0000A2510000}"/>
    <cellStyle name="Comma 6 2 3 10" xfId="20853" xr:uid="{00000000-0005-0000-0000-0000A3510000}"/>
    <cellStyle name="Comma 6 2 3 2" xfId="20854" xr:uid="{00000000-0005-0000-0000-0000A4510000}"/>
    <cellStyle name="Comma 6 2 3 2 2" xfId="20855" xr:uid="{00000000-0005-0000-0000-0000A5510000}"/>
    <cellStyle name="Comma 6 2 3 2 2 2" xfId="20856" xr:uid="{00000000-0005-0000-0000-0000A6510000}"/>
    <cellStyle name="Comma 6 2 3 2 2 2 2" xfId="20857" xr:uid="{00000000-0005-0000-0000-0000A7510000}"/>
    <cellStyle name="Comma 6 2 3 2 2 2 2 2" xfId="20858" xr:uid="{00000000-0005-0000-0000-0000A8510000}"/>
    <cellStyle name="Comma 6 2 3 2 2 2 2 2 2" xfId="20859" xr:uid="{00000000-0005-0000-0000-0000A9510000}"/>
    <cellStyle name="Comma 6 2 3 2 2 2 2 2 2 2" xfId="20860" xr:uid="{00000000-0005-0000-0000-0000AA510000}"/>
    <cellStyle name="Comma 6 2 3 2 2 2 2 2 2 2 2" xfId="20861" xr:uid="{00000000-0005-0000-0000-0000AB510000}"/>
    <cellStyle name="Comma 6 2 3 2 2 2 2 2 2 3" xfId="20862" xr:uid="{00000000-0005-0000-0000-0000AC510000}"/>
    <cellStyle name="Comma 6 2 3 2 2 2 2 2 2 3 2" xfId="20863" xr:uid="{00000000-0005-0000-0000-0000AD510000}"/>
    <cellStyle name="Comma 6 2 3 2 2 2 2 2 2 4" xfId="20864" xr:uid="{00000000-0005-0000-0000-0000AE510000}"/>
    <cellStyle name="Comma 6 2 3 2 2 2 2 2 3" xfId="20865" xr:uid="{00000000-0005-0000-0000-0000AF510000}"/>
    <cellStyle name="Comma 6 2 3 2 2 2 2 2 3 2" xfId="20866" xr:uid="{00000000-0005-0000-0000-0000B0510000}"/>
    <cellStyle name="Comma 6 2 3 2 2 2 2 2 4" xfId="20867" xr:uid="{00000000-0005-0000-0000-0000B1510000}"/>
    <cellStyle name="Comma 6 2 3 2 2 2 2 2 4 2" xfId="20868" xr:uid="{00000000-0005-0000-0000-0000B2510000}"/>
    <cellStyle name="Comma 6 2 3 2 2 2 2 2 5" xfId="20869" xr:uid="{00000000-0005-0000-0000-0000B3510000}"/>
    <cellStyle name="Comma 6 2 3 2 2 2 2 3" xfId="20870" xr:uid="{00000000-0005-0000-0000-0000B4510000}"/>
    <cellStyle name="Comma 6 2 3 2 2 2 2 3 2" xfId="20871" xr:uid="{00000000-0005-0000-0000-0000B5510000}"/>
    <cellStyle name="Comma 6 2 3 2 2 2 2 3 2 2" xfId="20872" xr:uid="{00000000-0005-0000-0000-0000B6510000}"/>
    <cellStyle name="Comma 6 2 3 2 2 2 2 3 3" xfId="20873" xr:uid="{00000000-0005-0000-0000-0000B7510000}"/>
    <cellStyle name="Comma 6 2 3 2 2 2 2 3 3 2" xfId="20874" xr:uid="{00000000-0005-0000-0000-0000B8510000}"/>
    <cellStyle name="Comma 6 2 3 2 2 2 2 3 4" xfId="20875" xr:uid="{00000000-0005-0000-0000-0000B9510000}"/>
    <cellStyle name="Comma 6 2 3 2 2 2 2 4" xfId="20876" xr:uid="{00000000-0005-0000-0000-0000BA510000}"/>
    <cellStyle name="Comma 6 2 3 2 2 2 2 4 2" xfId="20877" xr:uid="{00000000-0005-0000-0000-0000BB510000}"/>
    <cellStyle name="Comma 6 2 3 2 2 2 2 5" xfId="20878" xr:uid="{00000000-0005-0000-0000-0000BC510000}"/>
    <cellStyle name="Comma 6 2 3 2 2 2 2 5 2" xfId="20879" xr:uid="{00000000-0005-0000-0000-0000BD510000}"/>
    <cellStyle name="Comma 6 2 3 2 2 2 2 6" xfId="20880" xr:uid="{00000000-0005-0000-0000-0000BE510000}"/>
    <cellStyle name="Comma 6 2 3 2 2 2 3" xfId="20881" xr:uid="{00000000-0005-0000-0000-0000BF510000}"/>
    <cellStyle name="Comma 6 2 3 2 2 2 3 2" xfId="20882" xr:uid="{00000000-0005-0000-0000-0000C0510000}"/>
    <cellStyle name="Comma 6 2 3 2 2 2 3 2 2" xfId="20883" xr:uid="{00000000-0005-0000-0000-0000C1510000}"/>
    <cellStyle name="Comma 6 2 3 2 2 2 3 2 2 2" xfId="20884" xr:uid="{00000000-0005-0000-0000-0000C2510000}"/>
    <cellStyle name="Comma 6 2 3 2 2 2 3 2 3" xfId="20885" xr:uid="{00000000-0005-0000-0000-0000C3510000}"/>
    <cellStyle name="Comma 6 2 3 2 2 2 3 2 3 2" xfId="20886" xr:uid="{00000000-0005-0000-0000-0000C4510000}"/>
    <cellStyle name="Comma 6 2 3 2 2 2 3 2 4" xfId="20887" xr:uid="{00000000-0005-0000-0000-0000C5510000}"/>
    <cellStyle name="Comma 6 2 3 2 2 2 3 3" xfId="20888" xr:uid="{00000000-0005-0000-0000-0000C6510000}"/>
    <cellStyle name="Comma 6 2 3 2 2 2 3 3 2" xfId="20889" xr:uid="{00000000-0005-0000-0000-0000C7510000}"/>
    <cellStyle name="Comma 6 2 3 2 2 2 3 4" xfId="20890" xr:uid="{00000000-0005-0000-0000-0000C8510000}"/>
    <cellStyle name="Comma 6 2 3 2 2 2 3 4 2" xfId="20891" xr:uid="{00000000-0005-0000-0000-0000C9510000}"/>
    <cellStyle name="Comma 6 2 3 2 2 2 3 5" xfId="20892" xr:uid="{00000000-0005-0000-0000-0000CA510000}"/>
    <cellStyle name="Comma 6 2 3 2 2 2 4" xfId="20893" xr:uid="{00000000-0005-0000-0000-0000CB510000}"/>
    <cellStyle name="Comma 6 2 3 2 2 2 4 2" xfId="20894" xr:uid="{00000000-0005-0000-0000-0000CC510000}"/>
    <cellStyle name="Comma 6 2 3 2 2 2 4 2 2" xfId="20895" xr:uid="{00000000-0005-0000-0000-0000CD510000}"/>
    <cellStyle name="Comma 6 2 3 2 2 2 4 3" xfId="20896" xr:uid="{00000000-0005-0000-0000-0000CE510000}"/>
    <cellStyle name="Comma 6 2 3 2 2 2 4 3 2" xfId="20897" xr:uid="{00000000-0005-0000-0000-0000CF510000}"/>
    <cellStyle name="Comma 6 2 3 2 2 2 4 4" xfId="20898" xr:uid="{00000000-0005-0000-0000-0000D0510000}"/>
    <cellStyle name="Comma 6 2 3 2 2 2 5" xfId="20899" xr:uid="{00000000-0005-0000-0000-0000D1510000}"/>
    <cellStyle name="Comma 6 2 3 2 2 2 5 2" xfId="20900" xr:uid="{00000000-0005-0000-0000-0000D2510000}"/>
    <cellStyle name="Comma 6 2 3 2 2 2 6" xfId="20901" xr:uid="{00000000-0005-0000-0000-0000D3510000}"/>
    <cellStyle name="Comma 6 2 3 2 2 2 6 2" xfId="20902" xr:uid="{00000000-0005-0000-0000-0000D4510000}"/>
    <cellStyle name="Comma 6 2 3 2 2 2 7" xfId="20903" xr:uid="{00000000-0005-0000-0000-0000D5510000}"/>
    <cellStyle name="Comma 6 2 3 2 2 3" xfId="20904" xr:uid="{00000000-0005-0000-0000-0000D6510000}"/>
    <cellStyle name="Comma 6 2 3 2 2 3 2" xfId="20905" xr:uid="{00000000-0005-0000-0000-0000D7510000}"/>
    <cellStyle name="Comma 6 2 3 2 2 3 2 2" xfId="20906" xr:uid="{00000000-0005-0000-0000-0000D8510000}"/>
    <cellStyle name="Comma 6 2 3 2 2 3 2 2 2" xfId="20907" xr:uid="{00000000-0005-0000-0000-0000D9510000}"/>
    <cellStyle name="Comma 6 2 3 2 2 3 2 2 2 2" xfId="20908" xr:uid="{00000000-0005-0000-0000-0000DA510000}"/>
    <cellStyle name="Comma 6 2 3 2 2 3 2 2 3" xfId="20909" xr:uid="{00000000-0005-0000-0000-0000DB510000}"/>
    <cellStyle name="Comma 6 2 3 2 2 3 2 2 3 2" xfId="20910" xr:uid="{00000000-0005-0000-0000-0000DC510000}"/>
    <cellStyle name="Comma 6 2 3 2 2 3 2 2 4" xfId="20911" xr:uid="{00000000-0005-0000-0000-0000DD510000}"/>
    <cellStyle name="Comma 6 2 3 2 2 3 2 3" xfId="20912" xr:uid="{00000000-0005-0000-0000-0000DE510000}"/>
    <cellStyle name="Comma 6 2 3 2 2 3 2 3 2" xfId="20913" xr:uid="{00000000-0005-0000-0000-0000DF510000}"/>
    <cellStyle name="Comma 6 2 3 2 2 3 2 4" xfId="20914" xr:uid="{00000000-0005-0000-0000-0000E0510000}"/>
    <cellStyle name="Comma 6 2 3 2 2 3 2 4 2" xfId="20915" xr:uid="{00000000-0005-0000-0000-0000E1510000}"/>
    <cellStyle name="Comma 6 2 3 2 2 3 2 5" xfId="20916" xr:uid="{00000000-0005-0000-0000-0000E2510000}"/>
    <cellStyle name="Comma 6 2 3 2 2 3 3" xfId="20917" xr:uid="{00000000-0005-0000-0000-0000E3510000}"/>
    <cellStyle name="Comma 6 2 3 2 2 3 3 2" xfId="20918" xr:uid="{00000000-0005-0000-0000-0000E4510000}"/>
    <cellStyle name="Comma 6 2 3 2 2 3 3 2 2" xfId="20919" xr:uid="{00000000-0005-0000-0000-0000E5510000}"/>
    <cellStyle name="Comma 6 2 3 2 2 3 3 3" xfId="20920" xr:uid="{00000000-0005-0000-0000-0000E6510000}"/>
    <cellStyle name="Comma 6 2 3 2 2 3 3 3 2" xfId="20921" xr:uid="{00000000-0005-0000-0000-0000E7510000}"/>
    <cellStyle name="Comma 6 2 3 2 2 3 3 4" xfId="20922" xr:uid="{00000000-0005-0000-0000-0000E8510000}"/>
    <cellStyle name="Comma 6 2 3 2 2 3 4" xfId="20923" xr:uid="{00000000-0005-0000-0000-0000E9510000}"/>
    <cellStyle name="Comma 6 2 3 2 2 3 4 2" xfId="20924" xr:uid="{00000000-0005-0000-0000-0000EA510000}"/>
    <cellStyle name="Comma 6 2 3 2 2 3 5" xfId="20925" xr:uid="{00000000-0005-0000-0000-0000EB510000}"/>
    <cellStyle name="Comma 6 2 3 2 2 3 5 2" xfId="20926" xr:uid="{00000000-0005-0000-0000-0000EC510000}"/>
    <cellStyle name="Comma 6 2 3 2 2 3 6" xfId="20927" xr:uid="{00000000-0005-0000-0000-0000ED510000}"/>
    <cellStyle name="Comma 6 2 3 2 2 4" xfId="20928" xr:uid="{00000000-0005-0000-0000-0000EE510000}"/>
    <cellStyle name="Comma 6 2 3 2 2 4 2" xfId="20929" xr:uid="{00000000-0005-0000-0000-0000EF510000}"/>
    <cellStyle name="Comma 6 2 3 2 2 4 2 2" xfId="20930" xr:uid="{00000000-0005-0000-0000-0000F0510000}"/>
    <cellStyle name="Comma 6 2 3 2 2 4 2 2 2" xfId="20931" xr:uid="{00000000-0005-0000-0000-0000F1510000}"/>
    <cellStyle name="Comma 6 2 3 2 2 4 2 3" xfId="20932" xr:uid="{00000000-0005-0000-0000-0000F2510000}"/>
    <cellStyle name="Comma 6 2 3 2 2 4 2 3 2" xfId="20933" xr:uid="{00000000-0005-0000-0000-0000F3510000}"/>
    <cellStyle name="Comma 6 2 3 2 2 4 2 4" xfId="20934" xr:uid="{00000000-0005-0000-0000-0000F4510000}"/>
    <cellStyle name="Comma 6 2 3 2 2 4 3" xfId="20935" xr:uid="{00000000-0005-0000-0000-0000F5510000}"/>
    <cellStyle name="Comma 6 2 3 2 2 4 3 2" xfId="20936" xr:uid="{00000000-0005-0000-0000-0000F6510000}"/>
    <cellStyle name="Comma 6 2 3 2 2 4 4" xfId="20937" xr:uid="{00000000-0005-0000-0000-0000F7510000}"/>
    <cellStyle name="Comma 6 2 3 2 2 4 4 2" xfId="20938" xr:uid="{00000000-0005-0000-0000-0000F8510000}"/>
    <cellStyle name="Comma 6 2 3 2 2 4 5" xfId="20939" xr:uid="{00000000-0005-0000-0000-0000F9510000}"/>
    <cellStyle name="Comma 6 2 3 2 2 5" xfId="20940" xr:uid="{00000000-0005-0000-0000-0000FA510000}"/>
    <cellStyle name="Comma 6 2 3 2 2 5 2" xfId="20941" xr:uid="{00000000-0005-0000-0000-0000FB510000}"/>
    <cellStyle name="Comma 6 2 3 2 2 5 2 2" xfId="20942" xr:uid="{00000000-0005-0000-0000-0000FC510000}"/>
    <cellStyle name="Comma 6 2 3 2 2 5 3" xfId="20943" xr:uid="{00000000-0005-0000-0000-0000FD510000}"/>
    <cellStyle name="Comma 6 2 3 2 2 5 3 2" xfId="20944" xr:uid="{00000000-0005-0000-0000-0000FE510000}"/>
    <cellStyle name="Comma 6 2 3 2 2 5 4" xfId="20945" xr:uid="{00000000-0005-0000-0000-0000FF510000}"/>
    <cellStyle name="Comma 6 2 3 2 2 6" xfId="20946" xr:uid="{00000000-0005-0000-0000-000000520000}"/>
    <cellStyle name="Comma 6 2 3 2 2 6 2" xfId="20947" xr:uid="{00000000-0005-0000-0000-000001520000}"/>
    <cellStyle name="Comma 6 2 3 2 2 7" xfId="20948" xr:uid="{00000000-0005-0000-0000-000002520000}"/>
    <cellStyle name="Comma 6 2 3 2 2 7 2" xfId="20949" xr:uid="{00000000-0005-0000-0000-000003520000}"/>
    <cellStyle name="Comma 6 2 3 2 2 8" xfId="20950" xr:uid="{00000000-0005-0000-0000-000004520000}"/>
    <cellStyle name="Comma 6 2 3 2 3" xfId="20951" xr:uid="{00000000-0005-0000-0000-000005520000}"/>
    <cellStyle name="Comma 6 2 3 2 3 2" xfId="20952" xr:uid="{00000000-0005-0000-0000-000006520000}"/>
    <cellStyle name="Comma 6 2 3 2 3 2 2" xfId="20953" xr:uid="{00000000-0005-0000-0000-000007520000}"/>
    <cellStyle name="Comma 6 2 3 2 3 2 2 2" xfId="20954" xr:uid="{00000000-0005-0000-0000-000008520000}"/>
    <cellStyle name="Comma 6 2 3 2 3 2 2 2 2" xfId="20955" xr:uid="{00000000-0005-0000-0000-000009520000}"/>
    <cellStyle name="Comma 6 2 3 2 3 2 2 2 2 2" xfId="20956" xr:uid="{00000000-0005-0000-0000-00000A520000}"/>
    <cellStyle name="Comma 6 2 3 2 3 2 2 2 3" xfId="20957" xr:uid="{00000000-0005-0000-0000-00000B520000}"/>
    <cellStyle name="Comma 6 2 3 2 3 2 2 2 3 2" xfId="20958" xr:uid="{00000000-0005-0000-0000-00000C520000}"/>
    <cellStyle name="Comma 6 2 3 2 3 2 2 2 4" xfId="20959" xr:uid="{00000000-0005-0000-0000-00000D520000}"/>
    <cellStyle name="Comma 6 2 3 2 3 2 2 3" xfId="20960" xr:uid="{00000000-0005-0000-0000-00000E520000}"/>
    <cellStyle name="Comma 6 2 3 2 3 2 2 3 2" xfId="20961" xr:uid="{00000000-0005-0000-0000-00000F520000}"/>
    <cellStyle name="Comma 6 2 3 2 3 2 2 4" xfId="20962" xr:uid="{00000000-0005-0000-0000-000010520000}"/>
    <cellStyle name="Comma 6 2 3 2 3 2 2 4 2" xfId="20963" xr:uid="{00000000-0005-0000-0000-000011520000}"/>
    <cellStyle name="Comma 6 2 3 2 3 2 2 5" xfId="20964" xr:uid="{00000000-0005-0000-0000-000012520000}"/>
    <cellStyle name="Comma 6 2 3 2 3 2 3" xfId="20965" xr:uid="{00000000-0005-0000-0000-000013520000}"/>
    <cellStyle name="Comma 6 2 3 2 3 2 3 2" xfId="20966" xr:uid="{00000000-0005-0000-0000-000014520000}"/>
    <cellStyle name="Comma 6 2 3 2 3 2 3 2 2" xfId="20967" xr:uid="{00000000-0005-0000-0000-000015520000}"/>
    <cellStyle name="Comma 6 2 3 2 3 2 3 3" xfId="20968" xr:uid="{00000000-0005-0000-0000-000016520000}"/>
    <cellStyle name="Comma 6 2 3 2 3 2 3 3 2" xfId="20969" xr:uid="{00000000-0005-0000-0000-000017520000}"/>
    <cellStyle name="Comma 6 2 3 2 3 2 3 4" xfId="20970" xr:uid="{00000000-0005-0000-0000-000018520000}"/>
    <cellStyle name="Comma 6 2 3 2 3 2 4" xfId="20971" xr:uid="{00000000-0005-0000-0000-000019520000}"/>
    <cellStyle name="Comma 6 2 3 2 3 2 4 2" xfId="20972" xr:uid="{00000000-0005-0000-0000-00001A520000}"/>
    <cellStyle name="Comma 6 2 3 2 3 2 5" xfId="20973" xr:uid="{00000000-0005-0000-0000-00001B520000}"/>
    <cellStyle name="Comma 6 2 3 2 3 2 5 2" xfId="20974" xr:uid="{00000000-0005-0000-0000-00001C520000}"/>
    <cellStyle name="Comma 6 2 3 2 3 2 6" xfId="20975" xr:uid="{00000000-0005-0000-0000-00001D520000}"/>
    <cellStyle name="Comma 6 2 3 2 3 3" xfId="20976" xr:uid="{00000000-0005-0000-0000-00001E520000}"/>
    <cellStyle name="Comma 6 2 3 2 3 3 2" xfId="20977" xr:uid="{00000000-0005-0000-0000-00001F520000}"/>
    <cellStyle name="Comma 6 2 3 2 3 3 2 2" xfId="20978" xr:uid="{00000000-0005-0000-0000-000020520000}"/>
    <cellStyle name="Comma 6 2 3 2 3 3 2 2 2" xfId="20979" xr:uid="{00000000-0005-0000-0000-000021520000}"/>
    <cellStyle name="Comma 6 2 3 2 3 3 2 3" xfId="20980" xr:uid="{00000000-0005-0000-0000-000022520000}"/>
    <cellStyle name="Comma 6 2 3 2 3 3 2 3 2" xfId="20981" xr:uid="{00000000-0005-0000-0000-000023520000}"/>
    <cellStyle name="Comma 6 2 3 2 3 3 2 4" xfId="20982" xr:uid="{00000000-0005-0000-0000-000024520000}"/>
    <cellStyle name="Comma 6 2 3 2 3 3 3" xfId="20983" xr:uid="{00000000-0005-0000-0000-000025520000}"/>
    <cellStyle name="Comma 6 2 3 2 3 3 3 2" xfId="20984" xr:uid="{00000000-0005-0000-0000-000026520000}"/>
    <cellStyle name="Comma 6 2 3 2 3 3 4" xfId="20985" xr:uid="{00000000-0005-0000-0000-000027520000}"/>
    <cellStyle name="Comma 6 2 3 2 3 3 4 2" xfId="20986" xr:uid="{00000000-0005-0000-0000-000028520000}"/>
    <cellStyle name="Comma 6 2 3 2 3 3 5" xfId="20987" xr:uid="{00000000-0005-0000-0000-000029520000}"/>
    <cellStyle name="Comma 6 2 3 2 3 4" xfId="20988" xr:uid="{00000000-0005-0000-0000-00002A520000}"/>
    <cellStyle name="Comma 6 2 3 2 3 4 2" xfId="20989" xr:uid="{00000000-0005-0000-0000-00002B520000}"/>
    <cellStyle name="Comma 6 2 3 2 3 4 2 2" xfId="20990" xr:uid="{00000000-0005-0000-0000-00002C520000}"/>
    <cellStyle name="Comma 6 2 3 2 3 4 3" xfId="20991" xr:uid="{00000000-0005-0000-0000-00002D520000}"/>
    <cellStyle name="Comma 6 2 3 2 3 4 3 2" xfId="20992" xr:uid="{00000000-0005-0000-0000-00002E520000}"/>
    <cellStyle name="Comma 6 2 3 2 3 4 4" xfId="20993" xr:uid="{00000000-0005-0000-0000-00002F520000}"/>
    <cellStyle name="Comma 6 2 3 2 3 5" xfId="20994" xr:uid="{00000000-0005-0000-0000-000030520000}"/>
    <cellStyle name="Comma 6 2 3 2 3 5 2" xfId="20995" xr:uid="{00000000-0005-0000-0000-000031520000}"/>
    <cellStyle name="Comma 6 2 3 2 3 6" xfId="20996" xr:uid="{00000000-0005-0000-0000-000032520000}"/>
    <cellStyle name="Comma 6 2 3 2 3 6 2" xfId="20997" xr:uid="{00000000-0005-0000-0000-000033520000}"/>
    <cellStyle name="Comma 6 2 3 2 3 7" xfId="20998" xr:uid="{00000000-0005-0000-0000-000034520000}"/>
    <cellStyle name="Comma 6 2 3 2 4" xfId="20999" xr:uid="{00000000-0005-0000-0000-000035520000}"/>
    <cellStyle name="Comma 6 2 3 2 4 2" xfId="21000" xr:uid="{00000000-0005-0000-0000-000036520000}"/>
    <cellStyle name="Comma 6 2 3 2 4 2 2" xfId="21001" xr:uid="{00000000-0005-0000-0000-000037520000}"/>
    <cellStyle name="Comma 6 2 3 2 4 2 2 2" xfId="21002" xr:uid="{00000000-0005-0000-0000-000038520000}"/>
    <cellStyle name="Comma 6 2 3 2 4 2 2 2 2" xfId="21003" xr:uid="{00000000-0005-0000-0000-000039520000}"/>
    <cellStyle name="Comma 6 2 3 2 4 2 2 3" xfId="21004" xr:uid="{00000000-0005-0000-0000-00003A520000}"/>
    <cellStyle name="Comma 6 2 3 2 4 2 2 3 2" xfId="21005" xr:uid="{00000000-0005-0000-0000-00003B520000}"/>
    <cellStyle name="Comma 6 2 3 2 4 2 2 4" xfId="21006" xr:uid="{00000000-0005-0000-0000-00003C520000}"/>
    <cellStyle name="Comma 6 2 3 2 4 2 3" xfId="21007" xr:uid="{00000000-0005-0000-0000-00003D520000}"/>
    <cellStyle name="Comma 6 2 3 2 4 2 3 2" xfId="21008" xr:uid="{00000000-0005-0000-0000-00003E520000}"/>
    <cellStyle name="Comma 6 2 3 2 4 2 4" xfId="21009" xr:uid="{00000000-0005-0000-0000-00003F520000}"/>
    <cellStyle name="Comma 6 2 3 2 4 2 4 2" xfId="21010" xr:uid="{00000000-0005-0000-0000-000040520000}"/>
    <cellStyle name="Comma 6 2 3 2 4 2 5" xfId="21011" xr:uid="{00000000-0005-0000-0000-000041520000}"/>
    <cellStyle name="Comma 6 2 3 2 4 3" xfId="21012" xr:uid="{00000000-0005-0000-0000-000042520000}"/>
    <cellStyle name="Comma 6 2 3 2 4 3 2" xfId="21013" xr:uid="{00000000-0005-0000-0000-000043520000}"/>
    <cellStyle name="Comma 6 2 3 2 4 3 2 2" xfId="21014" xr:uid="{00000000-0005-0000-0000-000044520000}"/>
    <cellStyle name="Comma 6 2 3 2 4 3 3" xfId="21015" xr:uid="{00000000-0005-0000-0000-000045520000}"/>
    <cellStyle name="Comma 6 2 3 2 4 3 3 2" xfId="21016" xr:uid="{00000000-0005-0000-0000-000046520000}"/>
    <cellStyle name="Comma 6 2 3 2 4 3 4" xfId="21017" xr:uid="{00000000-0005-0000-0000-000047520000}"/>
    <cellStyle name="Comma 6 2 3 2 4 4" xfId="21018" xr:uid="{00000000-0005-0000-0000-000048520000}"/>
    <cellStyle name="Comma 6 2 3 2 4 4 2" xfId="21019" xr:uid="{00000000-0005-0000-0000-000049520000}"/>
    <cellStyle name="Comma 6 2 3 2 4 5" xfId="21020" xr:uid="{00000000-0005-0000-0000-00004A520000}"/>
    <cellStyle name="Comma 6 2 3 2 4 5 2" xfId="21021" xr:uid="{00000000-0005-0000-0000-00004B520000}"/>
    <cellStyle name="Comma 6 2 3 2 4 6" xfId="21022" xr:uid="{00000000-0005-0000-0000-00004C520000}"/>
    <cellStyle name="Comma 6 2 3 2 5" xfId="21023" xr:uid="{00000000-0005-0000-0000-00004D520000}"/>
    <cellStyle name="Comma 6 2 3 2 5 2" xfId="21024" xr:uid="{00000000-0005-0000-0000-00004E520000}"/>
    <cellStyle name="Comma 6 2 3 2 5 2 2" xfId="21025" xr:uid="{00000000-0005-0000-0000-00004F520000}"/>
    <cellStyle name="Comma 6 2 3 2 5 2 2 2" xfId="21026" xr:uid="{00000000-0005-0000-0000-000050520000}"/>
    <cellStyle name="Comma 6 2 3 2 5 2 3" xfId="21027" xr:uid="{00000000-0005-0000-0000-000051520000}"/>
    <cellStyle name="Comma 6 2 3 2 5 2 3 2" xfId="21028" xr:uid="{00000000-0005-0000-0000-000052520000}"/>
    <cellStyle name="Comma 6 2 3 2 5 2 4" xfId="21029" xr:uid="{00000000-0005-0000-0000-000053520000}"/>
    <cellStyle name="Comma 6 2 3 2 5 3" xfId="21030" xr:uid="{00000000-0005-0000-0000-000054520000}"/>
    <cellStyle name="Comma 6 2 3 2 5 3 2" xfId="21031" xr:uid="{00000000-0005-0000-0000-000055520000}"/>
    <cellStyle name="Comma 6 2 3 2 5 4" xfId="21032" xr:uid="{00000000-0005-0000-0000-000056520000}"/>
    <cellStyle name="Comma 6 2 3 2 5 4 2" xfId="21033" xr:uid="{00000000-0005-0000-0000-000057520000}"/>
    <cellStyle name="Comma 6 2 3 2 5 5" xfId="21034" xr:uid="{00000000-0005-0000-0000-000058520000}"/>
    <cellStyle name="Comma 6 2 3 2 6" xfId="21035" xr:uid="{00000000-0005-0000-0000-000059520000}"/>
    <cellStyle name="Comma 6 2 3 2 6 2" xfId="21036" xr:uid="{00000000-0005-0000-0000-00005A520000}"/>
    <cellStyle name="Comma 6 2 3 2 6 2 2" xfId="21037" xr:uid="{00000000-0005-0000-0000-00005B520000}"/>
    <cellStyle name="Comma 6 2 3 2 6 3" xfId="21038" xr:uid="{00000000-0005-0000-0000-00005C520000}"/>
    <cellStyle name="Comma 6 2 3 2 6 3 2" xfId="21039" xr:uid="{00000000-0005-0000-0000-00005D520000}"/>
    <cellStyle name="Comma 6 2 3 2 6 4" xfId="21040" xr:uid="{00000000-0005-0000-0000-00005E520000}"/>
    <cellStyle name="Comma 6 2 3 2 7" xfId="21041" xr:uid="{00000000-0005-0000-0000-00005F520000}"/>
    <cellStyle name="Comma 6 2 3 2 7 2" xfId="21042" xr:uid="{00000000-0005-0000-0000-000060520000}"/>
    <cellStyle name="Comma 6 2 3 2 8" xfId="21043" xr:uid="{00000000-0005-0000-0000-000061520000}"/>
    <cellStyle name="Comma 6 2 3 2 8 2" xfId="21044" xr:uid="{00000000-0005-0000-0000-000062520000}"/>
    <cellStyle name="Comma 6 2 3 2 9" xfId="21045" xr:uid="{00000000-0005-0000-0000-000063520000}"/>
    <cellStyle name="Comma 6 2 3 3" xfId="21046" xr:uid="{00000000-0005-0000-0000-000064520000}"/>
    <cellStyle name="Comma 6 2 3 3 2" xfId="21047" xr:uid="{00000000-0005-0000-0000-000065520000}"/>
    <cellStyle name="Comma 6 2 3 3 2 2" xfId="21048" xr:uid="{00000000-0005-0000-0000-000066520000}"/>
    <cellStyle name="Comma 6 2 3 3 2 2 2" xfId="21049" xr:uid="{00000000-0005-0000-0000-000067520000}"/>
    <cellStyle name="Comma 6 2 3 3 2 2 2 2" xfId="21050" xr:uid="{00000000-0005-0000-0000-000068520000}"/>
    <cellStyle name="Comma 6 2 3 3 2 2 2 2 2" xfId="21051" xr:uid="{00000000-0005-0000-0000-000069520000}"/>
    <cellStyle name="Comma 6 2 3 3 2 2 2 2 2 2" xfId="21052" xr:uid="{00000000-0005-0000-0000-00006A520000}"/>
    <cellStyle name="Comma 6 2 3 3 2 2 2 2 3" xfId="21053" xr:uid="{00000000-0005-0000-0000-00006B520000}"/>
    <cellStyle name="Comma 6 2 3 3 2 2 2 2 3 2" xfId="21054" xr:uid="{00000000-0005-0000-0000-00006C520000}"/>
    <cellStyle name="Comma 6 2 3 3 2 2 2 2 4" xfId="21055" xr:uid="{00000000-0005-0000-0000-00006D520000}"/>
    <cellStyle name="Comma 6 2 3 3 2 2 2 3" xfId="21056" xr:uid="{00000000-0005-0000-0000-00006E520000}"/>
    <cellStyle name="Comma 6 2 3 3 2 2 2 3 2" xfId="21057" xr:uid="{00000000-0005-0000-0000-00006F520000}"/>
    <cellStyle name="Comma 6 2 3 3 2 2 2 4" xfId="21058" xr:uid="{00000000-0005-0000-0000-000070520000}"/>
    <cellStyle name="Comma 6 2 3 3 2 2 2 4 2" xfId="21059" xr:uid="{00000000-0005-0000-0000-000071520000}"/>
    <cellStyle name="Comma 6 2 3 3 2 2 2 5" xfId="21060" xr:uid="{00000000-0005-0000-0000-000072520000}"/>
    <cellStyle name="Comma 6 2 3 3 2 2 3" xfId="21061" xr:uid="{00000000-0005-0000-0000-000073520000}"/>
    <cellStyle name="Comma 6 2 3 3 2 2 3 2" xfId="21062" xr:uid="{00000000-0005-0000-0000-000074520000}"/>
    <cellStyle name="Comma 6 2 3 3 2 2 3 2 2" xfId="21063" xr:uid="{00000000-0005-0000-0000-000075520000}"/>
    <cellStyle name="Comma 6 2 3 3 2 2 3 3" xfId="21064" xr:uid="{00000000-0005-0000-0000-000076520000}"/>
    <cellStyle name="Comma 6 2 3 3 2 2 3 3 2" xfId="21065" xr:uid="{00000000-0005-0000-0000-000077520000}"/>
    <cellStyle name="Comma 6 2 3 3 2 2 3 4" xfId="21066" xr:uid="{00000000-0005-0000-0000-000078520000}"/>
    <cellStyle name="Comma 6 2 3 3 2 2 4" xfId="21067" xr:uid="{00000000-0005-0000-0000-000079520000}"/>
    <cellStyle name="Comma 6 2 3 3 2 2 4 2" xfId="21068" xr:uid="{00000000-0005-0000-0000-00007A520000}"/>
    <cellStyle name="Comma 6 2 3 3 2 2 5" xfId="21069" xr:uid="{00000000-0005-0000-0000-00007B520000}"/>
    <cellStyle name="Comma 6 2 3 3 2 2 5 2" xfId="21070" xr:uid="{00000000-0005-0000-0000-00007C520000}"/>
    <cellStyle name="Comma 6 2 3 3 2 2 6" xfId="21071" xr:uid="{00000000-0005-0000-0000-00007D520000}"/>
    <cellStyle name="Comma 6 2 3 3 2 3" xfId="21072" xr:uid="{00000000-0005-0000-0000-00007E520000}"/>
    <cellStyle name="Comma 6 2 3 3 2 3 2" xfId="21073" xr:uid="{00000000-0005-0000-0000-00007F520000}"/>
    <cellStyle name="Comma 6 2 3 3 2 3 2 2" xfId="21074" xr:uid="{00000000-0005-0000-0000-000080520000}"/>
    <cellStyle name="Comma 6 2 3 3 2 3 2 2 2" xfId="21075" xr:uid="{00000000-0005-0000-0000-000081520000}"/>
    <cellStyle name="Comma 6 2 3 3 2 3 2 3" xfId="21076" xr:uid="{00000000-0005-0000-0000-000082520000}"/>
    <cellStyle name="Comma 6 2 3 3 2 3 2 3 2" xfId="21077" xr:uid="{00000000-0005-0000-0000-000083520000}"/>
    <cellStyle name="Comma 6 2 3 3 2 3 2 4" xfId="21078" xr:uid="{00000000-0005-0000-0000-000084520000}"/>
    <cellStyle name="Comma 6 2 3 3 2 3 3" xfId="21079" xr:uid="{00000000-0005-0000-0000-000085520000}"/>
    <cellStyle name="Comma 6 2 3 3 2 3 3 2" xfId="21080" xr:uid="{00000000-0005-0000-0000-000086520000}"/>
    <cellStyle name="Comma 6 2 3 3 2 3 4" xfId="21081" xr:uid="{00000000-0005-0000-0000-000087520000}"/>
    <cellStyle name="Comma 6 2 3 3 2 3 4 2" xfId="21082" xr:uid="{00000000-0005-0000-0000-000088520000}"/>
    <cellStyle name="Comma 6 2 3 3 2 3 5" xfId="21083" xr:uid="{00000000-0005-0000-0000-000089520000}"/>
    <cellStyle name="Comma 6 2 3 3 2 4" xfId="21084" xr:uid="{00000000-0005-0000-0000-00008A520000}"/>
    <cellStyle name="Comma 6 2 3 3 2 4 2" xfId="21085" xr:uid="{00000000-0005-0000-0000-00008B520000}"/>
    <cellStyle name="Comma 6 2 3 3 2 4 2 2" xfId="21086" xr:uid="{00000000-0005-0000-0000-00008C520000}"/>
    <cellStyle name="Comma 6 2 3 3 2 4 3" xfId="21087" xr:uid="{00000000-0005-0000-0000-00008D520000}"/>
    <cellStyle name="Comma 6 2 3 3 2 4 3 2" xfId="21088" xr:uid="{00000000-0005-0000-0000-00008E520000}"/>
    <cellStyle name="Comma 6 2 3 3 2 4 4" xfId="21089" xr:uid="{00000000-0005-0000-0000-00008F520000}"/>
    <cellStyle name="Comma 6 2 3 3 2 5" xfId="21090" xr:uid="{00000000-0005-0000-0000-000090520000}"/>
    <cellStyle name="Comma 6 2 3 3 2 5 2" xfId="21091" xr:uid="{00000000-0005-0000-0000-000091520000}"/>
    <cellStyle name="Comma 6 2 3 3 2 6" xfId="21092" xr:uid="{00000000-0005-0000-0000-000092520000}"/>
    <cellStyle name="Comma 6 2 3 3 2 6 2" xfId="21093" xr:uid="{00000000-0005-0000-0000-000093520000}"/>
    <cellStyle name="Comma 6 2 3 3 2 7" xfId="21094" xr:uid="{00000000-0005-0000-0000-000094520000}"/>
    <cellStyle name="Comma 6 2 3 3 3" xfId="21095" xr:uid="{00000000-0005-0000-0000-000095520000}"/>
    <cellStyle name="Comma 6 2 3 3 3 2" xfId="21096" xr:uid="{00000000-0005-0000-0000-000096520000}"/>
    <cellStyle name="Comma 6 2 3 3 3 2 2" xfId="21097" xr:uid="{00000000-0005-0000-0000-000097520000}"/>
    <cellStyle name="Comma 6 2 3 3 3 2 2 2" xfId="21098" xr:uid="{00000000-0005-0000-0000-000098520000}"/>
    <cellStyle name="Comma 6 2 3 3 3 2 2 2 2" xfId="21099" xr:uid="{00000000-0005-0000-0000-000099520000}"/>
    <cellStyle name="Comma 6 2 3 3 3 2 2 3" xfId="21100" xr:uid="{00000000-0005-0000-0000-00009A520000}"/>
    <cellStyle name="Comma 6 2 3 3 3 2 2 3 2" xfId="21101" xr:uid="{00000000-0005-0000-0000-00009B520000}"/>
    <cellStyle name="Comma 6 2 3 3 3 2 2 4" xfId="21102" xr:uid="{00000000-0005-0000-0000-00009C520000}"/>
    <cellStyle name="Comma 6 2 3 3 3 2 3" xfId="21103" xr:uid="{00000000-0005-0000-0000-00009D520000}"/>
    <cellStyle name="Comma 6 2 3 3 3 2 3 2" xfId="21104" xr:uid="{00000000-0005-0000-0000-00009E520000}"/>
    <cellStyle name="Comma 6 2 3 3 3 2 4" xfId="21105" xr:uid="{00000000-0005-0000-0000-00009F520000}"/>
    <cellStyle name="Comma 6 2 3 3 3 2 4 2" xfId="21106" xr:uid="{00000000-0005-0000-0000-0000A0520000}"/>
    <cellStyle name="Comma 6 2 3 3 3 2 5" xfId="21107" xr:uid="{00000000-0005-0000-0000-0000A1520000}"/>
    <cellStyle name="Comma 6 2 3 3 3 3" xfId="21108" xr:uid="{00000000-0005-0000-0000-0000A2520000}"/>
    <cellStyle name="Comma 6 2 3 3 3 3 2" xfId="21109" xr:uid="{00000000-0005-0000-0000-0000A3520000}"/>
    <cellStyle name="Comma 6 2 3 3 3 3 2 2" xfId="21110" xr:uid="{00000000-0005-0000-0000-0000A4520000}"/>
    <cellStyle name="Comma 6 2 3 3 3 3 3" xfId="21111" xr:uid="{00000000-0005-0000-0000-0000A5520000}"/>
    <cellStyle name="Comma 6 2 3 3 3 3 3 2" xfId="21112" xr:uid="{00000000-0005-0000-0000-0000A6520000}"/>
    <cellStyle name="Comma 6 2 3 3 3 3 4" xfId="21113" xr:uid="{00000000-0005-0000-0000-0000A7520000}"/>
    <cellStyle name="Comma 6 2 3 3 3 4" xfId="21114" xr:uid="{00000000-0005-0000-0000-0000A8520000}"/>
    <cellStyle name="Comma 6 2 3 3 3 4 2" xfId="21115" xr:uid="{00000000-0005-0000-0000-0000A9520000}"/>
    <cellStyle name="Comma 6 2 3 3 3 5" xfId="21116" xr:uid="{00000000-0005-0000-0000-0000AA520000}"/>
    <cellStyle name="Comma 6 2 3 3 3 5 2" xfId="21117" xr:uid="{00000000-0005-0000-0000-0000AB520000}"/>
    <cellStyle name="Comma 6 2 3 3 3 6" xfId="21118" xr:uid="{00000000-0005-0000-0000-0000AC520000}"/>
    <cellStyle name="Comma 6 2 3 3 4" xfId="21119" xr:uid="{00000000-0005-0000-0000-0000AD520000}"/>
    <cellStyle name="Comma 6 2 3 3 4 2" xfId="21120" xr:uid="{00000000-0005-0000-0000-0000AE520000}"/>
    <cellStyle name="Comma 6 2 3 3 4 2 2" xfId="21121" xr:uid="{00000000-0005-0000-0000-0000AF520000}"/>
    <cellStyle name="Comma 6 2 3 3 4 2 2 2" xfId="21122" xr:uid="{00000000-0005-0000-0000-0000B0520000}"/>
    <cellStyle name="Comma 6 2 3 3 4 2 3" xfId="21123" xr:uid="{00000000-0005-0000-0000-0000B1520000}"/>
    <cellStyle name="Comma 6 2 3 3 4 2 3 2" xfId="21124" xr:uid="{00000000-0005-0000-0000-0000B2520000}"/>
    <cellStyle name="Comma 6 2 3 3 4 2 4" xfId="21125" xr:uid="{00000000-0005-0000-0000-0000B3520000}"/>
    <cellStyle name="Comma 6 2 3 3 4 3" xfId="21126" xr:uid="{00000000-0005-0000-0000-0000B4520000}"/>
    <cellStyle name="Comma 6 2 3 3 4 3 2" xfId="21127" xr:uid="{00000000-0005-0000-0000-0000B5520000}"/>
    <cellStyle name="Comma 6 2 3 3 4 4" xfId="21128" xr:uid="{00000000-0005-0000-0000-0000B6520000}"/>
    <cellStyle name="Comma 6 2 3 3 4 4 2" xfId="21129" xr:uid="{00000000-0005-0000-0000-0000B7520000}"/>
    <cellStyle name="Comma 6 2 3 3 4 5" xfId="21130" xr:uid="{00000000-0005-0000-0000-0000B8520000}"/>
    <cellStyle name="Comma 6 2 3 3 5" xfId="21131" xr:uid="{00000000-0005-0000-0000-0000B9520000}"/>
    <cellStyle name="Comma 6 2 3 3 5 2" xfId="21132" xr:uid="{00000000-0005-0000-0000-0000BA520000}"/>
    <cellStyle name="Comma 6 2 3 3 5 2 2" xfId="21133" xr:uid="{00000000-0005-0000-0000-0000BB520000}"/>
    <cellStyle name="Comma 6 2 3 3 5 3" xfId="21134" xr:uid="{00000000-0005-0000-0000-0000BC520000}"/>
    <cellStyle name="Comma 6 2 3 3 5 3 2" xfId="21135" xr:uid="{00000000-0005-0000-0000-0000BD520000}"/>
    <cellStyle name="Comma 6 2 3 3 5 4" xfId="21136" xr:uid="{00000000-0005-0000-0000-0000BE520000}"/>
    <cellStyle name="Comma 6 2 3 3 6" xfId="21137" xr:uid="{00000000-0005-0000-0000-0000BF520000}"/>
    <cellStyle name="Comma 6 2 3 3 6 2" xfId="21138" xr:uid="{00000000-0005-0000-0000-0000C0520000}"/>
    <cellStyle name="Comma 6 2 3 3 7" xfId="21139" xr:uid="{00000000-0005-0000-0000-0000C1520000}"/>
    <cellStyle name="Comma 6 2 3 3 7 2" xfId="21140" xr:uid="{00000000-0005-0000-0000-0000C2520000}"/>
    <cellStyle name="Comma 6 2 3 3 8" xfId="21141" xr:uid="{00000000-0005-0000-0000-0000C3520000}"/>
    <cellStyle name="Comma 6 2 3 4" xfId="21142" xr:uid="{00000000-0005-0000-0000-0000C4520000}"/>
    <cellStyle name="Comma 6 2 3 4 2" xfId="21143" xr:uid="{00000000-0005-0000-0000-0000C5520000}"/>
    <cellStyle name="Comma 6 2 3 4 2 2" xfId="21144" xr:uid="{00000000-0005-0000-0000-0000C6520000}"/>
    <cellStyle name="Comma 6 2 3 4 2 2 2" xfId="21145" xr:uid="{00000000-0005-0000-0000-0000C7520000}"/>
    <cellStyle name="Comma 6 2 3 4 2 2 2 2" xfId="21146" xr:uid="{00000000-0005-0000-0000-0000C8520000}"/>
    <cellStyle name="Comma 6 2 3 4 2 2 2 2 2" xfId="21147" xr:uid="{00000000-0005-0000-0000-0000C9520000}"/>
    <cellStyle name="Comma 6 2 3 4 2 2 2 3" xfId="21148" xr:uid="{00000000-0005-0000-0000-0000CA520000}"/>
    <cellStyle name="Comma 6 2 3 4 2 2 2 3 2" xfId="21149" xr:uid="{00000000-0005-0000-0000-0000CB520000}"/>
    <cellStyle name="Comma 6 2 3 4 2 2 2 4" xfId="21150" xr:uid="{00000000-0005-0000-0000-0000CC520000}"/>
    <cellStyle name="Comma 6 2 3 4 2 2 3" xfId="21151" xr:uid="{00000000-0005-0000-0000-0000CD520000}"/>
    <cellStyle name="Comma 6 2 3 4 2 2 3 2" xfId="21152" xr:uid="{00000000-0005-0000-0000-0000CE520000}"/>
    <cellStyle name="Comma 6 2 3 4 2 2 4" xfId="21153" xr:uid="{00000000-0005-0000-0000-0000CF520000}"/>
    <cellStyle name="Comma 6 2 3 4 2 2 4 2" xfId="21154" xr:uid="{00000000-0005-0000-0000-0000D0520000}"/>
    <cellStyle name="Comma 6 2 3 4 2 2 5" xfId="21155" xr:uid="{00000000-0005-0000-0000-0000D1520000}"/>
    <cellStyle name="Comma 6 2 3 4 2 3" xfId="21156" xr:uid="{00000000-0005-0000-0000-0000D2520000}"/>
    <cellStyle name="Comma 6 2 3 4 2 3 2" xfId="21157" xr:uid="{00000000-0005-0000-0000-0000D3520000}"/>
    <cellStyle name="Comma 6 2 3 4 2 3 2 2" xfId="21158" xr:uid="{00000000-0005-0000-0000-0000D4520000}"/>
    <cellStyle name="Comma 6 2 3 4 2 3 3" xfId="21159" xr:uid="{00000000-0005-0000-0000-0000D5520000}"/>
    <cellStyle name="Comma 6 2 3 4 2 3 3 2" xfId="21160" xr:uid="{00000000-0005-0000-0000-0000D6520000}"/>
    <cellStyle name="Comma 6 2 3 4 2 3 4" xfId="21161" xr:uid="{00000000-0005-0000-0000-0000D7520000}"/>
    <cellStyle name="Comma 6 2 3 4 2 4" xfId="21162" xr:uid="{00000000-0005-0000-0000-0000D8520000}"/>
    <cellStyle name="Comma 6 2 3 4 2 4 2" xfId="21163" xr:uid="{00000000-0005-0000-0000-0000D9520000}"/>
    <cellStyle name="Comma 6 2 3 4 2 5" xfId="21164" xr:uid="{00000000-0005-0000-0000-0000DA520000}"/>
    <cellStyle name="Comma 6 2 3 4 2 5 2" xfId="21165" xr:uid="{00000000-0005-0000-0000-0000DB520000}"/>
    <cellStyle name="Comma 6 2 3 4 2 6" xfId="21166" xr:uid="{00000000-0005-0000-0000-0000DC520000}"/>
    <cellStyle name="Comma 6 2 3 4 3" xfId="21167" xr:uid="{00000000-0005-0000-0000-0000DD520000}"/>
    <cellStyle name="Comma 6 2 3 4 3 2" xfId="21168" xr:uid="{00000000-0005-0000-0000-0000DE520000}"/>
    <cellStyle name="Comma 6 2 3 4 3 2 2" xfId="21169" xr:uid="{00000000-0005-0000-0000-0000DF520000}"/>
    <cellStyle name="Comma 6 2 3 4 3 2 2 2" xfId="21170" xr:uid="{00000000-0005-0000-0000-0000E0520000}"/>
    <cellStyle name="Comma 6 2 3 4 3 2 3" xfId="21171" xr:uid="{00000000-0005-0000-0000-0000E1520000}"/>
    <cellStyle name="Comma 6 2 3 4 3 2 3 2" xfId="21172" xr:uid="{00000000-0005-0000-0000-0000E2520000}"/>
    <cellStyle name="Comma 6 2 3 4 3 2 4" xfId="21173" xr:uid="{00000000-0005-0000-0000-0000E3520000}"/>
    <cellStyle name="Comma 6 2 3 4 3 3" xfId="21174" xr:uid="{00000000-0005-0000-0000-0000E4520000}"/>
    <cellStyle name="Comma 6 2 3 4 3 3 2" xfId="21175" xr:uid="{00000000-0005-0000-0000-0000E5520000}"/>
    <cellStyle name="Comma 6 2 3 4 3 4" xfId="21176" xr:uid="{00000000-0005-0000-0000-0000E6520000}"/>
    <cellStyle name="Comma 6 2 3 4 3 4 2" xfId="21177" xr:uid="{00000000-0005-0000-0000-0000E7520000}"/>
    <cellStyle name="Comma 6 2 3 4 3 5" xfId="21178" xr:uid="{00000000-0005-0000-0000-0000E8520000}"/>
    <cellStyle name="Comma 6 2 3 4 4" xfId="21179" xr:uid="{00000000-0005-0000-0000-0000E9520000}"/>
    <cellStyle name="Comma 6 2 3 4 4 2" xfId="21180" xr:uid="{00000000-0005-0000-0000-0000EA520000}"/>
    <cellStyle name="Comma 6 2 3 4 4 2 2" xfId="21181" xr:uid="{00000000-0005-0000-0000-0000EB520000}"/>
    <cellStyle name="Comma 6 2 3 4 4 3" xfId="21182" xr:uid="{00000000-0005-0000-0000-0000EC520000}"/>
    <cellStyle name="Comma 6 2 3 4 4 3 2" xfId="21183" xr:uid="{00000000-0005-0000-0000-0000ED520000}"/>
    <cellStyle name="Comma 6 2 3 4 4 4" xfId="21184" xr:uid="{00000000-0005-0000-0000-0000EE520000}"/>
    <cellStyle name="Comma 6 2 3 4 5" xfId="21185" xr:uid="{00000000-0005-0000-0000-0000EF520000}"/>
    <cellStyle name="Comma 6 2 3 4 5 2" xfId="21186" xr:uid="{00000000-0005-0000-0000-0000F0520000}"/>
    <cellStyle name="Comma 6 2 3 4 6" xfId="21187" xr:uid="{00000000-0005-0000-0000-0000F1520000}"/>
    <cellStyle name="Comma 6 2 3 4 6 2" xfId="21188" xr:uid="{00000000-0005-0000-0000-0000F2520000}"/>
    <cellStyle name="Comma 6 2 3 4 7" xfId="21189" xr:uid="{00000000-0005-0000-0000-0000F3520000}"/>
    <cellStyle name="Comma 6 2 3 5" xfId="21190" xr:uid="{00000000-0005-0000-0000-0000F4520000}"/>
    <cellStyle name="Comma 6 2 3 5 2" xfId="21191" xr:uid="{00000000-0005-0000-0000-0000F5520000}"/>
    <cellStyle name="Comma 6 2 3 5 2 2" xfId="21192" xr:uid="{00000000-0005-0000-0000-0000F6520000}"/>
    <cellStyle name="Comma 6 2 3 5 2 2 2" xfId="21193" xr:uid="{00000000-0005-0000-0000-0000F7520000}"/>
    <cellStyle name="Comma 6 2 3 5 2 2 2 2" xfId="21194" xr:uid="{00000000-0005-0000-0000-0000F8520000}"/>
    <cellStyle name="Comma 6 2 3 5 2 2 3" xfId="21195" xr:uid="{00000000-0005-0000-0000-0000F9520000}"/>
    <cellStyle name="Comma 6 2 3 5 2 2 3 2" xfId="21196" xr:uid="{00000000-0005-0000-0000-0000FA520000}"/>
    <cellStyle name="Comma 6 2 3 5 2 2 4" xfId="21197" xr:uid="{00000000-0005-0000-0000-0000FB520000}"/>
    <cellStyle name="Comma 6 2 3 5 2 3" xfId="21198" xr:uid="{00000000-0005-0000-0000-0000FC520000}"/>
    <cellStyle name="Comma 6 2 3 5 2 3 2" xfId="21199" xr:uid="{00000000-0005-0000-0000-0000FD520000}"/>
    <cellStyle name="Comma 6 2 3 5 2 4" xfId="21200" xr:uid="{00000000-0005-0000-0000-0000FE520000}"/>
    <cellStyle name="Comma 6 2 3 5 2 4 2" xfId="21201" xr:uid="{00000000-0005-0000-0000-0000FF520000}"/>
    <cellStyle name="Comma 6 2 3 5 2 5" xfId="21202" xr:uid="{00000000-0005-0000-0000-000000530000}"/>
    <cellStyle name="Comma 6 2 3 5 3" xfId="21203" xr:uid="{00000000-0005-0000-0000-000001530000}"/>
    <cellStyle name="Comma 6 2 3 5 3 2" xfId="21204" xr:uid="{00000000-0005-0000-0000-000002530000}"/>
    <cellStyle name="Comma 6 2 3 5 3 2 2" xfId="21205" xr:uid="{00000000-0005-0000-0000-000003530000}"/>
    <cellStyle name="Comma 6 2 3 5 3 3" xfId="21206" xr:uid="{00000000-0005-0000-0000-000004530000}"/>
    <cellStyle name="Comma 6 2 3 5 3 3 2" xfId="21207" xr:uid="{00000000-0005-0000-0000-000005530000}"/>
    <cellStyle name="Comma 6 2 3 5 3 4" xfId="21208" xr:uid="{00000000-0005-0000-0000-000006530000}"/>
    <cellStyle name="Comma 6 2 3 5 4" xfId="21209" xr:uid="{00000000-0005-0000-0000-000007530000}"/>
    <cellStyle name="Comma 6 2 3 5 4 2" xfId="21210" xr:uid="{00000000-0005-0000-0000-000008530000}"/>
    <cellStyle name="Comma 6 2 3 5 5" xfId="21211" xr:uid="{00000000-0005-0000-0000-000009530000}"/>
    <cellStyle name="Comma 6 2 3 5 5 2" xfId="21212" xr:uid="{00000000-0005-0000-0000-00000A530000}"/>
    <cellStyle name="Comma 6 2 3 5 6" xfId="21213" xr:uid="{00000000-0005-0000-0000-00000B530000}"/>
    <cellStyle name="Comma 6 2 3 6" xfId="21214" xr:uid="{00000000-0005-0000-0000-00000C530000}"/>
    <cellStyle name="Comma 6 2 3 6 2" xfId="21215" xr:uid="{00000000-0005-0000-0000-00000D530000}"/>
    <cellStyle name="Comma 6 2 3 6 2 2" xfId="21216" xr:uid="{00000000-0005-0000-0000-00000E530000}"/>
    <cellStyle name="Comma 6 2 3 6 2 2 2" xfId="21217" xr:uid="{00000000-0005-0000-0000-00000F530000}"/>
    <cellStyle name="Comma 6 2 3 6 2 3" xfId="21218" xr:uid="{00000000-0005-0000-0000-000010530000}"/>
    <cellStyle name="Comma 6 2 3 6 2 3 2" xfId="21219" xr:uid="{00000000-0005-0000-0000-000011530000}"/>
    <cellStyle name="Comma 6 2 3 6 2 4" xfId="21220" xr:uid="{00000000-0005-0000-0000-000012530000}"/>
    <cellStyle name="Comma 6 2 3 6 3" xfId="21221" xr:uid="{00000000-0005-0000-0000-000013530000}"/>
    <cellStyle name="Comma 6 2 3 6 3 2" xfId="21222" xr:uid="{00000000-0005-0000-0000-000014530000}"/>
    <cellStyle name="Comma 6 2 3 6 4" xfId="21223" xr:uid="{00000000-0005-0000-0000-000015530000}"/>
    <cellStyle name="Comma 6 2 3 6 4 2" xfId="21224" xr:uid="{00000000-0005-0000-0000-000016530000}"/>
    <cellStyle name="Comma 6 2 3 6 5" xfId="21225" xr:uid="{00000000-0005-0000-0000-000017530000}"/>
    <cellStyle name="Comma 6 2 3 7" xfId="21226" xr:uid="{00000000-0005-0000-0000-000018530000}"/>
    <cellStyle name="Comma 6 2 3 7 2" xfId="21227" xr:uid="{00000000-0005-0000-0000-000019530000}"/>
    <cellStyle name="Comma 6 2 3 7 2 2" xfId="21228" xr:uid="{00000000-0005-0000-0000-00001A530000}"/>
    <cellStyle name="Comma 6 2 3 7 3" xfId="21229" xr:uid="{00000000-0005-0000-0000-00001B530000}"/>
    <cellStyle name="Comma 6 2 3 7 3 2" xfId="21230" xr:uid="{00000000-0005-0000-0000-00001C530000}"/>
    <cellStyle name="Comma 6 2 3 7 4" xfId="21231" xr:uid="{00000000-0005-0000-0000-00001D530000}"/>
    <cellStyle name="Comma 6 2 3 8" xfId="21232" xr:uid="{00000000-0005-0000-0000-00001E530000}"/>
    <cellStyle name="Comma 6 2 3 8 2" xfId="21233" xr:uid="{00000000-0005-0000-0000-00001F530000}"/>
    <cellStyle name="Comma 6 2 3 9" xfId="21234" xr:uid="{00000000-0005-0000-0000-000020530000}"/>
    <cellStyle name="Comma 6 2 3 9 2" xfId="21235" xr:uid="{00000000-0005-0000-0000-000021530000}"/>
    <cellStyle name="Comma 6 2 4" xfId="21236" xr:uid="{00000000-0005-0000-0000-000022530000}"/>
    <cellStyle name="Comma 6 2 4 10" xfId="21237" xr:uid="{00000000-0005-0000-0000-000023530000}"/>
    <cellStyle name="Comma 6 2 4 2" xfId="21238" xr:uid="{00000000-0005-0000-0000-000024530000}"/>
    <cellStyle name="Comma 6 2 4 2 2" xfId="21239" xr:uid="{00000000-0005-0000-0000-000025530000}"/>
    <cellStyle name="Comma 6 2 4 2 2 2" xfId="21240" xr:uid="{00000000-0005-0000-0000-000026530000}"/>
    <cellStyle name="Comma 6 2 4 2 2 2 2" xfId="21241" xr:uid="{00000000-0005-0000-0000-000027530000}"/>
    <cellStyle name="Comma 6 2 4 2 2 2 2 2" xfId="21242" xr:uid="{00000000-0005-0000-0000-000028530000}"/>
    <cellStyle name="Comma 6 2 4 2 2 2 2 2 2" xfId="21243" xr:uid="{00000000-0005-0000-0000-000029530000}"/>
    <cellStyle name="Comma 6 2 4 2 2 2 2 2 2 2" xfId="21244" xr:uid="{00000000-0005-0000-0000-00002A530000}"/>
    <cellStyle name="Comma 6 2 4 2 2 2 2 2 2 2 2" xfId="21245" xr:uid="{00000000-0005-0000-0000-00002B530000}"/>
    <cellStyle name="Comma 6 2 4 2 2 2 2 2 2 3" xfId="21246" xr:uid="{00000000-0005-0000-0000-00002C530000}"/>
    <cellStyle name="Comma 6 2 4 2 2 2 2 2 2 3 2" xfId="21247" xr:uid="{00000000-0005-0000-0000-00002D530000}"/>
    <cellStyle name="Comma 6 2 4 2 2 2 2 2 2 4" xfId="21248" xr:uid="{00000000-0005-0000-0000-00002E530000}"/>
    <cellStyle name="Comma 6 2 4 2 2 2 2 2 3" xfId="21249" xr:uid="{00000000-0005-0000-0000-00002F530000}"/>
    <cellStyle name="Comma 6 2 4 2 2 2 2 2 3 2" xfId="21250" xr:uid="{00000000-0005-0000-0000-000030530000}"/>
    <cellStyle name="Comma 6 2 4 2 2 2 2 2 4" xfId="21251" xr:uid="{00000000-0005-0000-0000-000031530000}"/>
    <cellStyle name="Comma 6 2 4 2 2 2 2 2 4 2" xfId="21252" xr:uid="{00000000-0005-0000-0000-000032530000}"/>
    <cellStyle name="Comma 6 2 4 2 2 2 2 2 5" xfId="21253" xr:uid="{00000000-0005-0000-0000-000033530000}"/>
    <cellStyle name="Comma 6 2 4 2 2 2 2 3" xfId="21254" xr:uid="{00000000-0005-0000-0000-000034530000}"/>
    <cellStyle name="Comma 6 2 4 2 2 2 2 3 2" xfId="21255" xr:uid="{00000000-0005-0000-0000-000035530000}"/>
    <cellStyle name="Comma 6 2 4 2 2 2 2 3 2 2" xfId="21256" xr:uid="{00000000-0005-0000-0000-000036530000}"/>
    <cellStyle name="Comma 6 2 4 2 2 2 2 3 3" xfId="21257" xr:uid="{00000000-0005-0000-0000-000037530000}"/>
    <cellStyle name="Comma 6 2 4 2 2 2 2 3 3 2" xfId="21258" xr:uid="{00000000-0005-0000-0000-000038530000}"/>
    <cellStyle name="Comma 6 2 4 2 2 2 2 3 4" xfId="21259" xr:uid="{00000000-0005-0000-0000-000039530000}"/>
    <cellStyle name="Comma 6 2 4 2 2 2 2 4" xfId="21260" xr:uid="{00000000-0005-0000-0000-00003A530000}"/>
    <cellStyle name="Comma 6 2 4 2 2 2 2 4 2" xfId="21261" xr:uid="{00000000-0005-0000-0000-00003B530000}"/>
    <cellStyle name="Comma 6 2 4 2 2 2 2 5" xfId="21262" xr:uid="{00000000-0005-0000-0000-00003C530000}"/>
    <cellStyle name="Comma 6 2 4 2 2 2 2 5 2" xfId="21263" xr:uid="{00000000-0005-0000-0000-00003D530000}"/>
    <cellStyle name="Comma 6 2 4 2 2 2 2 6" xfId="21264" xr:uid="{00000000-0005-0000-0000-00003E530000}"/>
    <cellStyle name="Comma 6 2 4 2 2 2 3" xfId="21265" xr:uid="{00000000-0005-0000-0000-00003F530000}"/>
    <cellStyle name="Comma 6 2 4 2 2 2 3 2" xfId="21266" xr:uid="{00000000-0005-0000-0000-000040530000}"/>
    <cellStyle name="Comma 6 2 4 2 2 2 3 2 2" xfId="21267" xr:uid="{00000000-0005-0000-0000-000041530000}"/>
    <cellStyle name="Comma 6 2 4 2 2 2 3 2 2 2" xfId="21268" xr:uid="{00000000-0005-0000-0000-000042530000}"/>
    <cellStyle name="Comma 6 2 4 2 2 2 3 2 3" xfId="21269" xr:uid="{00000000-0005-0000-0000-000043530000}"/>
    <cellStyle name="Comma 6 2 4 2 2 2 3 2 3 2" xfId="21270" xr:uid="{00000000-0005-0000-0000-000044530000}"/>
    <cellStyle name="Comma 6 2 4 2 2 2 3 2 4" xfId="21271" xr:uid="{00000000-0005-0000-0000-000045530000}"/>
    <cellStyle name="Comma 6 2 4 2 2 2 3 3" xfId="21272" xr:uid="{00000000-0005-0000-0000-000046530000}"/>
    <cellStyle name="Comma 6 2 4 2 2 2 3 3 2" xfId="21273" xr:uid="{00000000-0005-0000-0000-000047530000}"/>
    <cellStyle name="Comma 6 2 4 2 2 2 3 4" xfId="21274" xr:uid="{00000000-0005-0000-0000-000048530000}"/>
    <cellStyle name="Comma 6 2 4 2 2 2 3 4 2" xfId="21275" xr:uid="{00000000-0005-0000-0000-000049530000}"/>
    <cellStyle name="Comma 6 2 4 2 2 2 3 5" xfId="21276" xr:uid="{00000000-0005-0000-0000-00004A530000}"/>
    <cellStyle name="Comma 6 2 4 2 2 2 4" xfId="21277" xr:uid="{00000000-0005-0000-0000-00004B530000}"/>
    <cellStyle name="Comma 6 2 4 2 2 2 4 2" xfId="21278" xr:uid="{00000000-0005-0000-0000-00004C530000}"/>
    <cellStyle name="Comma 6 2 4 2 2 2 4 2 2" xfId="21279" xr:uid="{00000000-0005-0000-0000-00004D530000}"/>
    <cellStyle name="Comma 6 2 4 2 2 2 4 3" xfId="21280" xr:uid="{00000000-0005-0000-0000-00004E530000}"/>
    <cellStyle name="Comma 6 2 4 2 2 2 4 3 2" xfId="21281" xr:uid="{00000000-0005-0000-0000-00004F530000}"/>
    <cellStyle name="Comma 6 2 4 2 2 2 4 4" xfId="21282" xr:uid="{00000000-0005-0000-0000-000050530000}"/>
    <cellStyle name="Comma 6 2 4 2 2 2 5" xfId="21283" xr:uid="{00000000-0005-0000-0000-000051530000}"/>
    <cellStyle name="Comma 6 2 4 2 2 2 5 2" xfId="21284" xr:uid="{00000000-0005-0000-0000-000052530000}"/>
    <cellStyle name="Comma 6 2 4 2 2 2 6" xfId="21285" xr:uid="{00000000-0005-0000-0000-000053530000}"/>
    <cellStyle name="Comma 6 2 4 2 2 2 6 2" xfId="21286" xr:uid="{00000000-0005-0000-0000-000054530000}"/>
    <cellStyle name="Comma 6 2 4 2 2 2 7" xfId="21287" xr:uid="{00000000-0005-0000-0000-000055530000}"/>
    <cellStyle name="Comma 6 2 4 2 2 3" xfId="21288" xr:uid="{00000000-0005-0000-0000-000056530000}"/>
    <cellStyle name="Comma 6 2 4 2 2 3 2" xfId="21289" xr:uid="{00000000-0005-0000-0000-000057530000}"/>
    <cellStyle name="Comma 6 2 4 2 2 3 2 2" xfId="21290" xr:uid="{00000000-0005-0000-0000-000058530000}"/>
    <cellStyle name="Comma 6 2 4 2 2 3 2 2 2" xfId="21291" xr:uid="{00000000-0005-0000-0000-000059530000}"/>
    <cellStyle name="Comma 6 2 4 2 2 3 2 2 2 2" xfId="21292" xr:uid="{00000000-0005-0000-0000-00005A530000}"/>
    <cellStyle name="Comma 6 2 4 2 2 3 2 2 3" xfId="21293" xr:uid="{00000000-0005-0000-0000-00005B530000}"/>
    <cellStyle name="Comma 6 2 4 2 2 3 2 2 3 2" xfId="21294" xr:uid="{00000000-0005-0000-0000-00005C530000}"/>
    <cellStyle name="Comma 6 2 4 2 2 3 2 2 4" xfId="21295" xr:uid="{00000000-0005-0000-0000-00005D530000}"/>
    <cellStyle name="Comma 6 2 4 2 2 3 2 3" xfId="21296" xr:uid="{00000000-0005-0000-0000-00005E530000}"/>
    <cellStyle name="Comma 6 2 4 2 2 3 2 3 2" xfId="21297" xr:uid="{00000000-0005-0000-0000-00005F530000}"/>
    <cellStyle name="Comma 6 2 4 2 2 3 2 4" xfId="21298" xr:uid="{00000000-0005-0000-0000-000060530000}"/>
    <cellStyle name="Comma 6 2 4 2 2 3 2 4 2" xfId="21299" xr:uid="{00000000-0005-0000-0000-000061530000}"/>
    <cellStyle name="Comma 6 2 4 2 2 3 2 5" xfId="21300" xr:uid="{00000000-0005-0000-0000-000062530000}"/>
    <cellStyle name="Comma 6 2 4 2 2 3 3" xfId="21301" xr:uid="{00000000-0005-0000-0000-000063530000}"/>
    <cellStyle name="Comma 6 2 4 2 2 3 3 2" xfId="21302" xr:uid="{00000000-0005-0000-0000-000064530000}"/>
    <cellStyle name="Comma 6 2 4 2 2 3 3 2 2" xfId="21303" xr:uid="{00000000-0005-0000-0000-000065530000}"/>
    <cellStyle name="Comma 6 2 4 2 2 3 3 3" xfId="21304" xr:uid="{00000000-0005-0000-0000-000066530000}"/>
    <cellStyle name="Comma 6 2 4 2 2 3 3 3 2" xfId="21305" xr:uid="{00000000-0005-0000-0000-000067530000}"/>
    <cellStyle name="Comma 6 2 4 2 2 3 3 4" xfId="21306" xr:uid="{00000000-0005-0000-0000-000068530000}"/>
    <cellStyle name="Comma 6 2 4 2 2 3 4" xfId="21307" xr:uid="{00000000-0005-0000-0000-000069530000}"/>
    <cellStyle name="Comma 6 2 4 2 2 3 4 2" xfId="21308" xr:uid="{00000000-0005-0000-0000-00006A530000}"/>
    <cellStyle name="Comma 6 2 4 2 2 3 5" xfId="21309" xr:uid="{00000000-0005-0000-0000-00006B530000}"/>
    <cellStyle name="Comma 6 2 4 2 2 3 5 2" xfId="21310" xr:uid="{00000000-0005-0000-0000-00006C530000}"/>
    <cellStyle name="Comma 6 2 4 2 2 3 6" xfId="21311" xr:uid="{00000000-0005-0000-0000-00006D530000}"/>
    <cellStyle name="Comma 6 2 4 2 2 4" xfId="21312" xr:uid="{00000000-0005-0000-0000-00006E530000}"/>
    <cellStyle name="Comma 6 2 4 2 2 4 2" xfId="21313" xr:uid="{00000000-0005-0000-0000-00006F530000}"/>
    <cellStyle name="Comma 6 2 4 2 2 4 2 2" xfId="21314" xr:uid="{00000000-0005-0000-0000-000070530000}"/>
    <cellStyle name="Comma 6 2 4 2 2 4 2 2 2" xfId="21315" xr:uid="{00000000-0005-0000-0000-000071530000}"/>
    <cellStyle name="Comma 6 2 4 2 2 4 2 3" xfId="21316" xr:uid="{00000000-0005-0000-0000-000072530000}"/>
    <cellStyle name="Comma 6 2 4 2 2 4 2 3 2" xfId="21317" xr:uid="{00000000-0005-0000-0000-000073530000}"/>
    <cellStyle name="Comma 6 2 4 2 2 4 2 4" xfId="21318" xr:uid="{00000000-0005-0000-0000-000074530000}"/>
    <cellStyle name="Comma 6 2 4 2 2 4 3" xfId="21319" xr:uid="{00000000-0005-0000-0000-000075530000}"/>
    <cellStyle name="Comma 6 2 4 2 2 4 3 2" xfId="21320" xr:uid="{00000000-0005-0000-0000-000076530000}"/>
    <cellStyle name="Comma 6 2 4 2 2 4 4" xfId="21321" xr:uid="{00000000-0005-0000-0000-000077530000}"/>
    <cellStyle name="Comma 6 2 4 2 2 4 4 2" xfId="21322" xr:uid="{00000000-0005-0000-0000-000078530000}"/>
    <cellStyle name="Comma 6 2 4 2 2 4 5" xfId="21323" xr:uid="{00000000-0005-0000-0000-000079530000}"/>
    <cellStyle name="Comma 6 2 4 2 2 5" xfId="21324" xr:uid="{00000000-0005-0000-0000-00007A530000}"/>
    <cellStyle name="Comma 6 2 4 2 2 5 2" xfId="21325" xr:uid="{00000000-0005-0000-0000-00007B530000}"/>
    <cellStyle name="Comma 6 2 4 2 2 5 2 2" xfId="21326" xr:uid="{00000000-0005-0000-0000-00007C530000}"/>
    <cellStyle name="Comma 6 2 4 2 2 5 3" xfId="21327" xr:uid="{00000000-0005-0000-0000-00007D530000}"/>
    <cellStyle name="Comma 6 2 4 2 2 5 3 2" xfId="21328" xr:uid="{00000000-0005-0000-0000-00007E530000}"/>
    <cellStyle name="Comma 6 2 4 2 2 5 4" xfId="21329" xr:uid="{00000000-0005-0000-0000-00007F530000}"/>
    <cellStyle name="Comma 6 2 4 2 2 6" xfId="21330" xr:uid="{00000000-0005-0000-0000-000080530000}"/>
    <cellStyle name="Comma 6 2 4 2 2 6 2" xfId="21331" xr:uid="{00000000-0005-0000-0000-000081530000}"/>
    <cellStyle name="Comma 6 2 4 2 2 7" xfId="21332" xr:uid="{00000000-0005-0000-0000-000082530000}"/>
    <cellStyle name="Comma 6 2 4 2 2 7 2" xfId="21333" xr:uid="{00000000-0005-0000-0000-000083530000}"/>
    <cellStyle name="Comma 6 2 4 2 2 8" xfId="21334" xr:uid="{00000000-0005-0000-0000-000084530000}"/>
    <cellStyle name="Comma 6 2 4 2 3" xfId="21335" xr:uid="{00000000-0005-0000-0000-000085530000}"/>
    <cellStyle name="Comma 6 2 4 2 3 2" xfId="21336" xr:uid="{00000000-0005-0000-0000-000086530000}"/>
    <cellStyle name="Comma 6 2 4 2 3 2 2" xfId="21337" xr:uid="{00000000-0005-0000-0000-000087530000}"/>
    <cellStyle name="Comma 6 2 4 2 3 2 2 2" xfId="21338" xr:uid="{00000000-0005-0000-0000-000088530000}"/>
    <cellStyle name="Comma 6 2 4 2 3 2 2 2 2" xfId="21339" xr:uid="{00000000-0005-0000-0000-000089530000}"/>
    <cellStyle name="Comma 6 2 4 2 3 2 2 2 2 2" xfId="21340" xr:uid="{00000000-0005-0000-0000-00008A530000}"/>
    <cellStyle name="Comma 6 2 4 2 3 2 2 2 3" xfId="21341" xr:uid="{00000000-0005-0000-0000-00008B530000}"/>
    <cellStyle name="Comma 6 2 4 2 3 2 2 2 3 2" xfId="21342" xr:uid="{00000000-0005-0000-0000-00008C530000}"/>
    <cellStyle name="Comma 6 2 4 2 3 2 2 2 4" xfId="21343" xr:uid="{00000000-0005-0000-0000-00008D530000}"/>
    <cellStyle name="Comma 6 2 4 2 3 2 2 3" xfId="21344" xr:uid="{00000000-0005-0000-0000-00008E530000}"/>
    <cellStyle name="Comma 6 2 4 2 3 2 2 3 2" xfId="21345" xr:uid="{00000000-0005-0000-0000-00008F530000}"/>
    <cellStyle name="Comma 6 2 4 2 3 2 2 4" xfId="21346" xr:uid="{00000000-0005-0000-0000-000090530000}"/>
    <cellStyle name="Comma 6 2 4 2 3 2 2 4 2" xfId="21347" xr:uid="{00000000-0005-0000-0000-000091530000}"/>
    <cellStyle name="Comma 6 2 4 2 3 2 2 5" xfId="21348" xr:uid="{00000000-0005-0000-0000-000092530000}"/>
    <cellStyle name="Comma 6 2 4 2 3 2 3" xfId="21349" xr:uid="{00000000-0005-0000-0000-000093530000}"/>
    <cellStyle name="Comma 6 2 4 2 3 2 3 2" xfId="21350" xr:uid="{00000000-0005-0000-0000-000094530000}"/>
    <cellStyle name="Comma 6 2 4 2 3 2 3 2 2" xfId="21351" xr:uid="{00000000-0005-0000-0000-000095530000}"/>
    <cellStyle name="Comma 6 2 4 2 3 2 3 3" xfId="21352" xr:uid="{00000000-0005-0000-0000-000096530000}"/>
    <cellStyle name="Comma 6 2 4 2 3 2 3 3 2" xfId="21353" xr:uid="{00000000-0005-0000-0000-000097530000}"/>
    <cellStyle name="Comma 6 2 4 2 3 2 3 4" xfId="21354" xr:uid="{00000000-0005-0000-0000-000098530000}"/>
    <cellStyle name="Comma 6 2 4 2 3 2 4" xfId="21355" xr:uid="{00000000-0005-0000-0000-000099530000}"/>
    <cellStyle name="Comma 6 2 4 2 3 2 4 2" xfId="21356" xr:uid="{00000000-0005-0000-0000-00009A530000}"/>
    <cellStyle name="Comma 6 2 4 2 3 2 5" xfId="21357" xr:uid="{00000000-0005-0000-0000-00009B530000}"/>
    <cellStyle name="Comma 6 2 4 2 3 2 5 2" xfId="21358" xr:uid="{00000000-0005-0000-0000-00009C530000}"/>
    <cellStyle name="Comma 6 2 4 2 3 2 6" xfId="21359" xr:uid="{00000000-0005-0000-0000-00009D530000}"/>
    <cellStyle name="Comma 6 2 4 2 3 3" xfId="21360" xr:uid="{00000000-0005-0000-0000-00009E530000}"/>
    <cellStyle name="Comma 6 2 4 2 3 3 2" xfId="21361" xr:uid="{00000000-0005-0000-0000-00009F530000}"/>
    <cellStyle name="Comma 6 2 4 2 3 3 2 2" xfId="21362" xr:uid="{00000000-0005-0000-0000-0000A0530000}"/>
    <cellStyle name="Comma 6 2 4 2 3 3 2 2 2" xfId="21363" xr:uid="{00000000-0005-0000-0000-0000A1530000}"/>
    <cellStyle name="Comma 6 2 4 2 3 3 2 3" xfId="21364" xr:uid="{00000000-0005-0000-0000-0000A2530000}"/>
    <cellStyle name="Comma 6 2 4 2 3 3 2 3 2" xfId="21365" xr:uid="{00000000-0005-0000-0000-0000A3530000}"/>
    <cellStyle name="Comma 6 2 4 2 3 3 2 4" xfId="21366" xr:uid="{00000000-0005-0000-0000-0000A4530000}"/>
    <cellStyle name="Comma 6 2 4 2 3 3 3" xfId="21367" xr:uid="{00000000-0005-0000-0000-0000A5530000}"/>
    <cellStyle name="Comma 6 2 4 2 3 3 3 2" xfId="21368" xr:uid="{00000000-0005-0000-0000-0000A6530000}"/>
    <cellStyle name="Comma 6 2 4 2 3 3 4" xfId="21369" xr:uid="{00000000-0005-0000-0000-0000A7530000}"/>
    <cellStyle name="Comma 6 2 4 2 3 3 4 2" xfId="21370" xr:uid="{00000000-0005-0000-0000-0000A8530000}"/>
    <cellStyle name="Comma 6 2 4 2 3 3 5" xfId="21371" xr:uid="{00000000-0005-0000-0000-0000A9530000}"/>
    <cellStyle name="Comma 6 2 4 2 3 4" xfId="21372" xr:uid="{00000000-0005-0000-0000-0000AA530000}"/>
    <cellStyle name="Comma 6 2 4 2 3 4 2" xfId="21373" xr:uid="{00000000-0005-0000-0000-0000AB530000}"/>
    <cellStyle name="Comma 6 2 4 2 3 4 2 2" xfId="21374" xr:uid="{00000000-0005-0000-0000-0000AC530000}"/>
    <cellStyle name="Comma 6 2 4 2 3 4 3" xfId="21375" xr:uid="{00000000-0005-0000-0000-0000AD530000}"/>
    <cellStyle name="Comma 6 2 4 2 3 4 3 2" xfId="21376" xr:uid="{00000000-0005-0000-0000-0000AE530000}"/>
    <cellStyle name="Comma 6 2 4 2 3 4 4" xfId="21377" xr:uid="{00000000-0005-0000-0000-0000AF530000}"/>
    <cellStyle name="Comma 6 2 4 2 3 5" xfId="21378" xr:uid="{00000000-0005-0000-0000-0000B0530000}"/>
    <cellStyle name="Comma 6 2 4 2 3 5 2" xfId="21379" xr:uid="{00000000-0005-0000-0000-0000B1530000}"/>
    <cellStyle name="Comma 6 2 4 2 3 6" xfId="21380" xr:uid="{00000000-0005-0000-0000-0000B2530000}"/>
    <cellStyle name="Comma 6 2 4 2 3 6 2" xfId="21381" xr:uid="{00000000-0005-0000-0000-0000B3530000}"/>
    <cellStyle name="Comma 6 2 4 2 3 7" xfId="21382" xr:uid="{00000000-0005-0000-0000-0000B4530000}"/>
    <cellStyle name="Comma 6 2 4 2 4" xfId="21383" xr:uid="{00000000-0005-0000-0000-0000B5530000}"/>
    <cellStyle name="Comma 6 2 4 2 4 2" xfId="21384" xr:uid="{00000000-0005-0000-0000-0000B6530000}"/>
    <cellStyle name="Comma 6 2 4 2 4 2 2" xfId="21385" xr:uid="{00000000-0005-0000-0000-0000B7530000}"/>
    <cellStyle name="Comma 6 2 4 2 4 2 2 2" xfId="21386" xr:uid="{00000000-0005-0000-0000-0000B8530000}"/>
    <cellStyle name="Comma 6 2 4 2 4 2 2 2 2" xfId="21387" xr:uid="{00000000-0005-0000-0000-0000B9530000}"/>
    <cellStyle name="Comma 6 2 4 2 4 2 2 3" xfId="21388" xr:uid="{00000000-0005-0000-0000-0000BA530000}"/>
    <cellStyle name="Comma 6 2 4 2 4 2 2 3 2" xfId="21389" xr:uid="{00000000-0005-0000-0000-0000BB530000}"/>
    <cellStyle name="Comma 6 2 4 2 4 2 2 4" xfId="21390" xr:uid="{00000000-0005-0000-0000-0000BC530000}"/>
    <cellStyle name="Comma 6 2 4 2 4 2 3" xfId="21391" xr:uid="{00000000-0005-0000-0000-0000BD530000}"/>
    <cellStyle name="Comma 6 2 4 2 4 2 3 2" xfId="21392" xr:uid="{00000000-0005-0000-0000-0000BE530000}"/>
    <cellStyle name="Comma 6 2 4 2 4 2 4" xfId="21393" xr:uid="{00000000-0005-0000-0000-0000BF530000}"/>
    <cellStyle name="Comma 6 2 4 2 4 2 4 2" xfId="21394" xr:uid="{00000000-0005-0000-0000-0000C0530000}"/>
    <cellStyle name="Comma 6 2 4 2 4 2 5" xfId="21395" xr:uid="{00000000-0005-0000-0000-0000C1530000}"/>
    <cellStyle name="Comma 6 2 4 2 4 3" xfId="21396" xr:uid="{00000000-0005-0000-0000-0000C2530000}"/>
    <cellStyle name="Comma 6 2 4 2 4 3 2" xfId="21397" xr:uid="{00000000-0005-0000-0000-0000C3530000}"/>
    <cellStyle name="Comma 6 2 4 2 4 3 2 2" xfId="21398" xr:uid="{00000000-0005-0000-0000-0000C4530000}"/>
    <cellStyle name="Comma 6 2 4 2 4 3 3" xfId="21399" xr:uid="{00000000-0005-0000-0000-0000C5530000}"/>
    <cellStyle name="Comma 6 2 4 2 4 3 3 2" xfId="21400" xr:uid="{00000000-0005-0000-0000-0000C6530000}"/>
    <cellStyle name="Comma 6 2 4 2 4 3 4" xfId="21401" xr:uid="{00000000-0005-0000-0000-0000C7530000}"/>
    <cellStyle name="Comma 6 2 4 2 4 4" xfId="21402" xr:uid="{00000000-0005-0000-0000-0000C8530000}"/>
    <cellStyle name="Comma 6 2 4 2 4 4 2" xfId="21403" xr:uid="{00000000-0005-0000-0000-0000C9530000}"/>
    <cellStyle name="Comma 6 2 4 2 4 5" xfId="21404" xr:uid="{00000000-0005-0000-0000-0000CA530000}"/>
    <cellStyle name="Comma 6 2 4 2 4 5 2" xfId="21405" xr:uid="{00000000-0005-0000-0000-0000CB530000}"/>
    <cellStyle name="Comma 6 2 4 2 4 6" xfId="21406" xr:uid="{00000000-0005-0000-0000-0000CC530000}"/>
    <cellStyle name="Comma 6 2 4 2 5" xfId="21407" xr:uid="{00000000-0005-0000-0000-0000CD530000}"/>
    <cellStyle name="Comma 6 2 4 2 5 2" xfId="21408" xr:uid="{00000000-0005-0000-0000-0000CE530000}"/>
    <cellStyle name="Comma 6 2 4 2 5 2 2" xfId="21409" xr:uid="{00000000-0005-0000-0000-0000CF530000}"/>
    <cellStyle name="Comma 6 2 4 2 5 2 2 2" xfId="21410" xr:uid="{00000000-0005-0000-0000-0000D0530000}"/>
    <cellStyle name="Comma 6 2 4 2 5 2 3" xfId="21411" xr:uid="{00000000-0005-0000-0000-0000D1530000}"/>
    <cellStyle name="Comma 6 2 4 2 5 2 3 2" xfId="21412" xr:uid="{00000000-0005-0000-0000-0000D2530000}"/>
    <cellStyle name="Comma 6 2 4 2 5 2 4" xfId="21413" xr:uid="{00000000-0005-0000-0000-0000D3530000}"/>
    <cellStyle name="Comma 6 2 4 2 5 3" xfId="21414" xr:uid="{00000000-0005-0000-0000-0000D4530000}"/>
    <cellStyle name="Comma 6 2 4 2 5 3 2" xfId="21415" xr:uid="{00000000-0005-0000-0000-0000D5530000}"/>
    <cellStyle name="Comma 6 2 4 2 5 4" xfId="21416" xr:uid="{00000000-0005-0000-0000-0000D6530000}"/>
    <cellStyle name="Comma 6 2 4 2 5 4 2" xfId="21417" xr:uid="{00000000-0005-0000-0000-0000D7530000}"/>
    <cellStyle name="Comma 6 2 4 2 5 5" xfId="21418" xr:uid="{00000000-0005-0000-0000-0000D8530000}"/>
    <cellStyle name="Comma 6 2 4 2 6" xfId="21419" xr:uid="{00000000-0005-0000-0000-0000D9530000}"/>
    <cellStyle name="Comma 6 2 4 2 6 2" xfId="21420" xr:uid="{00000000-0005-0000-0000-0000DA530000}"/>
    <cellStyle name="Comma 6 2 4 2 6 2 2" xfId="21421" xr:uid="{00000000-0005-0000-0000-0000DB530000}"/>
    <cellStyle name="Comma 6 2 4 2 6 3" xfId="21422" xr:uid="{00000000-0005-0000-0000-0000DC530000}"/>
    <cellStyle name="Comma 6 2 4 2 6 3 2" xfId="21423" xr:uid="{00000000-0005-0000-0000-0000DD530000}"/>
    <cellStyle name="Comma 6 2 4 2 6 4" xfId="21424" xr:uid="{00000000-0005-0000-0000-0000DE530000}"/>
    <cellStyle name="Comma 6 2 4 2 7" xfId="21425" xr:uid="{00000000-0005-0000-0000-0000DF530000}"/>
    <cellStyle name="Comma 6 2 4 2 7 2" xfId="21426" xr:uid="{00000000-0005-0000-0000-0000E0530000}"/>
    <cellStyle name="Comma 6 2 4 2 8" xfId="21427" xr:uid="{00000000-0005-0000-0000-0000E1530000}"/>
    <cellStyle name="Comma 6 2 4 2 8 2" xfId="21428" xr:uid="{00000000-0005-0000-0000-0000E2530000}"/>
    <cellStyle name="Comma 6 2 4 2 9" xfId="21429" xr:uid="{00000000-0005-0000-0000-0000E3530000}"/>
    <cellStyle name="Comma 6 2 4 3" xfId="21430" xr:uid="{00000000-0005-0000-0000-0000E4530000}"/>
    <cellStyle name="Comma 6 2 4 3 2" xfId="21431" xr:uid="{00000000-0005-0000-0000-0000E5530000}"/>
    <cellStyle name="Comma 6 2 4 3 2 2" xfId="21432" xr:uid="{00000000-0005-0000-0000-0000E6530000}"/>
    <cellStyle name="Comma 6 2 4 3 2 2 2" xfId="21433" xr:uid="{00000000-0005-0000-0000-0000E7530000}"/>
    <cellStyle name="Comma 6 2 4 3 2 2 2 2" xfId="21434" xr:uid="{00000000-0005-0000-0000-0000E8530000}"/>
    <cellStyle name="Comma 6 2 4 3 2 2 2 2 2" xfId="21435" xr:uid="{00000000-0005-0000-0000-0000E9530000}"/>
    <cellStyle name="Comma 6 2 4 3 2 2 2 2 2 2" xfId="21436" xr:uid="{00000000-0005-0000-0000-0000EA530000}"/>
    <cellStyle name="Comma 6 2 4 3 2 2 2 2 3" xfId="21437" xr:uid="{00000000-0005-0000-0000-0000EB530000}"/>
    <cellStyle name="Comma 6 2 4 3 2 2 2 2 3 2" xfId="21438" xr:uid="{00000000-0005-0000-0000-0000EC530000}"/>
    <cellStyle name="Comma 6 2 4 3 2 2 2 2 4" xfId="21439" xr:uid="{00000000-0005-0000-0000-0000ED530000}"/>
    <cellStyle name="Comma 6 2 4 3 2 2 2 3" xfId="21440" xr:uid="{00000000-0005-0000-0000-0000EE530000}"/>
    <cellStyle name="Comma 6 2 4 3 2 2 2 3 2" xfId="21441" xr:uid="{00000000-0005-0000-0000-0000EF530000}"/>
    <cellStyle name="Comma 6 2 4 3 2 2 2 4" xfId="21442" xr:uid="{00000000-0005-0000-0000-0000F0530000}"/>
    <cellStyle name="Comma 6 2 4 3 2 2 2 4 2" xfId="21443" xr:uid="{00000000-0005-0000-0000-0000F1530000}"/>
    <cellStyle name="Comma 6 2 4 3 2 2 2 5" xfId="21444" xr:uid="{00000000-0005-0000-0000-0000F2530000}"/>
    <cellStyle name="Comma 6 2 4 3 2 2 3" xfId="21445" xr:uid="{00000000-0005-0000-0000-0000F3530000}"/>
    <cellStyle name="Comma 6 2 4 3 2 2 3 2" xfId="21446" xr:uid="{00000000-0005-0000-0000-0000F4530000}"/>
    <cellStyle name="Comma 6 2 4 3 2 2 3 2 2" xfId="21447" xr:uid="{00000000-0005-0000-0000-0000F5530000}"/>
    <cellStyle name="Comma 6 2 4 3 2 2 3 3" xfId="21448" xr:uid="{00000000-0005-0000-0000-0000F6530000}"/>
    <cellStyle name="Comma 6 2 4 3 2 2 3 3 2" xfId="21449" xr:uid="{00000000-0005-0000-0000-0000F7530000}"/>
    <cellStyle name="Comma 6 2 4 3 2 2 3 4" xfId="21450" xr:uid="{00000000-0005-0000-0000-0000F8530000}"/>
    <cellStyle name="Comma 6 2 4 3 2 2 4" xfId="21451" xr:uid="{00000000-0005-0000-0000-0000F9530000}"/>
    <cellStyle name="Comma 6 2 4 3 2 2 4 2" xfId="21452" xr:uid="{00000000-0005-0000-0000-0000FA530000}"/>
    <cellStyle name="Comma 6 2 4 3 2 2 5" xfId="21453" xr:uid="{00000000-0005-0000-0000-0000FB530000}"/>
    <cellStyle name="Comma 6 2 4 3 2 2 5 2" xfId="21454" xr:uid="{00000000-0005-0000-0000-0000FC530000}"/>
    <cellStyle name="Comma 6 2 4 3 2 2 6" xfId="21455" xr:uid="{00000000-0005-0000-0000-0000FD530000}"/>
    <cellStyle name="Comma 6 2 4 3 2 3" xfId="21456" xr:uid="{00000000-0005-0000-0000-0000FE530000}"/>
    <cellStyle name="Comma 6 2 4 3 2 3 2" xfId="21457" xr:uid="{00000000-0005-0000-0000-0000FF530000}"/>
    <cellStyle name="Comma 6 2 4 3 2 3 2 2" xfId="21458" xr:uid="{00000000-0005-0000-0000-000000540000}"/>
    <cellStyle name="Comma 6 2 4 3 2 3 2 2 2" xfId="21459" xr:uid="{00000000-0005-0000-0000-000001540000}"/>
    <cellStyle name="Comma 6 2 4 3 2 3 2 3" xfId="21460" xr:uid="{00000000-0005-0000-0000-000002540000}"/>
    <cellStyle name="Comma 6 2 4 3 2 3 2 3 2" xfId="21461" xr:uid="{00000000-0005-0000-0000-000003540000}"/>
    <cellStyle name="Comma 6 2 4 3 2 3 2 4" xfId="21462" xr:uid="{00000000-0005-0000-0000-000004540000}"/>
    <cellStyle name="Comma 6 2 4 3 2 3 3" xfId="21463" xr:uid="{00000000-0005-0000-0000-000005540000}"/>
    <cellStyle name="Comma 6 2 4 3 2 3 3 2" xfId="21464" xr:uid="{00000000-0005-0000-0000-000006540000}"/>
    <cellStyle name="Comma 6 2 4 3 2 3 4" xfId="21465" xr:uid="{00000000-0005-0000-0000-000007540000}"/>
    <cellStyle name="Comma 6 2 4 3 2 3 4 2" xfId="21466" xr:uid="{00000000-0005-0000-0000-000008540000}"/>
    <cellStyle name="Comma 6 2 4 3 2 3 5" xfId="21467" xr:uid="{00000000-0005-0000-0000-000009540000}"/>
    <cellStyle name="Comma 6 2 4 3 2 4" xfId="21468" xr:uid="{00000000-0005-0000-0000-00000A540000}"/>
    <cellStyle name="Comma 6 2 4 3 2 4 2" xfId="21469" xr:uid="{00000000-0005-0000-0000-00000B540000}"/>
    <cellStyle name="Comma 6 2 4 3 2 4 2 2" xfId="21470" xr:uid="{00000000-0005-0000-0000-00000C540000}"/>
    <cellStyle name="Comma 6 2 4 3 2 4 3" xfId="21471" xr:uid="{00000000-0005-0000-0000-00000D540000}"/>
    <cellStyle name="Comma 6 2 4 3 2 4 3 2" xfId="21472" xr:uid="{00000000-0005-0000-0000-00000E540000}"/>
    <cellStyle name="Comma 6 2 4 3 2 4 4" xfId="21473" xr:uid="{00000000-0005-0000-0000-00000F540000}"/>
    <cellStyle name="Comma 6 2 4 3 2 5" xfId="21474" xr:uid="{00000000-0005-0000-0000-000010540000}"/>
    <cellStyle name="Comma 6 2 4 3 2 5 2" xfId="21475" xr:uid="{00000000-0005-0000-0000-000011540000}"/>
    <cellStyle name="Comma 6 2 4 3 2 6" xfId="21476" xr:uid="{00000000-0005-0000-0000-000012540000}"/>
    <cellStyle name="Comma 6 2 4 3 2 6 2" xfId="21477" xr:uid="{00000000-0005-0000-0000-000013540000}"/>
    <cellStyle name="Comma 6 2 4 3 2 7" xfId="21478" xr:uid="{00000000-0005-0000-0000-000014540000}"/>
    <cellStyle name="Comma 6 2 4 3 3" xfId="21479" xr:uid="{00000000-0005-0000-0000-000015540000}"/>
    <cellStyle name="Comma 6 2 4 3 3 2" xfId="21480" xr:uid="{00000000-0005-0000-0000-000016540000}"/>
    <cellStyle name="Comma 6 2 4 3 3 2 2" xfId="21481" xr:uid="{00000000-0005-0000-0000-000017540000}"/>
    <cellStyle name="Comma 6 2 4 3 3 2 2 2" xfId="21482" xr:uid="{00000000-0005-0000-0000-000018540000}"/>
    <cellStyle name="Comma 6 2 4 3 3 2 2 2 2" xfId="21483" xr:uid="{00000000-0005-0000-0000-000019540000}"/>
    <cellStyle name="Comma 6 2 4 3 3 2 2 3" xfId="21484" xr:uid="{00000000-0005-0000-0000-00001A540000}"/>
    <cellStyle name="Comma 6 2 4 3 3 2 2 3 2" xfId="21485" xr:uid="{00000000-0005-0000-0000-00001B540000}"/>
    <cellStyle name="Comma 6 2 4 3 3 2 2 4" xfId="21486" xr:uid="{00000000-0005-0000-0000-00001C540000}"/>
    <cellStyle name="Comma 6 2 4 3 3 2 3" xfId="21487" xr:uid="{00000000-0005-0000-0000-00001D540000}"/>
    <cellStyle name="Comma 6 2 4 3 3 2 3 2" xfId="21488" xr:uid="{00000000-0005-0000-0000-00001E540000}"/>
    <cellStyle name="Comma 6 2 4 3 3 2 4" xfId="21489" xr:uid="{00000000-0005-0000-0000-00001F540000}"/>
    <cellStyle name="Comma 6 2 4 3 3 2 4 2" xfId="21490" xr:uid="{00000000-0005-0000-0000-000020540000}"/>
    <cellStyle name="Comma 6 2 4 3 3 2 5" xfId="21491" xr:uid="{00000000-0005-0000-0000-000021540000}"/>
    <cellStyle name="Comma 6 2 4 3 3 3" xfId="21492" xr:uid="{00000000-0005-0000-0000-000022540000}"/>
    <cellStyle name="Comma 6 2 4 3 3 3 2" xfId="21493" xr:uid="{00000000-0005-0000-0000-000023540000}"/>
    <cellStyle name="Comma 6 2 4 3 3 3 2 2" xfId="21494" xr:uid="{00000000-0005-0000-0000-000024540000}"/>
    <cellStyle name="Comma 6 2 4 3 3 3 3" xfId="21495" xr:uid="{00000000-0005-0000-0000-000025540000}"/>
    <cellStyle name="Comma 6 2 4 3 3 3 3 2" xfId="21496" xr:uid="{00000000-0005-0000-0000-000026540000}"/>
    <cellStyle name="Comma 6 2 4 3 3 3 4" xfId="21497" xr:uid="{00000000-0005-0000-0000-000027540000}"/>
    <cellStyle name="Comma 6 2 4 3 3 4" xfId="21498" xr:uid="{00000000-0005-0000-0000-000028540000}"/>
    <cellStyle name="Comma 6 2 4 3 3 4 2" xfId="21499" xr:uid="{00000000-0005-0000-0000-000029540000}"/>
    <cellStyle name="Comma 6 2 4 3 3 5" xfId="21500" xr:uid="{00000000-0005-0000-0000-00002A540000}"/>
    <cellStyle name="Comma 6 2 4 3 3 5 2" xfId="21501" xr:uid="{00000000-0005-0000-0000-00002B540000}"/>
    <cellStyle name="Comma 6 2 4 3 3 6" xfId="21502" xr:uid="{00000000-0005-0000-0000-00002C540000}"/>
    <cellStyle name="Comma 6 2 4 3 4" xfId="21503" xr:uid="{00000000-0005-0000-0000-00002D540000}"/>
    <cellStyle name="Comma 6 2 4 3 4 2" xfId="21504" xr:uid="{00000000-0005-0000-0000-00002E540000}"/>
    <cellStyle name="Comma 6 2 4 3 4 2 2" xfId="21505" xr:uid="{00000000-0005-0000-0000-00002F540000}"/>
    <cellStyle name="Comma 6 2 4 3 4 2 2 2" xfId="21506" xr:uid="{00000000-0005-0000-0000-000030540000}"/>
    <cellStyle name="Comma 6 2 4 3 4 2 3" xfId="21507" xr:uid="{00000000-0005-0000-0000-000031540000}"/>
    <cellStyle name="Comma 6 2 4 3 4 2 3 2" xfId="21508" xr:uid="{00000000-0005-0000-0000-000032540000}"/>
    <cellStyle name="Comma 6 2 4 3 4 2 4" xfId="21509" xr:uid="{00000000-0005-0000-0000-000033540000}"/>
    <cellStyle name="Comma 6 2 4 3 4 3" xfId="21510" xr:uid="{00000000-0005-0000-0000-000034540000}"/>
    <cellStyle name="Comma 6 2 4 3 4 3 2" xfId="21511" xr:uid="{00000000-0005-0000-0000-000035540000}"/>
    <cellStyle name="Comma 6 2 4 3 4 4" xfId="21512" xr:uid="{00000000-0005-0000-0000-000036540000}"/>
    <cellStyle name="Comma 6 2 4 3 4 4 2" xfId="21513" xr:uid="{00000000-0005-0000-0000-000037540000}"/>
    <cellStyle name="Comma 6 2 4 3 4 5" xfId="21514" xr:uid="{00000000-0005-0000-0000-000038540000}"/>
    <cellStyle name="Comma 6 2 4 3 5" xfId="21515" xr:uid="{00000000-0005-0000-0000-000039540000}"/>
    <cellStyle name="Comma 6 2 4 3 5 2" xfId="21516" xr:uid="{00000000-0005-0000-0000-00003A540000}"/>
    <cellStyle name="Comma 6 2 4 3 5 2 2" xfId="21517" xr:uid="{00000000-0005-0000-0000-00003B540000}"/>
    <cellStyle name="Comma 6 2 4 3 5 3" xfId="21518" xr:uid="{00000000-0005-0000-0000-00003C540000}"/>
    <cellStyle name="Comma 6 2 4 3 5 3 2" xfId="21519" xr:uid="{00000000-0005-0000-0000-00003D540000}"/>
    <cellStyle name="Comma 6 2 4 3 5 4" xfId="21520" xr:uid="{00000000-0005-0000-0000-00003E540000}"/>
    <cellStyle name="Comma 6 2 4 3 6" xfId="21521" xr:uid="{00000000-0005-0000-0000-00003F540000}"/>
    <cellStyle name="Comma 6 2 4 3 6 2" xfId="21522" xr:uid="{00000000-0005-0000-0000-000040540000}"/>
    <cellStyle name="Comma 6 2 4 3 7" xfId="21523" xr:uid="{00000000-0005-0000-0000-000041540000}"/>
    <cellStyle name="Comma 6 2 4 3 7 2" xfId="21524" xr:uid="{00000000-0005-0000-0000-000042540000}"/>
    <cellStyle name="Comma 6 2 4 3 8" xfId="21525" xr:uid="{00000000-0005-0000-0000-000043540000}"/>
    <cellStyle name="Comma 6 2 4 4" xfId="21526" xr:uid="{00000000-0005-0000-0000-000044540000}"/>
    <cellStyle name="Comma 6 2 4 4 2" xfId="21527" xr:uid="{00000000-0005-0000-0000-000045540000}"/>
    <cellStyle name="Comma 6 2 4 4 2 2" xfId="21528" xr:uid="{00000000-0005-0000-0000-000046540000}"/>
    <cellStyle name="Comma 6 2 4 4 2 2 2" xfId="21529" xr:uid="{00000000-0005-0000-0000-000047540000}"/>
    <cellStyle name="Comma 6 2 4 4 2 2 2 2" xfId="21530" xr:uid="{00000000-0005-0000-0000-000048540000}"/>
    <cellStyle name="Comma 6 2 4 4 2 2 2 2 2" xfId="21531" xr:uid="{00000000-0005-0000-0000-000049540000}"/>
    <cellStyle name="Comma 6 2 4 4 2 2 2 3" xfId="21532" xr:uid="{00000000-0005-0000-0000-00004A540000}"/>
    <cellStyle name="Comma 6 2 4 4 2 2 2 3 2" xfId="21533" xr:uid="{00000000-0005-0000-0000-00004B540000}"/>
    <cellStyle name="Comma 6 2 4 4 2 2 2 4" xfId="21534" xr:uid="{00000000-0005-0000-0000-00004C540000}"/>
    <cellStyle name="Comma 6 2 4 4 2 2 3" xfId="21535" xr:uid="{00000000-0005-0000-0000-00004D540000}"/>
    <cellStyle name="Comma 6 2 4 4 2 2 3 2" xfId="21536" xr:uid="{00000000-0005-0000-0000-00004E540000}"/>
    <cellStyle name="Comma 6 2 4 4 2 2 4" xfId="21537" xr:uid="{00000000-0005-0000-0000-00004F540000}"/>
    <cellStyle name="Comma 6 2 4 4 2 2 4 2" xfId="21538" xr:uid="{00000000-0005-0000-0000-000050540000}"/>
    <cellStyle name="Comma 6 2 4 4 2 2 5" xfId="21539" xr:uid="{00000000-0005-0000-0000-000051540000}"/>
    <cellStyle name="Comma 6 2 4 4 2 3" xfId="21540" xr:uid="{00000000-0005-0000-0000-000052540000}"/>
    <cellStyle name="Comma 6 2 4 4 2 3 2" xfId="21541" xr:uid="{00000000-0005-0000-0000-000053540000}"/>
    <cellStyle name="Comma 6 2 4 4 2 3 2 2" xfId="21542" xr:uid="{00000000-0005-0000-0000-000054540000}"/>
    <cellStyle name="Comma 6 2 4 4 2 3 3" xfId="21543" xr:uid="{00000000-0005-0000-0000-000055540000}"/>
    <cellStyle name="Comma 6 2 4 4 2 3 3 2" xfId="21544" xr:uid="{00000000-0005-0000-0000-000056540000}"/>
    <cellStyle name="Comma 6 2 4 4 2 3 4" xfId="21545" xr:uid="{00000000-0005-0000-0000-000057540000}"/>
    <cellStyle name="Comma 6 2 4 4 2 4" xfId="21546" xr:uid="{00000000-0005-0000-0000-000058540000}"/>
    <cellStyle name="Comma 6 2 4 4 2 4 2" xfId="21547" xr:uid="{00000000-0005-0000-0000-000059540000}"/>
    <cellStyle name="Comma 6 2 4 4 2 5" xfId="21548" xr:uid="{00000000-0005-0000-0000-00005A540000}"/>
    <cellStyle name="Comma 6 2 4 4 2 5 2" xfId="21549" xr:uid="{00000000-0005-0000-0000-00005B540000}"/>
    <cellStyle name="Comma 6 2 4 4 2 6" xfId="21550" xr:uid="{00000000-0005-0000-0000-00005C540000}"/>
    <cellStyle name="Comma 6 2 4 4 3" xfId="21551" xr:uid="{00000000-0005-0000-0000-00005D540000}"/>
    <cellStyle name="Comma 6 2 4 4 3 2" xfId="21552" xr:uid="{00000000-0005-0000-0000-00005E540000}"/>
    <cellStyle name="Comma 6 2 4 4 3 2 2" xfId="21553" xr:uid="{00000000-0005-0000-0000-00005F540000}"/>
    <cellStyle name="Comma 6 2 4 4 3 2 2 2" xfId="21554" xr:uid="{00000000-0005-0000-0000-000060540000}"/>
    <cellStyle name="Comma 6 2 4 4 3 2 3" xfId="21555" xr:uid="{00000000-0005-0000-0000-000061540000}"/>
    <cellStyle name="Comma 6 2 4 4 3 2 3 2" xfId="21556" xr:uid="{00000000-0005-0000-0000-000062540000}"/>
    <cellStyle name="Comma 6 2 4 4 3 2 4" xfId="21557" xr:uid="{00000000-0005-0000-0000-000063540000}"/>
    <cellStyle name="Comma 6 2 4 4 3 3" xfId="21558" xr:uid="{00000000-0005-0000-0000-000064540000}"/>
    <cellStyle name="Comma 6 2 4 4 3 3 2" xfId="21559" xr:uid="{00000000-0005-0000-0000-000065540000}"/>
    <cellStyle name="Comma 6 2 4 4 3 4" xfId="21560" xr:uid="{00000000-0005-0000-0000-000066540000}"/>
    <cellStyle name="Comma 6 2 4 4 3 4 2" xfId="21561" xr:uid="{00000000-0005-0000-0000-000067540000}"/>
    <cellStyle name="Comma 6 2 4 4 3 5" xfId="21562" xr:uid="{00000000-0005-0000-0000-000068540000}"/>
    <cellStyle name="Comma 6 2 4 4 4" xfId="21563" xr:uid="{00000000-0005-0000-0000-000069540000}"/>
    <cellStyle name="Comma 6 2 4 4 4 2" xfId="21564" xr:uid="{00000000-0005-0000-0000-00006A540000}"/>
    <cellStyle name="Comma 6 2 4 4 4 2 2" xfId="21565" xr:uid="{00000000-0005-0000-0000-00006B540000}"/>
    <cellStyle name="Comma 6 2 4 4 4 3" xfId="21566" xr:uid="{00000000-0005-0000-0000-00006C540000}"/>
    <cellStyle name="Comma 6 2 4 4 4 3 2" xfId="21567" xr:uid="{00000000-0005-0000-0000-00006D540000}"/>
    <cellStyle name="Comma 6 2 4 4 4 4" xfId="21568" xr:uid="{00000000-0005-0000-0000-00006E540000}"/>
    <cellStyle name="Comma 6 2 4 4 5" xfId="21569" xr:uid="{00000000-0005-0000-0000-00006F540000}"/>
    <cellStyle name="Comma 6 2 4 4 5 2" xfId="21570" xr:uid="{00000000-0005-0000-0000-000070540000}"/>
    <cellStyle name="Comma 6 2 4 4 6" xfId="21571" xr:uid="{00000000-0005-0000-0000-000071540000}"/>
    <cellStyle name="Comma 6 2 4 4 6 2" xfId="21572" xr:uid="{00000000-0005-0000-0000-000072540000}"/>
    <cellStyle name="Comma 6 2 4 4 7" xfId="21573" xr:uid="{00000000-0005-0000-0000-000073540000}"/>
    <cellStyle name="Comma 6 2 4 5" xfId="21574" xr:uid="{00000000-0005-0000-0000-000074540000}"/>
    <cellStyle name="Comma 6 2 4 5 2" xfId="21575" xr:uid="{00000000-0005-0000-0000-000075540000}"/>
    <cellStyle name="Comma 6 2 4 5 2 2" xfId="21576" xr:uid="{00000000-0005-0000-0000-000076540000}"/>
    <cellStyle name="Comma 6 2 4 5 2 2 2" xfId="21577" xr:uid="{00000000-0005-0000-0000-000077540000}"/>
    <cellStyle name="Comma 6 2 4 5 2 2 2 2" xfId="21578" xr:uid="{00000000-0005-0000-0000-000078540000}"/>
    <cellStyle name="Comma 6 2 4 5 2 2 3" xfId="21579" xr:uid="{00000000-0005-0000-0000-000079540000}"/>
    <cellStyle name="Comma 6 2 4 5 2 2 3 2" xfId="21580" xr:uid="{00000000-0005-0000-0000-00007A540000}"/>
    <cellStyle name="Comma 6 2 4 5 2 2 4" xfId="21581" xr:uid="{00000000-0005-0000-0000-00007B540000}"/>
    <cellStyle name="Comma 6 2 4 5 2 3" xfId="21582" xr:uid="{00000000-0005-0000-0000-00007C540000}"/>
    <cellStyle name="Comma 6 2 4 5 2 3 2" xfId="21583" xr:uid="{00000000-0005-0000-0000-00007D540000}"/>
    <cellStyle name="Comma 6 2 4 5 2 4" xfId="21584" xr:uid="{00000000-0005-0000-0000-00007E540000}"/>
    <cellStyle name="Comma 6 2 4 5 2 4 2" xfId="21585" xr:uid="{00000000-0005-0000-0000-00007F540000}"/>
    <cellStyle name="Comma 6 2 4 5 2 5" xfId="21586" xr:uid="{00000000-0005-0000-0000-000080540000}"/>
    <cellStyle name="Comma 6 2 4 5 3" xfId="21587" xr:uid="{00000000-0005-0000-0000-000081540000}"/>
    <cellStyle name="Comma 6 2 4 5 3 2" xfId="21588" xr:uid="{00000000-0005-0000-0000-000082540000}"/>
    <cellStyle name="Comma 6 2 4 5 3 2 2" xfId="21589" xr:uid="{00000000-0005-0000-0000-000083540000}"/>
    <cellStyle name="Comma 6 2 4 5 3 3" xfId="21590" xr:uid="{00000000-0005-0000-0000-000084540000}"/>
    <cellStyle name="Comma 6 2 4 5 3 3 2" xfId="21591" xr:uid="{00000000-0005-0000-0000-000085540000}"/>
    <cellStyle name="Comma 6 2 4 5 3 4" xfId="21592" xr:uid="{00000000-0005-0000-0000-000086540000}"/>
    <cellStyle name="Comma 6 2 4 5 4" xfId="21593" xr:uid="{00000000-0005-0000-0000-000087540000}"/>
    <cellStyle name="Comma 6 2 4 5 4 2" xfId="21594" xr:uid="{00000000-0005-0000-0000-000088540000}"/>
    <cellStyle name="Comma 6 2 4 5 5" xfId="21595" xr:uid="{00000000-0005-0000-0000-000089540000}"/>
    <cellStyle name="Comma 6 2 4 5 5 2" xfId="21596" xr:uid="{00000000-0005-0000-0000-00008A540000}"/>
    <cellStyle name="Comma 6 2 4 5 6" xfId="21597" xr:uid="{00000000-0005-0000-0000-00008B540000}"/>
    <cellStyle name="Comma 6 2 4 6" xfId="21598" xr:uid="{00000000-0005-0000-0000-00008C540000}"/>
    <cellStyle name="Comma 6 2 4 6 2" xfId="21599" xr:uid="{00000000-0005-0000-0000-00008D540000}"/>
    <cellStyle name="Comma 6 2 4 6 2 2" xfId="21600" xr:uid="{00000000-0005-0000-0000-00008E540000}"/>
    <cellStyle name="Comma 6 2 4 6 2 2 2" xfId="21601" xr:uid="{00000000-0005-0000-0000-00008F540000}"/>
    <cellStyle name="Comma 6 2 4 6 2 3" xfId="21602" xr:uid="{00000000-0005-0000-0000-000090540000}"/>
    <cellStyle name="Comma 6 2 4 6 2 3 2" xfId="21603" xr:uid="{00000000-0005-0000-0000-000091540000}"/>
    <cellStyle name="Comma 6 2 4 6 2 4" xfId="21604" xr:uid="{00000000-0005-0000-0000-000092540000}"/>
    <cellStyle name="Comma 6 2 4 6 3" xfId="21605" xr:uid="{00000000-0005-0000-0000-000093540000}"/>
    <cellStyle name="Comma 6 2 4 6 3 2" xfId="21606" xr:uid="{00000000-0005-0000-0000-000094540000}"/>
    <cellStyle name="Comma 6 2 4 6 4" xfId="21607" xr:uid="{00000000-0005-0000-0000-000095540000}"/>
    <cellStyle name="Comma 6 2 4 6 4 2" xfId="21608" xr:uid="{00000000-0005-0000-0000-000096540000}"/>
    <cellStyle name="Comma 6 2 4 6 5" xfId="21609" xr:uid="{00000000-0005-0000-0000-000097540000}"/>
    <cellStyle name="Comma 6 2 4 7" xfId="21610" xr:uid="{00000000-0005-0000-0000-000098540000}"/>
    <cellStyle name="Comma 6 2 4 7 2" xfId="21611" xr:uid="{00000000-0005-0000-0000-000099540000}"/>
    <cellStyle name="Comma 6 2 4 7 2 2" xfId="21612" xr:uid="{00000000-0005-0000-0000-00009A540000}"/>
    <cellStyle name="Comma 6 2 4 7 3" xfId="21613" xr:uid="{00000000-0005-0000-0000-00009B540000}"/>
    <cellStyle name="Comma 6 2 4 7 3 2" xfId="21614" xr:uid="{00000000-0005-0000-0000-00009C540000}"/>
    <cellStyle name="Comma 6 2 4 7 4" xfId="21615" xr:uid="{00000000-0005-0000-0000-00009D540000}"/>
    <cellStyle name="Comma 6 2 4 8" xfId="21616" xr:uid="{00000000-0005-0000-0000-00009E540000}"/>
    <cellStyle name="Comma 6 2 4 8 2" xfId="21617" xr:uid="{00000000-0005-0000-0000-00009F540000}"/>
    <cellStyle name="Comma 6 2 4 9" xfId="21618" xr:uid="{00000000-0005-0000-0000-0000A0540000}"/>
    <cellStyle name="Comma 6 2 4 9 2" xfId="21619" xr:uid="{00000000-0005-0000-0000-0000A1540000}"/>
    <cellStyle name="Comma 6 2 5" xfId="21620" xr:uid="{00000000-0005-0000-0000-0000A2540000}"/>
    <cellStyle name="Comma 6 2 5 2" xfId="21621" xr:uid="{00000000-0005-0000-0000-0000A3540000}"/>
    <cellStyle name="Comma 6 2 5 2 2" xfId="21622" xr:uid="{00000000-0005-0000-0000-0000A4540000}"/>
    <cellStyle name="Comma 6 2 5 2 2 2" xfId="21623" xr:uid="{00000000-0005-0000-0000-0000A5540000}"/>
    <cellStyle name="Comma 6 2 5 2 2 2 2" xfId="21624" xr:uid="{00000000-0005-0000-0000-0000A6540000}"/>
    <cellStyle name="Comma 6 2 5 2 2 2 2 2" xfId="21625" xr:uid="{00000000-0005-0000-0000-0000A7540000}"/>
    <cellStyle name="Comma 6 2 5 2 2 2 2 2 2" xfId="21626" xr:uid="{00000000-0005-0000-0000-0000A8540000}"/>
    <cellStyle name="Comma 6 2 5 2 2 2 2 2 2 2" xfId="21627" xr:uid="{00000000-0005-0000-0000-0000A9540000}"/>
    <cellStyle name="Comma 6 2 5 2 2 2 2 2 3" xfId="21628" xr:uid="{00000000-0005-0000-0000-0000AA540000}"/>
    <cellStyle name="Comma 6 2 5 2 2 2 2 2 3 2" xfId="21629" xr:uid="{00000000-0005-0000-0000-0000AB540000}"/>
    <cellStyle name="Comma 6 2 5 2 2 2 2 2 4" xfId="21630" xr:uid="{00000000-0005-0000-0000-0000AC540000}"/>
    <cellStyle name="Comma 6 2 5 2 2 2 2 3" xfId="21631" xr:uid="{00000000-0005-0000-0000-0000AD540000}"/>
    <cellStyle name="Comma 6 2 5 2 2 2 2 3 2" xfId="21632" xr:uid="{00000000-0005-0000-0000-0000AE540000}"/>
    <cellStyle name="Comma 6 2 5 2 2 2 2 4" xfId="21633" xr:uid="{00000000-0005-0000-0000-0000AF540000}"/>
    <cellStyle name="Comma 6 2 5 2 2 2 2 4 2" xfId="21634" xr:uid="{00000000-0005-0000-0000-0000B0540000}"/>
    <cellStyle name="Comma 6 2 5 2 2 2 2 5" xfId="21635" xr:uid="{00000000-0005-0000-0000-0000B1540000}"/>
    <cellStyle name="Comma 6 2 5 2 2 2 3" xfId="21636" xr:uid="{00000000-0005-0000-0000-0000B2540000}"/>
    <cellStyle name="Comma 6 2 5 2 2 2 3 2" xfId="21637" xr:uid="{00000000-0005-0000-0000-0000B3540000}"/>
    <cellStyle name="Comma 6 2 5 2 2 2 3 2 2" xfId="21638" xr:uid="{00000000-0005-0000-0000-0000B4540000}"/>
    <cellStyle name="Comma 6 2 5 2 2 2 3 3" xfId="21639" xr:uid="{00000000-0005-0000-0000-0000B5540000}"/>
    <cellStyle name="Comma 6 2 5 2 2 2 3 3 2" xfId="21640" xr:uid="{00000000-0005-0000-0000-0000B6540000}"/>
    <cellStyle name="Comma 6 2 5 2 2 2 3 4" xfId="21641" xr:uid="{00000000-0005-0000-0000-0000B7540000}"/>
    <cellStyle name="Comma 6 2 5 2 2 2 4" xfId="21642" xr:uid="{00000000-0005-0000-0000-0000B8540000}"/>
    <cellStyle name="Comma 6 2 5 2 2 2 4 2" xfId="21643" xr:uid="{00000000-0005-0000-0000-0000B9540000}"/>
    <cellStyle name="Comma 6 2 5 2 2 2 5" xfId="21644" xr:uid="{00000000-0005-0000-0000-0000BA540000}"/>
    <cellStyle name="Comma 6 2 5 2 2 2 5 2" xfId="21645" xr:uid="{00000000-0005-0000-0000-0000BB540000}"/>
    <cellStyle name="Comma 6 2 5 2 2 2 6" xfId="21646" xr:uid="{00000000-0005-0000-0000-0000BC540000}"/>
    <cellStyle name="Comma 6 2 5 2 2 3" xfId="21647" xr:uid="{00000000-0005-0000-0000-0000BD540000}"/>
    <cellStyle name="Comma 6 2 5 2 2 3 2" xfId="21648" xr:uid="{00000000-0005-0000-0000-0000BE540000}"/>
    <cellStyle name="Comma 6 2 5 2 2 3 2 2" xfId="21649" xr:uid="{00000000-0005-0000-0000-0000BF540000}"/>
    <cellStyle name="Comma 6 2 5 2 2 3 2 2 2" xfId="21650" xr:uid="{00000000-0005-0000-0000-0000C0540000}"/>
    <cellStyle name="Comma 6 2 5 2 2 3 2 3" xfId="21651" xr:uid="{00000000-0005-0000-0000-0000C1540000}"/>
    <cellStyle name="Comma 6 2 5 2 2 3 2 3 2" xfId="21652" xr:uid="{00000000-0005-0000-0000-0000C2540000}"/>
    <cellStyle name="Comma 6 2 5 2 2 3 2 4" xfId="21653" xr:uid="{00000000-0005-0000-0000-0000C3540000}"/>
    <cellStyle name="Comma 6 2 5 2 2 3 3" xfId="21654" xr:uid="{00000000-0005-0000-0000-0000C4540000}"/>
    <cellStyle name="Comma 6 2 5 2 2 3 3 2" xfId="21655" xr:uid="{00000000-0005-0000-0000-0000C5540000}"/>
    <cellStyle name="Comma 6 2 5 2 2 3 4" xfId="21656" xr:uid="{00000000-0005-0000-0000-0000C6540000}"/>
    <cellStyle name="Comma 6 2 5 2 2 3 4 2" xfId="21657" xr:uid="{00000000-0005-0000-0000-0000C7540000}"/>
    <cellStyle name="Comma 6 2 5 2 2 3 5" xfId="21658" xr:uid="{00000000-0005-0000-0000-0000C8540000}"/>
    <cellStyle name="Comma 6 2 5 2 2 4" xfId="21659" xr:uid="{00000000-0005-0000-0000-0000C9540000}"/>
    <cellStyle name="Comma 6 2 5 2 2 4 2" xfId="21660" xr:uid="{00000000-0005-0000-0000-0000CA540000}"/>
    <cellStyle name="Comma 6 2 5 2 2 4 2 2" xfId="21661" xr:uid="{00000000-0005-0000-0000-0000CB540000}"/>
    <cellStyle name="Comma 6 2 5 2 2 4 3" xfId="21662" xr:uid="{00000000-0005-0000-0000-0000CC540000}"/>
    <cellStyle name="Comma 6 2 5 2 2 4 3 2" xfId="21663" xr:uid="{00000000-0005-0000-0000-0000CD540000}"/>
    <cellStyle name="Comma 6 2 5 2 2 4 4" xfId="21664" xr:uid="{00000000-0005-0000-0000-0000CE540000}"/>
    <cellStyle name="Comma 6 2 5 2 2 5" xfId="21665" xr:uid="{00000000-0005-0000-0000-0000CF540000}"/>
    <cellStyle name="Comma 6 2 5 2 2 5 2" xfId="21666" xr:uid="{00000000-0005-0000-0000-0000D0540000}"/>
    <cellStyle name="Comma 6 2 5 2 2 6" xfId="21667" xr:uid="{00000000-0005-0000-0000-0000D1540000}"/>
    <cellStyle name="Comma 6 2 5 2 2 6 2" xfId="21668" xr:uid="{00000000-0005-0000-0000-0000D2540000}"/>
    <cellStyle name="Comma 6 2 5 2 2 7" xfId="21669" xr:uid="{00000000-0005-0000-0000-0000D3540000}"/>
    <cellStyle name="Comma 6 2 5 2 3" xfId="21670" xr:uid="{00000000-0005-0000-0000-0000D4540000}"/>
    <cellStyle name="Comma 6 2 5 2 3 2" xfId="21671" xr:uid="{00000000-0005-0000-0000-0000D5540000}"/>
    <cellStyle name="Comma 6 2 5 2 3 2 2" xfId="21672" xr:uid="{00000000-0005-0000-0000-0000D6540000}"/>
    <cellStyle name="Comma 6 2 5 2 3 2 2 2" xfId="21673" xr:uid="{00000000-0005-0000-0000-0000D7540000}"/>
    <cellStyle name="Comma 6 2 5 2 3 2 2 2 2" xfId="21674" xr:uid="{00000000-0005-0000-0000-0000D8540000}"/>
    <cellStyle name="Comma 6 2 5 2 3 2 2 3" xfId="21675" xr:uid="{00000000-0005-0000-0000-0000D9540000}"/>
    <cellStyle name="Comma 6 2 5 2 3 2 2 3 2" xfId="21676" xr:uid="{00000000-0005-0000-0000-0000DA540000}"/>
    <cellStyle name="Comma 6 2 5 2 3 2 2 4" xfId="21677" xr:uid="{00000000-0005-0000-0000-0000DB540000}"/>
    <cellStyle name="Comma 6 2 5 2 3 2 3" xfId="21678" xr:uid="{00000000-0005-0000-0000-0000DC540000}"/>
    <cellStyle name="Comma 6 2 5 2 3 2 3 2" xfId="21679" xr:uid="{00000000-0005-0000-0000-0000DD540000}"/>
    <cellStyle name="Comma 6 2 5 2 3 2 4" xfId="21680" xr:uid="{00000000-0005-0000-0000-0000DE540000}"/>
    <cellStyle name="Comma 6 2 5 2 3 2 4 2" xfId="21681" xr:uid="{00000000-0005-0000-0000-0000DF540000}"/>
    <cellStyle name="Comma 6 2 5 2 3 2 5" xfId="21682" xr:uid="{00000000-0005-0000-0000-0000E0540000}"/>
    <cellStyle name="Comma 6 2 5 2 3 3" xfId="21683" xr:uid="{00000000-0005-0000-0000-0000E1540000}"/>
    <cellStyle name="Comma 6 2 5 2 3 3 2" xfId="21684" xr:uid="{00000000-0005-0000-0000-0000E2540000}"/>
    <cellStyle name="Comma 6 2 5 2 3 3 2 2" xfId="21685" xr:uid="{00000000-0005-0000-0000-0000E3540000}"/>
    <cellStyle name="Comma 6 2 5 2 3 3 3" xfId="21686" xr:uid="{00000000-0005-0000-0000-0000E4540000}"/>
    <cellStyle name="Comma 6 2 5 2 3 3 3 2" xfId="21687" xr:uid="{00000000-0005-0000-0000-0000E5540000}"/>
    <cellStyle name="Comma 6 2 5 2 3 3 4" xfId="21688" xr:uid="{00000000-0005-0000-0000-0000E6540000}"/>
    <cellStyle name="Comma 6 2 5 2 3 4" xfId="21689" xr:uid="{00000000-0005-0000-0000-0000E7540000}"/>
    <cellStyle name="Comma 6 2 5 2 3 4 2" xfId="21690" xr:uid="{00000000-0005-0000-0000-0000E8540000}"/>
    <cellStyle name="Comma 6 2 5 2 3 5" xfId="21691" xr:uid="{00000000-0005-0000-0000-0000E9540000}"/>
    <cellStyle name="Comma 6 2 5 2 3 5 2" xfId="21692" xr:uid="{00000000-0005-0000-0000-0000EA540000}"/>
    <cellStyle name="Comma 6 2 5 2 3 6" xfId="21693" xr:uid="{00000000-0005-0000-0000-0000EB540000}"/>
    <cellStyle name="Comma 6 2 5 2 4" xfId="21694" xr:uid="{00000000-0005-0000-0000-0000EC540000}"/>
    <cellStyle name="Comma 6 2 5 2 4 2" xfId="21695" xr:uid="{00000000-0005-0000-0000-0000ED540000}"/>
    <cellStyle name="Comma 6 2 5 2 4 2 2" xfId="21696" xr:uid="{00000000-0005-0000-0000-0000EE540000}"/>
    <cellStyle name="Comma 6 2 5 2 4 2 2 2" xfId="21697" xr:uid="{00000000-0005-0000-0000-0000EF540000}"/>
    <cellStyle name="Comma 6 2 5 2 4 2 3" xfId="21698" xr:uid="{00000000-0005-0000-0000-0000F0540000}"/>
    <cellStyle name="Comma 6 2 5 2 4 2 3 2" xfId="21699" xr:uid="{00000000-0005-0000-0000-0000F1540000}"/>
    <cellStyle name="Comma 6 2 5 2 4 2 4" xfId="21700" xr:uid="{00000000-0005-0000-0000-0000F2540000}"/>
    <cellStyle name="Comma 6 2 5 2 4 3" xfId="21701" xr:uid="{00000000-0005-0000-0000-0000F3540000}"/>
    <cellStyle name="Comma 6 2 5 2 4 3 2" xfId="21702" xr:uid="{00000000-0005-0000-0000-0000F4540000}"/>
    <cellStyle name="Comma 6 2 5 2 4 4" xfId="21703" xr:uid="{00000000-0005-0000-0000-0000F5540000}"/>
    <cellStyle name="Comma 6 2 5 2 4 4 2" xfId="21704" xr:uid="{00000000-0005-0000-0000-0000F6540000}"/>
    <cellStyle name="Comma 6 2 5 2 4 5" xfId="21705" xr:uid="{00000000-0005-0000-0000-0000F7540000}"/>
    <cellStyle name="Comma 6 2 5 2 5" xfId="21706" xr:uid="{00000000-0005-0000-0000-0000F8540000}"/>
    <cellStyle name="Comma 6 2 5 2 5 2" xfId="21707" xr:uid="{00000000-0005-0000-0000-0000F9540000}"/>
    <cellStyle name="Comma 6 2 5 2 5 2 2" xfId="21708" xr:uid="{00000000-0005-0000-0000-0000FA540000}"/>
    <cellStyle name="Comma 6 2 5 2 5 3" xfId="21709" xr:uid="{00000000-0005-0000-0000-0000FB540000}"/>
    <cellStyle name="Comma 6 2 5 2 5 3 2" xfId="21710" xr:uid="{00000000-0005-0000-0000-0000FC540000}"/>
    <cellStyle name="Comma 6 2 5 2 5 4" xfId="21711" xr:uid="{00000000-0005-0000-0000-0000FD540000}"/>
    <cellStyle name="Comma 6 2 5 2 6" xfId="21712" xr:uid="{00000000-0005-0000-0000-0000FE540000}"/>
    <cellStyle name="Comma 6 2 5 2 6 2" xfId="21713" xr:uid="{00000000-0005-0000-0000-0000FF540000}"/>
    <cellStyle name="Comma 6 2 5 2 7" xfId="21714" xr:uid="{00000000-0005-0000-0000-000000550000}"/>
    <cellStyle name="Comma 6 2 5 2 7 2" xfId="21715" xr:uid="{00000000-0005-0000-0000-000001550000}"/>
    <cellStyle name="Comma 6 2 5 2 8" xfId="21716" xr:uid="{00000000-0005-0000-0000-000002550000}"/>
    <cellStyle name="Comma 6 2 5 3" xfId="21717" xr:uid="{00000000-0005-0000-0000-000003550000}"/>
    <cellStyle name="Comma 6 2 5 3 2" xfId="21718" xr:uid="{00000000-0005-0000-0000-000004550000}"/>
    <cellStyle name="Comma 6 2 5 3 2 2" xfId="21719" xr:uid="{00000000-0005-0000-0000-000005550000}"/>
    <cellStyle name="Comma 6 2 5 3 2 2 2" xfId="21720" xr:uid="{00000000-0005-0000-0000-000006550000}"/>
    <cellStyle name="Comma 6 2 5 3 2 2 2 2" xfId="21721" xr:uid="{00000000-0005-0000-0000-000007550000}"/>
    <cellStyle name="Comma 6 2 5 3 2 2 2 2 2" xfId="21722" xr:uid="{00000000-0005-0000-0000-000008550000}"/>
    <cellStyle name="Comma 6 2 5 3 2 2 2 3" xfId="21723" xr:uid="{00000000-0005-0000-0000-000009550000}"/>
    <cellStyle name="Comma 6 2 5 3 2 2 2 3 2" xfId="21724" xr:uid="{00000000-0005-0000-0000-00000A550000}"/>
    <cellStyle name="Comma 6 2 5 3 2 2 2 4" xfId="21725" xr:uid="{00000000-0005-0000-0000-00000B550000}"/>
    <cellStyle name="Comma 6 2 5 3 2 2 3" xfId="21726" xr:uid="{00000000-0005-0000-0000-00000C550000}"/>
    <cellStyle name="Comma 6 2 5 3 2 2 3 2" xfId="21727" xr:uid="{00000000-0005-0000-0000-00000D550000}"/>
    <cellStyle name="Comma 6 2 5 3 2 2 4" xfId="21728" xr:uid="{00000000-0005-0000-0000-00000E550000}"/>
    <cellStyle name="Comma 6 2 5 3 2 2 4 2" xfId="21729" xr:uid="{00000000-0005-0000-0000-00000F550000}"/>
    <cellStyle name="Comma 6 2 5 3 2 2 5" xfId="21730" xr:uid="{00000000-0005-0000-0000-000010550000}"/>
    <cellStyle name="Comma 6 2 5 3 2 3" xfId="21731" xr:uid="{00000000-0005-0000-0000-000011550000}"/>
    <cellStyle name="Comma 6 2 5 3 2 3 2" xfId="21732" xr:uid="{00000000-0005-0000-0000-000012550000}"/>
    <cellStyle name="Comma 6 2 5 3 2 3 2 2" xfId="21733" xr:uid="{00000000-0005-0000-0000-000013550000}"/>
    <cellStyle name="Comma 6 2 5 3 2 3 3" xfId="21734" xr:uid="{00000000-0005-0000-0000-000014550000}"/>
    <cellStyle name="Comma 6 2 5 3 2 3 3 2" xfId="21735" xr:uid="{00000000-0005-0000-0000-000015550000}"/>
    <cellStyle name="Comma 6 2 5 3 2 3 4" xfId="21736" xr:uid="{00000000-0005-0000-0000-000016550000}"/>
    <cellStyle name="Comma 6 2 5 3 2 4" xfId="21737" xr:uid="{00000000-0005-0000-0000-000017550000}"/>
    <cellStyle name="Comma 6 2 5 3 2 4 2" xfId="21738" xr:uid="{00000000-0005-0000-0000-000018550000}"/>
    <cellStyle name="Comma 6 2 5 3 2 5" xfId="21739" xr:uid="{00000000-0005-0000-0000-000019550000}"/>
    <cellStyle name="Comma 6 2 5 3 2 5 2" xfId="21740" xr:uid="{00000000-0005-0000-0000-00001A550000}"/>
    <cellStyle name="Comma 6 2 5 3 2 6" xfId="21741" xr:uid="{00000000-0005-0000-0000-00001B550000}"/>
    <cellStyle name="Comma 6 2 5 3 3" xfId="21742" xr:uid="{00000000-0005-0000-0000-00001C550000}"/>
    <cellStyle name="Comma 6 2 5 3 3 2" xfId="21743" xr:uid="{00000000-0005-0000-0000-00001D550000}"/>
    <cellStyle name="Comma 6 2 5 3 3 2 2" xfId="21744" xr:uid="{00000000-0005-0000-0000-00001E550000}"/>
    <cellStyle name="Comma 6 2 5 3 3 2 2 2" xfId="21745" xr:uid="{00000000-0005-0000-0000-00001F550000}"/>
    <cellStyle name="Comma 6 2 5 3 3 2 3" xfId="21746" xr:uid="{00000000-0005-0000-0000-000020550000}"/>
    <cellStyle name="Comma 6 2 5 3 3 2 3 2" xfId="21747" xr:uid="{00000000-0005-0000-0000-000021550000}"/>
    <cellStyle name="Comma 6 2 5 3 3 2 4" xfId="21748" xr:uid="{00000000-0005-0000-0000-000022550000}"/>
    <cellStyle name="Comma 6 2 5 3 3 3" xfId="21749" xr:uid="{00000000-0005-0000-0000-000023550000}"/>
    <cellStyle name="Comma 6 2 5 3 3 3 2" xfId="21750" xr:uid="{00000000-0005-0000-0000-000024550000}"/>
    <cellStyle name="Comma 6 2 5 3 3 4" xfId="21751" xr:uid="{00000000-0005-0000-0000-000025550000}"/>
    <cellStyle name="Comma 6 2 5 3 3 4 2" xfId="21752" xr:uid="{00000000-0005-0000-0000-000026550000}"/>
    <cellStyle name="Comma 6 2 5 3 3 5" xfId="21753" xr:uid="{00000000-0005-0000-0000-000027550000}"/>
    <cellStyle name="Comma 6 2 5 3 4" xfId="21754" xr:uid="{00000000-0005-0000-0000-000028550000}"/>
    <cellStyle name="Comma 6 2 5 3 4 2" xfId="21755" xr:uid="{00000000-0005-0000-0000-000029550000}"/>
    <cellStyle name="Comma 6 2 5 3 4 2 2" xfId="21756" xr:uid="{00000000-0005-0000-0000-00002A550000}"/>
    <cellStyle name="Comma 6 2 5 3 4 3" xfId="21757" xr:uid="{00000000-0005-0000-0000-00002B550000}"/>
    <cellStyle name="Comma 6 2 5 3 4 3 2" xfId="21758" xr:uid="{00000000-0005-0000-0000-00002C550000}"/>
    <cellStyle name="Comma 6 2 5 3 4 4" xfId="21759" xr:uid="{00000000-0005-0000-0000-00002D550000}"/>
    <cellStyle name="Comma 6 2 5 3 5" xfId="21760" xr:uid="{00000000-0005-0000-0000-00002E550000}"/>
    <cellStyle name="Comma 6 2 5 3 5 2" xfId="21761" xr:uid="{00000000-0005-0000-0000-00002F550000}"/>
    <cellStyle name="Comma 6 2 5 3 6" xfId="21762" xr:uid="{00000000-0005-0000-0000-000030550000}"/>
    <cellStyle name="Comma 6 2 5 3 6 2" xfId="21763" xr:uid="{00000000-0005-0000-0000-000031550000}"/>
    <cellStyle name="Comma 6 2 5 3 7" xfId="21764" xr:uid="{00000000-0005-0000-0000-000032550000}"/>
    <cellStyle name="Comma 6 2 5 4" xfId="21765" xr:uid="{00000000-0005-0000-0000-000033550000}"/>
    <cellStyle name="Comma 6 2 5 4 2" xfId="21766" xr:uid="{00000000-0005-0000-0000-000034550000}"/>
    <cellStyle name="Comma 6 2 5 4 2 2" xfId="21767" xr:uid="{00000000-0005-0000-0000-000035550000}"/>
    <cellStyle name="Comma 6 2 5 4 2 2 2" xfId="21768" xr:uid="{00000000-0005-0000-0000-000036550000}"/>
    <cellStyle name="Comma 6 2 5 4 2 2 2 2" xfId="21769" xr:uid="{00000000-0005-0000-0000-000037550000}"/>
    <cellStyle name="Comma 6 2 5 4 2 2 3" xfId="21770" xr:uid="{00000000-0005-0000-0000-000038550000}"/>
    <cellStyle name="Comma 6 2 5 4 2 2 3 2" xfId="21771" xr:uid="{00000000-0005-0000-0000-000039550000}"/>
    <cellStyle name="Comma 6 2 5 4 2 2 4" xfId="21772" xr:uid="{00000000-0005-0000-0000-00003A550000}"/>
    <cellStyle name="Comma 6 2 5 4 2 3" xfId="21773" xr:uid="{00000000-0005-0000-0000-00003B550000}"/>
    <cellStyle name="Comma 6 2 5 4 2 3 2" xfId="21774" xr:uid="{00000000-0005-0000-0000-00003C550000}"/>
    <cellStyle name="Comma 6 2 5 4 2 4" xfId="21775" xr:uid="{00000000-0005-0000-0000-00003D550000}"/>
    <cellStyle name="Comma 6 2 5 4 2 4 2" xfId="21776" xr:uid="{00000000-0005-0000-0000-00003E550000}"/>
    <cellStyle name="Comma 6 2 5 4 2 5" xfId="21777" xr:uid="{00000000-0005-0000-0000-00003F550000}"/>
    <cellStyle name="Comma 6 2 5 4 3" xfId="21778" xr:uid="{00000000-0005-0000-0000-000040550000}"/>
    <cellStyle name="Comma 6 2 5 4 3 2" xfId="21779" xr:uid="{00000000-0005-0000-0000-000041550000}"/>
    <cellStyle name="Comma 6 2 5 4 3 2 2" xfId="21780" xr:uid="{00000000-0005-0000-0000-000042550000}"/>
    <cellStyle name="Comma 6 2 5 4 3 3" xfId="21781" xr:uid="{00000000-0005-0000-0000-000043550000}"/>
    <cellStyle name="Comma 6 2 5 4 3 3 2" xfId="21782" xr:uid="{00000000-0005-0000-0000-000044550000}"/>
    <cellStyle name="Comma 6 2 5 4 3 4" xfId="21783" xr:uid="{00000000-0005-0000-0000-000045550000}"/>
    <cellStyle name="Comma 6 2 5 4 4" xfId="21784" xr:uid="{00000000-0005-0000-0000-000046550000}"/>
    <cellStyle name="Comma 6 2 5 4 4 2" xfId="21785" xr:uid="{00000000-0005-0000-0000-000047550000}"/>
    <cellStyle name="Comma 6 2 5 4 5" xfId="21786" xr:uid="{00000000-0005-0000-0000-000048550000}"/>
    <cellStyle name="Comma 6 2 5 4 5 2" xfId="21787" xr:uid="{00000000-0005-0000-0000-000049550000}"/>
    <cellStyle name="Comma 6 2 5 4 6" xfId="21788" xr:uid="{00000000-0005-0000-0000-00004A550000}"/>
    <cellStyle name="Comma 6 2 5 5" xfId="21789" xr:uid="{00000000-0005-0000-0000-00004B550000}"/>
    <cellStyle name="Comma 6 2 5 5 2" xfId="21790" xr:uid="{00000000-0005-0000-0000-00004C550000}"/>
    <cellStyle name="Comma 6 2 5 5 2 2" xfId="21791" xr:uid="{00000000-0005-0000-0000-00004D550000}"/>
    <cellStyle name="Comma 6 2 5 5 2 2 2" xfId="21792" xr:uid="{00000000-0005-0000-0000-00004E550000}"/>
    <cellStyle name="Comma 6 2 5 5 2 3" xfId="21793" xr:uid="{00000000-0005-0000-0000-00004F550000}"/>
    <cellStyle name="Comma 6 2 5 5 2 3 2" xfId="21794" xr:uid="{00000000-0005-0000-0000-000050550000}"/>
    <cellStyle name="Comma 6 2 5 5 2 4" xfId="21795" xr:uid="{00000000-0005-0000-0000-000051550000}"/>
    <cellStyle name="Comma 6 2 5 5 3" xfId="21796" xr:uid="{00000000-0005-0000-0000-000052550000}"/>
    <cellStyle name="Comma 6 2 5 5 3 2" xfId="21797" xr:uid="{00000000-0005-0000-0000-000053550000}"/>
    <cellStyle name="Comma 6 2 5 5 4" xfId="21798" xr:uid="{00000000-0005-0000-0000-000054550000}"/>
    <cellStyle name="Comma 6 2 5 5 4 2" xfId="21799" xr:uid="{00000000-0005-0000-0000-000055550000}"/>
    <cellStyle name="Comma 6 2 5 5 5" xfId="21800" xr:uid="{00000000-0005-0000-0000-000056550000}"/>
    <cellStyle name="Comma 6 2 5 6" xfId="21801" xr:uid="{00000000-0005-0000-0000-000057550000}"/>
    <cellStyle name="Comma 6 2 5 6 2" xfId="21802" xr:uid="{00000000-0005-0000-0000-000058550000}"/>
    <cellStyle name="Comma 6 2 5 6 2 2" xfId="21803" xr:uid="{00000000-0005-0000-0000-000059550000}"/>
    <cellStyle name="Comma 6 2 5 6 3" xfId="21804" xr:uid="{00000000-0005-0000-0000-00005A550000}"/>
    <cellStyle name="Comma 6 2 5 6 3 2" xfId="21805" xr:uid="{00000000-0005-0000-0000-00005B550000}"/>
    <cellStyle name="Comma 6 2 5 6 4" xfId="21806" xr:uid="{00000000-0005-0000-0000-00005C550000}"/>
    <cellStyle name="Comma 6 2 5 7" xfId="21807" xr:uid="{00000000-0005-0000-0000-00005D550000}"/>
    <cellStyle name="Comma 6 2 5 7 2" xfId="21808" xr:uid="{00000000-0005-0000-0000-00005E550000}"/>
    <cellStyle name="Comma 6 2 5 8" xfId="21809" xr:uid="{00000000-0005-0000-0000-00005F550000}"/>
    <cellStyle name="Comma 6 2 5 8 2" xfId="21810" xr:uid="{00000000-0005-0000-0000-000060550000}"/>
    <cellStyle name="Comma 6 2 5 9" xfId="21811" xr:uid="{00000000-0005-0000-0000-000061550000}"/>
    <cellStyle name="Comma 6 2 6" xfId="21812" xr:uid="{00000000-0005-0000-0000-000062550000}"/>
    <cellStyle name="Comma 6 2 6 2" xfId="21813" xr:uid="{00000000-0005-0000-0000-000063550000}"/>
    <cellStyle name="Comma 6 2 6 2 2" xfId="21814" xr:uid="{00000000-0005-0000-0000-000064550000}"/>
    <cellStyle name="Comma 6 2 6 2 2 2" xfId="21815" xr:uid="{00000000-0005-0000-0000-000065550000}"/>
    <cellStyle name="Comma 6 2 6 2 2 2 2" xfId="21816" xr:uid="{00000000-0005-0000-0000-000066550000}"/>
    <cellStyle name="Comma 6 2 6 2 2 2 2 2" xfId="21817" xr:uid="{00000000-0005-0000-0000-000067550000}"/>
    <cellStyle name="Comma 6 2 6 2 2 2 2 2 2" xfId="21818" xr:uid="{00000000-0005-0000-0000-000068550000}"/>
    <cellStyle name="Comma 6 2 6 2 2 2 2 3" xfId="21819" xr:uid="{00000000-0005-0000-0000-000069550000}"/>
    <cellStyle name="Comma 6 2 6 2 2 2 2 3 2" xfId="21820" xr:uid="{00000000-0005-0000-0000-00006A550000}"/>
    <cellStyle name="Comma 6 2 6 2 2 2 2 4" xfId="21821" xr:uid="{00000000-0005-0000-0000-00006B550000}"/>
    <cellStyle name="Comma 6 2 6 2 2 2 3" xfId="21822" xr:uid="{00000000-0005-0000-0000-00006C550000}"/>
    <cellStyle name="Comma 6 2 6 2 2 2 3 2" xfId="21823" xr:uid="{00000000-0005-0000-0000-00006D550000}"/>
    <cellStyle name="Comma 6 2 6 2 2 2 4" xfId="21824" xr:uid="{00000000-0005-0000-0000-00006E550000}"/>
    <cellStyle name="Comma 6 2 6 2 2 2 4 2" xfId="21825" xr:uid="{00000000-0005-0000-0000-00006F550000}"/>
    <cellStyle name="Comma 6 2 6 2 2 2 5" xfId="21826" xr:uid="{00000000-0005-0000-0000-000070550000}"/>
    <cellStyle name="Comma 6 2 6 2 2 3" xfId="21827" xr:uid="{00000000-0005-0000-0000-000071550000}"/>
    <cellStyle name="Comma 6 2 6 2 2 3 2" xfId="21828" xr:uid="{00000000-0005-0000-0000-000072550000}"/>
    <cellStyle name="Comma 6 2 6 2 2 3 2 2" xfId="21829" xr:uid="{00000000-0005-0000-0000-000073550000}"/>
    <cellStyle name="Comma 6 2 6 2 2 3 3" xfId="21830" xr:uid="{00000000-0005-0000-0000-000074550000}"/>
    <cellStyle name="Comma 6 2 6 2 2 3 3 2" xfId="21831" xr:uid="{00000000-0005-0000-0000-000075550000}"/>
    <cellStyle name="Comma 6 2 6 2 2 3 4" xfId="21832" xr:uid="{00000000-0005-0000-0000-000076550000}"/>
    <cellStyle name="Comma 6 2 6 2 2 4" xfId="21833" xr:uid="{00000000-0005-0000-0000-000077550000}"/>
    <cellStyle name="Comma 6 2 6 2 2 4 2" xfId="21834" xr:uid="{00000000-0005-0000-0000-000078550000}"/>
    <cellStyle name="Comma 6 2 6 2 2 5" xfId="21835" xr:uid="{00000000-0005-0000-0000-000079550000}"/>
    <cellStyle name="Comma 6 2 6 2 2 5 2" xfId="21836" xr:uid="{00000000-0005-0000-0000-00007A550000}"/>
    <cellStyle name="Comma 6 2 6 2 2 6" xfId="21837" xr:uid="{00000000-0005-0000-0000-00007B550000}"/>
    <cellStyle name="Comma 6 2 6 2 3" xfId="21838" xr:uid="{00000000-0005-0000-0000-00007C550000}"/>
    <cellStyle name="Comma 6 2 6 2 3 2" xfId="21839" xr:uid="{00000000-0005-0000-0000-00007D550000}"/>
    <cellStyle name="Comma 6 2 6 2 3 2 2" xfId="21840" xr:uid="{00000000-0005-0000-0000-00007E550000}"/>
    <cellStyle name="Comma 6 2 6 2 3 2 2 2" xfId="21841" xr:uid="{00000000-0005-0000-0000-00007F550000}"/>
    <cellStyle name="Comma 6 2 6 2 3 2 3" xfId="21842" xr:uid="{00000000-0005-0000-0000-000080550000}"/>
    <cellStyle name="Comma 6 2 6 2 3 2 3 2" xfId="21843" xr:uid="{00000000-0005-0000-0000-000081550000}"/>
    <cellStyle name="Comma 6 2 6 2 3 2 4" xfId="21844" xr:uid="{00000000-0005-0000-0000-000082550000}"/>
    <cellStyle name="Comma 6 2 6 2 3 3" xfId="21845" xr:uid="{00000000-0005-0000-0000-000083550000}"/>
    <cellStyle name="Comma 6 2 6 2 3 3 2" xfId="21846" xr:uid="{00000000-0005-0000-0000-000084550000}"/>
    <cellStyle name="Comma 6 2 6 2 3 4" xfId="21847" xr:uid="{00000000-0005-0000-0000-000085550000}"/>
    <cellStyle name="Comma 6 2 6 2 3 4 2" xfId="21848" xr:uid="{00000000-0005-0000-0000-000086550000}"/>
    <cellStyle name="Comma 6 2 6 2 3 5" xfId="21849" xr:uid="{00000000-0005-0000-0000-000087550000}"/>
    <cellStyle name="Comma 6 2 6 2 4" xfId="21850" xr:uid="{00000000-0005-0000-0000-000088550000}"/>
    <cellStyle name="Comma 6 2 6 2 4 2" xfId="21851" xr:uid="{00000000-0005-0000-0000-000089550000}"/>
    <cellStyle name="Comma 6 2 6 2 4 2 2" xfId="21852" xr:uid="{00000000-0005-0000-0000-00008A550000}"/>
    <cellStyle name="Comma 6 2 6 2 4 3" xfId="21853" xr:uid="{00000000-0005-0000-0000-00008B550000}"/>
    <cellStyle name="Comma 6 2 6 2 4 3 2" xfId="21854" xr:uid="{00000000-0005-0000-0000-00008C550000}"/>
    <cellStyle name="Comma 6 2 6 2 4 4" xfId="21855" xr:uid="{00000000-0005-0000-0000-00008D550000}"/>
    <cellStyle name="Comma 6 2 6 2 5" xfId="21856" xr:uid="{00000000-0005-0000-0000-00008E550000}"/>
    <cellStyle name="Comma 6 2 6 2 5 2" xfId="21857" xr:uid="{00000000-0005-0000-0000-00008F550000}"/>
    <cellStyle name="Comma 6 2 6 2 6" xfId="21858" xr:uid="{00000000-0005-0000-0000-000090550000}"/>
    <cellStyle name="Comma 6 2 6 2 6 2" xfId="21859" xr:uid="{00000000-0005-0000-0000-000091550000}"/>
    <cellStyle name="Comma 6 2 6 2 7" xfId="21860" xr:uid="{00000000-0005-0000-0000-000092550000}"/>
    <cellStyle name="Comma 6 2 6 3" xfId="21861" xr:uid="{00000000-0005-0000-0000-000093550000}"/>
    <cellStyle name="Comma 6 2 6 3 2" xfId="21862" xr:uid="{00000000-0005-0000-0000-000094550000}"/>
    <cellStyle name="Comma 6 2 6 3 2 2" xfId="21863" xr:uid="{00000000-0005-0000-0000-000095550000}"/>
    <cellStyle name="Comma 6 2 6 3 2 2 2" xfId="21864" xr:uid="{00000000-0005-0000-0000-000096550000}"/>
    <cellStyle name="Comma 6 2 6 3 2 2 2 2" xfId="21865" xr:uid="{00000000-0005-0000-0000-000097550000}"/>
    <cellStyle name="Comma 6 2 6 3 2 2 3" xfId="21866" xr:uid="{00000000-0005-0000-0000-000098550000}"/>
    <cellStyle name="Comma 6 2 6 3 2 2 3 2" xfId="21867" xr:uid="{00000000-0005-0000-0000-000099550000}"/>
    <cellStyle name="Comma 6 2 6 3 2 2 4" xfId="21868" xr:uid="{00000000-0005-0000-0000-00009A550000}"/>
    <cellStyle name="Comma 6 2 6 3 2 3" xfId="21869" xr:uid="{00000000-0005-0000-0000-00009B550000}"/>
    <cellStyle name="Comma 6 2 6 3 2 3 2" xfId="21870" xr:uid="{00000000-0005-0000-0000-00009C550000}"/>
    <cellStyle name="Comma 6 2 6 3 2 4" xfId="21871" xr:uid="{00000000-0005-0000-0000-00009D550000}"/>
    <cellStyle name="Comma 6 2 6 3 2 4 2" xfId="21872" xr:uid="{00000000-0005-0000-0000-00009E550000}"/>
    <cellStyle name="Comma 6 2 6 3 2 5" xfId="21873" xr:uid="{00000000-0005-0000-0000-00009F550000}"/>
    <cellStyle name="Comma 6 2 6 3 3" xfId="21874" xr:uid="{00000000-0005-0000-0000-0000A0550000}"/>
    <cellStyle name="Comma 6 2 6 3 3 2" xfId="21875" xr:uid="{00000000-0005-0000-0000-0000A1550000}"/>
    <cellStyle name="Comma 6 2 6 3 3 2 2" xfId="21876" xr:uid="{00000000-0005-0000-0000-0000A2550000}"/>
    <cellStyle name="Comma 6 2 6 3 3 3" xfId="21877" xr:uid="{00000000-0005-0000-0000-0000A3550000}"/>
    <cellStyle name="Comma 6 2 6 3 3 3 2" xfId="21878" xr:uid="{00000000-0005-0000-0000-0000A4550000}"/>
    <cellStyle name="Comma 6 2 6 3 3 4" xfId="21879" xr:uid="{00000000-0005-0000-0000-0000A5550000}"/>
    <cellStyle name="Comma 6 2 6 3 4" xfId="21880" xr:uid="{00000000-0005-0000-0000-0000A6550000}"/>
    <cellStyle name="Comma 6 2 6 3 4 2" xfId="21881" xr:uid="{00000000-0005-0000-0000-0000A7550000}"/>
    <cellStyle name="Comma 6 2 6 3 5" xfId="21882" xr:uid="{00000000-0005-0000-0000-0000A8550000}"/>
    <cellStyle name="Comma 6 2 6 3 5 2" xfId="21883" xr:uid="{00000000-0005-0000-0000-0000A9550000}"/>
    <cellStyle name="Comma 6 2 6 3 6" xfId="21884" xr:uid="{00000000-0005-0000-0000-0000AA550000}"/>
    <cellStyle name="Comma 6 2 6 4" xfId="21885" xr:uid="{00000000-0005-0000-0000-0000AB550000}"/>
    <cellStyle name="Comma 6 2 6 4 2" xfId="21886" xr:uid="{00000000-0005-0000-0000-0000AC550000}"/>
    <cellStyle name="Comma 6 2 6 4 2 2" xfId="21887" xr:uid="{00000000-0005-0000-0000-0000AD550000}"/>
    <cellStyle name="Comma 6 2 6 4 2 2 2" xfId="21888" xr:uid="{00000000-0005-0000-0000-0000AE550000}"/>
    <cellStyle name="Comma 6 2 6 4 2 3" xfId="21889" xr:uid="{00000000-0005-0000-0000-0000AF550000}"/>
    <cellStyle name="Comma 6 2 6 4 2 3 2" xfId="21890" xr:uid="{00000000-0005-0000-0000-0000B0550000}"/>
    <cellStyle name="Comma 6 2 6 4 2 4" xfId="21891" xr:uid="{00000000-0005-0000-0000-0000B1550000}"/>
    <cellStyle name="Comma 6 2 6 4 3" xfId="21892" xr:uid="{00000000-0005-0000-0000-0000B2550000}"/>
    <cellStyle name="Comma 6 2 6 4 3 2" xfId="21893" xr:uid="{00000000-0005-0000-0000-0000B3550000}"/>
    <cellStyle name="Comma 6 2 6 4 4" xfId="21894" xr:uid="{00000000-0005-0000-0000-0000B4550000}"/>
    <cellStyle name="Comma 6 2 6 4 4 2" xfId="21895" xr:uid="{00000000-0005-0000-0000-0000B5550000}"/>
    <cellStyle name="Comma 6 2 6 4 5" xfId="21896" xr:uid="{00000000-0005-0000-0000-0000B6550000}"/>
    <cellStyle name="Comma 6 2 6 5" xfId="21897" xr:uid="{00000000-0005-0000-0000-0000B7550000}"/>
    <cellStyle name="Comma 6 2 6 5 2" xfId="21898" xr:uid="{00000000-0005-0000-0000-0000B8550000}"/>
    <cellStyle name="Comma 6 2 6 5 2 2" xfId="21899" xr:uid="{00000000-0005-0000-0000-0000B9550000}"/>
    <cellStyle name="Comma 6 2 6 5 3" xfId="21900" xr:uid="{00000000-0005-0000-0000-0000BA550000}"/>
    <cellStyle name="Comma 6 2 6 5 3 2" xfId="21901" xr:uid="{00000000-0005-0000-0000-0000BB550000}"/>
    <cellStyle name="Comma 6 2 6 5 4" xfId="21902" xr:uid="{00000000-0005-0000-0000-0000BC550000}"/>
    <cellStyle name="Comma 6 2 6 6" xfId="21903" xr:uid="{00000000-0005-0000-0000-0000BD550000}"/>
    <cellStyle name="Comma 6 2 6 6 2" xfId="21904" xr:uid="{00000000-0005-0000-0000-0000BE550000}"/>
    <cellStyle name="Comma 6 2 6 7" xfId="21905" xr:uid="{00000000-0005-0000-0000-0000BF550000}"/>
    <cellStyle name="Comma 6 2 6 7 2" xfId="21906" xr:uid="{00000000-0005-0000-0000-0000C0550000}"/>
    <cellStyle name="Comma 6 2 6 8" xfId="21907" xr:uid="{00000000-0005-0000-0000-0000C1550000}"/>
    <cellStyle name="Comma 6 2 7" xfId="21908" xr:uid="{00000000-0005-0000-0000-0000C2550000}"/>
    <cellStyle name="Comma 6 2 7 2" xfId="21909" xr:uid="{00000000-0005-0000-0000-0000C3550000}"/>
    <cellStyle name="Comma 6 2 7 2 2" xfId="21910" xr:uid="{00000000-0005-0000-0000-0000C4550000}"/>
    <cellStyle name="Comma 6 2 7 2 2 2" xfId="21911" xr:uid="{00000000-0005-0000-0000-0000C5550000}"/>
    <cellStyle name="Comma 6 2 7 2 2 2 2" xfId="21912" xr:uid="{00000000-0005-0000-0000-0000C6550000}"/>
    <cellStyle name="Comma 6 2 7 2 2 2 2 2" xfId="21913" xr:uid="{00000000-0005-0000-0000-0000C7550000}"/>
    <cellStyle name="Comma 6 2 7 2 2 2 3" xfId="21914" xr:uid="{00000000-0005-0000-0000-0000C8550000}"/>
    <cellStyle name="Comma 6 2 7 2 2 2 3 2" xfId="21915" xr:uid="{00000000-0005-0000-0000-0000C9550000}"/>
    <cellStyle name="Comma 6 2 7 2 2 2 4" xfId="21916" xr:uid="{00000000-0005-0000-0000-0000CA550000}"/>
    <cellStyle name="Comma 6 2 7 2 2 3" xfId="21917" xr:uid="{00000000-0005-0000-0000-0000CB550000}"/>
    <cellStyle name="Comma 6 2 7 2 2 3 2" xfId="21918" xr:uid="{00000000-0005-0000-0000-0000CC550000}"/>
    <cellStyle name="Comma 6 2 7 2 2 4" xfId="21919" xr:uid="{00000000-0005-0000-0000-0000CD550000}"/>
    <cellStyle name="Comma 6 2 7 2 2 4 2" xfId="21920" xr:uid="{00000000-0005-0000-0000-0000CE550000}"/>
    <cellStyle name="Comma 6 2 7 2 2 5" xfId="21921" xr:uid="{00000000-0005-0000-0000-0000CF550000}"/>
    <cellStyle name="Comma 6 2 7 2 3" xfId="21922" xr:uid="{00000000-0005-0000-0000-0000D0550000}"/>
    <cellStyle name="Comma 6 2 7 2 3 2" xfId="21923" xr:uid="{00000000-0005-0000-0000-0000D1550000}"/>
    <cellStyle name="Comma 6 2 7 2 3 2 2" xfId="21924" xr:uid="{00000000-0005-0000-0000-0000D2550000}"/>
    <cellStyle name="Comma 6 2 7 2 3 3" xfId="21925" xr:uid="{00000000-0005-0000-0000-0000D3550000}"/>
    <cellStyle name="Comma 6 2 7 2 3 3 2" xfId="21926" xr:uid="{00000000-0005-0000-0000-0000D4550000}"/>
    <cellStyle name="Comma 6 2 7 2 3 4" xfId="21927" xr:uid="{00000000-0005-0000-0000-0000D5550000}"/>
    <cellStyle name="Comma 6 2 7 2 4" xfId="21928" xr:uid="{00000000-0005-0000-0000-0000D6550000}"/>
    <cellStyle name="Comma 6 2 7 2 4 2" xfId="21929" xr:uid="{00000000-0005-0000-0000-0000D7550000}"/>
    <cellStyle name="Comma 6 2 7 2 5" xfId="21930" xr:uid="{00000000-0005-0000-0000-0000D8550000}"/>
    <cellStyle name="Comma 6 2 7 2 5 2" xfId="21931" xr:uid="{00000000-0005-0000-0000-0000D9550000}"/>
    <cellStyle name="Comma 6 2 7 2 6" xfId="21932" xr:uid="{00000000-0005-0000-0000-0000DA550000}"/>
    <cellStyle name="Comma 6 2 7 3" xfId="21933" xr:uid="{00000000-0005-0000-0000-0000DB550000}"/>
    <cellStyle name="Comma 6 2 7 3 2" xfId="21934" xr:uid="{00000000-0005-0000-0000-0000DC550000}"/>
    <cellStyle name="Comma 6 2 7 3 2 2" xfId="21935" xr:uid="{00000000-0005-0000-0000-0000DD550000}"/>
    <cellStyle name="Comma 6 2 7 3 2 2 2" xfId="21936" xr:uid="{00000000-0005-0000-0000-0000DE550000}"/>
    <cellStyle name="Comma 6 2 7 3 2 3" xfId="21937" xr:uid="{00000000-0005-0000-0000-0000DF550000}"/>
    <cellStyle name="Comma 6 2 7 3 2 3 2" xfId="21938" xr:uid="{00000000-0005-0000-0000-0000E0550000}"/>
    <cellStyle name="Comma 6 2 7 3 2 4" xfId="21939" xr:uid="{00000000-0005-0000-0000-0000E1550000}"/>
    <cellStyle name="Comma 6 2 7 3 3" xfId="21940" xr:uid="{00000000-0005-0000-0000-0000E2550000}"/>
    <cellStyle name="Comma 6 2 7 3 3 2" xfId="21941" xr:uid="{00000000-0005-0000-0000-0000E3550000}"/>
    <cellStyle name="Comma 6 2 7 3 4" xfId="21942" xr:uid="{00000000-0005-0000-0000-0000E4550000}"/>
    <cellStyle name="Comma 6 2 7 3 4 2" xfId="21943" xr:uid="{00000000-0005-0000-0000-0000E5550000}"/>
    <cellStyle name="Comma 6 2 7 3 5" xfId="21944" xr:uid="{00000000-0005-0000-0000-0000E6550000}"/>
    <cellStyle name="Comma 6 2 7 4" xfId="21945" xr:uid="{00000000-0005-0000-0000-0000E7550000}"/>
    <cellStyle name="Comma 6 2 7 4 2" xfId="21946" xr:uid="{00000000-0005-0000-0000-0000E8550000}"/>
    <cellStyle name="Comma 6 2 7 4 2 2" xfId="21947" xr:uid="{00000000-0005-0000-0000-0000E9550000}"/>
    <cellStyle name="Comma 6 2 7 4 3" xfId="21948" xr:uid="{00000000-0005-0000-0000-0000EA550000}"/>
    <cellStyle name="Comma 6 2 7 4 3 2" xfId="21949" xr:uid="{00000000-0005-0000-0000-0000EB550000}"/>
    <cellStyle name="Comma 6 2 7 4 4" xfId="21950" xr:uid="{00000000-0005-0000-0000-0000EC550000}"/>
    <cellStyle name="Comma 6 2 7 5" xfId="21951" xr:uid="{00000000-0005-0000-0000-0000ED550000}"/>
    <cellStyle name="Comma 6 2 7 5 2" xfId="21952" xr:uid="{00000000-0005-0000-0000-0000EE550000}"/>
    <cellStyle name="Comma 6 2 7 6" xfId="21953" xr:uid="{00000000-0005-0000-0000-0000EF550000}"/>
    <cellStyle name="Comma 6 2 7 6 2" xfId="21954" xr:uid="{00000000-0005-0000-0000-0000F0550000}"/>
    <cellStyle name="Comma 6 2 7 7" xfId="21955" xr:uid="{00000000-0005-0000-0000-0000F1550000}"/>
    <cellStyle name="Comma 6 2 8" xfId="21956" xr:uid="{00000000-0005-0000-0000-0000F2550000}"/>
    <cellStyle name="Comma 6 2 8 2" xfId="21957" xr:uid="{00000000-0005-0000-0000-0000F3550000}"/>
    <cellStyle name="Comma 6 2 8 2 2" xfId="21958" xr:uid="{00000000-0005-0000-0000-0000F4550000}"/>
    <cellStyle name="Comma 6 2 8 2 2 2" xfId="21959" xr:uid="{00000000-0005-0000-0000-0000F5550000}"/>
    <cellStyle name="Comma 6 2 8 2 2 2 2" xfId="21960" xr:uid="{00000000-0005-0000-0000-0000F6550000}"/>
    <cellStyle name="Comma 6 2 8 2 2 3" xfId="21961" xr:uid="{00000000-0005-0000-0000-0000F7550000}"/>
    <cellStyle name="Comma 6 2 8 2 2 3 2" xfId="21962" xr:uid="{00000000-0005-0000-0000-0000F8550000}"/>
    <cellStyle name="Comma 6 2 8 2 2 4" xfId="21963" xr:uid="{00000000-0005-0000-0000-0000F9550000}"/>
    <cellStyle name="Comma 6 2 8 2 3" xfId="21964" xr:uid="{00000000-0005-0000-0000-0000FA550000}"/>
    <cellStyle name="Comma 6 2 8 2 3 2" xfId="21965" xr:uid="{00000000-0005-0000-0000-0000FB550000}"/>
    <cellStyle name="Comma 6 2 8 2 4" xfId="21966" xr:uid="{00000000-0005-0000-0000-0000FC550000}"/>
    <cellStyle name="Comma 6 2 8 2 4 2" xfId="21967" xr:uid="{00000000-0005-0000-0000-0000FD550000}"/>
    <cellStyle name="Comma 6 2 8 2 5" xfId="21968" xr:uid="{00000000-0005-0000-0000-0000FE550000}"/>
    <cellStyle name="Comma 6 2 8 3" xfId="21969" xr:uid="{00000000-0005-0000-0000-0000FF550000}"/>
    <cellStyle name="Comma 6 2 8 3 2" xfId="21970" xr:uid="{00000000-0005-0000-0000-000000560000}"/>
    <cellStyle name="Comma 6 2 8 3 2 2" xfId="21971" xr:uid="{00000000-0005-0000-0000-000001560000}"/>
    <cellStyle name="Comma 6 2 8 3 3" xfId="21972" xr:uid="{00000000-0005-0000-0000-000002560000}"/>
    <cellStyle name="Comma 6 2 8 3 3 2" xfId="21973" xr:uid="{00000000-0005-0000-0000-000003560000}"/>
    <cellStyle name="Comma 6 2 8 3 4" xfId="21974" xr:uid="{00000000-0005-0000-0000-000004560000}"/>
    <cellStyle name="Comma 6 2 8 4" xfId="21975" xr:uid="{00000000-0005-0000-0000-000005560000}"/>
    <cellStyle name="Comma 6 2 8 4 2" xfId="21976" xr:uid="{00000000-0005-0000-0000-000006560000}"/>
    <cellStyle name="Comma 6 2 8 5" xfId="21977" xr:uid="{00000000-0005-0000-0000-000007560000}"/>
    <cellStyle name="Comma 6 2 8 5 2" xfId="21978" xr:uid="{00000000-0005-0000-0000-000008560000}"/>
    <cellStyle name="Comma 6 2 8 6" xfId="21979" xr:uid="{00000000-0005-0000-0000-000009560000}"/>
    <cellStyle name="Comma 6 2 9" xfId="21980" xr:uid="{00000000-0005-0000-0000-00000A560000}"/>
    <cellStyle name="Comma 6 2 9 2" xfId="21981" xr:uid="{00000000-0005-0000-0000-00000B560000}"/>
    <cellStyle name="Comma 6 2 9 2 2" xfId="21982" xr:uid="{00000000-0005-0000-0000-00000C560000}"/>
    <cellStyle name="Comma 6 2 9 2 2 2" xfId="21983" xr:uid="{00000000-0005-0000-0000-00000D560000}"/>
    <cellStyle name="Comma 6 2 9 2 3" xfId="21984" xr:uid="{00000000-0005-0000-0000-00000E560000}"/>
    <cellStyle name="Comma 6 2 9 2 3 2" xfId="21985" xr:uid="{00000000-0005-0000-0000-00000F560000}"/>
    <cellStyle name="Comma 6 2 9 2 4" xfId="21986" xr:uid="{00000000-0005-0000-0000-000010560000}"/>
    <cellStyle name="Comma 6 2 9 3" xfId="21987" xr:uid="{00000000-0005-0000-0000-000011560000}"/>
    <cellStyle name="Comma 6 2 9 3 2" xfId="21988" xr:uid="{00000000-0005-0000-0000-000012560000}"/>
    <cellStyle name="Comma 6 2 9 4" xfId="21989" xr:uid="{00000000-0005-0000-0000-000013560000}"/>
    <cellStyle name="Comma 6 2 9 4 2" xfId="21990" xr:uid="{00000000-0005-0000-0000-000014560000}"/>
    <cellStyle name="Comma 6 2 9 5" xfId="21991" xr:uid="{00000000-0005-0000-0000-000015560000}"/>
    <cellStyle name="Comma 6 3" xfId="21992" xr:uid="{00000000-0005-0000-0000-000016560000}"/>
    <cellStyle name="Comma 6 3 10" xfId="21993" xr:uid="{00000000-0005-0000-0000-000017560000}"/>
    <cellStyle name="Comma 6 3 10 2" xfId="21994" xr:uid="{00000000-0005-0000-0000-000018560000}"/>
    <cellStyle name="Comma 6 3 11" xfId="21995" xr:uid="{00000000-0005-0000-0000-000019560000}"/>
    <cellStyle name="Comma 6 3 11 2" xfId="21996" xr:uid="{00000000-0005-0000-0000-00001A560000}"/>
    <cellStyle name="Comma 6 3 12" xfId="21997" xr:uid="{00000000-0005-0000-0000-00001B560000}"/>
    <cellStyle name="Comma 6 3 2" xfId="21998" xr:uid="{00000000-0005-0000-0000-00001C560000}"/>
    <cellStyle name="Comma 6 3 2 10" xfId="21999" xr:uid="{00000000-0005-0000-0000-00001D560000}"/>
    <cellStyle name="Comma 6 3 2 2" xfId="22000" xr:uid="{00000000-0005-0000-0000-00001E560000}"/>
    <cellStyle name="Comma 6 3 2 2 2" xfId="22001" xr:uid="{00000000-0005-0000-0000-00001F560000}"/>
    <cellStyle name="Comma 6 3 2 2 2 2" xfId="22002" xr:uid="{00000000-0005-0000-0000-000020560000}"/>
    <cellStyle name="Comma 6 3 2 2 2 2 2" xfId="22003" xr:uid="{00000000-0005-0000-0000-000021560000}"/>
    <cellStyle name="Comma 6 3 2 2 2 2 2 2" xfId="22004" xr:uid="{00000000-0005-0000-0000-000022560000}"/>
    <cellStyle name="Comma 6 3 2 2 2 2 2 2 2" xfId="22005" xr:uid="{00000000-0005-0000-0000-000023560000}"/>
    <cellStyle name="Comma 6 3 2 2 2 2 2 2 2 2" xfId="22006" xr:uid="{00000000-0005-0000-0000-000024560000}"/>
    <cellStyle name="Comma 6 3 2 2 2 2 2 2 2 2 2" xfId="22007" xr:uid="{00000000-0005-0000-0000-000025560000}"/>
    <cellStyle name="Comma 6 3 2 2 2 2 2 2 2 3" xfId="22008" xr:uid="{00000000-0005-0000-0000-000026560000}"/>
    <cellStyle name="Comma 6 3 2 2 2 2 2 2 2 3 2" xfId="22009" xr:uid="{00000000-0005-0000-0000-000027560000}"/>
    <cellStyle name="Comma 6 3 2 2 2 2 2 2 2 4" xfId="22010" xr:uid="{00000000-0005-0000-0000-000028560000}"/>
    <cellStyle name="Comma 6 3 2 2 2 2 2 2 3" xfId="22011" xr:uid="{00000000-0005-0000-0000-000029560000}"/>
    <cellStyle name="Comma 6 3 2 2 2 2 2 2 3 2" xfId="22012" xr:uid="{00000000-0005-0000-0000-00002A560000}"/>
    <cellStyle name="Comma 6 3 2 2 2 2 2 2 4" xfId="22013" xr:uid="{00000000-0005-0000-0000-00002B560000}"/>
    <cellStyle name="Comma 6 3 2 2 2 2 2 2 4 2" xfId="22014" xr:uid="{00000000-0005-0000-0000-00002C560000}"/>
    <cellStyle name="Comma 6 3 2 2 2 2 2 2 5" xfId="22015" xr:uid="{00000000-0005-0000-0000-00002D560000}"/>
    <cellStyle name="Comma 6 3 2 2 2 2 2 3" xfId="22016" xr:uid="{00000000-0005-0000-0000-00002E560000}"/>
    <cellStyle name="Comma 6 3 2 2 2 2 2 3 2" xfId="22017" xr:uid="{00000000-0005-0000-0000-00002F560000}"/>
    <cellStyle name="Comma 6 3 2 2 2 2 2 3 2 2" xfId="22018" xr:uid="{00000000-0005-0000-0000-000030560000}"/>
    <cellStyle name="Comma 6 3 2 2 2 2 2 3 3" xfId="22019" xr:uid="{00000000-0005-0000-0000-000031560000}"/>
    <cellStyle name="Comma 6 3 2 2 2 2 2 3 3 2" xfId="22020" xr:uid="{00000000-0005-0000-0000-000032560000}"/>
    <cellStyle name="Comma 6 3 2 2 2 2 2 3 4" xfId="22021" xr:uid="{00000000-0005-0000-0000-000033560000}"/>
    <cellStyle name="Comma 6 3 2 2 2 2 2 4" xfId="22022" xr:uid="{00000000-0005-0000-0000-000034560000}"/>
    <cellStyle name="Comma 6 3 2 2 2 2 2 4 2" xfId="22023" xr:uid="{00000000-0005-0000-0000-000035560000}"/>
    <cellStyle name="Comma 6 3 2 2 2 2 2 5" xfId="22024" xr:uid="{00000000-0005-0000-0000-000036560000}"/>
    <cellStyle name="Comma 6 3 2 2 2 2 2 5 2" xfId="22025" xr:uid="{00000000-0005-0000-0000-000037560000}"/>
    <cellStyle name="Comma 6 3 2 2 2 2 2 6" xfId="22026" xr:uid="{00000000-0005-0000-0000-000038560000}"/>
    <cellStyle name="Comma 6 3 2 2 2 2 3" xfId="22027" xr:uid="{00000000-0005-0000-0000-000039560000}"/>
    <cellStyle name="Comma 6 3 2 2 2 2 3 2" xfId="22028" xr:uid="{00000000-0005-0000-0000-00003A560000}"/>
    <cellStyle name="Comma 6 3 2 2 2 2 3 2 2" xfId="22029" xr:uid="{00000000-0005-0000-0000-00003B560000}"/>
    <cellStyle name="Comma 6 3 2 2 2 2 3 2 2 2" xfId="22030" xr:uid="{00000000-0005-0000-0000-00003C560000}"/>
    <cellStyle name="Comma 6 3 2 2 2 2 3 2 3" xfId="22031" xr:uid="{00000000-0005-0000-0000-00003D560000}"/>
    <cellStyle name="Comma 6 3 2 2 2 2 3 2 3 2" xfId="22032" xr:uid="{00000000-0005-0000-0000-00003E560000}"/>
    <cellStyle name="Comma 6 3 2 2 2 2 3 2 4" xfId="22033" xr:uid="{00000000-0005-0000-0000-00003F560000}"/>
    <cellStyle name="Comma 6 3 2 2 2 2 3 3" xfId="22034" xr:uid="{00000000-0005-0000-0000-000040560000}"/>
    <cellStyle name="Comma 6 3 2 2 2 2 3 3 2" xfId="22035" xr:uid="{00000000-0005-0000-0000-000041560000}"/>
    <cellStyle name="Comma 6 3 2 2 2 2 3 4" xfId="22036" xr:uid="{00000000-0005-0000-0000-000042560000}"/>
    <cellStyle name="Comma 6 3 2 2 2 2 3 4 2" xfId="22037" xr:uid="{00000000-0005-0000-0000-000043560000}"/>
    <cellStyle name="Comma 6 3 2 2 2 2 3 5" xfId="22038" xr:uid="{00000000-0005-0000-0000-000044560000}"/>
    <cellStyle name="Comma 6 3 2 2 2 2 4" xfId="22039" xr:uid="{00000000-0005-0000-0000-000045560000}"/>
    <cellStyle name="Comma 6 3 2 2 2 2 4 2" xfId="22040" xr:uid="{00000000-0005-0000-0000-000046560000}"/>
    <cellStyle name="Comma 6 3 2 2 2 2 4 2 2" xfId="22041" xr:uid="{00000000-0005-0000-0000-000047560000}"/>
    <cellStyle name="Comma 6 3 2 2 2 2 4 3" xfId="22042" xr:uid="{00000000-0005-0000-0000-000048560000}"/>
    <cellStyle name="Comma 6 3 2 2 2 2 4 3 2" xfId="22043" xr:uid="{00000000-0005-0000-0000-000049560000}"/>
    <cellStyle name="Comma 6 3 2 2 2 2 4 4" xfId="22044" xr:uid="{00000000-0005-0000-0000-00004A560000}"/>
    <cellStyle name="Comma 6 3 2 2 2 2 5" xfId="22045" xr:uid="{00000000-0005-0000-0000-00004B560000}"/>
    <cellStyle name="Comma 6 3 2 2 2 2 5 2" xfId="22046" xr:uid="{00000000-0005-0000-0000-00004C560000}"/>
    <cellStyle name="Comma 6 3 2 2 2 2 6" xfId="22047" xr:uid="{00000000-0005-0000-0000-00004D560000}"/>
    <cellStyle name="Comma 6 3 2 2 2 2 6 2" xfId="22048" xr:uid="{00000000-0005-0000-0000-00004E560000}"/>
    <cellStyle name="Comma 6 3 2 2 2 2 7" xfId="22049" xr:uid="{00000000-0005-0000-0000-00004F560000}"/>
    <cellStyle name="Comma 6 3 2 2 2 3" xfId="22050" xr:uid="{00000000-0005-0000-0000-000050560000}"/>
    <cellStyle name="Comma 6 3 2 2 2 3 2" xfId="22051" xr:uid="{00000000-0005-0000-0000-000051560000}"/>
    <cellStyle name="Comma 6 3 2 2 2 3 2 2" xfId="22052" xr:uid="{00000000-0005-0000-0000-000052560000}"/>
    <cellStyle name="Comma 6 3 2 2 2 3 2 2 2" xfId="22053" xr:uid="{00000000-0005-0000-0000-000053560000}"/>
    <cellStyle name="Comma 6 3 2 2 2 3 2 2 2 2" xfId="22054" xr:uid="{00000000-0005-0000-0000-000054560000}"/>
    <cellStyle name="Comma 6 3 2 2 2 3 2 2 3" xfId="22055" xr:uid="{00000000-0005-0000-0000-000055560000}"/>
    <cellStyle name="Comma 6 3 2 2 2 3 2 2 3 2" xfId="22056" xr:uid="{00000000-0005-0000-0000-000056560000}"/>
    <cellStyle name="Comma 6 3 2 2 2 3 2 2 4" xfId="22057" xr:uid="{00000000-0005-0000-0000-000057560000}"/>
    <cellStyle name="Comma 6 3 2 2 2 3 2 3" xfId="22058" xr:uid="{00000000-0005-0000-0000-000058560000}"/>
    <cellStyle name="Comma 6 3 2 2 2 3 2 3 2" xfId="22059" xr:uid="{00000000-0005-0000-0000-000059560000}"/>
    <cellStyle name="Comma 6 3 2 2 2 3 2 4" xfId="22060" xr:uid="{00000000-0005-0000-0000-00005A560000}"/>
    <cellStyle name="Comma 6 3 2 2 2 3 2 4 2" xfId="22061" xr:uid="{00000000-0005-0000-0000-00005B560000}"/>
    <cellStyle name="Comma 6 3 2 2 2 3 2 5" xfId="22062" xr:uid="{00000000-0005-0000-0000-00005C560000}"/>
    <cellStyle name="Comma 6 3 2 2 2 3 3" xfId="22063" xr:uid="{00000000-0005-0000-0000-00005D560000}"/>
    <cellStyle name="Comma 6 3 2 2 2 3 3 2" xfId="22064" xr:uid="{00000000-0005-0000-0000-00005E560000}"/>
    <cellStyle name="Comma 6 3 2 2 2 3 3 2 2" xfId="22065" xr:uid="{00000000-0005-0000-0000-00005F560000}"/>
    <cellStyle name="Comma 6 3 2 2 2 3 3 3" xfId="22066" xr:uid="{00000000-0005-0000-0000-000060560000}"/>
    <cellStyle name="Comma 6 3 2 2 2 3 3 3 2" xfId="22067" xr:uid="{00000000-0005-0000-0000-000061560000}"/>
    <cellStyle name="Comma 6 3 2 2 2 3 3 4" xfId="22068" xr:uid="{00000000-0005-0000-0000-000062560000}"/>
    <cellStyle name="Comma 6 3 2 2 2 3 4" xfId="22069" xr:uid="{00000000-0005-0000-0000-000063560000}"/>
    <cellStyle name="Comma 6 3 2 2 2 3 4 2" xfId="22070" xr:uid="{00000000-0005-0000-0000-000064560000}"/>
    <cellStyle name="Comma 6 3 2 2 2 3 5" xfId="22071" xr:uid="{00000000-0005-0000-0000-000065560000}"/>
    <cellStyle name="Comma 6 3 2 2 2 3 5 2" xfId="22072" xr:uid="{00000000-0005-0000-0000-000066560000}"/>
    <cellStyle name="Comma 6 3 2 2 2 3 6" xfId="22073" xr:uid="{00000000-0005-0000-0000-000067560000}"/>
    <cellStyle name="Comma 6 3 2 2 2 4" xfId="22074" xr:uid="{00000000-0005-0000-0000-000068560000}"/>
    <cellStyle name="Comma 6 3 2 2 2 4 2" xfId="22075" xr:uid="{00000000-0005-0000-0000-000069560000}"/>
    <cellStyle name="Comma 6 3 2 2 2 4 2 2" xfId="22076" xr:uid="{00000000-0005-0000-0000-00006A560000}"/>
    <cellStyle name="Comma 6 3 2 2 2 4 2 2 2" xfId="22077" xr:uid="{00000000-0005-0000-0000-00006B560000}"/>
    <cellStyle name="Comma 6 3 2 2 2 4 2 3" xfId="22078" xr:uid="{00000000-0005-0000-0000-00006C560000}"/>
    <cellStyle name="Comma 6 3 2 2 2 4 2 3 2" xfId="22079" xr:uid="{00000000-0005-0000-0000-00006D560000}"/>
    <cellStyle name="Comma 6 3 2 2 2 4 2 4" xfId="22080" xr:uid="{00000000-0005-0000-0000-00006E560000}"/>
    <cellStyle name="Comma 6 3 2 2 2 4 3" xfId="22081" xr:uid="{00000000-0005-0000-0000-00006F560000}"/>
    <cellStyle name="Comma 6 3 2 2 2 4 3 2" xfId="22082" xr:uid="{00000000-0005-0000-0000-000070560000}"/>
    <cellStyle name="Comma 6 3 2 2 2 4 4" xfId="22083" xr:uid="{00000000-0005-0000-0000-000071560000}"/>
    <cellStyle name="Comma 6 3 2 2 2 4 4 2" xfId="22084" xr:uid="{00000000-0005-0000-0000-000072560000}"/>
    <cellStyle name="Comma 6 3 2 2 2 4 5" xfId="22085" xr:uid="{00000000-0005-0000-0000-000073560000}"/>
    <cellStyle name="Comma 6 3 2 2 2 5" xfId="22086" xr:uid="{00000000-0005-0000-0000-000074560000}"/>
    <cellStyle name="Comma 6 3 2 2 2 5 2" xfId="22087" xr:uid="{00000000-0005-0000-0000-000075560000}"/>
    <cellStyle name="Comma 6 3 2 2 2 5 2 2" xfId="22088" xr:uid="{00000000-0005-0000-0000-000076560000}"/>
    <cellStyle name="Comma 6 3 2 2 2 5 3" xfId="22089" xr:uid="{00000000-0005-0000-0000-000077560000}"/>
    <cellStyle name="Comma 6 3 2 2 2 5 3 2" xfId="22090" xr:uid="{00000000-0005-0000-0000-000078560000}"/>
    <cellStyle name="Comma 6 3 2 2 2 5 4" xfId="22091" xr:uid="{00000000-0005-0000-0000-000079560000}"/>
    <cellStyle name="Comma 6 3 2 2 2 6" xfId="22092" xr:uid="{00000000-0005-0000-0000-00007A560000}"/>
    <cellStyle name="Comma 6 3 2 2 2 6 2" xfId="22093" xr:uid="{00000000-0005-0000-0000-00007B560000}"/>
    <cellStyle name="Comma 6 3 2 2 2 7" xfId="22094" xr:uid="{00000000-0005-0000-0000-00007C560000}"/>
    <cellStyle name="Comma 6 3 2 2 2 7 2" xfId="22095" xr:uid="{00000000-0005-0000-0000-00007D560000}"/>
    <cellStyle name="Comma 6 3 2 2 2 8" xfId="22096" xr:uid="{00000000-0005-0000-0000-00007E560000}"/>
    <cellStyle name="Comma 6 3 2 2 3" xfId="22097" xr:uid="{00000000-0005-0000-0000-00007F560000}"/>
    <cellStyle name="Comma 6 3 2 2 3 2" xfId="22098" xr:uid="{00000000-0005-0000-0000-000080560000}"/>
    <cellStyle name="Comma 6 3 2 2 3 2 2" xfId="22099" xr:uid="{00000000-0005-0000-0000-000081560000}"/>
    <cellStyle name="Comma 6 3 2 2 3 2 2 2" xfId="22100" xr:uid="{00000000-0005-0000-0000-000082560000}"/>
    <cellStyle name="Comma 6 3 2 2 3 2 2 2 2" xfId="22101" xr:uid="{00000000-0005-0000-0000-000083560000}"/>
    <cellStyle name="Comma 6 3 2 2 3 2 2 2 2 2" xfId="22102" xr:uid="{00000000-0005-0000-0000-000084560000}"/>
    <cellStyle name="Comma 6 3 2 2 3 2 2 2 3" xfId="22103" xr:uid="{00000000-0005-0000-0000-000085560000}"/>
    <cellStyle name="Comma 6 3 2 2 3 2 2 2 3 2" xfId="22104" xr:uid="{00000000-0005-0000-0000-000086560000}"/>
    <cellStyle name="Comma 6 3 2 2 3 2 2 2 4" xfId="22105" xr:uid="{00000000-0005-0000-0000-000087560000}"/>
    <cellStyle name="Comma 6 3 2 2 3 2 2 3" xfId="22106" xr:uid="{00000000-0005-0000-0000-000088560000}"/>
    <cellStyle name="Comma 6 3 2 2 3 2 2 3 2" xfId="22107" xr:uid="{00000000-0005-0000-0000-000089560000}"/>
    <cellStyle name="Comma 6 3 2 2 3 2 2 4" xfId="22108" xr:uid="{00000000-0005-0000-0000-00008A560000}"/>
    <cellStyle name="Comma 6 3 2 2 3 2 2 4 2" xfId="22109" xr:uid="{00000000-0005-0000-0000-00008B560000}"/>
    <cellStyle name="Comma 6 3 2 2 3 2 2 5" xfId="22110" xr:uid="{00000000-0005-0000-0000-00008C560000}"/>
    <cellStyle name="Comma 6 3 2 2 3 2 3" xfId="22111" xr:uid="{00000000-0005-0000-0000-00008D560000}"/>
    <cellStyle name="Comma 6 3 2 2 3 2 3 2" xfId="22112" xr:uid="{00000000-0005-0000-0000-00008E560000}"/>
    <cellStyle name="Comma 6 3 2 2 3 2 3 2 2" xfId="22113" xr:uid="{00000000-0005-0000-0000-00008F560000}"/>
    <cellStyle name="Comma 6 3 2 2 3 2 3 3" xfId="22114" xr:uid="{00000000-0005-0000-0000-000090560000}"/>
    <cellStyle name="Comma 6 3 2 2 3 2 3 3 2" xfId="22115" xr:uid="{00000000-0005-0000-0000-000091560000}"/>
    <cellStyle name="Comma 6 3 2 2 3 2 3 4" xfId="22116" xr:uid="{00000000-0005-0000-0000-000092560000}"/>
    <cellStyle name="Comma 6 3 2 2 3 2 4" xfId="22117" xr:uid="{00000000-0005-0000-0000-000093560000}"/>
    <cellStyle name="Comma 6 3 2 2 3 2 4 2" xfId="22118" xr:uid="{00000000-0005-0000-0000-000094560000}"/>
    <cellStyle name="Comma 6 3 2 2 3 2 5" xfId="22119" xr:uid="{00000000-0005-0000-0000-000095560000}"/>
    <cellStyle name="Comma 6 3 2 2 3 2 5 2" xfId="22120" xr:uid="{00000000-0005-0000-0000-000096560000}"/>
    <cellStyle name="Comma 6 3 2 2 3 2 6" xfId="22121" xr:uid="{00000000-0005-0000-0000-000097560000}"/>
    <cellStyle name="Comma 6 3 2 2 3 3" xfId="22122" xr:uid="{00000000-0005-0000-0000-000098560000}"/>
    <cellStyle name="Comma 6 3 2 2 3 3 2" xfId="22123" xr:uid="{00000000-0005-0000-0000-000099560000}"/>
    <cellStyle name="Comma 6 3 2 2 3 3 2 2" xfId="22124" xr:uid="{00000000-0005-0000-0000-00009A560000}"/>
    <cellStyle name="Comma 6 3 2 2 3 3 2 2 2" xfId="22125" xr:uid="{00000000-0005-0000-0000-00009B560000}"/>
    <cellStyle name="Comma 6 3 2 2 3 3 2 3" xfId="22126" xr:uid="{00000000-0005-0000-0000-00009C560000}"/>
    <cellStyle name="Comma 6 3 2 2 3 3 2 3 2" xfId="22127" xr:uid="{00000000-0005-0000-0000-00009D560000}"/>
    <cellStyle name="Comma 6 3 2 2 3 3 2 4" xfId="22128" xr:uid="{00000000-0005-0000-0000-00009E560000}"/>
    <cellStyle name="Comma 6 3 2 2 3 3 3" xfId="22129" xr:uid="{00000000-0005-0000-0000-00009F560000}"/>
    <cellStyle name="Comma 6 3 2 2 3 3 3 2" xfId="22130" xr:uid="{00000000-0005-0000-0000-0000A0560000}"/>
    <cellStyle name="Comma 6 3 2 2 3 3 4" xfId="22131" xr:uid="{00000000-0005-0000-0000-0000A1560000}"/>
    <cellStyle name="Comma 6 3 2 2 3 3 4 2" xfId="22132" xr:uid="{00000000-0005-0000-0000-0000A2560000}"/>
    <cellStyle name="Comma 6 3 2 2 3 3 5" xfId="22133" xr:uid="{00000000-0005-0000-0000-0000A3560000}"/>
    <cellStyle name="Comma 6 3 2 2 3 4" xfId="22134" xr:uid="{00000000-0005-0000-0000-0000A4560000}"/>
    <cellStyle name="Comma 6 3 2 2 3 4 2" xfId="22135" xr:uid="{00000000-0005-0000-0000-0000A5560000}"/>
    <cellStyle name="Comma 6 3 2 2 3 4 2 2" xfId="22136" xr:uid="{00000000-0005-0000-0000-0000A6560000}"/>
    <cellStyle name="Comma 6 3 2 2 3 4 3" xfId="22137" xr:uid="{00000000-0005-0000-0000-0000A7560000}"/>
    <cellStyle name="Comma 6 3 2 2 3 4 3 2" xfId="22138" xr:uid="{00000000-0005-0000-0000-0000A8560000}"/>
    <cellStyle name="Comma 6 3 2 2 3 4 4" xfId="22139" xr:uid="{00000000-0005-0000-0000-0000A9560000}"/>
    <cellStyle name="Comma 6 3 2 2 3 5" xfId="22140" xr:uid="{00000000-0005-0000-0000-0000AA560000}"/>
    <cellStyle name="Comma 6 3 2 2 3 5 2" xfId="22141" xr:uid="{00000000-0005-0000-0000-0000AB560000}"/>
    <cellStyle name="Comma 6 3 2 2 3 6" xfId="22142" xr:uid="{00000000-0005-0000-0000-0000AC560000}"/>
    <cellStyle name="Comma 6 3 2 2 3 6 2" xfId="22143" xr:uid="{00000000-0005-0000-0000-0000AD560000}"/>
    <cellStyle name="Comma 6 3 2 2 3 7" xfId="22144" xr:uid="{00000000-0005-0000-0000-0000AE560000}"/>
    <cellStyle name="Comma 6 3 2 2 4" xfId="22145" xr:uid="{00000000-0005-0000-0000-0000AF560000}"/>
    <cellStyle name="Comma 6 3 2 2 4 2" xfId="22146" xr:uid="{00000000-0005-0000-0000-0000B0560000}"/>
    <cellStyle name="Comma 6 3 2 2 4 2 2" xfId="22147" xr:uid="{00000000-0005-0000-0000-0000B1560000}"/>
    <cellStyle name="Comma 6 3 2 2 4 2 2 2" xfId="22148" xr:uid="{00000000-0005-0000-0000-0000B2560000}"/>
    <cellStyle name="Comma 6 3 2 2 4 2 2 2 2" xfId="22149" xr:uid="{00000000-0005-0000-0000-0000B3560000}"/>
    <cellStyle name="Comma 6 3 2 2 4 2 2 3" xfId="22150" xr:uid="{00000000-0005-0000-0000-0000B4560000}"/>
    <cellStyle name="Comma 6 3 2 2 4 2 2 3 2" xfId="22151" xr:uid="{00000000-0005-0000-0000-0000B5560000}"/>
    <cellStyle name="Comma 6 3 2 2 4 2 2 4" xfId="22152" xr:uid="{00000000-0005-0000-0000-0000B6560000}"/>
    <cellStyle name="Comma 6 3 2 2 4 2 3" xfId="22153" xr:uid="{00000000-0005-0000-0000-0000B7560000}"/>
    <cellStyle name="Comma 6 3 2 2 4 2 3 2" xfId="22154" xr:uid="{00000000-0005-0000-0000-0000B8560000}"/>
    <cellStyle name="Comma 6 3 2 2 4 2 4" xfId="22155" xr:uid="{00000000-0005-0000-0000-0000B9560000}"/>
    <cellStyle name="Comma 6 3 2 2 4 2 4 2" xfId="22156" xr:uid="{00000000-0005-0000-0000-0000BA560000}"/>
    <cellStyle name="Comma 6 3 2 2 4 2 5" xfId="22157" xr:uid="{00000000-0005-0000-0000-0000BB560000}"/>
    <cellStyle name="Comma 6 3 2 2 4 3" xfId="22158" xr:uid="{00000000-0005-0000-0000-0000BC560000}"/>
    <cellStyle name="Comma 6 3 2 2 4 3 2" xfId="22159" xr:uid="{00000000-0005-0000-0000-0000BD560000}"/>
    <cellStyle name="Comma 6 3 2 2 4 3 2 2" xfId="22160" xr:uid="{00000000-0005-0000-0000-0000BE560000}"/>
    <cellStyle name="Comma 6 3 2 2 4 3 3" xfId="22161" xr:uid="{00000000-0005-0000-0000-0000BF560000}"/>
    <cellStyle name="Comma 6 3 2 2 4 3 3 2" xfId="22162" xr:uid="{00000000-0005-0000-0000-0000C0560000}"/>
    <cellStyle name="Comma 6 3 2 2 4 3 4" xfId="22163" xr:uid="{00000000-0005-0000-0000-0000C1560000}"/>
    <cellStyle name="Comma 6 3 2 2 4 4" xfId="22164" xr:uid="{00000000-0005-0000-0000-0000C2560000}"/>
    <cellStyle name="Comma 6 3 2 2 4 4 2" xfId="22165" xr:uid="{00000000-0005-0000-0000-0000C3560000}"/>
    <cellStyle name="Comma 6 3 2 2 4 5" xfId="22166" xr:uid="{00000000-0005-0000-0000-0000C4560000}"/>
    <cellStyle name="Comma 6 3 2 2 4 5 2" xfId="22167" xr:uid="{00000000-0005-0000-0000-0000C5560000}"/>
    <cellStyle name="Comma 6 3 2 2 4 6" xfId="22168" xr:uid="{00000000-0005-0000-0000-0000C6560000}"/>
    <cellStyle name="Comma 6 3 2 2 5" xfId="22169" xr:uid="{00000000-0005-0000-0000-0000C7560000}"/>
    <cellStyle name="Comma 6 3 2 2 5 2" xfId="22170" xr:uid="{00000000-0005-0000-0000-0000C8560000}"/>
    <cellStyle name="Comma 6 3 2 2 5 2 2" xfId="22171" xr:uid="{00000000-0005-0000-0000-0000C9560000}"/>
    <cellStyle name="Comma 6 3 2 2 5 2 2 2" xfId="22172" xr:uid="{00000000-0005-0000-0000-0000CA560000}"/>
    <cellStyle name="Comma 6 3 2 2 5 2 3" xfId="22173" xr:uid="{00000000-0005-0000-0000-0000CB560000}"/>
    <cellStyle name="Comma 6 3 2 2 5 2 3 2" xfId="22174" xr:uid="{00000000-0005-0000-0000-0000CC560000}"/>
    <cellStyle name="Comma 6 3 2 2 5 2 4" xfId="22175" xr:uid="{00000000-0005-0000-0000-0000CD560000}"/>
    <cellStyle name="Comma 6 3 2 2 5 3" xfId="22176" xr:uid="{00000000-0005-0000-0000-0000CE560000}"/>
    <cellStyle name="Comma 6 3 2 2 5 3 2" xfId="22177" xr:uid="{00000000-0005-0000-0000-0000CF560000}"/>
    <cellStyle name="Comma 6 3 2 2 5 4" xfId="22178" xr:uid="{00000000-0005-0000-0000-0000D0560000}"/>
    <cellStyle name="Comma 6 3 2 2 5 4 2" xfId="22179" xr:uid="{00000000-0005-0000-0000-0000D1560000}"/>
    <cellStyle name="Comma 6 3 2 2 5 5" xfId="22180" xr:uid="{00000000-0005-0000-0000-0000D2560000}"/>
    <cellStyle name="Comma 6 3 2 2 6" xfId="22181" xr:uid="{00000000-0005-0000-0000-0000D3560000}"/>
    <cellStyle name="Comma 6 3 2 2 6 2" xfId="22182" xr:uid="{00000000-0005-0000-0000-0000D4560000}"/>
    <cellStyle name="Comma 6 3 2 2 6 2 2" xfId="22183" xr:uid="{00000000-0005-0000-0000-0000D5560000}"/>
    <cellStyle name="Comma 6 3 2 2 6 3" xfId="22184" xr:uid="{00000000-0005-0000-0000-0000D6560000}"/>
    <cellStyle name="Comma 6 3 2 2 6 3 2" xfId="22185" xr:uid="{00000000-0005-0000-0000-0000D7560000}"/>
    <cellStyle name="Comma 6 3 2 2 6 4" xfId="22186" xr:uid="{00000000-0005-0000-0000-0000D8560000}"/>
    <cellStyle name="Comma 6 3 2 2 7" xfId="22187" xr:uid="{00000000-0005-0000-0000-0000D9560000}"/>
    <cellStyle name="Comma 6 3 2 2 7 2" xfId="22188" xr:uid="{00000000-0005-0000-0000-0000DA560000}"/>
    <cellStyle name="Comma 6 3 2 2 8" xfId="22189" xr:uid="{00000000-0005-0000-0000-0000DB560000}"/>
    <cellStyle name="Comma 6 3 2 2 8 2" xfId="22190" xr:uid="{00000000-0005-0000-0000-0000DC560000}"/>
    <cellStyle name="Comma 6 3 2 2 9" xfId="22191" xr:uid="{00000000-0005-0000-0000-0000DD560000}"/>
    <cellStyle name="Comma 6 3 2 3" xfId="22192" xr:uid="{00000000-0005-0000-0000-0000DE560000}"/>
    <cellStyle name="Comma 6 3 2 3 2" xfId="22193" xr:uid="{00000000-0005-0000-0000-0000DF560000}"/>
    <cellStyle name="Comma 6 3 2 3 2 2" xfId="22194" xr:uid="{00000000-0005-0000-0000-0000E0560000}"/>
    <cellStyle name="Comma 6 3 2 3 2 2 2" xfId="22195" xr:uid="{00000000-0005-0000-0000-0000E1560000}"/>
    <cellStyle name="Comma 6 3 2 3 2 2 2 2" xfId="22196" xr:uid="{00000000-0005-0000-0000-0000E2560000}"/>
    <cellStyle name="Comma 6 3 2 3 2 2 2 2 2" xfId="22197" xr:uid="{00000000-0005-0000-0000-0000E3560000}"/>
    <cellStyle name="Comma 6 3 2 3 2 2 2 2 2 2" xfId="22198" xr:uid="{00000000-0005-0000-0000-0000E4560000}"/>
    <cellStyle name="Comma 6 3 2 3 2 2 2 2 3" xfId="22199" xr:uid="{00000000-0005-0000-0000-0000E5560000}"/>
    <cellStyle name="Comma 6 3 2 3 2 2 2 2 3 2" xfId="22200" xr:uid="{00000000-0005-0000-0000-0000E6560000}"/>
    <cellStyle name="Comma 6 3 2 3 2 2 2 2 4" xfId="22201" xr:uid="{00000000-0005-0000-0000-0000E7560000}"/>
    <cellStyle name="Comma 6 3 2 3 2 2 2 3" xfId="22202" xr:uid="{00000000-0005-0000-0000-0000E8560000}"/>
    <cellStyle name="Comma 6 3 2 3 2 2 2 3 2" xfId="22203" xr:uid="{00000000-0005-0000-0000-0000E9560000}"/>
    <cellStyle name="Comma 6 3 2 3 2 2 2 4" xfId="22204" xr:uid="{00000000-0005-0000-0000-0000EA560000}"/>
    <cellStyle name="Comma 6 3 2 3 2 2 2 4 2" xfId="22205" xr:uid="{00000000-0005-0000-0000-0000EB560000}"/>
    <cellStyle name="Comma 6 3 2 3 2 2 2 5" xfId="22206" xr:uid="{00000000-0005-0000-0000-0000EC560000}"/>
    <cellStyle name="Comma 6 3 2 3 2 2 3" xfId="22207" xr:uid="{00000000-0005-0000-0000-0000ED560000}"/>
    <cellStyle name="Comma 6 3 2 3 2 2 3 2" xfId="22208" xr:uid="{00000000-0005-0000-0000-0000EE560000}"/>
    <cellStyle name="Comma 6 3 2 3 2 2 3 2 2" xfId="22209" xr:uid="{00000000-0005-0000-0000-0000EF560000}"/>
    <cellStyle name="Comma 6 3 2 3 2 2 3 3" xfId="22210" xr:uid="{00000000-0005-0000-0000-0000F0560000}"/>
    <cellStyle name="Comma 6 3 2 3 2 2 3 3 2" xfId="22211" xr:uid="{00000000-0005-0000-0000-0000F1560000}"/>
    <cellStyle name="Comma 6 3 2 3 2 2 3 4" xfId="22212" xr:uid="{00000000-0005-0000-0000-0000F2560000}"/>
    <cellStyle name="Comma 6 3 2 3 2 2 4" xfId="22213" xr:uid="{00000000-0005-0000-0000-0000F3560000}"/>
    <cellStyle name="Comma 6 3 2 3 2 2 4 2" xfId="22214" xr:uid="{00000000-0005-0000-0000-0000F4560000}"/>
    <cellStyle name="Comma 6 3 2 3 2 2 5" xfId="22215" xr:uid="{00000000-0005-0000-0000-0000F5560000}"/>
    <cellStyle name="Comma 6 3 2 3 2 2 5 2" xfId="22216" xr:uid="{00000000-0005-0000-0000-0000F6560000}"/>
    <cellStyle name="Comma 6 3 2 3 2 2 6" xfId="22217" xr:uid="{00000000-0005-0000-0000-0000F7560000}"/>
    <cellStyle name="Comma 6 3 2 3 2 3" xfId="22218" xr:uid="{00000000-0005-0000-0000-0000F8560000}"/>
    <cellStyle name="Comma 6 3 2 3 2 3 2" xfId="22219" xr:uid="{00000000-0005-0000-0000-0000F9560000}"/>
    <cellStyle name="Comma 6 3 2 3 2 3 2 2" xfId="22220" xr:uid="{00000000-0005-0000-0000-0000FA560000}"/>
    <cellStyle name="Comma 6 3 2 3 2 3 2 2 2" xfId="22221" xr:uid="{00000000-0005-0000-0000-0000FB560000}"/>
    <cellStyle name="Comma 6 3 2 3 2 3 2 3" xfId="22222" xr:uid="{00000000-0005-0000-0000-0000FC560000}"/>
    <cellStyle name="Comma 6 3 2 3 2 3 2 3 2" xfId="22223" xr:uid="{00000000-0005-0000-0000-0000FD560000}"/>
    <cellStyle name="Comma 6 3 2 3 2 3 2 4" xfId="22224" xr:uid="{00000000-0005-0000-0000-0000FE560000}"/>
    <cellStyle name="Comma 6 3 2 3 2 3 3" xfId="22225" xr:uid="{00000000-0005-0000-0000-0000FF560000}"/>
    <cellStyle name="Comma 6 3 2 3 2 3 3 2" xfId="22226" xr:uid="{00000000-0005-0000-0000-000000570000}"/>
    <cellStyle name="Comma 6 3 2 3 2 3 4" xfId="22227" xr:uid="{00000000-0005-0000-0000-000001570000}"/>
    <cellStyle name="Comma 6 3 2 3 2 3 4 2" xfId="22228" xr:uid="{00000000-0005-0000-0000-000002570000}"/>
    <cellStyle name="Comma 6 3 2 3 2 3 5" xfId="22229" xr:uid="{00000000-0005-0000-0000-000003570000}"/>
    <cellStyle name="Comma 6 3 2 3 2 4" xfId="22230" xr:uid="{00000000-0005-0000-0000-000004570000}"/>
    <cellStyle name="Comma 6 3 2 3 2 4 2" xfId="22231" xr:uid="{00000000-0005-0000-0000-000005570000}"/>
    <cellStyle name="Comma 6 3 2 3 2 4 2 2" xfId="22232" xr:uid="{00000000-0005-0000-0000-000006570000}"/>
    <cellStyle name="Comma 6 3 2 3 2 4 3" xfId="22233" xr:uid="{00000000-0005-0000-0000-000007570000}"/>
    <cellStyle name="Comma 6 3 2 3 2 4 3 2" xfId="22234" xr:uid="{00000000-0005-0000-0000-000008570000}"/>
    <cellStyle name="Comma 6 3 2 3 2 4 4" xfId="22235" xr:uid="{00000000-0005-0000-0000-000009570000}"/>
    <cellStyle name="Comma 6 3 2 3 2 5" xfId="22236" xr:uid="{00000000-0005-0000-0000-00000A570000}"/>
    <cellStyle name="Comma 6 3 2 3 2 5 2" xfId="22237" xr:uid="{00000000-0005-0000-0000-00000B570000}"/>
    <cellStyle name="Comma 6 3 2 3 2 6" xfId="22238" xr:uid="{00000000-0005-0000-0000-00000C570000}"/>
    <cellStyle name="Comma 6 3 2 3 2 6 2" xfId="22239" xr:uid="{00000000-0005-0000-0000-00000D570000}"/>
    <cellStyle name="Comma 6 3 2 3 2 7" xfId="22240" xr:uid="{00000000-0005-0000-0000-00000E570000}"/>
    <cellStyle name="Comma 6 3 2 3 3" xfId="22241" xr:uid="{00000000-0005-0000-0000-00000F570000}"/>
    <cellStyle name="Comma 6 3 2 3 3 2" xfId="22242" xr:uid="{00000000-0005-0000-0000-000010570000}"/>
    <cellStyle name="Comma 6 3 2 3 3 2 2" xfId="22243" xr:uid="{00000000-0005-0000-0000-000011570000}"/>
    <cellStyle name="Comma 6 3 2 3 3 2 2 2" xfId="22244" xr:uid="{00000000-0005-0000-0000-000012570000}"/>
    <cellStyle name="Comma 6 3 2 3 3 2 2 2 2" xfId="22245" xr:uid="{00000000-0005-0000-0000-000013570000}"/>
    <cellStyle name="Comma 6 3 2 3 3 2 2 3" xfId="22246" xr:uid="{00000000-0005-0000-0000-000014570000}"/>
    <cellStyle name="Comma 6 3 2 3 3 2 2 3 2" xfId="22247" xr:uid="{00000000-0005-0000-0000-000015570000}"/>
    <cellStyle name="Comma 6 3 2 3 3 2 2 4" xfId="22248" xr:uid="{00000000-0005-0000-0000-000016570000}"/>
    <cellStyle name="Comma 6 3 2 3 3 2 3" xfId="22249" xr:uid="{00000000-0005-0000-0000-000017570000}"/>
    <cellStyle name="Comma 6 3 2 3 3 2 3 2" xfId="22250" xr:uid="{00000000-0005-0000-0000-000018570000}"/>
    <cellStyle name="Comma 6 3 2 3 3 2 4" xfId="22251" xr:uid="{00000000-0005-0000-0000-000019570000}"/>
    <cellStyle name="Comma 6 3 2 3 3 2 4 2" xfId="22252" xr:uid="{00000000-0005-0000-0000-00001A570000}"/>
    <cellStyle name="Comma 6 3 2 3 3 2 5" xfId="22253" xr:uid="{00000000-0005-0000-0000-00001B570000}"/>
    <cellStyle name="Comma 6 3 2 3 3 3" xfId="22254" xr:uid="{00000000-0005-0000-0000-00001C570000}"/>
    <cellStyle name="Comma 6 3 2 3 3 3 2" xfId="22255" xr:uid="{00000000-0005-0000-0000-00001D570000}"/>
    <cellStyle name="Comma 6 3 2 3 3 3 2 2" xfId="22256" xr:uid="{00000000-0005-0000-0000-00001E570000}"/>
    <cellStyle name="Comma 6 3 2 3 3 3 3" xfId="22257" xr:uid="{00000000-0005-0000-0000-00001F570000}"/>
    <cellStyle name="Comma 6 3 2 3 3 3 3 2" xfId="22258" xr:uid="{00000000-0005-0000-0000-000020570000}"/>
    <cellStyle name="Comma 6 3 2 3 3 3 4" xfId="22259" xr:uid="{00000000-0005-0000-0000-000021570000}"/>
    <cellStyle name="Comma 6 3 2 3 3 4" xfId="22260" xr:uid="{00000000-0005-0000-0000-000022570000}"/>
    <cellStyle name="Comma 6 3 2 3 3 4 2" xfId="22261" xr:uid="{00000000-0005-0000-0000-000023570000}"/>
    <cellStyle name="Comma 6 3 2 3 3 5" xfId="22262" xr:uid="{00000000-0005-0000-0000-000024570000}"/>
    <cellStyle name="Comma 6 3 2 3 3 5 2" xfId="22263" xr:uid="{00000000-0005-0000-0000-000025570000}"/>
    <cellStyle name="Comma 6 3 2 3 3 6" xfId="22264" xr:uid="{00000000-0005-0000-0000-000026570000}"/>
    <cellStyle name="Comma 6 3 2 3 4" xfId="22265" xr:uid="{00000000-0005-0000-0000-000027570000}"/>
    <cellStyle name="Comma 6 3 2 3 4 2" xfId="22266" xr:uid="{00000000-0005-0000-0000-000028570000}"/>
    <cellStyle name="Comma 6 3 2 3 4 2 2" xfId="22267" xr:uid="{00000000-0005-0000-0000-000029570000}"/>
    <cellStyle name="Comma 6 3 2 3 4 2 2 2" xfId="22268" xr:uid="{00000000-0005-0000-0000-00002A570000}"/>
    <cellStyle name="Comma 6 3 2 3 4 2 3" xfId="22269" xr:uid="{00000000-0005-0000-0000-00002B570000}"/>
    <cellStyle name="Comma 6 3 2 3 4 2 3 2" xfId="22270" xr:uid="{00000000-0005-0000-0000-00002C570000}"/>
    <cellStyle name="Comma 6 3 2 3 4 2 4" xfId="22271" xr:uid="{00000000-0005-0000-0000-00002D570000}"/>
    <cellStyle name="Comma 6 3 2 3 4 3" xfId="22272" xr:uid="{00000000-0005-0000-0000-00002E570000}"/>
    <cellStyle name="Comma 6 3 2 3 4 3 2" xfId="22273" xr:uid="{00000000-0005-0000-0000-00002F570000}"/>
    <cellStyle name="Comma 6 3 2 3 4 4" xfId="22274" xr:uid="{00000000-0005-0000-0000-000030570000}"/>
    <cellStyle name="Comma 6 3 2 3 4 4 2" xfId="22275" xr:uid="{00000000-0005-0000-0000-000031570000}"/>
    <cellStyle name="Comma 6 3 2 3 4 5" xfId="22276" xr:uid="{00000000-0005-0000-0000-000032570000}"/>
    <cellStyle name="Comma 6 3 2 3 5" xfId="22277" xr:uid="{00000000-0005-0000-0000-000033570000}"/>
    <cellStyle name="Comma 6 3 2 3 5 2" xfId="22278" xr:uid="{00000000-0005-0000-0000-000034570000}"/>
    <cellStyle name="Comma 6 3 2 3 5 2 2" xfId="22279" xr:uid="{00000000-0005-0000-0000-000035570000}"/>
    <cellStyle name="Comma 6 3 2 3 5 3" xfId="22280" xr:uid="{00000000-0005-0000-0000-000036570000}"/>
    <cellStyle name="Comma 6 3 2 3 5 3 2" xfId="22281" xr:uid="{00000000-0005-0000-0000-000037570000}"/>
    <cellStyle name="Comma 6 3 2 3 5 4" xfId="22282" xr:uid="{00000000-0005-0000-0000-000038570000}"/>
    <cellStyle name="Comma 6 3 2 3 6" xfId="22283" xr:uid="{00000000-0005-0000-0000-000039570000}"/>
    <cellStyle name="Comma 6 3 2 3 6 2" xfId="22284" xr:uid="{00000000-0005-0000-0000-00003A570000}"/>
    <cellStyle name="Comma 6 3 2 3 7" xfId="22285" xr:uid="{00000000-0005-0000-0000-00003B570000}"/>
    <cellStyle name="Comma 6 3 2 3 7 2" xfId="22286" xr:uid="{00000000-0005-0000-0000-00003C570000}"/>
    <cellStyle name="Comma 6 3 2 3 8" xfId="22287" xr:uid="{00000000-0005-0000-0000-00003D570000}"/>
    <cellStyle name="Comma 6 3 2 4" xfId="22288" xr:uid="{00000000-0005-0000-0000-00003E570000}"/>
    <cellStyle name="Comma 6 3 2 4 2" xfId="22289" xr:uid="{00000000-0005-0000-0000-00003F570000}"/>
    <cellStyle name="Comma 6 3 2 4 2 2" xfId="22290" xr:uid="{00000000-0005-0000-0000-000040570000}"/>
    <cellStyle name="Comma 6 3 2 4 2 2 2" xfId="22291" xr:uid="{00000000-0005-0000-0000-000041570000}"/>
    <cellStyle name="Comma 6 3 2 4 2 2 2 2" xfId="22292" xr:uid="{00000000-0005-0000-0000-000042570000}"/>
    <cellStyle name="Comma 6 3 2 4 2 2 2 2 2" xfId="22293" xr:uid="{00000000-0005-0000-0000-000043570000}"/>
    <cellStyle name="Comma 6 3 2 4 2 2 2 3" xfId="22294" xr:uid="{00000000-0005-0000-0000-000044570000}"/>
    <cellStyle name="Comma 6 3 2 4 2 2 2 3 2" xfId="22295" xr:uid="{00000000-0005-0000-0000-000045570000}"/>
    <cellStyle name="Comma 6 3 2 4 2 2 2 4" xfId="22296" xr:uid="{00000000-0005-0000-0000-000046570000}"/>
    <cellStyle name="Comma 6 3 2 4 2 2 3" xfId="22297" xr:uid="{00000000-0005-0000-0000-000047570000}"/>
    <cellStyle name="Comma 6 3 2 4 2 2 3 2" xfId="22298" xr:uid="{00000000-0005-0000-0000-000048570000}"/>
    <cellStyle name="Comma 6 3 2 4 2 2 4" xfId="22299" xr:uid="{00000000-0005-0000-0000-000049570000}"/>
    <cellStyle name="Comma 6 3 2 4 2 2 4 2" xfId="22300" xr:uid="{00000000-0005-0000-0000-00004A570000}"/>
    <cellStyle name="Comma 6 3 2 4 2 2 5" xfId="22301" xr:uid="{00000000-0005-0000-0000-00004B570000}"/>
    <cellStyle name="Comma 6 3 2 4 2 3" xfId="22302" xr:uid="{00000000-0005-0000-0000-00004C570000}"/>
    <cellStyle name="Comma 6 3 2 4 2 3 2" xfId="22303" xr:uid="{00000000-0005-0000-0000-00004D570000}"/>
    <cellStyle name="Comma 6 3 2 4 2 3 2 2" xfId="22304" xr:uid="{00000000-0005-0000-0000-00004E570000}"/>
    <cellStyle name="Comma 6 3 2 4 2 3 3" xfId="22305" xr:uid="{00000000-0005-0000-0000-00004F570000}"/>
    <cellStyle name="Comma 6 3 2 4 2 3 3 2" xfId="22306" xr:uid="{00000000-0005-0000-0000-000050570000}"/>
    <cellStyle name="Comma 6 3 2 4 2 3 4" xfId="22307" xr:uid="{00000000-0005-0000-0000-000051570000}"/>
    <cellStyle name="Comma 6 3 2 4 2 4" xfId="22308" xr:uid="{00000000-0005-0000-0000-000052570000}"/>
    <cellStyle name="Comma 6 3 2 4 2 4 2" xfId="22309" xr:uid="{00000000-0005-0000-0000-000053570000}"/>
    <cellStyle name="Comma 6 3 2 4 2 5" xfId="22310" xr:uid="{00000000-0005-0000-0000-000054570000}"/>
    <cellStyle name="Comma 6 3 2 4 2 5 2" xfId="22311" xr:uid="{00000000-0005-0000-0000-000055570000}"/>
    <cellStyle name="Comma 6 3 2 4 2 6" xfId="22312" xr:uid="{00000000-0005-0000-0000-000056570000}"/>
    <cellStyle name="Comma 6 3 2 4 3" xfId="22313" xr:uid="{00000000-0005-0000-0000-000057570000}"/>
    <cellStyle name="Comma 6 3 2 4 3 2" xfId="22314" xr:uid="{00000000-0005-0000-0000-000058570000}"/>
    <cellStyle name="Comma 6 3 2 4 3 2 2" xfId="22315" xr:uid="{00000000-0005-0000-0000-000059570000}"/>
    <cellStyle name="Comma 6 3 2 4 3 2 2 2" xfId="22316" xr:uid="{00000000-0005-0000-0000-00005A570000}"/>
    <cellStyle name="Comma 6 3 2 4 3 2 3" xfId="22317" xr:uid="{00000000-0005-0000-0000-00005B570000}"/>
    <cellStyle name="Comma 6 3 2 4 3 2 3 2" xfId="22318" xr:uid="{00000000-0005-0000-0000-00005C570000}"/>
    <cellStyle name="Comma 6 3 2 4 3 2 4" xfId="22319" xr:uid="{00000000-0005-0000-0000-00005D570000}"/>
    <cellStyle name="Comma 6 3 2 4 3 3" xfId="22320" xr:uid="{00000000-0005-0000-0000-00005E570000}"/>
    <cellStyle name="Comma 6 3 2 4 3 3 2" xfId="22321" xr:uid="{00000000-0005-0000-0000-00005F570000}"/>
    <cellStyle name="Comma 6 3 2 4 3 4" xfId="22322" xr:uid="{00000000-0005-0000-0000-000060570000}"/>
    <cellStyle name="Comma 6 3 2 4 3 4 2" xfId="22323" xr:uid="{00000000-0005-0000-0000-000061570000}"/>
    <cellStyle name="Comma 6 3 2 4 3 5" xfId="22324" xr:uid="{00000000-0005-0000-0000-000062570000}"/>
    <cellStyle name="Comma 6 3 2 4 4" xfId="22325" xr:uid="{00000000-0005-0000-0000-000063570000}"/>
    <cellStyle name="Comma 6 3 2 4 4 2" xfId="22326" xr:uid="{00000000-0005-0000-0000-000064570000}"/>
    <cellStyle name="Comma 6 3 2 4 4 2 2" xfId="22327" xr:uid="{00000000-0005-0000-0000-000065570000}"/>
    <cellStyle name="Comma 6 3 2 4 4 3" xfId="22328" xr:uid="{00000000-0005-0000-0000-000066570000}"/>
    <cellStyle name="Comma 6 3 2 4 4 3 2" xfId="22329" xr:uid="{00000000-0005-0000-0000-000067570000}"/>
    <cellStyle name="Comma 6 3 2 4 4 4" xfId="22330" xr:uid="{00000000-0005-0000-0000-000068570000}"/>
    <cellStyle name="Comma 6 3 2 4 5" xfId="22331" xr:uid="{00000000-0005-0000-0000-000069570000}"/>
    <cellStyle name="Comma 6 3 2 4 5 2" xfId="22332" xr:uid="{00000000-0005-0000-0000-00006A570000}"/>
    <cellStyle name="Comma 6 3 2 4 6" xfId="22333" xr:uid="{00000000-0005-0000-0000-00006B570000}"/>
    <cellStyle name="Comma 6 3 2 4 6 2" xfId="22334" xr:uid="{00000000-0005-0000-0000-00006C570000}"/>
    <cellStyle name="Comma 6 3 2 4 7" xfId="22335" xr:uid="{00000000-0005-0000-0000-00006D570000}"/>
    <cellStyle name="Comma 6 3 2 5" xfId="22336" xr:uid="{00000000-0005-0000-0000-00006E570000}"/>
    <cellStyle name="Comma 6 3 2 5 2" xfId="22337" xr:uid="{00000000-0005-0000-0000-00006F570000}"/>
    <cellStyle name="Comma 6 3 2 5 2 2" xfId="22338" xr:uid="{00000000-0005-0000-0000-000070570000}"/>
    <cellStyle name="Comma 6 3 2 5 2 2 2" xfId="22339" xr:uid="{00000000-0005-0000-0000-000071570000}"/>
    <cellStyle name="Comma 6 3 2 5 2 2 2 2" xfId="22340" xr:uid="{00000000-0005-0000-0000-000072570000}"/>
    <cellStyle name="Comma 6 3 2 5 2 2 3" xfId="22341" xr:uid="{00000000-0005-0000-0000-000073570000}"/>
    <cellStyle name="Comma 6 3 2 5 2 2 3 2" xfId="22342" xr:uid="{00000000-0005-0000-0000-000074570000}"/>
    <cellStyle name="Comma 6 3 2 5 2 2 4" xfId="22343" xr:uid="{00000000-0005-0000-0000-000075570000}"/>
    <cellStyle name="Comma 6 3 2 5 2 3" xfId="22344" xr:uid="{00000000-0005-0000-0000-000076570000}"/>
    <cellStyle name="Comma 6 3 2 5 2 3 2" xfId="22345" xr:uid="{00000000-0005-0000-0000-000077570000}"/>
    <cellStyle name="Comma 6 3 2 5 2 4" xfId="22346" xr:uid="{00000000-0005-0000-0000-000078570000}"/>
    <cellStyle name="Comma 6 3 2 5 2 4 2" xfId="22347" xr:uid="{00000000-0005-0000-0000-000079570000}"/>
    <cellStyle name="Comma 6 3 2 5 2 5" xfId="22348" xr:uid="{00000000-0005-0000-0000-00007A570000}"/>
    <cellStyle name="Comma 6 3 2 5 3" xfId="22349" xr:uid="{00000000-0005-0000-0000-00007B570000}"/>
    <cellStyle name="Comma 6 3 2 5 3 2" xfId="22350" xr:uid="{00000000-0005-0000-0000-00007C570000}"/>
    <cellStyle name="Comma 6 3 2 5 3 2 2" xfId="22351" xr:uid="{00000000-0005-0000-0000-00007D570000}"/>
    <cellStyle name="Comma 6 3 2 5 3 3" xfId="22352" xr:uid="{00000000-0005-0000-0000-00007E570000}"/>
    <cellStyle name="Comma 6 3 2 5 3 3 2" xfId="22353" xr:uid="{00000000-0005-0000-0000-00007F570000}"/>
    <cellStyle name="Comma 6 3 2 5 3 4" xfId="22354" xr:uid="{00000000-0005-0000-0000-000080570000}"/>
    <cellStyle name="Comma 6 3 2 5 4" xfId="22355" xr:uid="{00000000-0005-0000-0000-000081570000}"/>
    <cellStyle name="Comma 6 3 2 5 4 2" xfId="22356" xr:uid="{00000000-0005-0000-0000-000082570000}"/>
    <cellStyle name="Comma 6 3 2 5 5" xfId="22357" xr:uid="{00000000-0005-0000-0000-000083570000}"/>
    <cellStyle name="Comma 6 3 2 5 5 2" xfId="22358" xr:uid="{00000000-0005-0000-0000-000084570000}"/>
    <cellStyle name="Comma 6 3 2 5 6" xfId="22359" xr:uid="{00000000-0005-0000-0000-000085570000}"/>
    <cellStyle name="Comma 6 3 2 6" xfId="22360" xr:uid="{00000000-0005-0000-0000-000086570000}"/>
    <cellStyle name="Comma 6 3 2 6 2" xfId="22361" xr:uid="{00000000-0005-0000-0000-000087570000}"/>
    <cellStyle name="Comma 6 3 2 6 2 2" xfId="22362" xr:uid="{00000000-0005-0000-0000-000088570000}"/>
    <cellStyle name="Comma 6 3 2 6 2 2 2" xfId="22363" xr:uid="{00000000-0005-0000-0000-000089570000}"/>
    <cellStyle name="Comma 6 3 2 6 2 3" xfId="22364" xr:uid="{00000000-0005-0000-0000-00008A570000}"/>
    <cellStyle name="Comma 6 3 2 6 2 3 2" xfId="22365" xr:uid="{00000000-0005-0000-0000-00008B570000}"/>
    <cellStyle name="Comma 6 3 2 6 2 4" xfId="22366" xr:uid="{00000000-0005-0000-0000-00008C570000}"/>
    <cellStyle name="Comma 6 3 2 6 3" xfId="22367" xr:uid="{00000000-0005-0000-0000-00008D570000}"/>
    <cellStyle name="Comma 6 3 2 6 3 2" xfId="22368" xr:uid="{00000000-0005-0000-0000-00008E570000}"/>
    <cellStyle name="Comma 6 3 2 6 4" xfId="22369" xr:uid="{00000000-0005-0000-0000-00008F570000}"/>
    <cellStyle name="Comma 6 3 2 6 4 2" xfId="22370" xr:uid="{00000000-0005-0000-0000-000090570000}"/>
    <cellStyle name="Comma 6 3 2 6 5" xfId="22371" xr:uid="{00000000-0005-0000-0000-000091570000}"/>
    <cellStyle name="Comma 6 3 2 7" xfId="22372" xr:uid="{00000000-0005-0000-0000-000092570000}"/>
    <cellStyle name="Comma 6 3 2 7 2" xfId="22373" xr:uid="{00000000-0005-0000-0000-000093570000}"/>
    <cellStyle name="Comma 6 3 2 7 2 2" xfId="22374" xr:uid="{00000000-0005-0000-0000-000094570000}"/>
    <cellStyle name="Comma 6 3 2 7 3" xfId="22375" xr:uid="{00000000-0005-0000-0000-000095570000}"/>
    <cellStyle name="Comma 6 3 2 7 3 2" xfId="22376" xr:uid="{00000000-0005-0000-0000-000096570000}"/>
    <cellStyle name="Comma 6 3 2 7 4" xfId="22377" xr:uid="{00000000-0005-0000-0000-000097570000}"/>
    <cellStyle name="Comma 6 3 2 8" xfId="22378" xr:uid="{00000000-0005-0000-0000-000098570000}"/>
    <cellStyle name="Comma 6 3 2 8 2" xfId="22379" xr:uid="{00000000-0005-0000-0000-000099570000}"/>
    <cellStyle name="Comma 6 3 2 9" xfId="22380" xr:uid="{00000000-0005-0000-0000-00009A570000}"/>
    <cellStyle name="Comma 6 3 2 9 2" xfId="22381" xr:uid="{00000000-0005-0000-0000-00009B570000}"/>
    <cellStyle name="Comma 6 3 3" xfId="22382" xr:uid="{00000000-0005-0000-0000-00009C570000}"/>
    <cellStyle name="Comma 6 3 3 10" xfId="22383" xr:uid="{00000000-0005-0000-0000-00009D570000}"/>
    <cellStyle name="Comma 6 3 3 2" xfId="22384" xr:uid="{00000000-0005-0000-0000-00009E570000}"/>
    <cellStyle name="Comma 6 3 3 2 2" xfId="22385" xr:uid="{00000000-0005-0000-0000-00009F570000}"/>
    <cellStyle name="Comma 6 3 3 2 2 2" xfId="22386" xr:uid="{00000000-0005-0000-0000-0000A0570000}"/>
    <cellStyle name="Comma 6 3 3 2 2 2 2" xfId="22387" xr:uid="{00000000-0005-0000-0000-0000A1570000}"/>
    <cellStyle name="Comma 6 3 3 2 2 2 2 2" xfId="22388" xr:uid="{00000000-0005-0000-0000-0000A2570000}"/>
    <cellStyle name="Comma 6 3 3 2 2 2 2 2 2" xfId="22389" xr:uid="{00000000-0005-0000-0000-0000A3570000}"/>
    <cellStyle name="Comma 6 3 3 2 2 2 2 2 2 2" xfId="22390" xr:uid="{00000000-0005-0000-0000-0000A4570000}"/>
    <cellStyle name="Comma 6 3 3 2 2 2 2 2 2 2 2" xfId="22391" xr:uid="{00000000-0005-0000-0000-0000A5570000}"/>
    <cellStyle name="Comma 6 3 3 2 2 2 2 2 2 3" xfId="22392" xr:uid="{00000000-0005-0000-0000-0000A6570000}"/>
    <cellStyle name="Comma 6 3 3 2 2 2 2 2 2 3 2" xfId="22393" xr:uid="{00000000-0005-0000-0000-0000A7570000}"/>
    <cellStyle name="Comma 6 3 3 2 2 2 2 2 2 4" xfId="22394" xr:uid="{00000000-0005-0000-0000-0000A8570000}"/>
    <cellStyle name="Comma 6 3 3 2 2 2 2 2 3" xfId="22395" xr:uid="{00000000-0005-0000-0000-0000A9570000}"/>
    <cellStyle name="Comma 6 3 3 2 2 2 2 2 3 2" xfId="22396" xr:uid="{00000000-0005-0000-0000-0000AA570000}"/>
    <cellStyle name="Comma 6 3 3 2 2 2 2 2 4" xfId="22397" xr:uid="{00000000-0005-0000-0000-0000AB570000}"/>
    <cellStyle name="Comma 6 3 3 2 2 2 2 2 4 2" xfId="22398" xr:uid="{00000000-0005-0000-0000-0000AC570000}"/>
    <cellStyle name="Comma 6 3 3 2 2 2 2 2 5" xfId="22399" xr:uid="{00000000-0005-0000-0000-0000AD570000}"/>
    <cellStyle name="Comma 6 3 3 2 2 2 2 3" xfId="22400" xr:uid="{00000000-0005-0000-0000-0000AE570000}"/>
    <cellStyle name="Comma 6 3 3 2 2 2 2 3 2" xfId="22401" xr:uid="{00000000-0005-0000-0000-0000AF570000}"/>
    <cellStyle name="Comma 6 3 3 2 2 2 2 3 2 2" xfId="22402" xr:uid="{00000000-0005-0000-0000-0000B0570000}"/>
    <cellStyle name="Comma 6 3 3 2 2 2 2 3 3" xfId="22403" xr:uid="{00000000-0005-0000-0000-0000B1570000}"/>
    <cellStyle name="Comma 6 3 3 2 2 2 2 3 3 2" xfId="22404" xr:uid="{00000000-0005-0000-0000-0000B2570000}"/>
    <cellStyle name="Comma 6 3 3 2 2 2 2 3 4" xfId="22405" xr:uid="{00000000-0005-0000-0000-0000B3570000}"/>
    <cellStyle name="Comma 6 3 3 2 2 2 2 4" xfId="22406" xr:uid="{00000000-0005-0000-0000-0000B4570000}"/>
    <cellStyle name="Comma 6 3 3 2 2 2 2 4 2" xfId="22407" xr:uid="{00000000-0005-0000-0000-0000B5570000}"/>
    <cellStyle name="Comma 6 3 3 2 2 2 2 5" xfId="22408" xr:uid="{00000000-0005-0000-0000-0000B6570000}"/>
    <cellStyle name="Comma 6 3 3 2 2 2 2 5 2" xfId="22409" xr:uid="{00000000-0005-0000-0000-0000B7570000}"/>
    <cellStyle name="Comma 6 3 3 2 2 2 2 6" xfId="22410" xr:uid="{00000000-0005-0000-0000-0000B8570000}"/>
    <cellStyle name="Comma 6 3 3 2 2 2 3" xfId="22411" xr:uid="{00000000-0005-0000-0000-0000B9570000}"/>
    <cellStyle name="Comma 6 3 3 2 2 2 3 2" xfId="22412" xr:uid="{00000000-0005-0000-0000-0000BA570000}"/>
    <cellStyle name="Comma 6 3 3 2 2 2 3 2 2" xfId="22413" xr:uid="{00000000-0005-0000-0000-0000BB570000}"/>
    <cellStyle name="Comma 6 3 3 2 2 2 3 2 2 2" xfId="22414" xr:uid="{00000000-0005-0000-0000-0000BC570000}"/>
    <cellStyle name="Comma 6 3 3 2 2 2 3 2 3" xfId="22415" xr:uid="{00000000-0005-0000-0000-0000BD570000}"/>
    <cellStyle name="Comma 6 3 3 2 2 2 3 2 3 2" xfId="22416" xr:uid="{00000000-0005-0000-0000-0000BE570000}"/>
    <cellStyle name="Comma 6 3 3 2 2 2 3 2 4" xfId="22417" xr:uid="{00000000-0005-0000-0000-0000BF570000}"/>
    <cellStyle name="Comma 6 3 3 2 2 2 3 3" xfId="22418" xr:uid="{00000000-0005-0000-0000-0000C0570000}"/>
    <cellStyle name="Comma 6 3 3 2 2 2 3 3 2" xfId="22419" xr:uid="{00000000-0005-0000-0000-0000C1570000}"/>
    <cellStyle name="Comma 6 3 3 2 2 2 3 4" xfId="22420" xr:uid="{00000000-0005-0000-0000-0000C2570000}"/>
    <cellStyle name="Comma 6 3 3 2 2 2 3 4 2" xfId="22421" xr:uid="{00000000-0005-0000-0000-0000C3570000}"/>
    <cellStyle name="Comma 6 3 3 2 2 2 3 5" xfId="22422" xr:uid="{00000000-0005-0000-0000-0000C4570000}"/>
    <cellStyle name="Comma 6 3 3 2 2 2 4" xfId="22423" xr:uid="{00000000-0005-0000-0000-0000C5570000}"/>
    <cellStyle name="Comma 6 3 3 2 2 2 4 2" xfId="22424" xr:uid="{00000000-0005-0000-0000-0000C6570000}"/>
    <cellStyle name="Comma 6 3 3 2 2 2 4 2 2" xfId="22425" xr:uid="{00000000-0005-0000-0000-0000C7570000}"/>
    <cellStyle name="Comma 6 3 3 2 2 2 4 3" xfId="22426" xr:uid="{00000000-0005-0000-0000-0000C8570000}"/>
    <cellStyle name="Comma 6 3 3 2 2 2 4 3 2" xfId="22427" xr:uid="{00000000-0005-0000-0000-0000C9570000}"/>
    <cellStyle name="Comma 6 3 3 2 2 2 4 4" xfId="22428" xr:uid="{00000000-0005-0000-0000-0000CA570000}"/>
    <cellStyle name="Comma 6 3 3 2 2 2 5" xfId="22429" xr:uid="{00000000-0005-0000-0000-0000CB570000}"/>
    <cellStyle name="Comma 6 3 3 2 2 2 5 2" xfId="22430" xr:uid="{00000000-0005-0000-0000-0000CC570000}"/>
    <cellStyle name="Comma 6 3 3 2 2 2 6" xfId="22431" xr:uid="{00000000-0005-0000-0000-0000CD570000}"/>
    <cellStyle name="Comma 6 3 3 2 2 2 6 2" xfId="22432" xr:uid="{00000000-0005-0000-0000-0000CE570000}"/>
    <cellStyle name="Comma 6 3 3 2 2 2 7" xfId="22433" xr:uid="{00000000-0005-0000-0000-0000CF570000}"/>
    <cellStyle name="Comma 6 3 3 2 2 3" xfId="22434" xr:uid="{00000000-0005-0000-0000-0000D0570000}"/>
    <cellStyle name="Comma 6 3 3 2 2 3 2" xfId="22435" xr:uid="{00000000-0005-0000-0000-0000D1570000}"/>
    <cellStyle name="Comma 6 3 3 2 2 3 2 2" xfId="22436" xr:uid="{00000000-0005-0000-0000-0000D2570000}"/>
    <cellStyle name="Comma 6 3 3 2 2 3 2 2 2" xfId="22437" xr:uid="{00000000-0005-0000-0000-0000D3570000}"/>
    <cellStyle name="Comma 6 3 3 2 2 3 2 2 2 2" xfId="22438" xr:uid="{00000000-0005-0000-0000-0000D4570000}"/>
    <cellStyle name="Comma 6 3 3 2 2 3 2 2 3" xfId="22439" xr:uid="{00000000-0005-0000-0000-0000D5570000}"/>
    <cellStyle name="Comma 6 3 3 2 2 3 2 2 3 2" xfId="22440" xr:uid="{00000000-0005-0000-0000-0000D6570000}"/>
    <cellStyle name="Comma 6 3 3 2 2 3 2 2 4" xfId="22441" xr:uid="{00000000-0005-0000-0000-0000D7570000}"/>
    <cellStyle name="Comma 6 3 3 2 2 3 2 3" xfId="22442" xr:uid="{00000000-0005-0000-0000-0000D8570000}"/>
    <cellStyle name="Comma 6 3 3 2 2 3 2 3 2" xfId="22443" xr:uid="{00000000-0005-0000-0000-0000D9570000}"/>
    <cellStyle name="Comma 6 3 3 2 2 3 2 4" xfId="22444" xr:uid="{00000000-0005-0000-0000-0000DA570000}"/>
    <cellStyle name="Comma 6 3 3 2 2 3 2 4 2" xfId="22445" xr:uid="{00000000-0005-0000-0000-0000DB570000}"/>
    <cellStyle name="Comma 6 3 3 2 2 3 2 5" xfId="22446" xr:uid="{00000000-0005-0000-0000-0000DC570000}"/>
    <cellStyle name="Comma 6 3 3 2 2 3 3" xfId="22447" xr:uid="{00000000-0005-0000-0000-0000DD570000}"/>
    <cellStyle name="Comma 6 3 3 2 2 3 3 2" xfId="22448" xr:uid="{00000000-0005-0000-0000-0000DE570000}"/>
    <cellStyle name="Comma 6 3 3 2 2 3 3 2 2" xfId="22449" xr:uid="{00000000-0005-0000-0000-0000DF570000}"/>
    <cellStyle name="Comma 6 3 3 2 2 3 3 3" xfId="22450" xr:uid="{00000000-0005-0000-0000-0000E0570000}"/>
    <cellStyle name="Comma 6 3 3 2 2 3 3 3 2" xfId="22451" xr:uid="{00000000-0005-0000-0000-0000E1570000}"/>
    <cellStyle name="Comma 6 3 3 2 2 3 3 4" xfId="22452" xr:uid="{00000000-0005-0000-0000-0000E2570000}"/>
    <cellStyle name="Comma 6 3 3 2 2 3 4" xfId="22453" xr:uid="{00000000-0005-0000-0000-0000E3570000}"/>
    <cellStyle name="Comma 6 3 3 2 2 3 4 2" xfId="22454" xr:uid="{00000000-0005-0000-0000-0000E4570000}"/>
    <cellStyle name="Comma 6 3 3 2 2 3 5" xfId="22455" xr:uid="{00000000-0005-0000-0000-0000E5570000}"/>
    <cellStyle name="Comma 6 3 3 2 2 3 5 2" xfId="22456" xr:uid="{00000000-0005-0000-0000-0000E6570000}"/>
    <cellStyle name="Comma 6 3 3 2 2 3 6" xfId="22457" xr:uid="{00000000-0005-0000-0000-0000E7570000}"/>
    <cellStyle name="Comma 6 3 3 2 2 4" xfId="22458" xr:uid="{00000000-0005-0000-0000-0000E8570000}"/>
    <cellStyle name="Comma 6 3 3 2 2 4 2" xfId="22459" xr:uid="{00000000-0005-0000-0000-0000E9570000}"/>
    <cellStyle name="Comma 6 3 3 2 2 4 2 2" xfId="22460" xr:uid="{00000000-0005-0000-0000-0000EA570000}"/>
    <cellStyle name="Comma 6 3 3 2 2 4 2 2 2" xfId="22461" xr:uid="{00000000-0005-0000-0000-0000EB570000}"/>
    <cellStyle name="Comma 6 3 3 2 2 4 2 3" xfId="22462" xr:uid="{00000000-0005-0000-0000-0000EC570000}"/>
    <cellStyle name="Comma 6 3 3 2 2 4 2 3 2" xfId="22463" xr:uid="{00000000-0005-0000-0000-0000ED570000}"/>
    <cellStyle name="Comma 6 3 3 2 2 4 2 4" xfId="22464" xr:uid="{00000000-0005-0000-0000-0000EE570000}"/>
    <cellStyle name="Comma 6 3 3 2 2 4 3" xfId="22465" xr:uid="{00000000-0005-0000-0000-0000EF570000}"/>
    <cellStyle name="Comma 6 3 3 2 2 4 3 2" xfId="22466" xr:uid="{00000000-0005-0000-0000-0000F0570000}"/>
    <cellStyle name="Comma 6 3 3 2 2 4 4" xfId="22467" xr:uid="{00000000-0005-0000-0000-0000F1570000}"/>
    <cellStyle name="Comma 6 3 3 2 2 4 4 2" xfId="22468" xr:uid="{00000000-0005-0000-0000-0000F2570000}"/>
    <cellStyle name="Comma 6 3 3 2 2 4 5" xfId="22469" xr:uid="{00000000-0005-0000-0000-0000F3570000}"/>
    <cellStyle name="Comma 6 3 3 2 2 5" xfId="22470" xr:uid="{00000000-0005-0000-0000-0000F4570000}"/>
    <cellStyle name="Comma 6 3 3 2 2 5 2" xfId="22471" xr:uid="{00000000-0005-0000-0000-0000F5570000}"/>
    <cellStyle name="Comma 6 3 3 2 2 5 2 2" xfId="22472" xr:uid="{00000000-0005-0000-0000-0000F6570000}"/>
    <cellStyle name="Comma 6 3 3 2 2 5 3" xfId="22473" xr:uid="{00000000-0005-0000-0000-0000F7570000}"/>
    <cellStyle name="Comma 6 3 3 2 2 5 3 2" xfId="22474" xr:uid="{00000000-0005-0000-0000-0000F8570000}"/>
    <cellStyle name="Comma 6 3 3 2 2 5 4" xfId="22475" xr:uid="{00000000-0005-0000-0000-0000F9570000}"/>
    <cellStyle name="Comma 6 3 3 2 2 6" xfId="22476" xr:uid="{00000000-0005-0000-0000-0000FA570000}"/>
    <cellStyle name="Comma 6 3 3 2 2 6 2" xfId="22477" xr:uid="{00000000-0005-0000-0000-0000FB570000}"/>
    <cellStyle name="Comma 6 3 3 2 2 7" xfId="22478" xr:uid="{00000000-0005-0000-0000-0000FC570000}"/>
    <cellStyle name="Comma 6 3 3 2 2 7 2" xfId="22479" xr:uid="{00000000-0005-0000-0000-0000FD570000}"/>
    <cellStyle name="Comma 6 3 3 2 2 8" xfId="22480" xr:uid="{00000000-0005-0000-0000-0000FE570000}"/>
    <cellStyle name="Comma 6 3 3 2 3" xfId="22481" xr:uid="{00000000-0005-0000-0000-0000FF570000}"/>
    <cellStyle name="Comma 6 3 3 2 3 2" xfId="22482" xr:uid="{00000000-0005-0000-0000-000000580000}"/>
    <cellStyle name="Comma 6 3 3 2 3 2 2" xfId="22483" xr:uid="{00000000-0005-0000-0000-000001580000}"/>
    <cellStyle name="Comma 6 3 3 2 3 2 2 2" xfId="22484" xr:uid="{00000000-0005-0000-0000-000002580000}"/>
    <cellStyle name="Comma 6 3 3 2 3 2 2 2 2" xfId="22485" xr:uid="{00000000-0005-0000-0000-000003580000}"/>
    <cellStyle name="Comma 6 3 3 2 3 2 2 2 2 2" xfId="22486" xr:uid="{00000000-0005-0000-0000-000004580000}"/>
    <cellStyle name="Comma 6 3 3 2 3 2 2 2 3" xfId="22487" xr:uid="{00000000-0005-0000-0000-000005580000}"/>
    <cellStyle name="Comma 6 3 3 2 3 2 2 2 3 2" xfId="22488" xr:uid="{00000000-0005-0000-0000-000006580000}"/>
    <cellStyle name="Comma 6 3 3 2 3 2 2 2 4" xfId="22489" xr:uid="{00000000-0005-0000-0000-000007580000}"/>
    <cellStyle name="Comma 6 3 3 2 3 2 2 3" xfId="22490" xr:uid="{00000000-0005-0000-0000-000008580000}"/>
    <cellStyle name="Comma 6 3 3 2 3 2 2 3 2" xfId="22491" xr:uid="{00000000-0005-0000-0000-000009580000}"/>
    <cellStyle name="Comma 6 3 3 2 3 2 2 4" xfId="22492" xr:uid="{00000000-0005-0000-0000-00000A580000}"/>
    <cellStyle name="Comma 6 3 3 2 3 2 2 4 2" xfId="22493" xr:uid="{00000000-0005-0000-0000-00000B580000}"/>
    <cellStyle name="Comma 6 3 3 2 3 2 2 5" xfId="22494" xr:uid="{00000000-0005-0000-0000-00000C580000}"/>
    <cellStyle name="Comma 6 3 3 2 3 2 3" xfId="22495" xr:uid="{00000000-0005-0000-0000-00000D580000}"/>
    <cellStyle name="Comma 6 3 3 2 3 2 3 2" xfId="22496" xr:uid="{00000000-0005-0000-0000-00000E580000}"/>
    <cellStyle name="Comma 6 3 3 2 3 2 3 2 2" xfId="22497" xr:uid="{00000000-0005-0000-0000-00000F580000}"/>
    <cellStyle name="Comma 6 3 3 2 3 2 3 3" xfId="22498" xr:uid="{00000000-0005-0000-0000-000010580000}"/>
    <cellStyle name="Comma 6 3 3 2 3 2 3 3 2" xfId="22499" xr:uid="{00000000-0005-0000-0000-000011580000}"/>
    <cellStyle name="Comma 6 3 3 2 3 2 3 4" xfId="22500" xr:uid="{00000000-0005-0000-0000-000012580000}"/>
    <cellStyle name="Comma 6 3 3 2 3 2 4" xfId="22501" xr:uid="{00000000-0005-0000-0000-000013580000}"/>
    <cellStyle name="Comma 6 3 3 2 3 2 4 2" xfId="22502" xr:uid="{00000000-0005-0000-0000-000014580000}"/>
    <cellStyle name="Comma 6 3 3 2 3 2 5" xfId="22503" xr:uid="{00000000-0005-0000-0000-000015580000}"/>
    <cellStyle name="Comma 6 3 3 2 3 2 5 2" xfId="22504" xr:uid="{00000000-0005-0000-0000-000016580000}"/>
    <cellStyle name="Comma 6 3 3 2 3 2 6" xfId="22505" xr:uid="{00000000-0005-0000-0000-000017580000}"/>
    <cellStyle name="Comma 6 3 3 2 3 3" xfId="22506" xr:uid="{00000000-0005-0000-0000-000018580000}"/>
    <cellStyle name="Comma 6 3 3 2 3 3 2" xfId="22507" xr:uid="{00000000-0005-0000-0000-000019580000}"/>
    <cellStyle name="Comma 6 3 3 2 3 3 2 2" xfId="22508" xr:uid="{00000000-0005-0000-0000-00001A580000}"/>
    <cellStyle name="Comma 6 3 3 2 3 3 2 2 2" xfId="22509" xr:uid="{00000000-0005-0000-0000-00001B580000}"/>
    <cellStyle name="Comma 6 3 3 2 3 3 2 3" xfId="22510" xr:uid="{00000000-0005-0000-0000-00001C580000}"/>
    <cellStyle name="Comma 6 3 3 2 3 3 2 3 2" xfId="22511" xr:uid="{00000000-0005-0000-0000-00001D580000}"/>
    <cellStyle name="Comma 6 3 3 2 3 3 2 4" xfId="22512" xr:uid="{00000000-0005-0000-0000-00001E580000}"/>
    <cellStyle name="Comma 6 3 3 2 3 3 3" xfId="22513" xr:uid="{00000000-0005-0000-0000-00001F580000}"/>
    <cellStyle name="Comma 6 3 3 2 3 3 3 2" xfId="22514" xr:uid="{00000000-0005-0000-0000-000020580000}"/>
    <cellStyle name="Comma 6 3 3 2 3 3 4" xfId="22515" xr:uid="{00000000-0005-0000-0000-000021580000}"/>
    <cellStyle name="Comma 6 3 3 2 3 3 4 2" xfId="22516" xr:uid="{00000000-0005-0000-0000-000022580000}"/>
    <cellStyle name="Comma 6 3 3 2 3 3 5" xfId="22517" xr:uid="{00000000-0005-0000-0000-000023580000}"/>
    <cellStyle name="Comma 6 3 3 2 3 4" xfId="22518" xr:uid="{00000000-0005-0000-0000-000024580000}"/>
    <cellStyle name="Comma 6 3 3 2 3 4 2" xfId="22519" xr:uid="{00000000-0005-0000-0000-000025580000}"/>
    <cellStyle name="Comma 6 3 3 2 3 4 2 2" xfId="22520" xr:uid="{00000000-0005-0000-0000-000026580000}"/>
    <cellStyle name="Comma 6 3 3 2 3 4 3" xfId="22521" xr:uid="{00000000-0005-0000-0000-000027580000}"/>
    <cellStyle name="Comma 6 3 3 2 3 4 3 2" xfId="22522" xr:uid="{00000000-0005-0000-0000-000028580000}"/>
    <cellStyle name="Comma 6 3 3 2 3 4 4" xfId="22523" xr:uid="{00000000-0005-0000-0000-000029580000}"/>
    <cellStyle name="Comma 6 3 3 2 3 5" xfId="22524" xr:uid="{00000000-0005-0000-0000-00002A580000}"/>
    <cellStyle name="Comma 6 3 3 2 3 5 2" xfId="22525" xr:uid="{00000000-0005-0000-0000-00002B580000}"/>
    <cellStyle name="Comma 6 3 3 2 3 6" xfId="22526" xr:uid="{00000000-0005-0000-0000-00002C580000}"/>
    <cellStyle name="Comma 6 3 3 2 3 6 2" xfId="22527" xr:uid="{00000000-0005-0000-0000-00002D580000}"/>
    <cellStyle name="Comma 6 3 3 2 3 7" xfId="22528" xr:uid="{00000000-0005-0000-0000-00002E580000}"/>
    <cellStyle name="Comma 6 3 3 2 4" xfId="22529" xr:uid="{00000000-0005-0000-0000-00002F580000}"/>
    <cellStyle name="Comma 6 3 3 2 4 2" xfId="22530" xr:uid="{00000000-0005-0000-0000-000030580000}"/>
    <cellStyle name="Comma 6 3 3 2 4 2 2" xfId="22531" xr:uid="{00000000-0005-0000-0000-000031580000}"/>
    <cellStyle name="Comma 6 3 3 2 4 2 2 2" xfId="22532" xr:uid="{00000000-0005-0000-0000-000032580000}"/>
    <cellStyle name="Comma 6 3 3 2 4 2 2 2 2" xfId="22533" xr:uid="{00000000-0005-0000-0000-000033580000}"/>
    <cellStyle name="Comma 6 3 3 2 4 2 2 3" xfId="22534" xr:uid="{00000000-0005-0000-0000-000034580000}"/>
    <cellStyle name="Comma 6 3 3 2 4 2 2 3 2" xfId="22535" xr:uid="{00000000-0005-0000-0000-000035580000}"/>
    <cellStyle name="Comma 6 3 3 2 4 2 2 4" xfId="22536" xr:uid="{00000000-0005-0000-0000-000036580000}"/>
    <cellStyle name="Comma 6 3 3 2 4 2 3" xfId="22537" xr:uid="{00000000-0005-0000-0000-000037580000}"/>
    <cellStyle name="Comma 6 3 3 2 4 2 3 2" xfId="22538" xr:uid="{00000000-0005-0000-0000-000038580000}"/>
    <cellStyle name="Comma 6 3 3 2 4 2 4" xfId="22539" xr:uid="{00000000-0005-0000-0000-000039580000}"/>
    <cellStyle name="Comma 6 3 3 2 4 2 4 2" xfId="22540" xr:uid="{00000000-0005-0000-0000-00003A580000}"/>
    <cellStyle name="Comma 6 3 3 2 4 2 5" xfId="22541" xr:uid="{00000000-0005-0000-0000-00003B580000}"/>
    <cellStyle name="Comma 6 3 3 2 4 3" xfId="22542" xr:uid="{00000000-0005-0000-0000-00003C580000}"/>
    <cellStyle name="Comma 6 3 3 2 4 3 2" xfId="22543" xr:uid="{00000000-0005-0000-0000-00003D580000}"/>
    <cellStyle name="Comma 6 3 3 2 4 3 2 2" xfId="22544" xr:uid="{00000000-0005-0000-0000-00003E580000}"/>
    <cellStyle name="Comma 6 3 3 2 4 3 3" xfId="22545" xr:uid="{00000000-0005-0000-0000-00003F580000}"/>
    <cellStyle name="Comma 6 3 3 2 4 3 3 2" xfId="22546" xr:uid="{00000000-0005-0000-0000-000040580000}"/>
    <cellStyle name="Comma 6 3 3 2 4 3 4" xfId="22547" xr:uid="{00000000-0005-0000-0000-000041580000}"/>
    <cellStyle name="Comma 6 3 3 2 4 4" xfId="22548" xr:uid="{00000000-0005-0000-0000-000042580000}"/>
    <cellStyle name="Comma 6 3 3 2 4 4 2" xfId="22549" xr:uid="{00000000-0005-0000-0000-000043580000}"/>
    <cellStyle name="Comma 6 3 3 2 4 5" xfId="22550" xr:uid="{00000000-0005-0000-0000-000044580000}"/>
    <cellStyle name="Comma 6 3 3 2 4 5 2" xfId="22551" xr:uid="{00000000-0005-0000-0000-000045580000}"/>
    <cellStyle name="Comma 6 3 3 2 4 6" xfId="22552" xr:uid="{00000000-0005-0000-0000-000046580000}"/>
    <cellStyle name="Comma 6 3 3 2 5" xfId="22553" xr:uid="{00000000-0005-0000-0000-000047580000}"/>
    <cellStyle name="Comma 6 3 3 2 5 2" xfId="22554" xr:uid="{00000000-0005-0000-0000-000048580000}"/>
    <cellStyle name="Comma 6 3 3 2 5 2 2" xfId="22555" xr:uid="{00000000-0005-0000-0000-000049580000}"/>
    <cellStyle name="Comma 6 3 3 2 5 2 2 2" xfId="22556" xr:uid="{00000000-0005-0000-0000-00004A580000}"/>
    <cellStyle name="Comma 6 3 3 2 5 2 3" xfId="22557" xr:uid="{00000000-0005-0000-0000-00004B580000}"/>
    <cellStyle name="Comma 6 3 3 2 5 2 3 2" xfId="22558" xr:uid="{00000000-0005-0000-0000-00004C580000}"/>
    <cellStyle name="Comma 6 3 3 2 5 2 4" xfId="22559" xr:uid="{00000000-0005-0000-0000-00004D580000}"/>
    <cellStyle name="Comma 6 3 3 2 5 3" xfId="22560" xr:uid="{00000000-0005-0000-0000-00004E580000}"/>
    <cellStyle name="Comma 6 3 3 2 5 3 2" xfId="22561" xr:uid="{00000000-0005-0000-0000-00004F580000}"/>
    <cellStyle name="Comma 6 3 3 2 5 4" xfId="22562" xr:uid="{00000000-0005-0000-0000-000050580000}"/>
    <cellStyle name="Comma 6 3 3 2 5 4 2" xfId="22563" xr:uid="{00000000-0005-0000-0000-000051580000}"/>
    <cellStyle name="Comma 6 3 3 2 5 5" xfId="22564" xr:uid="{00000000-0005-0000-0000-000052580000}"/>
    <cellStyle name="Comma 6 3 3 2 6" xfId="22565" xr:uid="{00000000-0005-0000-0000-000053580000}"/>
    <cellStyle name="Comma 6 3 3 2 6 2" xfId="22566" xr:uid="{00000000-0005-0000-0000-000054580000}"/>
    <cellStyle name="Comma 6 3 3 2 6 2 2" xfId="22567" xr:uid="{00000000-0005-0000-0000-000055580000}"/>
    <cellStyle name="Comma 6 3 3 2 6 3" xfId="22568" xr:uid="{00000000-0005-0000-0000-000056580000}"/>
    <cellStyle name="Comma 6 3 3 2 6 3 2" xfId="22569" xr:uid="{00000000-0005-0000-0000-000057580000}"/>
    <cellStyle name="Comma 6 3 3 2 6 4" xfId="22570" xr:uid="{00000000-0005-0000-0000-000058580000}"/>
    <cellStyle name="Comma 6 3 3 2 7" xfId="22571" xr:uid="{00000000-0005-0000-0000-000059580000}"/>
    <cellStyle name="Comma 6 3 3 2 7 2" xfId="22572" xr:uid="{00000000-0005-0000-0000-00005A580000}"/>
    <cellStyle name="Comma 6 3 3 2 8" xfId="22573" xr:uid="{00000000-0005-0000-0000-00005B580000}"/>
    <cellStyle name="Comma 6 3 3 2 8 2" xfId="22574" xr:uid="{00000000-0005-0000-0000-00005C580000}"/>
    <cellStyle name="Comma 6 3 3 2 9" xfId="22575" xr:uid="{00000000-0005-0000-0000-00005D580000}"/>
    <cellStyle name="Comma 6 3 3 3" xfId="22576" xr:uid="{00000000-0005-0000-0000-00005E580000}"/>
    <cellStyle name="Comma 6 3 3 3 2" xfId="22577" xr:uid="{00000000-0005-0000-0000-00005F580000}"/>
    <cellStyle name="Comma 6 3 3 3 2 2" xfId="22578" xr:uid="{00000000-0005-0000-0000-000060580000}"/>
    <cellStyle name="Comma 6 3 3 3 2 2 2" xfId="22579" xr:uid="{00000000-0005-0000-0000-000061580000}"/>
    <cellStyle name="Comma 6 3 3 3 2 2 2 2" xfId="22580" xr:uid="{00000000-0005-0000-0000-000062580000}"/>
    <cellStyle name="Comma 6 3 3 3 2 2 2 2 2" xfId="22581" xr:uid="{00000000-0005-0000-0000-000063580000}"/>
    <cellStyle name="Comma 6 3 3 3 2 2 2 2 2 2" xfId="22582" xr:uid="{00000000-0005-0000-0000-000064580000}"/>
    <cellStyle name="Comma 6 3 3 3 2 2 2 2 3" xfId="22583" xr:uid="{00000000-0005-0000-0000-000065580000}"/>
    <cellStyle name="Comma 6 3 3 3 2 2 2 2 3 2" xfId="22584" xr:uid="{00000000-0005-0000-0000-000066580000}"/>
    <cellStyle name="Comma 6 3 3 3 2 2 2 2 4" xfId="22585" xr:uid="{00000000-0005-0000-0000-000067580000}"/>
    <cellStyle name="Comma 6 3 3 3 2 2 2 3" xfId="22586" xr:uid="{00000000-0005-0000-0000-000068580000}"/>
    <cellStyle name="Comma 6 3 3 3 2 2 2 3 2" xfId="22587" xr:uid="{00000000-0005-0000-0000-000069580000}"/>
    <cellStyle name="Comma 6 3 3 3 2 2 2 4" xfId="22588" xr:uid="{00000000-0005-0000-0000-00006A580000}"/>
    <cellStyle name="Comma 6 3 3 3 2 2 2 4 2" xfId="22589" xr:uid="{00000000-0005-0000-0000-00006B580000}"/>
    <cellStyle name="Comma 6 3 3 3 2 2 2 5" xfId="22590" xr:uid="{00000000-0005-0000-0000-00006C580000}"/>
    <cellStyle name="Comma 6 3 3 3 2 2 3" xfId="22591" xr:uid="{00000000-0005-0000-0000-00006D580000}"/>
    <cellStyle name="Comma 6 3 3 3 2 2 3 2" xfId="22592" xr:uid="{00000000-0005-0000-0000-00006E580000}"/>
    <cellStyle name="Comma 6 3 3 3 2 2 3 2 2" xfId="22593" xr:uid="{00000000-0005-0000-0000-00006F580000}"/>
    <cellStyle name="Comma 6 3 3 3 2 2 3 3" xfId="22594" xr:uid="{00000000-0005-0000-0000-000070580000}"/>
    <cellStyle name="Comma 6 3 3 3 2 2 3 3 2" xfId="22595" xr:uid="{00000000-0005-0000-0000-000071580000}"/>
    <cellStyle name="Comma 6 3 3 3 2 2 3 4" xfId="22596" xr:uid="{00000000-0005-0000-0000-000072580000}"/>
    <cellStyle name="Comma 6 3 3 3 2 2 4" xfId="22597" xr:uid="{00000000-0005-0000-0000-000073580000}"/>
    <cellStyle name="Comma 6 3 3 3 2 2 4 2" xfId="22598" xr:uid="{00000000-0005-0000-0000-000074580000}"/>
    <cellStyle name="Comma 6 3 3 3 2 2 5" xfId="22599" xr:uid="{00000000-0005-0000-0000-000075580000}"/>
    <cellStyle name="Comma 6 3 3 3 2 2 5 2" xfId="22600" xr:uid="{00000000-0005-0000-0000-000076580000}"/>
    <cellStyle name="Comma 6 3 3 3 2 2 6" xfId="22601" xr:uid="{00000000-0005-0000-0000-000077580000}"/>
    <cellStyle name="Comma 6 3 3 3 2 3" xfId="22602" xr:uid="{00000000-0005-0000-0000-000078580000}"/>
    <cellStyle name="Comma 6 3 3 3 2 3 2" xfId="22603" xr:uid="{00000000-0005-0000-0000-000079580000}"/>
    <cellStyle name="Comma 6 3 3 3 2 3 2 2" xfId="22604" xr:uid="{00000000-0005-0000-0000-00007A580000}"/>
    <cellStyle name="Comma 6 3 3 3 2 3 2 2 2" xfId="22605" xr:uid="{00000000-0005-0000-0000-00007B580000}"/>
    <cellStyle name="Comma 6 3 3 3 2 3 2 3" xfId="22606" xr:uid="{00000000-0005-0000-0000-00007C580000}"/>
    <cellStyle name="Comma 6 3 3 3 2 3 2 3 2" xfId="22607" xr:uid="{00000000-0005-0000-0000-00007D580000}"/>
    <cellStyle name="Comma 6 3 3 3 2 3 2 4" xfId="22608" xr:uid="{00000000-0005-0000-0000-00007E580000}"/>
    <cellStyle name="Comma 6 3 3 3 2 3 3" xfId="22609" xr:uid="{00000000-0005-0000-0000-00007F580000}"/>
    <cellStyle name="Comma 6 3 3 3 2 3 3 2" xfId="22610" xr:uid="{00000000-0005-0000-0000-000080580000}"/>
    <cellStyle name="Comma 6 3 3 3 2 3 4" xfId="22611" xr:uid="{00000000-0005-0000-0000-000081580000}"/>
    <cellStyle name="Comma 6 3 3 3 2 3 4 2" xfId="22612" xr:uid="{00000000-0005-0000-0000-000082580000}"/>
    <cellStyle name="Comma 6 3 3 3 2 3 5" xfId="22613" xr:uid="{00000000-0005-0000-0000-000083580000}"/>
    <cellStyle name="Comma 6 3 3 3 2 4" xfId="22614" xr:uid="{00000000-0005-0000-0000-000084580000}"/>
    <cellStyle name="Comma 6 3 3 3 2 4 2" xfId="22615" xr:uid="{00000000-0005-0000-0000-000085580000}"/>
    <cellStyle name="Comma 6 3 3 3 2 4 2 2" xfId="22616" xr:uid="{00000000-0005-0000-0000-000086580000}"/>
    <cellStyle name="Comma 6 3 3 3 2 4 3" xfId="22617" xr:uid="{00000000-0005-0000-0000-000087580000}"/>
    <cellStyle name="Comma 6 3 3 3 2 4 3 2" xfId="22618" xr:uid="{00000000-0005-0000-0000-000088580000}"/>
    <cellStyle name="Comma 6 3 3 3 2 4 4" xfId="22619" xr:uid="{00000000-0005-0000-0000-000089580000}"/>
    <cellStyle name="Comma 6 3 3 3 2 5" xfId="22620" xr:uid="{00000000-0005-0000-0000-00008A580000}"/>
    <cellStyle name="Comma 6 3 3 3 2 5 2" xfId="22621" xr:uid="{00000000-0005-0000-0000-00008B580000}"/>
    <cellStyle name="Comma 6 3 3 3 2 6" xfId="22622" xr:uid="{00000000-0005-0000-0000-00008C580000}"/>
    <cellStyle name="Comma 6 3 3 3 2 6 2" xfId="22623" xr:uid="{00000000-0005-0000-0000-00008D580000}"/>
    <cellStyle name="Comma 6 3 3 3 2 7" xfId="22624" xr:uid="{00000000-0005-0000-0000-00008E580000}"/>
    <cellStyle name="Comma 6 3 3 3 3" xfId="22625" xr:uid="{00000000-0005-0000-0000-00008F580000}"/>
    <cellStyle name="Comma 6 3 3 3 3 2" xfId="22626" xr:uid="{00000000-0005-0000-0000-000090580000}"/>
    <cellStyle name="Comma 6 3 3 3 3 2 2" xfId="22627" xr:uid="{00000000-0005-0000-0000-000091580000}"/>
    <cellStyle name="Comma 6 3 3 3 3 2 2 2" xfId="22628" xr:uid="{00000000-0005-0000-0000-000092580000}"/>
    <cellStyle name="Comma 6 3 3 3 3 2 2 2 2" xfId="22629" xr:uid="{00000000-0005-0000-0000-000093580000}"/>
    <cellStyle name="Comma 6 3 3 3 3 2 2 3" xfId="22630" xr:uid="{00000000-0005-0000-0000-000094580000}"/>
    <cellStyle name="Comma 6 3 3 3 3 2 2 3 2" xfId="22631" xr:uid="{00000000-0005-0000-0000-000095580000}"/>
    <cellStyle name="Comma 6 3 3 3 3 2 2 4" xfId="22632" xr:uid="{00000000-0005-0000-0000-000096580000}"/>
    <cellStyle name="Comma 6 3 3 3 3 2 3" xfId="22633" xr:uid="{00000000-0005-0000-0000-000097580000}"/>
    <cellStyle name="Comma 6 3 3 3 3 2 3 2" xfId="22634" xr:uid="{00000000-0005-0000-0000-000098580000}"/>
    <cellStyle name="Comma 6 3 3 3 3 2 4" xfId="22635" xr:uid="{00000000-0005-0000-0000-000099580000}"/>
    <cellStyle name="Comma 6 3 3 3 3 2 4 2" xfId="22636" xr:uid="{00000000-0005-0000-0000-00009A580000}"/>
    <cellStyle name="Comma 6 3 3 3 3 2 5" xfId="22637" xr:uid="{00000000-0005-0000-0000-00009B580000}"/>
    <cellStyle name="Comma 6 3 3 3 3 3" xfId="22638" xr:uid="{00000000-0005-0000-0000-00009C580000}"/>
    <cellStyle name="Comma 6 3 3 3 3 3 2" xfId="22639" xr:uid="{00000000-0005-0000-0000-00009D580000}"/>
    <cellStyle name="Comma 6 3 3 3 3 3 2 2" xfId="22640" xr:uid="{00000000-0005-0000-0000-00009E580000}"/>
    <cellStyle name="Comma 6 3 3 3 3 3 3" xfId="22641" xr:uid="{00000000-0005-0000-0000-00009F580000}"/>
    <cellStyle name="Comma 6 3 3 3 3 3 3 2" xfId="22642" xr:uid="{00000000-0005-0000-0000-0000A0580000}"/>
    <cellStyle name="Comma 6 3 3 3 3 3 4" xfId="22643" xr:uid="{00000000-0005-0000-0000-0000A1580000}"/>
    <cellStyle name="Comma 6 3 3 3 3 4" xfId="22644" xr:uid="{00000000-0005-0000-0000-0000A2580000}"/>
    <cellStyle name="Comma 6 3 3 3 3 4 2" xfId="22645" xr:uid="{00000000-0005-0000-0000-0000A3580000}"/>
    <cellStyle name="Comma 6 3 3 3 3 5" xfId="22646" xr:uid="{00000000-0005-0000-0000-0000A4580000}"/>
    <cellStyle name="Comma 6 3 3 3 3 5 2" xfId="22647" xr:uid="{00000000-0005-0000-0000-0000A5580000}"/>
    <cellStyle name="Comma 6 3 3 3 3 6" xfId="22648" xr:uid="{00000000-0005-0000-0000-0000A6580000}"/>
    <cellStyle name="Comma 6 3 3 3 4" xfId="22649" xr:uid="{00000000-0005-0000-0000-0000A7580000}"/>
    <cellStyle name="Comma 6 3 3 3 4 2" xfId="22650" xr:uid="{00000000-0005-0000-0000-0000A8580000}"/>
    <cellStyle name="Comma 6 3 3 3 4 2 2" xfId="22651" xr:uid="{00000000-0005-0000-0000-0000A9580000}"/>
    <cellStyle name="Comma 6 3 3 3 4 2 2 2" xfId="22652" xr:uid="{00000000-0005-0000-0000-0000AA580000}"/>
    <cellStyle name="Comma 6 3 3 3 4 2 3" xfId="22653" xr:uid="{00000000-0005-0000-0000-0000AB580000}"/>
    <cellStyle name="Comma 6 3 3 3 4 2 3 2" xfId="22654" xr:uid="{00000000-0005-0000-0000-0000AC580000}"/>
    <cellStyle name="Comma 6 3 3 3 4 2 4" xfId="22655" xr:uid="{00000000-0005-0000-0000-0000AD580000}"/>
    <cellStyle name="Comma 6 3 3 3 4 3" xfId="22656" xr:uid="{00000000-0005-0000-0000-0000AE580000}"/>
    <cellStyle name="Comma 6 3 3 3 4 3 2" xfId="22657" xr:uid="{00000000-0005-0000-0000-0000AF580000}"/>
    <cellStyle name="Comma 6 3 3 3 4 4" xfId="22658" xr:uid="{00000000-0005-0000-0000-0000B0580000}"/>
    <cellStyle name="Comma 6 3 3 3 4 4 2" xfId="22659" xr:uid="{00000000-0005-0000-0000-0000B1580000}"/>
    <cellStyle name="Comma 6 3 3 3 4 5" xfId="22660" xr:uid="{00000000-0005-0000-0000-0000B2580000}"/>
    <cellStyle name="Comma 6 3 3 3 5" xfId="22661" xr:uid="{00000000-0005-0000-0000-0000B3580000}"/>
    <cellStyle name="Comma 6 3 3 3 5 2" xfId="22662" xr:uid="{00000000-0005-0000-0000-0000B4580000}"/>
    <cellStyle name="Comma 6 3 3 3 5 2 2" xfId="22663" xr:uid="{00000000-0005-0000-0000-0000B5580000}"/>
    <cellStyle name="Comma 6 3 3 3 5 3" xfId="22664" xr:uid="{00000000-0005-0000-0000-0000B6580000}"/>
    <cellStyle name="Comma 6 3 3 3 5 3 2" xfId="22665" xr:uid="{00000000-0005-0000-0000-0000B7580000}"/>
    <cellStyle name="Comma 6 3 3 3 5 4" xfId="22666" xr:uid="{00000000-0005-0000-0000-0000B8580000}"/>
    <cellStyle name="Comma 6 3 3 3 6" xfId="22667" xr:uid="{00000000-0005-0000-0000-0000B9580000}"/>
    <cellStyle name="Comma 6 3 3 3 6 2" xfId="22668" xr:uid="{00000000-0005-0000-0000-0000BA580000}"/>
    <cellStyle name="Comma 6 3 3 3 7" xfId="22669" xr:uid="{00000000-0005-0000-0000-0000BB580000}"/>
    <cellStyle name="Comma 6 3 3 3 7 2" xfId="22670" xr:uid="{00000000-0005-0000-0000-0000BC580000}"/>
    <cellStyle name="Comma 6 3 3 3 8" xfId="22671" xr:uid="{00000000-0005-0000-0000-0000BD580000}"/>
    <cellStyle name="Comma 6 3 3 4" xfId="22672" xr:uid="{00000000-0005-0000-0000-0000BE580000}"/>
    <cellStyle name="Comma 6 3 3 4 2" xfId="22673" xr:uid="{00000000-0005-0000-0000-0000BF580000}"/>
    <cellStyle name="Comma 6 3 3 4 2 2" xfId="22674" xr:uid="{00000000-0005-0000-0000-0000C0580000}"/>
    <cellStyle name="Comma 6 3 3 4 2 2 2" xfId="22675" xr:uid="{00000000-0005-0000-0000-0000C1580000}"/>
    <cellStyle name="Comma 6 3 3 4 2 2 2 2" xfId="22676" xr:uid="{00000000-0005-0000-0000-0000C2580000}"/>
    <cellStyle name="Comma 6 3 3 4 2 2 2 2 2" xfId="22677" xr:uid="{00000000-0005-0000-0000-0000C3580000}"/>
    <cellStyle name="Comma 6 3 3 4 2 2 2 3" xfId="22678" xr:uid="{00000000-0005-0000-0000-0000C4580000}"/>
    <cellStyle name="Comma 6 3 3 4 2 2 2 3 2" xfId="22679" xr:uid="{00000000-0005-0000-0000-0000C5580000}"/>
    <cellStyle name="Comma 6 3 3 4 2 2 2 4" xfId="22680" xr:uid="{00000000-0005-0000-0000-0000C6580000}"/>
    <cellStyle name="Comma 6 3 3 4 2 2 3" xfId="22681" xr:uid="{00000000-0005-0000-0000-0000C7580000}"/>
    <cellStyle name="Comma 6 3 3 4 2 2 3 2" xfId="22682" xr:uid="{00000000-0005-0000-0000-0000C8580000}"/>
    <cellStyle name="Comma 6 3 3 4 2 2 4" xfId="22683" xr:uid="{00000000-0005-0000-0000-0000C9580000}"/>
    <cellStyle name="Comma 6 3 3 4 2 2 4 2" xfId="22684" xr:uid="{00000000-0005-0000-0000-0000CA580000}"/>
    <cellStyle name="Comma 6 3 3 4 2 2 5" xfId="22685" xr:uid="{00000000-0005-0000-0000-0000CB580000}"/>
    <cellStyle name="Comma 6 3 3 4 2 3" xfId="22686" xr:uid="{00000000-0005-0000-0000-0000CC580000}"/>
    <cellStyle name="Comma 6 3 3 4 2 3 2" xfId="22687" xr:uid="{00000000-0005-0000-0000-0000CD580000}"/>
    <cellStyle name="Comma 6 3 3 4 2 3 2 2" xfId="22688" xr:uid="{00000000-0005-0000-0000-0000CE580000}"/>
    <cellStyle name="Comma 6 3 3 4 2 3 3" xfId="22689" xr:uid="{00000000-0005-0000-0000-0000CF580000}"/>
    <cellStyle name="Comma 6 3 3 4 2 3 3 2" xfId="22690" xr:uid="{00000000-0005-0000-0000-0000D0580000}"/>
    <cellStyle name="Comma 6 3 3 4 2 3 4" xfId="22691" xr:uid="{00000000-0005-0000-0000-0000D1580000}"/>
    <cellStyle name="Comma 6 3 3 4 2 4" xfId="22692" xr:uid="{00000000-0005-0000-0000-0000D2580000}"/>
    <cellStyle name="Comma 6 3 3 4 2 4 2" xfId="22693" xr:uid="{00000000-0005-0000-0000-0000D3580000}"/>
    <cellStyle name="Comma 6 3 3 4 2 5" xfId="22694" xr:uid="{00000000-0005-0000-0000-0000D4580000}"/>
    <cellStyle name="Comma 6 3 3 4 2 5 2" xfId="22695" xr:uid="{00000000-0005-0000-0000-0000D5580000}"/>
    <cellStyle name="Comma 6 3 3 4 2 6" xfId="22696" xr:uid="{00000000-0005-0000-0000-0000D6580000}"/>
    <cellStyle name="Comma 6 3 3 4 3" xfId="22697" xr:uid="{00000000-0005-0000-0000-0000D7580000}"/>
    <cellStyle name="Comma 6 3 3 4 3 2" xfId="22698" xr:uid="{00000000-0005-0000-0000-0000D8580000}"/>
    <cellStyle name="Comma 6 3 3 4 3 2 2" xfId="22699" xr:uid="{00000000-0005-0000-0000-0000D9580000}"/>
    <cellStyle name="Comma 6 3 3 4 3 2 2 2" xfId="22700" xr:uid="{00000000-0005-0000-0000-0000DA580000}"/>
    <cellStyle name="Comma 6 3 3 4 3 2 3" xfId="22701" xr:uid="{00000000-0005-0000-0000-0000DB580000}"/>
    <cellStyle name="Comma 6 3 3 4 3 2 3 2" xfId="22702" xr:uid="{00000000-0005-0000-0000-0000DC580000}"/>
    <cellStyle name="Comma 6 3 3 4 3 2 4" xfId="22703" xr:uid="{00000000-0005-0000-0000-0000DD580000}"/>
    <cellStyle name="Comma 6 3 3 4 3 3" xfId="22704" xr:uid="{00000000-0005-0000-0000-0000DE580000}"/>
    <cellStyle name="Comma 6 3 3 4 3 3 2" xfId="22705" xr:uid="{00000000-0005-0000-0000-0000DF580000}"/>
    <cellStyle name="Comma 6 3 3 4 3 4" xfId="22706" xr:uid="{00000000-0005-0000-0000-0000E0580000}"/>
    <cellStyle name="Comma 6 3 3 4 3 4 2" xfId="22707" xr:uid="{00000000-0005-0000-0000-0000E1580000}"/>
    <cellStyle name="Comma 6 3 3 4 3 5" xfId="22708" xr:uid="{00000000-0005-0000-0000-0000E2580000}"/>
    <cellStyle name="Comma 6 3 3 4 4" xfId="22709" xr:uid="{00000000-0005-0000-0000-0000E3580000}"/>
    <cellStyle name="Comma 6 3 3 4 4 2" xfId="22710" xr:uid="{00000000-0005-0000-0000-0000E4580000}"/>
    <cellStyle name="Comma 6 3 3 4 4 2 2" xfId="22711" xr:uid="{00000000-0005-0000-0000-0000E5580000}"/>
    <cellStyle name="Comma 6 3 3 4 4 3" xfId="22712" xr:uid="{00000000-0005-0000-0000-0000E6580000}"/>
    <cellStyle name="Comma 6 3 3 4 4 3 2" xfId="22713" xr:uid="{00000000-0005-0000-0000-0000E7580000}"/>
    <cellStyle name="Comma 6 3 3 4 4 4" xfId="22714" xr:uid="{00000000-0005-0000-0000-0000E8580000}"/>
    <cellStyle name="Comma 6 3 3 4 5" xfId="22715" xr:uid="{00000000-0005-0000-0000-0000E9580000}"/>
    <cellStyle name="Comma 6 3 3 4 5 2" xfId="22716" xr:uid="{00000000-0005-0000-0000-0000EA580000}"/>
    <cellStyle name="Comma 6 3 3 4 6" xfId="22717" xr:uid="{00000000-0005-0000-0000-0000EB580000}"/>
    <cellStyle name="Comma 6 3 3 4 6 2" xfId="22718" xr:uid="{00000000-0005-0000-0000-0000EC580000}"/>
    <cellStyle name="Comma 6 3 3 4 7" xfId="22719" xr:uid="{00000000-0005-0000-0000-0000ED580000}"/>
    <cellStyle name="Comma 6 3 3 5" xfId="22720" xr:uid="{00000000-0005-0000-0000-0000EE580000}"/>
    <cellStyle name="Comma 6 3 3 5 2" xfId="22721" xr:uid="{00000000-0005-0000-0000-0000EF580000}"/>
    <cellStyle name="Comma 6 3 3 5 2 2" xfId="22722" xr:uid="{00000000-0005-0000-0000-0000F0580000}"/>
    <cellStyle name="Comma 6 3 3 5 2 2 2" xfId="22723" xr:uid="{00000000-0005-0000-0000-0000F1580000}"/>
    <cellStyle name="Comma 6 3 3 5 2 2 2 2" xfId="22724" xr:uid="{00000000-0005-0000-0000-0000F2580000}"/>
    <cellStyle name="Comma 6 3 3 5 2 2 3" xfId="22725" xr:uid="{00000000-0005-0000-0000-0000F3580000}"/>
    <cellStyle name="Comma 6 3 3 5 2 2 3 2" xfId="22726" xr:uid="{00000000-0005-0000-0000-0000F4580000}"/>
    <cellStyle name="Comma 6 3 3 5 2 2 4" xfId="22727" xr:uid="{00000000-0005-0000-0000-0000F5580000}"/>
    <cellStyle name="Comma 6 3 3 5 2 3" xfId="22728" xr:uid="{00000000-0005-0000-0000-0000F6580000}"/>
    <cellStyle name="Comma 6 3 3 5 2 3 2" xfId="22729" xr:uid="{00000000-0005-0000-0000-0000F7580000}"/>
    <cellStyle name="Comma 6 3 3 5 2 4" xfId="22730" xr:uid="{00000000-0005-0000-0000-0000F8580000}"/>
    <cellStyle name="Comma 6 3 3 5 2 4 2" xfId="22731" xr:uid="{00000000-0005-0000-0000-0000F9580000}"/>
    <cellStyle name="Comma 6 3 3 5 2 5" xfId="22732" xr:uid="{00000000-0005-0000-0000-0000FA580000}"/>
    <cellStyle name="Comma 6 3 3 5 3" xfId="22733" xr:uid="{00000000-0005-0000-0000-0000FB580000}"/>
    <cellStyle name="Comma 6 3 3 5 3 2" xfId="22734" xr:uid="{00000000-0005-0000-0000-0000FC580000}"/>
    <cellStyle name="Comma 6 3 3 5 3 2 2" xfId="22735" xr:uid="{00000000-0005-0000-0000-0000FD580000}"/>
    <cellStyle name="Comma 6 3 3 5 3 3" xfId="22736" xr:uid="{00000000-0005-0000-0000-0000FE580000}"/>
    <cellStyle name="Comma 6 3 3 5 3 3 2" xfId="22737" xr:uid="{00000000-0005-0000-0000-0000FF580000}"/>
    <cellStyle name="Comma 6 3 3 5 3 4" xfId="22738" xr:uid="{00000000-0005-0000-0000-000000590000}"/>
    <cellStyle name="Comma 6 3 3 5 4" xfId="22739" xr:uid="{00000000-0005-0000-0000-000001590000}"/>
    <cellStyle name="Comma 6 3 3 5 4 2" xfId="22740" xr:uid="{00000000-0005-0000-0000-000002590000}"/>
    <cellStyle name="Comma 6 3 3 5 5" xfId="22741" xr:uid="{00000000-0005-0000-0000-000003590000}"/>
    <cellStyle name="Comma 6 3 3 5 5 2" xfId="22742" xr:uid="{00000000-0005-0000-0000-000004590000}"/>
    <cellStyle name="Comma 6 3 3 5 6" xfId="22743" xr:uid="{00000000-0005-0000-0000-000005590000}"/>
    <cellStyle name="Comma 6 3 3 6" xfId="22744" xr:uid="{00000000-0005-0000-0000-000006590000}"/>
    <cellStyle name="Comma 6 3 3 6 2" xfId="22745" xr:uid="{00000000-0005-0000-0000-000007590000}"/>
    <cellStyle name="Comma 6 3 3 6 2 2" xfId="22746" xr:uid="{00000000-0005-0000-0000-000008590000}"/>
    <cellStyle name="Comma 6 3 3 6 2 2 2" xfId="22747" xr:uid="{00000000-0005-0000-0000-000009590000}"/>
    <cellStyle name="Comma 6 3 3 6 2 3" xfId="22748" xr:uid="{00000000-0005-0000-0000-00000A590000}"/>
    <cellStyle name="Comma 6 3 3 6 2 3 2" xfId="22749" xr:uid="{00000000-0005-0000-0000-00000B590000}"/>
    <cellStyle name="Comma 6 3 3 6 2 4" xfId="22750" xr:uid="{00000000-0005-0000-0000-00000C590000}"/>
    <cellStyle name="Comma 6 3 3 6 3" xfId="22751" xr:uid="{00000000-0005-0000-0000-00000D590000}"/>
    <cellStyle name="Comma 6 3 3 6 3 2" xfId="22752" xr:uid="{00000000-0005-0000-0000-00000E590000}"/>
    <cellStyle name="Comma 6 3 3 6 4" xfId="22753" xr:uid="{00000000-0005-0000-0000-00000F590000}"/>
    <cellStyle name="Comma 6 3 3 6 4 2" xfId="22754" xr:uid="{00000000-0005-0000-0000-000010590000}"/>
    <cellStyle name="Comma 6 3 3 6 5" xfId="22755" xr:uid="{00000000-0005-0000-0000-000011590000}"/>
    <cellStyle name="Comma 6 3 3 7" xfId="22756" xr:uid="{00000000-0005-0000-0000-000012590000}"/>
    <cellStyle name="Comma 6 3 3 7 2" xfId="22757" xr:uid="{00000000-0005-0000-0000-000013590000}"/>
    <cellStyle name="Comma 6 3 3 7 2 2" xfId="22758" xr:uid="{00000000-0005-0000-0000-000014590000}"/>
    <cellStyle name="Comma 6 3 3 7 3" xfId="22759" xr:uid="{00000000-0005-0000-0000-000015590000}"/>
    <cellStyle name="Comma 6 3 3 7 3 2" xfId="22760" xr:uid="{00000000-0005-0000-0000-000016590000}"/>
    <cellStyle name="Comma 6 3 3 7 4" xfId="22761" xr:uid="{00000000-0005-0000-0000-000017590000}"/>
    <cellStyle name="Comma 6 3 3 8" xfId="22762" xr:uid="{00000000-0005-0000-0000-000018590000}"/>
    <cellStyle name="Comma 6 3 3 8 2" xfId="22763" xr:uid="{00000000-0005-0000-0000-000019590000}"/>
    <cellStyle name="Comma 6 3 3 9" xfId="22764" xr:uid="{00000000-0005-0000-0000-00001A590000}"/>
    <cellStyle name="Comma 6 3 3 9 2" xfId="22765" xr:uid="{00000000-0005-0000-0000-00001B590000}"/>
    <cellStyle name="Comma 6 3 4" xfId="22766" xr:uid="{00000000-0005-0000-0000-00001C590000}"/>
    <cellStyle name="Comma 6 3 4 2" xfId="22767" xr:uid="{00000000-0005-0000-0000-00001D590000}"/>
    <cellStyle name="Comma 6 3 4 2 2" xfId="22768" xr:uid="{00000000-0005-0000-0000-00001E590000}"/>
    <cellStyle name="Comma 6 3 4 2 2 2" xfId="22769" xr:uid="{00000000-0005-0000-0000-00001F590000}"/>
    <cellStyle name="Comma 6 3 4 2 2 2 2" xfId="22770" xr:uid="{00000000-0005-0000-0000-000020590000}"/>
    <cellStyle name="Comma 6 3 4 2 2 2 2 2" xfId="22771" xr:uid="{00000000-0005-0000-0000-000021590000}"/>
    <cellStyle name="Comma 6 3 4 2 2 2 2 2 2" xfId="22772" xr:uid="{00000000-0005-0000-0000-000022590000}"/>
    <cellStyle name="Comma 6 3 4 2 2 2 2 2 2 2" xfId="22773" xr:uid="{00000000-0005-0000-0000-000023590000}"/>
    <cellStyle name="Comma 6 3 4 2 2 2 2 2 3" xfId="22774" xr:uid="{00000000-0005-0000-0000-000024590000}"/>
    <cellStyle name="Comma 6 3 4 2 2 2 2 2 3 2" xfId="22775" xr:uid="{00000000-0005-0000-0000-000025590000}"/>
    <cellStyle name="Comma 6 3 4 2 2 2 2 2 4" xfId="22776" xr:uid="{00000000-0005-0000-0000-000026590000}"/>
    <cellStyle name="Comma 6 3 4 2 2 2 2 3" xfId="22777" xr:uid="{00000000-0005-0000-0000-000027590000}"/>
    <cellStyle name="Comma 6 3 4 2 2 2 2 3 2" xfId="22778" xr:uid="{00000000-0005-0000-0000-000028590000}"/>
    <cellStyle name="Comma 6 3 4 2 2 2 2 4" xfId="22779" xr:uid="{00000000-0005-0000-0000-000029590000}"/>
    <cellStyle name="Comma 6 3 4 2 2 2 2 4 2" xfId="22780" xr:uid="{00000000-0005-0000-0000-00002A590000}"/>
    <cellStyle name="Comma 6 3 4 2 2 2 2 5" xfId="22781" xr:uid="{00000000-0005-0000-0000-00002B590000}"/>
    <cellStyle name="Comma 6 3 4 2 2 2 3" xfId="22782" xr:uid="{00000000-0005-0000-0000-00002C590000}"/>
    <cellStyle name="Comma 6 3 4 2 2 2 3 2" xfId="22783" xr:uid="{00000000-0005-0000-0000-00002D590000}"/>
    <cellStyle name="Comma 6 3 4 2 2 2 3 2 2" xfId="22784" xr:uid="{00000000-0005-0000-0000-00002E590000}"/>
    <cellStyle name="Comma 6 3 4 2 2 2 3 3" xfId="22785" xr:uid="{00000000-0005-0000-0000-00002F590000}"/>
    <cellStyle name="Comma 6 3 4 2 2 2 3 3 2" xfId="22786" xr:uid="{00000000-0005-0000-0000-000030590000}"/>
    <cellStyle name="Comma 6 3 4 2 2 2 3 4" xfId="22787" xr:uid="{00000000-0005-0000-0000-000031590000}"/>
    <cellStyle name="Comma 6 3 4 2 2 2 4" xfId="22788" xr:uid="{00000000-0005-0000-0000-000032590000}"/>
    <cellStyle name="Comma 6 3 4 2 2 2 4 2" xfId="22789" xr:uid="{00000000-0005-0000-0000-000033590000}"/>
    <cellStyle name="Comma 6 3 4 2 2 2 5" xfId="22790" xr:uid="{00000000-0005-0000-0000-000034590000}"/>
    <cellStyle name="Comma 6 3 4 2 2 2 5 2" xfId="22791" xr:uid="{00000000-0005-0000-0000-000035590000}"/>
    <cellStyle name="Comma 6 3 4 2 2 2 6" xfId="22792" xr:uid="{00000000-0005-0000-0000-000036590000}"/>
    <cellStyle name="Comma 6 3 4 2 2 3" xfId="22793" xr:uid="{00000000-0005-0000-0000-000037590000}"/>
    <cellStyle name="Comma 6 3 4 2 2 3 2" xfId="22794" xr:uid="{00000000-0005-0000-0000-000038590000}"/>
    <cellStyle name="Comma 6 3 4 2 2 3 2 2" xfId="22795" xr:uid="{00000000-0005-0000-0000-000039590000}"/>
    <cellStyle name="Comma 6 3 4 2 2 3 2 2 2" xfId="22796" xr:uid="{00000000-0005-0000-0000-00003A590000}"/>
    <cellStyle name="Comma 6 3 4 2 2 3 2 3" xfId="22797" xr:uid="{00000000-0005-0000-0000-00003B590000}"/>
    <cellStyle name="Comma 6 3 4 2 2 3 2 3 2" xfId="22798" xr:uid="{00000000-0005-0000-0000-00003C590000}"/>
    <cellStyle name="Comma 6 3 4 2 2 3 2 4" xfId="22799" xr:uid="{00000000-0005-0000-0000-00003D590000}"/>
    <cellStyle name="Comma 6 3 4 2 2 3 3" xfId="22800" xr:uid="{00000000-0005-0000-0000-00003E590000}"/>
    <cellStyle name="Comma 6 3 4 2 2 3 3 2" xfId="22801" xr:uid="{00000000-0005-0000-0000-00003F590000}"/>
    <cellStyle name="Comma 6 3 4 2 2 3 4" xfId="22802" xr:uid="{00000000-0005-0000-0000-000040590000}"/>
    <cellStyle name="Comma 6 3 4 2 2 3 4 2" xfId="22803" xr:uid="{00000000-0005-0000-0000-000041590000}"/>
    <cellStyle name="Comma 6 3 4 2 2 3 5" xfId="22804" xr:uid="{00000000-0005-0000-0000-000042590000}"/>
    <cellStyle name="Comma 6 3 4 2 2 4" xfId="22805" xr:uid="{00000000-0005-0000-0000-000043590000}"/>
    <cellStyle name="Comma 6 3 4 2 2 4 2" xfId="22806" xr:uid="{00000000-0005-0000-0000-000044590000}"/>
    <cellStyle name="Comma 6 3 4 2 2 4 2 2" xfId="22807" xr:uid="{00000000-0005-0000-0000-000045590000}"/>
    <cellStyle name="Comma 6 3 4 2 2 4 3" xfId="22808" xr:uid="{00000000-0005-0000-0000-000046590000}"/>
    <cellStyle name="Comma 6 3 4 2 2 4 3 2" xfId="22809" xr:uid="{00000000-0005-0000-0000-000047590000}"/>
    <cellStyle name="Comma 6 3 4 2 2 4 4" xfId="22810" xr:uid="{00000000-0005-0000-0000-000048590000}"/>
    <cellStyle name="Comma 6 3 4 2 2 5" xfId="22811" xr:uid="{00000000-0005-0000-0000-000049590000}"/>
    <cellStyle name="Comma 6 3 4 2 2 5 2" xfId="22812" xr:uid="{00000000-0005-0000-0000-00004A590000}"/>
    <cellStyle name="Comma 6 3 4 2 2 6" xfId="22813" xr:uid="{00000000-0005-0000-0000-00004B590000}"/>
    <cellStyle name="Comma 6 3 4 2 2 6 2" xfId="22814" xr:uid="{00000000-0005-0000-0000-00004C590000}"/>
    <cellStyle name="Comma 6 3 4 2 2 7" xfId="22815" xr:uid="{00000000-0005-0000-0000-00004D590000}"/>
    <cellStyle name="Comma 6 3 4 2 3" xfId="22816" xr:uid="{00000000-0005-0000-0000-00004E590000}"/>
    <cellStyle name="Comma 6 3 4 2 3 2" xfId="22817" xr:uid="{00000000-0005-0000-0000-00004F590000}"/>
    <cellStyle name="Comma 6 3 4 2 3 2 2" xfId="22818" xr:uid="{00000000-0005-0000-0000-000050590000}"/>
    <cellStyle name="Comma 6 3 4 2 3 2 2 2" xfId="22819" xr:uid="{00000000-0005-0000-0000-000051590000}"/>
    <cellStyle name="Comma 6 3 4 2 3 2 2 2 2" xfId="22820" xr:uid="{00000000-0005-0000-0000-000052590000}"/>
    <cellStyle name="Comma 6 3 4 2 3 2 2 3" xfId="22821" xr:uid="{00000000-0005-0000-0000-000053590000}"/>
    <cellStyle name="Comma 6 3 4 2 3 2 2 3 2" xfId="22822" xr:uid="{00000000-0005-0000-0000-000054590000}"/>
    <cellStyle name="Comma 6 3 4 2 3 2 2 4" xfId="22823" xr:uid="{00000000-0005-0000-0000-000055590000}"/>
    <cellStyle name="Comma 6 3 4 2 3 2 3" xfId="22824" xr:uid="{00000000-0005-0000-0000-000056590000}"/>
    <cellStyle name="Comma 6 3 4 2 3 2 3 2" xfId="22825" xr:uid="{00000000-0005-0000-0000-000057590000}"/>
    <cellStyle name="Comma 6 3 4 2 3 2 4" xfId="22826" xr:uid="{00000000-0005-0000-0000-000058590000}"/>
    <cellStyle name="Comma 6 3 4 2 3 2 4 2" xfId="22827" xr:uid="{00000000-0005-0000-0000-000059590000}"/>
    <cellStyle name="Comma 6 3 4 2 3 2 5" xfId="22828" xr:uid="{00000000-0005-0000-0000-00005A590000}"/>
    <cellStyle name="Comma 6 3 4 2 3 3" xfId="22829" xr:uid="{00000000-0005-0000-0000-00005B590000}"/>
    <cellStyle name="Comma 6 3 4 2 3 3 2" xfId="22830" xr:uid="{00000000-0005-0000-0000-00005C590000}"/>
    <cellStyle name="Comma 6 3 4 2 3 3 2 2" xfId="22831" xr:uid="{00000000-0005-0000-0000-00005D590000}"/>
    <cellStyle name="Comma 6 3 4 2 3 3 3" xfId="22832" xr:uid="{00000000-0005-0000-0000-00005E590000}"/>
    <cellStyle name="Comma 6 3 4 2 3 3 3 2" xfId="22833" xr:uid="{00000000-0005-0000-0000-00005F590000}"/>
    <cellStyle name="Comma 6 3 4 2 3 3 4" xfId="22834" xr:uid="{00000000-0005-0000-0000-000060590000}"/>
    <cellStyle name="Comma 6 3 4 2 3 4" xfId="22835" xr:uid="{00000000-0005-0000-0000-000061590000}"/>
    <cellStyle name="Comma 6 3 4 2 3 4 2" xfId="22836" xr:uid="{00000000-0005-0000-0000-000062590000}"/>
    <cellStyle name="Comma 6 3 4 2 3 5" xfId="22837" xr:uid="{00000000-0005-0000-0000-000063590000}"/>
    <cellStyle name="Comma 6 3 4 2 3 5 2" xfId="22838" xr:uid="{00000000-0005-0000-0000-000064590000}"/>
    <cellStyle name="Comma 6 3 4 2 3 6" xfId="22839" xr:uid="{00000000-0005-0000-0000-000065590000}"/>
    <cellStyle name="Comma 6 3 4 2 4" xfId="22840" xr:uid="{00000000-0005-0000-0000-000066590000}"/>
    <cellStyle name="Comma 6 3 4 2 4 2" xfId="22841" xr:uid="{00000000-0005-0000-0000-000067590000}"/>
    <cellStyle name="Comma 6 3 4 2 4 2 2" xfId="22842" xr:uid="{00000000-0005-0000-0000-000068590000}"/>
    <cellStyle name="Comma 6 3 4 2 4 2 2 2" xfId="22843" xr:uid="{00000000-0005-0000-0000-000069590000}"/>
    <cellStyle name="Comma 6 3 4 2 4 2 3" xfId="22844" xr:uid="{00000000-0005-0000-0000-00006A590000}"/>
    <cellStyle name="Comma 6 3 4 2 4 2 3 2" xfId="22845" xr:uid="{00000000-0005-0000-0000-00006B590000}"/>
    <cellStyle name="Comma 6 3 4 2 4 2 4" xfId="22846" xr:uid="{00000000-0005-0000-0000-00006C590000}"/>
    <cellStyle name="Comma 6 3 4 2 4 3" xfId="22847" xr:uid="{00000000-0005-0000-0000-00006D590000}"/>
    <cellStyle name="Comma 6 3 4 2 4 3 2" xfId="22848" xr:uid="{00000000-0005-0000-0000-00006E590000}"/>
    <cellStyle name="Comma 6 3 4 2 4 4" xfId="22849" xr:uid="{00000000-0005-0000-0000-00006F590000}"/>
    <cellStyle name="Comma 6 3 4 2 4 4 2" xfId="22850" xr:uid="{00000000-0005-0000-0000-000070590000}"/>
    <cellStyle name="Comma 6 3 4 2 4 5" xfId="22851" xr:uid="{00000000-0005-0000-0000-000071590000}"/>
    <cellStyle name="Comma 6 3 4 2 5" xfId="22852" xr:uid="{00000000-0005-0000-0000-000072590000}"/>
    <cellStyle name="Comma 6 3 4 2 5 2" xfId="22853" xr:uid="{00000000-0005-0000-0000-000073590000}"/>
    <cellStyle name="Comma 6 3 4 2 5 2 2" xfId="22854" xr:uid="{00000000-0005-0000-0000-000074590000}"/>
    <cellStyle name="Comma 6 3 4 2 5 3" xfId="22855" xr:uid="{00000000-0005-0000-0000-000075590000}"/>
    <cellStyle name="Comma 6 3 4 2 5 3 2" xfId="22856" xr:uid="{00000000-0005-0000-0000-000076590000}"/>
    <cellStyle name="Comma 6 3 4 2 5 4" xfId="22857" xr:uid="{00000000-0005-0000-0000-000077590000}"/>
    <cellStyle name="Comma 6 3 4 2 6" xfId="22858" xr:uid="{00000000-0005-0000-0000-000078590000}"/>
    <cellStyle name="Comma 6 3 4 2 6 2" xfId="22859" xr:uid="{00000000-0005-0000-0000-000079590000}"/>
    <cellStyle name="Comma 6 3 4 2 7" xfId="22860" xr:uid="{00000000-0005-0000-0000-00007A590000}"/>
    <cellStyle name="Comma 6 3 4 2 7 2" xfId="22861" xr:uid="{00000000-0005-0000-0000-00007B590000}"/>
    <cellStyle name="Comma 6 3 4 2 8" xfId="22862" xr:uid="{00000000-0005-0000-0000-00007C590000}"/>
    <cellStyle name="Comma 6 3 4 3" xfId="22863" xr:uid="{00000000-0005-0000-0000-00007D590000}"/>
    <cellStyle name="Comma 6 3 4 3 2" xfId="22864" xr:uid="{00000000-0005-0000-0000-00007E590000}"/>
    <cellStyle name="Comma 6 3 4 3 2 2" xfId="22865" xr:uid="{00000000-0005-0000-0000-00007F590000}"/>
    <cellStyle name="Comma 6 3 4 3 2 2 2" xfId="22866" xr:uid="{00000000-0005-0000-0000-000080590000}"/>
    <cellStyle name="Comma 6 3 4 3 2 2 2 2" xfId="22867" xr:uid="{00000000-0005-0000-0000-000081590000}"/>
    <cellStyle name="Comma 6 3 4 3 2 2 2 2 2" xfId="22868" xr:uid="{00000000-0005-0000-0000-000082590000}"/>
    <cellStyle name="Comma 6 3 4 3 2 2 2 3" xfId="22869" xr:uid="{00000000-0005-0000-0000-000083590000}"/>
    <cellStyle name="Comma 6 3 4 3 2 2 2 3 2" xfId="22870" xr:uid="{00000000-0005-0000-0000-000084590000}"/>
    <cellStyle name="Comma 6 3 4 3 2 2 2 4" xfId="22871" xr:uid="{00000000-0005-0000-0000-000085590000}"/>
    <cellStyle name="Comma 6 3 4 3 2 2 3" xfId="22872" xr:uid="{00000000-0005-0000-0000-000086590000}"/>
    <cellStyle name="Comma 6 3 4 3 2 2 3 2" xfId="22873" xr:uid="{00000000-0005-0000-0000-000087590000}"/>
    <cellStyle name="Comma 6 3 4 3 2 2 4" xfId="22874" xr:uid="{00000000-0005-0000-0000-000088590000}"/>
    <cellStyle name="Comma 6 3 4 3 2 2 4 2" xfId="22875" xr:uid="{00000000-0005-0000-0000-000089590000}"/>
    <cellStyle name="Comma 6 3 4 3 2 2 5" xfId="22876" xr:uid="{00000000-0005-0000-0000-00008A590000}"/>
    <cellStyle name="Comma 6 3 4 3 2 3" xfId="22877" xr:uid="{00000000-0005-0000-0000-00008B590000}"/>
    <cellStyle name="Comma 6 3 4 3 2 3 2" xfId="22878" xr:uid="{00000000-0005-0000-0000-00008C590000}"/>
    <cellStyle name="Comma 6 3 4 3 2 3 2 2" xfId="22879" xr:uid="{00000000-0005-0000-0000-00008D590000}"/>
    <cellStyle name="Comma 6 3 4 3 2 3 3" xfId="22880" xr:uid="{00000000-0005-0000-0000-00008E590000}"/>
    <cellStyle name="Comma 6 3 4 3 2 3 3 2" xfId="22881" xr:uid="{00000000-0005-0000-0000-00008F590000}"/>
    <cellStyle name="Comma 6 3 4 3 2 3 4" xfId="22882" xr:uid="{00000000-0005-0000-0000-000090590000}"/>
    <cellStyle name="Comma 6 3 4 3 2 4" xfId="22883" xr:uid="{00000000-0005-0000-0000-000091590000}"/>
    <cellStyle name="Comma 6 3 4 3 2 4 2" xfId="22884" xr:uid="{00000000-0005-0000-0000-000092590000}"/>
    <cellStyle name="Comma 6 3 4 3 2 5" xfId="22885" xr:uid="{00000000-0005-0000-0000-000093590000}"/>
    <cellStyle name="Comma 6 3 4 3 2 5 2" xfId="22886" xr:uid="{00000000-0005-0000-0000-000094590000}"/>
    <cellStyle name="Comma 6 3 4 3 2 6" xfId="22887" xr:uid="{00000000-0005-0000-0000-000095590000}"/>
    <cellStyle name="Comma 6 3 4 3 3" xfId="22888" xr:uid="{00000000-0005-0000-0000-000096590000}"/>
    <cellStyle name="Comma 6 3 4 3 3 2" xfId="22889" xr:uid="{00000000-0005-0000-0000-000097590000}"/>
    <cellStyle name="Comma 6 3 4 3 3 2 2" xfId="22890" xr:uid="{00000000-0005-0000-0000-000098590000}"/>
    <cellStyle name="Comma 6 3 4 3 3 2 2 2" xfId="22891" xr:uid="{00000000-0005-0000-0000-000099590000}"/>
    <cellStyle name="Comma 6 3 4 3 3 2 3" xfId="22892" xr:uid="{00000000-0005-0000-0000-00009A590000}"/>
    <cellStyle name="Comma 6 3 4 3 3 2 3 2" xfId="22893" xr:uid="{00000000-0005-0000-0000-00009B590000}"/>
    <cellStyle name="Comma 6 3 4 3 3 2 4" xfId="22894" xr:uid="{00000000-0005-0000-0000-00009C590000}"/>
    <cellStyle name="Comma 6 3 4 3 3 3" xfId="22895" xr:uid="{00000000-0005-0000-0000-00009D590000}"/>
    <cellStyle name="Comma 6 3 4 3 3 3 2" xfId="22896" xr:uid="{00000000-0005-0000-0000-00009E590000}"/>
    <cellStyle name="Comma 6 3 4 3 3 4" xfId="22897" xr:uid="{00000000-0005-0000-0000-00009F590000}"/>
    <cellStyle name="Comma 6 3 4 3 3 4 2" xfId="22898" xr:uid="{00000000-0005-0000-0000-0000A0590000}"/>
    <cellStyle name="Comma 6 3 4 3 3 5" xfId="22899" xr:uid="{00000000-0005-0000-0000-0000A1590000}"/>
    <cellStyle name="Comma 6 3 4 3 4" xfId="22900" xr:uid="{00000000-0005-0000-0000-0000A2590000}"/>
    <cellStyle name="Comma 6 3 4 3 4 2" xfId="22901" xr:uid="{00000000-0005-0000-0000-0000A3590000}"/>
    <cellStyle name="Comma 6 3 4 3 4 2 2" xfId="22902" xr:uid="{00000000-0005-0000-0000-0000A4590000}"/>
    <cellStyle name="Comma 6 3 4 3 4 3" xfId="22903" xr:uid="{00000000-0005-0000-0000-0000A5590000}"/>
    <cellStyle name="Comma 6 3 4 3 4 3 2" xfId="22904" xr:uid="{00000000-0005-0000-0000-0000A6590000}"/>
    <cellStyle name="Comma 6 3 4 3 4 4" xfId="22905" xr:uid="{00000000-0005-0000-0000-0000A7590000}"/>
    <cellStyle name="Comma 6 3 4 3 5" xfId="22906" xr:uid="{00000000-0005-0000-0000-0000A8590000}"/>
    <cellStyle name="Comma 6 3 4 3 5 2" xfId="22907" xr:uid="{00000000-0005-0000-0000-0000A9590000}"/>
    <cellStyle name="Comma 6 3 4 3 6" xfId="22908" xr:uid="{00000000-0005-0000-0000-0000AA590000}"/>
    <cellStyle name="Comma 6 3 4 3 6 2" xfId="22909" xr:uid="{00000000-0005-0000-0000-0000AB590000}"/>
    <cellStyle name="Comma 6 3 4 3 7" xfId="22910" xr:uid="{00000000-0005-0000-0000-0000AC590000}"/>
    <cellStyle name="Comma 6 3 4 4" xfId="22911" xr:uid="{00000000-0005-0000-0000-0000AD590000}"/>
    <cellStyle name="Comma 6 3 4 4 2" xfId="22912" xr:uid="{00000000-0005-0000-0000-0000AE590000}"/>
    <cellStyle name="Comma 6 3 4 4 2 2" xfId="22913" xr:uid="{00000000-0005-0000-0000-0000AF590000}"/>
    <cellStyle name="Comma 6 3 4 4 2 2 2" xfId="22914" xr:uid="{00000000-0005-0000-0000-0000B0590000}"/>
    <cellStyle name="Comma 6 3 4 4 2 2 2 2" xfId="22915" xr:uid="{00000000-0005-0000-0000-0000B1590000}"/>
    <cellStyle name="Comma 6 3 4 4 2 2 3" xfId="22916" xr:uid="{00000000-0005-0000-0000-0000B2590000}"/>
    <cellStyle name="Comma 6 3 4 4 2 2 3 2" xfId="22917" xr:uid="{00000000-0005-0000-0000-0000B3590000}"/>
    <cellStyle name="Comma 6 3 4 4 2 2 4" xfId="22918" xr:uid="{00000000-0005-0000-0000-0000B4590000}"/>
    <cellStyle name="Comma 6 3 4 4 2 3" xfId="22919" xr:uid="{00000000-0005-0000-0000-0000B5590000}"/>
    <cellStyle name="Comma 6 3 4 4 2 3 2" xfId="22920" xr:uid="{00000000-0005-0000-0000-0000B6590000}"/>
    <cellStyle name="Comma 6 3 4 4 2 4" xfId="22921" xr:uid="{00000000-0005-0000-0000-0000B7590000}"/>
    <cellStyle name="Comma 6 3 4 4 2 4 2" xfId="22922" xr:uid="{00000000-0005-0000-0000-0000B8590000}"/>
    <cellStyle name="Comma 6 3 4 4 2 5" xfId="22923" xr:uid="{00000000-0005-0000-0000-0000B9590000}"/>
    <cellStyle name="Comma 6 3 4 4 3" xfId="22924" xr:uid="{00000000-0005-0000-0000-0000BA590000}"/>
    <cellStyle name="Comma 6 3 4 4 3 2" xfId="22925" xr:uid="{00000000-0005-0000-0000-0000BB590000}"/>
    <cellStyle name="Comma 6 3 4 4 3 2 2" xfId="22926" xr:uid="{00000000-0005-0000-0000-0000BC590000}"/>
    <cellStyle name="Comma 6 3 4 4 3 3" xfId="22927" xr:uid="{00000000-0005-0000-0000-0000BD590000}"/>
    <cellStyle name="Comma 6 3 4 4 3 3 2" xfId="22928" xr:uid="{00000000-0005-0000-0000-0000BE590000}"/>
    <cellStyle name="Comma 6 3 4 4 3 4" xfId="22929" xr:uid="{00000000-0005-0000-0000-0000BF590000}"/>
    <cellStyle name="Comma 6 3 4 4 4" xfId="22930" xr:uid="{00000000-0005-0000-0000-0000C0590000}"/>
    <cellStyle name="Comma 6 3 4 4 4 2" xfId="22931" xr:uid="{00000000-0005-0000-0000-0000C1590000}"/>
    <cellStyle name="Comma 6 3 4 4 5" xfId="22932" xr:uid="{00000000-0005-0000-0000-0000C2590000}"/>
    <cellStyle name="Comma 6 3 4 4 5 2" xfId="22933" xr:uid="{00000000-0005-0000-0000-0000C3590000}"/>
    <cellStyle name="Comma 6 3 4 4 6" xfId="22934" xr:uid="{00000000-0005-0000-0000-0000C4590000}"/>
    <cellStyle name="Comma 6 3 4 5" xfId="22935" xr:uid="{00000000-0005-0000-0000-0000C5590000}"/>
    <cellStyle name="Comma 6 3 4 5 2" xfId="22936" xr:uid="{00000000-0005-0000-0000-0000C6590000}"/>
    <cellStyle name="Comma 6 3 4 5 2 2" xfId="22937" xr:uid="{00000000-0005-0000-0000-0000C7590000}"/>
    <cellStyle name="Comma 6 3 4 5 2 2 2" xfId="22938" xr:uid="{00000000-0005-0000-0000-0000C8590000}"/>
    <cellStyle name="Comma 6 3 4 5 2 3" xfId="22939" xr:uid="{00000000-0005-0000-0000-0000C9590000}"/>
    <cellStyle name="Comma 6 3 4 5 2 3 2" xfId="22940" xr:uid="{00000000-0005-0000-0000-0000CA590000}"/>
    <cellStyle name="Comma 6 3 4 5 2 4" xfId="22941" xr:uid="{00000000-0005-0000-0000-0000CB590000}"/>
    <cellStyle name="Comma 6 3 4 5 3" xfId="22942" xr:uid="{00000000-0005-0000-0000-0000CC590000}"/>
    <cellStyle name="Comma 6 3 4 5 3 2" xfId="22943" xr:uid="{00000000-0005-0000-0000-0000CD590000}"/>
    <cellStyle name="Comma 6 3 4 5 4" xfId="22944" xr:uid="{00000000-0005-0000-0000-0000CE590000}"/>
    <cellStyle name="Comma 6 3 4 5 4 2" xfId="22945" xr:uid="{00000000-0005-0000-0000-0000CF590000}"/>
    <cellStyle name="Comma 6 3 4 5 5" xfId="22946" xr:uid="{00000000-0005-0000-0000-0000D0590000}"/>
    <cellStyle name="Comma 6 3 4 6" xfId="22947" xr:uid="{00000000-0005-0000-0000-0000D1590000}"/>
    <cellStyle name="Comma 6 3 4 6 2" xfId="22948" xr:uid="{00000000-0005-0000-0000-0000D2590000}"/>
    <cellStyle name="Comma 6 3 4 6 2 2" xfId="22949" xr:uid="{00000000-0005-0000-0000-0000D3590000}"/>
    <cellStyle name="Comma 6 3 4 6 3" xfId="22950" xr:uid="{00000000-0005-0000-0000-0000D4590000}"/>
    <cellStyle name="Comma 6 3 4 6 3 2" xfId="22951" xr:uid="{00000000-0005-0000-0000-0000D5590000}"/>
    <cellStyle name="Comma 6 3 4 6 4" xfId="22952" xr:uid="{00000000-0005-0000-0000-0000D6590000}"/>
    <cellStyle name="Comma 6 3 4 7" xfId="22953" xr:uid="{00000000-0005-0000-0000-0000D7590000}"/>
    <cellStyle name="Comma 6 3 4 7 2" xfId="22954" xr:uid="{00000000-0005-0000-0000-0000D8590000}"/>
    <cellStyle name="Comma 6 3 4 8" xfId="22955" xr:uid="{00000000-0005-0000-0000-0000D9590000}"/>
    <cellStyle name="Comma 6 3 4 8 2" xfId="22956" xr:uid="{00000000-0005-0000-0000-0000DA590000}"/>
    <cellStyle name="Comma 6 3 4 9" xfId="22957" xr:uid="{00000000-0005-0000-0000-0000DB590000}"/>
    <cellStyle name="Comma 6 3 5" xfId="22958" xr:uid="{00000000-0005-0000-0000-0000DC590000}"/>
    <cellStyle name="Comma 6 3 5 2" xfId="22959" xr:uid="{00000000-0005-0000-0000-0000DD590000}"/>
    <cellStyle name="Comma 6 3 5 2 2" xfId="22960" xr:uid="{00000000-0005-0000-0000-0000DE590000}"/>
    <cellStyle name="Comma 6 3 5 2 2 2" xfId="22961" xr:uid="{00000000-0005-0000-0000-0000DF590000}"/>
    <cellStyle name="Comma 6 3 5 2 2 2 2" xfId="22962" xr:uid="{00000000-0005-0000-0000-0000E0590000}"/>
    <cellStyle name="Comma 6 3 5 2 2 2 2 2" xfId="22963" xr:uid="{00000000-0005-0000-0000-0000E1590000}"/>
    <cellStyle name="Comma 6 3 5 2 2 2 2 2 2" xfId="22964" xr:uid="{00000000-0005-0000-0000-0000E2590000}"/>
    <cellStyle name="Comma 6 3 5 2 2 2 2 3" xfId="22965" xr:uid="{00000000-0005-0000-0000-0000E3590000}"/>
    <cellStyle name="Comma 6 3 5 2 2 2 2 3 2" xfId="22966" xr:uid="{00000000-0005-0000-0000-0000E4590000}"/>
    <cellStyle name="Comma 6 3 5 2 2 2 2 4" xfId="22967" xr:uid="{00000000-0005-0000-0000-0000E5590000}"/>
    <cellStyle name="Comma 6 3 5 2 2 2 3" xfId="22968" xr:uid="{00000000-0005-0000-0000-0000E6590000}"/>
    <cellStyle name="Comma 6 3 5 2 2 2 3 2" xfId="22969" xr:uid="{00000000-0005-0000-0000-0000E7590000}"/>
    <cellStyle name="Comma 6 3 5 2 2 2 4" xfId="22970" xr:uid="{00000000-0005-0000-0000-0000E8590000}"/>
    <cellStyle name="Comma 6 3 5 2 2 2 4 2" xfId="22971" xr:uid="{00000000-0005-0000-0000-0000E9590000}"/>
    <cellStyle name="Comma 6 3 5 2 2 2 5" xfId="22972" xr:uid="{00000000-0005-0000-0000-0000EA590000}"/>
    <cellStyle name="Comma 6 3 5 2 2 3" xfId="22973" xr:uid="{00000000-0005-0000-0000-0000EB590000}"/>
    <cellStyle name="Comma 6 3 5 2 2 3 2" xfId="22974" xr:uid="{00000000-0005-0000-0000-0000EC590000}"/>
    <cellStyle name="Comma 6 3 5 2 2 3 2 2" xfId="22975" xr:uid="{00000000-0005-0000-0000-0000ED590000}"/>
    <cellStyle name="Comma 6 3 5 2 2 3 3" xfId="22976" xr:uid="{00000000-0005-0000-0000-0000EE590000}"/>
    <cellStyle name="Comma 6 3 5 2 2 3 3 2" xfId="22977" xr:uid="{00000000-0005-0000-0000-0000EF590000}"/>
    <cellStyle name="Comma 6 3 5 2 2 3 4" xfId="22978" xr:uid="{00000000-0005-0000-0000-0000F0590000}"/>
    <cellStyle name="Comma 6 3 5 2 2 4" xfId="22979" xr:uid="{00000000-0005-0000-0000-0000F1590000}"/>
    <cellStyle name="Comma 6 3 5 2 2 4 2" xfId="22980" xr:uid="{00000000-0005-0000-0000-0000F2590000}"/>
    <cellStyle name="Comma 6 3 5 2 2 5" xfId="22981" xr:uid="{00000000-0005-0000-0000-0000F3590000}"/>
    <cellStyle name="Comma 6 3 5 2 2 5 2" xfId="22982" xr:uid="{00000000-0005-0000-0000-0000F4590000}"/>
    <cellStyle name="Comma 6 3 5 2 2 6" xfId="22983" xr:uid="{00000000-0005-0000-0000-0000F5590000}"/>
    <cellStyle name="Comma 6 3 5 2 3" xfId="22984" xr:uid="{00000000-0005-0000-0000-0000F6590000}"/>
    <cellStyle name="Comma 6 3 5 2 3 2" xfId="22985" xr:uid="{00000000-0005-0000-0000-0000F7590000}"/>
    <cellStyle name="Comma 6 3 5 2 3 2 2" xfId="22986" xr:uid="{00000000-0005-0000-0000-0000F8590000}"/>
    <cellStyle name="Comma 6 3 5 2 3 2 2 2" xfId="22987" xr:uid="{00000000-0005-0000-0000-0000F9590000}"/>
    <cellStyle name="Comma 6 3 5 2 3 2 3" xfId="22988" xr:uid="{00000000-0005-0000-0000-0000FA590000}"/>
    <cellStyle name="Comma 6 3 5 2 3 2 3 2" xfId="22989" xr:uid="{00000000-0005-0000-0000-0000FB590000}"/>
    <cellStyle name="Comma 6 3 5 2 3 2 4" xfId="22990" xr:uid="{00000000-0005-0000-0000-0000FC590000}"/>
    <cellStyle name="Comma 6 3 5 2 3 3" xfId="22991" xr:uid="{00000000-0005-0000-0000-0000FD590000}"/>
    <cellStyle name="Comma 6 3 5 2 3 3 2" xfId="22992" xr:uid="{00000000-0005-0000-0000-0000FE590000}"/>
    <cellStyle name="Comma 6 3 5 2 3 4" xfId="22993" xr:uid="{00000000-0005-0000-0000-0000FF590000}"/>
    <cellStyle name="Comma 6 3 5 2 3 4 2" xfId="22994" xr:uid="{00000000-0005-0000-0000-0000005A0000}"/>
    <cellStyle name="Comma 6 3 5 2 3 5" xfId="22995" xr:uid="{00000000-0005-0000-0000-0000015A0000}"/>
    <cellStyle name="Comma 6 3 5 2 4" xfId="22996" xr:uid="{00000000-0005-0000-0000-0000025A0000}"/>
    <cellStyle name="Comma 6 3 5 2 4 2" xfId="22997" xr:uid="{00000000-0005-0000-0000-0000035A0000}"/>
    <cellStyle name="Comma 6 3 5 2 4 2 2" xfId="22998" xr:uid="{00000000-0005-0000-0000-0000045A0000}"/>
    <cellStyle name="Comma 6 3 5 2 4 3" xfId="22999" xr:uid="{00000000-0005-0000-0000-0000055A0000}"/>
    <cellStyle name="Comma 6 3 5 2 4 3 2" xfId="23000" xr:uid="{00000000-0005-0000-0000-0000065A0000}"/>
    <cellStyle name="Comma 6 3 5 2 4 4" xfId="23001" xr:uid="{00000000-0005-0000-0000-0000075A0000}"/>
    <cellStyle name="Comma 6 3 5 2 5" xfId="23002" xr:uid="{00000000-0005-0000-0000-0000085A0000}"/>
    <cellStyle name="Comma 6 3 5 2 5 2" xfId="23003" xr:uid="{00000000-0005-0000-0000-0000095A0000}"/>
    <cellStyle name="Comma 6 3 5 2 6" xfId="23004" xr:uid="{00000000-0005-0000-0000-00000A5A0000}"/>
    <cellStyle name="Comma 6 3 5 2 6 2" xfId="23005" xr:uid="{00000000-0005-0000-0000-00000B5A0000}"/>
    <cellStyle name="Comma 6 3 5 2 7" xfId="23006" xr:uid="{00000000-0005-0000-0000-00000C5A0000}"/>
    <cellStyle name="Comma 6 3 5 3" xfId="23007" xr:uid="{00000000-0005-0000-0000-00000D5A0000}"/>
    <cellStyle name="Comma 6 3 5 3 2" xfId="23008" xr:uid="{00000000-0005-0000-0000-00000E5A0000}"/>
    <cellStyle name="Comma 6 3 5 3 2 2" xfId="23009" xr:uid="{00000000-0005-0000-0000-00000F5A0000}"/>
    <cellStyle name="Comma 6 3 5 3 2 2 2" xfId="23010" xr:uid="{00000000-0005-0000-0000-0000105A0000}"/>
    <cellStyle name="Comma 6 3 5 3 2 2 2 2" xfId="23011" xr:uid="{00000000-0005-0000-0000-0000115A0000}"/>
    <cellStyle name="Comma 6 3 5 3 2 2 3" xfId="23012" xr:uid="{00000000-0005-0000-0000-0000125A0000}"/>
    <cellStyle name="Comma 6 3 5 3 2 2 3 2" xfId="23013" xr:uid="{00000000-0005-0000-0000-0000135A0000}"/>
    <cellStyle name="Comma 6 3 5 3 2 2 4" xfId="23014" xr:uid="{00000000-0005-0000-0000-0000145A0000}"/>
    <cellStyle name="Comma 6 3 5 3 2 3" xfId="23015" xr:uid="{00000000-0005-0000-0000-0000155A0000}"/>
    <cellStyle name="Comma 6 3 5 3 2 3 2" xfId="23016" xr:uid="{00000000-0005-0000-0000-0000165A0000}"/>
    <cellStyle name="Comma 6 3 5 3 2 4" xfId="23017" xr:uid="{00000000-0005-0000-0000-0000175A0000}"/>
    <cellStyle name="Comma 6 3 5 3 2 4 2" xfId="23018" xr:uid="{00000000-0005-0000-0000-0000185A0000}"/>
    <cellStyle name="Comma 6 3 5 3 2 5" xfId="23019" xr:uid="{00000000-0005-0000-0000-0000195A0000}"/>
    <cellStyle name="Comma 6 3 5 3 3" xfId="23020" xr:uid="{00000000-0005-0000-0000-00001A5A0000}"/>
    <cellStyle name="Comma 6 3 5 3 3 2" xfId="23021" xr:uid="{00000000-0005-0000-0000-00001B5A0000}"/>
    <cellStyle name="Comma 6 3 5 3 3 2 2" xfId="23022" xr:uid="{00000000-0005-0000-0000-00001C5A0000}"/>
    <cellStyle name="Comma 6 3 5 3 3 3" xfId="23023" xr:uid="{00000000-0005-0000-0000-00001D5A0000}"/>
    <cellStyle name="Comma 6 3 5 3 3 3 2" xfId="23024" xr:uid="{00000000-0005-0000-0000-00001E5A0000}"/>
    <cellStyle name="Comma 6 3 5 3 3 4" xfId="23025" xr:uid="{00000000-0005-0000-0000-00001F5A0000}"/>
    <cellStyle name="Comma 6 3 5 3 4" xfId="23026" xr:uid="{00000000-0005-0000-0000-0000205A0000}"/>
    <cellStyle name="Comma 6 3 5 3 4 2" xfId="23027" xr:uid="{00000000-0005-0000-0000-0000215A0000}"/>
    <cellStyle name="Comma 6 3 5 3 5" xfId="23028" xr:uid="{00000000-0005-0000-0000-0000225A0000}"/>
    <cellStyle name="Comma 6 3 5 3 5 2" xfId="23029" xr:uid="{00000000-0005-0000-0000-0000235A0000}"/>
    <cellStyle name="Comma 6 3 5 3 6" xfId="23030" xr:uid="{00000000-0005-0000-0000-0000245A0000}"/>
    <cellStyle name="Comma 6 3 5 4" xfId="23031" xr:uid="{00000000-0005-0000-0000-0000255A0000}"/>
    <cellStyle name="Comma 6 3 5 4 2" xfId="23032" xr:uid="{00000000-0005-0000-0000-0000265A0000}"/>
    <cellStyle name="Comma 6 3 5 4 2 2" xfId="23033" xr:uid="{00000000-0005-0000-0000-0000275A0000}"/>
    <cellStyle name="Comma 6 3 5 4 2 2 2" xfId="23034" xr:uid="{00000000-0005-0000-0000-0000285A0000}"/>
    <cellStyle name="Comma 6 3 5 4 2 3" xfId="23035" xr:uid="{00000000-0005-0000-0000-0000295A0000}"/>
    <cellStyle name="Comma 6 3 5 4 2 3 2" xfId="23036" xr:uid="{00000000-0005-0000-0000-00002A5A0000}"/>
    <cellStyle name="Comma 6 3 5 4 2 4" xfId="23037" xr:uid="{00000000-0005-0000-0000-00002B5A0000}"/>
    <cellStyle name="Comma 6 3 5 4 3" xfId="23038" xr:uid="{00000000-0005-0000-0000-00002C5A0000}"/>
    <cellStyle name="Comma 6 3 5 4 3 2" xfId="23039" xr:uid="{00000000-0005-0000-0000-00002D5A0000}"/>
    <cellStyle name="Comma 6 3 5 4 4" xfId="23040" xr:uid="{00000000-0005-0000-0000-00002E5A0000}"/>
    <cellStyle name="Comma 6 3 5 4 4 2" xfId="23041" xr:uid="{00000000-0005-0000-0000-00002F5A0000}"/>
    <cellStyle name="Comma 6 3 5 4 5" xfId="23042" xr:uid="{00000000-0005-0000-0000-0000305A0000}"/>
    <cellStyle name="Comma 6 3 5 5" xfId="23043" xr:uid="{00000000-0005-0000-0000-0000315A0000}"/>
    <cellStyle name="Comma 6 3 5 5 2" xfId="23044" xr:uid="{00000000-0005-0000-0000-0000325A0000}"/>
    <cellStyle name="Comma 6 3 5 5 2 2" xfId="23045" xr:uid="{00000000-0005-0000-0000-0000335A0000}"/>
    <cellStyle name="Comma 6 3 5 5 3" xfId="23046" xr:uid="{00000000-0005-0000-0000-0000345A0000}"/>
    <cellStyle name="Comma 6 3 5 5 3 2" xfId="23047" xr:uid="{00000000-0005-0000-0000-0000355A0000}"/>
    <cellStyle name="Comma 6 3 5 5 4" xfId="23048" xr:uid="{00000000-0005-0000-0000-0000365A0000}"/>
    <cellStyle name="Comma 6 3 5 6" xfId="23049" xr:uid="{00000000-0005-0000-0000-0000375A0000}"/>
    <cellStyle name="Comma 6 3 5 6 2" xfId="23050" xr:uid="{00000000-0005-0000-0000-0000385A0000}"/>
    <cellStyle name="Comma 6 3 5 7" xfId="23051" xr:uid="{00000000-0005-0000-0000-0000395A0000}"/>
    <cellStyle name="Comma 6 3 5 7 2" xfId="23052" xr:uid="{00000000-0005-0000-0000-00003A5A0000}"/>
    <cellStyle name="Comma 6 3 5 8" xfId="23053" xr:uid="{00000000-0005-0000-0000-00003B5A0000}"/>
    <cellStyle name="Comma 6 3 6" xfId="23054" xr:uid="{00000000-0005-0000-0000-00003C5A0000}"/>
    <cellStyle name="Comma 6 3 6 2" xfId="23055" xr:uid="{00000000-0005-0000-0000-00003D5A0000}"/>
    <cellStyle name="Comma 6 3 6 2 2" xfId="23056" xr:uid="{00000000-0005-0000-0000-00003E5A0000}"/>
    <cellStyle name="Comma 6 3 6 2 2 2" xfId="23057" xr:uid="{00000000-0005-0000-0000-00003F5A0000}"/>
    <cellStyle name="Comma 6 3 6 2 2 2 2" xfId="23058" xr:uid="{00000000-0005-0000-0000-0000405A0000}"/>
    <cellStyle name="Comma 6 3 6 2 2 2 2 2" xfId="23059" xr:uid="{00000000-0005-0000-0000-0000415A0000}"/>
    <cellStyle name="Comma 6 3 6 2 2 2 3" xfId="23060" xr:uid="{00000000-0005-0000-0000-0000425A0000}"/>
    <cellStyle name="Comma 6 3 6 2 2 2 3 2" xfId="23061" xr:uid="{00000000-0005-0000-0000-0000435A0000}"/>
    <cellStyle name="Comma 6 3 6 2 2 2 4" xfId="23062" xr:uid="{00000000-0005-0000-0000-0000445A0000}"/>
    <cellStyle name="Comma 6 3 6 2 2 3" xfId="23063" xr:uid="{00000000-0005-0000-0000-0000455A0000}"/>
    <cellStyle name="Comma 6 3 6 2 2 3 2" xfId="23064" xr:uid="{00000000-0005-0000-0000-0000465A0000}"/>
    <cellStyle name="Comma 6 3 6 2 2 4" xfId="23065" xr:uid="{00000000-0005-0000-0000-0000475A0000}"/>
    <cellStyle name="Comma 6 3 6 2 2 4 2" xfId="23066" xr:uid="{00000000-0005-0000-0000-0000485A0000}"/>
    <cellStyle name="Comma 6 3 6 2 2 5" xfId="23067" xr:uid="{00000000-0005-0000-0000-0000495A0000}"/>
    <cellStyle name="Comma 6 3 6 2 3" xfId="23068" xr:uid="{00000000-0005-0000-0000-00004A5A0000}"/>
    <cellStyle name="Comma 6 3 6 2 3 2" xfId="23069" xr:uid="{00000000-0005-0000-0000-00004B5A0000}"/>
    <cellStyle name="Comma 6 3 6 2 3 2 2" xfId="23070" xr:uid="{00000000-0005-0000-0000-00004C5A0000}"/>
    <cellStyle name="Comma 6 3 6 2 3 3" xfId="23071" xr:uid="{00000000-0005-0000-0000-00004D5A0000}"/>
    <cellStyle name="Comma 6 3 6 2 3 3 2" xfId="23072" xr:uid="{00000000-0005-0000-0000-00004E5A0000}"/>
    <cellStyle name="Comma 6 3 6 2 3 4" xfId="23073" xr:uid="{00000000-0005-0000-0000-00004F5A0000}"/>
    <cellStyle name="Comma 6 3 6 2 4" xfId="23074" xr:uid="{00000000-0005-0000-0000-0000505A0000}"/>
    <cellStyle name="Comma 6 3 6 2 4 2" xfId="23075" xr:uid="{00000000-0005-0000-0000-0000515A0000}"/>
    <cellStyle name="Comma 6 3 6 2 5" xfId="23076" xr:uid="{00000000-0005-0000-0000-0000525A0000}"/>
    <cellStyle name="Comma 6 3 6 2 5 2" xfId="23077" xr:uid="{00000000-0005-0000-0000-0000535A0000}"/>
    <cellStyle name="Comma 6 3 6 2 6" xfId="23078" xr:uid="{00000000-0005-0000-0000-0000545A0000}"/>
    <cellStyle name="Comma 6 3 6 3" xfId="23079" xr:uid="{00000000-0005-0000-0000-0000555A0000}"/>
    <cellStyle name="Comma 6 3 6 3 2" xfId="23080" xr:uid="{00000000-0005-0000-0000-0000565A0000}"/>
    <cellStyle name="Comma 6 3 6 3 2 2" xfId="23081" xr:uid="{00000000-0005-0000-0000-0000575A0000}"/>
    <cellStyle name="Comma 6 3 6 3 2 2 2" xfId="23082" xr:uid="{00000000-0005-0000-0000-0000585A0000}"/>
    <cellStyle name="Comma 6 3 6 3 2 3" xfId="23083" xr:uid="{00000000-0005-0000-0000-0000595A0000}"/>
    <cellStyle name="Comma 6 3 6 3 2 3 2" xfId="23084" xr:uid="{00000000-0005-0000-0000-00005A5A0000}"/>
    <cellStyle name="Comma 6 3 6 3 2 4" xfId="23085" xr:uid="{00000000-0005-0000-0000-00005B5A0000}"/>
    <cellStyle name="Comma 6 3 6 3 3" xfId="23086" xr:uid="{00000000-0005-0000-0000-00005C5A0000}"/>
    <cellStyle name="Comma 6 3 6 3 3 2" xfId="23087" xr:uid="{00000000-0005-0000-0000-00005D5A0000}"/>
    <cellStyle name="Comma 6 3 6 3 4" xfId="23088" xr:uid="{00000000-0005-0000-0000-00005E5A0000}"/>
    <cellStyle name="Comma 6 3 6 3 4 2" xfId="23089" xr:uid="{00000000-0005-0000-0000-00005F5A0000}"/>
    <cellStyle name="Comma 6 3 6 3 5" xfId="23090" xr:uid="{00000000-0005-0000-0000-0000605A0000}"/>
    <cellStyle name="Comma 6 3 6 4" xfId="23091" xr:uid="{00000000-0005-0000-0000-0000615A0000}"/>
    <cellStyle name="Comma 6 3 6 4 2" xfId="23092" xr:uid="{00000000-0005-0000-0000-0000625A0000}"/>
    <cellStyle name="Comma 6 3 6 4 2 2" xfId="23093" xr:uid="{00000000-0005-0000-0000-0000635A0000}"/>
    <cellStyle name="Comma 6 3 6 4 3" xfId="23094" xr:uid="{00000000-0005-0000-0000-0000645A0000}"/>
    <cellStyle name="Comma 6 3 6 4 3 2" xfId="23095" xr:uid="{00000000-0005-0000-0000-0000655A0000}"/>
    <cellStyle name="Comma 6 3 6 4 4" xfId="23096" xr:uid="{00000000-0005-0000-0000-0000665A0000}"/>
    <cellStyle name="Comma 6 3 6 5" xfId="23097" xr:uid="{00000000-0005-0000-0000-0000675A0000}"/>
    <cellStyle name="Comma 6 3 6 5 2" xfId="23098" xr:uid="{00000000-0005-0000-0000-0000685A0000}"/>
    <cellStyle name="Comma 6 3 6 6" xfId="23099" xr:uid="{00000000-0005-0000-0000-0000695A0000}"/>
    <cellStyle name="Comma 6 3 6 6 2" xfId="23100" xr:uid="{00000000-0005-0000-0000-00006A5A0000}"/>
    <cellStyle name="Comma 6 3 6 7" xfId="23101" xr:uid="{00000000-0005-0000-0000-00006B5A0000}"/>
    <cellStyle name="Comma 6 3 7" xfId="23102" xr:uid="{00000000-0005-0000-0000-00006C5A0000}"/>
    <cellStyle name="Comma 6 3 7 2" xfId="23103" xr:uid="{00000000-0005-0000-0000-00006D5A0000}"/>
    <cellStyle name="Comma 6 3 7 2 2" xfId="23104" xr:uid="{00000000-0005-0000-0000-00006E5A0000}"/>
    <cellStyle name="Comma 6 3 7 2 2 2" xfId="23105" xr:uid="{00000000-0005-0000-0000-00006F5A0000}"/>
    <cellStyle name="Comma 6 3 7 2 2 2 2" xfId="23106" xr:uid="{00000000-0005-0000-0000-0000705A0000}"/>
    <cellStyle name="Comma 6 3 7 2 2 3" xfId="23107" xr:uid="{00000000-0005-0000-0000-0000715A0000}"/>
    <cellStyle name="Comma 6 3 7 2 2 3 2" xfId="23108" xr:uid="{00000000-0005-0000-0000-0000725A0000}"/>
    <cellStyle name="Comma 6 3 7 2 2 4" xfId="23109" xr:uid="{00000000-0005-0000-0000-0000735A0000}"/>
    <cellStyle name="Comma 6 3 7 2 3" xfId="23110" xr:uid="{00000000-0005-0000-0000-0000745A0000}"/>
    <cellStyle name="Comma 6 3 7 2 3 2" xfId="23111" xr:uid="{00000000-0005-0000-0000-0000755A0000}"/>
    <cellStyle name="Comma 6 3 7 2 4" xfId="23112" xr:uid="{00000000-0005-0000-0000-0000765A0000}"/>
    <cellStyle name="Comma 6 3 7 2 4 2" xfId="23113" xr:uid="{00000000-0005-0000-0000-0000775A0000}"/>
    <cellStyle name="Comma 6 3 7 2 5" xfId="23114" xr:uid="{00000000-0005-0000-0000-0000785A0000}"/>
    <cellStyle name="Comma 6 3 7 3" xfId="23115" xr:uid="{00000000-0005-0000-0000-0000795A0000}"/>
    <cellStyle name="Comma 6 3 7 3 2" xfId="23116" xr:uid="{00000000-0005-0000-0000-00007A5A0000}"/>
    <cellStyle name="Comma 6 3 7 3 2 2" xfId="23117" xr:uid="{00000000-0005-0000-0000-00007B5A0000}"/>
    <cellStyle name="Comma 6 3 7 3 3" xfId="23118" xr:uid="{00000000-0005-0000-0000-00007C5A0000}"/>
    <cellStyle name="Comma 6 3 7 3 3 2" xfId="23119" xr:uid="{00000000-0005-0000-0000-00007D5A0000}"/>
    <cellStyle name="Comma 6 3 7 3 4" xfId="23120" xr:uid="{00000000-0005-0000-0000-00007E5A0000}"/>
    <cellStyle name="Comma 6 3 7 4" xfId="23121" xr:uid="{00000000-0005-0000-0000-00007F5A0000}"/>
    <cellStyle name="Comma 6 3 7 4 2" xfId="23122" xr:uid="{00000000-0005-0000-0000-0000805A0000}"/>
    <cellStyle name="Comma 6 3 7 5" xfId="23123" xr:uid="{00000000-0005-0000-0000-0000815A0000}"/>
    <cellStyle name="Comma 6 3 7 5 2" xfId="23124" xr:uid="{00000000-0005-0000-0000-0000825A0000}"/>
    <cellStyle name="Comma 6 3 7 6" xfId="23125" xr:uid="{00000000-0005-0000-0000-0000835A0000}"/>
    <cellStyle name="Comma 6 3 8" xfId="23126" xr:uid="{00000000-0005-0000-0000-0000845A0000}"/>
    <cellStyle name="Comma 6 3 8 2" xfId="23127" xr:uid="{00000000-0005-0000-0000-0000855A0000}"/>
    <cellStyle name="Comma 6 3 8 2 2" xfId="23128" xr:uid="{00000000-0005-0000-0000-0000865A0000}"/>
    <cellStyle name="Comma 6 3 8 2 2 2" xfId="23129" xr:uid="{00000000-0005-0000-0000-0000875A0000}"/>
    <cellStyle name="Comma 6 3 8 2 3" xfId="23130" xr:uid="{00000000-0005-0000-0000-0000885A0000}"/>
    <cellStyle name="Comma 6 3 8 2 3 2" xfId="23131" xr:uid="{00000000-0005-0000-0000-0000895A0000}"/>
    <cellStyle name="Comma 6 3 8 2 4" xfId="23132" xr:uid="{00000000-0005-0000-0000-00008A5A0000}"/>
    <cellStyle name="Comma 6 3 8 3" xfId="23133" xr:uid="{00000000-0005-0000-0000-00008B5A0000}"/>
    <cellStyle name="Comma 6 3 8 3 2" xfId="23134" xr:uid="{00000000-0005-0000-0000-00008C5A0000}"/>
    <cellStyle name="Comma 6 3 8 4" xfId="23135" xr:uid="{00000000-0005-0000-0000-00008D5A0000}"/>
    <cellStyle name="Comma 6 3 8 4 2" xfId="23136" xr:uid="{00000000-0005-0000-0000-00008E5A0000}"/>
    <cellStyle name="Comma 6 3 8 5" xfId="23137" xr:uid="{00000000-0005-0000-0000-00008F5A0000}"/>
    <cellStyle name="Comma 6 3 9" xfId="23138" xr:uid="{00000000-0005-0000-0000-0000905A0000}"/>
    <cellStyle name="Comma 6 3 9 2" xfId="23139" xr:uid="{00000000-0005-0000-0000-0000915A0000}"/>
    <cellStyle name="Comma 6 3 9 2 2" xfId="23140" xr:uid="{00000000-0005-0000-0000-0000925A0000}"/>
    <cellStyle name="Comma 6 3 9 3" xfId="23141" xr:uid="{00000000-0005-0000-0000-0000935A0000}"/>
    <cellStyle name="Comma 6 3 9 3 2" xfId="23142" xr:uid="{00000000-0005-0000-0000-0000945A0000}"/>
    <cellStyle name="Comma 6 3 9 4" xfId="23143" xr:uid="{00000000-0005-0000-0000-0000955A0000}"/>
    <cellStyle name="Comma 6 4" xfId="23144" xr:uid="{00000000-0005-0000-0000-0000965A0000}"/>
    <cellStyle name="Comma 6 4 10" xfId="23145" xr:uid="{00000000-0005-0000-0000-0000975A0000}"/>
    <cellStyle name="Comma 6 4 2" xfId="23146" xr:uid="{00000000-0005-0000-0000-0000985A0000}"/>
    <cellStyle name="Comma 6 4 2 2" xfId="23147" xr:uid="{00000000-0005-0000-0000-0000995A0000}"/>
    <cellStyle name="Comma 6 4 2 2 2" xfId="23148" xr:uid="{00000000-0005-0000-0000-00009A5A0000}"/>
    <cellStyle name="Comma 6 4 2 2 2 2" xfId="23149" xr:uid="{00000000-0005-0000-0000-00009B5A0000}"/>
    <cellStyle name="Comma 6 4 2 2 2 2 2" xfId="23150" xr:uid="{00000000-0005-0000-0000-00009C5A0000}"/>
    <cellStyle name="Comma 6 4 2 2 2 2 2 2" xfId="23151" xr:uid="{00000000-0005-0000-0000-00009D5A0000}"/>
    <cellStyle name="Comma 6 4 2 2 2 2 2 2 2" xfId="23152" xr:uid="{00000000-0005-0000-0000-00009E5A0000}"/>
    <cellStyle name="Comma 6 4 2 2 2 2 2 2 2 2" xfId="23153" xr:uid="{00000000-0005-0000-0000-00009F5A0000}"/>
    <cellStyle name="Comma 6 4 2 2 2 2 2 2 3" xfId="23154" xr:uid="{00000000-0005-0000-0000-0000A05A0000}"/>
    <cellStyle name="Comma 6 4 2 2 2 2 2 2 3 2" xfId="23155" xr:uid="{00000000-0005-0000-0000-0000A15A0000}"/>
    <cellStyle name="Comma 6 4 2 2 2 2 2 2 4" xfId="23156" xr:uid="{00000000-0005-0000-0000-0000A25A0000}"/>
    <cellStyle name="Comma 6 4 2 2 2 2 2 3" xfId="23157" xr:uid="{00000000-0005-0000-0000-0000A35A0000}"/>
    <cellStyle name="Comma 6 4 2 2 2 2 2 3 2" xfId="23158" xr:uid="{00000000-0005-0000-0000-0000A45A0000}"/>
    <cellStyle name="Comma 6 4 2 2 2 2 2 4" xfId="23159" xr:uid="{00000000-0005-0000-0000-0000A55A0000}"/>
    <cellStyle name="Comma 6 4 2 2 2 2 2 4 2" xfId="23160" xr:uid="{00000000-0005-0000-0000-0000A65A0000}"/>
    <cellStyle name="Comma 6 4 2 2 2 2 2 5" xfId="23161" xr:uid="{00000000-0005-0000-0000-0000A75A0000}"/>
    <cellStyle name="Comma 6 4 2 2 2 2 3" xfId="23162" xr:uid="{00000000-0005-0000-0000-0000A85A0000}"/>
    <cellStyle name="Comma 6 4 2 2 2 2 3 2" xfId="23163" xr:uid="{00000000-0005-0000-0000-0000A95A0000}"/>
    <cellStyle name="Comma 6 4 2 2 2 2 3 2 2" xfId="23164" xr:uid="{00000000-0005-0000-0000-0000AA5A0000}"/>
    <cellStyle name="Comma 6 4 2 2 2 2 3 3" xfId="23165" xr:uid="{00000000-0005-0000-0000-0000AB5A0000}"/>
    <cellStyle name="Comma 6 4 2 2 2 2 3 3 2" xfId="23166" xr:uid="{00000000-0005-0000-0000-0000AC5A0000}"/>
    <cellStyle name="Comma 6 4 2 2 2 2 3 4" xfId="23167" xr:uid="{00000000-0005-0000-0000-0000AD5A0000}"/>
    <cellStyle name="Comma 6 4 2 2 2 2 4" xfId="23168" xr:uid="{00000000-0005-0000-0000-0000AE5A0000}"/>
    <cellStyle name="Comma 6 4 2 2 2 2 4 2" xfId="23169" xr:uid="{00000000-0005-0000-0000-0000AF5A0000}"/>
    <cellStyle name="Comma 6 4 2 2 2 2 5" xfId="23170" xr:uid="{00000000-0005-0000-0000-0000B05A0000}"/>
    <cellStyle name="Comma 6 4 2 2 2 2 5 2" xfId="23171" xr:uid="{00000000-0005-0000-0000-0000B15A0000}"/>
    <cellStyle name="Comma 6 4 2 2 2 2 6" xfId="23172" xr:uid="{00000000-0005-0000-0000-0000B25A0000}"/>
    <cellStyle name="Comma 6 4 2 2 2 3" xfId="23173" xr:uid="{00000000-0005-0000-0000-0000B35A0000}"/>
    <cellStyle name="Comma 6 4 2 2 2 3 2" xfId="23174" xr:uid="{00000000-0005-0000-0000-0000B45A0000}"/>
    <cellStyle name="Comma 6 4 2 2 2 3 2 2" xfId="23175" xr:uid="{00000000-0005-0000-0000-0000B55A0000}"/>
    <cellStyle name="Comma 6 4 2 2 2 3 2 2 2" xfId="23176" xr:uid="{00000000-0005-0000-0000-0000B65A0000}"/>
    <cellStyle name="Comma 6 4 2 2 2 3 2 3" xfId="23177" xr:uid="{00000000-0005-0000-0000-0000B75A0000}"/>
    <cellStyle name="Comma 6 4 2 2 2 3 2 3 2" xfId="23178" xr:uid="{00000000-0005-0000-0000-0000B85A0000}"/>
    <cellStyle name="Comma 6 4 2 2 2 3 2 4" xfId="23179" xr:uid="{00000000-0005-0000-0000-0000B95A0000}"/>
    <cellStyle name="Comma 6 4 2 2 2 3 3" xfId="23180" xr:uid="{00000000-0005-0000-0000-0000BA5A0000}"/>
    <cellStyle name="Comma 6 4 2 2 2 3 3 2" xfId="23181" xr:uid="{00000000-0005-0000-0000-0000BB5A0000}"/>
    <cellStyle name="Comma 6 4 2 2 2 3 4" xfId="23182" xr:uid="{00000000-0005-0000-0000-0000BC5A0000}"/>
    <cellStyle name="Comma 6 4 2 2 2 3 4 2" xfId="23183" xr:uid="{00000000-0005-0000-0000-0000BD5A0000}"/>
    <cellStyle name="Comma 6 4 2 2 2 3 5" xfId="23184" xr:uid="{00000000-0005-0000-0000-0000BE5A0000}"/>
    <cellStyle name="Comma 6 4 2 2 2 4" xfId="23185" xr:uid="{00000000-0005-0000-0000-0000BF5A0000}"/>
    <cellStyle name="Comma 6 4 2 2 2 4 2" xfId="23186" xr:uid="{00000000-0005-0000-0000-0000C05A0000}"/>
    <cellStyle name="Comma 6 4 2 2 2 4 2 2" xfId="23187" xr:uid="{00000000-0005-0000-0000-0000C15A0000}"/>
    <cellStyle name="Comma 6 4 2 2 2 4 3" xfId="23188" xr:uid="{00000000-0005-0000-0000-0000C25A0000}"/>
    <cellStyle name="Comma 6 4 2 2 2 4 3 2" xfId="23189" xr:uid="{00000000-0005-0000-0000-0000C35A0000}"/>
    <cellStyle name="Comma 6 4 2 2 2 4 4" xfId="23190" xr:uid="{00000000-0005-0000-0000-0000C45A0000}"/>
    <cellStyle name="Comma 6 4 2 2 2 5" xfId="23191" xr:uid="{00000000-0005-0000-0000-0000C55A0000}"/>
    <cellStyle name="Comma 6 4 2 2 2 5 2" xfId="23192" xr:uid="{00000000-0005-0000-0000-0000C65A0000}"/>
    <cellStyle name="Comma 6 4 2 2 2 6" xfId="23193" xr:uid="{00000000-0005-0000-0000-0000C75A0000}"/>
    <cellStyle name="Comma 6 4 2 2 2 6 2" xfId="23194" xr:uid="{00000000-0005-0000-0000-0000C85A0000}"/>
    <cellStyle name="Comma 6 4 2 2 2 7" xfId="23195" xr:uid="{00000000-0005-0000-0000-0000C95A0000}"/>
    <cellStyle name="Comma 6 4 2 2 3" xfId="23196" xr:uid="{00000000-0005-0000-0000-0000CA5A0000}"/>
    <cellStyle name="Comma 6 4 2 2 3 2" xfId="23197" xr:uid="{00000000-0005-0000-0000-0000CB5A0000}"/>
    <cellStyle name="Comma 6 4 2 2 3 2 2" xfId="23198" xr:uid="{00000000-0005-0000-0000-0000CC5A0000}"/>
    <cellStyle name="Comma 6 4 2 2 3 2 2 2" xfId="23199" xr:uid="{00000000-0005-0000-0000-0000CD5A0000}"/>
    <cellStyle name="Comma 6 4 2 2 3 2 2 2 2" xfId="23200" xr:uid="{00000000-0005-0000-0000-0000CE5A0000}"/>
    <cellStyle name="Comma 6 4 2 2 3 2 2 3" xfId="23201" xr:uid="{00000000-0005-0000-0000-0000CF5A0000}"/>
    <cellStyle name="Comma 6 4 2 2 3 2 2 3 2" xfId="23202" xr:uid="{00000000-0005-0000-0000-0000D05A0000}"/>
    <cellStyle name="Comma 6 4 2 2 3 2 2 4" xfId="23203" xr:uid="{00000000-0005-0000-0000-0000D15A0000}"/>
    <cellStyle name="Comma 6 4 2 2 3 2 3" xfId="23204" xr:uid="{00000000-0005-0000-0000-0000D25A0000}"/>
    <cellStyle name="Comma 6 4 2 2 3 2 3 2" xfId="23205" xr:uid="{00000000-0005-0000-0000-0000D35A0000}"/>
    <cellStyle name="Comma 6 4 2 2 3 2 4" xfId="23206" xr:uid="{00000000-0005-0000-0000-0000D45A0000}"/>
    <cellStyle name="Comma 6 4 2 2 3 2 4 2" xfId="23207" xr:uid="{00000000-0005-0000-0000-0000D55A0000}"/>
    <cellStyle name="Comma 6 4 2 2 3 2 5" xfId="23208" xr:uid="{00000000-0005-0000-0000-0000D65A0000}"/>
    <cellStyle name="Comma 6 4 2 2 3 3" xfId="23209" xr:uid="{00000000-0005-0000-0000-0000D75A0000}"/>
    <cellStyle name="Comma 6 4 2 2 3 3 2" xfId="23210" xr:uid="{00000000-0005-0000-0000-0000D85A0000}"/>
    <cellStyle name="Comma 6 4 2 2 3 3 2 2" xfId="23211" xr:uid="{00000000-0005-0000-0000-0000D95A0000}"/>
    <cellStyle name="Comma 6 4 2 2 3 3 3" xfId="23212" xr:uid="{00000000-0005-0000-0000-0000DA5A0000}"/>
    <cellStyle name="Comma 6 4 2 2 3 3 3 2" xfId="23213" xr:uid="{00000000-0005-0000-0000-0000DB5A0000}"/>
    <cellStyle name="Comma 6 4 2 2 3 3 4" xfId="23214" xr:uid="{00000000-0005-0000-0000-0000DC5A0000}"/>
    <cellStyle name="Comma 6 4 2 2 3 4" xfId="23215" xr:uid="{00000000-0005-0000-0000-0000DD5A0000}"/>
    <cellStyle name="Comma 6 4 2 2 3 4 2" xfId="23216" xr:uid="{00000000-0005-0000-0000-0000DE5A0000}"/>
    <cellStyle name="Comma 6 4 2 2 3 5" xfId="23217" xr:uid="{00000000-0005-0000-0000-0000DF5A0000}"/>
    <cellStyle name="Comma 6 4 2 2 3 5 2" xfId="23218" xr:uid="{00000000-0005-0000-0000-0000E05A0000}"/>
    <cellStyle name="Comma 6 4 2 2 3 6" xfId="23219" xr:uid="{00000000-0005-0000-0000-0000E15A0000}"/>
    <cellStyle name="Comma 6 4 2 2 4" xfId="23220" xr:uid="{00000000-0005-0000-0000-0000E25A0000}"/>
    <cellStyle name="Comma 6 4 2 2 4 2" xfId="23221" xr:uid="{00000000-0005-0000-0000-0000E35A0000}"/>
    <cellStyle name="Comma 6 4 2 2 4 2 2" xfId="23222" xr:uid="{00000000-0005-0000-0000-0000E45A0000}"/>
    <cellStyle name="Comma 6 4 2 2 4 2 2 2" xfId="23223" xr:uid="{00000000-0005-0000-0000-0000E55A0000}"/>
    <cellStyle name="Comma 6 4 2 2 4 2 3" xfId="23224" xr:uid="{00000000-0005-0000-0000-0000E65A0000}"/>
    <cellStyle name="Comma 6 4 2 2 4 2 3 2" xfId="23225" xr:uid="{00000000-0005-0000-0000-0000E75A0000}"/>
    <cellStyle name="Comma 6 4 2 2 4 2 4" xfId="23226" xr:uid="{00000000-0005-0000-0000-0000E85A0000}"/>
    <cellStyle name="Comma 6 4 2 2 4 3" xfId="23227" xr:uid="{00000000-0005-0000-0000-0000E95A0000}"/>
    <cellStyle name="Comma 6 4 2 2 4 3 2" xfId="23228" xr:uid="{00000000-0005-0000-0000-0000EA5A0000}"/>
    <cellStyle name="Comma 6 4 2 2 4 4" xfId="23229" xr:uid="{00000000-0005-0000-0000-0000EB5A0000}"/>
    <cellStyle name="Comma 6 4 2 2 4 4 2" xfId="23230" xr:uid="{00000000-0005-0000-0000-0000EC5A0000}"/>
    <cellStyle name="Comma 6 4 2 2 4 5" xfId="23231" xr:uid="{00000000-0005-0000-0000-0000ED5A0000}"/>
    <cellStyle name="Comma 6 4 2 2 5" xfId="23232" xr:uid="{00000000-0005-0000-0000-0000EE5A0000}"/>
    <cellStyle name="Comma 6 4 2 2 5 2" xfId="23233" xr:uid="{00000000-0005-0000-0000-0000EF5A0000}"/>
    <cellStyle name="Comma 6 4 2 2 5 2 2" xfId="23234" xr:uid="{00000000-0005-0000-0000-0000F05A0000}"/>
    <cellStyle name="Comma 6 4 2 2 5 3" xfId="23235" xr:uid="{00000000-0005-0000-0000-0000F15A0000}"/>
    <cellStyle name="Comma 6 4 2 2 5 3 2" xfId="23236" xr:uid="{00000000-0005-0000-0000-0000F25A0000}"/>
    <cellStyle name="Comma 6 4 2 2 5 4" xfId="23237" xr:uid="{00000000-0005-0000-0000-0000F35A0000}"/>
    <cellStyle name="Comma 6 4 2 2 6" xfId="23238" xr:uid="{00000000-0005-0000-0000-0000F45A0000}"/>
    <cellStyle name="Comma 6 4 2 2 6 2" xfId="23239" xr:uid="{00000000-0005-0000-0000-0000F55A0000}"/>
    <cellStyle name="Comma 6 4 2 2 7" xfId="23240" xr:uid="{00000000-0005-0000-0000-0000F65A0000}"/>
    <cellStyle name="Comma 6 4 2 2 7 2" xfId="23241" xr:uid="{00000000-0005-0000-0000-0000F75A0000}"/>
    <cellStyle name="Comma 6 4 2 2 8" xfId="23242" xr:uid="{00000000-0005-0000-0000-0000F85A0000}"/>
    <cellStyle name="Comma 6 4 2 3" xfId="23243" xr:uid="{00000000-0005-0000-0000-0000F95A0000}"/>
    <cellStyle name="Comma 6 4 2 3 2" xfId="23244" xr:uid="{00000000-0005-0000-0000-0000FA5A0000}"/>
    <cellStyle name="Comma 6 4 2 3 2 2" xfId="23245" xr:uid="{00000000-0005-0000-0000-0000FB5A0000}"/>
    <cellStyle name="Comma 6 4 2 3 2 2 2" xfId="23246" xr:uid="{00000000-0005-0000-0000-0000FC5A0000}"/>
    <cellStyle name="Comma 6 4 2 3 2 2 2 2" xfId="23247" xr:uid="{00000000-0005-0000-0000-0000FD5A0000}"/>
    <cellStyle name="Comma 6 4 2 3 2 2 2 2 2" xfId="23248" xr:uid="{00000000-0005-0000-0000-0000FE5A0000}"/>
    <cellStyle name="Comma 6 4 2 3 2 2 2 3" xfId="23249" xr:uid="{00000000-0005-0000-0000-0000FF5A0000}"/>
    <cellStyle name="Comma 6 4 2 3 2 2 2 3 2" xfId="23250" xr:uid="{00000000-0005-0000-0000-0000005B0000}"/>
    <cellStyle name="Comma 6 4 2 3 2 2 2 4" xfId="23251" xr:uid="{00000000-0005-0000-0000-0000015B0000}"/>
    <cellStyle name="Comma 6 4 2 3 2 2 3" xfId="23252" xr:uid="{00000000-0005-0000-0000-0000025B0000}"/>
    <cellStyle name="Comma 6 4 2 3 2 2 3 2" xfId="23253" xr:uid="{00000000-0005-0000-0000-0000035B0000}"/>
    <cellStyle name="Comma 6 4 2 3 2 2 4" xfId="23254" xr:uid="{00000000-0005-0000-0000-0000045B0000}"/>
    <cellStyle name="Comma 6 4 2 3 2 2 4 2" xfId="23255" xr:uid="{00000000-0005-0000-0000-0000055B0000}"/>
    <cellStyle name="Comma 6 4 2 3 2 2 5" xfId="23256" xr:uid="{00000000-0005-0000-0000-0000065B0000}"/>
    <cellStyle name="Comma 6 4 2 3 2 3" xfId="23257" xr:uid="{00000000-0005-0000-0000-0000075B0000}"/>
    <cellStyle name="Comma 6 4 2 3 2 3 2" xfId="23258" xr:uid="{00000000-0005-0000-0000-0000085B0000}"/>
    <cellStyle name="Comma 6 4 2 3 2 3 2 2" xfId="23259" xr:uid="{00000000-0005-0000-0000-0000095B0000}"/>
    <cellStyle name="Comma 6 4 2 3 2 3 3" xfId="23260" xr:uid="{00000000-0005-0000-0000-00000A5B0000}"/>
    <cellStyle name="Comma 6 4 2 3 2 3 3 2" xfId="23261" xr:uid="{00000000-0005-0000-0000-00000B5B0000}"/>
    <cellStyle name="Comma 6 4 2 3 2 3 4" xfId="23262" xr:uid="{00000000-0005-0000-0000-00000C5B0000}"/>
    <cellStyle name="Comma 6 4 2 3 2 4" xfId="23263" xr:uid="{00000000-0005-0000-0000-00000D5B0000}"/>
    <cellStyle name="Comma 6 4 2 3 2 4 2" xfId="23264" xr:uid="{00000000-0005-0000-0000-00000E5B0000}"/>
    <cellStyle name="Comma 6 4 2 3 2 5" xfId="23265" xr:uid="{00000000-0005-0000-0000-00000F5B0000}"/>
    <cellStyle name="Comma 6 4 2 3 2 5 2" xfId="23266" xr:uid="{00000000-0005-0000-0000-0000105B0000}"/>
    <cellStyle name="Comma 6 4 2 3 2 6" xfId="23267" xr:uid="{00000000-0005-0000-0000-0000115B0000}"/>
    <cellStyle name="Comma 6 4 2 3 3" xfId="23268" xr:uid="{00000000-0005-0000-0000-0000125B0000}"/>
    <cellStyle name="Comma 6 4 2 3 3 2" xfId="23269" xr:uid="{00000000-0005-0000-0000-0000135B0000}"/>
    <cellStyle name="Comma 6 4 2 3 3 2 2" xfId="23270" xr:uid="{00000000-0005-0000-0000-0000145B0000}"/>
    <cellStyle name="Comma 6 4 2 3 3 2 2 2" xfId="23271" xr:uid="{00000000-0005-0000-0000-0000155B0000}"/>
    <cellStyle name="Comma 6 4 2 3 3 2 3" xfId="23272" xr:uid="{00000000-0005-0000-0000-0000165B0000}"/>
    <cellStyle name="Comma 6 4 2 3 3 2 3 2" xfId="23273" xr:uid="{00000000-0005-0000-0000-0000175B0000}"/>
    <cellStyle name="Comma 6 4 2 3 3 2 4" xfId="23274" xr:uid="{00000000-0005-0000-0000-0000185B0000}"/>
    <cellStyle name="Comma 6 4 2 3 3 3" xfId="23275" xr:uid="{00000000-0005-0000-0000-0000195B0000}"/>
    <cellStyle name="Comma 6 4 2 3 3 3 2" xfId="23276" xr:uid="{00000000-0005-0000-0000-00001A5B0000}"/>
    <cellStyle name="Comma 6 4 2 3 3 4" xfId="23277" xr:uid="{00000000-0005-0000-0000-00001B5B0000}"/>
    <cellStyle name="Comma 6 4 2 3 3 4 2" xfId="23278" xr:uid="{00000000-0005-0000-0000-00001C5B0000}"/>
    <cellStyle name="Comma 6 4 2 3 3 5" xfId="23279" xr:uid="{00000000-0005-0000-0000-00001D5B0000}"/>
    <cellStyle name="Comma 6 4 2 3 4" xfId="23280" xr:uid="{00000000-0005-0000-0000-00001E5B0000}"/>
    <cellStyle name="Comma 6 4 2 3 4 2" xfId="23281" xr:uid="{00000000-0005-0000-0000-00001F5B0000}"/>
    <cellStyle name="Comma 6 4 2 3 4 2 2" xfId="23282" xr:uid="{00000000-0005-0000-0000-0000205B0000}"/>
    <cellStyle name="Comma 6 4 2 3 4 3" xfId="23283" xr:uid="{00000000-0005-0000-0000-0000215B0000}"/>
    <cellStyle name="Comma 6 4 2 3 4 3 2" xfId="23284" xr:uid="{00000000-0005-0000-0000-0000225B0000}"/>
    <cellStyle name="Comma 6 4 2 3 4 4" xfId="23285" xr:uid="{00000000-0005-0000-0000-0000235B0000}"/>
    <cellStyle name="Comma 6 4 2 3 5" xfId="23286" xr:uid="{00000000-0005-0000-0000-0000245B0000}"/>
    <cellStyle name="Comma 6 4 2 3 5 2" xfId="23287" xr:uid="{00000000-0005-0000-0000-0000255B0000}"/>
    <cellStyle name="Comma 6 4 2 3 6" xfId="23288" xr:uid="{00000000-0005-0000-0000-0000265B0000}"/>
    <cellStyle name="Comma 6 4 2 3 6 2" xfId="23289" xr:uid="{00000000-0005-0000-0000-0000275B0000}"/>
    <cellStyle name="Comma 6 4 2 3 7" xfId="23290" xr:uid="{00000000-0005-0000-0000-0000285B0000}"/>
    <cellStyle name="Comma 6 4 2 4" xfId="23291" xr:uid="{00000000-0005-0000-0000-0000295B0000}"/>
    <cellStyle name="Comma 6 4 2 4 2" xfId="23292" xr:uid="{00000000-0005-0000-0000-00002A5B0000}"/>
    <cellStyle name="Comma 6 4 2 4 2 2" xfId="23293" xr:uid="{00000000-0005-0000-0000-00002B5B0000}"/>
    <cellStyle name="Comma 6 4 2 4 2 2 2" xfId="23294" xr:uid="{00000000-0005-0000-0000-00002C5B0000}"/>
    <cellStyle name="Comma 6 4 2 4 2 2 2 2" xfId="23295" xr:uid="{00000000-0005-0000-0000-00002D5B0000}"/>
    <cellStyle name="Comma 6 4 2 4 2 2 3" xfId="23296" xr:uid="{00000000-0005-0000-0000-00002E5B0000}"/>
    <cellStyle name="Comma 6 4 2 4 2 2 3 2" xfId="23297" xr:uid="{00000000-0005-0000-0000-00002F5B0000}"/>
    <cellStyle name="Comma 6 4 2 4 2 2 4" xfId="23298" xr:uid="{00000000-0005-0000-0000-0000305B0000}"/>
    <cellStyle name="Comma 6 4 2 4 2 3" xfId="23299" xr:uid="{00000000-0005-0000-0000-0000315B0000}"/>
    <cellStyle name="Comma 6 4 2 4 2 3 2" xfId="23300" xr:uid="{00000000-0005-0000-0000-0000325B0000}"/>
    <cellStyle name="Comma 6 4 2 4 2 4" xfId="23301" xr:uid="{00000000-0005-0000-0000-0000335B0000}"/>
    <cellStyle name="Comma 6 4 2 4 2 4 2" xfId="23302" xr:uid="{00000000-0005-0000-0000-0000345B0000}"/>
    <cellStyle name="Comma 6 4 2 4 2 5" xfId="23303" xr:uid="{00000000-0005-0000-0000-0000355B0000}"/>
    <cellStyle name="Comma 6 4 2 4 3" xfId="23304" xr:uid="{00000000-0005-0000-0000-0000365B0000}"/>
    <cellStyle name="Comma 6 4 2 4 3 2" xfId="23305" xr:uid="{00000000-0005-0000-0000-0000375B0000}"/>
    <cellStyle name="Comma 6 4 2 4 3 2 2" xfId="23306" xr:uid="{00000000-0005-0000-0000-0000385B0000}"/>
    <cellStyle name="Comma 6 4 2 4 3 3" xfId="23307" xr:uid="{00000000-0005-0000-0000-0000395B0000}"/>
    <cellStyle name="Comma 6 4 2 4 3 3 2" xfId="23308" xr:uid="{00000000-0005-0000-0000-00003A5B0000}"/>
    <cellStyle name="Comma 6 4 2 4 3 4" xfId="23309" xr:uid="{00000000-0005-0000-0000-00003B5B0000}"/>
    <cellStyle name="Comma 6 4 2 4 4" xfId="23310" xr:uid="{00000000-0005-0000-0000-00003C5B0000}"/>
    <cellStyle name="Comma 6 4 2 4 4 2" xfId="23311" xr:uid="{00000000-0005-0000-0000-00003D5B0000}"/>
    <cellStyle name="Comma 6 4 2 4 5" xfId="23312" xr:uid="{00000000-0005-0000-0000-00003E5B0000}"/>
    <cellStyle name="Comma 6 4 2 4 5 2" xfId="23313" xr:uid="{00000000-0005-0000-0000-00003F5B0000}"/>
    <cellStyle name="Comma 6 4 2 4 6" xfId="23314" xr:uid="{00000000-0005-0000-0000-0000405B0000}"/>
    <cellStyle name="Comma 6 4 2 5" xfId="23315" xr:uid="{00000000-0005-0000-0000-0000415B0000}"/>
    <cellStyle name="Comma 6 4 2 5 2" xfId="23316" xr:uid="{00000000-0005-0000-0000-0000425B0000}"/>
    <cellStyle name="Comma 6 4 2 5 2 2" xfId="23317" xr:uid="{00000000-0005-0000-0000-0000435B0000}"/>
    <cellStyle name="Comma 6 4 2 5 2 2 2" xfId="23318" xr:uid="{00000000-0005-0000-0000-0000445B0000}"/>
    <cellStyle name="Comma 6 4 2 5 2 3" xfId="23319" xr:uid="{00000000-0005-0000-0000-0000455B0000}"/>
    <cellStyle name="Comma 6 4 2 5 2 3 2" xfId="23320" xr:uid="{00000000-0005-0000-0000-0000465B0000}"/>
    <cellStyle name="Comma 6 4 2 5 2 4" xfId="23321" xr:uid="{00000000-0005-0000-0000-0000475B0000}"/>
    <cellStyle name="Comma 6 4 2 5 3" xfId="23322" xr:uid="{00000000-0005-0000-0000-0000485B0000}"/>
    <cellStyle name="Comma 6 4 2 5 3 2" xfId="23323" xr:uid="{00000000-0005-0000-0000-0000495B0000}"/>
    <cellStyle name="Comma 6 4 2 5 4" xfId="23324" xr:uid="{00000000-0005-0000-0000-00004A5B0000}"/>
    <cellStyle name="Comma 6 4 2 5 4 2" xfId="23325" xr:uid="{00000000-0005-0000-0000-00004B5B0000}"/>
    <cellStyle name="Comma 6 4 2 5 5" xfId="23326" xr:uid="{00000000-0005-0000-0000-00004C5B0000}"/>
    <cellStyle name="Comma 6 4 2 6" xfId="23327" xr:uid="{00000000-0005-0000-0000-00004D5B0000}"/>
    <cellStyle name="Comma 6 4 2 6 2" xfId="23328" xr:uid="{00000000-0005-0000-0000-00004E5B0000}"/>
    <cellStyle name="Comma 6 4 2 6 2 2" xfId="23329" xr:uid="{00000000-0005-0000-0000-00004F5B0000}"/>
    <cellStyle name="Comma 6 4 2 6 3" xfId="23330" xr:uid="{00000000-0005-0000-0000-0000505B0000}"/>
    <cellStyle name="Comma 6 4 2 6 3 2" xfId="23331" xr:uid="{00000000-0005-0000-0000-0000515B0000}"/>
    <cellStyle name="Comma 6 4 2 6 4" xfId="23332" xr:uid="{00000000-0005-0000-0000-0000525B0000}"/>
    <cellStyle name="Comma 6 4 2 7" xfId="23333" xr:uid="{00000000-0005-0000-0000-0000535B0000}"/>
    <cellStyle name="Comma 6 4 2 7 2" xfId="23334" xr:uid="{00000000-0005-0000-0000-0000545B0000}"/>
    <cellStyle name="Comma 6 4 2 8" xfId="23335" xr:uid="{00000000-0005-0000-0000-0000555B0000}"/>
    <cellStyle name="Comma 6 4 2 8 2" xfId="23336" xr:uid="{00000000-0005-0000-0000-0000565B0000}"/>
    <cellStyle name="Comma 6 4 2 9" xfId="23337" xr:uid="{00000000-0005-0000-0000-0000575B0000}"/>
    <cellStyle name="Comma 6 4 3" xfId="23338" xr:uid="{00000000-0005-0000-0000-0000585B0000}"/>
    <cellStyle name="Comma 6 4 3 2" xfId="23339" xr:uid="{00000000-0005-0000-0000-0000595B0000}"/>
    <cellStyle name="Comma 6 4 3 2 2" xfId="23340" xr:uid="{00000000-0005-0000-0000-00005A5B0000}"/>
    <cellStyle name="Comma 6 4 3 2 2 2" xfId="23341" xr:uid="{00000000-0005-0000-0000-00005B5B0000}"/>
    <cellStyle name="Comma 6 4 3 2 2 2 2" xfId="23342" xr:uid="{00000000-0005-0000-0000-00005C5B0000}"/>
    <cellStyle name="Comma 6 4 3 2 2 2 2 2" xfId="23343" xr:uid="{00000000-0005-0000-0000-00005D5B0000}"/>
    <cellStyle name="Comma 6 4 3 2 2 2 2 2 2" xfId="23344" xr:uid="{00000000-0005-0000-0000-00005E5B0000}"/>
    <cellStyle name="Comma 6 4 3 2 2 2 2 3" xfId="23345" xr:uid="{00000000-0005-0000-0000-00005F5B0000}"/>
    <cellStyle name="Comma 6 4 3 2 2 2 2 3 2" xfId="23346" xr:uid="{00000000-0005-0000-0000-0000605B0000}"/>
    <cellStyle name="Comma 6 4 3 2 2 2 2 4" xfId="23347" xr:uid="{00000000-0005-0000-0000-0000615B0000}"/>
    <cellStyle name="Comma 6 4 3 2 2 2 3" xfId="23348" xr:uid="{00000000-0005-0000-0000-0000625B0000}"/>
    <cellStyle name="Comma 6 4 3 2 2 2 3 2" xfId="23349" xr:uid="{00000000-0005-0000-0000-0000635B0000}"/>
    <cellStyle name="Comma 6 4 3 2 2 2 4" xfId="23350" xr:uid="{00000000-0005-0000-0000-0000645B0000}"/>
    <cellStyle name="Comma 6 4 3 2 2 2 4 2" xfId="23351" xr:uid="{00000000-0005-0000-0000-0000655B0000}"/>
    <cellStyle name="Comma 6 4 3 2 2 2 5" xfId="23352" xr:uid="{00000000-0005-0000-0000-0000665B0000}"/>
    <cellStyle name="Comma 6 4 3 2 2 3" xfId="23353" xr:uid="{00000000-0005-0000-0000-0000675B0000}"/>
    <cellStyle name="Comma 6 4 3 2 2 3 2" xfId="23354" xr:uid="{00000000-0005-0000-0000-0000685B0000}"/>
    <cellStyle name="Comma 6 4 3 2 2 3 2 2" xfId="23355" xr:uid="{00000000-0005-0000-0000-0000695B0000}"/>
    <cellStyle name="Comma 6 4 3 2 2 3 3" xfId="23356" xr:uid="{00000000-0005-0000-0000-00006A5B0000}"/>
    <cellStyle name="Comma 6 4 3 2 2 3 3 2" xfId="23357" xr:uid="{00000000-0005-0000-0000-00006B5B0000}"/>
    <cellStyle name="Comma 6 4 3 2 2 3 4" xfId="23358" xr:uid="{00000000-0005-0000-0000-00006C5B0000}"/>
    <cellStyle name="Comma 6 4 3 2 2 4" xfId="23359" xr:uid="{00000000-0005-0000-0000-00006D5B0000}"/>
    <cellStyle name="Comma 6 4 3 2 2 4 2" xfId="23360" xr:uid="{00000000-0005-0000-0000-00006E5B0000}"/>
    <cellStyle name="Comma 6 4 3 2 2 5" xfId="23361" xr:uid="{00000000-0005-0000-0000-00006F5B0000}"/>
    <cellStyle name="Comma 6 4 3 2 2 5 2" xfId="23362" xr:uid="{00000000-0005-0000-0000-0000705B0000}"/>
    <cellStyle name="Comma 6 4 3 2 2 6" xfId="23363" xr:uid="{00000000-0005-0000-0000-0000715B0000}"/>
    <cellStyle name="Comma 6 4 3 2 3" xfId="23364" xr:uid="{00000000-0005-0000-0000-0000725B0000}"/>
    <cellStyle name="Comma 6 4 3 2 3 2" xfId="23365" xr:uid="{00000000-0005-0000-0000-0000735B0000}"/>
    <cellStyle name="Comma 6 4 3 2 3 2 2" xfId="23366" xr:uid="{00000000-0005-0000-0000-0000745B0000}"/>
    <cellStyle name="Comma 6 4 3 2 3 2 2 2" xfId="23367" xr:uid="{00000000-0005-0000-0000-0000755B0000}"/>
    <cellStyle name="Comma 6 4 3 2 3 2 3" xfId="23368" xr:uid="{00000000-0005-0000-0000-0000765B0000}"/>
    <cellStyle name="Comma 6 4 3 2 3 2 3 2" xfId="23369" xr:uid="{00000000-0005-0000-0000-0000775B0000}"/>
    <cellStyle name="Comma 6 4 3 2 3 2 4" xfId="23370" xr:uid="{00000000-0005-0000-0000-0000785B0000}"/>
    <cellStyle name="Comma 6 4 3 2 3 3" xfId="23371" xr:uid="{00000000-0005-0000-0000-0000795B0000}"/>
    <cellStyle name="Comma 6 4 3 2 3 3 2" xfId="23372" xr:uid="{00000000-0005-0000-0000-00007A5B0000}"/>
    <cellStyle name="Comma 6 4 3 2 3 4" xfId="23373" xr:uid="{00000000-0005-0000-0000-00007B5B0000}"/>
    <cellStyle name="Comma 6 4 3 2 3 4 2" xfId="23374" xr:uid="{00000000-0005-0000-0000-00007C5B0000}"/>
    <cellStyle name="Comma 6 4 3 2 3 5" xfId="23375" xr:uid="{00000000-0005-0000-0000-00007D5B0000}"/>
    <cellStyle name="Comma 6 4 3 2 4" xfId="23376" xr:uid="{00000000-0005-0000-0000-00007E5B0000}"/>
    <cellStyle name="Comma 6 4 3 2 4 2" xfId="23377" xr:uid="{00000000-0005-0000-0000-00007F5B0000}"/>
    <cellStyle name="Comma 6 4 3 2 4 2 2" xfId="23378" xr:uid="{00000000-0005-0000-0000-0000805B0000}"/>
    <cellStyle name="Comma 6 4 3 2 4 3" xfId="23379" xr:uid="{00000000-0005-0000-0000-0000815B0000}"/>
    <cellStyle name="Comma 6 4 3 2 4 3 2" xfId="23380" xr:uid="{00000000-0005-0000-0000-0000825B0000}"/>
    <cellStyle name="Comma 6 4 3 2 4 4" xfId="23381" xr:uid="{00000000-0005-0000-0000-0000835B0000}"/>
    <cellStyle name="Comma 6 4 3 2 5" xfId="23382" xr:uid="{00000000-0005-0000-0000-0000845B0000}"/>
    <cellStyle name="Comma 6 4 3 2 5 2" xfId="23383" xr:uid="{00000000-0005-0000-0000-0000855B0000}"/>
    <cellStyle name="Comma 6 4 3 2 6" xfId="23384" xr:uid="{00000000-0005-0000-0000-0000865B0000}"/>
    <cellStyle name="Comma 6 4 3 2 6 2" xfId="23385" xr:uid="{00000000-0005-0000-0000-0000875B0000}"/>
    <cellStyle name="Comma 6 4 3 2 7" xfId="23386" xr:uid="{00000000-0005-0000-0000-0000885B0000}"/>
    <cellStyle name="Comma 6 4 3 3" xfId="23387" xr:uid="{00000000-0005-0000-0000-0000895B0000}"/>
    <cellStyle name="Comma 6 4 3 3 2" xfId="23388" xr:uid="{00000000-0005-0000-0000-00008A5B0000}"/>
    <cellStyle name="Comma 6 4 3 3 2 2" xfId="23389" xr:uid="{00000000-0005-0000-0000-00008B5B0000}"/>
    <cellStyle name="Comma 6 4 3 3 2 2 2" xfId="23390" xr:uid="{00000000-0005-0000-0000-00008C5B0000}"/>
    <cellStyle name="Comma 6 4 3 3 2 2 2 2" xfId="23391" xr:uid="{00000000-0005-0000-0000-00008D5B0000}"/>
    <cellStyle name="Comma 6 4 3 3 2 2 3" xfId="23392" xr:uid="{00000000-0005-0000-0000-00008E5B0000}"/>
    <cellStyle name="Comma 6 4 3 3 2 2 3 2" xfId="23393" xr:uid="{00000000-0005-0000-0000-00008F5B0000}"/>
    <cellStyle name="Comma 6 4 3 3 2 2 4" xfId="23394" xr:uid="{00000000-0005-0000-0000-0000905B0000}"/>
    <cellStyle name="Comma 6 4 3 3 2 3" xfId="23395" xr:uid="{00000000-0005-0000-0000-0000915B0000}"/>
    <cellStyle name="Comma 6 4 3 3 2 3 2" xfId="23396" xr:uid="{00000000-0005-0000-0000-0000925B0000}"/>
    <cellStyle name="Comma 6 4 3 3 2 4" xfId="23397" xr:uid="{00000000-0005-0000-0000-0000935B0000}"/>
    <cellStyle name="Comma 6 4 3 3 2 4 2" xfId="23398" xr:uid="{00000000-0005-0000-0000-0000945B0000}"/>
    <cellStyle name="Comma 6 4 3 3 2 5" xfId="23399" xr:uid="{00000000-0005-0000-0000-0000955B0000}"/>
    <cellStyle name="Comma 6 4 3 3 3" xfId="23400" xr:uid="{00000000-0005-0000-0000-0000965B0000}"/>
    <cellStyle name="Comma 6 4 3 3 3 2" xfId="23401" xr:uid="{00000000-0005-0000-0000-0000975B0000}"/>
    <cellStyle name="Comma 6 4 3 3 3 2 2" xfId="23402" xr:uid="{00000000-0005-0000-0000-0000985B0000}"/>
    <cellStyle name="Comma 6 4 3 3 3 3" xfId="23403" xr:uid="{00000000-0005-0000-0000-0000995B0000}"/>
    <cellStyle name="Comma 6 4 3 3 3 3 2" xfId="23404" xr:uid="{00000000-0005-0000-0000-00009A5B0000}"/>
    <cellStyle name="Comma 6 4 3 3 3 4" xfId="23405" xr:uid="{00000000-0005-0000-0000-00009B5B0000}"/>
    <cellStyle name="Comma 6 4 3 3 4" xfId="23406" xr:uid="{00000000-0005-0000-0000-00009C5B0000}"/>
    <cellStyle name="Comma 6 4 3 3 4 2" xfId="23407" xr:uid="{00000000-0005-0000-0000-00009D5B0000}"/>
    <cellStyle name="Comma 6 4 3 3 5" xfId="23408" xr:uid="{00000000-0005-0000-0000-00009E5B0000}"/>
    <cellStyle name="Comma 6 4 3 3 5 2" xfId="23409" xr:uid="{00000000-0005-0000-0000-00009F5B0000}"/>
    <cellStyle name="Comma 6 4 3 3 6" xfId="23410" xr:uid="{00000000-0005-0000-0000-0000A05B0000}"/>
    <cellStyle name="Comma 6 4 3 4" xfId="23411" xr:uid="{00000000-0005-0000-0000-0000A15B0000}"/>
    <cellStyle name="Comma 6 4 3 4 2" xfId="23412" xr:uid="{00000000-0005-0000-0000-0000A25B0000}"/>
    <cellStyle name="Comma 6 4 3 4 2 2" xfId="23413" xr:uid="{00000000-0005-0000-0000-0000A35B0000}"/>
    <cellStyle name="Comma 6 4 3 4 2 2 2" xfId="23414" xr:uid="{00000000-0005-0000-0000-0000A45B0000}"/>
    <cellStyle name="Comma 6 4 3 4 2 3" xfId="23415" xr:uid="{00000000-0005-0000-0000-0000A55B0000}"/>
    <cellStyle name="Comma 6 4 3 4 2 3 2" xfId="23416" xr:uid="{00000000-0005-0000-0000-0000A65B0000}"/>
    <cellStyle name="Comma 6 4 3 4 2 4" xfId="23417" xr:uid="{00000000-0005-0000-0000-0000A75B0000}"/>
    <cellStyle name="Comma 6 4 3 4 3" xfId="23418" xr:uid="{00000000-0005-0000-0000-0000A85B0000}"/>
    <cellStyle name="Comma 6 4 3 4 3 2" xfId="23419" xr:uid="{00000000-0005-0000-0000-0000A95B0000}"/>
    <cellStyle name="Comma 6 4 3 4 4" xfId="23420" xr:uid="{00000000-0005-0000-0000-0000AA5B0000}"/>
    <cellStyle name="Comma 6 4 3 4 4 2" xfId="23421" xr:uid="{00000000-0005-0000-0000-0000AB5B0000}"/>
    <cellStyle name="Comma 6 4 3 4 5" xfId="23422" xr:uid="{00000000-0005-0000-0000-0000AC5B0000}"/>
    <cellStyle name="Comma 6 4 3 5" xfId="23423" xr:uid="{00000000-0005-0000-0000-0000AD5B0000}"/>
    <cellStyle name="Comma 6 4 3 5 2" xfId="23424" xr:uid="{00000000-0005-0000-0000-0000AE5B0000}"/>
    <cellStyle name="Comma 6 4 3 5 2 2" xfId="23425" xr:uid="{00000000-0005-0000-0000-0000AF5B0000}"/>
    <cellStyle name="Comma 6 4 3 5 3" xfId="23426" xr:uid="{00000000-0005-0000-0000-0000B05B0000}"/>
    <cellStyle name="Comma 6 4 3 5 3 2" xfId="23427" xr:uid="{00000000-0005-0000-0000-0000B15B0000}"/>
    <cellStyle name="Comma 6 4 3 5 4" xfId="23428" xr:uid="{00000000-0005-0000-0000-0000B25B0000}"/>
    <cellStyle name="Comma 6 4 3 6" xfId="23429" xr:uid="{00000000-0005-0000-0000-0000B35B0000}"/>
    <cellStyle name="Comma 6 4 3 6 2" xfId="23430" xr:uid="{00000000-0005-0000-0000-0000B45B0000}"/>
    <cellStyle name="Comma 6 4 3 7" xfId="23431" xr:uid="{00000000-0005-0000-0000-0000B55B0000}"/>
    <cellStyle name="Comma 6 4 3 7 2" xfId="23432" xr:uid="{00000000-0005-0000-0000-0000B65B0000}"/>
    <cellStyle name="Comma 6 4 3 8" xfId="23433" xr:uid="{00000000-0005-0000-0000-0000B75B0000}"/>
    <cellStyle name="Comma 6 4 4" xfId="23434" xr:uid="{00000000-0005-0000-0000-0000B85B0000}"/>
    <cellStyle name="Comma 6 4 4 2" xfId="23435" xr:uid="{00000000-0005-0000-0000-0000B95B0000}"/>
    <cellStyle name="Comma 6 4 4 2 2" xfId="23436" xr:uid="{00000000-0005-0000-0000-0000BA5B0000}"/>
    <cellStyle name="Comma 6 4 4 2 2 2" xfId="23437" xr:uid="{00000000-0005-0000-0000-0000BB5B0000}"/>
    <cellStyle name="Comma 6 4 4 2 2 2 2" xfId="23438" xr:uid="{00000000-0005-0000-0000-0000BC5B0000}"/>
    <cellStyle name="Comma 6 4 4 2 2 2 2 2" xfId="23439" xr:uid="{00000000-0005-0000-0000-0000BD5B0000}"/>
    <cellStyle name="Comma 6 4 4 2 2 2 3" xfId="23440" xr:uid="{00000000-0005-0000-0000-0000BE5B0000}"/>
    <cellStyle name="Comma 6 4 4 2 2 2 3 2" xfId="23441" xr:uid="{00000000-0005-0000-0000-0000BF5B0000}"/>
    <cellStyle name="Comma 6 4 4 2 2 2 4" xfId="23442" xr:uid="{00000000-0005-0000-0000-0000C05B0000}"/>
    <cellStyle name="Comma 6 4 4 2 2 3" xfId="23443" xr:uid="{00000000-0005-0000-0000-0000C15B0000}"/>
    <cellStyle name="Comma 6 4 4 2 2 3 2" xfId="23444" xr:uid="{00000000-0005-0000-0000-0000C25B0000}"/>
    <cellStyle name="Comma 6 4 4 2 2 4" xfId="23445" xr:uid="{00000000-0005-0000-0000-0000C35B0000}"/>
    <cellStyle name="Comma 6 4 4 2 2 4 2" xfId="23446" xr:uid="{00000000-0005-0000-0000-0000C45B0000}"/>
    <cellStyle name="Comma 6 4 4 2 2 5" xfId="23447" xr:uid="{00000000-0005-0000-0000-0000C55B0000}"/>
    <cellStyle name="Comma 6 4 4 2 3" xfId="23448" xr:uid="{00000000-0005-0000-0000-0000C65B0000}"/>
    <cellStyle name="Comma 6 4 4 2 3 2" xfId="23449" xr:uid="{00000000-0005-0000-0000-0000C75B0000}"/>
    <cellStyle name="Comma 6 4 4 2 3 2 2" xfId="23450" xr:uid="{00000000-0005-0000-0000-0000C85B0000}"/>
    <cellStyle name="Comma 6 4 4 2 3 3" xfId="23451" xr:uid="{00000000-0005-0000-0000-0000C95B0000}"/>
    <cellStyle name="Comma 6 4 4 2 3 3 2" xfId="23452" xr:uid="{00000000-0005-0000-0000-0000CA5B0000}"/>
    <cellStyle name="Comma 6 4 4 2 3 4" xfId="23453" xr:uid="{00000000-0005-0000-0000-0000CB5B0000}"/>
    <cellStyle name="Comma 6 4 4 2 4" xfId="23454" xr:uid="{00000000-0005-0000-0000-0000CC5B0000}"/>
    <cellStyle name="Comma 6 4 4 2 4 2" xfId="23455" xr:uid="{00000000-0005-0000-0000-0000CD5B0000}"/>
    <cellStyle name="Comma 6 4 4 2 5" xfId="23456" xr:uid="{00000000-0005-0000-0000-0000CE5B0000}"/>
    <cellStyle name="Comma 6 4 4 2 5 2" xfId="23457" xr:uid="{00000000-0005-0000-0000-0000CF5B0000}"/>
    <cellStyle name="Comma 6 4 4 2 6" xfId="23458" xr:uid="{00000000-0005-0000-0000-0000D05B0000}"/>
    <cellStyle name="Comma 6 4 4 3" xfId="23459" xr:uid="{00000000-0005-0000-0000-0000D15B0000}"/>
    <cellStyle name="Comma 6 4 4 3 2" xfId="23460" xr:uid="{00000000-0005-0000-0000-0000D25B0000}"/>
    <cellStyle name="Comma 6 4 4 3 2 2" xfId="23461" xr:uid="{00000000-0005-0000-0000-0000D35B0000}"/>
    <cellStyle name="Comma 6 4 4 3 2 2 2" xfId="23462" xr:uid="{00000000-0005-0000-0000-0000D45B0000}"/>
    <cellStyle name="Comma 6 4 4 3 2 3" xfId="23463" xr:uid="{00000000-0005-0000-0000-0000D55B0000}"/>
    <cellStyle name="Comma 6 4 4 3 2 3 2" xfId="23464" xr:uid="{00000000-0005-0000-0000-0000D65B0000}"/>
    <cellStyle name="Comma 6 4 4 3 2 4" xfId="23465" xr:uid="{00000000-0005-0000-0000-0000D75B0000}"/>
    <cellStyle name="Comma 6 4 4 3 3" xfId="23466" xr:uid="{00000000-0005-0000-0000-0000D85B0000}"/>
    <cellStyle name="Comma 6 4 4 3 3 2" xfId="23467" xr:uid="{00000000-0005-0000-0000-0000D95B0000}"/>
    <cellStyle name="Comma 6 4 4 3 4" xfId="23468" xr:uid="{00000000-0005-0000-0000-0000DA5B0000}"/>
    <cellStyle name="Comma 6 4 4 3 4 2" xfId="23469" xr:uid="{00000000-0005-0000-0000-0000DB5B0000}"/>
    <cellStyle name="Comma 6 4 4 3 5" xfId="23470" xr:uid="{00000000-0005-0000-0000-0000DC5B0000}"/>
    <cellStyle name="Comma 6 4 4 4" xfId="23471" xr:uid="{00000000-0005-0000-0000-0000DD5B0000}"/>
    <cellStyle name="Comma 6 4 4 4 2" xfId="23472" xr:uid="{00000000-0005-0000-0000-0000DE5B0000}"/>
    <cellStyle name="Comma 6 4 4 4 2 2" xfId="23473" xr:uid="{00000000-0005-0000-0000-0000DF5B0000}"/>
    <cellStyle name="Comma 6 4 4 4 3" xfId="23474" xr:uid="{00000000-0005-0000-0000-0000E05B0000}"/>
    <cellStyle name="Comma 6 4 4 4 3 2" xfId="23475" xr:uid="{00000000-0005-0000-0000-0000E15B0000}"/>
    <cellStyle name="Comma 6 4 4 4 4" xfId="23476" xr:uid="{00000000-0005-0000-0000-0000E25B0000}"/>
    <cellStyle name="Comma 6 4 4 5" xfId="23477" xr:uid="{00000000-0005-0000-0000-0000E35B0000}"/>
    <cellStyle name="Comma 6 4 4 5 2" xfId="23478" xr:uid="{00000000-0005-0000-0000-0000E45B0000}"/>
    <cellStyle name="Comma 6 4 4 6" xfId="23479" xr:uid="{00000000-0005-0000-0000-0000E55B0000}"/>
    <cellStyle name="Comma 6 4 4 6 2" xfId="23480" xr:uid="{00000000-0005-0000-0000-0000E65B0000}"/>
    <cellStyle name="Comma 6 4 4 7" xfId="23481" xr:uid="{00000000-0005-0000-0000-0000E75B0000}"/>
    <cellStyle name="Comma 6 4 5" xfId="23482" xr:uid="{00000000-0005-0000-0000-0000E85B0000}"/>
    <cellStyle name="Comma 6 4 5 2" xfId="23483" xr:uid="{00000000-0005-0000-0000-0000E95B0000}"/>
    <cellStyle name="Comma 6 4 5 2 2" xfId="23484" xr:uid="{00000000-0005-0000-0000-0000EA5B0000}"/>
    <cellStyle name="Comma 6 4 5 2 2 2" xfId="23485" xr:uid="{00000000-0005-0000-0000-0000EB5B0000}"/>
    <cellStyle name="Comma 6 4 5 2 2 2 2" xfId="23486" xr:uid="{00000000-0005-0000-0000-0000EC5B0000}"/>
    <cellStyle name="Comma 6 4 5 2 2 3" xfId="23487" xr:uid="{00000000-0005-0000-0000-0000ED5B0000}"/>
    <cellStyle name="Comma 6 4 5 2 2 3 2" xfId="23488" xr:uid="{00000000-0005-0000-0000-0000EE5B0000}"/>
    <cellStyle name="Comma 6 4 5 2 2 4" xfId="23489" xr:uid="{00000000-0005-0000-0000-0000EF5B0000}"/>
    <cellStyle name="Comma 6 4 5 2 3" xfId="23490" xr:uid="{00000000-0005-0000-0000-0000F05B0000}"/>
    <cellStyle name="Comma 6 4 5 2 3 2" xfId="23491" xr:uid="{00000000-0005-0000-0000-0000F15B0000}"/>
    <cellStyle name="Comma 6 4 5 2 4" xfId="23492" xr:uid="{00000000-0005-0000-0000-0000F25B0000}"/>
    <cellStyle name="Comma 6 4 5 2 4 2" xfId="23493" xr:uid="{00000000-0005-0000-0000-0000F35B0000}"/>
    <cellStyle name="Comma 6 4 5 2 5" xfId="23494" xr:uid="{00000000-0005-0000-0000-0000F45B0000}"/>
    <cellStyle name="Comma 6 4 5 3" xfId="23495" xr:uid="{00000000-0005-0000-0000-0000F55B0000}"/>
    <cellStyle name="Comma 6 4 5 3 2" xfId="23496" xr:uid="{00000000-0005-0000-0000-0000F65B0000}"/>
    <cellStyle name="Comma 6 4 5 3 2 2" xfId="23497" xr:uid="{00000000-0005-0000-0000-0000F75B0000}"/>
    <cellStyle name="Comma 6 4 5 3 3" xfId="23498" xr:uid="{00000000-0005-0000-0000-0000F85B0000}"/>
    <cellStyle name="Comma 6 4 5 3 3 2" xfId="23499" xr:uid="{00000000-0005-0000-0000-0000F95B0000}"/>
    <cellStyle name="Comma 6 4 5 3 4" xfId="23500" xr:uid="{00000000-0005-0000-0000-0000FA5B0000}"/>
    <cellStyle name="Comma 6 4 5 4" xfId="23501" xr:uid="{00000000-0005-0000-0000-0000FB5B0000}"/>
    <cellStyle name="Comma 6 4 5 4 2" xfId="23502" xr:uid="{00000000-0005-0000-0000-0000FC5B0000}"/>
    <cellStyle name="Comma 6 4 5 5" xfId="23503" xr:uid="{00000000-0005-0000-0000-0000FD5B0000}"/>
    <cellStyle name="Comma 6 4 5 5 2" xfId="23504" xr:uid="{00000000-0005-0000-0000-0000FE5B0000}"/>
    <cellStyle name="Comma 6 4 5 6" xfId="23505" xr:uid="{00000000-0005-0000-0000-0000FF5B0000}"/>
    <cellStyle name="Comma 6 4 6" xfId="23506" xr:uid="{00000000-0005-0000-0000-0000005C0000}"/>
    <cellStyle name="Comma 6 4 6 2" xfId="23507" xr:uid="{00000000-0005-0000-0000-0000015C0000}"/>
    <cellStyle name="Comma 6 4 6 2 2" xfId="23508" xr:uid="{00000000-0005-0000-0000-0000025C0000}"/>
    <cellStyle name="Comma 6 4 6 2 2 2" xfId="23509" xr:uid="{00000000-0005-0000-0000-0000035C0000}"/>
    <cellStyle name="Comma 6 4 6 2 3" xfId="23510" xr:uid="{00000000-0005-0000-0000-0000045C0000}"/>
    <cellStyle name="Comma 6 4 6 2 3 2" xfId="23511" xr:uid="{00000000-0005-0000-0000-0000055C0000}"/>
    <cellStyle name="Comma 6 4 6 2 4" xfId="23512" xr:uid="{00000000-0005-0000-0000-0000065C0000}"/>
    <cellStyle name="Comma 6 4 6 3" xfId="23513" xr:uid="{00000000-0005-0000-0000-0000075C0000}"/>
    <cellStyle name="Comma 6 4 6 3 2" xfId="23514" xr:uid="{00000000-0005-0000-0000-0000085C0000}"/>
    <cellStyle name="Comma 6 4 6 4" xfId="23515" xr:uid="{00000000-0005-0000-0000-0000095C0000}"/>
    <cellStyle name="Comma 6 4 6 4 2" xfId="23516" xr:uid="{00000000-0005-0000-0000-00000A5C0000}"/>
    <cellStyle name="Comma 6 4 6 5" xfId="23517" xr:uid="{00000000-0005-0000-0000-00000B5C0000}"/>
    <cellStyle name="Comma 6 4 7" xfId="23518" xr:uid="{00000000-0005-0000-0000-00000C5C0000}"/>
    <cellStyle name="Comma 6 4 7 2" xfId="23519" xr:uid="{00000000-0005-0000-0000-00000D5C0000}"/>
    <cellStyle name="Comma 6 4 7 2 2" xfId="23520" xr:uid="{00000000-0005-0000-0000-00000E5C0000}"/>
    <cellStyle name="Comma 6 4 7 3" xfId="23521" xr:uid="{00000000-0005-0000-0000-00000F5C0000}"/>
    <cellStyle name="Comma 6 4 7 3 2" xfId="23522" xr:uid="{00000000-0005-0000-0000-0000105C0000}"/>
    <cellStyle name="Comma 6 4 7 4" xfId="23523" xr:uid="{00000000-0005-0000-0000-0000115C0000}"/>
    <cellStyle name="Comma 6 4 8" xfId="23524" xr:uid="{00000000-0005-0000-0000-0000125C0000}"/>
    <cellStyle name="Comma 6 4 8 2" xfId="23525" xr:uid="{00000000-0005-0000-0000-0000135C0000}"/>
    <cellStyle name="Comma 6 4 9" xfId="23526" xr:uid="{00000000-0005-0000-0000-0000145C0000}"/>
    <cellStyle name="Comma 6 4 9 2" xfId="23527" xr:uid="{00000000-0005-0000-0000-0000155C0000}"/>
    <cellStyle name="Comma 6 5" xfId="23528" xr:uid="{00000000-0005-0000-0000-0000165C0000}"/>
    <cellStyle name="Comma 6 5 10" xfId="23529" xr:uid="{00000000-0005-0000-0000-0000175C0000}"/>
    <cellStyle name="Comma 6 5 2" xfId="23530" xr:uid="{00000000-0005-0000-0000-0000185C0000}"/>
    <cellStyle name="Comma 6 5 2 2" xfId="23531" xr:uid="{00000000-0005-0000-0000-0000195C0000}"/>
    <cellStyle name="Comma 6 5 2 2 2" xfId="23532" xr:uid="{00000000-0005-0000-0000-00001A5C0000}"/>
    <cellStyle name="Comma 6 5 2 2 2 2" xfId="23533" xr:uid="{00000000-0005-0000-0000-00001B5C0000}"/>
    <cellStyle name="Comma 6 5 2 2 2 2 2" xfId="23534" xr:uid="{00000000-0005-0000-0000-00001C5C0000}"/>
    <cellStyle name="Comma 6 5 2 2 2 2 2 2" xfId="23535" xr:uid="{00000000-0005-0000-0000-00001D5C0000}"/>
    <cellStyle name="Comma 6 5 2 2 2 2 2 2 2" xfId="23536" xr:uid="{00000000-0005-0000-0000-00001E5C0000}"/>
    <cellStyle name="Comma 6 5 2 2 2 2 2 2 2 2" xfId="23537" xr:uid="{00000000-0005-0000-0000-00001F5C0000}"/>
    <cellStyle name="Comma 6 5 2 2 2 2 2 2 3" xfId="23538" xr:uid="{00000000-0005-0000-0000-0000205C0000}"/>
    <cellStyle name="Comma 6 5 2 2 2 2 2 2 3 2" xfId="23539" xr:uid="{00000000-0005-0000-0000-0000215C0000}"/>
    <cellStyle name="Comma 6 5 2 2 2 2 2 2 4" xfId="23540" xr:uid="{00000000-0005-0000-0000-0000225C0000}"/>
    <cellStyle name="Comma 6 5 2 2 2 2 2 3" xfId="23541" xr:uid="{00000000-0005-0000-0000-0000235C0000}"/>
    <cellStyle name="Comma 6 5 2 2 2 2 2 3 2" xfId="23542" xr:uid="{00000000-0005-0000-0000-0000245C0000}"/>
    <cellStyle name="Comma 6 5 2 2 2 2 2 4" xfId="23543" xr:uid="{00000000-0005-0000-0000-0000255C0000}"/>
    <cellStyle name="Comma 6 5 2 2 2 2 2 4 2" xfId="23544" xr:uid="{00000000-0005-0000-0000-0000265C0000}"/>
    <cellStyle name="Comma 6 5 2 2 2 2 2 5" xfId="23545" xr:uid="{00000000-0005-0000-0000-0000275C0000}"/>
    <cellStyle name="Comma 6 5 2 2 2 2 3" xfId="23546" xr:uid="{00000000-0005-0000-0000-0000285C0000}"/>
    <cellStyle name="Comma 6 5 2 2 2 2 3 2" xfId="23547" xr:uid="{00000000-0005-0000-0000-0000295C0000}"/>
    <cellStyle name="Comma 6 5 2 2 2 2 3 2 2" xfId="23548" xr:uid="{00000000-0005-0000-0000-00002A5C0000}"/>
    <cellStyle name="Comma 6 5 2 2 2 2 3 3" xfId="23549" xr:uid="{00000000-0005-0000-0000-00002B5C0000}"/>
    <cellStyle name="Comma 6 5 2 2 2 2 3 3 2" xfId="23550" xr:uid="{00000000-0005-0000-0000-00002C5C0000}"/>
    <cellStyle name="Comma 6 5 2 2 2 2 3 4" xfId="23551" xr:uid="{00000000-0005-0000-0000-00002D5C0000}"/>
    <cellStyle name="Comma 6 5 2 2 2 2 4" xfId="23552" xr:uid="{00000000-0005-0000-0000-00002E5C0000}"/>
    <cellStyle name="Comma 6 5 2 2 2 2 4 2" xfId="23553" xr:uid="{00000000-0005-0000-0000-00002F5C0000}"/>
    <cellStyle name="Comma 6 5 2 2 2 2 5" xfId="23554" xr:uid="{00000000-0005-0000-0000-0000305C0000}"/>
    <cellStyle name="Comma 6 5 2 2 2 2 5 2" xfId="23555" xr:uid="{00000000-0005-0000-0000-0000315C0000}"/>
    <cellStyle name="Comma 6 5 2 2 2 2 6" xfId="23556" xr:uid="{00000000-0005-0000-0000-0000325C0000}"/>
    <cellStyle name="Comma 6 5 2 2 2 3" xfId="23557" xr:uid="{00000000-0005-0000-0000-0000335C0000}"/>
    <cellStyle name="Comma 6 5 2 2 2 3 2" xfId="23558" xr:uid="{00000000-0005-0000-0000-0000345C0000}"/>
    <cellStyle name="Comma 6 5 2 2 2 3 2 2" xfId="23559" xr:uid="{00000000-0005-0000-0000-0000355C0000}"/>
    <cellStyle name="Comma 6 5 2 2 2 3 2 2 2" xfId="23560" xr:uid="{00000000-0005-0000-0000-0000365C0000}"/>
    <cellStyle name="Comma 6 5 2 2 2 3 2 3" xfId="23561" xr:uid="{00000000-0005-0000-0000-0000375C0000}"/>
    <cellStyle name="Comma 6 5 2 2 2 3 2 3 2" xfId="23562" xr:uid="{00000000-0005-0000-0000-0000385C0000}"/>
    <cellStyle name="Comma 6 5 2 2 2 3 2 4" xfId="23563" xr:uid="{00000000-0005-0000-0000-0000395C0000}"/>
    <cellStyle name="Comma 6 5 2 2 2 3 3" xfId="23564" xr:uid="{00000000-0005-0000-0000-00003A5C0000}"/>
    <cellStyle name="Comma 6 5 2 2 2 3 3 2" xfId="23565" xr:uid="{00000000-0005-0000-0000-00003B5C0000}"/>
    <cellStyle name="Comma 6 5 2 2 2 3 4" xfId="23566" xr:uid="{00000000-0005-0000-0000-00003C5C0000}"/>
    <cellStyle name="Comma 6 5 2 2 2 3 4 2" xfId="23567" xr:uid="{00000000-0005-0000-0000-00003D5C0000}"/>
    <cellStyle name="Comma 6 5 2 2 2 3 5" xfId="23568" xr:uid="{00000000-0005-0000-0000-00003E5C0000}"/>
    <cellStyle name="Comma 6 5 2 2 2 4" xfId="23569" xr:uid="{00000000-0005-0000-0000-00003F5C0000}"/>
    <cellStyle name="Comma 6 5 2 2 2 4 2" xfId="23570" xr:uid="{00000000-0005-0000-0000-0000405C0000}"/>
    <cellStyle name="Comma 6 5 2 2 2 4 2 2" xfId="23571" xr:uid="{00000000-0005-0000-0000-0000415C0000}"/>
    <cellStyle name="Comma 6 5 2 2 2 4 3" xfId="23572" xr:uid="{00000000-0005-0000-0000-0000425C0000}"/>
    <cellStyle name="Comma 6 5 2 2 2 4 3 2" xfId="23573" xr:uid="{00000000-0005-0000-0000-0000435C0000}"/>
    <cellStyle name="Comma 6 5 2 2 2 4 4" xfId="23574" xr:uid="{00000000-0005-0000-0000-0000445C0000}"/>
    <cellStyle name="Comma 6 5 2 2 2 5" xfId="23575" xr:uid="{00000000-0005-0000-0000-0000455C0000}"/>
    <cellStyle name="Comma 6 5 2 2 2 5 2" xfId="23576" xr:uid="{00000000-0005-0000-0000-0000465C0000}"/>
    <cellStyle name="Comma 6 5 2 2 2 6" xfId="23577" xr:uid="{00000000-0005-0000-0000-0000475C0000}"/>
    <cellStyle name="Comma 6 5 2 2 2 6 2" xfId="23578" xr:uid="{00000000-0005-0000-0000-0000485C0000}"/>
    <cellStyle name="Comma 6 5 2 2 2 7" xfId="23579" xr:uid="{00000000-0005-0000-0000-0000495C0000}"/>
    <cellStyle name="Comma 6 5 2 2 3" xfId="23580" xr:uid="{00000000-0005-0000-0000-00004A5C0000}"/>
    <cellStyle name="Comma 6 5 2 2 3 2" xfId="23581" xr:uid="{00000000-0005-0000-0000-00004B5C0000}"/>
    <cellStyle name="Comma 6 5 2 2 3 2 2" xfId="23582" xr:uid="{00000000-0005-0000-0000-00004C5C0000}"/>
    <cellStyle name="Comma 6 5 2 2 3 2 2 2" xfId="23583" xr:uid="{00000000-0005-0000-0000-00004D5C0000}"/>
    <cellStyle name="Comma 6 5 2 2 3 2 2 2 2" xfId="23584" xr:uid="{00000000-0005-0000-0000-00004E5C0000}"/>
    <cellStyle name="Comma 6 5 2 2 3 2 2 3" xfId="23585" xr:uid="{00000000-0005-0000-0000-00004F5C0000}"/>
    <cellStyle name="Comma 6 5 2 2 3 2 2 3 2" xfId="23586" xr:uid="{00000000-0005-0000-0000-0000505C0000}"/>
    <cellStyle name="Comma 6 5 2 2 3 2 2 4" xfId="23587" xr:uid="{00000000-0005-0000-0000-0000515C0000}"/>
    <cellStyle name="Comma 6 5 2 2 3 2 3" xfId="23588" xr:uid="{00000000-0005-0000-0000-0000525C0000}"/>
    <cellStyle name="Comma 6 5 2 2 3 2 3 2" xfId="23589" xr:uid="{00000000-0005-0000-0000-0000535C0000}"/>
    <cellStyle name="Comma 6 5 2 2 3 2 4" xfId="23590" xr:uid="{00000000-0005-0000-0000-0000545C0000}"/>
    <cellStyle name="Comma 6 5 2 2 3 2 4 2" xfId="23591" xr:uid="{00000000-0005-0000-0000-0000555C0000}"/>
    <cellStyle name="Comma 6 5 2 2 3 2 5" xfId="23592" xr:uid="{00000000-0005-0000-0000-0000565C0000}"/>
    <cellStyle name="Comma 6 5 2 2 3 3" xfId="23593" xr:uid="{00000000-0005-0000-0000-0000575C0000}"/>
    <cellStyle name="Comma 6 5 2 2 3 3 2" xfId="23594" xr:uid="{00000000-0005-0000-0000-0000585C0000}"/>
    <cellStyle name="Comma 6 5 2 2 3 3 2 2" xfId="23595" xr:uid="{00000000-0005-0000-0000-0000595C0000}"/>
    <cellStyle name="Comma 6 5 2 2 3 3 3" xfId="23596" xr:uid="{00000000-0005-0000-0000-00005A5C0000}"/>
    <cellStyle name="Comma 6 5 2 2 3 3 3 2" xfId="23597" xr:uid="{00000000-0005-0000-0000-00005B5C0000}"/>
    <cellStyle name="Comma 6 5 2 2 3 3 4" xfId="23598" xr:uid="{00000000-0005-0000-0000-00005C5C0000}"/>
    <cellStyle name="Comma 6 5 2 2 3 4" xfId="23599" xr:uid="{00000000-0005-0000-0000-00005D5C0000}"/>
    <cellStyle name="Comma 6 5 2 2 3 4 2" xfId="23600" xr:uid="{00000000-0005-0000-0000-00005E5C0000}"/>
    <cellStyle name="Comma 6 5 2 2 3 5" xfId="23601" xr:uid="{00000000-0005-0000-0000-00005F5C0000}"/>
    <cellStyle name="Comma 6 5 2 2 3 5 2" xfId="23602" xr:uid="{00000000-0005-0000-0000-0000605C0000}"/>
    <cellStyle name="Comma 6 5 2 2 3 6" xfId="23603" xr:uid="{00000000-0005-0000-0000-0000615C0000}"/>
    <cellStyle name="Comma 6 5 2 2 4" xfId="23604" xr:uid="{00000000-0005-0000-0000-0000625C0000}"/>
    <cellStyle name="Comma 6 5 2 2 4 2" xfId="23605" xr:uid="{00000000-0005-0000-0000-0000635C0000}"/>
    <cellStyle name="Comma 6 5 2 2 4 2 2" xfId="23606" xr:uid="{00000000-0005-0000-0000-0000645C0000}"/>
    <cellStyle name="Comma 6 5 2 2 4 2 2 2" xfId="23607" xr:uid="{00000000-0005-0000-0000-0000655C0000}"/>
    <cellStyle name="Comma 6 5 2 2 4 2 3" xfId="23608" xr:uid="{00000000-0005-0000-0000-0000665C0000}"/>
    <cellStyle name="Comma 6 5 2 2 4 2 3 2" xfId="23609" xr:uid="{00000000-0005-0000-0000-0000675C0000}"/>
    <cellStyle name="Comma 6 5 2 2 4 2 4" xfId="23610" xr:uid="{00000000-0005-0000-0000-0000685C0000}"/>
    <cellStyle name="Comma 6 5 2 2 4 3" xfId="23611" xr:uid="{00000000-0005-0000-0000-0000695C0000}"/>
    <cellStyle name="Comma 6 5 2 2 4 3 2" xfId="23612" xr:uid="{00000000-0005-0000-0000-00006A5C0000}"/>
    <cellStyle name="Comma 6 5 2 2 4 4" xfId="23613" xr:uid="{00000000-0005-0000-0000-00006B5C0000}"/>
    <cellStyle name="Comma 6 5 2 2 4 4 2" xfId="23614" xr:uid="{00000000-0005-0000-0000-00006C5C0000}"/>
    <cellStyle name="Comma 6 5 2 2 4 5" xfId="23615" xr:uid="{00000000-0005-0000-0000-00006D5C0000}"/>
    <cellStyle name="Comma 6 5 2 2 5" xfId="23616" xr:uid="{00000000-0005-0000-0000-00006E5C0000}"/>
    <cellStyle name="Comma 6 5 2 2 5 2" xfId="23617" xr:uid="{00000000-0005-0000-0000-00006F5C0000}"/>
    <cellStyle name="Comma 6 5 2 2 5 2 2" xfId="23618" xr:uid="{00000000-0005-0000-0000-0000705C0000}"/>
    <cellStyle name="Comma 6 5 2 2 5 3" xfId="23619" xr:uid="{00000000-0005-0000-0000-0000715C0000}"/>
    <cellStyle name="Comma 6 5 2 2 5 3 2" xfId="23620" xr:uid="{00000000-0005-0000-0000-0000725C0000}"/>
    <cellStyle name="Comma 6 5 2 2 5 4" xfId="23621" xr:uid="{00000000-0005-0000-0000-0000735C0000}"/>
    <cellStyle name="Comma 6 5 2 2 6" xfId="23622" xr:uid="{00000000-0005-0000-0000-0000745C0000}"/>
    <cellStyle name="Comma 6 5 2 2 6 2" xfId="23623" xr:uid="{00000000-0005-0000-0000-0000755C0000}"/>
    <cellStyle name="Comma 6 5 2 2 7" xfId="23624" xr:uid="{00000000-0005-0000-0000-0000765C0000}"/>
    <cellStyle name="Comma 6 5 2 2 7 2" xfId="23625" xr:uid="{00000000-0005-0000-0000-0000775C0000}"/>
    <cellStyle name="Comma 6 5 2 2 8" xfId="23626" xr:uid="{00000000-0005-0000-0000-0000785C0000}"/>
    <cellStyle name="Comma 6 5 2 3" xfId="23627" xr:uid="{00000000-0005-0000-0000-0000795C0000}"/>
    <cellStyle name="Comma 6 5 2 3 2" xfId="23628" xr:uid="{00000000-0005-0000-0000-00007A5C0000}"/>
    <cellStyle name="Comma 6 5 2 3 2 2" xfId="23629" xr:uid="{00000000-0005-0000-0000-00007B5C0000}"/>
    <cellStyle name="Comma 6 5 2 3 2 2 2" xfId="23630" xr:uid="{00000000-0005-0000-0000-00007C5C0000}"/>
    <cellStyle name="Comma 6 5 2 3 2 2 2 2" xfId="23631" xr:uid="{00000000-0005-0000-0000-00007D5C0000}"/>
    <cellStyle name="Comma 6 5 2 3 2 2 2 2 2" xfId="23632" xr:uid="{00000000-0005-0000-0000-00007E5C0000}"/>
    <cellStyle name="Comma 6 5 2 3 2 2 2 3" xfId="23633" xr:uid="{00000000-0005-0000-0000-00007F5C0000}"/>
    <cellStyle name="Comma 6 5 2 3 2 2 2 3 2" xfId="23634" xr:uid="{00000000-0005-0000-0000-0000805C0000}"/>
    <cellStyle name="Comma 6 5 2 3 2 2 2 4" xfId="23635" xr:uid="{00000000-0005-0000-0000-0000815C0000}"/>
    <cellStyle name="Comma 6 5 2 3 2 2 3" xfId="23636" xr:uid="{00000000-0005-0000-0000-0000825C0000}"/>
    <cellStyle name="Comma 6 5 2 3 2 2 3 2" xfId="23637" xr:uid="{00000000-0005-0000-0000-0000835C0000}"/>
    <cellStyle name="Comma 6 5 2 3 2 2 4" xfId="23638" xr:uid="{00000000-0005-0000-0000-0000845C0000}"/>
    <cellStyle name="Comma 6 5 2 3 2 2 4 2" xfId="23639" xr:uid="{00000000-0005-0000-0000-0000855C0000}"/>
    <cellStyle name="Comma 6 5 2 3 2 2 5" xfId="23640" xr:uid="{00000000-0005-0000-0000-0000865C0000}"/>
    <cellStyle name="Comma 6 5 2 3 2 3" xfId="23641" xr:uid="{00000000-0005-0000-0000-0000875C0000}"/>
    <cellStyle name="Comma 6 5 2 3 2 3 2" xfId="23642" xr:uid="{00000000-0005-0000-0000-0000885C0000}"/>
    <cellStyle name="Comma 6 5 2 3 2 3 2 2" xfId="23643" xr:uid="{00000000-0005-0000-0000-0000895C0000}"/>
    <cellStyle name="Comma 6 5 2 3 2 3 3" xfId="23644" xr:uid="{00000000-0005-0000-0000-00008A5C0000}"/>
    <cellStyle name="Comma 6 5 2 3 2 3 3 2" xfId="23645" xr:uid="{00000000-0005-0000-0000-00008B5C0000}"/>
    <cellStyle name="Comma 6 5 2 3 2 3 4" xfId="23646" xr:uid="{00000000-0005-0000-0000-00008C5C0000}"/>
    <cellStyle name="Comma 6 5 2 3 2 4" xfId="23647" xr:uid="{00000000-0005-0000-0000-00008D5C0000}"/>
    <cellStyle name="Comma 6 5 2 3 2 4 2" xfId="23648" xr:uid="{00000000-0005-0000-0000-00008E5C0000}"/>
    <cellStyle name="Comma 6 5 2 3 2 5" xfId="23649" xr:uid="{00000000-0005-0000-0000-00008F5C0000}"/>
    <cellStyle name="Comma 6 5 2 3 2 5 2" xfId="23650" xr:uid="{00000000-0005-0000-0000-0000905C0000}"/>
    <cellStyle name="Comma 6 5 2 3 2 6" xfId="23651" xr:uid="{00000000-0005-0000-0000-0000915C0000}"/>
    <cellStyle name="Comma 6 5 2 3 3" xfId="23652" xr:uid="{00000000-0005-0000-0000-0000925C0000}"/>
    <cellStyle name="Comma 6 5 2 3 3 2" xfId="23653" xr:uid="{00000000-0005-0000-0000-0000935C0000}"/>
    <cellStyle name="Comma 6 5 2 3 3 2 2" xfId="23654" xr:uid="{00000000-0005-0000-0000-0000945C0000}"/>
    <cellStyle name="Comma 6 5 2 3 3 2 2 2" xfId="23655" xr:uid="{00000000-0005-0000-0000-0000955C0000}"/>
    <cellStyle name="Comma 6 5 2 3 3 2 3" xfId="23656" xr:uid="{00000000-0005-0000-0000-0000965C0000}"/>
    <cellStyle name="Comma 6 5 2 3 3 2 3 2" xfId="23657" xr:uid="{00000000-0005-0000-0000-0000975C0000}"/>
    <cellStyle name="Comma 6 5 2 3 3 2 4" xfId="23658" xr:uid="{00000000-0005-0000-0000-0000985C0000}"/>
    <cellStyle name="Comma 6 5 2 3 3 3" xfId="23659" xr:uid="{00000000-0005-0000-0000-0000995C0000}"/>
    <cellStyle name="Comma 6 5 2 3 3 3 2" xfId="23660" xr:uid="{00000000-0005-0000-0000-00009A5C0000}"/>
    <cellStyle name="Comma 6 5 2 3 3 4" xfId="23661" xr:uid="{00000000-0005-0000-0000-00009B5C0000}"/>
    <cellStyle name="Comma 6 5 2 3 3 4 2" xfId="23662" xr:uid="{00000000-0005-0000-0000-00009C5C0000}"/>
    <cellStyle name="Comma 6 5 2 3 3 5" xfId="23663" xr:uid="{00000000-0005-0000-0000-00009D5C0000}"/>
    <cellStyle name="Comma 6 5 2 3 4" xfId="23664" xr:uid="{00000000-0005-0000-0000-00009E5C0000}"/>
    <cellStyle name="Comma 6 5 2 3 4 2" xfId="23665" xr:uid="{00000000-0005-0000-0000-00009F5C0000}"/>
    <cellStyle name="Comma 6 5 2 3 4 2 2" xfId="23666" xr:uid="{00000000-0005-0000-0000-0000A05C0000}"/>
    <cellStyle name="Comma 6 5 2 3 4 3" xfId="23667" xr:uid="{00000000-0005-0000-0000-0000A15C0000}"/>
    <cellStyle name="Comma 6 5 2 3 4 3 2" xfId="23668" xr:uid="{00000000-0005-0000-0000-0000A25C0000}"/>
    <cellStyle name="Comma 6 5 2 3 4 4" xfId="23669" xr:uid="{00000000-0005-0000-0000-0000A35C0000}"/>
    <cellStyle name="Comma 6 5 2 3 5" xfId="23670" xr:uid="{00000000-0005-0000-0000-0000A45C0000}"/>
    <cellStyle name="Comma 6 5 2 3 5 2" xfId="23671" xr:uid="{00000000-0005-0000-0000-0000A55C0000}"/>
    <cellStyle name="Comma 6 5 2 3 6" xfId="23672" xr:uid="{00000000-0005-0000-0000-0000A65C0000}"/>
    <cellStyle name="Comma 6 5 2 3 6 2" xfId="23673" xr:uid="{00000000-0005-0000-0000-0000A75C0000}"/>
    <cellStyle name="Comma 6 5 2 3 7" xfId="23674" xr:uid="{00000000-0005-0000-0000-0000A85C0000}"/>
    <cellStyle name="Comma 6 5 2 4" xfId="23675" xr:uid="{00000000-0005-0000-0000-0000A95C0000}"/>
    <cellStyle name="Comma 6 5 2 4 2" xfId="23676" xr:uid="{00000000-0005-0000-0000-0000AA5C0000}"/>
    <cellStyle name="Comma 6 5 2 4 2 2" xfId="23677" xr:uid="{00000000-0005-0000-0000-0000AB5C0000}"/>
    <cellStyle name="Comma 6 5 2 4 2 2 2" xfId="23678" xr:uid="{00000000-0005-0000-0000-0000AC5C0000}"/>
    <cellStyle name="Comma 6 5 2 4 2 2 2 2" xfId="23679" xr:uid="{00000000-0005-0000-0000-0000AD5C0000}"/>
    <cellStyle name="Comma 6 5 2 4 2 2 3" xfId="23680" xr:uid="{00000000-0005-0000-0000-0000AE5C0000}"/>
    <cellStyle name="Comma 6 5 2 4 2 2 3 2" xfId="23681" xr:uid="{00000000-0005-0000-0000-0000AF5C0000}"/>
    <cellStyle name="Comma 6 5 2 4 2 2 4" xfId="23682" xr:uid="{00000000-0005-0000-0000-0000B05C0000}"/>
    <cellStyle name="Comma 6 5 2 4 2 3" xfId="23683" xr:uid="{00000000-0005-0000-0000-0000B15C0000}"/>
    <cellStyle name="Comma 6 5 2 4 2 3 2" xfId="23684" xr:uid="{00000000-0005-0000-0000-0000B25C0000}"/>
    <cellStyle name="Comma 6 5 2 4 2 4" xfId="23685" xr:uid="{00000000-0005-0000-0000-0000B35C0000}"/>
    <cellStyle name="Comma 6 5 2 4 2 4 2" xfId="23686" xr:uid="{00000000-0005-0000-0000-0000B45C0000}"/>
    <cellStyle name="Comma 6 5 2 4 2 5" xfId="23687" xr:uid="{00000000-0005-0000-0000-0000B55C0000}"/>
    <cellStyle name="Comma 6 5 2 4 3" xfId="23688" xr:uid="{00000000-0005-0000-0000-0000B65C0000}"/>
    <cellStyle name="Comma 6 5 2 4 3 2" xfId="23689" xr:uid="{00000000-0005-0000-0000-0000B75C0000}"/>
    <cellStyle name="Comma 6 5 2 4 3 2 2" xfId="23690" xr:uid="{00000000-0005-0000-0000-0000B85C0000}"/>
    <cellStyle name="Comma 6 5 2 4 3 3" xfId="23691" xr:uid="{00000000-0005-0000-0000-0000B95C0000}"/>
    <cellStyle name="Comma 6 5 2 4 3 3 2" xfId="23692" xr:uid="{00000000-0005-0000-0000-0000BA5C0000}"/>
    <cellStyle name="Comma 6 5 2 4 3 4" xfId="23693" xr:uid="{00000000-0005-0000-0000-0000BB5C0000}"/>
    <cellStyle name="Comma 6 5 2 4 4" xfId="23694" xr:uid="{00000000-0005-0000-0000-0000BC5C0000}"/>
    <cellStyle name="Comma 6 5 2 4 4 2" xfId="23695" xr:uid="{00000000-0005-0000-0000-0000BD5C0000}"/>
    <cellStyle name="Comma 6 5 2 4 5" xfId="23696" xr:uid="{00000000-0005-0000-0000-0000BE5C0000}"/>
    <cellStyle name="Comma 6 5 2 4 5 2" xfId="23697" xr:uid="{00000000-0005-0000-0000-0000BF5C0000}"/>
    <cellStyle name="Comma 6 5 2 4 6" xfId="23698" xr:uid="{00000000-0005-0000-0000-0000C05C0000}"/>
    <cellStyle name="Comma 6 5 2 5" xfId="23699" xr:uid="{00000000-0005-0000-0000-0000C15C0000}"/>
    <cellStyle name="Comma 6 5 2 5 2" xfId="23700" xr:uid="{00000000-0005-0000-0000-0000C25C0000}"/>
    <cellStyle name="Comma 6 5 2 5 2 2" xfId="23701" xr:uid="{00000000-0005-0000-0000-0000C35C0000}"/>
    <cellStyle name="Comma 6 5 2 5 2 2 2" xfId="23702" xr:uid="{00000000-0005-0000-0000-0000C45C0000}"/>
    <cellStyle name="Comma 6 5 2 5 2 3" xfId="23703" xr:uid="{00000000-0005-0000-0000-0000C55C0000}"/>
    <cellStyle name="Comma 6 5 2 5 2 3 2" xfId="23704" xr:uid="{00000000-0005-0000-0000-0000C65C0000}"/>
    <cellStyle name="Comma 6 5 2 5 2 4" xfId="23705" xr:uid="{00000000-0005-0000-0000-0000C75C0000}"/>
    <cellStyle name="Comma 6 5 2 5 3" xfId="23706" xr:uid="{00000000-0005-0000-0000-0000C85C0000}"/>
    <cellStyle name="Comma 6 5 2 5 3 2" xfId="23707" xr:uid="{00000000-0005-0000-0000-0000C95C0000}"/>
    <cellStyle name="Comma 6 5 2 5 4" xfId="23708" xr:uid="{00000000-0005-0000-0000-0000CA5C0000}"/>
    <cellStyle name="Comma 6 5 2 5 4 2" xfId="23709" xr:uid="{00000000-0005-0000-0000-0000CB5C0000}"/>
    <cellStyle name="Comma 6 5 2 5 5" xfId="23710" xr:uid="{00000000-0005-0000-0000-0000CC5C0000}"/>
    <cellStyle name="Comma 6 5 2 6" xfId="23711" xr:uid="{00000000-0005-0000-0000-0000CD5C0000}"/>
    <cellStyle name="Comma 6 5 2 6 2" xfId="23712" xr:uid="{00000000-0005-0000-0000-0000CE5C0000}"/>
    <cellStyle name="Comma 6 5 2 6 2 2" xfId="23713" xr:uid="{00000000-0005-0000-0000-0000CF5C0000}"/>
    <cellStyle name="Comma 6 5 2 6 3" xfId="23714" xr:uid="{00000000-0005-0000-0000-0000D05C0000}"/>
    <cellStyle name="Comma 6 5 2 6 3 2" xfId="23715" xr:uid="{00000000-0005-0000-0000-0000D15C0000}"/>
    <cellStyle name="Comma 6 5 2 6 4" xfId="23716" xr:uid="{00000000-0005-0000-0000-0000D25C0000}"/>
    <cellStyle name="Comma 6 5 2 7" xfId="23717" xr:uid="{00000000-0005-0000-0000-0000D35C0000}"/>
    <cellStyle name="Comma 6 5 2 7 2" xfId="23718" xr:uid="{00000000-0005-0000-0000-0000D45C0000}"/>
    <cellStyle name="Comma 6 5 2 8" xfId="23719" xr:uid="{00000000-0005-0000-0000-0000D55C0000}"/>
    <cellStyle name="Comma 6 5 2 8 2" xfId="23720" xr:uid="{00000000-0005-0000-0000-0000D65C0000}"/>
    <cellStyle name="Comma 6 5 2 9" xfId="23721" xr:uid="{00000000-0005-0000-0000-0000D75C0000}"/>
    <cellStyle name="Comma 6 5 3" xfId="23722" xr:uid="{00000000-0005-0000-0000-0000D85C0000}"/>
    <cellStyle name="Comma 6 5 3 2" xfId="23723" xr:uid="{00000000-0005-0000-0000-0000D95C0000}"/>
    <cellStyle name="Comma 6 5 3 2 2" xfId="23724" xr:uid="{00000000-0005-0000-0000-0000DA5C0000}"/>
    <cellStyle name="Comma 6 5 3 2 2 2" xfId="23725" xr:uid="{00000000-0005-0000-0000-0000DB5C0000}"/>
    <cellStyle name="Comma 6 5 3 2 2 2 2" xfId="23726" xr:uid="{00000000-0005-0000-0000-0000DC5C0000}"/>
    <cellStyle name="Comma 6 5 3 2 2 2 2 2" xfId="23727" xr:uid="{00000000-0005-0000-0000-0000DD5C0000}"/>
    <cellStyle name="Comma 6 5 3 2 2 2 2 2 2" xfId="23728" xr:uid="{00000000-0005-0000-0000-0000DE5C0000}"/>
    <cellStyle name="Comma 6 5 3 2 2 2 2 3" xfId="23729" xr:uid="{00000000-0005-0000-0000-0000DF5C0000}"/>
    <cellStyle name="Comma 6 5 3 2 2 2 2 3 2" xfId="23730" xr:uid="{00000000-0005-0000-0000-0000E05C0000}"/>
    <cellStyle name="Comma 6 5 3 2 2 2 2 4" xfId="23731" xr:uid="{00000000-0005-0000-0000-0000E15C0000}"/>
    <cellStyle name="Comma 6 5 3 2 2 2 3" xfId="23732" xr:uid="{00000000-0005-0000-0000-0000E25C0000}"/>
    <cellStyle name="Comma 6 5 3 2 2 2 3 2" xfId="23733" xr:uid="{00000000-0005-0000-0000-0000E35C0000}"/>
    <cellStyle name="Comma 6 5 3 2 2 2 4" xfId="23734" xr:uid="{00000000-0005-0000-0000-0000E45C0000}"/>
    <cellStyle name="Comma 6 5 3 2 2 2 4 2" xfId="23735" xr:uid="{00000000-0005-0000-0000-0000E55C0000}"/>
    <cellStyle name="Comma 6 5 3 2 2 2 5" xfId="23736" xr:uid="{00000000-0005-0000-0000-0000E65C0000}"/>
    <cellStyle name="Comma 6 5 3 2 2 3" xfId="23737" xr:uid="{00000000-0005-0000-0000-0000E75C0000}"/>
    <cellStyle name="Comma 6 5 3 2 2 3 2" xfId="23738" xr:uid="{00000000-0005-0000-0000-0000E85C0000}"/>
    <cellStyle name="Comma 6 5 3 2 2 3 2 2" xfId="23739" xr:uid="{00000000-0005-0000-0000-0000E95C0000}"/>
    <cellStyle name="Comma 6 5 3 2 2 3 3" xfId="23740" xr:uid="{00000000-0005-0000-0000-0000EA5C0000}"/>
    <cellStyle name="Comma 6 5 3 2 2 3 3 2" xfId="23741" xr:uid="{00000000-0005-0000-0000-0000EB5C0000}"/>
    <cellStyle name="Comma 6 5 3 2 2 3 4" xfId="23742" xr:uid="{00000000-0005-0000-0000-0000EC5C0000}"/>
    <cellStyle name="Comma 6 5 3 2 2 4" xfId="23743" xr:uid="{00000000-0005-0000-0000-0000ED5C0000}"/>
    <cellStyle name="Comma 6 5 3 2 2 4 2" xfId="23744" xr:uid="{00000000-0005-0000-0000-0000EE5C0000}"/>
    <cellStyle name="Comma 6 5 3 2 2 5" xfId="23745" xr:uid="{00000000-0005-0000-0000-0000EF5C0000}"/>
    <cellStyle name="Comma 6 5 3 2 2 5 2" xfId="23746" xr:uid="{00000000-0005-0000-0000-0000F05C0000}"/>
    <cellStyle name="Comma 6 5 3 2 2 6" xfId="23747" xr:uid="{00000000-0005-0000-0000-0000F15C0000}"/>
    <cellStyle name="Comma 6 5 3 2 3" xfId="23748" xr:uid="{00000000-0005-0000-0000-0000F25C0000}"/>
    <cellStyle name="Comma 6 5 3 2 3 2" xfId="23749" xr:uid="{00000000-0005-0000-0000-0000F35C0000}"/>
    <cellStyle name="Comma 6 5 3 2 3 2 2" xfId="23750" xr:uid="{00000000-0005-0000-0000-0000F45C0000}"/>
    <cellStyle name="Comma 6 5 3 2 3 2 2 2" xfId="23751" xr:uid="{00000000-0005-0000-0000-0000F55C0000}"/>
    <cellStyle name="Comma 6 5 3 2 3 2 3" xfId="23752" xr:uid="{00000000-0005-0000-0000-0000F65C0000}"/>
    <cellStyle name="Comma 6 5 3 2 3 2 3 2" xfId="23753" xr:uid="{00000000-0005-0000-0000-0000F75C0000}"/>
    <cellStyle name="Comma 6 5 3 2 3 2 4" xfId="23754" xr:uid="{00000000-0005-0000-0000-0000F85C0000}"/>
    <cellStyle name="Comma 6 5 3 2 3 3" xfId="23755" xr:uid="{00000000-0005-0000-0000-0000F95C0000}"/>
    <cellStyle name="Comma 6 5 3 2 3 3 2" xfId="23756" xr:uid="{00000000-0005-0000-0000-0000FA5C0000}"/>
    <cellStyle name="Comma 6 5 3 2 3 4" xfId="23757" xr:uid="{00000000-0005-0000-0000-0000FB5C0000}"/>
    <cellStyle name="Comma 6 5 3 2 3 4 2" xfId="23758" xr:uid="{00000000-0005-0000-0000-0000FC5C0000}"/>
    <cellStyle name="Comma 6 5 3 2 3 5" xfId="23759" xr:uid="{00000000-0005-0000-0000-0000FD5C0000}"/>
    <cellStyle name="Comma 6 5 3 2 4" xfId="23760" xr:uid="{00000000-0005-0000-0000-0000FE5C0000}"/>
    <cellStyle name="Comma 6 5 3 2 4 2" xfId="23761" xr:uid="{00000000-0005-0000-0000-0000FF5C0000}"/>
    <cellStyle name="Comma 6 5 3 2 4 2 2" xfId="23762" xr:uid="{00000000-0005-0000-0000-0000005D0000}"/>
    <cellStyle name="Comma 6 5 3 2 4 3" xfId="23763" xr:uid="{00000000-0005-0000-0000-0000015D0000}"/>
    <cellStyle name="Comma 6 5 3 2 4 3 2" xfId="23764" xr:uid="{00000000-0005-0000-0000-0000025D0000}"/>
    <cellStyle name="Comma 6 5 3 2 4 4" xfId="23765" xr:uid="{00000000-0005-0000-0000-0000035D0000}"/>
    <cellStyle name="Comma 6 5 3 2 5" xfId="23766" xr:uid="{00000000-0005-0000-0000-0000045D0000}"/>
    <cellStyle name="Comma 6 5 3 2 5 2" xfId="23767" xr:uid="{00000000-0005-0000-0000-0000055D0000}"/>
    <cellStyle name="Comma 6 5 3 2 6" xfId="23768" xr:uid="{00000000-0005-0000-0000-0000065D0000}"/>
    <cellStyle name="Comma 6 5 3 2 6 2" xfId="23769" xr:uid="{00000000-0005-0000-0000-0000075D0000}"/>
    <cellStyle name="Comma 6 5 3 2 7" xfId="23770" xr:uid="{00000000-0005-0000-0000-0000085D0000}"/>
    <cellStyle name="Comma 6 5 3 3" xfId="23771" xr:uid="{00000000-0005-0000-0000-0000095D0000}"/>
    <cellStyle name="Comma 6 5 3 3 2" xfId="23772" xr:uid="{00000000-0005-0000-0000-00000A5D0000}"/>
    <cellStyle name="Comma 6 5 3 3 2 2" xfId="23773" xr:uid="{00000000-0005-0000-0000-00000B5D0000}"/>
    <cellStyle name="Comma 6 5 3 3 2 2 2" xfId="23774" xr:uid="{00000000-0005-0000-0000-00000C5D0000}"/>
    <cellStyle name="Comma 6 5 3 3 2 2 2 2" xfId="23775" xr:uid="{00000000-0005-0000-0000-00000D5D0000}"/>
    <cellStyle name="Comma 6 5 3 3 2 2 3" xfId="23776" xr:uid="{00000000-0005-0000-0000-00000E5D0000}"/>
    <cellStyle name="Comma 6 5 3 3 2 2 3 2" xfId="23777" xr:uid="{00000000-0005-0000-0000-00000F5D0000}"/>
    <cellStyle name="Comma 6 5 3 3 2 2 4" xfId="23778" xr:uid="{00000000-0005-0000-0000-0000105D0000}"/>
    <cellStyle name="Comma 6 5 3 3 2 3" xfId="23779" xr:uid="{00000000-0005-0000-0000-0000115D0000}"/>
    <cellStyle name="Comma 6 5 3 3 2 3 2" xfId="23780" xr:uid="{00000000-0005-0000-0000-0000125D0000}"/>
    <cellStyle name="Comma 6 5 3 3 2 4" xfId="23781" xr:uid="{00000000-0005-0000-0000-0000135D0000}"/>
    <cellStyle name="Comma 6 5 3 3 2 4 2" xfId="23782" xr:uid="{00000000-0005-0000-0000-0000145D0000}"/>
    <cellStyle name="Comma 6 5 3 3 2 5" xfId="23783" xr:uid="{00000000-0005-0000-0000-0000155D0000}"/>
    <cellStyle name="Comma 6 5 3 3 3" xfId="23784" xr:uid="{00000000-0005-0000-0000-0000165D0000}"/>
    <cellStyle name="Comma 6 5 3 3 3 2" xfId="23785" xr:uid="{00000000-0005-0000-0000-0000175D0000}"/>
    <cellStyle name="Comma 6 5 3 3 3 2 2" xfId="23786" xr:uid="{00000000-0005-0000-0000-0000185D0000}"/>
    <cellStyle name="Comma 6 5 3 3 3 3" xfId="23787" xr:uid="{00000000-0005-0000-0000-0000195D0000}"/>
    <cellStyle name="Comma 6 5 3 3 3 3 2" xfId="23788" xr:uid="{00000000-0005-0000-0000-00001A5D0000}"/>
    <cellStyle name="Comma 6 5 3 3 3 4" xfId="23789" xr:uid="{00000000-0005-0000-0000-00001B5D0000}"/>
    <cellStyle name="Comma 6 5 3 3 4" xfId="23790" xr:uid="{00000000-0005-0000-0000-00001C5D0000}"/>
    <cellStyle name="Comma 6 5 3 3 4 2" xfId="23791" xr:uid="{00000000-0005-0000-0000-00001D5D0000}"/>
    <cellStyle name="Comma 6 5 3 3 5" xfId="23792" xr:uid="{00000000-0005-0000-0000-00001E5D0000}"/>
    <cellStyle name="Comma 6 5 3 3 5 2" xfId="23793" xr:uid="{00000000-0005-0000-0000-00001F5D0000}"/>
    <cellStyle name="Comma 6 5 3 3 6" xfId="23794" xr:uid="{00000000-0005-0000-0000-0000205D0000}"/>
    <cellStyle name="Comma 6 5 3 4" xfId="23795" xr:uid="{00000000-0005-0000-0000-0000215D0000}"/>
    <cellStyle name="Comma 6 5 3 4 2" xfId="23796" xr:uid="{00000000-0005-0000-0000-0000225D0000}"/>
    <cellStyle name="Comma 6 5 3 4 2 2" xfId="23797" xr:uid="{00000000-0005-0000-0000-0000235D0000}"/>
    <cellStyle name="Comma 6 5 3 4 2 2 2" xfId="23798" xr:uid="{00000000-0005-0000-0000-0000245D0000}"/>
    <cellStyle name="Comma 6 5 3 4 2 3" xfId="23799" xr:uid="{00000000-0005-0000-0000-0000255D0000}"/>
    <cellStyle name="Comma 6 5 3 4 2 3 2" xfId="23800" xr:uid="{00000000-0005-0000-0000-0000265D0000}"/>
    <cellStyle name="Comma 6 5 3 4 2 4" xfId="23801" xr:uid="{00000000-0005-0000-0000-0000275D0000}"/>
    <cellStyle name="Comma 6 5 3 4 3" xfId="23802" xr:uid="{00000000-0005-0000-0000-0000285D0000}"/>
    <cellStyle name="Comma 6 5 3 4 3 2" xfId="23803" xr:uid="{00000000-0005-0000-0000-0000295D0000}"/>
    <cellStyle name="Comma 6 5 3 4 4" xfId="23804" xr:uid="{00000000-0005-0000-0000-00002A5D0000}"/>
    <cellStyle name="Comma 6 5 3 4 4 2" xfId="23805" xr:uid="{00000000-0005-0000-0000-00002B5D0000}"/>
    <cellStyle name="Comma 6 5 3 4 5" xfId="23806" xr:uid="{00000000-0005-0000-0000-00002C5D0000}"/>
    <cellStyle name="Comma 6 5 3 5" xfId="23807" xr:uid="{00000000-0005-0000-0000-00002D5D0000}"/>
    <cellStyle name="Comma 6 5 3 5 2" xfId="23808" xr:uid="{00000000-0005-0000-0000-00002E5D0000}"/>
    <cellStyle name="Comma 6 5 3 5 2 2" xfId="23809" xr:uid="{00000000-0005-0000-0000-00002F5D0000}"/>
    <cellStyle name="Comma 6 5 3 5 3" xfId="23810" xr:uid="{00000000-0005-0000-0000-0000305D0000}"/>
    <cellStyle name="Comma 6 5 3 5 3 2" xfId="23811" xr:uid="{00000000-0005-0000-0000-0000315D0000}"/>
    <cellStyle name="Comma 6 5 3 5 4" xfId="23812" xr:uid="{00000000-0005-0000-0000-0000325D0000}"/>
    <cellStyle name="Comma 6 5 3 6" xfId="23813" xr:uid="{00000000-0005-0000-0000-0000335D0000}"/>
    <cellStyle name="Comma 6 5 3 6 2" xfId="23814" xr:uid="{00000000-0005-0000-0000-0000345D0000}"/>
    <cellStyle name="Comma 6 5 3 7" xfId="23815" xr:uid="{00000000-0005-0000-0000-0000355D0000}"/>
    <cellStyle name="Comma 6 5 3 7 2" xfId="23816" xr:uid="{00000000-0005-0000-0000-0000365D0000}"/>
    <cellStyle name="Comma 6 5 3 8" xfId="23817" xr:uid="{00000000-0005-0000-0000-0000375D0000}"/>
    <cellStyle name="Comma 6 5 4" xfId="23818" xr:uid="{00000000-0005-0000-0000-0000385D0000}"/>
    <cellStyle name="Comma 6 5 4 2" xfId="23819" xr:uid="{00000000-0005-0000-0000-0000395D0000}"/>
    <cellStyle name="Comma 6 5 4 2 2" xfId="23820" xr:uid="{00000000-0005-0000-0000-00003A5D0000}"/>
    <cellStyle name="Comma 6 5 4 2 2 2" xfId="23821" xr:uid="{00000000-0005-0000-0000-00003B5D0000}"/>
    <cellStyle name="Comma 6 5 4 2 2 2 2" xfId="23822" xr:uid="{00000000-0005-0000-0000-00003C5D0000}"/>
    <cellStyle name="Comma 6 5 4 2 2 2 2 2" xfId="23823" xr:uid="{00000000-0005-0000-0000-00003D5D0000}"/>
    <cellStyle name="Comma 6 5 4 2 2 2 3" xfId="23824" xr:uid="{00000000-0005-0000-0000-00003E5D0000}"/>
    <cellStyle name="Comma 6 5 4 2 2 2 3 2" xfId="23825" xr:uid="{00000000-0005-0000-0000-00003F5D0000}"/>
    <cellStyle name="Comma 6 5 4 2 2 2 4" xfId="23826" xr:uid="{00000000-0005-0000-0000-0000405D0000}"/>
    <cellStyle name="Comma 6 5 4 2 2 3" xfId="23827" xr:uid="{00000000-0005-0000-0000-0000415D0000}"/>
    <cellStyle name="Comma 6 5 4 2 2 3 2" xfId="23828" xr:uid="{00000000-0005-0000-0000-0000425D0000}"/>
    <cellStyle name="Comma 6 5 4 2 2 4" xfId="23829" xr:uid="{00000000-0005-0000-0000-0000435D0000}"/>
    <cellStyle name="Comma 6 5 4 2 2 4 2" xfId="23830" xr:uid="{00000000-0005-0000-0000-0000445D0000}"/>
    <cellStyle name="Comma 6 5 4 2 2 5" xfId="23831" xr:uid="{00000000-0005-0000-0000-0000455D0000}"/>
    <cellStyle name="Comma 6 5 4 2 3" xfId="23832" xr:uid="{00000000-0005-0000-0000-0000465D0000}"/>
    <cellStyle name="Comma 6 5 4 2 3 2" xfId="23833" xr:uid="{00000000-0005-0000-0000-0000475D0000}"/>
    <cellStyle name="Comma 6 5 4 2 3 2 2" xfId="23834" xr:uid="{00000000-0005-0000-0000-0000485D0000}"/>
    <cellStyle name="Comma 6 5 4 2 3 3" xfId="23835" xr:uid="{00000000-0005-0000-0000-0000495D0000}"/>
    <cellStyle name="Comma 6 5 4 2 3 3 2" xfId="23836" xr:uid="{00000000-0005-0000-0000-00004A5D0000}"/>
    <cellStyle name="Comma 6 5 4 2 3 4" xfId="23837" xr:uid="{00000000-0005-0000-0000-00004B5D0000}"/>
    <cellStyle name="Comma 6 5 4 2 4" xfId="23838" xr:uid="{00000000-0005-0000-0000-00004C5D0000}"/>
    <cellStyle name="Comma 6 5 4 2 4 2" xfId="23839" xr:uid="{00000000-0005-0000-0000-00004D5D0000}"/>
    <cellStyle name="Comma 6 5 4 2 5" xfId="23840" xr:uid="{00000000-0005-0000-0000-00004E5D0000}"/>
    <cellStyle name="Comma 6 5 4 2 5 2" xfId="23841" xr:uid="{00000000-0005-0000-0000-00004F5D0000}"/>
    <cellStyle name="Comma 6 5 4 2 6" xfId="23842" xr:uid="{00000000-0005-0000-0000-0000505D0000}"/>
    <cellStyle name="Comma 6 5 4 3" xfId="23843" xr:uid="{00000000-0005-0000-0000-0000515D0000}"/>
    <cellStyle name="Comma 6 5 4 3 2" xfId="23844" xr:uid="{00000000-0005-0000-0000-0000525D0000}"/>
    <cellStyle name="Comma 6 5 4 3 2 2" xfId="23845" xr:uid="{00000000-0005-0000-0000-0000535D0000}"/>
    <cellStyle name="Comma 6 5 4 3 2 2 2" xfId="23846" xr:uid="{00000000-0005-0000-0000-0000545D0000}"/>
    <cellStyle name="Comma 6 5 4 3 2 3" xfId="23847" xr:uid="{00000000-0005-0000-0000-0000555D0000}"/>
    <cellStyle name="Comma 6 5 4 3 2 3 2" xfId="23848" xr:uid="{00000000-0005-0000-0000-0000565D0000}"/>
    <cellStyle name="Comma 6 5 4 3 2 4" xfId="23849" xr:uid="{00000000-0005-0000-0000-0000575D0000}"/>
    <cellStyle name="Comma 6 5 4 3 3" xfId="23850" xr:uid="{00000000-0005-0000-0000-0000585D0000}"/>
    <cellStyle name="Comma 6 5 4 3 3 2" xfId="23851" xr:uid="{00000000-0005-0000-0000-0000595D0000}"/>
    <cellStyle name="Comma 6 5 4 3 4" xfId="23852" xr:uid="{00000000-0005-0000-0000-00005A5D0000}"/>
    <cellStyle name="Comma 6 5 4 3 4 2" xfId="23853" xr:uid="{00000000-0005-0000-0000-00005B5D0000}"/>
    <cellStyle name="Comma 6 5 4 3 5" xfId="23854" xr:uid="{00000000-0005-0000-0000-00005C5D0000}"/>
    <cellStyle name="Comma 6 5 4 4" xfId="23855" xr:uid="{00000000-0005-0000-0000-00005D5D0000}"/>
    <cellStyle name="Comma 6 5 4 4 2" xfId="23856" xr:uid="{00000000-0005-0000-0000-00005E5D0000}"/>
    <cellStyle name="Comma 6 5 4 4 2 2" xfId="23857" xr:uid="{00000000-0005-0000-0000-00005F5D0000}"/>
    <cellStyle name="Comma 6 5 4 4 3" xfId="23858" xr:uid="{00000000-0005-0000-0000-0000605D0000}"/>
    <cellStyle name="Comma 6 5 4 4 3 2" xfId="23859" xr:uid="{00000000-0005-0000-0000-0000615D0000}"/>
    <cellStyle name="Comma 6 5 4 4 4" xfId="23860" xr:uid="{00000000-0005-0000-0000-0000625D0000}"/>
    <cellStyle name="Comma 6 5 4 5" xfId="23861" xr:uid="{00000000-0005-0000-0000-0000635D0000}"/>
    <cellStyle name="Comma 6 5 4 5 2" xfId="23862" xr:uid="{00000000-0005-0000-0000-0000645D0000}"/>
    <cellStyle name="Comma 6 5 4 6" xfId="23863" xr:uid="{00000000-0005-0000-0000-0000655D0000}"/>
    <cellStyle name="Comma 6 5 4 6 2" xfId="23864" xr:uid="{00000000-0005-0000-0000-0000665D0000}"/>
    <cellStyle name="Comma 6 5 4 7" xfId="23865" xr:uid="{00000000-0005-0000-0000-0000675D0000}"/>
    <cellStyle name="Comma 6 5 5" xfId="23866" xr:uid="{00000000-0005-0000-0000-0000685D0000}"/>
    <cellStyle name="Comma 6 5 5 2" xfId="23867" xr:uid="{00000000-0005-0000-0000-0000695D0000}"/>
    <cellStyle name="Comma 6 5 5 2 2" xfId="23868" xr:uid="{00000000-0005-0000-0000-00006A5D0000}"/>
    <cellStyle name="Comma 6 5 5 2 2 2" xfId="23869" xr:uid="{00000000-0005-0000-0000-00006B5D0000}"/>
    <cellStyle name="Comma 6 5 5 2 2 2 2" xfId="23870" xr:uid="{00000000-0005-0000-0000-00006C5D0000}"/>
    <cellStyle name="Comma 6 5 5 2 2 3" xfId="23871" xr:uid="{00000000-0005-0000-0000-00006D5D0000}"/>
    <cellStyle name="Comma 6 5 5 2 2 3 2" xfId="23872" xr:uid="{00000000-0005-0000-0000-00006E5D0000}"/>
    <cellStyle name="Comma 6 5 5 2 2 4" xfId="23873" xr:uid="{00000000-0005-0000-0000-00006F5D0000}"/>
    <cellStyle name="Comma 6 5 5 2 3" xfId="23874" xr:uid="{00000000-0005-0000-0000-0000705D0000}"/>
    <cellStyle name="Comma 6 5 5 2 3 2" xfId="23875" xr:uid="{00000000-0005-0000-0000-0000715D0000}"/>
    <cellStyle name="Comma 6 5 5 2 4" xfId="23876" xr:uid="{00000000-0005-0000-0000-0000725D0000}"/>
    <cellStyle name="Comma 6 5 5 2 4 2" xfId="23877" xr:uid="{00000000-0005-0000-0000-0000735D0000}"/>
    <cellStyle name="Comma 6 5 5 2 5" xfId="23878" xr:uid="{00000000-0005-0000-0000-0000745D0000}"/>
    <cellStyle name="Comma 6 5 5 3" xfId="23879" xr:uid="{00000000-0005-0000-0000-0000755D0000}"/>
    <cellStyle name="Comma 6 5 5 3 2" xfId="23880" xr:uid="{00000000-0005-0000-0000-0000765D0000}"/>
    <cellStyle name="Comma 6 5 5 3 2 2" xfId="23881" xr:uid="{00000000-0005-0000-0000-0000775D0000}"/>
    <cellStyle name="Comma 6 5 5 3 3" xfId="23882" xr:uid="{00000000-0005-0000-0000-0000785D0000}"/>
    <cellStyle name="Comma 6 5 5 3 3 2" xfId="23883" xr:uid="{00000000-0005-0000-0000-0000795D0000}"/>
    <cellStyle name="Comma 6 5 5 3 4" xfId="23884" xr:uid="{00000000-0005-0000-0000-00007A5D0000}"/>
    <cellStyle name="Comma 6 5 5 4" xfId="23885" xr:uid="{00000000-0005-0000-0000-00007B5D0000}"/>
    <cellStyle name="Comma 6 5 5 4 2" xfId="23886" xr:uid="{00000000-0005-0000-0000-00007C5D0000}"/>
    <cellStyle name="Comma 6 5 5 5" xfId="23887" xr:uid="{00000000-0005-0000-0000-00007D5D0000}"/>
    <cellStyle name="Comma 6 5 5 5 2" xfId="23888" xr:uid="{00000000-0005-0000-0000-00007E5D0000}"/>
    <cellStyle name="Comma 6 5 5 6" xfId="23889" xr:uid="{00000000-0005-0000-0000-00007F5D0000}"/>
    <cellStyle name="Comma 6 5 6" xfId="23890" xr:uid="{00000000-0005-0000-0000-0000805D0000}"/>
    <cellStyle name="Comma 6 5 6 2" xfId="23891" xr:uid="{00000000-0005-0000-0000-0000815D0000}"/>
    <cellStyle name="Comma 6 5 6 2 2" xfId="23892" xr:uid="{00000000-0005-0000-0000-0000825D0000}"/>
    <cellStyle name="Comma 6 5 6 2 2 2" xfId="23893" xr:uid="{00000000-0005-0000-0000-0000835D0000}"/>
    <cellStyle name="Comma 6 5 6 2 3" xfId="23894" xr:uid="{00000000-0005-0000-0000-0000845D0000}"/>
    <cellStyle name="Comma 6 5 6 2 3 2" xfId="23895" xr:uid="{00000000-0005-0000-0000-0000855D0000}"/>
    <cellStyle name="Comma 6 5 6 2 4" xfId="23896" xr:uid="{00000000-0005-0000-0000-0000865D0000}"/>
    <cellStyle name="Comma 6 5 6 3" xfId="23897" xr:uid="{00000000-0005-0000-0000-0000875D0000}"/>
    <cellStyle name="Comma 6 5 6 3 2" xfId="23898" xr:uid="{00000000-0005-0000-0000-0000885D0000}"/>
    <cellStyle name="Comma 6 5 6 4" xfId="23899" xr:uid="{00000000-0005-0000-0000-0000895D0000}"/>
    <cellStyle name="Comma 6 5 6 4 2" xfId="23900" xr:uid="{00000000-0005-0000-0000-00008A5D0000}"/>
    <cellStyle name="Comma 6 5 6 5" xfId="23901" xr:uid="{00000000-0005-0000-0000-00008B5D0000}"/>
    <cellStyle name="Comma 6 5 7" xfId="23902" xr:uid="{00000000-0005-0000-0000-00008C5D0000}"/>
    <cellStyle name="Comma 6 5 7 2" xfId="23903" xr:uid="{00000000-0005-0000-0000-00008D5D0000}"/>
    <cellStyle name="Comma 6 5 7 2 2" xfId="23904" xr:uid="{00000000-0005-0000-0000-00008E5D0000}"/>
    <cellStyle name="Comma 6 5 7 3" xfId="23905" xr:uid="{00000000-0005-0000-0000-00008F5D0000}"/>
    <cellStyle name="Comma 6 5 7 3 2" xfId="23906" xr:uid="{00000000-0005-0000-0000-0000905D0000}"/>
    <cellStyle name="Comma 6 5 7 4" xfId="23907" xr:uid="{00000000-0005-0000-0000-0000915D0000}"/>
    <cellStyle name="Comma 6 5 8" xfId="23908" xr:uid="{00000000-0005-0000-0000-0000925D0000}"/>
    <cellStyle name="Comma 6 5 8 2" xfId="23909" xr:uid="{00000000-0005-0000-0000-0000935D0000}"/>
    <cellStyle name="Comma 6 5 9" xfId="23910" xr:uid="{00000000-0005-0000-0000-0000945D0000}"/>
    <cellStyle name="Comma 6 5 9 2" xfId="23911" xr:uid="{00000000-0005-0000-0000-0000955D0000}"/>
    <cellStyle name="Comma 6 6" xfId="23912" xr:uid="{00000000-0005-0000-0000-0000965D0000}"/>
    <cellStyle name="Comma 6 6 2" xfId="23913" xr:uid="{00000000-0005-0000-0000-0000975D0000}"/>
    <cellStyle name="Comma 6 6 2 2" xfId="23914" xr:uid="{00000000-0005-0000-0000-0000985D0000}"/>
    <cellStyle name="Comma 6 6 2 2 2" xfId="23915" xr:uid="{00000000-0005-0000-0000-0000995D0000}"/>
    <cellStyle name="Comma 6 6 2 2 2 2" xfId="23916" xr:uid="{00000000-0005-0000-0000-00009A5D0000}"/>
    <cellStyle name="Comma 6 6 2 2 2 2 2" xfId="23917" xr:uid="{00000000-0005-0000-0000-00009B5D0000}"/>
    <cellStyle name="Comma 6 6 2 2 2 2 2 2" xfId="23918" xr:uid="{00000000-0005-0000-0000-00009C5D0000}"/>
    <cellStyle name="Comma 6 6 2 2 2 2 2 2 2" xfId="23919" xr:uid="{00000000-0005-0000-0000-00009D5D0000}"/>
    <cellStyle name="Comma 6 6 2 2 2 2 2 3" xfId="23920" xr:uid="{00000000-0005-0000-0000-00009E5D0000}"/>
    <cellStyle name="Comma 6 6 2 2 2 2 2 3 2" xfId="23921" xr:uid="{00000000-0005-0000-0000-00009F5D0000}"/>
    <cellStyle name="Comma 6 6 2 2 2 2 2 4" xfId="23922" xr:uid="{00000000-0005-0000-0000-0000A05D0000}"/>
    <cellStyle name="Comma 6 6 2 2 2 2 3" xfId="23923" xr:uid="{00000000-0005-0000-0000-0000A15D0000}"/>
    <cellStyle name="Comma 6 6 2 2 2 2 3 2" xfId="23924" xr:uid="{00000000-0005-0000-0000-0000A25D0000}"/>
    <cellStyle name="Comma 6 6 2 2 2 2 4" xfId="23925" xr:uid="{00000000-0005-0000-0000-0000A35D0000}"/>
    <cellStyle name="Comma 6 6 2 2 2 2 4 2" xfId="23926" xr:uid="{00000000-0005-0000-0000-0000A45D0000}"/>
    <cellStyle name="Comma 6 6 2 2 2 2 5" xfId="23927" xr:uid="{00000000-0005-0000-0000-0000A55D0000}"/>
    <cellStyle name="Comma 6 6 2 2 2 3" xfId="23928" xr:uid="{00000000-0005-0000-0000-0000A65D0000}"/>
    <cellStyle name="Comma 6 6 2 2 2 3 2" xfId="23929" xr:uid="{00000000-0005-0000-0000-0000A75D0000}"/>
    <cellStyle name="Comma 6 6 2 2 2 3 2 2" xfId="23930" xr:uid="{00000000-0005-0000-0000-0000A85D0000}"/>
    <cellStyle name="Comma 6 6 2 2 2 3 3" xfId="23931" xr:uid="{00000000-0005-0000-0000-0000A95D0000}"/>
    <cellStyle name="Comma 6 6 2 2 2 3 3 2" xfId="23932" xr:uid="{00000000-0005-0000-0000-0000AA5D0000}"/>
    <cellStyle name="Comma 6 6 2 2 2 3 4" xfId="23933" xr:uid="{00000000-0005-0000-0000-0000AB5D0000}"/>
    <cellStyle name="Comma 6 6 2 2 2 4" xfId="23934" xr:uid="{00000000-0005-0000-0000-0000AC5D0000}"/>
    <cellStyle name="Comma 6 6 2 2 2 4 2" xfId="23935" xr:uid="{00000000-0005-0000-0000-0000AD5D0000}"/>
    <cellStyle name="Comma 6 6 2 2 2 5" xfId="23936" xr:uid="{00000000-0005-0000-0000-0000AE5D0000}"/>
    <cellStyle name="Comma 6 6 2 2 2 5 2" xfId="23937" xr:uid="{00000000-0005-0000-0000-0000AF5D0000}"/>
    <cellStyle name="Comma 6 6 2 2 2 6" xfId="23938" xr:uid="{00000000-0005-0000-0000-0000B05D0000}"/>
    <cellStyle name="Comma 6 6 2 2 3" xfId="23939" xr:uid="{00000000-0005-0000-0000-0000B15D0000}"/>
    <cellStyle name="Comma 6 6 2 2 3 2" xfId="23940" xr:uid="{00000000-0005-0000-0000-0000B25D0000}"/>
    <cellStyle name="Comma 6 6 2 2 3 2 2" xfId="23941" xr:uid="{00000000-0005-0000-0000-0000B35D0000}"/>
    <cellStyle name="Comma 6 6 2 2 3 2 2 2" xfId="23942" xr:uid="{00000000-0005-0000-0000-0000B45D0000}"/>
    <cellStyle name="Comma 6 6 2 2 3 2 3" xfId="23943" xr:uid="{00000000-0005-0000-0000-0000B55D0000}"/>
    <cellStyle name="Comma 6 6 2 2 3 2 3 2" xfId="23944" xr:uid="{00000000-0005-0000-0000-0000B65D0000}"/>
    <cellStyle name="Comma 6 6 2 2 3 2 4" xfId="23945" xr:uid="{00000000-0005-0000-0000-0000B75D0000}"/>
    <cellStyle name="Comma 6 6 2 2 3 3" xfId="23946" xr:uid="{00000000-0005-0000-0000-0000B85D0000}"/>
    <cellStyle name="Comma 6 6 2 2 3 3 2" xfId="23947" xr:uid="{00000000-0005-0000-0000-0000B95D0000}"/>
    <cellStyle name="Comma 6 6 2 2 3 4" xfId="23948" xr:uid="{00000000-0005-0000-0000-0000BA5D0000}"/>
    <cellStyle name="Comma 6 6 2 2 3 4 2" xfId="23949" xr:uid="{00000000-0005-0000-0000-0000BB5D0000}"/>
    <cellStyle name="Comma 6 6 2 2 3 5" xfId="23950" xr:uid="{00000000-0005-0000-0000-0000BC5D0000}"/>
    <cellStyle name="Comma 6 6 2 2 4" xfId="23951" xr:uid="{00000000-0005-0000-0000-0000BD5D0000}"/>
    <cellStyle name="Comma 6 6 2 2 4 2" xfId="23952" xr:uid="{00000000-0005-0000-0000-0000BE5D0000}"/>
    <cellStyle name="Comma 6 6 2 2 4 2 2" xfId="23953" xr:uid="{00000000-0005-0000-0000-0000BF5D0000}"/>
    <cellStyle name="Comma 6 6 2 2 4 3" xfId="23954" xr:uid="{00000000-0005-0000-0000-0000C05D0000}"/>
    <cellStyle name="Comma 6 6 2 2 4 3 2" xfId="23955" xr:uid="{00000000-0005-0000-0000-0000C15D0000}"/>
    <cellStyle name="Comma 6 6 2 2 4 4" xfId="23956" xr:uid="{00000000-0005-0000-0000-0000C25D0000}"/>
    <cellStyle name="Comma 6 6 2 2 5" xfId="23957" xr:uid="{00000000-0005-0000-0000-0000C35D0000}"/>
    <cellStyle name="Comma 6 6 2 2 5 2" xfId="23958" xr:uid="{00000000-0005-0000-0000-0000C45D0000}"/>
    <cellStyle name="Comma 6 6 2 2 6" xfId="23959" xr:uid="{00000000-0005-0000-0000-0000C55D0000}"/>
    <cellStyle name="Comma 6 6 2 2 6 2" xfId="23960" xr:uid="{00000000-0005-0000-0000-0000C65D0000}"/>
    <cellStyle name="Comma 6 6 2 2 7" xfId="23961" xr:uid="{00000000-0005-0000-0000-0000C75D0000}"/>
    <cellStyle name="Comma 6 6 2 3" xfId="23962" xr:uid="{00000000-0005-0000-0000-0000C85D0000}"/>
    <cellStyle name="Comma 6 6 2 3 2" xfId="23963" xr:uid="{00000000-0005-0000-0000-0000C95D0000}"/>
    <cellStyle name="Comma 6 6 2 3 2 2" xfId="23964" xr:uid="{00000000-0005-0000-0000-0000CA5D0000}"/>
    <cellStyle name="Comma 6 6 2 3 2 2 2" xfId="23965" xr:uid="{00000000-0005-0000-0000-0000CB5D0000}"/>
    <cellStyle name="Comma 6 6 2 3 2 2 2 2" xfId="23966" xr:uid="{00000000-0005-0000-0000-0000CC5D0000}"/>
    <cellStyle name="Comma 6 6 2 3 2 2 3" xfId="23967" xr:uid="{00000000-0005-0000-0000-0000CD5D0000}"/>
    <cellStyle name="Comma 6 6 2 3 2 2 3 2" xfId="23968" xr:uid="{00000000-0005-0000-0000-0000CE5D0000}"/>
    <cellStyle name="Comma 6 6 2 3 2 2 4" xfId="23969" xr:uid="{00000000-0005-0000-0000-0000CF5D0000}"/>
    <cellStyle name="Comma 6 6 2 3 2 3" xfId="23970" xr:uid="{00000000-0005-0000-0000-0000D05D0000}"/>
    <cellStyle name="Comma 6 6 2 3 2 3 2" xfId="23971" xr:uid="{00000000-0005-0000-0000-0000D15D0000}"/>
    <cellStyle name="Comma 6 6 2 3 2 4" xfId="23972" xr:uid="{00000000-0005-0000-0000-0000D25D0000}"/>
    <cellStyle name="Comma 6 6 2 3 2 4 2" xfId="23973" xr:uid="{00000000-0005-0000-0000-0000D35D0000}"/>
    <cellStyle name="Comma 6 6 2 3 2 5" xfId="23974" xr:uid="{00000000-0005-0000-0000-0000D45D0000}"/>
    <cellStyle name="Comma 6 6 2 3 3" xfId="23975" xr:uid="{00000000-0005-0000-0000-0000D55D0000}"/>
    <cellStyle name="Comma 6 6 2 3 3 2" xfId="23976" xr:uid="{00000000-0005-0000-0000-0000D65D0000}"/>
    <cellStyle name="Comma 6 6 2 3 3 2 2" xfId="23977" xr:uid="{00000000-0005-0000-0000-0000D75D0000}"/>
    <cellStyle name="Comma 6 6 2 3 3 3" xfId="23978" xr:uid="{00000000-0005-0000-0000-0000D85D0000}"/>
    <cellStyle name="Comma 6 6 2 3 3 3 2" xfId="23979" xr:uid="{00000000-0005-0000-0000-0000D95D0000}"/>
    <cellStyle name="Comma 6 6 2 3 3 4" xfId="23980" xr:uid="{00000000-0005-0000-0000-0000DA5D0000}"/>
    <cellStyle name="Comma 6 6 2 3 4" xfId="23981" xr:uid="{00000000-0005-0000-0000-0000DB5D0000}"/>
    <cellStyle name="Comma 6 6 2 3 4 2" xfId="23982" xr:uid="{00000000-0005-0000-0000-0000DC5D0000}"/>
    <cellStyle name="Comma 6 6 2 3 5" xfId="23983" xr:uid="{00000000-0005-0000-0000-0000DD5D0000}"/>
    <cellStyle name="Comma 6 6 2 3 5 2" xfId="23984" xr:uid="{00000000-0005-0000-0000-0000DE5D0000}"/>
    <cellStyle name="Comma 6 6 2 3 6" xfId="23985" xr:uid="{00000000-0005-0000-0000-0000DF5D0000}"/>
    <cellStyle name="Comma 6 6 2 4" xfId="23986" xr:uid="{00000000-0005-0000-0000-0000E05D0000}"/>
    <cellStyle name="Comma 6 6 2 4 2" xfId="23987" xr:uid="{00000000-0005-0000-0000-0000E15D0000}"/>
    <cellStyle name="Comma 6 6 2 4 2 2" xfId="23988" xr:uid="{00000000-0005-0000-0000-0000E25D0000}"/>
    <cellStyle name="Comma 6 6 2 4 2 2 2" xfId="23989" xr:uid="{00000000-0005-0000-0000-0000E35D0000}"/>
    <cellStyle name="Comma 6 6 2 4 2 3" xfId="23990" xr:uid="{00000000-0005-0000-0000-0000E45D0000}"/>
    <cellStyle name="Comma 6 6 2 4 2 3 2" xfId="23991" xr:uid="{00000000-0005-0000-0000-0000E55D0000}"/>
    <cellStyle name="Comma 6 6 2 4 2 4" xfId="23992" xr:uid="{00000000-0005-0000-0000-0000E65D0000}"/>
    <cellStyle name="Comma 6 6 2 4 3" xfId="23993" xr:uid="{00000000-0005-0000-0000-0000E75D0000}"/>
    <cellStyle name="Comma 6 6 2 4 3 2" xfId="23994" xr:uid="{00000000-0005-0000-0000-0000E85D0000}"/>
    <cellStyle name="Comma 6 6 2 4 4" xfId="23995" xr:uid="{00000000-0005-0000-0000-0000E95D0000}"/>
    <cellStyle name="Comma 6 6 2 4 4 2" xfId="23996" xr:uid="{00000000-0005-0000-0000-0000EA5D0000}"/>
    <cellStyle name="Comma 6 6 2 4 5" xfId="23997" xr:uid="{00000000-0005-0000-0000-0000EB5D0000}"/>
    <cellStyle name="Comma 6 6 2 5" xfId="23998" xr:uid="{00000000-0005-0000-0000-0000EC5D0000}"/>
    <cellStyle name="Comma 6 6 2 5 2" xfId="23999" xr:uid="{00000000-0005-0000-0000-0000ED5D0000}"/>
    <cellStyle name="Comma 6 6 2 5 2 2" xfId="24000" xr:uid="{00000000-0005-0000-0000-0000EE5D0000}"/>
    <cellStyle name="Comma 6 6 2 5 3" xfId="24001" xr:uid="{00000000-0005-0000-0000-0000EF5D0000}"/>
    <cellStyle name="Comma 6 6 2 5 3 2" xfId="24002" xr:uid="{00000000-0005-0000-0000-0000F05D0000}"/>
    <cellStyle name="Comma 6 6 2 5 4" xfId="24003" xr:uid="{00000000-0005-0000-0000-0000F15D0000}"/>
    <cellStyle name="Comma 6 6 2 6" xfId="24004" xr:uid="{00000000-0005-0000-0000-0000F25D0000}"/>
    <cellStyle name="Comma 6 6 2 6 2" xfId="24005" xr:uid="{00000000-0005-0000-0000-0000F35D0000}"/>
    <cellStyle name="Comma 6 6 2 7" xfId="24006" xr:uid="{00000000-0005-0000-0000-0000F45D0000}"/>
    <cellStyle name="Comma 6 6 2 7 2" xfId="24007" xr:uid="{00000000-0005-0000-0000-0000F55D0000}"/>
    <cellStyle name="Comma 6 6 2 8" xfId="24008" xr:uid="{00000000-0005-0000-0000-0000F65D0000}"/>
    <cellStyle name="Comma 6 6 3" xfId="24009" xr:uid="{00000000-0005-0000-0000-0000F75D0000}"/>
    <cellStyle name="Comma 6 6 3 2" xfId="24010" xr:uid="{00000000-0005-0000-0000-0000F85D0000}"/>
    <cellStyle name="Comma 6 6 3 2 2" xfId="24011" xr:uid="{00000000-0005-0000-0000-0000F95D0000}"/>
    <cellStyle name="Comma 6 6 3 2 2 2" xfId="24012" xr:uid="{00000000-0005-0000-0000-0000FA5D0000}"/>
    <cellStyle name="Comma 6 6 3 2 2 2 2" xfId="24013" xr:uid="{00000000-0005-0000-0000-0000FB5D0000}"/>
    <cellStyle name="Comma 6 6 3 2 2 2 2 2" xfId="24014" xr:uid="{00000000-0005-0000-0000-0000FC5D0000}"/>
    <cellStyle name="Comma 6 6 3 2 2 2 3" xfId="24015" xr:uid="{00000000-0005-0000-0000-0000FD5D0000}"/>
    <cellStyle name="Comma 6 6 3 2 2 2 3 2" xfId="24016" xr:uid="{00000000-0005-0000-0000-0000FE5D0000}"/>
    <cellStyle name="Comma 6 6 3 2 2 2 4" xfId="24017" xr:uid="{00000000-0005-0000-0000-0000FF5D0000}"/>
    <cellStyle name="Comma 6 6 3 2 2 3" xfId="24018" xr:uid="{00000000-0005-0000-0000-0000005E0000}"/>
    <cellStyle name="Comma 6 6 3 2 2 3 2" xfId="24019" xr:uid="{00000000-0005-0000-0000-0000015E0000}"/>
    <cellStyle name="Comma 6 6 3 2 2 4" xfId="24020" xr:uid="{00000000-0005-0000-0000-0000025E0000}"/>
    <cellStyle name="Comma 6 6 3 2 2 4 2" xfId="24021" xr:uid="{00000000-0005-0000-0000-0000035E0000}"/>
    <cellStyle name="Comma 6 6 3 2 2 5" xfId="24022" xr:uid="{00000000-0005-0000-0000-0000045E0000}"/>
    <cellStyle name="Comma 6 6 3 2 3" xfId="24023" xr:uid="{00000000-0005-0000-0000-0000055E0000}"/>
    <cellStyle name="Comma 6 6 3 2 3 2" xfId="24024" xr:uid="{00000000-0005-0000-0000-0000065E0000}"/>
    <cellStyle name="Comma 6 6 3 2 3 2 2" xfId="24025" xr:uid="{00000000-0005-0000-0000-0000075E0000}"/>
    <cellStyle name="Comma 6 6 3 2 3 3" xfId="24026" xr:uid="{00000000-0005-0000-0000-0000085E0000}"/>
    <cellStyle name="Comma 6 6 3 2 3 3 2" xfId="24027" xr:uid="{00000000-0005-0000-0000-0000095E0000}"/>
    <cellStyle name="Comma 6 6 3 2 3 4" xfId="24028" xr:uid="{00000000-0005-0000-0000-00000A5E0000}"/>
    <cellStyle name="Comma 6 6 3 2 4" xfId="24029" xr:uid="{00000000-0005-0000-0000-00000B5E0000}"/>
    <cellStyle name="Comma 6 6 3 2 4 2" xfId="24030" xr:uid="{00000000-0005-0000-0000-00000C5E0000}"/>
    <cellStyle name="Comma 6 6 3 2 5" xfId="24031" xr:uid="{00000000-0005-0000-0000-00000D5E0000}"/>
    <cellStyle name="Comma 6 6 3 2 5 2" xfId="24032" xr:uid="{00000000-0005-0000-0000-00000E5E0000}"/>
    <cellStyle name="Comma 6 6 3 2 6" xfId="24033" xr:uid="{00000000-0005-0000-0000-00000F5E0000}"/>
    <cellStyle name="Comma 6 6 3 3" xfId="24034" xr:uid="{00000000-0005-0000-0000-0000105E0000}"/>
    <cellStyle name="Comma 6 6 3 3 2" xfId="24035" xr:uid="{00000000-0005-0000-0000-0000115E0000}"/>
    <cellStyle name="Comma 6 6 3 3 2 2" xfId="24036" xr:uid="{00000000-0005-0000-0000-0000125E0000}"/>
    <cellStyle name="Comma 6 6 3 3 2 2 2" xfId="24037" xr:uid="{00000000-0005-0000-0000-0000135E0000}"/>
    <cellStyle name="Comma 6 6 3 3 2 3" xfId="24038" xr:uid="{00000000-0005-0000-0000-0000145E0000}"/>
    <cellStyle name="Comma 6 6 3 3 2 3 2" xfId="24039" xr:uid="{00000000-0005-0000-0000-0000155E0000}"/>
    <cellStyle name="Comma 6 6 3 3 2 4" xfId="24040" xr:uid="{00000000-0005-0000-0000-0000165E0000}"/>
    <cellStyle name="Comma 6 6 3 3 3" xfId="24041" xr:uid="{00000000-0005-0000-0000-0000175E0000}"/>
    <cellStyle name="Comma 6 6 3 3 3 2" xfId="24042" xr:uid="{00000000-0005-0000-0000-0000185E0000}"/>
    <cellStyle name="Comma 6 6 3 3 4" xfId="24043" xr:uid="{00000000-0005-0000-0000-0000195E0000}"/>
    <cellStyle name="Comma 6 6 3 3 4 2" xfId="24044" xr:uid="{00000000-0005-0000-0000-00001A5E0000}"/>
    <cellStyle name="Comma 6 6 3 3 5" xfId="24045" xr:uid="{00000000-0005-0000-0000-00001B5E0000}"/>
    <cellStyle name="Comma 6 6 3 4" xfId="24046" xr:uid="{00000000-0005-0000-0000-00001C5E0000}"/>
    <cellStyle name="Comma 6 6 3 4 2" xfId="24047" xr:uid="{00000000-0005-0000-0000-00001D5E0000}"/>
    <cellStyle name="Comma 6 6 3 4 2 2" xfId="24048" xr:uid="{00000000-0005-0000-0000-00001E5E0000}"/>
    <cellStyle name="Comma 6 6 3 4 3" xfId="24049" xr:uid="{00000000-0005-0000-0000-00001F5E0000}"/>
    <cellStyle name="Comma 6 6 3 4 3 2" xfId="24050" xr:uid="{00000000-0005-0000-0000-0000205E0000}"/>
    <cellStyle name="Comma 6 6 3 4 4" xfId="24051" xr:uid="{00000000-0005-0000-0000-0000215E0000}"/>
    <cellStyle name="Comma 6 6 3 5" xfId="24052" xr:uid="{00000000-0005-0000-0000-0000225E0000}"/>
    <cellStyle name="Comma 6 6 3 5 2" xfId="24053" xr:uid="{00000000-0005-0000-0000-0000235E0000}"/>
    <cellStyle name="Comma 6 6 3 6" xfId="24054" xr:uid="{00000000-0005-0000-0000-0000245E0000}"/>
    <cellStyle name="Comma 6 6 3 6 2" xfId="24055" xr:uid="{00000000-0005-0000-0000-0000255E0000}"/>
    <cellStyle name="Comma 6 6 3 7" xfId="24056" xr:uid="{00000000-0005-0000-0000-0000265E0000}"/>
    <cellStyle name="Comma 6 6 4" xfId="24057" xr:uid="{00000000-0005-0000-0000-0000275E0000}"/>
    <cellStyle name="Comma 6 6 4 2" xfId="24058" xr:uid="{00000000-0005-0000-0000-0000285E0000}"/>
    <cellStyle name="Comma 6 6 4 2 2" xfId="24059" xr:uid="{00000000-0005-0000-0000-0000295E0000}"/>
    <cellStyle name="Comma 6 6 4 2 2 2" xfId="24060" xr:uid="{00000000-0005-0000-0000-00002A5E0000}"/>
    <cellStyle name="Comma 6 6 4 2 2 2 2" xfId="24061" xr:uid="{00000000-0005-0000-0000-00002B5E0000}"/>
    <cellStyle name="Comma 6 6 4 2 2 3" xfId="24062" xr:uid="{00000000-0005-0000-0000-00002C5E0000}"/>
    <cellStyle name="Comma 6 6 4 2 2 3 2" xfId="24063" xr:uid="{00000000-0005-0000-0000-00002D5E0000}"/>
    <cellStyle name="Comma 6 6 4 2 2 4" xfId="24064" xr:uid="{00000000-0005-0000-0000-00002E5E0000}"/>
    <cellStyle name="Comma 6 6 4 2 3" xfId="24065" xr:uid="{00000000-0005-0000-0000-00002F5E0000}"/>
    <cellStyle name="Comma 6 6 4 2 3 2" xfId="24066" xr:uid="{00000000-0005-0000-0000-0000305E0000}"/>
    <cellStyle name="Comma 6 6 4 2 4" xfId="24067" xr:uid="{00000000-0005-0000-0000-0000315E0000}"/>
    <cellStyle name="Comma 6 6 4 2 4 2" xfId="24068" xr:uid="{00000000-0005-0000-0000-0000325E0000}"/>
    <cellStyle name="Comma 6 6 4 2 5" xfId="24069" xr:uid="{00000000-0005-0000-0000-0000335E0000}"/>
    <cellStyle name="Comma 6 6 4 3" xfId="24070" xr:uid="{00000000-0005-0000-0000-0000345E0000}"/>
    <cellStyle name="Comma 6 6 4 3 2" xfId="24071" xr:uid="{00000000-0005-0000-0000-0000355E0000}"/>
    <cellStyle name="Comma 6 6 4 3 2 2" xfId="24072" xr:uid="{00000000-0005-0000-0000-0000365E0000}"/>
    <cellStyle name="Comma 6 6 4 3 3" xfId="24073" xr:uid="{00000000-0005-0000-0000-0000375E0000}"/>
    <cellStyle name="Comma 6 6 4 3 3 2" xfId="24074" xr:uid="{00000000-0005-0000-0000-0000385E0000}"/>
    <cellStyle name="Comma 6 6 4 3 4" xfId="24075" xr:uid="{00000000-0005-0000-0000-0000395E0000}"/>
    <cellStyle name="Comma 6 6 4 4" xfId="24076" xr:uid="{00000000-0005-0000-0000-00003A5E0000}"/>
    <cellStyle name="Comma 6 6 4 4 2" xfId="24077" xr:uid="{00000000-0005-0000-0000-00003B5E0000}"/>
    <cellStyle name="Comma 6 6 4 5" xfId="24078" xr:uid="{00000000-0005-0000-0000-00003C5E0000}"/>
    <cellStyle name="Comma 6 6 4 5 2" xfId="24079" xr:uid="{00000000-0005-0000-0000-00003D5E0000}"/>
    <cellStyle name="Comma 6 6 4 6" xfId="24080" xr:uid="{00000000-0005-0000-0000-00003E5E0000}"/>
    <cellStyle name="Comma 6 6 5" xfId="24081" xr:uid="{00000000-0005-0000-0000-00003F5E0000}"/>
    <cellStyle name="Comma 6 6 5 2" xfId="24082" xr:uid="{00000000-0005-0000-0000-0000405E0000}"/>
    <cellStyle name="Comma 6 6 5 2 2" xfId="24083" xr:uid="{00000000-0005-0000-0000-0000415E0000}"/>
    <cellStyle name="Comma 6 6 5 2 2 2" xfId="24084" xr:uid="{00000000-0005-0000-0000-0000425E0000}"/>
    <cellStyle name="Comma 6 6 5 2 3" xfId="24085" xr:uid="{00000000-0005-0000-0000-0000435E0000}"/>
    <cellStyle name="Comma 6 6 5 2 3 2" xfId="24086" xr:uid="{00000000-0005-0000-0000-0000445E0000}"/>
    <cellStyle name="Comma 6 6 5 2 4" xfId="24087" xr:uid="{00000000-0005-0000-0000-0000455E0000}"/>
    <cellStyle name="Comma 6 6 5 3" xfId="24088" xr:uid="{00000000-0005-0000-0000-0000465E0000}"/>
    <cellStyle name="Comma 6 6 5 3 2" xfId="24089" xr:uid="{00000000-0005-0000-0000-0000475E0000}"/>
    <cellStyle name="Comma 6 6 5 4" xfId="24090" xr:uid="{00000000-0005-0000-0000-0000485E0000}"/>
    <cellStyle name="Comma 6 6 5 4 2" xfId="24091" xr:uid="{00000000-0005-0000-0000-0000495E0000}"/>
    <cellStyle name="Comma 6 6 5 5" xfId="24092" xr:uid="{00000000-0005-0000-0000-00004A5E0000}"/>
    <cellStyle name="Comma 6 6 6" xfId="24093" xr:uid="{00000000-0005-0000-0000-00004B5E0000}"/>
    <cellStyle name="Comma 6 6 6 2" xfId="24094" xr:uid="{00000000-0005-0000-0000-00004C5E0000}"/>
    <cellStyle name="Comma 6 6 6 2 2" xfId="24095" xr:uid="{00000000-0005-0000-0000-00004D5E0000}"/>
    <cellStyle name="Comma 6 6 6 3" xfId="24096" xr:uid="{00000000-0005-0000-0000-00004E5E0000}"/>
    <cellStyle name="Comma 6 6 6 3 2" xfId="24097" xr:uid="{00000000-0005-0000-0000-00004F5E0000}"/>
    <cellStyle name="Comma 6 6 6 4" xfId="24098" xr:uid="{00000000-0005-0000-0000-0000505E0000}"/>
    <cellStyle name="Comma 6 6 7" xfId="24099" xr:uid="{00000000-0005-0000-0000-0000515E0000}"/>
    <cellStyle name="Comma 6 6 7 2" xfId="24100" xr:uid="{00000000-0005-0000-0000-0000525E0000}"/>
    <cellStyle name="Comma 6 6 8" xfId="24101" xr:uid="{00000000-0005-0000-0000-0000535E0000}"/>
    <cellStyle name="Comma 6 6 8 2" xfId="24102" xr:uid="{00000000-0005-0000-0000-0000545E0000}"/>
    <cellStyle name="Comma 6 6 9" xfId="24103" xr:uid="{00000000-0005-0000-0000-0000555E0000}"/>
    <cellStyle name="Comma 6 7" xfId="24104" xr:uid="{00000000-0005-0000-0000-0000565E0000}"/>
    <cellStyle name="Comma 6 7 2" xfId="24105" xr:uid="{00000000-0005-0000-0000-0000575E0000}"/>
    <cellStyle name="Comma 6 7 2 2" xfId="24106" xr:uid="{00000000-0005-0000-0000-0000585E0000}"/>
    <cellStyle name="Comma 6 7 2 2 2" xfId="24107" xr:uid="{00000000-0005-0000-0000-0000595E0000}"/>
    <cellStyle name="Comma 6 7 2 2 2 2" xfId="24108" xr:uid="{00000000-0005-0000-0000-00005A5E0000}"/>
    <cellStyle name="Comma 6 7 2 2 2 2 2" xfId="24109" xr:uid="{00000000-0005-0000-0000-00005B5E0000}"/>
    <cellStyle name="Comma 6 7 2 2 2 2 2 2" xfId="24110" xr:uid="{00000000-0005-0000-0000-00005C5E0000}"/>
    <cellStyle name="Comma 6 7 2 2 2 2 3" xfId="24111" xr:uid="{00000000-0005-0000-0000-00005D5E0000}"/>
    <cellStyle name="Comma 6 7 2 2 2 2 3 2" xfId="24112" xr:uid="{00000000-0005-0000-0000-00005E5E0000}"/>
    <cellStyle name="Comma 6 7 2 2 2 2 4" xfId="24113" xr:uid="{00000000-0005-0000-0000-00005F5E0000}"/>
    <cellStyle name="Comma 6 7 2 2 2 3" xfId="24114" xr:uid="{00000000-0005-0000-0000-0000605E0000}"/>
    <cellStyle name="Comma 6 7 2 2 2 3 2" xfId="24115" xr:uid="{00000000-0005-0000-0000-0000615E0000}"/>
    <cellStyle name="Comma 6 7 2 2 2 4" xfId="24116" xr:uid="{00000000-0005-0000-0000-0000625E0000}"/>
    <cellStyle name="Comma 6 7 2 2 2 4 2" xfId="24117" xr:uid="{00000000-0005-0000-0000-0000635E0000}"/>
    <cellStyle name="Comma 6 7 2 2 2 5" xfId="24118" xr:uid="{00000000-0005-0000-0000-0000645E0000}"/>
    <cellStyle name="Comma 6 7 2 2 3" xfId="24119" xr:uid="{00000000-0005-0000-0000-0000655E0000}"/>
    <cellStyle name="Comma 6 7 2 2 3 2" xfId="24120" xr:uid="{00000000-0005-0000-0000-0000665E0000}"/>
    <cellStyle name="Comma 6 7 2 2 3 2 2" xfId="24121" xr:uid="{00000000-0005-0000-0000-0000675E0000}"/>
    <cellStyle name="Comma 6 7 2 2 3 3" xfId="24122" xr:uid="{00000000-0005-0000-0000-0000685E0000}"/>
    <cellStyle name="Comma 6 7 2 2 3 3 2" xfId="24123" xr:uid="{00000000-0005-0000-0000-0000695E0000}"/>
    <cellStyle name="Comma 6 7 2 2 3 4" xfId="24124" xr:uid="{00000000-0005-0000-0000-00006A5E0000}"/>
    <cellStyle name="Comma 6 7 2 2 4" xfId="24125" xr:uid="{00000000-0005-0000-0000-00006B5E0000}"/>
    <cellStyle name="Comma 6 7 2 2 4 2" xfId="24126" xr:uid="{00000000-0005-0000-0000-00006C5E0000}"/>
    <cellStyle name="Comma 6 7 2 2 5" xfId="24127" xr:uid="{00000000-0005-0000-0000-00006D5E0000}"/>
    <cellStyle name="Comma 6 7 2 2 5 2" xfId="24128" xr:uid="{00000000-0005-0000-0000-00006E5E0000}"/>
    <cellStyle name="Comma 6 7 2 2 6" xfId="24129" xr:uid="{00000000-0005-0000-0000-00006F5E0000}"/>
    <cellStyle name="Comma 6 7 2 3" xfId="24130" xr:uid="{00000000-0005-0000-0000-0000705E0000}"/>
    <cellStyle name="Comma 6 7 2 3 2" xfId="24131" xr:uid="{00000000-0005-0000-0000-0000715E0000}"/>
    <cellStyle name="Comma 6 7 2 3 2 2" xfId="24132" xr:uid="{00000000-0005-0000-0000-0000725E0000}"/>
    <cellStyle name="Comma 6 7 2 3 2 2 2" xfId="24133" xr:uid="{00000000-0005-0000-0000-0000735E0000}"/>
    <cellStyle name="Comma 6 7 2 3 2 3" xfId="24134" xr:uid="{00000000-0005-0000-0000-0000745E0000}"/>
    <cellStyle name="Comma 6 7 2 3 2 3 2" xfId="24135" xr:uid="{00000000-0005-0000-0000-0000755E0000}"/>
    <cellStyle name="Comma 6 7 2 3 2 4" xfId="24136" xr:uid="{00000000-0005-0000-0000-0000765E0000}"/>
    <cellStyle name="Comma 6 7 2 3 3" xfId="24137" xr:uid="{00000000-0005-0000-0000-0000775E0000}"/>
    <cellStyle name="Comma 6 7 2 3 3 2" xfId="24138" xr:uid="{00000000-0005-0000-0000-0000785E0000}"/>
    <cellStyle name="Comma 6 7 2 3 4" xfId="24139" xr:uid="{00000000-0005-0000-0000-0000795E0000}"/>
    <cellStyle name="Comma 6 7 2 3 4 2" xfId="24140" xr:uid="{00000000-0005-0000-0000-00007A5E0000}"/>
    <cellStyle name="Comma 6 7 2 3 5" xfId="24141" xr:uid="{00000000-0005-0000-0000-00007B5E0000}"/>
    <cellStyle name="Comma 6 7 2 4" xfId="24142" xr:uid="{00000000-0005-0000-0000-00007C5E0000}"/>
    <cellStyle name="Comma 6 7 2 4 2" xfId="24143" xr:uid="{00000000-0005-0000-0000-00007D5E0000}"/>
    <cellStyle name="Comma 6 7 2 4 2 2" xfId="24144" xr:uid="{00000000-0005-0000-0000-00007E5E0000}"/>
    <cellStyle name="Comma 6 7 2 4 3" xfId="24145" xr:uid="{00000000-0005-0000-0000-00007F5E0000}"/>
    <cellStyle name="Comma 6 7 2 4 3 2" xfId="24146" xr:uid="{00000000-0005-0000-0000-0000805E0000}"/>
    <cellStyle name="Comma 6 7 2 4 4" xfId="24147" xr:uid="{00000000-0005-0000-0000-0000815E0000}"/>
    <cellStyle name="Comma 6 7 2 5" xfId="24148" xr:uid="{00000000-0005-0000-0000-0000825E0000}"/>
    <cellStyle name="Comma 6 7 2 5 2" xfId="24149" xr:uid="{00000000-0005-0000-0000-0000835E0000}"/>
    <cellStyle name="Comma 6 7 2 6" xfId="24150" xr:uid="{00000000-0005-0000-0000-0000845E0000}"/>
    <cellStyle name="Comma 6 7 2 6 2" xfId="24151" xr:uid="{00000000-0005-0000-0000-0000855E0000}"/>
    <cellStyle name="Comma 6 7 2 7" xfId="24152" xr:uid="{00000000-0005-0000-0000-0000865E0000}"/>
    <cellStyle name="Comma 6 7 3" xfId="24153" xr:uid="{00000000-0005-0000-0000-0000875E0000}"/>
    <cellStyle name="Comma 6 7 3 2" xfId="24154" xr:uid="{00000000-0005-0000-0000-0000885E0000}"/>
    <cellStyle name="Comma 6 7 3 2 2" xfId="24155" xr:uid="{00000000-0005-0000-0000-0000895E0000}"/>
    <cellStyle name="Comma 6 7 3 2 2 2" xfId="24156" xr:uid="{00000000-0005-0000-0000-00008A5E0000}"/>
    <cellStyle name="Comma 6 7 3 2 2 2 2" xfId="24157" xr:uid="{00000000-0005-0000-0000-00008B5E0000}"/>
    <cellStyle name="Comma 6 7 3 2 2 3" xfId="24158" xr:uid="{00000000-0005-0000-0000-00008C5E0000}"/>
    <cellStyle name="Comma 6 7 3 2 2 3 2" xfId="24159" xr:uid="{00000000-0005-0000-0000-00008D5E0000}"/>
    <cellStyle name="Comma 6 7 3 2 2 4" xfId="24160" xr:uid="{00000000-0005-0000-0000-00008E5E0000}"/>
    <cellStyle name="Comma 6 7 3 2 3" xfId="24161" xr:uid="{00000000-0005-0000-0000-00008F5E0000}"/>
    <cellStyle name="Comma 6 7 3 2 3 2" xfId="24162" xr:uid="{00000000-0005-0000-0000-0000905E0000}"/>
    <cellStyle name="Comma 6 7 3 2 4" xfId="24163" xr:uid="{00000000-0005-0000-0000-0000915E0000}"/>
    <cellStyle name="Comma 6 7 3 2 4 2" xfId="24164" xr:uid="{00000000-0005-0000-0000-0000925E0000}"/>
    <cellStyle name="Comma 6 7 3 2 5" xfId="24165" xr:uid="{00000000-0005-0000-0000-0000935E0000}"/>
    <cellStyle name="Comma 6 7 3 3" xfId="24166" xr:uid="{00000000-0005-0000-0000-0000945E0000}"/>
    <cellStyle name="Comma 6 7 3 3 2" xfId="24167" xr:uid="{00000000-0005-0000-0000-0000955E0000}"/>
    <cellStyle name="Comma 6 7 3 3 2 2" xfId="24168" xr:uid="{00000000-0005-0000-0000-0000965E0000}"/>
    <cellStyle name="Comma 6 7 3 3 3" xfId="24169" xr:uid="{00000000-0005-0000-0000-0000975E0000}"/>
    <cellStyle name="Comma 6 7 3 3 3 2" xfId="24170" xr:uid="{00000000-0005-0000-0000-0000985E0000}"/>
    <cellStyle name="Comma 6 7 3 3 4" xfId="24171" xr:uid="{00000000-0005-0000-0000-0000995E0000}"/>
    <cellStyle name="Comma 6 7 3 4" xfId="24172" xr:uid="{00000000-0005-0000-0000-00009A5E0000}"/>
    <cellStyle name="Comma 6 7 3 4 2" xfId="24173" xr:uid="{00000000-0005-0000-0000-00009B5E0000}"/>
    <cellStyle name="Comma 6 7 3 5" xfId="24174" xr:uid="{00000000-0005-0000-0000-00009C5E0000}"/>
    <cellStyle name="Comma 6 7 3 5 2" xfId="24175" xr:uid="{00000000-0005-0000-0000-00009D5E0000}"/>
    <cellStyle name="Comma 6 7 3 6" xfId="24176" xr:uid="{00000000-0005-0000-0000-00009E5E0000}"/>
    <cellStyle name="Comma 6 7 4" xfId="24177" xr:uid="{00000000-0005-0000-0000-00009F5E0000}"/>
    <cellStyle name="Comma 6 7 4 2" xfId="24178" xr:uid="{00000000-0005-0000-0000-0000A05E0000}"/>
    <cellStyle name="Comma 6 7 4 2 2" xfId="24179" xr:uid="{00000000-0005-0000-0000-0000A15E0000}"/>
    <cellStyle name="Comma 6 7 4 2 2 2" xfId="24180" xr:uid="{00000000-0005-0000-0000-0000A25E0000}"/>
    <cellStyle name="Comma 6 7 4 2 3" xfId="24181" xr:uid="{00000000-0005-0000-0000-0000A35E0000}"/>
    <cellStyle name="Comma 6 7 4 2 3 2" xfId="24182" xr:uid="{00000000-0005-0000-0000-0000A45E0000}"/>
    <cellStyle name="Comma 6 7 4 2 4" xfId="24183" xr:uid="{00000000-0005-0000-0000-0000A55E0000}"/>
    <cellStyle name="Comma 6 7 4 3" xfId="24184" xr:uid="{00000000-0005-0000-0000-0000A65E0000}"/>
    <cellStyle name="Comma 6 7 4 3 2" xfId="24185" xr:uid="{00000000-0005-0000-0000-0000A75E0000}"/>
    <cellStyle name="Comma 6 7 4 4" xfId="24186" xr:uid="{00000000-0005-0000-0000-0000A85E0000}"/>
    <cellStyle name="Comma 6 7 4 4 2" xfId="24187" xr:uid="{00000000-0005-0000-0000-0000A95E0000}"/>
    <cellStyle name="Comma 6 7 4 5" xfId="24188" xr:uid="{00000000-0005-0000-0000-0000AA5E0000}"/>
    <cellStyle name="Comma 6 7 5" xfId="24189" xr:uid="{00000000-0005-0000-0000-0000AB5E0000}"/>
    <cellStyle name="Comma 6 7 5 2" xfId="24190" xr:uid="{00000000-0005-0000-0000-0000AC5E0000}"/>
    <cellStyle name="Comma 6 7 5 2 2" xfId="24191" xr:uid="{00000000-0005-0000-0000-0000AD5E0000}"/>
    <cellStyle name="Comma 6 7 5 3" xfId="24192" xr:uid="{00000000-0005-0000-0000-0000AE5E0000}"/>
    <cellStyle name="Comma 6 7 5 3 2" xfId="24193" xr:uid="{00000000-0005-0000-0000-0000AF5E0000}"/>
    <cellStyle name="Comma 6 7 5 4" xfId="24194" xr:uid="{00000000-0005-0000-0000-0000B05E0000}"/>
    <cellStyle name="Comma 6 7 6" xfId="24195" xr:uid="{00000000-0005-0000-0000-0000B15E0000}"/>
    <cellStyle name="Comma 6 7 6 2" xfId="24196" xr:uid="{00000000-0005-0000-0000-0000B25E0000}"/>
    <cellStyle name="Comma 6 7 7" xfId="24197" xr:uid="{00000000-0005-0000-0000-0000B35E0000}"/>
    <cellStyle name="Comma 6 7 7 2" xfId="24198" xr:uid="{00000000-0005-0000-0000-0000B45E0000}"/>
    <cellStyle name="Comma 6 7 8" xfId="24199" xr:uid="{00000000-0005-0000-0000-0000B55E0000}"/>
    <cellStyle name="Comma 6 8" xfId="24200" xr:uid="{00000000-0005-0000-0000-0000B65E0000}"/>
    <cellStyle name="Comma 6 8 2" xfId="24201" xr:uid="{00000000-0005-0000-0000-0000B75E0000}"/>
    <cellStyle name="Comma 6 8 2 2" xfId="24202" xr:uid="{00000000-0005-0000-0000-0000B85E0000}"/>
    <cellStyle name="Comma 6 8 2 2 2" xfId="24203" xr:uid="{00000000-0005-0000-0000-0000B95E0000}"/>
    <cellStyle name="Comma 6 8 2 2 2 2" xfId="24204" xr:uid="{00000000-0005-0000-0000-0000BA5E0000}"/>
    <cellStyle name="Comma 6 8 2 2 2 2 2" xfId="24205" xr:uid="{00000000-0005-0000-0000-0000BB5E0000}"/>
    <cellStyle name="Comma 6 8 2 2 2 3" xfId="24206" xr:uid="{00000000-0005-0000-0000-0000BC5E0000}"/>
    <cellStyle name="Comma 6 8 2 2 2 3 2" xfId="24207" xr:uid="{00000000-0005-0000-0000-0000BD5E0000}"/>
    <cellStyle name="Comma 6 8 2 2 2 4" xfId="24208" xr:uid="{00000000-0005-0000-0000-0000BE5E0000}"/>
    <cellStyle name="Comma 6 8 2 2 3" xfId="24209" xr:uid="{00000000-0005-0000-0000-0000BF5E0000}"/>
    <cellStyle name="Comma 6 8 2 2 3 2" xfId="24210" xr:uid="{00000000-0005-0000-0000-0000C05E0000}"/>
    <cellStyle name="Comma 6 8 2 2 4" xfId="24211" xr:uid="{00000000-0005-0000-0000-0000C15E0000}"/>
    <cellStyle name="Comma 6 8 2 2 4 2" xfId="24212" xr:uid="{00000000-0005-0000-0000-0000C25E0000}"/>
    <cellStyle name="Comma 6 8 2 2 5" xfId="24213" xr:uid="{00000000-0005-0000-0000-0000C35E0000}"/>
    <cellStyle name="Comma 6 8 2 3" xfId="24214" xr:uid="{00000000-0005-0000-0000-0000C45E0000}"/>
    <cellStyle name="Comma 6 8 2 3 2" xfId="24215" xr:uid="{00000000-0005-0000-0000-0000C55E0000}"/>
    <cellStyle name="Comma 6 8 2 3 2 2" xfId="24216" xr:uid="{00000000-0005-0000-0000-0000C65E0000}"/>
    <cellStyle name="Comma 6 8 2 3 3" xfId="24217" xr:uid="{00000000-0005-0000-0000-0000C75E0000}"/>
    <cellStyle name="Comma 6 8 2 3 3 2" xfId="24218" xr:uid="{00000000-0005-0000-0000-0000C85E0000}"/>
    <cellStyle name="Comma 6 8 2 3 4" xfId="24219" xr:uid="{00000000-0005-0000-0000-0000C95E0000}"/>
    <cellStyle name="Comma 6 8 2 4" xfId="24220" xr:uid="{00000000-0005-0000-0000-0000CA5E0000}"/>
    <cellStyle name="Comma 6 8 2 4 2" xfId="24221" xr:uid="{00000000-0005-0000-0000-0000CB5E0000}"/>
    <cellStyle name="Comma 6 8 2 5" xfId="24222" xr:uid="{00000000-0005-0000-0000-0000CC5E0000}"/>
    <cellStyle name="Comma 6 8 2 5 2" xfId="24223" xr:uid="{00000000-0005-0000-0000-0000CD5E0000}"/>
    <cellStyle name="Comma 6 8 2 6" xfId="24224" xr:uid="{00000000-0005-0000-0000-0000CE5E0000}"/>
    <cellStyle name="Comma 6 8 3" xfId="24225" xr:uid="{00000000-0005-0000-0000-0000CF5E0000}"/>
    <cellStyle name="Comma 6 8 3 2" xfId="24226" xr:uid="{00000000-0005-0000-0000-0000D05E0000}"/>
    <cellStyle name="Comma 6 8 3 2 2" xfId="24227" xr:uid="{00000000-0005-0000-0000-0000D15E0000}"/>
    <cellStyle name="Comma 6 8 3 2 2 2" xfId="24228" xr:uid="{00000000-0005-0000-0000-0000D25E0000}"/>
    <cellStyle name="Comma 6 8 3 2 3" xfId="24229" xr:uid="{00000000-0005-0000-0000-0000D35E0000}"/>
    <cellStyle name="Comma 6 8 3 2 3 2" xfId="24230" xr:uid="{00000000-0005-0000-0000-0000D45E0000}"/>
    <cellStyle name="Comma 6 8 3 2 4" xfId="24231" xr:uid="{00000000-0005-0000-0000-0000D55E0000}"/>
    <cellStyle name="Comma 6 8 3 3" xfId="24232" xr:uid="{00000000-0005-0000-0000-0000D65E0000}"/>
    <cellStyle name="Comma 6 8 3 3 2" xfId="24233" xr:uid="{00000000-0005-0000-0000-0000D75E0000}"/>
    <cellStyle name="Comma 6 8 3 4" xfId="24234" xr:uid="{00000000-0005-0000-0000-0000D85E0000}"/>
    <cellStyle name="Comma 6 8 3 4 2" xfId="24235" xr:uid="{00000000-0005-0000-0000-0000D95E0000}"/>
    <cellStyle name="Comma 6 8 3 5" xfId="24236" xr:uid="{00000000-0005-0000-0000-0000DA5E0000}"/>
    <cellStyle name="Comma 6 8 4" xfId="24237" xr:uid="{00000000-0005-0000-0000-0000DB5E0000}"/>
    <cellStyle name="Comma 6 8 4 2" xfId="24238" xr:uid="{00000000-0005-0000-0000-0000DC5E0000}"/>
    <cellStyle name="Comma 6 8 4 2 2" xfId="24239" xr:uid="{00000000-0005-0000-0000-0000DD5E0000}"/>
    <cellStyle name="Comma 6 8 4 3" xfId="24240" xr:uid="{00000000-0005-0000-0000-0000DE5E0000}"/>
    <cellStyle name="Comma 6 8 4 3 2" xfId="24241" xr:uid="{00000000-0005-0000-0000-0000DF5E0000}"/>
    <cellStyle name="Comma 6 8 4 4" xfId="24242" xr:uid="{00000000-0005-0000-0000-0000E05E0000}"/>
    <cellStyle name="Comma 6 8 5" xfId="24243" xr:uid="{00000000-0005-0000-0000-0000E15E0000}"/>
    <cellStyle name="Comma 6 8 5 2" xfId="24244" xr:uid="{00000000-0005-0000-0000-0000E25E0000}"/>
    <cellStyle name="Comma 6 8 6" xfId="24245" xr:uid="{00000000-0005-0000-0000-0000E35E0000}"/>
    <cellStyle name="Comma 6 8 6 2" xfId="24246" xr:uid="{00000000-0005-0000-0000-0000E45E0000}"/>
    <cellStyle name="Comma 6 8 7" xfId="24247" xr:uid="{00000000-0005-0000-0000-0000E55E0000}"/>
    <cellStyle name="Comma 6 9" xfId="24248" xr:uid="{00000000-0005-0000-0000-0000E65E0000}"/>
    <cellStyle name="Comma 6 9 2" xfId="24249" xr:uid="{00000000-0005-0000-0000-0000E75E0000}"/>
    <cellStyle name="Comma 6 9 2 2" xfId="24250" xr:uid="{00000000-0005-0000-0000-0000E85E0000}"/>
    <cellStyle name="Comma 6 9 2 2 2" xfId="24251" xr:uid="{00000000-0005-0000-0000-0000E95E0000}"/>
    <cellStyle name="Comma 6 9 2 2 2 2" xfId="24252" xr:uid="{00000000-0005-0000-0000-0000EA5E0000}"/>
    <cellStyle name="Comma 6 9 2 2 3" xfId="24253" xr:uid="{00000000-0005-0000-0000-0000EB5E0000}"/>
    <cellStyle name="Comma 6 9 2 2 3 2" xfId="24254" xr:uid="{00000000-0005-0000-0000-0000EC5E0000}"/>
    <cellStyle name="Comma 6 9 2 2 4" xfId="24255" xr:uid="{00000000-0005-0000-0000-0000ED5E0000}"/>
    <cellStyle name="Comma 6 9 2 3" xfId="24256" xr:uid="{00000000-0005-0000-0000-0000EE5E0000}"/>
    <cellStyle name="Comma 6 9 2 3 2" xfId="24257" xr:uid="{00000000-0005-0000-0000-0000EF5E0000}"/>
    <cellStyle name="Comma 6 9 2 4" xfId="24258" xr:uid="{00000000-0005-0000-0000-0000F05E0000}"/>
    <cellStyle name="Comma 6 9 2 4 2" xfId="24259" xr:uid="{00000000-0005-0000-0000-0000F15E0000}"/>
    <cellStyle name="Comma 6 9 2 5" xfId="24260" xr:uid="{00000000-0005-0000-0000-0000F25E0000}"/>
    <cellStyle name="Comma 6 9 3" xfId="24261" xr:uid="{00000000-0005-0000-0000-0000F35E0000}"/>
    <cellStyle name="Comma 6 9 3 2" xfId="24262" xr:uid="{00000000-0005-0000-0000-0000F45E0000}"/>
    <cellStyle name="Comma 6 9 3 2 2" xfId="24263" xr:uid="{00000000-0005-0000-0000-0000F55E0000}"/>
    <cellStyle name="Comma 6 9 3 3" xfId="24264" xr:uid="{00000000-0005-0000-0000-0000F65E0000}"/>
    <cellStyle name="Comma 6 9 3 3 2" xfId="24265" xr:uid="{00000000-0005-0000-0000-0000F75E0000}"/>
    <cellStyle name="Comma 6 9 3 4" xfId="24266" xr:uid="{00000000-0005-0000-0000-0000F85E0000}"/>
    <cellStyle name="Comma 6 9 4" xfId="24267" xr:uid="{00000000-0005-0000-0000-0000F95E0000}"/>
    <cellStyle name="Comma 6 9 4 2" xfId="24268" xr:uid="{00000000-0005-0000-0000-0000FA5E0000}"/>
    <cellStyle name="Comma 6 9 5" xfId="24269" xr:uid="{00000000-0005-0000-0000-0000FB5E0000}"/>
    <cellStyle name="Comma 6 9 5 2" xfId="24270" xr:uid="{00000000-0005-0000-0000-0000FC5E0000}"/>
    <cellStyle name="Comma 6 9 6" xfId="24271" xr:uid="{00000000-0005-0000-0000-0000FD5E0000}"/>
    <cellStyle name="Comma 7" xfId="24284" xr:uid="{E526BFF5-547A-4329-BFAC-3DEF4BD30077}"/>
    <cellStyle name="Comma 8" xfId="24294" xr:uid="{D6C28611-43B0-451B-B8E1-58870B03CD98}"/>
    <cellStyle name="Comma 9" xfId="24300" xr:uid="{6C8F450F-AFFB-4726-8158-51FA17A4B8AE}"/>
    <cellStyle name="Normal" xfId="0" builtinId="0"/>
    <cellStyle name="Normal 10" xfId="24307" xr:uid="{0F391A33-F50F-4C98-A11D-923897C4EDCC}"/>
    <cellStyle name="Normal 11" xfId="24313" xr:uid="{7197F891-60E7-4ED2-B7E2-4D669A3CBF9B}"/>
    <cellStyle name="Normal 12" xfId="24320" xr:uid="{A989F661-D403-4E7A-AE40-2AB0B2BB694F}"/>
    <cellStyle name="Normal 13" xfId="24321" xr:uid="{72FF485E-F064-4741-B0FF-C4A13AB9797F}"/>
    <cellStyle name="Normal 14" xfId="24326" xr:uid="{629CAC6A-C0D2-49B8-86C4-E4B45DDF14B5}"/>
    <cellStyle name="Normal 14 2" xfId="24272" xr:uid="{00000000-0005-0000-0000-0000FE5E0000}"/>
    <cellStyle name="Normal 15" xfId="24331" xr:uid="{8D651C75-92DE-4973-A6F5-07E75FF39525}"/>
    <cellStyle name="Normal 16" xfId="24336" xr:uid="{E2110A34-ACB3-4F1D-9951-A2B882B3ECCE}"/>
    <cellStyle name="Normal 17" xfId="24341" xr:uid="{694673F8-722A-438D-B3FD-9D3A1F1D5B89}"/>
    <cellStyle name="Normal 18" xfId="24344" xr:uid="{729D10C1-ACE1-4CA1-A3A5-4B9310548FBA}"/>
    <cellStyle name="Normal 19" xfId="24349" xr:uid="{25AD6537-D7B6-40A1-9AEF-26E369DE258A}"/>
    <cellStyle name="Normal 2" xfId="24273" xr:uid="{00000000-0005-0000-0000-0000FF5E0000}"/>
    <cellStyle name="Normal 2 2" xfId="24274" xr:uid="{00000000-0005-0000-0000-0000005F0000}"/>
    <cellStyle name="Normal 2 3" xfId="24288" xr:uid="{9BB49E98-07B6-4C04-9A80-660FD9C7A462}"/>
    <cellStyle name="Normal 20" xfId="24354" xr:uid="{939F1C8A-202A-4FF5-9E73-C2C4298B24CF}"/>
    <cellStyle name="Normal 21" xfId="24361" xr:uid="{CF0DCFD9-3C69-4333-8E85-E98584993F59}"/>
    <cellStyle name="Normal 22" xfId="24362" xr:uid="{264223E4-DF73-41F0-A0DA-8FF01977DE71}"/>
    <cellStyle name="Normal 23" xfId="24367" xr:uid="{C877AA46-B573-4971-9664-9AF8BB1B2022}"/>
    <cellStyle name="Normal 24" xfId="24370" xr:uid="{D7234037-6742-4FFD-8EBE-54A024DBA79C}"/>
    <cellStyle name="Normal 25" xfId="24377" xr:uid="{AB474E81-302D-4386-9A4C-C1D2EA12BB10}"/>
    <cellStyle name="Normal 26" xfId="24380" xr:uid="{4673C126-C0B6-4E07-9189-55BEDC86D900}"/>
    <cellStyle name="Normal 27" xfId="24385" xr:uid="{CD0B0AC6-4EE0-4075-A576-2CEE76DB0F0A}"/>
    <cellStyle name="Normal 28" xfId="24388" xr:uid="{2EF99D19-49A5-4EE7-8E66-720C7AB460E3}"/>
    <cellStyle name="Normal 29" xfId="24393" xr:uid="{1B9E83CC-CF07-482E-B32F-CD31E95ADF3B}"/>
    <cellStyle name="Normal 3" xfId="24275" xr:uid="{00000000-0005-0000-0000-0000015F0000}"/>
    <cellStyle name="Normal 3 2" xfId="24276" xr:uid="{00000000-0005-0000-0000-0000025F0000}"/>
    <cellStyle name="Normal 3 3" xfId="24277" xr:uid="{00000000-0005-0000-0000-0000035F0000}"/>
    <cellStyle name="Normal 30" xfId="24397" xr:uid="{52513E68-2D49-491F-93B1-57595575630F}"/>
    <cellStyle name="Normal 31" xfId="24402" xr:uid="{036530E6-E890-4A13-887A-9A046C7D3524}"/>
    <cellStyle name="Normal 32" xfId="24406" xr:uid="{5FA8A99A-7A30-4B21-9E4B-C8F22FE2C90E}"/>
    <cellStyle name="Normal 4" xfId="24278" xr:uid="{00000000-0005-0000-0000-0000045F0000}"/>
    <cellStyle name="Normal 5" xfId="24283" xr:uid="{6B6602E7-9148-4325-99A1-577688E20089}"/>
    <cellStyle name="Normal 6" xfId="24290" xr:uid="{C9A4127C-AE2B-4F22-8ABF-8CEC92D7CC61}"/>
    <cellStyle name="Normal 6 3" xfId="24279" xr:uid="{00000000-0005-0000-0000-0000055F0000}"/>
    <cellStyle name="Normal 7" xfId="24293" xr:uid="{1E18C3DB-E97D-4A82-97C8-41109FCE3055}"/>
    <cellStyle name="Normal 8" xfId="24299" xr:uid="{418297C6-655F-41A0-B10A-86B83F1703D0}"/>
    <cellStyle name="Normal 9" xfId="24306" xr:uid="{D82588B3-117F-4FAE-AE6A-DA4AD31B73AB}"/>
    <cellStyle name="Normal_Sheet2" xfId="24280" xr:uid="{00000000-0005-0000-0000-0000065F0000}"/>
    <cellStyle name="Normal_Weekly Inspection on 28.1.2008" xfId="24296" xr:uid="{93BC52B0-E78E-4F27-BE82-F46E71471323}"/>
    <cellStyle name="Note 2" xfId="24281" xr:uid="{00000000-0005-0000-0000-0000085F0000}"/>
    <cellStyle name="Percent" xfId="2" builtinId="5"/>
    <cellStyle name="Percent 10" xfId="24319" xr:uid="{58421545-BB2C-415C-82E7-84CC748B27ED}"/>
    <cellStyle name="Percent 11" xfId="24323" xr:uid="{DB556E9A-988E-42EC-92F4-C9B0239B710F}"/>
    <cellStyle name="Percent 12" xfId="24328" xr:uid="{733E369E-D7CD-497D-B749-21A98C6DEB4D}"/>
    <cellStyle name="Percent 13" xfId="24333" xr:uid="{37373D66-73E5-4B9E-B7AA-915E7777E6A5}"/>
    <cellStyle name="Percent 14" xfId="24338" xr:uid="{6FA13FB1-4A8E-45FB-8C92-9AB175C39110}"/>
    <cellStyle name="Percent 15" xfId="24343" xr:uid="{809EE806-CA3E-4022-8B52-9477AA3DFD65}"/>
    <cellStyle name="Percent 16" xfId="24346" xr:uid="{D7068C20-D0FD-4109-A634-CE5B827EBAF5}"/>
    <cellStyle name="Percent 17" xfId="24351" xr:uid="{38CB684C-6F6C-428D-AAB1-BA69BA5D5C17}"/>
    <cellStyle name="Percent 18" xfId="24356" xr:uid="{9D16E553-99CC-4523-AD09-8EB1502AEB1A}"/>
    <cellStyle name="Percent 19" xfId="24360" xr:uid="{CD85E0E8-818F-43A4-A42D-E9A1C7B428DB}"/>
    <cellStyle name="Percent 2" xfId="24282" xr:uid="{00000000-0005-0000-0000-0000095F0000}"/>
    <cellStyle name="Percent 2 2" xfId="24289" xr:uid="{D78CEA2A-86A1-4FA4-A6B7-1B75E2EB142A}"/>
    <cellStyle name="Percent 20" xfId="24364" xr:uid="{3AD5D2F4-C6A6-4BC5-9755-0A1B7ACB535C}"/>
    <cellStyle name="Percent 21" xfId="24369" xr:uid="{B07FDFDC-9133-49FC-BC91-956021CD7E47}"/>
    <cellStyle name="Percent 22" xfId="24372" xr:uid="{AF3B520B-D4CC-45E7-8445-E92CACDAD9B8}"/>
    <cellStyle name="Percent 23" xfId="24376" xr:uid="{07D6A83E-0A14-45EC-AC59-C35BE41895E9}"/>
    <cellStyle name="Percent 24" xfId="24382" xr:uid="{E51E8861-D712-4367-A866-6C38046C9EBA}"/>
    <cellStyle name="Percent 25" xfId="24387" xr:uid="{FD2088BA-9785-4234-AE90-CD86D4CA54D0}"/>
    <cellStyle name="Percent 26" xfId="24390" xr:uid="{96145892-1BC7-4814-9465-830CE912B652}"/>
    <cellStyle name="Percent 27" xfId="24395" xr:uid="{47B7A128-85DA-4175-A88A-B5187C8B2110}"/>
    <cellStyle name="Percent 28" xfId="24399" xr:uid="{A467ADC7-BE0A-42FA-809C-1DDDD156897F}"/>
    <cellStyle name="Percent 29" xfId="24404" xr:uid="{23303E59-38C1-44E1-8843-B90DDA6A77EF}"/>
    <cellStyle name="Percent 3" xfId="24285" xr:uid="{CB417372-0B67-4634-A1A2-A7FF98112FB5}"/>
    <cellStyle name="Percent 30" xfId="24408" xr:uid="{247F0266-0F66-4232-B435-9F59D6AFE7FE}"/>
    <cellStyle name="Percent 4" xfId="24292" xr:uid="{83A274B0-3D87-42B4-801C-0C6D692F6ECB}"/>
    <cellStyle name="Percent 5" xfId="24295" xr:uid="{DAA6B299-8E72-40CD-BB35-142690F290F2}"/>
    <cellStyle name="Percent 6" xfId="24301" xr:uid="{1CF47CBD-B985-4824-B00A-177F9AF36C84}"/>
    <cellStyle name="Percent 7" xfId="24305" xr:uid="{53D87EFC-83C4-402F-A327-9663AAB6DBC3}"/>
    <cellStyle name="Percent 8" xfId="24309" xr:uid="{BF6EFC77-02A1-45FE-90D4-559C36B8A729}"/>
    <cellStyle name="Percent 9" xfId="24315" xr:uid="{125AB412-DB95-4A35-9C2F-554E7049E08C}"/>
  </cellStyles>
  <dxfs count="118">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ill>
        <patternFill patternType="solid">
          <bgColor rgb="FFFF0000"/>
        </patternFill>
      </fill>
    </dxf>
    <dxf>
      <fill>
        <patternFill patternType="solid">
          <bgColor rgb="FFFF0000"/>
        </patternFill>
      </fill>
    </dxf>
    <dxf>
      <font>
        <b/>
        <i val="0"/>
        <color indexed="9"/>
      </font>
      <fill>
        <patternFill patternType="solid">
          <bgColor indexed="10"/>
        </patternFill>
      </fill>
    </dxf>
    <dxf>
      <font>
        <b/>
        <i val="0"/>
        <color auto="1"/>
      </font>
      <fill>
        <patternFill patternType="solid">
          <bgColor indexed="51"/>
        </patternFill>
      </fill>
    </dxf>
    <dxf>
      <font>
        <b/>
        <i val="0"/>
        <color indexed="9"/>
      </font>
      <fill>
        <patternFill patternType="solid">
          <bgColor indexed="17"/>
        </patternFill>
      </fill>
    </dxf>
    <dxf>
      <font>
        <b/>
        <i val="0"/>
        <color indexed="9"/>
      </font>
      <fill>
        <patternFill patternType="solid">
          <bgColor indexed="10"/>
        </patternFill>
      </fill>
    </dxf>
    <dxf>
      <font>
        <b/>
        <i val="0"/>
        <color auto="1"/>
      </font>
      <fill>
        <patternFill patternType="solid">
          <bgColor indexed="51"/>
        </patternFill>
      </fill>
    </dxf>
    <dxf>
      <font>
        <b/>
        <i val="0"/>
        <color indexed="9"/>
      </font>
      <fill>
        <patternFill patternType="solid">
          <bgColor indexed="17"/>
        </patternFill>
      </fill>
    </dxf>
    <dxf>
      <font>
        <b/>
        <i val="0"/>
        <color indexed="9"/>
      </font>
      <fill>
        <patternFill patternType="solid">
          <bgColor indexed="10"/>
        </patternFill>
      </fill>
    </dxf>
    <dxf>
      <font>
        <b/>
        <i val="0"/>
        <color auto="1"/>
      </font>
      <fill>
        <patternFill patternType="solid">
          <bgColor indexed="51"/>
        </patternFill>
      </fill>
    </dxf>
    <dxf>
      <font>
        <b/>
        <i val="0"/>
        <color indexed="9"/>
      </font>
      <fill>
        <patternFill patternType="solid">
          <bgColor indexed="17"/>
        </patternFill>
      </fill>
    </dxf>
    <dxf>
      <fill>
        <patternFill>
          <bgColor rgb="FFFFFF00"/>
        </patternFill>
      </fill>
    </dxf>
    <dxf>
      <font>
        <color indexed="10"/>
      </font>
    </dxf>
    <dxf>
      <font>
        <b val="0"/>
        <i val="0"/>
        <color indexed="17"/>
      </font>
    </dxf>
    <dxf>
      <font>
        <b val="0"/>
        <i val="0"/>
        <color indexed="10"/>
      </font>
    </dxf>
    <dxf>
      <font>
        <b/>
        <i val="0"/>
        <color rgb="FF00B050"/>
      </font>
      <numFmt numFmtId="204" formatCode="#,##0;[Red]#,##0"/>
    </dxf>
    <dxf>
      <font>
        <b/>
        <i val="0"/>
        <color rgb="FF00B050"/>
      </font>
      <numFmt numFmtId="204" formatCode="#,##0;[Red]#,##0"/>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0000"/>
        </patternFill>
      </fill>
    </dxf>
    <dxf>
      <fill>
        <patternFill patternType="solid">
          <bgColor indexed="44"/>
        </patternFill>
      </fill>
    </dxf>
    <dxf>
      <fill>
        <patternFill patternType="solid">
          <bgColor indexed="29"/>
        </patternFill>
      </fill>
    </dxf>
    <dxf>
      <fill>
        <patternFill patternType="solid">
          <bgColor theme="7" tint="-0.24994659260841701"/>
        </patternFill>
      </fill>
    </dxf>
    <dxf>
      <fill>
        <patternFill patternType="solid">
          <bgColor indexed="29"/>
        </patternFill>
      </fill>
    </dxf>
    <dxf>
      <fill>
        <patternFill patternType="solid">
          <bgColor indexed="44"/>
        </patternFill>
      </fill>
    </dxf>
    <dxf>
      <fill>
        <patternFill patternType="solid">
          <bgColor theme="7" tint="-0.24994659260841701"/>
        </patternFill>
      </fill>
    </dxf>
    <dxf>
      <font>
        <color rgb="FF006100"/>
      </font>
      <fill>
        <patternFill patternType="solid">
          <bgColor rgb="FFC6EFCE"/>
        </patternFill>
      </fill>
    </dxf>
    <dxf>
      <font>
        <color rgb="FF9C0006"/>
      </font>
      <fill>
        <patternFill patternType="solid">
          <bgColor rgb="FFFFC7CE"/>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ont>
        <color rgb="FF9C0006"/>
      </font>
      <fill>
        <patternFill patternType="solid">
          <bgColor rgb="FFFFC7CE"/>
        </patternFill>
      </fill>
    </dxf>
    <dxf>
      <font>
        <color rgb="FF9C0006"/>
      </font>
      <fill>
        <patternFill patternType="solid">
          <bgColor rgb="FFFFC7CE"/>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ill>
        <patternFill patternType="gray0625">
          <bgColor theme="9" tint="0.39994506668294322"/>
        </patternFill>
      </fill>
    </dxf>
    <dxf>
      <font>
        <color indexed="10"/>
      </font>
    </dxf>
    <dxf>
      <font>
        <b val="0"/>
        <i val="0"/>
        <color indexed="17"/>
      </font>
    </dxf>
    <dxf>
      <font>
        <b val="0"/>
        <i val="0"/>
        <color indexed="10"/>
      </font>
    </dxf>
    <dxf>
      <font>
        <color indexed="10"/>
      </font>
    </dxf>
    <dxf>
      <font>
        <b/>
        <i val="0"/>
        <color rgb="FF008000"/>
      </font>
      <fill>
        <patternFill patternType="solid">
          <bgColor theme="0" tint="-4.9989318521683403E-2"/>
        </patternFill>
      </fill>
    </dxf>
    <dxf>
      <font>
        <b/>
        <i val="0"/>
        <color auto="1"/>
      </font>
      <fill>
        <patternFill patternType="solid">
          <bgColor theme="0" tint="-4.9989318521683403E-2"/>
        </patternFill>
      </fill>
    </dxf>
    <dxf>
      <font>
        <b/>
        <i val="0"/>
        <color rgb="FFFF0000"/>
      </font>
      <fill>
        <patternFill patternType="solid">
          <bgColor theme="0" tint="-4.9989318521683403E-2"/>
        </patternFill>
      </fill>
    </dxf>
    <dxf>
      <font>
        <b/>
        <i val="0"/>
        <color indexed="9"/>
      </font>
      <fill>
        <gradientFill>
          <stop position="0">
            <color rgb="FF00A200"/>
          </stop>
          <stop position="1">
            <color rgb="FF008000"/>
          </stop>
        </gradientFill>
      </fill>
    </dxf>
    <dxf>
      <font>
        <b/>
        <i val="0"/>
        <color auto="1"/>
      </font>
      <fill>
        <gradientFill>
          <stop position="0">
            <color rgb="FFFFD03B"/>
          </stop>
          <stop position="1">
            <color rgb="FFFFC000"/>
          </stop>
        </gradientFill>
      </fill>
    </dxf>
    <dxf>
      <font>
        <b/>
        <i val="0"/>
        <color indexed="9"/>
      </font>
      <fill>
        <patternFill patternType="solid">
          <bgColor indexed="10"/>
        </patternFill>
      </fill>
    </dxf>
    <dxf>
      <font>
        <b/>
        <i val="0"/>
        <color indexed="9"/>
      </font>
      <fill>
        <gradientFill>
          <stop position="0">
            <color rgb="FF00A200"/>
          </stop>
          <stop position="1">
            <color rgb="FF008000"/>
          </stop>
        </gradientFill>
      </fill>
    </dxf>
    <dxf>
      <font>
        <b/>
        <i val="0"/>
        <color auto="1"/>
      </font>
      <fill>
        <gradientFill>
          <stop position="0">
            <color rgb="FFFFD03B"/>
          </stop>
          <stop position="1">
            <color rgb="FFFFC000"/>
          </stop>
        </gradientFill>
      </fill>
    </dxf>
    <dxf>
      <font>
        <b/>
        <i val="0"/>
        <color indexed="9"/>
      </font>
      <fill>
        <patternFill patternType="solid">
          <bgColor indexed="10"/>
        </patternFill>
      </fill>
    </dxf>
    <dxf>
      <font>
        <color rgb="FFC00000"/>
      </font>
    </dxf>
    <dxf>
      <font>
        <b/>
        <i val="0"/>
        <color rgb="FFFF0000"/>
      </font>
    </dxf>
    <dxf>
      <font>
        <b/>
        <i val="0"/>
        <color rgb="FF00B050"/>
      </font>
    </dxf>
    <dxf>
      <font>
        <b/>
        <i val="0"/>
        <color auto="1"/>
      </font>
      <fill>
        <patternFill patternType="solid">
          <bgColor indexed="51"/>
        </patternFill>
      </fill>
    </dxf>
    <dxf>
      <font>
        <b/>
        <i val="0"/>
        <color indexed="9"/>
      </font>
      <fill>
        <patternFill patternType="solid">
          <bgColor indexed="10"/>
        </patternFill>
      </fill>
    </dxf>
    <dxf>
      <font>
        <b/>
        <i val="0"/>
        <color indexed="9"/>
      </font>
      <fill>
        <patternFill patternType="solid">
          <bgColor indexed="17"/>
        </patternFill>
      </fill>
    </dxf>
    <dxf>
      <font>
        <b/>
        <i val="0"/>
        <color rgb="FFFF0000"/>
      </font>
    </dxf>
    <dxf>
      <font>
        <b/>
        <i val="0"/>
        <color rgb="FF00B050"/>
      </font>
    </dxf>
    <dxf>
      <font>
        <b/>
        <i val="0"/>
        <color indexed="9"/>
      </font>
      <fill>
        <patternFill patternType="solid">
          <bgColor indexed="17"/>
        </patternFill>
      </fill>
    </dxf>
    <dxf>
      <font>
        <b/>
        <i val="0"/>
        <color indexed="9"/>
      </font>
      <fill>
        <patternFill patternType="solid">
          <bgColor indexed="10"/>
        </patternFill>
      </fill>
    </dxf>
    <dxf>
      <font>
        <b/>
        <i val="0"/>
        <color auto="1"/>
      </font>
      <fill>
        <patternFill patternType="solid">
          <bgColor indexed="51"/>
        </patternFill>
      </fill>
    </dxf>
    <dxf>
      <fill>
        <patternFill patternType="solid">
          <bgColor theme="7" tint="-0.24994659260841701"/>
        </patternFill>
      </fill>
    </dxf>
    <dxf>
      <fill>
        <patternFill patternType="solid">
          <bgColor indexed="44"/>
        </patternFill>
      </fill>
    </dxf>
    <dxf>
      <fill>
        <patternFill patternType="solid">
          <bgColor indexed="29"/>
        </patternFill>
      </fill>
    </dxf>
    <dxf>
      <font>
        <b/>
        <i val="0"/>
        <color rgb="FF00B050"/>
      </font>
      <numFmt numFmtId="204" formatCode="#,##0;[Red]#,##0"/>
    </dxf>
    <dxf>
      <font>
        <b/>
        <i val="0"/>
        <color rgb="FF008000"/>
      </font>
      <fill>
        <patternFill patternType="solid">
          <bgColor theme="0" tint="-4.9989318521683403E-2"/>
        </patternFill>
      </fill>
    </dxf>
    <dxf>
      <font>
        <b/>
        <i val="0"/>
        <color rgb="FFFF0000"/>
      </font>
      <fill>
        <patternFill patternType="solid">
          <bgColor theme="0" tint="-4.9989318521683403E-2"/>
        </patternFill>
      </fill>
    </dxf>
    <dxf>
      <font>
        <b/>
        <i val="0"/>
        <color auto="1"/>
      </font>
      <fill>
        <patternFill patternType="solid">
          <bgColor theme="0" tint="-4.9989318521683403E-2"/>
        </patternFill>
      </fill>
    </dxf>
    <dxf>
      <font>
        <color rgb="FFFF0000"/>
      </font>
      <fill>
        <patternFill patternType="solid">
          <bgColor theme="0" tint="-4.9989318521683403E-2"/>
        </patternFill>
      </fill>
    </dxf>
    <dxf>
      <font>
        <color auto="1"/>
      </font>
      <fill>
        <patternFill patternType="solid">
          <bgColor theme="0" tint="-4.9989318521683403E-2"/>
        </patternFill>
      </fill>
    </dxf>
    <dxf>
      <font>
        <color rgb="FF008000"/>
      </font>
      <fill>
        <patternFill patternType="solid">
          <bgColor theme="0" tint="-4.9989318521683403E-2"/>
        </patternFill>
      </fill>
    </dxf>
    <dxf>
      <font>
        <color rgb="FFC00000"/>
      </font>
    </dxf>
    <dxf>
      <fill>
        <patternFill patternType="solid">
          <bgColor rgb="FFFF0000"/>
        </patternFill>
      </fill>
    </dxf>
  </dxfs>
  <tableStyles count="0" defaultTableStyle="TableStyleMedium2" defaultPivotStyle="PivotStyleLight16"/>
  <colors>
    <mruColors>
      <color rgb="FF53B3DD"/>
      <color rgb="FF2C6682"/>
      <color rgb="FFEDF4F7"/>
      <color rgb="FFD2D2D2"/>
      <color rgb="FFD7D7D7"/>
      <color rgb="FFF0FAFA"/>
      <color rgb="FFD0F5F5"/>
      <color rgb="FFD5FFFE"/>
      <color rgb="FF9FE6FF"/>
      <color rgb="FFEFFD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63" Type="http://schemas.openxmlformats.org/officeDocument/2006/relationships/externalLink" Target="externalLinks/externalLink35.xml"/><Relationship Id="rId68" Type="http://schemas.openxmlformats.org/officeDocument/2006/relationships/externalLink" Target="externalLinks/externalLink40.xml"/><Relationship Id="rId84" Type="http://schemas.openxmlformats.org/officeDocument/2006/relationships/sheetMetadata" Target="metadata.xml"/><Relationship Id="rId89" Type="http://schemas.openxmlformats.org/officeDocument/2006/relationships/customXml" Target="../customXml/item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53" Type="http://schemas.openxmlformats.org/officeDocument/2006/relationships/externalLink" Target="externalLinks/externalLink25.xml"/><Relationship Id="rId58" Type="http://schemas.openxmlformats.org/officeDocument/2006/relationships/externalLink" Target="externalLinks/externalLink30.xml"/><Relationship Id="rId74" Type="http://schemas.openxmlformats.org/officeDocument/2006/relationships/externalLink" Target="externalLinks/externalLink46.xml"/><Relationship Id="rId79" Type="http://schemas.openxmlformats.org/officeDocument/2006/relationships/externalLink" Target="externalLinks/externalLink51.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56" Type="http://schemas.openxmlformats.org/officeDocument/2006/relationships/externalLink" Target="externalLinks/externalLink28.xml"/><Relationship Id="rId64" Type="http://schemas.openxmlformats.org/officeDocument/2006/relationships/externalLink" Target="externalLinks/externalLink36.xml"/><Relationship Id="rId69" Type="http://schemas.openxmlformats.org/officeDocument/2006/relationships/externalLink" Target="externalLinks/externalLink41.xml"/><Relationship Id="rId77" Type="http://schemas.openxmlformats.org/officeDocument/2006/relationships/externalLink" Target="externalLinks/externalLink49.xml"/><Relationship Id="rId8" Type="http://schemas.openxmlformats.org/officeDocument/2006/relationships/worksheet" Target="worksheets/sheet8.xml"/><Relationship Id="rId51" Type="http://schemas.openxmlformats.org/officeDocument/2006/relationships/externalLink" Target="externalLinks/externalLink23.xml"/><Relationship Id="rId72" Type="http://schemas.openxmlformats.org/officeDocument/2006/relationships/externalLink" Target="externalLinks/externalLink44.xml"/><Relationship Id="rId80" Type="http://schemas.openxmlformats.org/officeDocument/2006/relationships/externalLink" Target="externalLinks/externalLink52.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59" Type="http://schemas.openxmlformats.org/officeDocument/2006/relationships/externalLink" Target="externalLinks/externalLink31.xml"/><Relationship Id="rId67" Type="http://schemas.openxmlformats.org/officeDocument/2006/relationships/externalLink" Target="externalLinks/externalLink39.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externalLink" Target="externalLinks/externalLink26.xml"/><Relationship Id="rId62" Type="http://schemas.openxmlformats.org/officeDocument/2006/relationships/externalLink" Target="externalLinks/externalLink34.xml"/><Relationship Id="rId70" Type="http://schemas.openxmlformats.org/officeDocument/2006/relationships/externalLink" Target="externalLinks/externalLink42.xml"/><Relationship Id="rId75" Type="http://schemas.openxmlformats.org/officeDocument/2006/relationships/externalLink" Target="externalLinks/externalLink47.xml"/><Relationship Id="rId83" Type="http://schemas.openxmlformats.org/officeDocument/2006/relationships/sharedStrings" Target="sharedStrings.xml"/><Relationship Id="rId88"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 Id="rId57" Type="http://schemas.openxmlformats.org/officeDocument/2006/relationships/externalLink" Target="externalLinks/externalLink29.xml"/><Relationship Id="rId10" Type="http://schemas.openxmlformats.org/officeDocument/2006/relationships/worksheet" Target="worksheets/sheet10.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externalLink" Target="externalLinks/externalLink24.xml"/><Relationship Id="rId60" Type="http://schemas.openxmlformats.org/officeDocument/2006/relationships/externalLink" Target="externalLinks/externalLink32.xml"/><Relationship Id="rId65" Type="http://schemas.openxmlformats.org/officeDocument/2006/relationships/externalLink" Target="externalLinks/externalLink37.xml"/><Relationship Id="rId73" Type="http://schemas.openxmlformats.org/officeDocument/2006/relationships/externalLink" Target="externalLinks/externalLink45.xml"/><Relationship Id="rId78" Type="http://schemas.openxmlformats.org/officeDocument/2006/relationships/externalLink" Target="externalLinks/externalLink50.xml"/><Relationship Id="rId81" Type="http://schemas.openxmlformats.org/officeDocument/2006/relationships/theme" Target="theme/theme1.xml"/><Relationship Id="rId86"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1.xml"/><Relationship Id="rId34" Type="http://schemas.openxmlformats.org/officeDocument/2006/relationships/externalLink" Target="externalLinks/externalLink6.xml"/><Relationship Id="rId50" Type="http://schemas.openxmlformats.org/officeDocument/2006/relationships/externalLink" Target="externalLinks/externalLink22.xml"/><Relationship Id="rId55" Type="http://schemas.openxmlformats.org/officeDocument/2006/relationships/externalLink" Target="externalLinks/externalLink27.xml"/><Relationship Id="rId76" Type="http://schemas.openxmlformats.org/officeDocument/2006/relationships/externalLink" Target="externalLinks/externalLink48.xml"/><Relationship Id="rId7" Type="http://schemas.openxmlformats.org/officeDocument/2006/relationships/worksheet" Target="worksheets/sheet7.xml"/><Relationship Id="rId71" Type="http://schemas.openxmlformats.org/officeDocument/2006/relationships/externalLink" Target="externalLinks/externalLink43.xml"/><Relationship Id="rId2" Type="http://schemas.openxmlformats.org/officeDocument/2006/relationships/worksheet" Target="worksheets/sheet2.xml"/><Relationship Id="rId29" Type="http://schemas.openxmlformats.org/officeDocument/2006/relationships/externalLink" Target="externalLinks/externalLink1.xml"/><Relationship Id="rId24" Type="http://schemas.openxmlformats.org/officeDocument/2006/relationships/worksheet" Target="worksheets/sheet24.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66" Type="http://schemas.openxmlformats.org/officeDocument/2006/relationships/externalLink" Target="externalLinks/externalLink38.xml"/><Relationship Id="rId87" Type="http://schemas.openxmlformats.org/officeDocument/2006/relationships/customXml" Target="../customXml/item2.xml"/><Relationship Id="rId61" Type="http://schemas.openxmlformats.org/officeDocument/2006/relationships/externalLink" Target="externalLinks/externalLink33.xml"/><Relationship Id="rId82" Type="http://schemas.openxmlformats.org/officeDocument/2006/relationships/styles" Target="styles.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1"/>
          <c:y val="6.7132857822791896E-3"/>
        </c:manualLayout>
      </c:layout>
      <c:overlay val="0"/>
      <c:spPr>
        <a:noFill/>
        <a:ln>
          <a:noFill/>
        </a:ln>
        <a:effectLst/>
      </c:spPr>
      <c:txPr>
        <a:bodyPr rot="0" spcFirstLastPara="1" vertOverflow="ellipsis" vert="horz" wrap="square" anchor="ctr" anchorCtr="1"/>
        <a:lstStyle/>
        <a:p>
          <a:pPr>
            <a:defRPr lang="en-US"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402"/>
          <c:y val="0.15145691534320899"/>
          <c:w val="0.44088666932197701"/>
          <c:h val="0.76818897637795303"/>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4EFB-4D4F-A033-32F2ACF3222B}"/>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0.9319753317136984</c:v>
                </c:pt>
                <c:pt idx="1">
                  <c:v>0.85911326932254561</c:v>
                </c:pt>
                <c:pt idx="2">
                  <c:v>0.42152466367713004</c:v>
                </c:pt>
                <c:pt idx="3">
                  <c:v>1</c:v>
                </c:pt>
                <c:pt idx="4">
                  <c:v>4</c:v>
                </c:pt>
                <c:pt idx="5">
                  <c:v>1.0268014883719341</c:v>
                </c:pt>
                <c:pt idx="6">
                  <c:v>0.91304347826086951</c:v>
                </c:pt>
                <c:pt idx="7">
                  <c:v>0.91310344827586198</c:v>
                </c:pt>
              </c:numCache>
            </c:numRef>
          </c:val>
          <c:extLst>
            <c:ext xmlns:c16="http://schemas.microsoft.com/office/drawing/2014/chart" uri="{C3380CC4-5D6E-409C-BE32-E72D297353CC}">
              <c16:uniqueId val="{00000001-4EFB-4D4F-A033-32F2ACF3222B}"/>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extLst>
      <c:ext uri="{0b15fc19-7d7d-44ad-8c2d-2c3a37ce22c3}">
        <chartProps xmlns="https://web.wps.cn/et/2018/main" chartId="{a0deb7d2-33fa-4467-9c87-bb2380d2f586}"/>
      </c:ext>
    </c:extLst>
  </c:chart>
  <c:spPr>
    <a:solidFill>
      <a:schemeClr val="bg1"/>
    </a:solidFill>
    <a:ln w="12700" cap="flat" cmpd="sng" algn="ctr">
      <a:solidFill>
        <a:srgbClr val="53B3DD"/>
      </a:solidFill>
      <a:round/>
    </a:ln>
    <a:effectLst/>
  </c:spPr>
  <c:txPr>
    <a:bodyPr/>
    <a:lstStyle/>
    <a:p>
      <a:pPr>
        <a:defRPr lang="en-US"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0.12397465405581699"/>
          <c:y val="3.4968158860620498E-2"/>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4.7501633724355889E-2"/>
          <c:y val="3.6809275763606472E-2"/>
          <c:w val="0.92209187307072005"/>
          <c:h val="0.81666096292648405"/>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Data'!$A$4:$A$18</c:f>
              <c:numCache>
                <c:formatCode>mmm\-yy</c:formatCode>
                <c:ptCount val="15"/>
                <c:pt idx="0">
                  <c:v>46081</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numCache>
            </c:numRef>
          </c:cat>
          <c:val>
            <c:numRef>
              <c:f>'Physical-Chart Data'!$D$4:$D$18</c:f>
              <c:numCache>
                <c:formatCode>0.0%</c:formatCode>
                <c:ptCount val="15"/>
                <c:pt idx="0">
                  <c:v>1.0958305051498186E-2</c:v>
                </c:pt>
                <c:pt idx="1">
                  <c:v>4.1607366044581269E-2</c:v>
                </c:pt>
                <c:pt idx="2">
                  <c:v>0.11825101432183134</c:v>
                </c:pt>
                <c:pt idx="3">
                  <c:v>0.21321529297681674</c:v>
                </c:pt>
                <c:pt idx="4">
                  <c:v>0.32152569840260992</c:v>
                </c:pt>
                <c:pt idx="5">
                  <c:v>0.44042218343665762</c:v>
                </c:pt>
                <c:pt idx="6">
                  <c:v>0.58527996842232499</c:v>
                </c:pt>
                <c:pt idx="7">
                  <c:v>0.72082131948970629</c:v>
                </c:pt>
                <c:pt idx="8">
                  <c:v>0.85822739705237039</c:v>
                </c:pt>
                <c:pt idx="9">
                  <c:v>0.96287013711153657</c:v>
                </c:pt>
                <c:pt idx="10">
                  <c:v>1</c:v>
                </c:pt>
              </c:numCache>
            </c:numRef>
          </c:val>
          <c:smooth val="0"/>
          <c:extLst>
            <c:ext xmlns:c16="http://schemas.microsoft.com/office/drawing/2014/chart" uri="{C3380CC4-5D6E-409C-BE32-E72D297353CC}">
              <c16:uniqueId val="{00000000-1421-42E2-925F-C7BAFAEB41FB}"/>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1-1421-42E2-925F-C7BAFAEB41FB}"/>
                </c:ext>
              </c:extLst>
            </c:dLbl>
            <c:dLbl>
              <c:idx val="1"/>
              <c:delete val="1"/>
              <c:extLst>
                <c:ext xmlns:c15="http://schemas.microsoft.com/office/drawing/2012/chart" uri="{CE6537A1-D6FC-4f65-9D91-7224C49458BB}"/>
                <c:ext xmlns:c16="http://schemas.microsoft.com/office/drawing/2014/chart" uri="{C3380CC4-5D6E-409C-BE32-E72D297353CC}">
                  <c16:uniqueId val="{00000002-1421-42E2-925F-C7BAFAEB41FB}"/>
                </c:ext>
              </c:extLst>
            </c:dLbl>
            <c:dLbl>
              <c:idx val="2"/>
              <c:delete val="1"/>
              <c:extLst>
                <c:ext xmlns:c15="http://schemas.microsoft.com/office/drawing/2012/chart" uri="{CE6537A1-D6FC-4f65-9D91-7224C49458BB}"/>
                <c:ext xmlns:c16="http://schemas.microsoft.com/office/drawing/2014/chart" uri="{C3380CC4-5D6E-409C-BE32-E72D297353CC}">
                  <c16:uniqueId val="{00000003-1421-42E2-925F-C7BAFAEB41FB}"/>
                </c:ext>
              </c:extLst>
            </c:dLbl>
            <c:dLbl>
              <c:idx val="3"/>
              <c:delete val="1"/>
              <c:extLst>
                <c:ext xmlns:c15="http://schemas.microsoft.com/office/drawing/2012/chart" uri="{CE6537A1-D6FC-4f65-9D91-7224C49458BB}"/>
                <c:ext xmlns:c16="http://schemas.microsoft.com/office/drawing/2014/chart" uri="{C3380CC4-5D6E-409C-BE32-E72D297353CC}">
                  <c16:uniqueId val="{00000004-1421-42E2-925F-C7BAFAEB41FB}"/>
                </c:ext>
              </c:extLst>
            </c:dLbl>
            <c:dLbl>
              <c:idx val="4"/>
              <c:delete val="1"/>
              <c:extLst>
                <c:ext xmlns:c15="http://schemas.microsoft.com/office/drawing/2012/chart" uri="{CE6537A1-D6FC-4f65-9D91-7224C49458BB}"/>
                <c:ext xmlns:c16="http://schemas.microsoft.com/office/drawing/2014/chart" uri="{C3380CC4-5D6E-409C-BE32-E72D297353CC}">
                  <c16:uniqueId val="{00000005-1421-42E2-925F-C7BAFAEB41FB}"/>
                </c:ext>
              </c:extLst>
            </c:dLbl>
            <c:dLbl>
              <c:idx val="5"/>
              <c:delete val="1"/>
              <c:extLst>
                <c:ext xmlns:c15="http://schemas.microsoft.com/office/drawing/2012/chart" uri="{CE6537A1-D6FC-4f65-9D91-7224C49458BB}"/>
                <c:ext xmlns:c16="http://schemas.microsoft.com/office/drawing/2014/chart" uri="{C3380CC4-5D6E-409C-BE32-E72D297353CC}">
                  <c16:uniqueId val="{00000006-1421-42E2-925F-C7BAFAEB41FB}"/>
                </c:ext>
              </c:extLst>
            </c:dLbl>
            <c:dLbl>
              <c:idx val="6"/>
              <c:delete val="1"/>
              <c:extLst>
                <c:ext xmlns:c15="http://schemas.microsoft.com/office/drawing/2012/chart" uri="{CE6537A1-D6FC-4f65-9D91-7224C49458BB}"/>
                <c:ext xmlns:c16="http://schemas.microsoft.com/office/drawing/2014/chart" uri="{C3380CC4-5D6E-409C-BE32-E72D297353CC}">
                  <c16:uniqueId val="{00000007-1421-42E2-925F-C7BAFAEB41FB}"/>
                </c:ext>
              </c:extLst>
            </c:dLbl>
            <c:dLbl>
              <c:idx val="7"/>
              <c:delete val="1"/>
              <c:extLst>
                <c:ext xmlns:c15="http://schemas.microsoft.com/office/drawing/2012/chart" uri="{CE6537A1-D6FC-4f65-9D91-7224C49458BB}"/>
                <c:ext xmlns:c16="http://schemas.microsoft.com/office/drawing/2014/chart" uri="{C3380CC4-5D6E-409C-BE32-E72D297353CC}">
                  <c16:uniqueId val="{00000008-1421-42E2-925F-C7BAFAEB41FB}"/>
                </c:ext>
              </c:extLst>
            </c:dLbl>
            <c:dLbl>
              <c:idx val="8"/>
              <c:delete val="1"/>
              <c:extLst>
                <c:ext xmlns:c15="http://schemas.microsoft.com/office/drawing/2012/chart" uri="{CE6537A1-D6FC-4f65-9D91-7224C49458BB}"/>
                <c:ext xmlns:c16="http://schemas.microsoft.com/office/drawing/2014/chart" uri="{C3380CC4-5D6E-409C-BE32-E72D297353CC}">
                  <c16:uniqueId val="{00000009-1421-42E2-925F-C7BAFAEB41FB}"/>
                </c:ext>
              </c:extLst>
            </c:dLbl>
            <c:dLbl>
              <c:idx val="9"/>
              <c:layout>
                <c:manualLayout>
                  <c:x val="-5.0252731582226496E-3"/>
                  <c:y val="3.7458794605664703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421-42E2-925F-C7BAFAEB41FB}"/>
                </c:ext>
              </c:extLst>
            </c:dLbl>
            <c:dLbl>
              <c:idx val="10"/>
              <c:delete val="1"/>
              <c:extLst>
                <c:ext xmlns:c15="http://schemas.microsoft.com/office/drawing/2012/chart" uri="{CE6537A1-D6FC-4f65-9D91-7224C49458BB}"/>
                <c:ext xmlns:c16="http://schemas.microsoft.com/office/drawing/2014/chart" uri="{C3380CC4-5D6E-409C-BE32-E72D297353CC}">
                  <c16:uniqueId val="{0000000B-1421-42E2-925F-C7BAFAEB41FB}"/>
                </c:ext>
              </c:extLst>
            </c:dLbl>
            <c:dLbl>
              <c:idx val="11"/>
              <c:delete val="1"/>
              <c:extLst>
                <c:ext xmlns:c15="http://schemas.microsoft.com/office/drawing/2012/chart" uri="{CE6537A1-D6FC-4f65-9D91-7224C49458BB}"/>
                <c:ext xmlns:c16="http://schemas.microsoft.com/office/drawing/2014/chart" uri="{C3380CC4-5D6E-409C-BE32-E72D297353CC}">
                  <c16:uniqueId val="{0000000C-1421-42E2-925F-C7BAFAEB41FB}"/>
                </c:ext>
              </c:extLst>
            </c:dLbl>
            <c:dLbl>
              <c:idx val="12"/>
              <c:delete val="1"/>
              <c:extLst>
                <c:ext xmlns:c15="http://schemas.microsoft.com/office/drawing/2012/chart" uri="{CE6537A1-D6FC-4f65-9D91-7224C49458BB}"/>
                <c:ext xmlns:c16="http://schemas.microsoft.com/office/drawing/2014/chart" uri="{C3380CC4-5D6E-409C-BE32-E72D297353CC}">
                  <c16:uniqueId val="{0000000D-1421-42E2-925F-C7BAFAEB41FB}"/>
                </c:ext>
              </c:extLst>
            </c:dLbl>
            <c:dLbl>
              <c:idx val="13"/>
              <c:delete val="1"/>
              <c:extLst>
                <c:ext xmlns:c15="http://schemas.microsoft.com/office/drawing/2012/chart" uri="{CE6537A1-D6FC-4f65-9D91-7224C49458BB}"/>
                <c:ext xmlns:c16="http://schemas.microsoft.com/office/drawing/2014/chart" uri="{C3380CC4-5D6E-409C-BE32-E72D297353CC}">
                  <c16:uniqueId val="{0000000E-1421-42E2-925F-C7BAFAEB41FB}"/>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Data'!$A$4:$A$18</c:f>
              <c:numCache>
                <c:formatCode>mmm\-yy</c:formatCode>
                <c:ptCount val="15"/>
                <c:pt idx="0">
                  <c:v>46081</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numCache>
            </c:numRef>
          </c:cat>
          <c:val>
            <c:numRef>
              <c:f>'Physical-Chart Data'!$G$4:$G$18</c:f>
              <c:numCache>
                <c:formatCode>0.0%</c:formatCode>
                <c:ptCount val="15"/>
              </c:numCache>
            </c:numRef>
          </c:val>
          <c:smooth val="0"/>
          <c:extLst>
            <c:ext xmlns:c16="http://schemas.microsoft.com/office/drawing/2014/chart" uri="{C3380CC4-5D6E-409C-BE32-E72D297353CC}">
              <c16:uniqueId val="{0000000F-1421-42E2-925F-C7BAFAEB41FB}"/>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597E-2"/>
                  <c:y val="-3.5042291800216598E-2"/>
                </c:manualLayout>
              </c:layout>
              <c:spPr>
                <a:noFill/>
                <a:ln>
                  <a:noFill/>
                </a:ln>
                <a:effectLst/>
              </c:spPr>
              <c:txPr>
                <a:bodyPr rot="0" spcFirstLastPara="1" vertOverflow="ellipsis" vert="horz" wrap="square" lIns="38100" tIns="19050" rIns="38100" bIns="19050" anchor="ctr" anchorCtr="0">
                  <a:spAutoFit/>
                </a:bodyPr>
                <a:lstStyle/>
                <a:p>
                  <a:pPr algn="r">
                    <a:defRPr lang="en-US"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421-42E2-925F-C7BAFAEB41FB}"/>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Data'!$A$4:$A$18</c:f>
              <c:numCache>
                <c:formatCode>mmm\-yy</c:formatCode>
                <c:ptCount val="15"/>
                <c:pt idx="0">
                  <c:v>46081</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numCache>
            </c:numRef>
          </c:cat>
          <c:val>
            <c:numRef>
              <c:f>'Physical-Chart Data'!$J$4:$J$18</c:f>
              <c:numCache>
                <c:formatCode>0.0%</c:formatCode>
                <c:ptCount val="15"/>
                <c:pt idx="0">
                  <c:v>1.0958305051498186E-2</c:v>
                </c:pt>
                <c:pt idx="1">
                  <c:v>4.1607366044581269E-2</c:v>
                </c:pt>
                <c:pt idx="2">
                  <c:v>0.11825101432183134</c:v>
                </c:pt>
                <c:pt idx="3">
                  <c:v>0.21321529297681674</c:v>
                </c:pt>
                <c:pt idx="4">
                  <c:v>0.32152569840260992</c:v>
                </c:pt>
                <c:pt idx="5">
                  <c:v>0.4031060578566113</c:v>
                </c:pt>
                <c:pt idx="6">
                  <c:v>0.57170588731077165</c:v>
                </c:pt>
                <c:pt idx="7">
                  <c:v>0.66910597807259198</c:v>
                </c:pt>
                <c:pt idx="8">
                  <c:v>0.7479001955908231</c:v>
                </c:pt>
                <c:pt idx="9">
                  <c:v>0.7479001955908231</c:v>
                </c:pt>
                <c:pt idx="10">
                  <c:v>0.7479001955908231</c:v>
                </c:pt>
                <c:pt idx="11">
                  <c:v>0.7479001955908231</c:v>
                </c:pt>
                <c:pt idx="12">
                  <c:v>0.7479001955908231</c:v>
                </c:pt>
              </c:numCache>
            </c:numRef>
          </c:val>
          <c:smooth val="0"/>
          <c:extLst>
            <c:ext xmlns:c16="http://schemas.microsoft.com/office/drawing/2014/chart" uri="{C3380CC4-5D6E-409C-BE32-E72D297353CC}">
              <c16:uniqueId val="{00000011-1421-42E2-925F-C7BAFAEB41FB}"/>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'Physical-Chart Data'!$A$4:$A$18</c:f>
              <c:numCache>
                <c:formatCode>mmm\-yy</c:formatCode>
                <c:ptCount val="15"/>
                <c:pt idx="0">
                  <c:v>46081</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numCache>
            </c:numRef>
          </c:cat>
          <c:val>
            <c:numRef>
              <c:f>'Physical-Chart Data'!$M$4:$M$18</c:f>
              <c:numCache>
                <c:formatCode>0.0%</c:formatCode>
                <c:ptCount val="15"/>
                <c:pt idx="0">
                  <c:v>0</c:v>
                </c:pt>
                <c:pt idx="1">
                  <c:v>3.0649060993083083E-2</c:v>
                </c:pt>
                <c:pt idx="2">
                  <c:v>0.10729270927033316</c:v>
                </c:pt>
                <c:pt idx="3">
                  <c:v>0.20225698792531854</c:v>
                </c:pt>
                <c:pt idx="4">
                  <c:v>0.31056529377165754</c:v>
                </c:pt>
                <c:pt idx="5">
                  <c:v>0.39214895256480126</c:v>
                </c:pt>
                <c:pt idx="6">
                  <c:v>0.56074518273989715</c:v>
                </c:pt>
                <c:pt idx="7">
                  <c:v>0.65814527350171759</c:v>
                </c:pt>
                <c:pt idx="8">
                  <c:v>0.81178769892390557</c:v>
                </c:pt>
                <c:pt idx="9">
                  <c:v>0.9017096875495838</c:v>
                </c:pt>
                <c:pt idx="10">
                  <c:v>0.96751650644375931</c:v>
                </c:pt>
                <c:pt idx="11">
                  <c:v>0.99811037849118822</c:v>
                </c:pt>
                <c:pt idx="12">
                  <c:v>1</c:v>
                </c:pt>
              </c:numCache>
            </c:numRef>
          </c:val>
          <c:smooth val="0"/>
          <c:extLst>
            <c:ext xmlns:c16="http://schemas.microsoft.com/office/drawing/2014/chart" uri="{C3380CC4-5D6E-409C-BE32-E72D297353CC}">
              <c16:uniqueId val="{00000012-1421-42E2-925F-C7BAFAEB41FB}"/>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lang="en-US"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102"/>
          <c:y val="0.93096703617502197"/>
          <c:w val="0.53970015961153395"/>
          <c:h val="4.6956544141641902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afa1c8d0-99c5-4a5e-8ea3-22c19f0afd0c}"/>
      </c:ext>
    </c:extLst>
  </c:chart>
  <c:spPr>
    <a:solidFill>
      <a:schemeClr val="bg1"/>
    </a:solidFill>
    <a:ln w="12700" cap="flat" cmpd="sng" algn="ctr">
      <a:solidFill>
        <a:srgbClr val="53B3DD"/>
      </a:solidFill>
      <a:round/>
    </a:ln>
    <a:effectLst/>
  </c:spPr>
  <c:txPr>
    <a:bodyPr/>
    <a:lstStyle/>
    <a:p>
      <a:pPr>
        <a:defRPr lang="en-US"/>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701"/>
          <c:y val="0.29255388212028299"/>
          <c:w val="0.82787514370895299"/>
          <c:h val="0.51957217634470698"/>
        </c:manualLayout>
      </c:layout>
      <c:barChart>
        <c:barDir val="col"/>
        <c:grouping val="clustered"/>
        <c:varyColors val="0"/>
        <c:ser>
          <c:idx val="0"/>
          <c:order val="0"/>
          <c:tx>
            <c:v>Monthly Gross Value</c:v>
          </c:tx>
          <c:spPr>
            <a:solidFill>
              <a:schemeClr val="accent1"/>
            </a:solidFill>
            <a:ln>
              <a:noFill/>
            </a:ln>
            <a:effectLst/>
          </c:spPr>
          <c:invertIfNegative val="0"/>
          <c:val>
            <c:numRef>
              <c:f>#REF!</c:f>
              <c:numCache>
                <c:formatCode>General</c:formatCode>
                <c:ptCount val="1"/>
                <c:pt idx="0">
                  <c:v>1</c:v>
                </c:pt>
              </c:numCache>
            </c:numRef>
          </c:val>
          <c:extLst>
            <c:ext xmlns:c16="http://schemas.microsoft.com/office/drawing/2014/chart" uri="{C3380CC4-5D6E-409C-BE32-E72D297353CC}">
              <c16:uniqueId val="{00000000-7E09-439B-B553-AD9D23D0F1FC}"/>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spAutoFit/>
              </a:bodyPr>
              <a:lstStyle/>
              <a:p>
                <a:pPr>
                  <a:defRPr lang="en-US"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uri="{0b15fc19-7d7d-44ad-8c2d-2c3a37ce22c3}">
        <chartProps xmlns="https://web.wps.cn/et/2018/main" chartId="{62048a95-8ece-43ef-b251-aac73ad1730c}"/>
      </c:ext>
    </c:extLst>
  </c:chart>
  <c:spPr>
    <a:solidFill>
      <a:schemeClr val="bg1"/>
    </a:solidFill>
    <a:ln w="12700" cap="flat" cmpd="sng" algn="ctr">
      <a:solidFill>
        <a:srgbClr val="53B3DD"/>
      </a:solidFill>
      <a:round/>
    </a:ln>
    <a:effectLst/>
  </c:spPr>
  <c:txPr>
    <a:bodyPr/>
    <a:lstStyle/>
    <a:p>
      <a:pPr>
        <a:defRPr lang="en-US"/>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401"/>
          <c:y val="9.4955207242968395E-2"/>
          <c:w val="0.53765866643550098"/>
          <c:h val="0.70479058196598698"/>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Report'!$T$64:$T$70</c:f>
              <c:strCache>
                <c:ptCount val="7"/>
                <c:pt idx="0">
                  <c:v>Contract Value (SR)</c:v>
                </c:pt>
                <c:pt idx="1">
                  <c:v>Planned Value (SR)</c:v>
                </c:pt>
                <c:pt idx="3">
                  <c:v>Earned Value (SR)</c:v>
                </c:pt>
                <c:pt idx="4">
                  <c:v>Submitted  (SAR)</c:v>
                </c:pt>
                <c:pt idx="5">
                  <c:v>PM Approved (SAR)</c:v>
                </c:pt>
                <c:pt idx="6">
                  <c:v>Total Paid  (SAR)</c:v>
                </c:pt>
              </c:strCache>
            </c:strRef>
          </c:cat>
          <c:val>
            <c:numRef>
              <c:f>'Weekly Progress Report'!$U$64:$U$70</c:f>
              <c:numCache>
                <c:formatCode>_(* #,##0_);_(* \(#,##0\);_(* "-"??_);_(@_)</c:formatCode>
                <c:ptCount val="7"/>
                <c:pt idx="0" formatCode="#,##0_);\(#,##0\)">
                  <c:v>35709993</c:v>
                </c:pt>
                <c:pt idx="1">
                  <c:v>28681364.529999997</c:v>
                </c:pt>
                <c:pt idx="3">
                  <c:v>24640540.849999998</c:v>
                </c:pt>
                <c:pt idx="4" formatCode="#,##0_);\(#,##0\)">
                  <c:v>2317493.31</c:v>
                </c:pt>
                <c:pt idx="5" formatCode="#,##0_);\(#,##0\)">
                  <c:v>0</c:v>
                </c:pt>
                <c:pt idx="6" formatCode="#,##0_);\(#,##0\)">
                  <c:v>2379605.58</c:v>
                </c:pt>
              </c:numCache>
            </c:numRef>
          </c:val>
          <c:extLst>
            <c:ext xmlns:c16="http://schemas.microsoft.com/office/drawing/2014/chart" uri="{C3380CC4-5D6E-409C-BE32-E72D297353CC}">
              <c16:uniqueId val="{00000000-9F9B-4758-8A77-53D9BDC9260A}"/>
            </c:ext>
          </c:extLst>
        </c:ser>
        <c:dLbls>
          <c:showLegendKey val="0"/>
          <c:showVal val="0"/>
          <c:showCatName val="0"/>
          <c:showSerName val="0"/>
          <c:showPercent val="0"/>
          <c:showBubbleSize val="0"/>
        </c:dLbls>
        <c:gapWidth val="35"/>
        <c:axId val="903833656"/>
        <c:axId val="903829064"/>
      </c:barChart>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lang="en-US" sz="900" b="1" i="0" u="none" strike="noStrike" baseline="0">
                <a:solidFill>
                  <a:srgbClr val="2C6682"/>
                </a:solidFill>
                <a:latin typeface="+mn-lt"/>
                <a:ea typeface="+mn-ea"/>
                <a:cs typeface="+mn-cs"/>
              </a:defRPr>
            </a:pPr>
            <a:endParaRPr lang="en-US"/>
          </a:p>
        </c:txPr>
        <c:crossAx val="903829064"/>
        <c:crosses val="autoZero"/>
        <c:auto val="1"/>
        <c:lblAlgn val="ctr"/>
        <c:lblOffset val="100"/>
        <c:noMultiLvlLbl val="0"/>
      </c:catAx>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baseline="0">
                <a:solidFill>
                  <a:schemeClr val="accent1"/>
                </a:solidFill>
                <a:latin typeface="+mn-lt"/>
                <a:ea typeface="+mn-ea"/>
                <a:cs typeface="+mn-cs"/>
              </a:defRPr>
            </a:pPr>
            <a:endParaRPr lang="en-US"/>
          </a:p>
        </c:txPr>
        <c:crossAx val="903833656"/>
        <c:crosses val="autoZero"/>
        <c:crossBetween val="between"/>
      </c:valAx>
      <c:spPr>
        <a:noFill/>
        <a:ln>
          <a:noFill/>
        </a:ln>
        <a:effectLst/>
      </c:spPr>
    </c:plotArea>
    <c:plotVisOnly val="1"/>
    <c:dispBlanksAs val="gap"/>
    <c:showDLblsOverMax val="0"/>
    <c:extLst>
      <c:ext uri="{0b15fc19-7d7d-44ad-8c2d-2c3a37ce22c3}">
        <chartProps xmlns="https://web.wps.cn/et/2018/main" chartId="{5b91a75d-4003-40ad-a65a-f0e9ae9c0ea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390451271229403E-2"/>
          <c:y val="1.9407029100664702E-2"/>
          <c:w val="0.88320847176598705"/>
          <c:h val="0.90443856727251204"/>
        </c:manualLayout>
      </c:layout>
      <c:barChart>
        <c:barDir val="col"/>
        <c:grouping val="clustered"/>
        <c:varyColors val="0"/>
        <c:ser>
          <c:idx val="0"/>
          <c:order val="0"/>
          <c:tx>
            <c:strRef>
              <c:f>Manpower!$B$11</c:f>
              <c:strCache>
                <c:ptCount val="1"/>
                <c:pt idx="0">
                  <c:v>Plan - Monthly</c:v>
                </c:pt>
              </c:strCache>
            </c:strRef>
          </c:tx>
          <c:spPr>
            <a:solidFill>
              <a:srgbClr val="2C6682"/>
            </a:solidFill>
            <a:ln>
              <a:noFill/>
            </a:ln>
            <a:effectLst/>
          </c:spPr>
          <c:invertIfNegative val="0"/>
          <c:cat>
            <c:numRef>
              <c:f>Manpower!$C$10:$M$10</c:f>
              <c:numCache>
                <c:formatCode>mmm\-yy</c:formatCode>
                <c:ptCount val="11"/>
                <c:pt idx="0">
                  <c:v>46070</c:v>
                </c:pt>
                <c:pt idx="1">
                  <c:v>46112</c:v>
                </c:pt>
                <c:pt idx="2">
                  <c:v>46142</c:v>
                </c:pt>
                <c:pt idx="3">
                  <c:v>46173</c:v>
                </c:pt>
                <c:pt idx="4">
                  <c:v>46203</c:v>
                </c:pt>
                <c:pt idx="5">
                  <c:v>46234</c:v>
                </c:pt>
                <c:pt idx="6">
                  <c:v>46265</c:v>
                </c:pt>
                <c:pt idx="7">
                  <c:v>46295</c:v>
                </c:pt>
                <c:pt idx="8">
                  <c:v>46326</c:v>
                </c:pt>
                <c:pt idx="9">
                  <c:v>46356</c:v>
                </c:pt>
                <c:pt idx="10">
                  <c:v>46387</c:v>
                </c:pt>
              </c:numCache>
            </c:numRef>
          </c:cat>
          <c:val>
            <c:numRef>
              <c:f>Manpower!$C$11:$M$11</c:f>
              <c:numCache>
                <c:formatCode>0</c:formatCode>
                <c:ptCount val="11"/>
                <c:pt idx="0">
                  <c:v>0</c:v>
                </c:pt>
                <c:pt idx="1">
                  <c:v>15</c:v>
                </c:pt>
                <c:pt idx="2">
                  <c:v>25</c:v>
                </c:pt>
                <c:pt idx="3">
                  <c:v>30</c:v>
                </c:pt>
                <c:pt idx="4">
                  <c:v>32</c:v>
                </c:pt>
                <c:pt idx="5">
                  <c:v>45</c:v>
                </c:pt>
                <c:pt idx="6">
                  <c:v>38</c:v>
                </c:pt>
                <c:pt idx="7">
                  <c:v>30</c:v>
                </c:pt>
                <c:pt idx="8">
                  <c:v>25</c:v>
                </c:pt>
                <c:pt idx="9">
                  <c:v>20</c:v>
                </c:pt>
                <c:pt idx="10">
                  <c:v>15</c:v>
                </c:pt>
              </c:numCache>
            </c:numRef>
          </c:val>
          <c:extLst>
            <c:ext xmlns:c16="http://schemas.microsoft.com/office/drawing/2014/chart" uri="{C3380CC4-5D6E-409C-BE32-E72D297353CC}">
              <c16:uniqueId val="{00000000-D653-4EE4-9763-6E59C53A4EDE}"/>
            </c:ext>
          </c:extLst>
        </c:ser>
        <c:ser>
          <c:idx val="1"/>
          <c:order val="1"/>
          <c:tx>
            <c:strRef>
              <c:f>Manpower!$B$13</c:f>
              <c:strCache>
                <c:ptCount val="1"/>
                <c:pt idx="0">
                  <c:v>Actual - Monthly</c:v>
                </c:pt>
              </c:strCache>
            </c:strRef>
          </c:tx>
          <c:spPr>
            <a:solidFill>
              <a:srgbClr val="92D050"/>
            </a:solidFill>
            <a:ln>
              <a:noFill/>
            </a:ln>
            <a:effectLst/>
          </c:spPr>
          <c:invertIfNegative val="0"/>
          <c:cat>
            <c:numRef>
              <c:f>Manpower!$C$10:$M$10</c:f>
              <c:numCache>
                <c:formatCode>mmm\-yy</c:formatCode>
                <c:ptCount val="11"/>
                <c:pt idx="0">
                  <c:v>46070</c:v>
                </c:pt>
                <c:pt idx="1">
                  <c:v>46112</c:v>
                </c:pt>
                <c:pt idx="2">
                  <c:v>46142</c:v>
                </c:pt>
                <c:pt idx="3">
                  <c:v>46173</c:v>
                </c:pt>
                <c:pt idx="4">
                  <c:v>46203</c:v>
                </c:pt>
                <c:pt idx="5">
                  <c:v>46234</c:v>
                </c:pt>
                <c:pt idx="6">
                  <c:v>46265</c:v>
                </c:pt>
                <c:pt idx="7">
                  <c:v>46295</c:v>
                </c:pt>
                <c:pt idx="8">
                  <c:v>46326</c:v>
                </c:pt>
                <c:pt idx="9">
                  <c:v>46356</c:v>
                </c:pt>
                <c:pt idx="10">
                  <c:v>46387</c:v>
                </c:pt>
              </c:numCache>
            </c:numRef>
          </c:cat>
          <c:val>
            <c:numRef>
              <c:f>Manpower!$C$13:$M$13</c:f>
              <c:numCache>
                <c:formatCode>0</c:formatCode>
                <c:ptCount val="11"/>
                <c:pt idx="0">
                  <c:v>3</c:v>
                </c:pt>
                <c:pt idx="1">
                  <c:v>5</c:v>
                </c:pt>
                <c:pt idx="2">
                  <c:v>30</c:v>
                </c:pt>
                <c:pt idx="3">
                  <c:v>35</c:v>
                </c:pt>
                <c:pt idx="4">
                  <c:v>48</c:v>
                </c:pt>
                <c:pt idx="5">
                  <c:v>76</c:v>
                </c:pt>
                <c:pt idx="6">
                  <c:v>72</c:v>
                </c:pt>
                <c:pt idx="7">
                  <c:v>75</c:v>
                </c:pt>
                <c:pt idx="8">
                  <c:v>73</c:v>
                </c:pt>
              </c:numCache>
            </c:numRef>
          </c:val>
          <c:extLst>
            <c:ext xmlns:c16="http://schemas.microsoft.com/office/drawing/2014/chart" uri="{C3380CC4-5D6E-409C-BE32-E72D297353CC}">
              <c16:uniqueId val="{00000001-D653-4EE4-9763-6E59C53A4EDE}"/>
            </c:ext>
          </c:extLst>
        </c:ser>
        <c:ser>
          <c:idx val="2"/>
          <c:order val="2"/>
          <c:tx>
            <c:strRef>
              <c:f>Manpower!$B$15</c:f>
              <c:strCache>
                <c:ptCount val="1"/>
                <c:pt idx="0">
                  <c:v>Forecast - Monthly</c:v>
                </c:pt>
              </c:strCache>
            </c:strRef>
          </c:tx>
          <c:spPr>
            <a:solidFill>
              <a:srgbClr val="00B0F0"/>
            </a:solidFill>
            <a:ln>
              <a:noFill/>
            </a:ln>
            <a:effectLst/>
          </c:spPr>
          <c:invertIfNegative val="0"/>
          <c:cat>
            <c:numRef>
              <c:f>Manpower!$C$10:$M$10</c:f>
              <c:numCache>
                <c:formatCode>mmm\-yy</c:formatCode>
                <c:ptCount val="11"/>
                <c:pt idx="0">
                  <c:v>46070</c:v>
                </c:pt>
                <c:pt idx="1">
                  <c:v>46112</c:v>
                </c:pt>
                <c:pt idx="2">
                  <c:v>46142</c:v>
                </c:pt>
                <c:pt idx="3">
                  <c:v>46173</c:v>
                </c:pt>
                <c:pt idx="4">
                  <c:v>46203</c:v>
                </c:pt>
                <c:pt idx="5">
                  <c:v>46234</c:v>
                </c:pt>
                <c:pt idx="6">
                  <c:v>46265</c:v>
                </c:pt>
                <c:pt idx="7">
                  <c:v>46295</c:v>
                </c:pt>
                <c:pt idx="8">
                  <c:v>46326</c:v>
                </c:pt>
                <c:pt idx="9">
                  <c:v>46356</c:v>
                </c:pt>
                <c:pt idx="10">
                  <c:v>46387</c:v>
                </c:pt>
              </c:numCache>
            </c:numRef>
          </c:cat>
          <c:val>
            <c:numRef>
              <c:f>Manpower!$C$15:$M$15</c:f>
              <c:numCache>
                <c:formatCode>0</c:formatCode>
                <c:ptCount val="11"/>
                <c:pt idx="9">
                  <c:v>20</c:v>
                </c:pt>
                <c:pt idx="10">
                  <c:v>15</c:v>
                </c:pt>
              </c:numCache>
            </c:numRef>
          </c:val>
          <c:extLst>
            <c:ext xmlns:c16="http://schemas.microsoft.com/office/drawing/2014/chart" uri="{C3380CC4-5D6E-409C-BE32-E72D297353CC}">
              <c16:uniqueId val="{00000002-D653-4EE4-9763-6E59C53A4EDE}"/>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0.71496835875807596"/>
          <c:y val="3.3736720409948802E-2"/>
          <c:w val="0.25124891055952903"/>
          <c:h val="0.200894263217098"/>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rgbClr val="2C6682"/>
              </a:solidFill>
              <a:latin typeface="+mn-lt"/>
              <a:ea typeface="+mn-ea"/>
              <a:cs typeface="+mn-cs"/>
            </a:defRPr>
          </a:pPr>
          <a:endParaRPr lang="en-US"/>
        </a:p>
      </c:txPr>
    </c:legend>
    <c:plotVisOnly val="1"/>
    <c:dispBlanksAs val="gap"/>
    <c:showDLblsOverMax val="0"/>
    <c:extLst>
      <c:ext uri="{0b15fc19-7d7d-44ad-8c2d-2c3a37ce22c3}">
        <chartProps xmlns="https://web.wps.cn/et/2018/main" chartId="{6a66cdaf-3d0b-4d9c-90cc-c9b13c23164a}"/>
      </c:ext>
    </c:extLst>
  </c:chart>
  <c:spPr>
    <a:solidFill>
      <a:schemeClr val="bg1"/>
    </a:solidFill>
    <a:ln w="9525" cap="flat" cmpd="sng" algn="ctr">
      <a:solidFill>
        <a:srgbClr val="53B3DD"/>
      </a:soli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c:spPr>
    </c:floor>
    <c:sideWall>
      <c:thickness val="0"/>
      <c:spPr>
        <a:noFill/>
        <a:ln>
          <a:noFill/>
        </a:ln>
        <a:effectLst/>
      </c:spPr>
    </c:sideWall>
    <c:backWall>
      <c:thickness val="0"/>
      <c:spPr>
        <a:noFill/>
        <a:ln>
          <a:noFill/>
        </a:ln>
        <a:effectLst/>
      </c:spPr>
    </c:backWall>
    <c:plotArea>
      <c:layout>
        <c:manualLayout>
          <c:layoutTarget val="inner"/>
          <c:xMode val="edge"/>
          <c:yMode val="edge"/>
          <c:x val="3.9117608897465697E-2"/>
          <c:y val="7.6972188233224603E-2"/>
          <c:w val="0.96088239110253404"/>
          <c:h val="0.73132089724055305"/>
        </c:manualLayout>
      </c:layout>
      <c:pie3DChart>
        <c:varyColors val="1"/>
        <c:ser>
          <c:idx val="0"/>
          <c:order val="0"/>
          <c:dPt>
            <c:idx val="0"/>
            <c:bubble3D val="0"/>
            <c:spPr>
              <a:solidFill>
                <a:srgbClr val="3D88AA"/>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1-C999-4F47-ACD4-4A3ECDC6531A}"/>
              </c:ext>
            </c:extLst>
          </c:dPt>
          <c:dPt>
            <c:idx val="1"/>
            <c:bubble3D val="0"/>
            <c:spPr>
              <a:solidFill>
                <a:srgbClr val="92D050"/>
              </a:solidFill>
              <a:ln w="25400">
                <a:solidFill>
                  <a:schemeClr val="lt1"/>
                </a:solidFill>
              </a:ln>
              <a:effectLst/>
              <a:scene3d>
                <a:camera prst="orthographicFront"/>
                <a:lightRig rig="threePt" dir="t"/>
              </a:scene3d>
              <a:sp3d contourW="25400">
                <a:contourClr>
                  <a:schemeClr val="lt1"/>
                </a:contourClr>
              </a:sp3d>
            </c:spPr>
            <c:extLst>
              <c:ext xmlns:c16="http://schemas.microsoft.com/office/drawing/2014/chart" uri="{C3380CC4-5D6E-409C-BE32-E72D297353CC}">
                <c16:uniqueId val="{00000003-C999-4F47-ACD4-4A3ECDC6531A}"/>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Report'!$AG$51:$AG$52</c:f>
              <c:strCache>
                <c:ptCount val="2"/>
                <c:pt idx="0">
                  <c:v>Proactive</c:v>
                </c:pt>
                <c:pt idx="1">
                  <c:v>Reactive</c:v>
                </c:pt>
              </c:strCache>
            </c:strRef>
          </c:cat>
          <c:val>
            <c:numRef>
              <c:f>'Weekly Progress Report'!$AH$51:$AH$52</c:f>
              <c:numCache>
                <c:formatCode>#,##0_ ;[Red]\-#,##0\ </c:formatCode>
                <c:ptCount val="2"/>
                <c:pt idx="0">
                  <c:v>531</c:v>
                </c:pt>
                <c:pt idx="1">
                  <c:v>212</c:v>
                </c:pt>
              </c:numCache>
            </c:numRef>
          </c:val>
          <c:extLst>
            <c:ext xmlns:c16="http://schemas.microsoft.com/office/drawing/2014/chart" uri="{C3380CC4-5D6E-409C-BE32-E72D297353CC}">
              <c16:uniqueId val="{00000004-C999-4F47-ACD4-4A3ECDC6531A}"/>
            </c:ext>
          </c:extLst>
        </c:ser>
        <c:dLbls>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1" i="0" u="none" strike="noStrike" kern="1200" baseline="0">
              <a:solidFill>
                <a:srgbClr val="2C6682"/>
              </a:solidFill>
              <a:latin typeface="+mn-lt"/>
              <a:ea typeface="+mn-ea"/>
              <a:cs typeface="+mn-cs"/>
            </a:defRPr>
          </a:pPr>
          <a:endParaRPr lang="en-US"/>
        </a:p>
      </c:txPr>
    </c:legend>
    <c:plotVisOnly val="1"/>
    <c:dispBlanksAs val="gap"/>
    <c:showDLblsOverMax val="0"/>
    <c:extLst>
      <c:ext uri="{0b15fc19-7d7d-44ad-8c2d-2c3a37ce22c3}">
        <chartProps xmlns="https://web.wps.cn/et/2018/main" chartId="{06f29225-2631-4d59-aefc-0ea6da1f807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Report'!$X$51</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Report'!$Y$51,'Weekly Progress Report'!$AD$51)</c15:sqref>
                  </c15:fullRef>
                </c:ext>
              </c:extLst>
              <c:f>'Weekly Progress Report'!$AD$51</c:f>
              <c:numCache>
                <c:formatCode>#,##0_ ;[Red]\-#,##0\ </c:formatCode>
                <c:ptCount val="1"/>
                <c:pt idx="0">
                  <c:v>97870</c:v>
                </c:pt>
              </c:numCache>
            </c:numRef>
          </c:val>
          <c:extLst>
            <c:ext xmlns:c16="http://schemas.microsoft.com/office/drawing/2014/chart" uri="{C3380CC4-5D6E-409C-BE32-E72D297353CC}">
              <c16:uniqueId val="{00000000-BD98-4A10-B858-28E500C7F664}"/>
            </c:ext>
          </c:extLst>
        </c:ser>
        <c:ser>
          <c:idx val="1"/>
          <c:order val="1"/>
          <c:tx>
            <c:strRef>
              <c:f>'Weekly Progress Report'!$X$52</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Report'!$Y$52,'Weekly Progress Report'!$AD$52)</c15:sqref>
                  </c15:fullRef>
                </c:ext>
              </c:extLst>
              <c:f>'Weekly Progress Report'!$AD$52</c:f>
              <c:numCache>
                <c:formatCode>#,##0_ ;[Red]\-#,##0\ </c:formatCode>
                <c:ptCount val="1"/>
                <c:pt idx="0">
                  <c:v>97870</c:v>
                </c:pt>
              </c:numCache>
            </c:numRef>
          </c:val>
          <c:extLst>
            <c:ext xmlns:c16="http://schemas.microsoft.com/office/drawing/2014/chart" uri="{C3380CC4-5D6E-409C-BE32-E72D297353CC}">
              <c16:uniqueId val="{00000001-BD98-4A10-B858-28E500C7F664}"/>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1" i="0" u="none" strike="noStrike" kern="1200" baseline="0">
              <a:solidFill>
                <a:srgbClr val="2C6682"/>
              </a:solidFill>
              <a:latin typeface="+mn-lt"/>
              <a:ea typeface="+mn-ea"/>
              <a:cs typeface="+mn-cs"/>
            </a:defRPr>
          </a:pPr>
          <a:endParaRPr lang="en-US"/>
        </a:p>
      </c:txPr>
    </c:legend>
    <c:plotVisOnly val="1"/>
    <c:dispBlanksAs val="gap"/>
    <c:showDLblsOverMax val="0"/>
    <c:extLst>
      <c:ext uri="{0b15fc19-7d7d-44ad-8c2d-2c3a37ce22c3}">
        <chartProps xmlns="https://web.wps.cn/et/2018/main" chartId="{dc4a78ae-b4af-4b65-b59f-1ec8475482a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698E-2"/>
        </c:manualLayout>
      </c:layout>
      <c:overlay val="0"/>
      <c:spPr>
        <a:noFill/>
        <a:ln>
          <a:noFill/>
        </a:ln>
        <a:effectLst/>
      </c:spPr>
      <c:txPr>
        <a:bodyPr rot="0" spcFirstLastPara="1" vertOverflow="ellipsis" vert="horz" wrap="square" anchor="ctr" anchorCtr="1"/>
        <a:lstStyle/>
        <a:p>
          <a:pPr>
            <a:defRPr lang="en-US"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1374945510800497E-2"/>
          <c:y val="3.6853848449481599E-2"/>
          <c:w val="0.94115687137540405"/>
          <c:h val="0.81666096292648405"/>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Data'!$A$4:$A$17</c:f>
              <c:numCache>
                <c:formatCode>mmm\-yy</c:formatCode>
                <c:ptCount val="14"/>
                <c:pt idx="0">
                  <c:v>46081</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numCache>
            </c:numRef>
          </c:cat>
          <c:val>
            <c:numRef>
              <c:f>'EV-Chart Data'!$D$4:$D$17</c:f>
              <c:numCache>
                <c:formatCode>0.00%</c:formatCode>
                <c:ptCount val="14"/>
                <c:pt idx="0">
                  <c:v>0</c:v>
                </c:pt>
                <c:pt idx="1">
                  <c:v>2.2196867134642109E-2</c:v>
                </c:pt>
                <c:pt idx="2">
                  <c:v>7.5062917542436908E-2</c:v>
                </c:pt>
                <c:pt idx="3">
                  <c:v>0.1633814705592353</c:v>
                </c:pt>
                <c:pt idx="4">
                  <c:v>0.29472089311246852</c:v>
                </c:pt>
                <c:pt idx="5">
                  <c:v>0.3838652295451303</c:v>
                </c:pt>
                <c:pt idx="6">
                  <c:v>0.61995292942230473</c:v>
                </c:pt>
                <c:pt idx="7">
                  <c:v>0.73810790105727531</c:v>
                </c:pt>
                <c:pt idx="8">
                  <c:v>0.84451591267463977</c:v>
                </c:pt>
                <c:pt idx="9">
                  <c:v>0.95006162588718512</c:v>
                </c:pt>
                <c:pt idx="10">
                  <c:v>1</c:v>
                </c:pt>
              </c:numCache>
            </c:numRef>
          </c:val>
          <c:smooth val="0"/>
          <c:extLst>
            <c:ext xmlns:c16="http://schemas.microsoft.com/office/drawing/2014/chart" uri="{C3380CC4-5D6E-409C-BE32-E72D297353CC}">
              <c16:uniqueId val="{00000000-A90B-4990-8D8A-8EC6AE83848A}"/>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1-A90B-4990-8D8A-8EC6AE83848A}"/>
                </c:ext>
              </c:extLst>
            </c:dLbl>
            <c:dLbl>
              <c:idx val="1"/>
              <c:delete val="1"/>
              <c:extLst>
                <c:ext xmlns:c15="http://schemas.microsoft.com/office/drawing/2012/chart" uri="{CE6537A1-D6FC-4f65-9D91-7224C49458BB}"/>
                <c:ext xmlns:c16="http://schemas.microsoft.com/office/drawing/2014/chart" uri="{C3380CC4-5D6E-409C-BE32-E72D297353CC}">
                  <c16:uniqueId val="{00000002-A90B-4990-8D8A-8EC6AE83848A}"/>
                </c:ext>
              </c:extLst>
            </c:dLbl>
            <c:dLbl>
              <c:idx val="2"/>
              <c:delete val="1"/>
              <c:extLst>
                <c:ext xmlns:c15="http://schemas.microsoft.com/office/drawing/2012/chart" uri="{CE6537A1-D6FC-4f65-9D91-7224C49458BB}"/>
                <c:ext xmlns:c16="http://schemas.microsoft.com/office/drawing/2014/chart" uri="{C3380CC4-5D6E-409C-BE32-E72D297353CC}">
                  <c16:uniqueId val="{00000003-A90B-4990-8D8A-8EC6AE83848A}"/>
                </c:ext>
              </c:extLst>
            </c:dLbl>
            <c:dLbl>
              <c:idx val="3"/>
              <c:delete val="1"/>
              <c:extLst>
                <c:ext xmlns:c15="http://schemas.microsoft.com/office/drawing/2012/chart" uri="{CE6537A1-D6FC-4f65-9D91-7224C49458BB}"/>
                <c:ext xmlns:c16="http://schemas.microsoft.com/office/drawing/2014/chart" uri="{C3380CC4-5D6E-409C-BE32-E72D297353CC}">
                  <c16:uniqueId val="{00000004-A90B-4990-8D8A-8EC6AE83848A}"/>
                </c:ext>
              </c:extLst>
            </c:dLbl>
            <c:dLbl>
              <c:idx val="4"/>
              <c:delete val="1"/>
              <c:extLst>
                <c:ext xmlns:c15="http://schemas.microsoft.com/office/drawing/2012/chart" uri="{CE6537A1-D6FC-4f65-9D91-7224C49458BB}"/>
                <c:ext xmlns:c16="http://schemas.microsoft.com/office/drawing/2014/chart" uri="{C3380CC4-5D6E-409C-BE32-E72D297353CC}">
                  <c16:uniqueId val="{00000005-A90B-4990-8D8A-8EC6AE83848A}"/>
                </c:ext>
              </c:extLst>
            </c:dLbl>
            <c:dLbl>
              <c:idx val="5"/>
              <c:delete val="1"/>
              <c:extLst>
                <c:ext xmlns:c15="http://schemas.microsoft.com/office/drawing/2012/chart" uri="{CE6537A1-D6FC-4f65-9D91-7224C49458BB}"/>
                <c:ext xmlns:c16="http://schemas.microsoft.com/office/drawing/2014/chart" uri="{C3380CC4-5D6E-409C-BE32-E72D297353CC}">
                  <c16:uniqueId val="{00000006-A90B-4990-8D8A-8EC6AE83848A}"/>
                </c:ext>
              </c:extLst>
            </c:dLbl>
            <c:dLbl>
              <c:idx val="6"/>
              <c:delete val="1"/>
              <c:extLst>
                <c:ext xmlns:c15="http://schemas.microsoft.com/office/drawing/2012/chart" uri="{CE6537A1-D6FC-4f65-9D91-7224C49458BB}"/>
                <c:ext xmlns:c16="http://schemas.microsoft.com/office/drawing/2014/chart" uri="{C3380CC4-5D6E-409C-BE32-E72D297353CC}">
                  <c16:uniqueId val="{00000007-A90B-4990-8D8A-8EC6AE83848A}"/>
                </c:ext>
              </c:extLst>
            </c:dLbl>
            <c:dLbl>
              <c:idx val="7"/>
              <c:delete val="1"/>
              <c:extLst>
                <c:ext xmlns:c15="http://schemas.microsoft.com/office/drawing/2012/chart" uri="{CE6537A1-D6FC-4f65-9D91-7224C49458BB}"/>
                <c:ext xmlns:c16="http://schemas.microsoft.com/office/drawing/2014/chart" uri="{C3380CC4-5D6E-409C-BE32-E72D297353CC}">
                  <c16:uniqueId val="{00000008-A90B-4990-8D8A-8EC6AE83848A}"/>
                </c:ext>
              </c:extLst>
            </c:dLbl>
            <c:dLbl>
              <c:idx val="8"/>
              <c:delete val="1"/>
              <c:extLst>
                <c:ext xmlns:c15="http://schemas.microsoft.com/office/drawing/2012/chart" uri="{CE6537A1-D6FC-4f65-9D91-7224C49458BB}"/>
                <c:ext xmlns:c16="http://schemas.microsoft.com/office/drawing/2014/chart" uri="{C3380CC4-5D6E-409C-BE32-E72D297353CC}">
                  <c16:uniqueId val="{00000009-A90B-4990-8D8A-8EC6AE83848A}"/>
                </c:ext>
              </c:extLst>
            </c:dLbl>
            <c:dLbl>
              <c:idx val="9"/>
              <c:layout>
                <c:manualLayout>
                  <c:x val="-5.0252731582226496E-3"/>
                  <c:y val="3.7458794605664703E-2"/>
                </c:manualLayout>
              </c:layout>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90B-4990-8D8A-8EC6AE83848A}"/>
                </c:ext>
              </c:extLst>
            </c:dLbl>
            <c:dLbl>
              <c:idx val="10"/>
              <c:delete val="1"/>
              <c:extLst>
                <c:ext xmlns:c15="http://schemas.microsoft.com/office/drawing/2012/chart" uri="{CE6537A1-D6FC-4f65-9D91-7224C49458BB}"/>
                <c:ext xmlns:c16="http://schemas.microsoft.com/office/drawing/2014/chart" uri="{C3380CC4-5D6E-409C-BE32-E72D297353CC}">
                  <c16:uniqueId val="{0000000B-A90B-4990-8D8A-8EC6AE83848A}"/>
                </c:ext>
              </c:extLst>
            </c:dLbl>
            <c:dLbl>
              <c:idx val="11"/>
              <c:delete val="1"/>
              <c:extLst>
                <c:ext xmlns:c15="http://schemas.microsoft.com/office/drawing/2012/chart" uri="{CE6537A1-D6FC-4f65-9D91-7224C49458BB}"/>
                <c:ext xmlns:c16="http://schemas.microsoft.com/office/drawing/2014/chart" uri="{C3380CC4-5D6E-409C-BE32-E72D297353CC}">
                  <c16:uniqueId val="{0000000C-A90B-4990-8D8A-8EC6AE83848A}"/>
                </c:ext>
              </c:extLst>
            </c:dLbl>
            <c:dLbl>
              <c:idx val="12"/>
              <c:delete val="1"/>
              <c:extLst>
                <c:ext xmlns:c15="http://schemas.microsoft.com/office/drawing/2012/chart" uri="{CE6537A1-D6FC-4f65-9D91-7224C49458BB}"/>
                <c:ext xmlns:c16="http://schemas.microsoft.com/office/drawing/2014/chart" uri="{C3380CC4-5D6E-409C-BE32-E72D297353CC}">
                  <c16:uniqueId val="{0000000D-A90B-4990-8D8A-8EC6AE83848A}"/>
                </c:ext>
              </c:extLst>
            </c:dLbl>
            <c:dLbl>
              <c:idx val="13"/>
              <c:delete val="1"/>
              <c:extLst>
                <c:ext xmlns:c15="http://schemas.microsoft.com/office/drawing/2012/chart" uri="{CE6537A1-D6FC-4f65-9D91-7224C49458BB}"/>
                <c:ext xmlns:c16="http://schemas.microsoft.com/office/drawing/2014/chart" uri="{C3380CC4-5D6E-409C-BE32-E72D297353CC}">
                  <c16:uniqueId val="{0000000E-A90B-4990-8D8A-8EC6AE83848A}"/>
                </c:ext>
              </c:extLst>
            </c:dLbl>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Data'!$A$4:$A$17</c:f>
              <c:numCache>
                <c:formatCode>mmm\-yy</c:formatCode>
                <c:ptCount val="14"/>
                <c:pt idx="0">
                  <c:v>46081</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numCache>
            </c:numRef>
          </c:cat>
          <c:val>
            <c:numRef>
              <c:f>'EV-Chart Data'!$G$4:$G$17</c:f>
              <c:numCache>
                <c:formatCode>0.0%</c:formatCode>
                <c:ptCount val="14"/>
              </c:numCache>
            </c:numRef>
          </c:val>
          <c:smooth val="0"/>
          <c:extLst>
            <c:ext xmlns:c16="http://schemas.microsoft.com/office/drawing/2014/chart" uri="{C3380CC4-5D6E-409C-BE32-E72D297353CC}">
              <c16:uniqueId val="{0000000F-A90B-4990-8D8A-8EC6AE83848A}"/>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597E-2"/>
                  <c:y val="-3.5042291800216598E-2"/>
                </c:manualLayout>
              </c:layout>
              <c:spPr>
                <a:noFill/>
                <a:ln>
                  <a:noFill/>
                </a:ln>
                <a:effectLst/>
              </c:spPr>
              <c:txPr>
                <a:bodyPr rot="0" spcFirstLastPara="1" vertOverflow="ellipsis" vert="horz" wrap="square" lIns="38100" tIns="19050" rIns="38100" bIns="19050" anchor="ctr" anchorCtr="0">
                  <a:spAutoFit/>
                </a:bodyPr>
                <a:lstStyle/>
                <a:p>
                  <a:pPr algn="r">
                    <a:defRPr lang="en-US"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90B-4990-8D8A-8EC6AE83848A}"/>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'EV-Chart Data'!$A$4:$A$17</c:f>
              <c:numCache>
                <c:formatCode>mmm\-yy</c:formatCode>
                <c:ptCount val="14"/>
                <c:pt idx="0">
                  <c:v>46081</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numCache>
            </c:numRef>
          </c:cat>
          <c:val>
            <c:numRef>
              <c:f>'EV-Chart Data'!$J$4:$J$17</c:f>
              <c:numCache>
                <c:formatCode>0.00%</c:formatCode>
                <c:ptCount val="14"/>
                <c:pt idx="0">
                  <c:v>5.3253300833747E-4</c:v>
                </c:pt>
                <c:pt idx="1">
                  <c:v>2.2196867134642109E-2</c:v>
                </c:pt>
                <c:pt idx="2">
                  <c:v>7.5062917542436908E-2</c:v>
                </c:pt>
                <c:pt idx="3">
                  <c:v>0.1633814705592353</c:v>
                </c:pt>
                <c:pt idx="4">
                  <c:v>0.29472089311246852</c:v>
                </c:pt>
                <c:pt idx="5">
                  <c:v>0.35493668873023854</c:v>
                </c:pt>
                <c:pt idx="6">
                  <c:v>0.51960969384676148</c:v>
                </c:pt>
                <c:pt idx="7">
                  <c:v>0.62770772763803107</c:v>
                </c:pt>
                <c:pt idx="8">
                  <c:v>0.690018081493323</c:v>
                </c:pt>
                <c:pt idx="9">
                  <c:v>0.690018081493323</c:v>
                </c:pt>
                <c:pt idx="10">
                  <c:v>0.690018081493323</c:v>
                </c:pt>
                <c:pt idx="11">
                  <c:v>0.690018081493323</c:v>
                </c:pt>
                <c:pt idx="12">
                  <c:v>0.690018081493323</c:v>
                </c:pt>
              </c:numCache>
            </c:numRef>
          </c:val>
          <c:smooth val="0"/>
          <c:extLst>
            <c:ext xmlns:c16="http://schemas.microsoft.com/office/drawing/2014/chart" uri="{C3380CC4-5D6E-409C-BE32-E72D297353CC}">
              <c16:uniqueId val="{00000011-A90B-4990-8D8A-8EC6AE83848A}"/>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f>'EV-Chart Data'!$A$4:$A$17</c:f>
              <c:numCache>
                <c:formatCode>mmm\-yy</c:formatCode>
                <c:ptCount val="14"/>
                <c:pt idx="0">
                  <c:v>46081</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numCache>
            </c:numRef>
          </c:cat>
          <c:val>
            <c:numRef>
              <c:f>'EV-Chart Data'!$P$4:$P$17</c:f>
              <c:numCache>
                <c:formatCode>0.0%</c:formatCode>
                <c:ptCount val="14"/>
                <c:pt idx="0">
                  <c:v>5.3254000917894316E-4</c:v>
                </c:pt>
                <c:pt idx="1">
                  <c:v>2.2196867974743087E-2</c:v>
                </c:pt>
                <c:pt idx="2">
                  <c:v>7.5062910261561783E-2</c:v>
                </c:pt>
                <c:pt idx="3">
                  <c:v>0.16338146579866311</c:v>
                </c:pt>
                <c:pt idx="4">
                  <c:v>0.29472089227236753</c:v>
                </c:pt>
                <c:pt idx="5">
                  <c:v>0.3549366979713493</c:v>
                </c:pt>
                <c:pt idx="6">
                  <c:v>0.51960970700834341</c:v>
                </c:pt>
                <c:pt idx="7">
                  <c:v>0.62770773995951201</c:v>
                </c:pt>
                <c:pt idx="8">
                  <c:v>0.75070611187182235</c:v>
                </c:pt>
                <c:pt idx="9">
                  <c:v>0.83993808119760749</c:v>
                </c:pt>
                <c:pt idx="10">
                  <c:v>0.90610818657959391</c:v>
                </c:pt>
                <c:pt idx="11">
                  <c:v>0.98023119186833763</c:v>
                </c:pt>
                <c:pt idx="12">
                  <c:v>0.99999999999999978</c:v>
                </c:pt>
              </c:numCache>
            </c:numRef>
          </c:val>
          <c:smooth val="0"/>
          <c:extLst>
            <c:ext xmlns:c16="http://schemas.microsoft.com/office/drawing/2014/chart" uri="{C3380CC4-5D6E-409C-BE32-E72D297353CC}">
              <c16:uniqueId val="{00000012-A90B-4990-8D8A-8EC6AE83848A}"/>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f>'EV-Chart Data'!$A$4:$A$17</c:f>
              <c:numCache>
                <c:formatCode>mmm\-yy</c:formatCode>
                <c:ptCount val="14"/>
                <c:pt idx="0">
                  <c:v>46081</c:v>
                </c:pt>
                <c:pt idx="1">
                  <c:v>46112</c:v>
                </c:pt>
                <c:pt idx="2">
                  <c:v>46142</c:v>
                </c:pt>
                <c:pt idx="3">
                  <c:v>46173</c:v>
                </c:pt>
                <c:pt idx="4">
                  <c:v>46203</c:v>
                </c:pt>
                <c:pt idx="5">
                  <c:v>46234</c:v>
                </c:pt>
                <c:pt idx="6">
                  <c:v>46265</c:v>
                </c:pt>
                <c:pt idx="7">
                  <c:v>46295</c:v>
                </c:pt>
                <c:pt idx="8">
                  <c:v>46326</c:v>
                </c:pt>
                <c:pt idx="9">
                  <c:v>46356</c:v>
                </c:pt>
                <c:pt idx="10">
                  <c:v>46387</c:v>
                </c:pt>
                <c:pt idx="11">
                  <c:v>46418</c:v>
                </c:pt>
                <c:pt idx="12">
                  <c:v>46446</c:v>
                </c:pt>
              </c:numCache>
            </c:numRef>
          </c:cat>
          <c:val>
            <c:numRef>
              <c:f>'EV-Chart Data'!$M$4:$M$17</c:f>
              <c:numCache>
                <c:formatCode>0.0%</c:formatCode>
                <c:ptCount val="14"/>
                <c:pt idx="0">
                  <c:v>6.4897613113505781E-2</c:v>
                </c:pt>
                <c:pt idx="1">
                  <c:v>6.4897613113505781E-2</c:v>
                </c:pt>
                <c:pt idx="2">
                  <c:v>6.4897613113505781E-2</c:v>
                </c:pt>
                <c:pt idx="3">
                  <c:v>6.4897613113505781E-2</c:v>
                </c:pt>
                <c:pt idx="4">
                  <c:v>6.4897613113505781E-2</c:v>
                </c:pt>
                <c:pt idx="5">
                  <c:v>6.4897613113505781E-2</c:v>
                </c:pt>
                <c:pt idx="6">
                  <c:v>6.4897613113505781E-2</c:v>
                </c:pt>
                <c:pt idx="7">
                  <c:v>6.4897613113505781E-2</c:v>
                </c:pt>
                <c:pt idx="8">
                  <c:v>6.4897613113505781E-2</c:v>
                </c:pt>
                <c:pt idx="9">
                  <c:v>6.4897613113505781E-2</c:v>
                </c:pt>
                <c:pt idx="10">
                  <c:v>6.4897613113505781E-2</c:v>
                </c:pt>
                <c:pt idx="11">
                  <c:v>6.4897613113505781E-2</c:v>
                </c:pt>
              </c:numCache>
            </c:numRef>
          </c:val>
          <c:smooth val="0"/>
          <c:extLst>
            <c:ext xmlns:c16="http://schemas.microsoft.com/office/drawing/2014/chart" uri="{C3380CC4-5D6E-409C-BE32-E72D297353CC}">
              <c16:uniqueId val="{00000013-A90B-4990-8D8A-8EC6AE83848A}"/>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lang="en-US"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en-US"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102"/>
          <c:y val="0.93096703617502197"/>
          <c:w val="0.56173758531353302"/>
          <c:h val="4.7279542070728403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6ce22ba-85d4-4576-b5ed-ee558e7d062e}"/>
      </c:ext>
    </c:extLst>
  </c:chart>
  <c:spPr>
    <a:solidFill>
      <a:schemeClr val="bg1"/>
    </a:solidFill>
    <a:ln w="12700" cap="flat" cmpd="sng" algn="ctr">
      <a:solidFill>
        <a:srgbClr val="53B3DD"/>
      </a:solidFill>
      <a:round/>
    </a:ln>
    <a:effectLst/>
  </c:spPr>
  <c:txPr>
    <a:bodyPr/>
    <a:lstStyle/>
    <a:p>
      <a:pPr>
        <a:defRPr lang="en-US"/>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Report'!$A$13:$B$17</c:f>
              <c:strCache>
                <c:ptCount val="5"/>
                <c:pt idx="0">
                  <c:v>MOBILIZATION</c:v>
                </c:pt>
                <c:pt idx="1">
                  <c:v>ENGINEERING</c:v>
                </c:pt>
                <c:pt idx="2">
                  <c:v>PROCUREMENT</c:v>
                </c:pt>
                <c:pt idx="3">
                  <c:v>CONSTRUCTION</c:v>
                </c:pt>
                <c:pt idx="4">
                  <c:v>CLOSEOUT</c:v>
                </c:pt>
              </c:strCache>
            </c:strRef>
          </c:cat>
          <c:val>
            <c:numRef>
              <c:f>'Weekly Progress Report'!$K$13:$K$17</c:f>
              <c:numCache>
                <c:formatCode>0.0%</c:formatCode>
                <c:ptCount val="5"/>
                <c:pt idx="0">
                  <c:v>0</c:v>
                </c:pt>
                <c:pt idx="1">
                  <c:v>1</c:v>
                </c:pt>
                <c:pt idx="2">
                  <c:v>1</c:v>
                </c:pt>
                <c:pt idx="3">
                  <c:v>0.83362457533945755</c:v>
                </c:pt>
                <c:pt idx="4">
                  <c:v>3.0000000280033658E-2</c:v>
                </c:pt>
              </c:numCache>
            </c:numRef>
          </c:val>
          <c:extLst>
            <c:ext xmlns:c16="http://schemas.microsoft.com/office/drawing/2014/chart" uri="{C3380CC4-5D6E-409C-BE32-E72D297353CC}">
              <c16:uniqueId val="{00000000-C299-4AD5-9AF3-BDCF7F3ED454}"/>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Report'!$A$13:$B$17</c:f>
              <c:strCache>
                <c:ptCount val="5"/>
                <c:pt idx="0">
                  <c:v>MOBILIZATION</c:v>
                </c:pt>
                <c:pt idx="1">
                  <c:v>ENGINEERING</c:v>
                </c:pt>
                <c:pt idx="2">
                  <c:v>PROCUREMENT</c:v>
                </c:pt>
                <c:pt idx="3">
                  <c:v>CONSTRUCTION</c:v>
                </c:pt>
                <c:pt idx="4">
                  <c:v>CLOSEOUT</c:v>
                </c:pt>
              </c:strCache>
            </c:strRef>
          </c:cat>
          <c:val>
            <c:numRef>
              <c:f>'Weekly Progress Report'!$L$13:$L$17</c:f>
              <c:numCache>
                <c:formatCode>0.0%</c:formatCode>
                <c:ptCount val="5"/>
                <c:pt idx="0">
                  <c:v>0</c:v>
                </c:pt>
                <c:pt idx="1">
                  <c:v>1</c:v>
                </c:pt>
                <c:pt idx="2">
                  <c:v>0.90951091809282958</c:v>
                </c:pt>
                <c:pt idx="3">
                  <c:v>0.66227049806478544</c:v>
                </c:pt>
                <c:pt idx="4">
                  <c:v>0.17087834489354281</c:v>
                </c:pt>
              </c:numCache>
            </c:numRef>
          </c:val>
          <c:extLst>
            <c:ext xmlns:c16="http://schemas.microsoft.com/office/drawing/2014/chart" uri="{C3380CC4-5D6E-409C-BE32-E72D297353CC}">
              <c16:uniqueId val="{00000001-C299-4AD5-9AF3-BDCF7F3ED454}"/>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6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Report'!$A$13:$B$17</c:f>
              <c:strCache>
                <c:ptCount val="5"/>
                <c:pt idx="0">
                  <c:v>MOBILIZATION</c:v>
                </c:pt>
                <c:pt idx="1">
                  <c:v>ENGINEERING</c:v>
                </c:pt>
                <c:pt idx="2">
                  <c:v>PROCUREMENT</c:v>
                </c:pt>
                <c:pt idx="3">
                  <c:v>CONSTRUCTION</c:v>
                </c:pt>
                <c:pt idx="4">
                  <c:v>CLOSEOUT</c:v>
                </c:pt>
              </c:strCache>
            </c:strRef>
          </c:cat>
          <c:val>
            <c:numRef>
              <c:f>'Weekly Progress Report'!$M$13:$M$17</c:f>
              <c:numCache>
                <c:formatCode>0.0%</c:formatCode>
                <c:ptCount val="5"/>
                <c:pt idx="0">
                  <c:v>0</c:v>
                </c:pt>
                <c:pt idx="1">
                  <c:v>0</c:v>
                </c:pt>
                <c:pt idx="2">
                  <c:v>-9.0489081907170421E-2</c:v>
                </c:pt>
                <c:pt idx="3">
                  <c:v>-0.17135407727467211</c:v>
                </c:pt>
                <c:pt idx="4">
                  <c:v>0.14087834461350915</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2-C299-4AD5-9AF3-BDCF7F3ED454}"/>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valAx>
        <c:axId val="841577720"/>
        <c:scaling>
          <c:orientation val="minMax"/>
        </c:scaling>
        <c:delete val="1"/>
        <c:axPos val="r"/>
        <c:numFmt formatCode="0.0%" sourceLinked="1"/>
        <c:majorTickMark val="out"/>
        <c:minorTickMark val="none"/>
        <c:tickLblPos val="nextTo"/>
        <c:crossAx val="841580016"/>
        <c:crosses val="max"/>
        <c:crossBetween val="between"/>
      </c:valAx>
      <c:spPr>
        <a:noFill/>
        <a:ln>
          <a:noFill/>
        </a:ln>
        <a:effectLst/>
      </c:spPr>
    </c:plotArea>
    <c:legend>
      <c:legendPos val="b"/>
      <c:layout>
        <c:manualLayout>
          <c:xMode val="edge"/>
          <c:yMode val="edge"/>
          <c:x val="0.39218376400050797"/>
          <c:y val="0.92491892021811495"/>
          <c:w val="0.257531221195265"/>
          <c:h val="5.5387783488489099E-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81aba6a-8e1f-4539-9b8f-72f382d7ae9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20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2.52244481117662E-2"/>
          <c:y val="2.4738235130005701E-2"/>
          <c:w val="0.93904683688124702"/>
          <c:h val="0.90443856727251204"/>
        </c:manualLayout>
      </c:layout>
      <c:barChart>
        <c:barDir val="col"/>
        <c:grouping val="clustered"/>
        <c:varyColors val="0"/>
        <c:ser>
          <c:idx val="0"/>
          <c:order val="0"/>
          <c:tx>
            <c:strRef>
              <c:f>Manpower!$B$11</c:f>
              <c:strCache>
                <c:ptCount val="1"/>
                <c:pt idx="0">
                  <c:v>Plan - Monthly</c:v>
                </c:pt>
              </c:strCache>
            </c:strRef>
          </c:tx>
          <c:spPr>
            <a:solidFill>
              <a:srgbClr val="2C6682"/>
            </a:solidFill>
            <a:ln>
              <a:noFill/>
            </a:ln>
            <a:effectLst/>
          </c:spPr>
          <c:invertIfNegative val="0"/>
          <c:cat>
            <c:numRef>
              <c:f>Manpower!$C$10:$M$10</c:f>
              <c:numCache>
                <c:formatCode>mmm\-yy</c:formatCode>
                <c:ptCount val="11"/>
                <c:pt idx="0">
                  <c:v>46070</c:v>
                </c:pt>
                <c:pt idx="1">
                  <c:v>46112</c:v>
                </c:pt>
                <c:pt idx="2">
                  <c:v>46142</c:v>
                </c:pt>
                <c:pt idx="3">
                  <c:v>46173</c:v>
                </c:pt>
                <c:pt idx="4">
                  <c:v>46203</c:v>
                </c:pt>
                <c:pt idx="5">
                  <c:v>46234</c:v>
                </c:pt>
                <c:pt idx="6">
                  <c:v>46265</c:v>
                </c:pt>
                <c:pt idx="7">
                  <c:v>46295</c:v>
                </c:pt>
                <c:pt idx="8">
                  <c:v>46326</c:v>
                </c:pt>
                <c:pt idx="9">
                  <c:v>46356</c:v>
                </c:pt>
                <c:pt idx="10">
                  <c:v>46387</c:v>
                </c:pt>
              </c:numCache>
            </c:numRef>
          </c:cat>
          <c:val>
            <c:numRef>
              <c:f>Manpower!$C$11:$M$11</c:f>
              <c:numCache>
                <c:formatCode>0</c:formatCode>
                <c:ptCount val="11"/>
                <c:pt idx="0">
                  <c:v>0</c:v>
                </c:pt>
                <c:pt idx="1">
                  <c:v>15</c:v>
                </c:pt>
                <c:pt idx="2">
                  <c:v>25</c:v>
                </c:pt>
                <c:pt idx="3">
                  <c:v>30</c:v>
                </c:pt>
                <c:pt idx="4">
                  <c:v>32</c:v>
                </c:pt>
                <c:pt idx="5">
                  <c:v>45</c:v>
                </c:pt>
                <c:pt idx="6">
                  <c:v>38</c:v>
                </c:pt>
                <c:pt idx="7">
                  <c:v>30</c:v>
                </c:pt>
                <c:pt idx="8">
                  <c:v>25</c:v>
                </c:pt>
                <c:pt idx="9">
                  <c:v>20</c:v>
                </c:pt>
                <c:pt idx="10">
                  <c:v>15</c:v>
                </c:pt>
              </c:numCache>
            </c:numRef>
          </c:val>
          <c:extLst>
            <c:ext xmlns:c16="http://schemas.microsoft.com/office/drawing/2014/chart" uri="{C3380CC4-5D6E-409C-BE32-E72D297353CC}">
              <c16:uniqueId val="{00000000-C98F-4D68-AAB7-E47243EB9058}"/>
            </c:ext>
          </c:extLst>
        </c:ser>
        <c:ser>
          <c:idx val="1"/>
          <c:order val="1"/>
          <c:tx>
            <c:strRef>
              <c:f>Manpower!$B$13</c:f>
              <c:strCache>
                <c:ptCount val="1"/>
                <c:pt idx="0">
                  <c:v>Actual - Monthly</c:v>
                </c:pt>
              </c:strCache>
            </c:strRef>
          </c:tx>
          <c:spPr>
            <a:solidFill>
              <a:srgbClr val="92D050"/>
            </a:solidFill>
            <a:ln>
              <a:noFill/>
            </a:ln>
            <a:effectLst/>
          </c:spPr>
          <c:invertIfNegative val="0"/>
          <c:cat>
            <c:numRef>
              <c:f>Manpower!$C$10:$M$10</c:f>
              <c:numCache>
                <c:formatCode>mmm\-yy</c:formatCode>
                <c:ptCount val="11"/>
                <c:pt idx="0">
                  <c:v>46070</c:v>
                </c:pt>
                <c:pt idx="1">
                  <c:v>46112</c:v>
                </c:pt>
                <c:pt idx="2">
                  <c:v>46142</c:v>
                </c:pt>
                <c:pt idx="3">
                  <c:v>46173</c:v>
                </c:pt>
                <c:pt idx="4">
                  <c:v>46203</c:v>
                </c:pt>
                <c:pt idx="5">
                  <c:v>46234</c:v>
                </c:pt>
                <c:pt idx="6">
                  <c:v>46265</c:v>
                </c:pt>
                <c:pt idx="7">
                  <c:v>46295</c:v>
                </c:pt>
                <c:pt idx="8">
                  <c:v>46326</c:v>
                </c:pt>
                <c:pt idx="9">
                  <c:v>46356</c:v>
                </c:pt>
                <c:pt idx="10">
                  <c:v>46387</c:v>
                </c:pt>
              </c:numCache>
            </c:numRef>
          </c:cat>
          <c:val>
            <c:numRef>
              <c:f>Manpower!$C$13:$M$13</c:f>
              <c:numCache>
                <c:formatCode>0</c:formatCode>
                <c:ptCount val="11"/>
                <c:pt idx="0">
                  <c:v>3</c:v>
                </c:pt>
                <c:pt idx="1">
                  <c:v>5</c:v>
                </c:pt>
                <c:pt idx="2">
                  <c:v>30</c:v>
                </c:pt>
                <c:pt idx="3">
                  <c:v>35</c:v>
                </c:pt>
                <c:pt idx="4">
                  <c:v>48</c:v>
                </c:pt>
                <c:pt idx="5">
                  <c:v>76</c:v>
                </c:pt>
                <c:pt idx="6">
                  <c:v>72</c:v>
                </c:pt>
                <c:pt idx="7">
                  <c:v>75</c:v>
                </c:pt>
                <c:pt idx="8">
                  <c:v>73</c:v>
                </c:pt>
              </c:numCache>
            </c:numRef>
          </c:val>
          <c:extLst>
            <c:ext xmlns:c16="http://schemas.microsoft.com/office/drawing/2014/chart" uri="{C3380CC4-5D6E-409C-BE32-E72D297353CC}">
              <c16:uniqueId val="{00000001-C98F-4D68-AAB7-E47243EB9058}"/>
            </c:ext>
          </c:extLst>
        </c:ser>
        <c:ser>
          <c:idx val="2"/>
          <c:order val="2"/>
          <c:tx>
            <c:strRef>
              <c:f>Manpower!$B$15</c:f>
              <c:strCache>
                <c:ptCount val="1"/>
                <c:pt idx="0">
                  <c:v>Forecast - Monthly</c:v>
                </c:pt>
              </c:strCache>
            </c:strRef>
          </c:tx>
          <c:spPr>
            <a:solidFill>
              <a:srgbClr val="00B0F0"/>
            </a:solidFill>
            <a:ln>
              <a:noFill/>
            </a:ln>
            <a:effectLst/>
          </c:spPr>
          <c:invertIfNegative val="0"/>
          <c:cat>
            <c:numRef>
              <c:f>Manpower!$C$10:$M$10</c:f>
              <c:numCache>
                <c:formatCode>mmm\-yy</c:formatCode>
                <c:ptCount val="11"/>
                <c:pt idx="0">
                  <c:v>46070</c:v>
                </c:pt>
                <c:pt idx="1">
                  <c:v>46112</c:v>
                </c:pt>
                <c:pt idx="2">
                  <c:v>46142</c:v>
                </c:pt>
                <c:pt idx="3">
                  <c:v>46173</c:v>
                </c:pt>
                <c:pt idx="4">
                  <c:v>46203</c:v>
                </c:pt>
                <c:pt idx="5">
                  <c:v>46234</c:v>
                </c:pt>
                <c:pt idx="6">
                  <c:v>46265</c:v>
                </c:pt>
                <c:pt idx="7">
                  <c:v>46295</c:v>
                </c:pt>
                <c:pt idx="8">
                  <c:v>46326</c:v>
                </c:pt>
                <c:pt idx="9">
                  <c:v>46356</c:v>
                </c:pt>
                <c:pt idx="10">
                  <c:v>46387</c:v>
                </c:pt>
              </c:numCache>
            </c:numRef>
          </c:cat>
          <c:val>
            <c:numRef>
              <c:f>Manpower!$C$15:$M$15</c:f>
              <c:numCache>
                <c:formatCode>0</c:formatCode>
                <c:ptCount val="11"/>
                <c:pt idx="9">
                  <c:v>20</c:v>
                </c:pt>
                <c:pt idx="10">
                  <c:v>15</c:v>
                </c:pt>
              </c:numCache>
            </c:numRef>
          </c:val>
          <c:extLst>
            <c:ext xmlns:c16="http://schemas.microsoft.com/office/drawing/2014/chart" uri="{C3380CC4-5D6E-409C-BE32-E72D297353CC}">
              <c16:uniqueId val="{00000002-C98F-4D68-AAB7-E47243EB905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extLst>
      <c:ext uri="{0b15fc19-7d7d-44ad-8c2d-2c3a37ce22c3}">
        <chartProps xmlns="https://web.wps.cn/et/2018/main" chartId="{8c64980b-14eb-44d0-a37b-6c35a61a17b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2673858988043598E-2"/>
          <c:y val="2.1785961419510801E-2"/>
          <c:w val="0.93904683688124702"/>
          <c:h val="0.90443856727251204"/>
        </c:manualLayout>
      </c:layout>
      <c:barChart>
        <c:barDir val="col"/>
        <c:grouping val="clustered"/>
        <c:varyColors val="0"/>
        <c:ser>
          <c:idx val="0"/>
          <c:order val="0"/>
          <c:tx>
            <c:strRef>
              <c:f>Manpower!$B$34</c:f>
              <c:strCache>
                <c:ptCount val="1"/>
                <c:pt idx="0">
                  <c:v>Plan - Monthly</c:v>
                </c:pt>
              </c:strCache>
            </c:strRef>
          </c:tx>
          <c:spPr>
            <a:solidFill>
              <a:srgbClr val="2C6682"/>
            </a:solidFill>
            <a:ln>
              <a:noFill/>
            </a:ln>
            <a:effectLst/>
          </c:spPr>
          <c:invertIfNegative val="0"/>
          <c:cat>
            <c:numRef>
              <c:f>Manpower!$C$33:$M$33</c:f>
              <c:numCache>
                <c:formatCode>mmm\-yy</c:formatCode>
                <c:ptCount val="11"/>
                <c:pt idx="0">
                  <c:v>46070</c:v>
                </c:pt>
                <c:pt idx="1">
                  <c:v>46112</c:v>
                </c:pt>
                <c:pt idx="2">
                  <c:v>46142</c:v>
                </c:pt>
                <c:pt idx="3">
                  <c:v>46173</c:v>
                </c:pt>
                <c:pt idx="4">
                  <c:v>46203</c:v>
                </c:pt>
                <c:pt idx="5">
                  <c:v>46234</c:v>
                </c:pt>
                <c:pt idx="6">
                  <c:v>46265</c:v>
                </c:pt>
                <c:pt idx="7">
                  <c:v>46295</c:v>
                </c:pt>
                <c:pt idx="8">
                  <c:v>46326</c:v>
                </c:pt>
                <c:pt idx="9">
                  <c:v>46356</c:v>
                </c:pt>
                <c:pt idx="10">
                  <c:v>46387</c:v>
                </c:pt>
              </c:numCache>
            </c:numRef>
          </c:cat>
          <c:val>
            <c:numRef>
              <c:f>Manpower!$C$34:$M$34</c:f>
              <c:numCache>
                <c:formatCode>General</c:formatCode>
                <c:ptCount val="11"/>
                <c:pt idx="0">
                  <c:v>2</c:v>
                </c:pt>
                <c:pt idx="1">
                  <c:v>3</c:v>
                </c:pt>
                <c:pt idx="2">
                  <c:v>7</c:v>
                </c:pt>
                <c:pt idx="3">
                  <c:v>12</c:v>
                </c:pt>
                <c:pt idx="4">
                  <c:v>15</c:v>
                </c:pt>
                <c:pt idx="5">
                  <c:v>15</c:v>
                </c:pt>
                <c:pt idx="6">
                  <c:v>15</c:v>
                </c:pt>
                <c:pt idx="7">
                  <c:v>12</c:v>
                </c:pt>
                <c:pt idx="8">
                  <c:v>8</c:v>
                </c:pt>
                <c:pt idx="9">
                  <c:v>3</c:v>
                </c:pt>
                <c:pt idx="10">
                  <c:v>2</c:v>
                </c:pt>
              </c:numCache>
            </c:numRef>
          </c:val>
          <c:extLst>
            <c:ext xmlns:c16="http://schemas.microsoft.com/office/drawing/2014/chart" uri="{C3380CC4-5D6E-409C-BE32-E72D297353CC}">
              <c16:uniqueId val="{00000000-2ACA-4B4E-BB7C-08B7F8225022}"/>
            </c:ext>
          </c:extLst>
        </c:ser>
        <c:ser>
          <c:idx val="1"/>
          <c:order val="1"/>
          <c:tx>
            <c:strRef>
              <c:f>Manpower!$B$36</c:f>
              <c:strCache>
                <c:ptCount val="1"/>
                <c:pt idx="0">
                  <c:v>Actual - Monthly</c:v>
                </c:pt>
              </c:strCache>
            </c:strRef>
          </c:tx>
          <c:spPr>
            <a:solidFill>
              <a:srgbClr val="7DCB73"/>
            </a:solidFill>
            <a:ln>
              <a:noFill/>
            </a:ln>
            <a:effectLst/>
          </c:spPr>
          <c:invertIfNegative val="0"/>
          <c:cat>
            <c:numRef>
              <c:f>Manpower!$C$33:$M$33</c:f>
              <c:numCache>
                <c:formatCode>mmm\-yy</c:formatCode>
                <c:ptCount val="11"/>
                <c:pt idx="0">
                  <c:v>46070</c:v>
                </c:pt>
                <c:pt idx="1">
                  <c:v>46112</c:v>
                </c:pt>
                <c:pt idx="2">
                  <c:v>46142</c:v>
                </c:pt>
                <c:pt idx="3">
                  <c:v>46173</c:v>
                </c:pt>
                <c:pt idx="4">
                  <c:v>46203</c:v>
                </c:pt>
                <c:pt idx="5">
                  <c:v>46234</c:v>
                </c:pt>
                <c:pt idx="6">
                  <c:v>46265</c:v>
                </c:pt>
                <c:pt idx="7">
                  <c:v>46295</c:v>
                </c:pt>
                <c:pt idx="8">
                  <c:v>46326</c:v>
                </c:pt>
                <c:pt idx="9">
                  <c:v>46356</c:v>
                </c:pt>
                <c:pt idx="10">
                  <c:v>46387</c:v>
                </c:pt>
              </c:numCache>
            </c:numRef>
          </c:cat>
          <c:val>
            <c:numRef>
              <c:f>Manpower!$C$36:$M$36</c:f>
              <c:numCache>
                <c:formatCode>General</c:formatCode>
                <c:ptCount val="11"/>
                <c:pt idx="0">
                  <c:v>3</c:v>
                </c:pt>
                <c:pt idx="1">
                  <c:v>5</c:v>
                </c:pt>
                <c:pt idx="2">
                  <c:v>8</c:v>
                </c:pt>
                <c:pt idx="3">
                  <c:v>20</c:v>
                </c:pt>
                <c:pt idx="4">
                  <c:v>28</c:v>
                </c:pt>
                <c:pt idx="5">
                  <c:v>32</c:v>
                </c:pt>
                <c:pt idx="6">
                  <c:v>36</c:v>
                </c:pt>
                <c:pt idx="7">
                  <c:v>35</c:v>
                </c:pt>
                <c:pt idx="8">
                  <c:v>30</c:v>
                </c:pt>
              </c:numCache>
            </c:numRef>
          </c:val>
          <c:extLst>
            <c:ext xmlns:c16="http://schemas.microsoft.com/office/drawing/2014/chart" uri="{C3380CC4-5D6E-409C-BE32-E72D297353CC}">
              <c16:uniqueId val="{00000001-2ACA-4B4E-BB7C-08B7F8225022}"/>
            </c:ext>
          </c:extLst>
        </c:ser>
        <c:ser>
          <c:idx val="2"/>
          <c:order val="2"/>
          <c:tx>
            <c:strRef>
              <c:f>Manpower!$B$38</c:f>
              <c:strCache>
                <c:ptCount val="1"/>
                <c:pt idx="0">
                  <c:v>Forecast - Monthly</c:v>
                </c:pt>
              </c:strCache>
            </c:strRef>
          </c:tx>
          <c:spPr>
            <a:solidFill>
              <a:srgbClr val="00B0F0"/>
            </a:solidFill>
            <a:ln>
              <a:noFill/>
            </a:ln>
            <a:effectLst/>
          </c:spPr>
          <c:invertIfNegative val="0"/>
          <c:cat>
            <c:numRef>
              <c:f>Manpower!$C$33:$M$33</c:f>
              <c:numCache>
                <c:formatCode>mmm\-yy</c:formatCode>
                <c:ptCount val="11"/>
                <c:pt idx="0">
                  <c:v>46070</c:v>
                </c:pt>
                <c:pt idx="1">
                  <c:v>46112</c:v>
                </c:pt>
                <c:pt idx="2">
                  <c:v>46142</c:v>
                </c:pt>
                <c:pt idx="3">
                  <c:v>46173</c:v>
                </c:pt>
                <c:pt idx="4">
                  <c:v>46203</c:v>
                </c:pt>
                <c:pt idx="5">
                  <c:v>46234</c:v>
                </c:pt>
                <c:pt idx="6">
                  <c:v>46265</c:v>
                </c:pt>
                <c:pt idx="7">
                  <c:v>46295</c:v>
                </c:pt>
                <c:pt idx="8">
                  <c:v>46326</c:v>
                </c:pt>
                <c:pt idx="9">
                  <c:v>46356</c:v>
                </c:pt>
                <c:pt idx="10">
                  <c:v>46387</c:v>
                </c:pt>
              </c:numCache>
            </c:numRef>
          </c:cat>
          <c:val>
            <c:numRef>
              <c:f>Manpower!$C$38:$M$38</c:f>
              <c:numCache>
                <c:formatCode>General</c:formatCode>
                <c:ptCount val="11"/>
                <c:pt idx="9">
                  <c:v>3</c:v>
                </c:pt>
                <c:pt idx="10">
                  <c:v>2</c:v>
                </c:pt>
              </c:numCache>
            </c:numRef>
          </c:val>
          <c:extLst>
            <c:ext xmlns:c16="http://schemas.microsoft.com/office/drawing/2014/chart" uri="{C3380CC4-5D6E-409C-BE32-E72D297353CC}">
              <c16:uniqueId val="{00000002-2ACA-4B4E-BB7C-08B7F8225022}"/>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extLst>
      <c:ext uri="{0b15fc19-7d7d-44ad-8c2d-2c3a37ce22c3}">
        <chartProps xmlns="https://web.wps.cn/et/2018/main" chartId="{d3feadd6-20b9-4a56-91e5-9826f4a3200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6.jpeg"/><Relationship Id="rId7" Type="http://schemas.openxmlformats.org/officeDocument/2006/relationships/image" Target="../media/image10.jpg"/><Relationship Id="rId2" Type="http://schemas.openxmlformats.org/officeDocument/2006/relationships/image" Target="../media/image5.jpg"/><Relationship Id="rId1" Type="http://schemas.openxmlformats.org/officeDocument/2006/relationships/image" Target="../media/image4.jpeg"/><Relationship Id="rId6" Type="http://schemas.openxmlformats.org/officeDocument/2006/relationships/image" Target="../media/image9.jpg"/><Relationship Id="rId5" Type="http://schemas.openxmlformats.org/officeDocument/2006/relationships/image" Target="../media/image8.jpeg"/><Relationship Id="rId4"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4.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25</xdr:col>
      <xdr:colOff>822893</xdr:colOff>
      <xdr:row>30</xdr:row>
      <xdr:rowOff>30480</xdr:rowOff>
    </xdr:from>
    <xdr:to>
      <xdr:col>30</xdr:col>
      <xdr:colOff>0</xdr:colOff>
      <xdr:row>44</xdr:row>
      <xdr:rowOff>242316</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18</xdr:row>
      <xdr:rowOff>0</xdr:rowOff>
    </xdr:from>
    <xdr:to>
      <xdr:col>26</xdr:col>
      <xdr:colOff>0</xdr:colOff>
      <xdr:row>45</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1095375</xdr:colOff>
      <xdr:row>30</xdr:row>
      <xdr:rowOff>32656</xdr:rowOff>
    </xdr:from>
    <xdr:to>
      <xdr:col>33</xdr:col>
      <xdr:colOff>816629</xdr:colOff>
      <xdr:row>44</xdr:row>
      <xdr:rowOff>247649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433133</xdr:colOff>
      <xdr:row>32</xdr:row>
      <xdr:rowOff>49272</xdr:rowOff>
    </xdr:from>
    <xdr:to>
      <xdr:col>33</xdr:col>
      <xdr:colOff>724871</xdr:colOff>
      <xdr:row>33</xdr:row>
      <xdr:rowOff>109362</xdr:rowOff>
    </xdr:to>
    <xdr:sp macro="" textlink="#REF!">
      <xdr:nvSpPr>
        <xdr:cNvPr id="5" name="TextBox 4">
          <a:extLst>
            <a:ext uri="{FF2B5EF4-FFF2-40B4-BE49-F238E27FC236}">
              <a16:creationId xmlns:a16="http://schemas.microsoft.com/office/drawing/2014/main" id="{00000000-0008-0000-0200-000005000000}"/>
            </a:ext>
          </a:extLst>
        </xdr:cNvPr>
        <xdr:cNvSpPr txBox="1"/>
      </xdr:nvSpPr>
      <xdr:spPr>
        <a:xfrm>
          <a:off x="38799770" y="10093960"/>
          <a:ext cx="2013585" cy="258445"/>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panose="020F0502020204030204"/>
              <a:cs typeface="Calibri" panose="020F0502020204030204"/>
            </a:rPr>
            <a:pPr algn="ctr"/>
            <a:t>-</a:t>
          </a:fld>
          <a:endParaRPr lang="en-US" sz="1400" b="1">
            <a:solidFill>
              <a:srgbClr val="2C6682"/>
            </a:solidFill>
          </a:endParaRPr>
        </a:p>
      </xdr:txBody>
    </xdr:sp>
    <xdr:clientData/>
  </xdr:twoCellAnchor>
  <xdr:twoCellAnchor>
    <xdr:from>
      <xdr:col>18</xdr:col>
      <xdr:colOff>15389</xdr:colOff>
      <xdr:row>63</xdr:row>
      <xdr:rowOff>2062</xdr:rowOff>
    </xdr:from>
    <xdr:to>
      <xdr:col>21</xdr:col>
      <xdr:colOff>812423</xdr:colOff>
      <xdr:row>70</xdr:row>
      <xdr:rowOff>212041</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19627</xdr:colOff>
      <xdr:row>76</xdr:row>
      <xdr:rowOff>28937</xdr:rowOff>
    </xdr:from>
    <xdr:to>
      <xdr:col>17</xdr:col>
      <xdr:colOff>1597343</xdr:colOff>
      <xdr:row>92</xdr:row>
      <xdr:rowOff>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24289</xdr:colOff>
      <xdr:row>47</xdr:row>
      <xdr:rowOff>231514</xdr:rowOff>
    </xdr:from>
    <xdr:to>
      <xdr:col>33</xdr:col>
      <xdr:colOff>831056</xdr:colOff>
      <xdr:row>57</xdr:row>
      <xdr:rowOff>94418</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15875</xdr:colOff>
      <xdr:row>59</xdr:row>
      <xdr:rowOff>21326</xdr:rowOff>
    </xdr:from>
    <xdr:to>
      <xdr:col>33</xdr:col>
      <xdr:colOff>835025</xdr:colOff>
      <xdr:row>67</xdr:row>
      <xdr:rowOff>160435</xdr:rowOff>
    </xdr:to>
    <xdr:graphicFrame macro="">
      <xdr:nvGraphicFramePr>
        <xdr:cNvPr id="9" name="Chart 8">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67962</xdr:rowOff>
    </xdr:from>
    <xdr:to>
      <xdr:col>33</xdr:col>
      <xdr:colOff>815386</xdr:colOff>
      <xdr:row>1</xdr:row>
      <xdr:rowOff>193692</xdr:rowOff>
    </xdr:to>
    <xdr:pic>
      <xdr:nvPicPr>
        <xdr:cNvPr id="10" name="Picture 9">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8" cstate="email"/>
        <a:stretch>
          <a:fillRect/>
        </a:stretch>
      </xdr:blipFill>
      <xdr:spPr>
        <a:xfrm>
          <a:off x="40116125" y="67945"/>
          <a:ext cx="788035" cy="544830"/>
        </a:xfrm>
        <a:prstGeom prst="rect">
          <a:avLst/>
        </a:prstGeom>
        <a:ln w="60325" cap="flat">
          <a:solidFill>
            <a:srgbClr val="2C6682"/>
          </a:solidFill>
          <a:miter lim="800000"/>
          <a:headEnd/>
          <a:tailEnd/>
        </a:ln>
      </xdr:spPr>
    </xdr:pic>
    <xdr:clientData/>
  </xdr:twoCellAnchor>
  <xdr:twoCellAnchor>
    <xdr:from>
      <xdr:col>0</xdr:col>
      <xdr:colOff>21355</xdr:colOff>
      <xdr:row>17</xdr:row>
      <xdr:rowOff>253818</xdr:rowOff>
    </xdr:from>
    <xdr:to>
      <xdr:col>11</xdr:col>
      <xdr:colOff>7711</xdr:colOff>
      <xdr:row>44</xdr:row>
      <xdr:rowOff>253818</xdr:rowOff>
    </xdr:to>
    <xdr:graphicFrame macro="">
      <xdr:nvGraphicFramePr>
        <xdr:cNvPr id="11" name="Chart 2">
          <a:extLst>
            <a:ext uri="{FF2B5EF4-FFF2-40B4-BE49-F238E27FC236}">
              <a16:creationId xmlns:a16="http://schemas.microsoft.com/office/drawing/2014/main"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849901</xdr:colOff>
      <xdr:row>9</xdr:row>
      <xdr:rowOff>28575</xdr:rowOff>
    </xdr:from>
    <xdr:to>
      <xdr:col>33</xdr:col>
      <xdr:colOff>801188</xdr:colOff>
      <xdr:row>17</xdr:row>
      <xdr:rowOff>241757</xdr:rowOff>
    </xdr:to>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38100</xdr:colOff>
          <xdr:row>116</xdr:row>
          <xdr:rowOff>38100</xdr:rowOff>
        </xdr:from>
        <xdr:to>
          <xdr:col>14</xdr:col>
          <xdr:colOff>690245</xdr:colOff>
          <xdr:row>121</xdr:row>
          <xdr:rowOff>474346</xdr:rowOff>
        </xdr:to>
        <xdr:pic>
          <xdr:nvPicPr>
            <xdr:cNvPr id="259622" name="Picture 15">
              <a:extLst>
                <a:ext uri="{FF2B5EF4-FFF2-40B4-BE49-F238E27FC236}">
                  <a16:creationId xmlns:a16="http://schemas.microsoft.com/office/drawing/2014/main" id="{00000000-0008-0000-0200-000026F60300}"/>
                </a:ext>
              </a:extLst>
            </xdr:cNvPr>
            <xdr:cNvPicPr preferRelativeResize="0">
              <a:extLst>
                <a:ext uri="{84589F7E-364E-4C9E-8A38-B11213B215E9}">
                  <a14:cameraTool cellRange="'Weekly Photos'!B5:Y21" spid="_x0000_s1475074"/>
                </a:ext>
              </a:extLst>
            </xdr:cNvPicPr>
          </xdr:nvPicPr>
          <xdr:blipFill>
            <a:blip xmlns:r="http://schemas.openxmlformats.org/officeDocument/2006/relationships" r:embed="rId11"/>
            <a:srcRect l="-35" t="553" r="134" b="1351"/>
            <a:stretch>
              <a:fillRect/>
            </a:stretch>
          </xdr:blipFill>
          <xdr:spPr>
            <a:xfrm>
              <a:off x="38100" y="28683585"/>
              <a:ext cx="21105495" cy="3301365"/>
            </a:xfrm>
            <a:prstGeom prst="rect">
              <a:avLst/>
            </a:prstGeom>
            <a:noFill/>
            <a:ln w="9525">
              <a:solidFill>
                <a:schemeClr val="tx1"/>
              </a:solidFill>
              <a:miter lim="800000"/>
              <a:headEnd/>
              <a:tailEnd/>
            </a:ln>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c:userShapes xmlns:c="http://schemas.openxmlformats.org/drawingml/2006/chart">
  <cdr:relSizeAnchor xmlns:cdr="http://schemas.openxmlformats.org/drawingml/2006/chartDrawing">
    <cdr:from>
      <cdr:x>0.76268</cdr:x>
      <cdr:y>0.61893</cdr:y>
    </cdr:from>
    <cdr:to>
      <cdr:x>0.9492</cdr:x>
      <cdr:y>0.79259</cdr:y>
    </cdr:to>
    <cdr:sp macro="" textlink="">
      <cdr:nvSpPr>
        <cdr:cNvPr id="2" name="Rectangle 1"/>
        <cdr:cNvSpPr/>
      </cdr:nvSpPr>
      <cdr:spPr>
        <a:xfrm xmlns:a="http://schemas.openxmlformats.org/drawingml/2006/main">
          <a:off x="12458649" y="4470591"/>
          <a:ext cx="3046874" cy="1254368"/>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0.87236</cdr:x>
      <cdr:y>0.63813</cdr:y>
    </cdr:from>
    <cdr:to>
      <cdr:x>0.95703</cdr:x>
      <cdr:y>0.69711</cdr:y>
    </cdr:to>
    <cdr:sp macro="" textlink="'Weekly Progress Report'!$W$18">
      <cdr:nvSpPr>
        <cdr:cNvPr id="3" name="Rectangle 2"/>
        <cdr:cNvSpPr/>
      </cdr:nvSpPr>
      <cdr:spPr>
        <a:xfrm xmlns:a="http://schemas.openxmlformats.org/drawingml/2006/main">
          <a:off x="14250313" y="4609275"/>
          <a:ext cx="1383116" cy="42602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26CC785-1C0E-4B2C-B38C-144059880A93}" type="TxLink">
            <a:rPr lang="en-US" sz="1100" b="1" i="0" u="none" strike="noStrike">
              <a:solidFill>
                <a:srgbClr val="2C6682"/>
              </a:solidFill>
              <a:latin typeface="Calibri" panose="020F0502020204030204"/>
              <a:ea typeface="+mn-ea"/>
              <a:cs typeface="+mn-cs"/>
            </a:rPr>
            <a:pPr marL="0" indent="0" algn="ctr"/>
            <a:t>80.25%</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0.87265</cdr:x>
      <cdr:y>0.6906</cdr:y>
    </cdr:from>
    <cdr:to>
      <cdr:x>0.95732</cdr:x>
      <cdr:y>0.73554</cdr:y>
    </cdr:to>
    <cdr:sp macro="" textlink="'Weekly Progress Report'!$X$18">
      <cdr:nvSpPr>
        <cdr:cNvPr id="4" name="Rectangle 3"/>
        <cdr:cNvSpPr/>
      </cdr:nvSpPr>
      <cdr:spPr>
        <a:xfrm xmlns:a="http://schemas.openxmlformats.org/drawingml/2006/main">
          <a:off x="14255050" y="4988273"/>
          <a:ext cx="1383117" cy="32460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7D27CD93-9DD8-43C3-B0AC-BF459840A58C}" type="TxLink">
            <a:rPr lang="en-US" sz="1100" b="1" i="0" u="none" strike="noStrike">
              <a:solidFill>
                <a:srgbClr val="2C6682"/>
              </a:solidFill>
              <a:latin typeface="Calibri" panose="020F0502020204030204"/>
              <a:ea typeface="+mn-ea"/>
              <a:cs typeface="+mn-cs"/>
            </a:rPr>
            <a:pPr marL="0" indent="0" algn="ctr"/>
            <a:t>74.79%</a:t>
          </a:fld>
          <a:endParaRPr lang="en-US" sz="1100" b="1" i="0" u="none" strike="noStrike">
            <a:solidFill>
              <a:srgbClr val="2C6682"/>
            </a:solidFill>
            <a:latin typeface="Calibri" panose="020F0502020204030204"/>
            <a:ea typeface="+mn-ea"/>
            <a:cs typeface="+mn-cs"/>
          </a:endParaRPr>
        </a:p>
      </cdr:txBody>
    </cdr:sp>
  </cdr:relSizeAnchor>
  <cdr:relSizeAnchor xmlns:cdr="http://schemas.openxmlformats.org/drawingml/2006/chartDrawing">
    <cdr:from>
      <cdr:x>0.87347</cdr:x>
      <cdr:y>0.72315</cdr:y>
    </cdr:from>
    <cdr:to>
      <cdr:x>0.95814</cdr:x>
      <cdr:y>0.78205</cdr:y>
    </cdr:to>
    <cdr:sp macro="" textlink="'Weekly Progress Report'!$Y$18">
      <cdr:nvSpPr>
        <cdr:cNvPr id="5" name="Rectangle 4"/>
        <cdr:cNvSpPr/>
      </cdr:nvSpPr>
      <cdr:spPr>
        <a:xfrm xmlns:a="http://schemas.openxmlformats.org/drawingml/2006/main">
          <a:off x="14268445" y="5223385"/>
          <a:ext cx="1383117" cy="42544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FAB436C0-B3B7-4102-A2A6-9E6A7C34D087}" type="TxLink">
            <a:rPr lang="en-US" sz="1100" b="1" i="0" u="none" strike="noStrike">
              <a:solidFill>
                <a:srgbClr val="2C6682"/>
              </a:solidFill>
              <a:latin typeface="Calibri" panose="020F0502020204030204"/>
              <a:ea typeface="+mn-ea"/>
              <a:cs typeface="+mn-cs"/>
            </a:rPr>
            <a:pPr marL="0" indent="0" algn="ctr"/>
            <a:t>-5.46%</a:t>
          </a:fld>
          <a:endParaRPr lang="en-US" sz="1100" b="1" i="0" u="none" strike="noStrike">
            <a:solidFill>
              <a:srgbClr val="2C6682"/>
            </a:solidFill>
            <a:latin typeface="Calibri" panose="020F0502020204030204"/>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0.54736</cdr:x>
      <cdr:y>0.23228</cdr:y>
    </cdr:to>
    <cdr:sp macro="" textlink="">
      <cdr:nvSpPr>
        <cdr:cNvPr id="2" name="Rectangle 1"/>
        <cdr:cNvSpPr/>
      </cdr:nvSpPr>
      <cdr:spPr>
        <a:xfrm xmlns:a="http://schemas.openxmlformats.org/drawingml/2006/main">
          <a:off x="670823" y="387074"/>
          <a:ext cx="2011680" cy="257070"/>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Rectangle 1"/>
        <cdr:cNvSpPr/>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18">
      <cdr:nvSpPr>
        <cdr:cNvPr id="3" name="Rectangle 2"/>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panose="020F0502020204030204"/>
              <a:ea typeface="Calibri" panose="020F0502020204030204"/>
              <a:cs typeface="Calibri" panose="020F0502020204030204"/>
            </a:rPr>
            <a:pPr algn="ctr"/>
            <a:t>80.32%</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18">
      <cdr:nvSpPr>
        <cdr:cNvPr id="4" name="Rectangle 3"/>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panose="020F0502020204030204"/>
              <a:ea typeface="Calibri" panose="020F0502020204030204"/>
              <a:cs typeface="Calibri" panose="020F0502020204030204"/>
            </a:rPr>
            <a:pPr algn="ctr"/>
            <a:t>69.00%</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18">
      <cdr:nvSpPr>
        <cdr:cNvPr id="5" name="Rectangle 4"/>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panose="020F0502020204030204"/>
              <a:ea typeface="Calibri" panose="020F0502020204030204"/>
              <a:cs typeface="Calibri" panose="020F0502020204030204"/>
            </a:rPr>
            <a:pPr algn="ctr"/>
            <a:t>-11.32%</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96093</xdr:colOff>
      <xdr:row>4</xdr:row>
      <xdr:rowOff>102375</xdr:rowOff>
    </xdr:from>
    <xdr:to>
      <xdr:col>4</xdr:col>
      <xdr:colOff>363882</xdr:colOff>
      <xdr:row>20</xdr:row>
      <xdr:rowOff>137209</xdr:rowOff>
    </xdr:to>
    <xdr:pic>
      <xdr:nvPicPr>
        <xdr:cNvPr id="6" name="Picture 5">
          <a:extLst>
            <a:ext uri="{FF2B5EF4-FFF2-40B4-BE49-F238E27FC236}">
              <a16:creationId xmlns:a16="http://schemas.microsoft.com/office/drawing/2014/main" id="{AD7C596A-CB90-0361-D572-05C61F4477A7}"/>
            </a:ext>
          </a:extLst>
        </xdr:cNvPr>
        <xdr:cNvPicPr preferRelativeResize="0">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59379" y="1626375"/>
          <a:ext cx="3108960" cy="30175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723862</xdr:colOff>
      <xdr:row>4</xdr:row>
      <xdr:rowOff>97866</xdr:rowOff>
    </xdr:from>
    <xdr:to>
      <xdr:col>18</xdr:col>
      <xdr:colOff>44594</xdr:colOff>
      <xdr:row>20</xdr:row>
      <xdr:rowOff>132700</xdr:rowOff>
    </xdr:to>
    <xdr:pic>
      <xdr:nvPicPr>
        <xdr:cNvPr id="8" name="Picture 7">
          <a:extLst>
            <a:ext uri="{FF2B5EF4-FFF2-40B4-BE49-F238E27FC236}">
              <a16:creationId xmlns:a16="http://schemas.microsoft.com/office/drawing/2014/main" id="{8793C77E-9479-4A0E-A4C8-609D213B2BA0}"/>
            </a:ext>
          </a:extLst>
        </xdr:cNvPr>
        <xdr:cNvPicPr preferRelativeResize="0">
          <a:picLocks/>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3198891" y="1621866"/>
          <a:ext cx="3108960" cy="30175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4</xdr:col>
      <xdr:colOff>468506</xdr:colOff>
      <xdr:row>4</xdr:row>
      <xdr:rowOff>95060</xdr:rowOff>
    </xdr:from>
    <xdr:to>
      <xdr:col>7</xdr:col>
      <xdr:colOff>736294</xdr:colOff>
      <xdr:row>20</xdr:row>
      <xdr:rowOff>129894</xdr:rowOff>
    </xdr:to>
    <xdr:pic>
      <xdr:nvPicPr>
        <xdr:cNvPr id="10" name="Picture 9">
          <a:extLst>
            <a:ext uri="{FF2B5EF4-FFF2-40B4-BE49-F238E27FC236}">
              <a16:creationId xmlns:a16="http://schemas.microsoft.com/office/drawing/2014/main" id="{19225491-FC57-40CA-CBCE-B5048DF54B65}"/>
            </a:ext>
          </a:extLst>
        </xdr:cNvPr>
        <xdr:cNvPicPr preferRelativeResize="0">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3472963" y="1619060"/>
          <a:ext cx="3108960" cy="30175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18</xdr:col>
      <xdr:colOff>185923</xdr:colOff>
      <xdr:row>4</xdr:row>
      <xdr:rowOff>96534</xdr:rowOff>
    </xdr:from>
    <xdr:to>
      <xdr:col>21</xdr:col>
      <xdr:colOff>453711</xdr:colOff>
      <xdr:row>20</xdr:row>
      <xdr:rowOff>131368</xdr:rowOff>
    </xdr:to>
    <xdr:pic>
      <xdr:nvPicPr>
        <xdr:cNvPr id="12" name="Picture 11">
          <a:extLst>
            <a:ext uri="{FF2B5EF4-FFF2-40B4-BE49-F238E27FC236}">
              <a16:creationId xmlns:a16="http://schemas.microsoft.com/office/drawing/2014/main" id="{C60B8E86-F3BD-A9F4-CD7E-530328A24A70}"/>
            </a:ext>
          </a:extLst>
        </xdr:cNvPr>
        <xdr:cNvPicPr preferRelativeResize="0">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6449180" y="1620534"/>
          <a:ext cx="3108960" cy="30175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21</xdr:col>
      <xdr:colOff>573266</xdr:colOff>
      <xdr:row>4</xdr:row>
      <xdr:rowOff>87086</xdr:rowOff>
    </xdr:from>
    <xdr:to>
      <xdr:col>24</xdr:col>
      <xdr:colOff>841055</xdr:colOff>
      <xdr:row>20</xdr:row>
      <xdr:rowOff>121920</xdr:rowOff>
    </xdr:to>
    <xdr:pic>
      <xdr:nvPicPr>
        <xdr:cNvPr id="19" name="Picture 18">
          <a:extLst>
            <a:ext uri="{FF2B5EF4-FFF2-40B4-BE49-F238E27FC236}">
              <a16:creationId xmlns:a16="http://schemas.microsoft.com/office/drawing/2014/main" id="{4A4424E1-17C4-4223-44EA-4A060E7BE77C}"/>
            </a:ext>
          </a:extLst>
        </xdr:cNvPr>
        <xdr:cNvPicPr preferRelativeResize="0">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9677695" y="1611086"/>
          <a:ext cx="3108960" cy="30175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7</xdr:col>
      <xdr:colOff>858716</xdr:colOff>
      <xdr:row>4</xdr:row>
      <xdr:rowOff>100938</xdr:rowOff>
    </xdr:from>
    <xdr:to>
      <xdr:col>11</xdr:col>
      <xdr:colOff>179448</xdr:colOff>
      <xdr:row>20</xdr:row>
      <xdr:rowOff>135772</xdr:rowOff>
    </xdr:to>
    <xdr:pic>
      <xdr:nvPicPr>
        <xdr:cNvPr id="21" name="Picture 20">
          <a:extLst>
            <a:ext uri="{FF2B5EF4-FFF2-40B4-BE49-F238E27FC236}">
              <a16:creationId xmlns:a16="http://schemas.microsoft.com/office/drawing/2014/main" id="{D2487785-B6AC-BF67-AB2D-521A4BBCC34E}"/>
            </a:ext>
          </a:extLst>
        </xdr:cNvPr>
        <xdr:cNvPicPr preferRelativeResize="0">
          <a:picLocks/>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704345" y="1624938"/>
          <a:ext cx="3108960" cy="30175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319497</xdr:colOff>
      <xdr:row>4</xdr:row>
      <xdr:rowOff>96429</xdr:rowOff>
    </xdr:from>
    <xdr:to>
      <xdr:col>14</xdr:col>
      <xdr:colOff>587285</xdr:colOff>
      <xdr:row>20</xdr:row>
      <xdr:rowOff>131263</xdr:rowOff>
    </xdr:to>
    <xdr:pic>
      <xdr:nvPicPr>
        <xdr:cNvPr id="23" name="Picture 22">
          <a:extLst>
            <a:ext uri="{FF2B5EF4-FFF2-40B4-BE49-F238E27FC236}">
              <a16:creationId xmlns:a16="http://schemas.microsoft.com/office/drawing/2014/main" id="{0AD4050A-DD3C-80B1-23EF-B0613834D03D}"/>
            </a:ext>
          </a:extLst>
        </xdr:cNvPr>
        <xdr:cNvPicPr preferRelativeResize="0">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9953354" y="1620429"/>
          <a:ext cx="3108960" cy="301752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28</xdr:col>
      <xdr:colOff>285394</xdr:colOff>
      <xdr:row>3</xdr:row>
      <xdr:rowOff>167957</xdr:rowOff>
    </xdr:to>
    <xdr:pic>
      <xdr:nvPicPr>
        <xdr:cNvPr id="2" name="Picture 1">
          <a:extLst>
            <a:ext uri="{FF2B5EF4-FFF2-40B4-BE49-F238E27FC236}">
              <a16:creationId xmlns:a16="http://schemas.microsoft.com/office/drawing/2014/main" id="{8857D46B-EB43-47BE-AAF7-63C5A25C3920}"/>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78559" y="111851"/>
          <a:ext cx="1003035" cy="48854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31</xdr:col>
      <xdr:colOff>20677</xdr:colOff>
      <xdr:row>1</xdr:row>
      <xdr:rowOff>58252</xdr:rowOff>
    </xdr:to>
    <xdr:pic>
      <xdr:nvPicPr>
        <xdr:cNvPr id="2" name="Picture 1">
          <a:extLst>
            <a:ext uri="{FF2B5EF4-FFF2-40B4-BE49-F238E27FC236}">
              <a16:creationId xmlns:a16="http://schemas.microsoft.com/office/drawing/2014/main" id="{5AEB1EAE-788D-4332-95E8-50780E7DDC81}"/>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736431" y="0"/>
          <a:ext cx="538486" cy="408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11</xdr:col>
      <xdr:colOff>152400</xdr:colOff>
      <xdr:row>0</xdr:row>
      <xdr:rowOff>0</xdr:rowOff>
    </xdr:from>
    <xdr:ext cx="2047061" cy="1700524"/>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cstate="email"/>
        <a:stretch>
          <a:fillRect/>
        </a:stretch>
      </xdr:blipFill>
      <xdr:spPr>
        <a:xfrm>
          <a:off x="15621000" y="0"/>
          <a:ext cx="2046605" cy="169989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16</xdr:col>
      <xdr:colOff>27819</xdr:colOff>
      <xdr:row>0</xdr:row>
      <xdr:rowOff>396875</xdr:rowOff>
    </xdr:from>
    <xdr:to>
      <xdr:col>41</xdr:col>
      <xdr:colOff>428625</xdr:colOff>
      <xdr:row>14</xdr:row>
      <xdr:rowOff>333375</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457650</xdr:colOff>
      <xdr:row>24</xdr:row>
      <xdr:rowOff>445436</xdr:rowOff>
    </xdr:from>
    <xdr:to>
      <xdr:col>33</xdr:col>
      <xdr:colOff>275317</xdr:colOff>
      <xdr:row>41</xdr:row>
      <xdr:rowOff>257377</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59593</xdr:colOff>
      <xdr:row>3</xdr:row>
      <xdr:rowOff>69476</xdr:rowOff>
    </xdr:from>
    <xdr:to>
      <xdr:col>18</xdr:col>
      <xdr:colOff>581025</xdr:colOff>
      <xdr:row>16</xdr:row>
      <xdr:rowOff>0</xdr:rowOff>
    </xdr:to>
    <xdr:sp macro="" textlink="">
      <xdr:nvSpPr>
        <xdr:cNvPr id="6" name="Right Brace 5">
          <a:extLst>
            <a:ext uri="{FF2B5EF4-FFF2-40B4-BE49-F238E27FC236}">
              <a16:creationId xmlns:a16="http://schemas.microsoft.com/office/drawing/2014/main" id="{00000000-0008-0000-1800-000006000000}"/>
            </a:ext>
          </a:extLst>
        </xdr:cNvPr>
        <xdr:cNvSpPr/>
      </xdr:nvSpPr>
      <xdr:spPr>
        <a:xfrm>
          <a:off x="17470755" y="636905"/>
          <a:ext cx="521970" cy="2315845"/>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392206</xdr:colOff>
      <xdr:row>6</xdr:row>
      <xdr:rowOff>123264</xdr:rowOff>
    </xdr:to>
    <xdr:cxnSp macro="">
      <xdr:nvCxnSpPr>
        <xdr:cNvPr id="3" name="Straight Arrow Connector 2">
          <a:extLst>
            <a:ext uri="{FF2B5EF4-FFF2-40B4-BE49-F238E27FC236}">
              <a16:creationId xmlns:a16="http://schemas.microsoft.com/office/drawing/2014/main" id="{00000000-0008-0000-1800-000003000000}"/>
            </a:ext>
          </a:extLst>
        </xdr:cNvPr>
        <xdr:cNvCxnSpPr/>
      </xdr:nvCxnSpPr>
      <xdr:spPr>
        <a:xfrm>
          <a:off x="18625185" y="798830"/>
          <a:ext cx="1270" cy="44831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403412</xdr:colOff>
      <xdr:row>16</xdr:row>
      <xdr:rowOff>33617</xdr:rowOff>
    </xdr:to>
    <xdr:cxnSp macro="">
      <xdr:nvCxnSpPr>
        <xdr:cNvPr id="7" name="Straight Arrow Connector 6">
          <a:extLst>
            <a:ext uri="{FF2B5EF4-FFF2-40B4-BE49-F238E27FC236}">
              <a16:creationId xmlns:a16="http://schemas.microsoft.com/office/drawing/2014/main" id="{00000000-0008-0000-1800-000007000000}"/>
            </a:ext>
          </a:extLst>
        </xdr:cNvPr>
        <xdr:cNvCxnSpPr/>
      </xdr:nvCxnSpPr>
      <xdr:spPr>
        <a:xfrm>
          <a:off x="18637250" y="1525905"/>
          <a:ext cx="635" cy="145986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15</xdr:col>
      <xdr:colOff>115623</xdr:colOff>
      <xdr:row>3</xdr:row>
      <xdr:rowOff>56029</xdr:rowOff>
    </xdr:from>
    <xdr:to>
      <xdr:col>15</xdr:col>
      <xdr:colOff>637055</xdr:colOff>
      <xdr:row>15</xdr:row>
      <xdr:rowOff>120128</xdr:rowOff>
    </xdr:to>
    <xdr:sp macro="" textlink="">
      <xdr:nvSpPr>
        <xdr:cNvPr id="2" name="Right Brace 1">
          <a:extLst>
            <a:ext uri="{FF2B5EF4-FFF2-40B4-BE49-F238E27FC236}">
              <a16:creationId xmlns:a16="http://schemas.microsoft.com/office/drawing/2014/main" id="{00000000-0008-0000-1900-000002000000}"/>
            </a:ext>
          </a:extLst>
        </xdr:cNvPr>
        <xdr:cNvSpPr/>
      </xdr:nvSpPr>
      <xdr:spPr>
        <a:xfrm>
          <a:off x="14113510" y="623570"/>
          <a:ext cx="521335" cy="2258695"/>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392206</xdr:colOff>
      <xdr:row>7</xdr:row>
      <xdr:rowOff>33617</xdr:rowOff>
    </xdr:to>
    <xdr:cxnSp macro="">
      <xdr:nvCxnSpPr>
        <xdr:cNvPr id="3" name="Straight Arrow Connector 2">
          <a:extLst>
            <a:ext uri="{FF2B5EF4-FFF2-40B4-BE49-F238E27FC236}">
              <a16:creationId xmlns:a16="http://schemas.microsoft.com/office/drawing/2014/main" id="{00000000-0008-0000-1900-000003000000}"/>
            </a:ext>
          </a:extLst>
        </xdr:cNvPr>
        <xdr:cNvCxnSpPr/>
      </xdr:nvCxnSpPr>
      <xdr:spPr>
        <a:xfrm>
          <a:off x="15211425" y="798830"/>
          <a:ext cx="1270" cy="53340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392206</xdr:colOff>
      <xdr:row>8</xdr:row>
      <xdr:rowOff>36634</xdr:rowOff>
    </xdr:from>
    <xdr:to>
      <xdr:col>16</xdr:col>
      <xdr:colOff>402981</xdr:colOff>
      <xdr:row>19</xdr:row>
      <xdr:rowOff>56029</xdr:rowOff>
    </xdr:to>
    <xdr:cxnSp macro="">
      <xdr:nvCxnSpPr>
        <xdr:cNvPr id="4" name="Straight Arrow Connector 3">
          <a:extLst>
            <a:ext uri="{FF2B5EF4-FFF2-40B4-BE49-F238E27FC236}">
              <a16:creationId xmlns:a16="http://schemas.microsoft.com/office/drawing/2014/main" id="{00000000-0008-0000-1900-000004000000}"/>
            </a:ext>
          </a:extLst>
        </xdr:cNvPr>
        <xdr:cNvCxnSpPr/>
      </xdr:nvCxnSpPr>
      <xdr:spPr>
        <a:xfrm flipH="1">
          <a:off x="15212695" y="1518285"/>
          <a:ext cx="10795" cy="18484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jasarapmc-my.sharepoint.com\Users\KENAN\Downloads\Documents%20and%20Settings\chathura\My%20Documents\Palm%20District%20Cooling%20Documents\BOQ\TOWER\ITP38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Contemp%20gardens/working/Documents%20and%20Settings/Ian%20Tarry/My%20Documents/Copy%20of%20office%20files/0807_136%20-%20HP%20Boavista/Estudo%20Economico/0807_136%20HP%20Cost%20Plans%20-%20BOAVISTA%20(version%201).xls" TargetMode="External"/><Relationship Id="rId1" Type="http://schemas.openxmlformats.org/officeDocument/2006/relationships/externalLinkPath" Target="/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ttps:\worleyparsons-my.sharepoint.com\Aslan\Documents%20and%20Settings\rrutter\Local%20Settings\Temporary%20Internet%20Files\OLK101\PSR%20Project%20Status%20Report%20-%20British%20Waterways%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s:\jasarapmc-my.sharepoint.com\Aslan\Documents%20and%20Settings\rrutter\Local%20Settings\Temporary%20Internet%20Files\OLK101\PSR%20Project%20Status%20Report%20-%20British%20Waterways%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40.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41.xml.rels><?xml version="1.0" encoding="UTF-8" standalone="yes"?>
<Relationships xmlns="http://schemas.openxmlformats.org/package/2006/relationships"><Relationship Id="rId2" Type="http://schemas.openxmlformats.org/officeDocument/2006/relationships/externalLinkPath" Target="../../../../../../My%20Documents/Kingdom-Centre-Backup/KC-A-HAIBACKUP/MonthlyPayments/Valuations/B-226-4%20Bill%2003%20Struct.%20to%20Level%20%20+179%20-%20Civil.xls" TargetMode="External"/><Relationship Id="rId1" Type="http://schemas.openxmlformats.org/officeDocument/2006/relationships/externalLinkPath" Target="/My%20Documents/Kingdom-Centre-Backup/KC-A-HAIBACKUP/MonthlyPayments/Valuations/B-226-4%20Bill%2003%20Struct.%20to%20Level%20%20+179%20-%20Civi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47.xml.rels><?xml version="1.0" encoding="UTF-8" standalone="yes"?>
<Relationships xmlns="http://schemas.openxmlformats.org/package/2006/relationships"><Relationship Id="rId3" Type="http://schemas.openxmlformats.org/officeDocument/2006/relationships/externalLinkPath" Target="../../../../../01.Factories%20Low-process%20Unit%20(Hail%20&amp;%20Qasim)/WEEKLY%20REPORT/FORMAT%20FILE%20-%20WEEKLY%20REPORT.xlsx" TargetMode="External"/><Relationship Id="rId2" Type="http://schemas.openxmlformats.org/officeDocument/2006/relationships/externalLinkPath" Target="file:///D:\Advance%20Construction\01.Factories%20Low-process%20Unit%20(Hail%20&amp;%20Qasim)\WEEKLY%20REPORT\FORMAT%20FILE%20-%20WEEKLY%20REPORT.xlsx" TargetMode="External"/><Relationship Id="rId1" Type="http://schemas.openxmlformats.org/officeDocument/2006/relationships/externalLinkPath" Target="/Advance%20Construction/01.Factories%20Low-process%20Unit%20(Hail%20&amp;%20Qasim)/WEEKLY%20REPORT/FORMAT%20FILE%20-%20WEEKLY%20REPORT.xlsx" TargetMode="External"/></Relationships>
</file>

<file path=xl/externalLinks/_rels/externalLink48.xml.rels><?xml version="1.0" encoding="UTF-8" standalone="yes"?>
<Relationships xmlns="http://schemas.openxmlformats.org/package/2006/relationships"><Relationship Id="rId3" Type="http://schemas.openxmlformats.org/officeDocument/2006/relationships/externalLinkPath" Target="../../../Supporting%20Files/18-Oct-2026/MLTX-02-003-WPR%202026-Oct-17.xlsx" TargetMode="External"/><Relationship Id="rId2" Type="http://schemas.openxmlformats.org/officeDocument/2006/relationships/externalLinkPath" Target="file:///D:\Advance%20Construction\PLAYGROUND%20-%20QASSIM,%20HAIL%20&amp;%20TABUK\01.Naveed%20handover%20-%20Playground\Supporting%20Files\18-Oct-2026\MLTX-02-003-WPR%202026-Oct-17.xlsx" TargetMode="External"/><Relationship Id="rId1" Type="http://schemas.openxmlformats.org/officeDocument/2006/relationships/externalLinkPath" Target="/Advance%20Construction/PLAYGROUND%20-%20QASSIM,%20HAIL%20&amp;%20TABUK/01.Naveed%20handover%20-%20Playground/Supporting%20Files/18-Oct-2026/MLTX-02-003-WPR%202026-Oct-17.xlsx" TargetMode="External"/></Relationships>
</file>

<file path=xl/externalLinks/_rels/externalLink49.xml.rels><?xml version="1.0" encoding="UTF-8" standalone="yes"?>
<Relationships xmlns="http://schemas.openxmlformats.org/package/2006/relationships"><Relationship Id="rId3" Type="http://schemas.openxmlformats.org/officeDocument/2006/relationships/externalLinkPath" Target="../../../../../01.Factories%20Low-process%20Unit%20(Hail%20&amp;%20Qasim)/WEEKLY%20REPORT/WEEK_1.xlsx" TargetMode="External"/><Relationship Id="rId2" Type="http://schemas.openxmlformats.org/officeDocument/2006/relationships/externalLinkPath" Target="file:///D:\Advance%20Construction\01.Factories%20Low-process%20Unit%20(Hail%20&amp;%20Qasim)\WEEKLY%20REPORT\WEEK_1.xlsx" TargetMode="External"/><Relationship Id="rId1" Type="http://schemas.openxmlformats.org/officeDocument/2006/relationships/externalLinkPath" Target="/Advance%20Construction/01.Factories%20Low-process%20Unit%20(Hail%20&amp;%20Qasim)/WEEKLY%20REPORT/WEEK_1.xlsx" TargetMode="External"/></Relationships>
</file>

<file path=xl/externalLinks/_rels/externalLink50.xml.rels><?xml version="1.0" encoding="UTF-8" standalone="yes"?>
<Relationships xmlns="http://schemas.openxmlformats.org/package/2006/relationships"><Relationship Id="rId3" Type="http://schemas.openxmlformats.org/officeDocument/2006/relationships/externalLinkPath" Target="../../../Supporting%20Files/18-Oct-2026/28.%20MLTX-002-003-%20Report%20%23%2028%20-%20HSE%20stat%20-%2015-10-2026.xlsx" TargetMode="External"/><Relationship Id="rId2" Type="http://schemas.openxmlformats.org/officeDocument/2006/relationships/externalLinkPath" Target="file:///D:\Advance%20Construction\PLAYGROUND%20-%20QASSIM,%20HAIL%20&amp;%20TABUK\01.Naveed%20handover%20-%20Playground\Supporting%20Files\18-Oct-2026\28.%20MLTX-002-003-%20Report%20%23%2028%20-%20HSE%20stat%20-%2015-10-2026.xlsx" TargetMode="External"/><Relationship Id="rId1" Type="http://schemas.openxmlformats.org/officeDocument/2006/relationships/externalLinkPath" Target="/Advance%20Construction/PLAYGROUND%20-%20QASSIM,%20HAIL%20&amp;%20TABUK/01.Naveed%20handover%20-%20Playground/Supporting%20Files/18-Oct-2026/28.%20MLTX-002-003-%20Report%20%23%2028%20-%20HSE%20stat%20-%2015-10-2026.xlsx"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Weekly%20progress%20Report%20Factory%20project/28.12042026/28.12042026/MLTX-05-047-WPR%202026-April-12.xlsx" TargetMode="External"/><Relationship Id="rId1" Type="http://schemas.openxmlformats.org/officeDocument/2006/relationships/externalLinkPath" Target="/Weekly%20progress%20Report%20Factory%20project/28.12042026/28.12042026/MLTX-05-047-WPR%202026-April-12.xlsx" TargetMode="External"/></Relationships>
</file>

<file path=xl/externalLinks/_rels/externalLink52.xml.rels><?xml version="1.0" encoding="UTF-8" standalone="yes"?>
<Relationships xmlns="http://schemas.openxmlformats.org/package/2006/relationships"><Relationship Id="rId3" Type="http://schemas.openxmlformats.org/officeDocument/2006/relationships/externalLinkPath" Target="../../../Supporting%20Files/18-Oct-2026/QC_Weekly%20Update_D-M-Y%2027.xlsx" TargetMode="External"/><Relationship Id="rId2" Type="http://schemas.openxmlformats.org/officeDocument/2006/relationships/externalLinkPath" Target="file:///D:\Advance%20Construction\PLAYGROUND%20-%20QASSIM,%20HAIL%20&amp;%20TABUK\01.Naveed%20handover%20-%20Playground\Supporting%20Files\18-Oct-2026\QC_Weekly%20Update_D-M-Y%2027.xlsx" TargetMode="External"/><Relationship Id="rId1" Type="http://schemas.openxmlformats.org/officeDocument/2006/relationships/externalLinkPath" Target="/Advance%20Construction/PLAYGROUND%20-%20QASSIM,%20HAIL%20&amp;%20TABUK/01.Naveed%20handover%20-%20Playground/Supporting%20Files/18-Oct-2026/QC_Weekly%20Update_D-M-Y%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Home"/>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입찰내역 발주처 양식"/>
      <sheetName val="Summary of Work"/>
      <sheetName val="LIST DO NOT REMOVE"/>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Day_work2"/>
      <sheetName val="Gra¦)VW_U"/>
      <sheetName val="/VWVU))tÏØ0  "/>
      <sheetName val="/VWVU))tÏØ0__"/>
      <sheetName val="SIEMENS"/>
      <sheetName val="Quantity"/>
      <sheetName val="PNT-QUOT-#3"/>
      <sheetName val="COAT&amp;WRAP-QIOT-#3"/>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GRSummary"/>
      <sheetName val="Prices"/>
      <sheetName val="Rate summary"/>
      <sheetName val="#REF!"/>
      <sheetName val="SW-TEO"/>
      <sheetName val="科目余额表正式"/>
      <sheetName val="??-BLDG"/>
      <sheetName val="ml"/>
      <sheetName val="Employee List"/>
      <sheetName val="_x005f_x0000__x005f_x0000__x005f_x0000__x005f_x0000__x0"/>
      <sheetName val="Staff Acco."/>
      <sheetName val="TBAL9697 -group wise  sdpl"/>
      <sheetName val="B6.2 "/>
      <sheetName val="PointNo_5"/>
      <sheetName val="Elemental_Buildup"/>
      <sheetName val="Demand"/>
      <sheetName val="Occ"/>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VCH-SLC"/>
      <sheetName val="Item- Compact"/>
      <sheetName val="Supplier"/>
      <sheetName val="BG"/>
      <sheetName val="RAB AR&amp;STR"/>
      <sheetName val="Geneí¬ i_x0000__x0000_ _x0000_0."/>
      <sheetName val="70_x0000_,/0_x0000_s« i_x0000_Æø í¬ i_x0000_"/>
      <sheetName val="References"/>
      <sheetName val="Old"/>
      <sheetName val="Elemental_Buildup1"/>
      <sheetName val="PointNo_51"/>
      <sheetName val="B6_2_"/>
      <sheetName val="LIST_DO_NOT_REMOVE"/>
      <sheetName val="Рабочий лист"/>
      <sheetName val="ФМ"/>
      <sheetName val="Сравнение"/>
      <sheetName val="Table"/>
      <sheetName val="PT 141- Site A Landscape"/>
      <sheetName val="Sub_G1_Five"/>
      <sheetName val="d-safe DELUXE"/>
      <sheetName val="Annex 1 Sect 3a"/>
      <sheetName val="Annex 1 Sect 3a.1"/>
      <sheetName val="Annex 1 Sect 3b"/>
      <sheetName val="Annex 1 Sect 3c"/>
      <sheetName val="HOURLY RATES"/>
      <sheetName val="SITE WORK"/>
      <sheetName val="%"/>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XV10017"/>
      <sheetName val="70_x005f_x0000_,/0_x005f_x0000_s«_x005f_x0008_i_x"/>
      <sheetName val="Back up"/>
      <sheetName val="INDIGINEOUS ITEMS "/>
      <sheetName val="office"/>
      <sheetName val="Lab"/>
      <sheetName val="Summary_of_Work"/>
      <sheetName val="Employee_List"/>
      <sheetName val="Source"/>
      <sheetName val="Mall waterproofing"/>
      <sheetName val="MSCP waterproofing"/>
      <sheetName val="-----------------"/>
      <sheetName val="70,_0s«iÆøí¬i"/>
      <sheetName val="ConferenceCentre_옰ʒ䄂ʒ鵠ʐ䄂ʒ閐̐䄂ʒ蕈̐"/>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Duct Accesories"/>
      <sheetName val="???? ??? ??"/>
      <sheetName val="200205C"/>
      <sheetName val="Headings"/>
      <sheetName val="[SHOPLIST.xls][SHOPLIST.xls]70_x0000_"/>
      <sheetName val="[SHOPLIST.xls][SHOPLIST.xls]70,"/>
      <sheetName val="Risk Breakdown Structure"/>
      <sheetName val="Lookup"/>
      <sheetName val="Header"/>
      <sheetName val="Map"/>
      <sheetName val="train cash"/>
      <sheetName val="accom cash"/>
      <sheetName val="ConferenceCentre_x0000_옰ʒ䄂ʒ鵠ʐ䄂ʒ"/>
      <sheetName val="Geneí¬_x0008_i_x0000__x0000__x0"/>
      <sheetName val="70_x0000_,_0_x0000_s«_x0008_i_x"/>
      <sheetName val="_x0000__x0000__x0000__x0000__x0"/>
      <sheetName val="Rate_analysis10"/>
      <sheetName val="Staff_Acco_"/>
      <sheetName val="TBAL9697_-group_wise__sdpl"/>
      <sheetName val="ConferenceCentre?옰ʒ䄂ʒ鵠ʐ䄂ʒ閐̐脭め_x0005__x0000_"/>
      <sheetName val="[SHOPLIST.xls]70_x0000_,/0_x0000_s«_x0008_i_x0000_Æø_x0003_í¬"/>
      <sheetName val="[SHOPLIST.xls]70,/0s«iÆøí¬i"/>
      <sheetName val="MA"/>
      <sheetName val="Rebars"/>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Common Variables"/>
      <sheetName val="GPL Revenu Update"/>
      <sheetName val="DO NOT TOUCH"/>
      <sheetName val="Work Type"/>
      <sheetName val="MEP"/>
      <sheetName val="IRR"/>
      <sheetName val="Steel"/>
      <sheetName val="UOM"/>
      <sheetName val="Definitions"/>
      <sheetName val="TESİSAT"/>
      <sheetName val="COSTING"/>
      <sheetName val="LIST_DO_NOT_REMOVE1"/>
      <sheetName val="Project_Cost_Breakdown"/>
      <sheetName val="B6_2_1"/>
      <sheetName val="Annex_1_Sect_3a"/>
      <sheetName val="Annex_1_Sect_3a_1"/>
      <sheetName val="Annex_1_Sect_3b"/>
      <sheetName val="Annex_1_Sect_3c"/>
      <sheetName val="HOURLY_RATES"/>
      <sheetName val="Item-_Compact"/>
      <sheetName val="PE"/>
      <sheetName val="Sheet7"/>
      <sheetName val="Floor Box "/>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Рабочий_лист"/>
      <sheetName val="Annex_1_Sect_3a1"/>
      <sheetName val="Annex_1_Sect_3a_11"/>
      <sheetName val="Annex_1_Sect_3b1"/>
      <sheetName val="Annex_1_Sect_3c1"/>
      <sheetName val="HOURLY_RATES1"/>
      <sheetName val="RAB_AR&amp;STR"/>
      <sheetName val="SITE_WORK"/>
      <sheetName val="Rate_summary"/>
      <sheetName val="PTS-1"/>
      <sheetName val="Geneí¬ i"/>
      <sheetName val="[SHOPLIST.xls][SHOPLIST.xls]70_"/>
      <sheetName val="[SHOPLIST.xls]/VW_x0000_VU_x0000_)_x0000__x0000__x0000_)_x0000__x0000__x0000_"/>
      <sheetName val="instructions"/>
      <sheetName val="GFA_HQ_Building15"/>
      <sheetName val="GFA_Conference14"/>
      <sheetName val="BQ_External14"/>
      <sheetName val="LABOUR_HISTOGRAM14"/>
      <sheetName val="Lab_Cum_Hist13"/>
      <sheetName val="StattCo_yCharges13"/>
      <sheetName val="Penthouse_Apartment13"/>
      <sheetName val="Chiet_tinh_dz2213"/>
      <sheetName val="Chiet_tinh_dz3513"/>
      <sheetName val="@risk_rents_and_incentives13"/>
      <sheetName val="Car_park_lease13"/>
      <sheetName val="Net_rent_analysis13"/>
      <sheetName val="Poz-1_13"/>
      <sheetName val="Graph_Data_(DO_NOT_PRINT)13"/>
      <sheetName val="Raw_Data13"/>
      <sheetName val="Bill_No__213"/>
      <sheetName val="CT_Thang_Mo13"/>
      <sheetName val="budget_summary_(2)12"/>
      <sheetName val="Budget_Analysis_Summary12"/>
      <sheetName val="LEVEL_SHEET13"/>
      <sheetName val="Tender_Summary13"/>
      <sheetName val="Insurance_Ext13"/>
      <sheetName val="FOL_-_Bar13"/>
      <sheetName val="Ap_A10"/>
      <sheetName val="Projet,_methodes_&amp;_couts12"/>
      <sheetName val="Risques_majeurs_&amp;_Frais_Ind_12"/>
      <sheetName val="SPT_vs_PHI13"/>
      <sheetName val="intr_stool_brkup12"/>
      <sheetName val="Customize_Your_Invoice13"/>
      <sheetName val="HVAC_BoQ13"/>
      <sheetName val="CT__PL12"/>
      <sheetName val="Top_sheet12"/>
      <sheetName val="Body_Sheet12"/>
      <sheetName val="1_0_Executive_Summary12"/>
      <sheetName val="Bill_211"/>
      <sheetName val="Bill_110"/>
      <sheetName val="Bill_310"/>
      <sheetName val="Bill_410"/>
      <sheetName val="Bill_510"/>
      <sheetName val="Bill_610"/>
      <sheetName val="Bill_710"/>
      <sheetName val="Invoice_Summary9"/>
      <sheetName val="2_Div_14_10"/>
      <sheetName val="SHOPLIST_xls9"/>
      <sheetName val="beam-reinft-IIInd_floor9"/>
      <sheetName val="PROJECT_BRIEF10"/>
      <sheetName val="Dubai_golf9"/>
      <sheetName val="POWER_ASSUMPTIONS9"/>
      <sheetName val="beam-reinft-machine_rm9"/>
      <sheetName val="C_(3)10"/>
      <sheetName val="Civil_Boq8"/>
      <sheetName val="Activity_List8"/>
      <sheetName val="Softscape_Buildup8"/>
      <sheetName val="Mat'l_Rate8"/>
      <sheetName val="WITHOUT_C&amp;I_PROFIT_(3)8"/>
      <sheetName val="BILL_COV6"/>
      <sheetName val="Ra__stair6"/>
      <sheetName val="Day_work5"/>
      <sheetName val="Materials_Cost(PCC)5"/>
      <sheetName val="India_F&amp;S_Template5"/>
      <sheetName val="IO_LIST5"/>
      <sheetName val="Material_5"/>
      <sheetName val="Quote_Sheet5"/>
      <sheetName val="Eq__Mobilization4"/>
      <sheetName val="CHART_OF_ACCOUNTS4"/>
      <sheetName val="E-Bill_No_6_A-O4"/>
      <sheetName val="PMWeb_data4"/>
      <sheetName val="BOQ_Direct_selling_cost5"/>
      <sheetName val="B09_14"/>
      <sheetName val="Working_for_RCC4"/>
      <sheetName val="B185-B-9_14"/>
      <sheetName val="B185-B-9_24"/>
      <sheetName val="2_2)Revised_Cash_Flow3"/>
      <sheetName val="SS_MH4"/>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Material_List_3"/>
      <sheetName val="Index_List3"/>
      <sheetName val="Type_List3"/>
      <sheetName val="File_Types3"/>
      <sheetName val="/VWVU))tÏØ0__3"/>
      <sheetName val="입찰내역_발주처_양식3"/>
      <sheetName val="PRECAST_lightconc-II5"/>
      <sheetName val="final_abstract5"/>
      <sheetName val="Chiet_t3"/>
      <sheetName val="Staffing_and_Rates_IA3"/>
      <sheetName val="Labour_&amp;_Plant"/>
      <sheetName val="Back_up"/>
      <sheetName val="INDIGINEOUS_ITEMS_"/>
      <sheetName val="TRIAL_BALANCE"/>
      <sheetName val="Ave_wtd_rates"/>
      <sheetName val="Debits_as_on_12_04_08"/>
      <sheetName val="STAFFSCHED_"/>
      <sheetName val="[SHOPLIST_xls][SHOPLIST_xls]70"/>
      <sheetName val="[SHOPLIST_xls][SHOPLIST_xls]70,"/>
      <sheetName val="[SHOPLIST.xls]70_x0000_,/0_x0000_s« i_x0000_Æø í¬"/>
      <sheetName val="Selections"/>
      <sheetName val="Resumo Empreitadas"/>
      <sheetName val="AREA OF APPLICATION"/>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INDEX"/>
      <sheetName val="Coding"/>
      <sheetName val="CostPlan"/>
      <sheetName val="Database"/>
      <sheetName val="PROJECT BRIEF(EX.NEW)"/>
      <sheetName val="1-G1"/>
      <sheetName val="Payment"/>
      <sheetName val="Input"/>
      <sheetName val="Summ"/>
      <sheetName val="Architect"/>
      <sheetName val="Materials "/>
      <sheetName val="Labour"/>
      <sheetName val="MAchinery(R1)"/>
      <sheetName val="금융비용"/>
      <sheetName val="analysis"/>
      <sheetName val="calculation_LC"/>
      <sheetName val="Internet"/>
      <sheetName val="PT_141-_Site_A_Landscape"/>
      <sheetName val="Geneí¬_i_0_"/>
      <sheetName val="70,/0s«_iÆø_í¬_i"/>
      <sheetName val="d-safe_DELUXE"/>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rojects"/>
      <sheetName val="PPA Summary"/>
      <sheetName val="Interior"/>
      <sheetName val="A1-Continuous"/>
      <sheetName val="superseded"/>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steel total"/>
      <sheetName val="ELE BOQ"/>
      <sheetName val="Mix Design"/>
      <sheetName val="std-rates"/>
      <sheetName val="Z- GENERAL PRICE SUMMARY"/>
      <sheetName val="[SHOPLIST_xls]70,/0s«iÆøí¬"/>
      <sheetName val="[SHOPLIST_xls]70,/0s«iÆøí¬i"/>
      <sheetName val="Z-_GENERAL_PRICE_SUMMARY"/>
      <sheetName val="Cashflow projection"/>
      <sheetName val="Confidential"/>
      <sheetName val="Risk_Breakdown_Structure"/>
      <sheetName val="Equipment Rates"/>
      <sheetName val="FORM5"/>
      <sheetName val="Data I (2)"/>
      <sheetName val="rEFERENCES "/>
      <sheetName val="DIV2"/>
      <sheetName val="DIV3"/>
      <sheetName val="DIV4"/>
      <sheetName val="DIV7"/>
      <sheetName val="DIV9"/>
      <sheetName val="KAP-2_C1_ALBAHA_GRID_POINT_NGL"/>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C1ㅇ"/>
      <sheetName val="Final"/>
      <sheetName val="[SHOPLIST.xls]70"/>
      <sheetName val="[SHOPLIST.xls]70,"/>
      <sheetName val="70,"/>
      <sheetName val="ConferenceCentre?옰ʒ䄂ʒ鵠ʐ䄂ʒ閐̐脭め_x0005_"/>
      <sheetName val="Base BM-rebar"/>
      <sheetName val="[SHOPLIST.xls]/VW"/>
      <sheetName val="[SHOPLIST.xls]/VWVU))tÏØ0  "/>
      <sheetName val="[SHOPLIST.xls]/VWVU))tÏØ0__"/>
      <sheetName val="Hic_150EOffice"/>
      <sheetName val="Attach 4-18"/>
      <sheetName val="TTL"/>
      <sheetName val="[SHOPLIST.xls][SHOPLIST.xls][SH"/>
      <sheetName val="Site Dev BOQ"/>
      <sheetName val="Vendors"/>
      <sheetName val="dv_info"/>
      <sheetName val="Food"/>
      <sheetName val="E H - H. W.P."/>
      <sheetName val="E. H. Treatment for pile cap"/>
      <sheetName val="SRC-B3U2"/>
      <sheetName val="opstat"/>
      <sheetName val="costs"/>
      <sheetName val="PNTEXT"/>
      <sheetName val="GPL_Revenu_Update"/>
      <sheetName val="DO_NOT_TOUCH"/>
      <sheetName val="Work_Type"/>
      <sheetName val="PROJECT_BRIEF(EX_NEW)"/>
      <sheetName val="Results"/>
      <sheetName val="Summary "/>
      <sheetName val="B04-A - DIA SUDEER"/>
      <sheetName val="04D - Tanmyat"/>
      <sheetName val="13- B04-B &amp; C"/>
      <sheetName val=" SITE 09 B04-B&amp;C-AFAQ"/>
      <sheetName val="工程量"/>
      <sheetName val="Auswahl"/>
      <sheetName val="Areas_with_SF"/>
      <sheetName val="Area Breakdown PER LEVEL_LINK"/>
      <sheetName val="[SHOPLIST.xls]/VWVU))tÏØ0__1"/>
      <sheetName val="[SHOPLIST.xls]/VWVU))tÏØ0__2"/>
      <sheetName val="[SHOPLIST.xls]/VWVU))tÏØ0__3"/>
      <sheetName val="[SHOPLIST.xls]70,/0s«_iÆø_í¬_i"/>
      <sheetName val="[SHOPLIST.xls]70?,/0?s«i?Æøí¬i?"/>
      <sheetName val="[SHOPLIST.xls]/VWVU))tÏØ0__4"/>
      <sheetName val="Cost Heading"/>
      <sheetName val="D &amp; W sizes"/>
      <sheetName val="DetEst"/>
      <sheetName val="SOPMA DD"/>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AC"/>
      <sheetName val="Form 6"/>
      <sheetName val="hist&amp;proj"/>
      <sheetName val="Package-2"/>
      <sheetName val="Combined Results "/>
      <sheetName val="Cashflow"/>
      <sheetName val="RA"/>
      <sheetName val="Base_Data"/>
      <sheetName val="P-100.MRF.DB.R1"/>
      <sheetName val="RMOPS"/>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Rates"/>
      <sheetName val="PRJ_DATA"/>
      <sheetName val="gen"/>
      <sheetName val="BaseWeight"/>
      <sheetName val="VIABILITY"/>
      <sheetName val="Data Sheet"/>
      <sheetName val="ￒlￒmￒnￒaￒSￒmￒaￒy"/>
      <sheetName val="Equip"/>
      <sheetName val="Bill.10"/>
      <sheetName val="ACC"/>
      <sheetName val="door"/>
      <sheetName val="window"/>
      <sheetName val="Dropdowns"/>
      <sheetName val="Model"/>
      <sheetName val="CONSTRUCTION COMPONENT"/>
      <sheetName val="Project"/>
      <sheetName val="PRICE INFO"/>
      <sheetName val="RC SUMMARY"/>
      <sheetName val="LABOUR PRODUCTIVITY-TAV"/>
      <sheetName val="MATERIAL PRICES"/>
      <sheetName val="mw"/>
      <sheetName val="Project_Cost_Breakdown2"/>
      <sheetName val="LIST_DO_NOT_REMOVE3"/>
      <sheetName val="B6_2_3"/>
      <sheetName val="Item-_Compact2"/>
      <sheetName val="E_&amp;_R2"/>
      <sheetName val="Staff_Acco_2"/>
      <sheetName val="TBAL9697_-group_wise__sdpl2"/>
      <sheetName val="Annex_1_Sect_3a2"/>
      <sheetName val="Annex_1_Sect_3a_12"/>
      <sheetName val="Annex_1_Sect_3b2"/>
      <sheetName val="Annex_1_Sect_3c2"/>
      <sheetName val="HOURLY_RATES2"/>
      <sheetName val="Geneí¬_i"/>
      <sheetName val="AREA_OF_APPLICATION"/>
      <sheetName val="[SHOPLIST_xls]70,/0s«_iÆø_í¬"/>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Materials_Cost(PCC)6"/>
      <sheetName val="India_F&amp;S_Template6"/>
      <sheetName val="IO_LIST6"/>
      <sheetName val="Material_6"/>
      <sheetName val="Quote_Sheet6"/>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BOQ_Direct_selling_cost6"/>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6"/>
      <sheetName val="final_abstract6"/>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GPL_Revenu_Update1"/>
      <sheetName val="DO_NOT_TOUCH1"/>
      <sheetName val="Work_Type1"/>
      <sheetName val="Common_Variables1"/>
      <sheetName val="[SHOPLIST_xls]70,/0s«iÆøí¬i1"/>
      <sheetName val="????_???_??2"/>
      <sheetName val="[SHOPLIST_xls][SHOPLIST_xls]701"/>
      <sheetName val="Labour_&amp;_Plant1"/>
      <sheetName val="Ave_wtd_rates1"/>
      <sheetName val="Debits_as_on_12_04_081"/>
      <sheetName val="STAFFSCHED_1"/>
      <sheetName val="TRIAL_BALANCE1"/>
      <sheetName val="Geneí¬_i1"/>
      <sheetName val="PROJECT_BRIEF(EX_NEW)1"/>
      <sheetName val="AREA_OF_APPLICATION1"/>
      <sheetName val="Floor_Box_1"/>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Risk_Breakdown_Structure1"/>
      <sheetName val="steel_total1"/>
      <sheetName val="ELE_BOQ1"/>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Rate_analysis11"/>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1.2 Staff Schedule"/>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1_2_Staff_Schedule"/>
      <sheetName val="allowances"/>
      <sheetName val="tender allowances"/>
      <sheetName val=" Summary BKG 034"/>
      <sheetName val="BILL 3R"/>
      <sheetName val="anti-termite"/>
      <sheetName val="BLOCK-A (MEA.SHEET)"/>
      <sheetName val="CSC"/>
      <sheetName val="Material&amp;equipment"/>
      <sheetName val="Labour Costs"/>
      <sheetName val="Ewaan Show Kitchen (2)"/>
      <sheetName val="Cash Flow Working"/>
      <sheetName val="MN T.B."/>
      <sheetName val="COMPLEXALL"/>
      <sheetName val="KP1590_E"/>
      <sheetName val="11"/>
      <sheetName val="SO"/>
      <sheetName val="BOQp4"/>
      <sheetName val="Qtys ZamZam (Del. before)"/>
      <sheetName val="Qtys Relocation (Del before)"/>
      <sheetName val=" Qtys Sub &amp; Tents (Del. before)"/>
      <sheetName val="Qtys  Signages (Del. before)"/>
      <sheetName val="Qtys Temporary Passages (Del)"/>
      <sheetName val=" Qtys Ser. Rooms (Del before)"/>
      <sheetName val="Appendix B"/>
      <sheetName val="2F 회의실견적(5_14 일대)"/>
      <sheetName val=" HIT-&gt;HMC 견적(3900)"/>
      <sheetName val="DATI_CONS"/>
      <sheetName val="STAIR-A"/>
      <sheetName val="B1"/>
      <sheetName val="Flight-1"/>
      <sheetName val="Estimation"/>
      <sheetName val="Finansal tamamlanma Eğrisi"/>
      <sheetName val="2 Plex"/>
      <sheetName val="Sheet1 (2)"/>
      <sheetName val="4 Plex"/>
      <sheetName val="6 Plex "/>
      <sheetName val="Detailed Summary"/>
      <sheetName val="Sheet1 (3)"/>
      <sheetName val="Sheet1 (4)"/>
      <sheetName val="Print"/>
      <sheetName val="Gra¦)_x0"/>
      <sheetName val="_VWVU)_x"/>
      <sheetName val="Equipment_Rates"/>
      <sheetName val="May 05"/>
      <sheetName val="April 05"/>
      <sheetName val="Aug 05"/>
      <sheetName val="July 05"/>
      <sheetName val="June 05"/>
      <sheetName val="Nov 05"/>
      <sheetName val="Oct 05"/>
      <sheetName val="Sep 05"/>
      <sheetName val="Config-C"/>
      <sheetName val="Service"/>
      <sheetName val="%_prog_figs_-u5_and_total"/>
      <sheetName val="_VWVU))tÏØ0__1"/>
      <sheetName val="PPA_Summary"/>
      <sheetName val="Base_BM-rebar"/>
      <sheetName val="[SHOPLIST_xls]70"/>
      <sheetName val="[SHOPLIST_xls]70,"/>
      <sheetName val="grid"/>
      <sheetName val="para"/>
      <sheetName val="kppl pl"/>
      <sheetName val="Basic Rates"/>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Mix_Design"/>
      <sheetName val="Dash board"/>
      <sheetName val="Detbal"/>
      <sheetName val="AREAS"/>
      <sheetName val="Labour Rate "/>
      <sheetName val="(M+L)"/>
      <sheetName val="Names&amp;Cases"/>
      <sheetName val="Harewood"/>
      <sheetName val="Balance Sheet"/>
      <sheetName val="Div.07 Thermal &amp; Moisture"/>
      <sheetName val="Data Validation"/>
      <sheetName val="TOSHIBA-Structure"/>
      <sheetName val="NKC6"/>
      <sheetName val="Div26 - Elect"/>
      <sheetName val="CHUNG CU CARRILON"/>
      <sheetName val="Det_D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HB CEC schd 4.2"/>
      <sheetName val="HB CEC schd 4.3"/>
      <sheetName val="HB CEC schd 5.2"/>
      <sheetName val="HB CEC schd 6.2"/>
      <sheetName val="HB CEC schd 7.2"/>
      <sheetName val="HB CEC schd 9.2"/>
      <sheetName val="Doha Farm"/>
      <sheetName val="Dropdown List"/>
      <sheetName val="precast RC element"/>
      <sheetName val="pile Fabrication"/>
      <sheetName val="New Bld"/>
      <sheetName val="BHANDUP"/>
      <sheetName val="Bill-1"/>
      <sheetName val="PRL"/>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5"/>
      <sheetName val="[SHOPLIST.xls]/VWVU))tÏØ0__6"/>
      <sheetName val="[SHOPLIST.xls]/VWVU))tÏØ0__7"/>
      <sheetName val="PB"/>
      <sheetName val="Tables"/>
      <sheetName val="GS"/>
      <sheetName val="1 - Main Building"/>
      <sheetName val="1 - Summary"/>
      <sheetName val="2 - Landscaping Works"/>
      <sheetName val="2 - Summary"/>
      <sheetName val="4 - Bldg Infra"/>
      <sheetName val="4 - Summary"/>
      <sheetName val="Calculations"/>
      <sheetName val="[SHOPLIST_xls]/VW"/>
      <sheetName val="[SHOPLIST_xls]/VWVU))tÏØ0__"/>
      <sheetName val="[SHOPLIST_xls]/VWVU))tÏØ0__1"/>
      <sheetName val="Materials_"/>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LANGUAGE"/>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CIF COST ITEM"/>
      <sheetName val="Rates for public areas"/>
      <sheetName val="Qty-UG"/>
      <sheetName val="Rate_analysis12"/>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Sheet Index"/>
      <sheetName val="T&amp;M"/>
      <sheetName val="70_,_0_s«_x0008_i_Æø_x0003_í¬_x"/>
      <sheetName val="_VWVU))tÏØ0__2"/>
      <sheetName val="_SHOPLIST.xls_70_x0000_,_0_x000"/>
      <sheetName val="Geneí¬ i_x0000__x0000_ _x0000_0"/>
      <sheetName val="70_x0000_,_0_x0000_s« i_x0000_Æ"/>
      <sheetName val="____ ___ __"/>
      <sheetName val="_SHOPLIST.xls__SHOPLIST.xls_70_"/>
      <sheetName val="_SHOPLIST.xls__SHOPLIST.xls_70,"/>
      <sheetName val="ConferenceCentre_옰ʒ䄂ʒ鵠ʐ䄂ʒ閐̐脭め_x"/>
      <sheetName val="_SHOPLIST.xls__VW_x0000_VU_x0"/>
      <sheetName val="_VWVU))tÏØ0__3"/>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SHOPLIST_xls_70,_0s«iÆøí¬i"/>
      <sheetName val="_VWVU))tÏØ0__4"/>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Trade Summary"/>
      <sheetName val="Report"/>
      <sheetName val="PROCTOR"/>
      <sheetName val="Status Summary"/>
      <sheetName val="钢筋"/>
      <sheetName val="02"/>
      <sheetName val="03"/>
      <sheetName val="04"/>
      <sheetName val="01"/>
      <sheetName val="PLT-SUM"/>
      <sheetName val="S"/>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SHOPLIST_xls][SHOPLIST_xls][SH"/>
      <sheetName val="Data_Sheet"/>
      <sheetName val="Floor_Box_2"/>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_prog_figs_-u5_and_total1"/>
      <sheetName val="[SHOPLIST_xls][SHOPLIST_xls][S1"/>
      <sheetName val="Data_Sheet1"/>
      <sheetName val="[SHOPLIST_xls][SHOPLIST_xls]705"/>
      <sheetName val="Z-_GENERAL_PRICE_SUMMARY3"/>
      <sheetName val="Floor_Box_3"/>
      <sheetName val="[SHOPLIST_xls][SHOPLIST_xls]706"/>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Resumo_Empreitadas2"/>
      <sheetName val="PPA_Summary2"/>
      <sheetName val="Equipment_Rates2"/>
      <sheetName val="[SHOPLIST_xls]702"/>
      <sheetName val="[SHOPLIST_xls]70,2"/>
      <sheetName val="Base_BM-rebar2"/>
      <sheetName val="%_prog_figs_-u5_and_total2"/>
      <sheetName val="[SHOPLIST_xls][SHOPLIST_xls][S2"/>
      <sheetName val="Data_Sheet2"/>
      <sheetName val="AOP Summary-2"/>
      <sheetName val="税费"/>
      <sheetName val="rEFERENCES_"/>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SHOPLIST.xls]/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GPL_Revenu_Update5"/>
      <sheetName val="DO_NOT_TOUCH5"/>
      <sheetName val="Work_Type5"/>
      <sheetName val="Labour_&amp;_Plant5"/>
      <sheetName val="Ave_wtd_rates5"/>
      <sheetName val="Debits_as_on_12_04_085"/>
      <sheetName val="STAFFSCHED_5"/>
      <sheetName val="TRIAL_BALANCE5"/>
      <sheetName val="PROJECT_BRIEF(EX_NEW)5"/>
      <sheetName val="Risk_Breakdown_Structure4"/>
      <sheetName val="AREA_OF_APPLICATION4"/>
      <sheetName val="Geneí¬_i4"/>
      <sheetName val="steel_total4"/>
      <sheetName val="ELE_BOQ4"/>
      <sheetName val="Site_Dev_BOQ"/>
      <sheetName val="Dash_board"/>
      <sheetName val="tender_allowances"/>
      <sheetName val="_Summary_BKG_034"/>
      <sheetName val="BILL_3R"/>
      <sheetName val="1_2_Staff_Schedule1"/>
      <sheetName val="Bill_10"/>
      <sheetName val="Labour_Costs"/>
      <sheetName val="BLOCK-A_(MEA_SHEET)"/>
      <sheetName val="[SHOPLIST.xls]/VWVU))tÏØ0__9"/>
      <sheetName val="/VWVU))tÏØ0__8"/>
      <sheetName val="[SHOPLIST_xls]70,/0s«iÆøí¬i5"/>
      <sheetName val="[SHOPLIST_xls]/VWVU))tÏØ0__11"/>
      <sheetName val="[SHOPLIST_xls]/VWVU))tÏØ0__2"/>
      <sheetName val="[SHOPLIST_xls]/VWVU))tÏØ0__3"/>
      <sheetName val="[SHOPLIST_xls]70,/0s«_iÆø_í¬_i"/>
      <sheetName val="[SHOPLIST_xls]70?,/0?s«i?Æøí¬i?"/>
      <sheetName val="/VWVU))tÏØ0__9"/>
      <sheetName val="PDT(L)1"/>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Mix_Design2"/>
      <sheetName val="[SHOPLIST_xls]/VW1"/>
      <sheetName val="[SHOPLIST_xls][SHOPLIST_xls]707"/>
      <sheetName val="Laundry"/>
      <sheetName val="DRUM"/>
      <sheetName val="Estimate for approval"/>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Floor_Box_4"/>
      <sheetName val="[SHOPLIST_xls]/VW2"/>
      <sheetName val="[SHOPLIST_xls]/VWVU))tÏØ0__4"/>
      <sheetName val="[SHOPLIST_xls]/VWVU))tÏØ0__5"/>
      <sheetName val="[SHOPLIST_xls][SHOPLIST_xls]709"/>
      <sheetName val="Materials_2"/>
      <sheetName val="BLOCK-A_(MEA_SHEET)1"/>
      <sheetName val="1_2_Staff_Schedule2"/>
      <sheetName val="Site_Dev_BOQ1"/>
      <sheetName val="Labour_Costs1"/>
      <sheetName val="Dash_board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Dash_board2"/>
      <sheetName val="Site_Dev_BOQ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SHOPLIST_xls][SHOPLIST_xls]711"/>
      <sheetName val="[SHOPLIST_xls][SHOPLIST_xls][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Ewaan_Show_Kitchen_(2)"/>
      <sheetName val="Cash_Flow_Working"/>
      <sheetName val="MN_T_B_"/>
      <sheetName val="Data_I_(2)"/>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P-Sum-Cab"/>
      <sheetName val="[SHOPLIST.xls]70_x0000_,/0_x0000_s«_x0008_i_x"/>
      <sheetName val="Cost_any"/>
      <sheetName val="Set"/>
      <sheetName val="70,/0s«iÆøí¬"/>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Estimate_for_approval"/>
      <sheetName val="ce"/>
      <sheetName val="DDL"/>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B2-DV No.02"/>
      <sheetName val="Section_by_layers_old"/>
      <sheetName val="Core Data"/>
      <sheetName val="Steel-Circular"/>
      <sheetName val="Backup"/>
      <sheetName val="L3-WBS Mapping"/>
      <sheetName val="BAFO CCL Submission"/>
      <sheetName val="Other Cost Norms"/>
      <sheetName val="[SHOPLIST.xls][SHOPLIST.xls]/VW"/>
      <sheetName val="대비표"/>
      <sheetName val="Process"/>
      <sheetName val="Refinery"/>
      <sheetName val="Fructose"/>
      <sheetName val="Utilities"/>
      <sheetName val="Pipesizes"/>
      <sheetName val="[SHOPLIST.xls][SH"/>
      <sheetName val="[SHOPLIST.xls]70_"/>
      <sheetName val="70,/0s«iÆøí¬i1"/>
      <sheetName val="70,/0s«_iÆø_í¬"/>
      <sheetName val="70,/0s«iÆøí¬i2"/>
      <sheetName val="70,/0s«iÆøí¬i3"/>
      <sheetName val="Build-up"/>
      <sheetName val="Comp equip"/>
      <sheetName val="공문"/>
      <sheetName val="slipsumpR"/>
      <sheetName val="Gene��_x0008_i_x0000__x0000__x0014__x0000_0."/>
      <sheetName val="70_x0000_,/0_x0000_s�_x0008_i_x0000_��_x0003_��_x0008_i_x0000_"/>
      <sheetName val="Top_sh_x0000__x0000__x0001_Ԁ"/>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0"/>
      <sheetName val="_x005"/>
      <sheetName val="Geneí¬i_x000"/>
      <sheetName val="70_,_0_s«i_Æøí¬_x"/>
      <sheetName val="New_Bld"/>
      <sheetName val="Sec__A-PQ"/>
      <sheetName val="Preamble_B"/>
      <sheetName val="Sec__C-Dayworks"/>
      <sheetName val="d5_"/>
      <sheetName val="Finansal_tamamlanma_Eğrisi"/>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Validation"/>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MAIN SUMMARY"/>
      <sheetName val="HWDG"/>
      <sheetName val="ARBQ"/>
      <sheetName val="4"/>
      <sheetName val="Abs PMRL"/>
      <sheetName val="Rate_analysis15"/>
      <sheetName val="Balance_Sheet"/>
      <sheetName val="P1926-H2B Pkg 2A&amp;2B"/>
      <sheetName val="P1940-H2B Pkg 1 Guestrooms"/>
      <sheetName val="P1929-DHCT"/>
      <sheetName val="piedathot"/>
      <sheetName val="projcasflo"/>
      <sheetName val="supdata"/>
      <sheetName val="devbud"/>
      <sheetName val="Div 10-Specialities "/>
      <sheetName val="MALE &amp; FEMALE "/>
      <sheetName val="STAFF"/>
      <sheetName val="DISABLE"/>
      <sheetName val="VIP"/>
      <sheetName val="ABLUTION"/>
      <sheetName val="JANITOR"/>
      <sheetName val="집계표"/>
      <sheetName val="개시대사 (2)"/>
      <sheetName val="SCHEDULE"/>
      <sheetName val="Recon Template"/>
      <sheetName val="Ref Arch"/>
      <sheetName val="Gene��_x0008_i"/>
      <sheetName val="Top_sh"/>
      <sheetName val="SUBS SUM"/>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BOQ.1.92"/>
      <sheetName val="[SHOPLIST_xls]70_"/>
      <sheetName val="[SHOPLIST_xls][SH"/>
      <sheetName val="Pivots"/>
      <sheetName val="Basic Rate"/>
      <sheetName val="MASTER_RATE ANALYSIS"/>
      <sheetName val="BQLIST"/>
      <sheetName val="Specialist"/>
      <sheetName val="Manpower"/>
      <sheetName val="Deliverables"/>
      <sheetName val="Div 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B-3_2_EB"/>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EE-PROP"/>
      <sheetName val="6.2 Floor Finishes"/>
      <sheetName val="ConferenceCentre_옰ʒ䄂ʒ鵠ʐ䄂ʒ閐̐脭め_x0005_"/>
      <sheetName val="ICM"/>
      <sheetName val="[SHOPLIST_xls]/VWVU))tÏØ0  "/>
      <sheetName val="Staff OLD "/>
      <sheetName val="Master data"/>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2gii"/>
      <sheetName val="CPA33-34"/>
      <sheetName val="Indices"/>
      <sheetName val="conc-foot-gradeslab"/>
      <sheetName val="L (4)"/>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Wordsdata"/>
      <sheetName val="_SHOPLIST.xls__VWVU))tÏØ0__5"/>
      <sheetName val="___________2"/>
      <sheetName val="_SHOPLIST.xls__VWVU))tÏØ0__6"/>
      <sheetName val="___________3"/>
      <sheetName val="_SHOPLIST.xls__VWVU))tÏØ0__7"/>
      <sheetName val="___________4"/>
      <sheetName val="_SHOPLIST_xls__SHOPLIST_xls_704"/>
      <sheetName val="Geneí¬_x005f_x0008_"/>
      <sheetName val="70_x005f_x0000_,_0_"/>
      <sheetName val="_SHOPLIST_xls_70,"/>
      <sheetName val="___________5"/>
      <sheetName val="_SHOPLIST_xls__SHOPLIST_xls_705"/>
      <sheetName val="_SHOPLIST_xls__VW"/>
      <sheetName val="_SHOPLIST_xls__VWVU))tÏØ0__"/>
      <sheetName val="_SHOPLIST_xls__VWVU))tÏØ0__1"/>
      <sheetName val="_SHOPLIST_xls__VWVU))"/>
      <sheetName val="_SHOPLIST_xls__SHOPLIST_xls__SH"/>
      <sheetName val="_SHOPLIST_xls__VWVU))tÏØ0__11"/>
      <sheetName val="_SHOPLIST_xls__VWVU))tÏØ0__2"/>
      <sheetName val="_SHOPLIST_xls__VWVU))tÏØ0__3"/>
      <sheetName val="_SHOPLIST_xls_70,_0s«_iÆø_í¬_i"/>
      <sheetName val="_SHOPLIST_xls_70_,_0_s«i_Æøí¬i_"/>
      <sheetName val="___________6"/>
      <sheetName val="_SHOPLIST_xls__SHOPLIST_xls_706"/>
      <sheetName val="_SHOPLIST_xls__VW1"/>
      <sheetName val="_SHOPLIST_xls__SHOPLIST_xls__S1"/>
      <sheetName val="_SHOPLIST_xls__SHOPLIST_xls_707"/>
      <sheetName val="___________7"/>
      <sheetName val="_SHOPLIST_xls__SHOPLIST_xls_708"/>
      <sheetName val="_SHOPLIST_xls__VW2"/>
      <sheetName val="_SHOPLIST_xls__VWVU))tÏØ0__4"/>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SHOPLIST.xls]/VWVU))tÏØ0__10"/>
      <sheetName val="[SHOPLIST.xls]/VWVU))tÏØ0__11"/>
      <sheetName val="ورقة2"/>
      <sheetName val="LTR-2"/>
      <sheetName val=" Estimate  "/>
      <sheetName val="Equip."/>
      <sheetName val="Book1"/>
      <sheetName val="Detail Page"/>
      <sheetName val="Démol."/>
      <sheetName val="Ravalement"/>
      <sheetName val="GAE8'97"/>
      <sheetName val="Overall"/>
      <sheetName val="BUAs and Sales Forecast"/>
      <sheetName val="Appendix-A -GRAND SUMMARY"/>
      <sheetName val="D9 (New Rate)"/>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Initial Data"/>
      <sheetName val="Package Status"/>
      <sheetName val="3"/>
      <sheetName val="Grand Summary "/>
      <sheetName val="Bill No.01 - GI "/>
      <sheetName val="combined "/>
      <sheetName val="summary-Optional "/>
      <sheetName val="B14.02 "/>
      <sheetName val="B21"/>
      <sheetName val="B22"/>
      <sheetName val="B27"/>
      <sheetName val="Prov.Sum "/>
      <sheetName val="Cumulative Rail "/>
      <sheetName val="المعادلات"/>
      <sheetName val="WATER DUCT - IC 21"/>
      <sheetName val="Portfolio List"/>
      <sheetName val="Asset Desc"/>
      <sheetName val="[SHOPLIST.xls]70,/0s«i_x"/>
      <sheetName val="BoQ(2)"/>
      <sheetName val="tower and monopoles "/>
      <sheetName val="TBEAM"/>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VWVU))"/>
      <sheetName val="701"/>
      <sheetName val="70,1"/>
      <sheetName val="[SHOPLIST_xls][S1"/>
      <sheetName val="702"/>
      <sheetName val="70,2"/>
      <sheetName val="[SHOPLIST_xls][S2"/>
      <sheetName val="Lagoons Breakdown Prices"/>
      <sheetName val="Cover HW Z2 "/>
      <sheetName val="TOTAL WORK"/>
      <sheetName val="part 3"/>
      <sheetName val="pile Length for Easter fence"/>
      <sheetName val="Ledger"/>
      <sheetName val="Data "/>
      <sheetName val="Core_Data"/>
      <sheetName val="CIF_COST_ITEM"/>
      <sheetName val="Rates_for_public_areas"/>
      <sheetName val="P1926-H2B_Pkg_2A&amp;2B"/>
      <sheetName val="P1940-H2B_Pkg_1_Guestrooms"/>
      <sheetName val="Recon_Template"/>
      <sheetName val="BoQ-22-8-2019"/>
      <sheetName val="Tech"/>
      <sheetName val="inter"/>
      <sheetName val="MSH51C"/>
      <sheetName val="WIP"/>
      <sheetName val="Account Codes"/>
      <sheetName val="[SHOPLIST.xls]70___0_s__i_____2"/>
      <sheetName val="[SHOPLIST.xls]_VW__VU_________2"/>
      <sheetName val="[SHOPLIST.xls]_VW__VU_________3"/>
      <sheetName val="[SHOPLIST.xls]70___0_s__i_____3"/>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SHOPLIST.xls]70,/0s«iÆøí¬i1"/>
      <sheetName val="[SHOPLIST.xls]70,/0s«_iÆø_í¬"/>
      <sheetName val="[SHOPLIST.xls]70,/0s«iÆøí¬i2"/>
      <sheetName val="[SHOPLIST.xls]70,/0s«iÆøí¬i3"/>
      <sheetName val="_board7"/>
      <sheetName val="_boaboard (1)"/>
      <sheetName val="Drop down"/>
      <sheetName val="[SH"/>
      <sheetName val="70_"/>
      <sheetName val="703"/>
      <sheetName val="70,/0s«iÆøí¬i4"/>
      <sheetName val="[SHOPLIST.xls]/VW"/>
      <sheetName val="70,/0s«iÆøí¬i5"/>
      <sheetName val="GFA_HQ_Building31"/>
      <sheetName val="GFA_Conference30"/>
      <sheetName val="BQ_External30"/>
      <sheetName val="Raw_Data29"/>
      <sheetName val="Penthouse_Apartment29"/>
      <sheetName val="StattCo_yCharges29"/>
      <sheetName val="Chiet_tinh_dz2229"/>
      <sheetName val="Chiet_tinh_dz3529"/>
      <sheetName val="CT_Thang_Mo29"/>
      <sheetName val="LABOUR_HISTOGRAM30"/>
      <sheetName val="@risk_rents_and_incentives29"/>
      <sheetName val="Car_park_lease29"/>
      <sheetName val="Net_rent_analysis29"/>
      <sheetName val="Poz-1_29"/>
      <sheetName val="Lab_Cum_Hist29"/>
      <sheetName val="Graph_Data_(DO_NOT_PRINT)29"/>
      <sheetName val="Bill_No__229"/>
      <sheetName val="budget_summary_(2)28"/>
      <sheetName val="Budget_Analysis_Summary28"/>
      <sheetName val="CT__PL28"/>
      <sheetName val="Projet,_methodes_&amp;_couts28"/>
      <sheetName val="Risques_majeurs_&amp;_Frais_Ind_28"/>
      <sheetName val="LEVEL_SHEET29"/>
      <sheetName val="FOL_-_Bar29"/>
      <sheetName val="SPT_vs_PHI29"/>
      <sheetName val="Body_Sheet28"/>
      <sheetName val="1_0_Executive_Summary28"/>
      <sheetName val="intr_stool_brkup28"/>
      <sheetName val="Customize_Your_Invoice29"/>
      <sheetName val="HVAC_BoQ29"/>
      <sheetName val="Bill_227"/>
      <sheetName val="Tender_Summary29"/>
      <sheetName val="Insurance_Ext29"/>
      <sheetName val="2_Div_14_26"/>
      <sheetName val="SHOPLIST_xls25"/>
      <sheetName val="Top_sheet28"/>
      <sheetName val="Ap_A26"/>
      <sheetName val="Bill_126"/>
      <sheetName val="Bill_326"/>
      <sheetName val="Bill_426"/>
      <sheetName val="Bill_526"/>
      <sheetName val="Bill_626"/>
      <sheetName val="Bill_726"/>
      <sheetName val="PROJECT_BRIEF26"/>
      <sheetName val="C_(3)26"/>
      <sheetName val="Invoice_Summary25"/>
      <sheetName val="POWER_ASSUMPTIONS25"/>
      <sheetName val="beam-reinft-IIInd_floor25"/>
      <sheetName val="beam-reinft-machine_rm25"/>
      <sheetName val="Dubai_golf25"/>
      <sheetName val="WITHOUT_C&amp;I_PROFIT_(3)24"/>
      <sheetName val="DETAILED__BOQ22"/>
      <sheetName val="M-Book_for_Conc22"/>
      <sheetName val="M-Book_for_FW22"/>
      <sheetName val="Civil_Boq24"/>
      <sheetName val="Activity_List24"/>
      <sheetName val="HIRED_LABOUR_CODE22"/>
      <sheetName val="PA-_Consutant_22"/>
      <sheetName val="foot-slab_reinft22"/>
      <sheetName val="BILL_COV22"/>
      <sheetName val="Ra__stair22"/>
      <sheetName val="Softscape_Buildup24"/>
      <sheetName val="Mat'l_Rate24"/>
      <sheetName val="Materials_Cost(PCC)21"/>
      <sheetName val="India_F&amp;S_Template21"/>
      <sheetName val="IO_LIST21"/>
      <sheetName val="Material_21"/>
      <sheetName val="Quote_Sheet21"/>
      <sheetName val="Day_work21"/>
      <sheetName val="VALVE_CHAMBERS21"/>
      <sheetName val="Fire_Hydrants21"/>
      <sheetName val="B_GATE_VALVE21"/>
      <sheetName val="Sub_G1_Fire21"/>
      <sheetName val="Sub_G12_Fire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lemental_Buildup19"/>
      <sheetName val="Eq__Mobilization20"/>
      <sheetName val="w't_table19"/>
      <sheetName val="BOQ_Direct_selling_cost21"/>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B185-B-9_120"/>
      <sheetName val="B185-B-9_220"/>
      <sheetName val="Material_List_19"/>
      <sheetName val="CHART_OF_ACCOUNTS20"/>
      <sheetName val="E-Bill_No_6_A-O20"/>
      <sheetName val="PointNo_519"/>
      <sheetName val="Working_for_RCC20"/>
      <sheetName val="Index_List19"/>
      <sheetName val="Type_List19"/>
      <sheetName val="File_Types19"/>
      <sheetName val="2_2)Revised_Cash_Flow19"/>
      <sheetName val="Summary_of_Work17"/>
      <sheetName val="입찰내역_발주처_양식19"/>
      <sheetName val="B09_1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PMWeb_data20"/>
      <sheetName val="SS_MH20"/>
      <sheetName val="LIST_DO_NOT_REMOVE18"/>
      <sheetName val="Chiet_t19"/>
      <sheetName val="Staffing_and_Rates_IA19"/>
      <sheetName val="Project_Cost_Breakdown17"/>
      <sheetName val="Рабочий_лист16"/>
      <sheetName val="/VWVU))tÏØ0__20"/>
      <sheetName val="Employee_List17"/>
      <sheetName val="B6_2_18"/>
      <sheetName val="PRECAST_lightconc-II21"/>
      <sheetName val="final_abstract21"/>
      <sheetName val="Staff_Acco_17"/>
      <sheetName val="TBAL9697_-group_wise__sdpl17"/>
      <sheetName val="Rate_summary16"/>
      <sheetName val="Item-_Compact17"/>
      <sheetName val="E_&amp;_R17"/>
      <sheetName val="Annex_1_Sect_3a17"/>
      <sheetName val="Annex_1_Sect_3a_117"/>
      <sheetName val="Annex_1_Sect_3b17"/>
      <sheetName val="Annex_1_Sect_3c17"/>
      <sheetName val="HOURLY_RATES17"/>
      <sheetName val="RAB_AR&amp;STR16"/>
      <sheetName val="SITE_WORK16"/>
      <sheetName val="Back_up16"/>
      <sheetName val="d-safe_DELUXE16"/>
      <sheetName val="PT_141-_Site_A_Landscape16"/>
      <sheetName val="Common_Variables16"/>
      <sheetName val="????_???_??16"/>
      <sheetName val="INDIGINEOUS_ITEMS_16"/>
      <sheetName val="Duct_Accesories16"/>
      <sheetName val="[SHOPLIST_xls]70,/0s«iÆøí¬i16"/>
      <sheetName val="Mall_waterproofing16"/>
      <sheetName val="MSCP_waterproofing16"/>
      <sheetName val="train_cash16"/>
      <sheetName val="accom_cash16"/>
      <sheetName val="[SHOPLIST_xls][SHOPLIST_xls]726"/>
      <sheetName val="Labour_&amp;_Plant16"/>
      <sheetName val="GPL_Revenu_Update16"/>
      <sheetName val="DO_NOT_TOUCH16"/>
      <sheetName val="Work_Type16"/>
      <sheetName val="Geneí¬_i15"/>
      <sheetName val="Ave_wtd_rates16"/>
      <sheetName val="Debits_as_on_12_04_0816"/>
      <sheetName val="STAFFSCHED_16"/>
      <sheetName val="TRIAL_BALANCE16"/>
      <sheetName val="[SHOPLIST_xls][SHOPLIST_xls][11"/>
      <sheetName val="PROJECT_BRIEF(EX_NEW)16"/>
      <sheetName val="Cashflow_projection11"/>
      <sheetName val="PPA_Summary12"/>
      <sheetName val="Risk_Breakdown_Structure15"/>
      <sheetName val="Area_Breakdown_PER_LEVEL_LINK11"/>
      <sheetName val="CF_Input11"/>
      <sheetName val="DATA_INPUT11"/>
      <sheetName val="Vordruck-Nr__7_1_3_D11"/>
      <sheetName val="M&amp;A_D11"/>
      <sheetName val="M&amp;A_E11"/>
      <sheetName val="M&amp;A_G11"/>
      <sheetName val="steel_total15"/>
      <sheetName val="ELE_BOQ15"/>
      <sheetName val="AREA_OF_APPLICATION15"/>
      <sheetName val="Floor_Box_13"/>
      <sheetName val="[SHOPLIST_xls]7011"/>
      <sheetName val="[SHOPLIST_xls]70,11"/>
      <sheetName val="Base_BM-rebar11"/>
      <sheetName val="Z-_GENERAL_PRICE_SUMMARY12"/>
      <sheetName val="Equipment_Rates11"/>
      <sheetName val="[SHOPLIST_xls][SHOPLIST_xls]727"/>
      <sheetName val="E_H_-_H__W_P_11"/>
      <sheetName val="E__H__Treatment_for_pile_cap11"/>
      <sheetName val="Resumo_Empreitadas12"/>
      <sheetName val="Labour_Costs11"/>
      <sheetName val="BLOCK-A_(MEA_SHEET)11"/>
      <sheetName val="Ewaan_Show_Kitchen_(2)8"/>
      <sheetName val="Cash_Flow_Working8"/>
      <sheetName val="%_prog_figs_-u5_and_total12"/>
      <sheetName val="Data_Sheet11"/>
      <sheetName val="Mix_Design12"/>
      <sheetName val="[SHOPLIST_xls]/VW11"/>
      <sheetName val="[SHOPLIST_xls]/VWVU))tÏØ0__55"/>
      <sheetName val="[SHOPLIST_xls]/VWVU))tÏØ0__56"/>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Bill_1011"/>
      <sheetName val="Cost_Heading8"/>
      <sheetName val="D_&amp;_W_sizes8"/>
      <sheetName val="SOPMA_DD8"/>
      <sheetName val="1_2_Staff_Schedule12"/>
      <sheetName val="Qtys_ZamZam_(Del__before)8"/>
      <sheetName val="Qtys_Relocation_(Del_before)8"/>
      <sheetName val="_Qtys_Sub_&amp;_Tents_(Del__before8"/>
      <sheetName val="Qtys__Signages_(Del__before)8"/>
      <sheetName val="Qtys_Temporary_Passages_(Del)8"/>
      <sheetName val="_Qtys_Ser__Rooms_(Del_before)8"/>
      <sheetName val="Attach_4-188"/>
      <sheetName val="Service_Type9"/>
      <sheetName val="Contract_Division9"/>
      <sheetName val="SubContract_Type9"/>
      <sheetName val="[SHOPLIST_xls]/VWVU))tÏØ0__57"/>
      <sheetName val="[SHOPLIST_xls]/VWVU))tÏØ0__58"/>
      <sheetName val="PRICE_INFO8"/>
      <sheetName val="RC_SUMMARY8"/>
      <sheetName val="LABOUR_PRODUCTIVITY-TAV8"/>
      <sheetName val="MATERIAL_PRICES8"/>
      <sheetName val="P-100_MRF_DB_R18"/>
      <sheetName val="Materials_11"/>
      <sheetName val="Appendix_B4"/>
      <sheetName val="Site_Dev_BOQ11"/>
      <sheetName val="tender_allowances11"/>
      <sheetName val="_Summary_BKG_03411"/>
      <sheetName val="BILL_3R11"/>
      <sheetName val="2F_회의실견적(5_14_일대)4"/>
      <sheetName val="_HIT-&gt;HMC_견적(3900)4"/>
      <sheetName val="[SHOPLIST_xls]/VWVU))tÏØ0__59"/>
      <sheetName val="[SHOPLIST_xls]70,/0s«_iÆø_í¬_11"/>
      <sheetName val="[SHOPLIST_xls]70?,/0?s«i?Æøí¬11"/>
      <sheetName val="Data_I_(2)8"/>
      <sheetName val="rEFERENCES_8"/>
      <sheetName val="MN_T_B_8"/>
      <sheetName val="Dash_board11"/>
      <sheetName val="BOQ_(2)2"/>
      <sheetName val="LABOUR_RATE2"/>
      <sheetName val="Material_Rate2"/>
      <sheetName val="Labor_abs-PW2"/>
      <sheetName val="Labor_abs-NMR2"/>
      <sheetName val="kppl_pl2"/>
      <sheetName val="Basic_Rates2"/>
      <sheetName val="Combined_Results_2"/>
      <sheetName val="Div_07_Thermal_&amp;_Moisture2"/>
      <sheetName val="Data_Validation2"/>
      <sheetName val="Div26_-_Elect2"/>
      <sheetName val="CHUNG_CU_CARRILON2"/>
      <sheetName val="Labour_Rate_8"/>
      <sheetName val="[SHOPLIST_xls][SHOPLIST_xls]728"/>
      <sheetName val="[SHOPLIST_xls]/VWVU))tÏØ0__60"/>
      <sheetName val="[SHOPLIST_xls][SHOPLIST_xls]/VW"/>
      <sheetName val="BOQ_1_92"/>
      <sheetName val="[SHOPLIST_xls]/VWVU))tÏØ0__6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VWVU))tÏØ0__21"/>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SHOPLIST_xls]/VWVU))tÏØ0__63"/>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May_053"/>
      <sheetName val="April_053"/>
      <sheetName val="Aug_053"/>
      <sheetName val="July_053"/>
      <sheetName val="June_053"/>
      <sheetName val="Nov_053"/>
      <sheetName val="Oct_053"/>
      <sheetName val="Sep_05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1_-_Main_Building2"/>
      <sheetName val="1_-_Summary2"/>
      <sheetName val="2_-_Landscaping_Works2"/>
      <sheetName val="2_-_Summary2"/>
      <sheetName val="4_-_Bldg_Infra2"/>
      <sheetName val="4_-_Summary2"/>
      <sheetName val="Qtys_ZamZam_(Del__before)9"/>
      <sheetName val="Qtys_Relocation_(Del_before)9"/>
      <sheetName val="_Qtys_Sub_&amp;_Tents_(Del__before9"/>
      <sheetName val="Qtys__Signages_(Del__before)9"/>
      <sheetName val="Qtys_Temporary_Passages_(Del)9"/>
      <sheetName val="_Qtys_Ser__Rooms_(Del_before)9"/>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Div_07_Thermal_&amp;_Moisture3"/>
      <sheetName val="Data_Validation3"/>
      <sheetName val="Div26_-_Elect3"/>
      <sheetName val="CHUNG_CU_CARRILON3"/>
      <sheetName val="precast_RC_element3"/>
      <sheetName val="pile_Fabrication3"/>
      <sheetName val="New_Bld3"/>
      <sheetName val="[SHOPLIST_xls]/VWVU))tÏØ0__68"/>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2_Plex2"/>
      <sheetName val="Sheet1_(2)2"/>
      <sheetName val="4_Plex2"/>
      <sheetName val="6_Plex_2"/>
      <sheetName val="Detailed_Summary2"/>
      <sheetName val="Sheet1_(3)2"/>
      <sheetName val="Sheet1_(4)2"/>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Estimate_for_approval1"/>
      <sheetName val="Balance_Sheet1"/>
      <sheetName val="B-3_2_EB1"/>
      <sheetName val="Trade_Summary1"/>
      <sheetName val="AOP_Summary-23"/>
      <sheetName val="Summary_1"/>
      <sheetName val="B04-A_-_DIA_SUDEER1"/>
      <sheetName val="04D_-_Tanmyat1"/>
      <sheetName val="13-_B04-B_&amp;_C1"/>
      <sheetName val="_SITE_09_B04-B&amp;C-AFAQ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ec__A-PQ2"/>
      <sheetName val="Preamble_B2"/>
      <sheetName val="Sec__C-Dayworks2"/>
      <sheetName val="d5_2"/>
      <sheetName val="Sheet_Index1"/>
      <sheetName val="Status_Summary2"/>
      <sheetName val="CONSTRUCTION_COMPONENT1"/>
      <sheetName val="Recon_Template1"/>
      <sheetName val="[SHOPLIST_xls]/VWVU))tÏØ0__69"/>
      <sheetName val="[SHOPLIST_xls]/VWVU))tÏØ0__70"/>
      <sheetName val="[SHOPLIST_xls]/VWVU))tÏØ0__72"/>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SHOPLIST_xls]70,/0s«i_x"/>
      <sheetName val="[SHOPLIST_xls][SH1"/>
      <sheetName val="[SHOPLIST_xls]70_1"/>
      <sheetName val="P1926-H2B_Pkg_2A&amp;2B1"/>
      <sheetName val="P1940-H2B_Pkg_1_Guestrooms1"/>
      <sheetName val="BOQ_1_921"/>
      <sheetName val="Abs_PMRL1"/>
      <sheetName val="B2-DV_No_02"/>
      <sheetName val="GENERAL_SUMMARY"/>
      <sheetName val="SITE_WORKS"/>
      <sheetName val="WOOD_WORK"/>
      <sheetName val="THERMAL_&amp;_MOISTURE_"/>
      <sheetName val="DOORS_&amp;_WINDOWS"/>
      <sheetName val="Additional_Items"/>
      <sheetName val="Master_data"/>
      <sheetName val="[SHOPLIST_xls]/VWVU))tÏØ0__73"/>
      <sheetName val="Staff_OLD_"/>
      <sheetName val="Comp_equip"/>
      <sheetName val="Basic_Rate"/>
      <sheetName val="MASTER_RATE_ANALYSIS"/>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Contractor_Application"/>
      <sheetName val="08_MEP_Summary"/>
      <sheetName val="Addnl_works"/>
      <sheetName val="B3__Material_on_Site-Detail"/>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Geneí¬_i_0"/>
      <sheetName val="70,_0s«_iÆ"/>
      <sheetName val="_SHOPLIST_xls__VWVU_x0"/>
      <sheetName val="Cumulative_Rail_"/>
      <sheetName val="TB_ALJADA"/>
      <sheetName val="Plot_Area"/>
      <sheetName val="Closing_entries"/>
      <sheetName val="Executive_Summary"/>
      <sheetName val="Sales_Tracking_Report_(STR)"/>
      <sheetName val="Blocking_Tracking_Report_(BTR)"/>
      <sheetName val="[SHOPLIST_xls]70,/0s«iÆøí¬1"/>
      <sheetName val="Bill_No_1"/>
      <sheetName val="Portfolio_List"/>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_(4)"/>
      <sheetName val="Initial_Data"/>
      <sheetName val="Package_Status"/>
      <sheetName val="SLHW"/>
      <sheetName val="[SHOPLIST.xls]70_x005f_x0000_,/0_x000"/>
      <sheetName val="SI 22"/>
      <sheetName val="TO List"/>
      <sheetName val="Qualifications"/>
      <sheetName val="CCTV DATA"/>
      <sheetName val="MATERIALS"/>
      <sheetName val="[SHOPLIST.xls]70_x005f_x0000___0_x0_2"/>
      <sheetName val="[SHOPLIST.xls][SHOPLIST.xls]7_2"/>
      <sheetName val="[SHOPLIST.xls][SHOPLIST.xls]7_3"/>
      <sheetName val="[SHOPLIST.xls]70___0_s__i_____4"/>
      <sheetName val="[SHOPLIST.xls][SHOPLIST.xls]7_4"/>
      <sheetName val="[SHOPLIST.xls][SHOPLIST.xls]__2"/>
      <sheetName val="[SHOPLIST.xls][SHOPLIST.xls]__3"/>
      <sheetName val="[SHOPLIST.xls][SHOPLIST.xls]__4"/>
      <sheetName val="[SHOPLIST.xls][SHOPLIST.xls]__5"/>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xls]__6"/>
      <sheetName val="[SHOPLIST.xls][SHOPLIST.xls]__7"/>
      <sheetName val="[SHOPLIST.xls][SHOPLIST_xls]7_9"/>
      <sheetName val="[SHOPLIST.xls][SHOPLIST_xls]__2"/>
      <sheetName val="[SHOPLIST.xls][SHOPLIST_xls]__3"/>
      <sheetName val="[SHOPLIST.xls][SHOPLIST_xls]__4"/>
      <sheetName val="[SHOPLIST.xls][SHOPLIST_xls]__5"/>
      <sheetName val="[SHOPLIST.xls][SHOPLIST_xls]__6"/>
      <sheetName val="[SHOPLIST.xls][SHOPLIST_xls]__7"/>
      <sheetName val="[SHOPLIST.xls][SHOPLIST.xls]__8"/>
      <sheetName val="[SHOPLIST.xls][SHOPLIST.xls]7_5"/>
      <sheetName val="[SHOPLIST.xls][SHOPLIST.xls]7_6"/>
      <sheetName val="[SHOPLIST.xls][SHOPLIST.xls]__9"/>
      <sheetName val="[SHOPLIST.xls][SHOPLIST_xls]__8"/>
      <sheetName val="[SHOPLIST.xls][SHOPLIST_xls]_10"/>
      <sheetName val="[SHOPLIST.xls][SHOPLIST_xls]_11"/>
      <sheetName val="[SHOPLIST.xls][SHOPLIST.xls]_10"/>
      <sheetName val="[SHOPLIST.xls][SHOPLIST.xls]_11"/>
      <sheetName val="[SHOPLIST.xls][SHOPLIST.xls]_12"/>
      <sheetName val="[SHOPLIST.xls][SHOPLIST.xls]_13"/>
      <sheetName val="[SHOPLIST.xls][SHOPLIST.xls]_14"/>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7_7"/>
      <sheetName val="[SHOPLIST.xls][SHOPLIST.xls]_15"/>
      <sheetName val="[SHOPLIST.xls][SHOPLIST.xls]_16"/>
      <sheetName val="[SHOPLIST.xls][SHOPLIST.xls]_17"/>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IO"/>
      <sheetName val="FAL intern"/>
      <sheetName val="Electrical_database"/>
      <sheetName val="Ref_Arch"/>
      <sheetName val="Data_"/>
      <sheetName val="BORDGC"/>
      <sheetName val="National"/>
      <sheetName val="Weekly"/>
      <sheetName val="S-Curve Update"/>
      <sheetName val="FLOOR AND CEILING"/>
      <sheetName val="area comp 2011 01 18 (2)"/>
      <sheetName val="Bill3-Basement"/>
      <sheetName val="drop down lists"/>
      <sheetName val="PH 5"/>
      <sheetName val="BM"/>
      <sheetName val="Landscape No.1"/>
      <sheetName val="MEP No.3"/>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SHOPLIST.xls]7_8"/>
      <sheetName val="[SHOPLIST.xls]/VWVU))"/>
      <sheetName val="[SHOPLIST.xls]70_x005f_x005f_x005f_x0000__2"/>
      <sheetName val="[SHOPLIST.xls]_SHOPLIST_xls_101"/>
      <sheetName val="[SHOPLIST.xls]_SHOPLIST_xls_102"/>
      <sheetName val="[SHOPLIST.xls]_SHOPLIST_xls_103"/>
      <sheetName val="5"/>
      <sheetName val="BULD.3"/>
      <sheetName val="BLOCK K"/>
      <sheetName val="제출내역 (2)"/>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예가표"/>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SHOPLIST.xls]7_9"/>
      <sheetName val="[SHOPLIST.xls][SHOPLIST.xls]_26"/>
      <sheetName val="[SHOPLIST.xls][SHOPLIST.xls]_27"/>
      <sheetName val="[SHOPLIST.xls][SHOPLIST.xls]_28"/>
      <sheetName val="[SHOPLIST.xls][SHOPLIST.xls]_29"/>
      <sheetName val="[SHOPLIST.xls]70___0_s__i_____5"/>
      <sheetName val="[SHOPLIST.xls]_VW__VU_________4"/>
      <sheetName val="[SHOPLIST.xls]_VW__VU_________5"/>
      <sheetName val="[SHOPLIST.xls]70___0_s__i_____6"/>
      <sheetName val="[SHOPLIST.xls]70_x005f_x0000___0_x0_3"/>
      <sheetName val="[SHOPLIST.xls]70___0_s__i_____7"/>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Other_Cost_Norms"/>
      <sheetName val="8.0 Programme"/>
      <sheetName val="Bill 3 Boutique"/>
      <sheetName val="MFG"/>
      <sheetName val="Surbhi"/>
      <sheetName val="XL4Test5"/>
      <sheetName val="P-Ins &amp; Bonds"/>
      <sheetName val="P-Ins_&amp;_Bonds"/>
      <sheetName val="BFS"/>
      <sheetName val="BQMPALOC"/>
      <sheetName val="COLUMNS"/>
      <sheetName val="VESSELS "/>
      <sheetName val="[SHOPLIST.xls][SHOPLIST.xls]70?"/>
      <sheetName val="Top_s๨ꫝ"/>
      <sheetName val="/VWVU))tÏØ0__23"/>
      <sheetName val="/VWVU))tÏØ0__22"/>
      <sheetName val="Top_s灨ὔ밀ὔ턀"/>
      <sheetName val="개시대사_(2)"/>
      <sheetName val="6_2_Floor_Finishes"/>
      <sheetName val="Comp_equip1"/>
      <sheetName val="Contractor_Application1"/>
      <sheetName val="08_MEP_Summary1"/>
      <sheetName val="Addnl_works1"/>
      <sheetName val="B3__Material_on_Site-Detail1"/>
      <sheetName val="[SHOPLIST_xls]70_x005f_x0000_,/0_x000"/>
      <sheetName val="SI_22"/>
      <sheetName val="TO_List"/>
      <sheetName val="CCTV_DATA"/>
      <sheetName val="_boaboard_(1)"/>
      <sheetName val="Gene��i0_"/>
      <sheetName val="70,/0s�i����i"/>
      <sheetName val="Top_shԀ"/>
      <sheetName val="_Estimate__"/>
      <sheetName val="Equip_"/>
      <sheetName val="Div_Summary"/>
      <sheetName val="Detail_Page"/>
      <sheetName val="BREAKDOWN"/>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pacing of Delineators"/>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0"/>
      <sheetName val="13"/>
      <sheetName val="14"/>
      <sheetName val="15"/>
      <sheetName val="16"/>
      <sheetName val="17"/>
      <sheetName val="18"/>
      <sheetName val="C-2"/>
      <sheetName val="Concrete Breakdown"/>
      <sheetName val="Masonry Breakdown"/>
      <sheetName val="6"/>
      <sheetName val="Rectangular Duct"/>
      <sheetName val="MI"/>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Cost Heaࡤing"/>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Milestone"/>
      <sheetName val="Income Statement"/>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Reference"/>
      <sheetName val="ASD Sum of Parts"/>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Data Works"/>
      <sheetName val="Works"/>
      <sheetName val="UC-Testing"/>
      <sheetName val="Control Panel"/>
      <sheetName val="FAL_intern"/>
      <sheetName val="SI_221"/>
      <sheetName val="TO_List1"/>
      <sheetName val="CCTV_DATA1"/>
      <sheetName val="FAL_intern1"/>
      <sheetName val="SI_222"/>
      <sheetName val="TO_List2"/>
      <sheetName val="CCTV_DATA2"/>
      <sheetName val="FAL_intern2"/>
      <sheetName val="1 Summary"/>
      <sheetName val="Mp-team 1"/>
      <sheetName val="co-no.2"/>
      <sheetName val="Lstsub"/>
      <sheetName val="Arch"/>
      <sheetName val="DB"/>
      <sheetName val="Top_s๨ꫝ_x0000__x0000_퀀"/>
      <sheetName val="intr_stool_brkup_x0000_"/>
      <sheetName val="Closing"/>
      <sheetName val="B.Room W.Done Progress"/>
      <sheetName val="SUMMARY (ROOM)"/>
      <sheetName val="W.D Prgress Public area"/>
      <sheetName val="SUMMARY Public"/>
      <sheetName val="Comparision"/>
      <sheetName val="GRAPH_DATA"/>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 N Finansal Eğri"/>
      <sheetName val="[SHOPLIST_xls]/VW"/>
      <sheetName val="S-Curve_Update"/>
      <sheetName val="VESSELS_"/>
      <sheetName val="bill no. 3"/>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beam-reinft"/>
      <sheetName val="[SHOPLIST.xls]/VWVU))tÏØ0__20"/>
      <sheetName val="Unit cost- Drain-Protection-1 "/>
      <sheetName val="Unit cost- Drain-Protection-2"/>
      <sheetName val="REQ_REMARKS"/>
      <sheetName val="djfx"/>
      <sheetName val="Calendar"/>
      <sheetName val="Sheet9"/>
      <sheetName val="Materials Cost"/>
      <sheetName val="FEVA"/>
      <sheetName val="HO Costs"/>
      <sheetName val="HVAC"/>
      <sheetName val="HVAC-Qty"/>
      <sheetName val="RBD-AHU"/>
      <sheetName val="RBD ENG"/>
      <sheetName val="RBD-EX-RF-01"/>
      <sheetName val="RBD SLD.RLD"/>
      <sheetName val="RBD-VAV"/>
      <sheetName val="V.Summary"/>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C-10"/>
      <sheetName val="C-11"/>
      <sheetName val="C-12"/>
      <sheetName val="C-3"/>
      <sheetName val="C-4"/>
      <sheetName val="C-5"/>
      <sheetName val="C-5A"/>
      <sheetName val="C-6"/>
      <sheetName val="C-6A"/>
      <sheetName val="C-7"/>
      <sheetName val="C-8"/>
      <sheetName val="C-9"/>
      <sheetName val="STAND98"/>
      <sheetName val="辽电初设.XLS 定额"/>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Kur"/>
      <sheetName val="HAKEDİŞ "/>
      <sheetName val="keşif özeti"/>
      <sheetName val="Katsayılar"/>
      <sheetName val="[SHOPLIST.xls]70,/0s«iÆøí¬i4"/>
      <sheetName val="[SHOPLIST.xls]70,/0s«iÆøí¬i5"/>
      <sheetName val="Product Sheet40"/>
      <sheetName val="[SHOPLIST_xls][SHOPLIST_xls]7_2"/>
      <sheetName val="[SHOPLIST_xls][SHOPLIST_xls]7_3"/>
      <sheetName val="[SHOPLIST.xls]/VWVU))tÏØ0__21"/>
      <sheetName val="[SHOPLIST.xls]70,/0s�i����i"/>
      <sheetName val="[SHOPLIST.xls]/VWVU))tÏØ0__23"/>
      <sheetName val="[SHOPLIST.xls]/VWVU))tÏØ0__22"/>
      <sheetName val="_VWVU))tÏØ0__20"/>
      <sheetName val="[SHOPLIST_xls]/VWVU))tÏØ0_108"/>
      <sheetName val="[SHOPLIST_xls]/VWVU))tÏØ0_109"/>
      <sheetName val="_SHOPLIST_xls_70,_0s«iÆøí¬i16"/>
      <sheetName val="[SHOPLIST_xls]/VWVU))tÏØ0_110"/>
      <sheetName val="[SHOPLIST_xls]/VWVU))tÏØ0_111"/>
      <sheetName val="[SHOPLIST_xls]/VWVU))tÏØ0_112"/>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13"/>
      <sheetName val="Sec__A-PQ5"/>
      <sheetName val="Preamble_B5"/>
      <sheetName val="Sec__C-Dayworks5"/>
      <sheetName val="d5_5"/>
      <sheetName val="Trade_Summary4"/>
      <sheetName val="Status_Summary5"/>
      <sheetName val="P1926-H2B_Pkg_2A&amp;2B4"/>
      <sheetName val="P1940-H2B_Pkg_1_Guestrooms4"/>
      <sheetName val="[SHOPLIST_xls][SH4"/>
      <sheetName val="CONSTRUCTION_COMPONENT4"/>
      <sheetName val="[SHOPLIST_xls]/VWVU))tÏØ0_114"/>
      <sheetName val="[SHOPLIST_xls]/VWVU))tÏØ0_115"/>
      <sheetName val="[SHOPLIST_xls]/VWVU))tÏØ0_116"/>
      <sheetName val="CIF_COST_ITEM4"/>
      <sheetName val="Rates_for_public_areas4"/>
      <sheetName val="[SHOPLIST_xls]70_4"/>
      <sheetName val="B2-DV_No_02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_SHOPLIST_xls__SHOPLIST_xls_726"/>
      <sheetName val="_SHOPLIST_xls__SHOPLIST_xls_727"/>
      <sheetName val="_SHOPLIST_xls__SHOPLIST_xls_728"/>
      <sheetName val="___________16"/>
      <sheetName val="BOQ_1_924"/>
      <sheetName val="Recon_Template4"/>
      <sheetName val="Comp_equip3"/>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quotation_4"/>
      <sheetName val="Bill_5_-_Carpark4"/>
      <sheetName val="BOQ_-_summary__34"/>
      <sheetName val="NKSC_thue4"/>
      <sheetName val="05__Data_Cash_Flow4"/>
      <sheetName val="MTO_REV_2(ARMOR)4"/>
      <sheetName val="L3-WBS_Mapping4"/>
      <sheetName val="BAFO_CCL_Submission4"/>
      <sheetName val="[SHOPLIST_xls]/VWVU))tÏØ0_117"/>
      <sheetName val="[SHOPLIST_xls]/VWVU))tÏØ0_118"/>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Abs_PMRL4"/>
      <sheetName val="Other_Cost_Norms2"/>
      <sheetName val="TB_ALJADA3"/>
      <sheetName val="Plot_Area3"/>
      <sheetName val="Closing_entries3"/>
      <sheetName val="Executive_Summary3"/>
      <sheetName val="Sales_Tracking_Report_(STR)3"/>
      <sheetName val="Blocking_Tracking_Report_(BTR)3"/>
      <sheetName val="Bill_No_13"/>
      <sheetName val="[SHOPLIST_xls]70,/0s«iÆøí¬4"/>
      <sheetName val="Ref_Arch2"/>
      <sheetName val="Cumulative_Rail_3"/>
      <sheetName val="Data_2"/>
      <sheetName val="SITE_WORKS3"/>
      <sheetName val="WOOD_WORK3"/>
      <sheetName val="THERMAL_&amp;_MOISTURE_3"/>
      <sheetName val="DOORS_&amp;_WINDOWS3"/>
      <sheetName val="Additional_Items3"/>
      <sheetName val="L_(4)3"/>
      <sheetName val="Quotation_FM_administration3"/>
      <sheetName val="Quotation_Visitor_and_Sec3"/>
      <sheetName val="Service_Charge3"/>
      <sheetName val="CABLES_3"/>
      <sheetName val="Quotation_Offices_108,9,10,11)3"/>
      <sheetName val="Quotation_modification3"/>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Basic_Rate3"/>
      <sheetName val="MASTER_RATE_ANALYSIS3"/>
      <sheetName val="Master_data3"/>
      <sheetName val="MAIN_SUMMARY3"/>
      <sheetName val="[SHOPLIST_xls]/VWVU))tÏØ0_119"/>
      <sheetName val="[SHOPLIST_xls]/VWVU))tÏØ0_120"/>
      <sheetName val="[SHOPLIST_xls]/VWVU))tÏØ0_121"/>
      <sheetName val="Staff_OLD_3"/>
      <sheetName val="Grand_Summary_3"/>
      <sheetName val="Bill_No_01_-_GI_3"/>
      <sheetName val="combined_3"/>
      <sheetName val="summary-Optional_3"/>
      <sheetName val="B14_02_3"/>
      <sheetName val="Prov_Sum_3"/>
      <sheetName val="6_2_Floor_Finishes2"/>
      <sheetName val="개시대사_(2)2"/>
      <sheetName val="Initial_Data3"/>
      <sheetName val="Package_Status3"/>
      <sheetName val="Appendix-A_-GRAND_SUMMARY3"/>
      <sheetName val="D9_(New_Rate)3"/>
      <sheetName val="_Estimate__2"/>
      <sheetName val="Equip_2"/>
      <sheetName val="BUAs_and_Sales_Forecast2"/>
      <sheetName val="Lagoons_Breakdown_Prices2"/>
      <sheetName val="Cover_HW_Z2_2"/>
      <sheetName val="TOTAL_WORK2"/>
      <sheetName val="part_32"/>
      <sheetName val="pile_Length_for_Easter_fence2"/>
      <sheetName val="Contractor_Application3"/>
      <sheetName val="08_MEP_Summary3"/>
      <sheetName val="Addnl_works3"/>
      <sheetName val="B3__Material_on_Site-Detail3"/>
      <sheetName val="[SHOPLIST_xls]70_x005f_x0000_,/0_x001"/>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Portfolio_List3"/>
      <sheetName val="Asset_Desc2"/>
      <sheetName val="WATER_DUCT_-_IC_212"/>
      <sheetName val="[SHOPLIST_xls]70,/0s«i_x1"/>
      <sheetName val="Drop_down2"/>
      <sheetName val="_boaboard_(1)1"/>
      <sheetName val="Joseph_Record3"/>
      <sheetName val="Spacing_of_Delineators"/>
      <sheetName val="P-Ins_&amp;_Bonds1"/>
      <sheetName val="[SHOPLIST_xls]70___0_s__i_____4"/>
      <sheetName val="[SHOPLIST_xls][SHOPLIST_xls]7_4"/>
      <sheetName val="[SHOPLIST_xls][SHOPLIST_xls]7_1"/>
      <sheetName val="[SHOPLIST_xls][SHOPLIST_xls]7_5"/>
      <sheetName val="[SHOPLIST_xls][SHOPLIST_xls]7_6"/>
      <sheetName val="[SHOPLIST_xls][SHOPLIST_xls]7_7"/>
      <sheetName val="[SHOPLIST_xls][SHOPLIST_xls]7_8"/>
      <sheetName val="[SHOPLIST_xls][SHOPLIST_xls]7_9"/>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__8"/>
      <sheetName val="Account_Codes2"/>
      <sheetName val="Div_10-Specialities_2"/>
      <sheetName val="MALE_&amp;_FEMALE_2"/>
      <sheetName val="PC_"/>
      <sheetName val="App_-_A_"/>
      <sheetName val="App-_B_"/>
      <sheetName val="App_-_C_"/>
      <sheetName val="App_-_D_"/>
      <sheetName val="App_-_E_"/>
      <sheetName val="App_-_F"/>
      <sheetName val="App_-_G_"/>
      <sheetName val="App_-_H"/>
      <sheetName val="Concrete_Breakdown"/>
      <sheetName val="Masonry_Breakdown"/>
      <sheetName val="[SHOPLIST_xls]/VWVU))tÏØ0_122"/>
      <sheetName val="[SHOPLIST_xls]/VWVU))tÏØ0_123"/>
      <sheetName val="[SHOPLIST_xls]/VWVU))tÏØ0_124"/>
      <sheetName val="[SHOPLIST_xls]/VWVU))tÏØ0_125"/>
      <sheetName val="[SHOPLIST_xls]/VWVU))tÏØ0_126"/>
      <sheetName val="[SHOPLIST_xls]/VWVU))tÏØ0_127"/>
      <sheetName val="[SHOPLIST_xls]/VWVU))tÏØ0_128"/>
      <sheetName val="[SHOPLIST_xls]/VWVU))tÏØ0_129"/>
      <sheetName val="Div_Summary2"/>
      <sheetName val="[SHOPLIST_xls]70,/0s«iÆøí¬i110"/>
      <sheetName val="[SHOPLIST_xls]70,/0s«_iÆø_í¬1"/>
      <sheetName val="[SHOPLIST_xls]70,/0s«iÆøí¬i31"/>
      <sheetName val="[SHOPLIST_xls][SHOPLIST_xls]__9"/>
      <sheetName val="[SHOPLIST_xls][SHOPLIST_xls]__1"/>
      <sheetName val="[SHOPLIST_xls][SHOPLIST_xls]_10"/>
      <sheetName val="[SHOPLIST_xls][SHOPLIST_xls]_11"/>
      <sheetName val="[SHOPLIST_xls][SHOPLIST_xls]744"/>
      <sheetName val="[SHOPLIST_xls][SHOPLIST_xls]_12"/>
      <sheetName val="[SHOPLIST_xls][SHOPLIST_xls]_13"/>
      <sheetName val="[SHOPLIST_xls][SHOPLIST_xls]_14"/>
      <sheetName val="[SHOPLIST_xls][SHOPLIST_xls]_15"/>
      <sheetName val="[SHOPLIST_xls][SHOPLIST_xls]_16"/>
      <sheetName val="[SHOPLIST_xls][SHOPLIST_xls]_17"/>
      <sheetName val="[SHOPLIST_xls][SHOPLIST_xls]_18"/>
      <sheetName val="[SHOPLIST_xls][SHOPLIST_xls]_19"/>
      <sheetName val="[SHOPLIST_xls][SHOPLIST_xls]_20"/>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_35"/>
      <sheetName val="[SHOPLIST_xls][SHOPLIST_xls]_36"/>
      <sheetName val="[SHOPLIST_xls][SHOPLIST_xls]_37"/>
      <sheetName val="[SHOPLIST_xls][SHOPLIST_xls]_38"/>
      <sheetName val="[SHOPLIST_xls][SHOPLIST_xls]_39"/>
      <sheetName val="[SHOPLIST_xls][SHOPLIST_xls]_40"/>
      <sheetName val="[SHOPLIST_xls][SHOPLIST_xls]_41"/>
      <sheetName val="[SHOPLIST_xls][SHOPLIST_xls]_42"/>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745"/>
      <sheetName val="[SHOPLIST_xls][SHOPLIST_xls]113"/>
      <sheetName val="[SHOPLIST_xls][SHOPLIST_xls]114"/>
      <sheetName val="[SHOPLIST_xls][SHOPLIST_xls]746"/>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BULD_3"/>
      <sheetName val="BLOCK_K"/>
      <sheetName val="[SHOPLIST_xls][SHOPLIST_xls]70?"/>
      <sheetName val="_Structural"/>
      <sheetName val="Travel_Cranes"/>
      <sheetName val="Recap_Travel_Crane"/>
      <sheetName val="Recap_Architect"/>
      <sheetName val="Recap_External"/>
      <sheetName val="Recap_Struct"/>
      <sheetName val="Package_1"/>
      <sheetName val="Recap_Lift"/>
      <sheetName val="Démol_"/>
      <sheetName val="Gene��i"/>
      <sheetName val="[SHOPLIST_xls][SHOPLIST_xls]747"/>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Landscape_No_1"/>
      <sheetName val="MEP_No_3"/>
      <sheetName val="제출내역_(2)"/>
      <sheetName val="_SHOPLIST_xls__VWVU))tÏØ0__62"/>
      <sheetName val="_SHOPLIST_xls__VWVU))tÏØ0__63"/>
      <sheetName val="_SHOPLIST_xls__VWVU))tÏØ0__72"/>
      <sheetName val="_SHOPLIST_xls__SHOPLIST_xls__VW"/>
      <sheetName val="_SHOPLIST_xls__VWVU))tÏØ0__81"/>
      <sheetName val="_SHOPLIST_xls__VWVU))tÏØ0__91"/>
      <sheetName val="HSBC"/>
      <sheetName val="REBAR"/>
      <sheetName val="Cost Summary"/>
      <sheetName val="Cost Summary SD"/>
      <sheetName val="Schedule S-Curve Revision#3"/>
      <sheetName val="2.223M_due to adj profit"/>
      <sheetName val="Лист1"/>
      <sheetName val="Fiyatlar"/>
      <sheetName val="50"/>
      <sheetName val="Schedules PL"/>
      <sheetName val="Schedules BS"/>
      <sheetName val="STOCKWTG"/>
      <sheetName val="POLY"/>
      <sheetName val="Advance Recovery"/>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Démol_2"/>
      <sheetName val="[SHOPLIST_xls]70,/0s«i_x2"/>
      <sheetName val="8_0_Programme"/>
      <sheetName val="_VWVU))tÏØ0__21"/>
      <sheetName val="_SHOPLIST_xls_70,_0s«iÆøí¬i17"/>
      <sheetName val="[SHOPLIST_xls]/VWVU))tÏØ0_130"/>
      <sheetName val="[SHOPLIST_xls]/VWVU))tÏØ0_131"/>
      <sheetName val="_SHOPLIST_xls__SHOPLIST_xls_729"/>
      <sheetName val="_SHOPLIST_xls__SHOPLIST_xls_730"/>
      <sheetName val="GENERAL_SUMMARY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_SHOPLIST_xls__SHOPLIST_xls_731"/>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SHOPLIST_xls]/VWVU))tÏØ0_134"/>
      <sheetName val="[SHOPLIST_xls]/VWVU))tÏØ0_135"/>
      <sheetName val="Other_Cost_Norm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Data_3"/>
      <sheetName val="[SHOPLIST_xls]/VWVU))tÏØ0_136"/>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_SHOPLIST_xls__SHOPLIST_xls_732"/>
      <sheetName val="_SHOPLIST_xls__SHOPLIST_xls_733"/>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8"/>
      <sheetName val="[SHOPLIST_xls][SHOPLIST_xls]749"/>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DVM Sizing Calculator- 10 ips "/>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_SHOPLIST.xls_70_x005f_x0000_,_0_x000"/>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1-Summary"/>
      <sheetName val="วัดใต้"/>
      <sheetName val="B-2"/>
      <sheetName val="基本ﾃﾞｰﾀ"/>
      <sheetName val="Schedules"/>
      <sheetName val="1A"/>
      <sheetName val="Total PrC-Goldi"/>
      <sheetName val="Room Type"/>
      <sheetName val="Basement2 DB"/>
      <sheetName val="BT3-Package 05"/>
      <sheetName val="BOQ-Civil"/>
      <sheetName val="プロジェクト概要"/>
      <sheetName val="hiddenSheet"/>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foot-slab_rein"/>
      <sheetName val="foot-slab_reinø_x0006_"/>
      <sheetName val="foot-slab_reinÝ¥"/>
      <sheetName val="foot-slab_reinP"/>
      <sheetName val="SUM-AIR-Submit"/>
      <sheetName val="Summary-margin calc"/>
      <sheetName val="Qty SR"/>
      <sheetName val="EW SR"/>
      <sheetName val="DIRLBR"/>
      <sheetName val="2.0 Cover Sum"/>
      <sheetName val="[SHOPLIST_xls]70,/0s«_iÆø_í¬2"/>
      <sheetName val="[SHOPLIST_xls]70,/0s«iÆøí¬i22"/>
      <sheetName val="[SHOPLIST_xls]70,/0s«iÆøí¬i32"/>
      <sheetName val="Rate_analysis21"/>
      <sheetName val="[SHOPLIST_xls][SHOPLIST_xls]750"/>
      <sheetName val="[SHOPLIST_xls][SHOPLIST_xls]75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SHOPLIST_xls][SHOPLIST_xls]752"/>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SHOPLIST_xls]753"/>
      <sheetName val="[SHOPLIST_xls][SHOPLIST_xls]754"/>
      <sheetName val="[SHOPLIST_xls][SHOPLIST_xls]755"/>
      <sheetName val="[SHOPLIST_xls][SHOPLIST_xls]756"/>
      <sheetName val="[SHOPLIST_xls][SHOPLIST_xls]757"/>
      <sheetName val="[SHOPLIST_xls][SHOPLIST_xls]758"/>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59"/>
      <sheetName val="[SHOPLIST_xls][SHOPLIST_xls]760"/>
      <sheetName val="[SHOPLIST_xls][SHOPLIST_xls]761"/>
      <sheetName val="[SHOPLIST_xls][SHOPLIST_xls]762"/>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70___0_s__i____30"/>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_SHOPLIST_xl_1187"/>
      <sheetName val="[SHOPLIST.xls]_SHOPLIST_xl_1188"/>
      <sheetName val="[SHOPLIST.xls]_SHOPLIST_xl_1189"/>
      <sheetName val="[SHOPLIST.xls]_SHOPLIST_xl_1190"/>
      <sheetName val="[SHOPLIST.xls]_SHOPLIST_xl_1191"/>
      <sheetName val="[SHOPLIST.xls]_SHOPLIST_xl_1192"/>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Utility Summary"/>
      <sheetName val="Note"/>
      <sheetName val="Tender Stage"/>
      <sheetName val="Delay Clasifications"/>
      <sheetName val="PA Milestones"/>
      <sheetName val="Cost Rates"/>
      <sheetName val="LOOKUP(MM)"/>
      <sheetName val="간접비내역-1"/>
      <sheetName val="URA-C1"/>
      <sheetName val="satış planı (2)"/>
      <sheetName val="Tahsilat"/>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VESSELS_1"/>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G29A"/>
      <sheetName val=" Est "/>
      <sheetName val="Fee Rate Summary"/>
      <sheetName val="NPV"/>
      <sheetName val="P Staff fac"/>
      <sheetName val="ROY"/>
      <sheetName val="12"/>
      <sheetName val="BS "/>
      <sheetName val="JAN"/>
      <sheetName val="Internal"/>
      <sheetName val="CFS3"/>
      <sheetName val="Summary year Plan"/>
      <sheetName val="RateAnalysis"/>
      <sheetName val="Macro custom function"/>
      <sheetName val="foot-slab_reinø"/>
      <sheetName val="maingirder"/>
      <sheetName val="basic-data"/>
      <sheetName val="Enquire"/>
      <sheetName val="Accounts"/>
      <sheetName val="shuttering"/>
      <sheetName val="Cost_Any."/>
      <sheetName val="CAUSTIC"/>
      <sheetName val="12. Ins &amp; Bonds"/>
      <sheetName val="3. Staff Facilities"/>
      <sheetName val="11. Clients Requirements"/>
      <sheetName val="Legal Risk Analysis"/>
      <sheetName val="AN"/>
      <sheetName val="Beach Villas"/>
      <sheetName val="Overwater Villas"/>
      <sheetName val="Presidential Villa"/>
      <sheetName val="footing for SP"/>
      <sheetName val="[SHOPLIST.xls]70_x0000_,/0_x000"/>
      <sheetName val="foot-slab_rein_x0000__x0000_"/>
      <sheetName val="14267"/>
      <sheetName val="PRO_DCI"/>
      <sheetName val="total"/>
      <sheetName val="Price List"/>
      <sheetName val="Total_PrC-Goldi"/>
      <sheetName val="Cost Factor Sheet"/>
      <sheetName val="Load Sch, Cable Sel &amp; Qty"/>
      <sheetName val="Factor Sheet"/>
      <sheetName val="Price Sheet"/>
      <sheetName val="Structured Cabling"/>
      <sheetName val="IS"/>
      <sheetName val="Configurations"/>
      <sheetName val="Technical"/>
      <sheetName val="Inventory "/>
      <sheetName val="Front Sheet"/>
      <sheetName val="Indirect Costs"/>
      <sheetName val="[SHOPLIST.xls]70___0_s__i____31"/>
      <sheetName val="[SHOPLIST.xls]_VW__VU________20"/>
      <sheetName val="[SHOPLIST.xls]_VW__VU________21"/>
      <sheetName val="[SHOPLIST.xls]70_x005f_x0000___0_x_11"/>
      <sheetName val="[SHOPLIST.xls]70___0_s__i____32"/>
      <sheetName val="[SHOPLIST.xls]70___0_s__i____33"/>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_SHOPLIST_xl_1314"/>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70_x005f_x005f_x005f_x0000__9"/>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70___0_s__i____34"/>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bkg"/>
      <sheetName val="cbrd460"/>
      <sheetName val="bcl"/>
      <sheetName val="Matl"/>
      <sheetName val="Sheet"/>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data"/>
      <sheetName val="M-480"/>
      <sheetName val="M-519"/>
      <sheetName val="BUR"/>
      <sheetName val="FSA"/>
      <sheetName val="Services_InitialEst_UtilityServ"/>
      <sheetName val="70_x005f_x0000_,/0_x005f_x0000_"/>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5.1-AB"/>
      <sheetName val="[SHOPLIST.xls]70_x005f_x005f_x005f_x0000_10"/>
      <sheetName val="[SHOPLIST.xls]_VW__VU________22"/>
      <sheetName val="[SHOPLIST.xls]_VW__VU________23"/>
      <sheetName val="[SHOPLIST.xls]70_x005f_x0000___0_x_12"/>
      <sheetName val="[SHOPLIST.xls]70___0_s__i____35"/>
      <sheetName val="[SHOPLIST.xls]70_x005f_x005f_x005f_x0000_11"/>
      <sheetName val="cables"/>
      <sheetName val="[SHOPLIST.xls]_VW__VU________24"/>
      <sheetName val="[SHOPLIST.xls]_VW__VU________25"/>
      <sheetName val="[SHOPLIST.xls]70_x005f_x0000___0_x_13"/>
      <sheetName val="[SHOPLIST.xls]70___0_s__i____36"/>
      <sheetName val="[SHOPLIST.xls]70___0_s__i____37"/>
      <sheetName val="[SHOPLIST.xls]70_x005f_x005f_x005f_x0000_13"/>
      <sheetName val="[SHOPLIST.xls]70_x005f_x005f_x005f_x0000_12"/>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ll BGL List"/>
      <sheetName val="Budget Config"/>
      <sheetName val="All Department List"/>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辽电初设_XLS_定额"/>
      <sheetName val="Msw-study"/>
      <sheetName val="BF2001"/>
      <sheetName val="شهادة الدفع"/>
      <sheetName val="Lucas1"/>
      <sheetName val="Lucas2"/>
      <sheetName val="Lucas4"/>
      <sheetName val="Lucas3"/>
      <sheetName val="4.1 G Ammount"/>
      <sheetName val="Costcal"/>
      <sheetName val="1-Excavation"/>
      <sheetName val="2-Substructure"/>
      <sheetName val="3-Concrete"/>
      <sheetName val="4-Masonry"/>
      <sheetName val="5-Thermal &amp; Moisture"/>
      <sheetName val="B100-Cable Rack"/>
      <sheetName val="PLUMBING WORK ADDITIONS"/>
      <sheetName val="GEN-TEC-02"/>
      <sheetName val="EPI Directo"/>
      <sheetName val="INSTRUCTIVO"/>
      <sheetName val="0-Datos de la Obra"/>
      <sheetName val="Gastos Generales"/>
      <sheetName val="1.1. Manpower(Data Ref)"/>
      <sheetName val="BOQ LT"/>
      <sheetName val="BP"/>
      <sheetName val="Structural BOQ"/>
      <sheetName val="Masonry &amp; Plaster"/>
      <sheetName val="ATD"/>
      <sheetName val="2.2 STAFF Scedule"/>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Bill_133"/>
      <sheetName val="Bill_333"/>
      <sheetName val="Bill_433"/>
      <sheetName val="Bill_533"/>
      <sheetName val="Bill_633"/>
      <sheetName val="Bill_733"/>
      <sheetName val="Invoice_Summary32"/>
      <sheetName val="beam-reinft-IIInd_floor32"/>
      <sheetName val="beam-reinft-machine_rm32"/>
      <sheetName val="PROJECT_BRIEF33"/>
      <sheetName val="C_(3)33"/>
      <sheetName val="POWER_ASSUMPTIONS32"/>
      <sheetName val="Dubai_golf32"/>
      <sheetName val="WITHOUT_C&amp;I_PROFIT_(3)31"/>
      <sheetName val="Civil_Boq31"/>
      <sheetName val="Activity_List31"/>
      <sheetName val="HIRED_LABOUR_CODE29"/>
      <sheetName val="PA-_Consutant_29"/>
      <sheetName val="foot-slab_reinft29"/>
      <sheetName val="DETAILED__BOQ29"/>
      <sheetName val="M-Book_for_Conc29"/>
      <sheetName val="M-Book_for_FW29"/>
      <sheetName val="BILL_COV29"/>
      <sheetName val="Ra__stair29"/>
      <sheetName val="Softscape_Buildup31"/>
      <sheetName val="Mat'l_Rate31"/>
      <sheetName val="VALVE_CHAMBERS28"/>
      <sheetName val="Fire_Hydrants28"/>
      <sheetName val="B_GATE_VALVE28"/>
      <sheetName val="Sub_G1_Fire28"/>
      <sheetName val="Sub_G12_Fire28"/>
      <sheetName val="Materials_Cost(PCC)28"/>
      <sheetName val="India_F&amp;S_Template28"/>
      <sheetName val="IO_LIST28"/>
      <sheetName val="Material_28"/>
      <sheetName val="Quote_Sheet28"/>
      <sheetName val="Day_work28"/>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CHART_OF_ACCOUNTS26"/>
      <sheetName val="E-Bill_No_6_A-O26"/>
      <sheetName val="Eq__Mobilization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OQ_Direct_selling_cost27"/>
      <sheetName val="PointNo_525"/>
      <sheetName val="Elemental_Buildup25"/>
      <sheetName val="Working_for_RCC27"/>
      <sheetName val="B185-B-9_126"/>
      <sheetName val="B185-B-9_226"/>
      <sheetName val="B09_126"/>
      <sheetName val="w't_table25"/>
      <sheetName val="PMWeb_data26"/>
      <sheetName val="Chiet_t25"/>
      <sheetName val="Staffing_and_Rates_IA25"/>
      <sheetName val="Index_List25"/>
      <sheetName val="Type_List25"/>
      <sheetName val="File_Types25"/>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Material_List_25"/>
      <sheetName val="2_2)Revised_Cash_Flow25"/>
      <sheetName val="SS_MH26"/>
      <sheetName val="입찰내역_발주처_양식25"/>
      <sheetName val="LIST_DO_NOT_REMOVE24"/>
      <sheetName val="Rate_summary22"/>
      <sheetName val="Employee_List23"/>
      <sheetName val="B6_2_24"/>
      <sheetName val="Project_Cost_Breakdown23"/>
      <sheetName val="Summary_of_Work23"/>
      <sheetName val="PRECAST_lightconc-II27"/>
      <sheetName val="final_abstract27"/>
      <sheetName val="Staff_Acco_23"/>
      <sheetName val="TBAL9697_-group_wise__sdpl23"/>
      <sheetName val="SITE_WORK22"/>
      <sheetName val="Item-_Compact23"/>
      <sheetName val="E_&amp;_R23"/>
      <sheetName val="train_cash22"/>
      <sheetName val="accom_cash22"/>
      <sheetName val="INDIGINEOUS_ITEMS_22"/>
      <sheetName val="Рабочий_лист22"/>
      <sheetName val="[SHOPLIST_xls]70,/0s«iÆøí¬i23"/>
      <sheetName val="Mall_waterproofing22"/>
      <sheetName val="MSCP_waterproofing22"/>
      <sheetName val="RAB_AR&amp;STR22"/>
      <sheetName val="Annex_1_Sect_3a23"/>
      <sheetName val="Annex_1_Sect_3a_123"/>
      <sheetName val="Annex_1_Sect_3b23"/>
      <sheetName val="Annex_1_Sect_3c23"/>
      <sheetName val="HOURLY_RATES23"/>
      <sheetName val="PT_141-_Site_A_Landscape22"/>
      <sheetName val="d-safe_DELUXE22"/>
      <sheetName val="Back_up22"/>
      <sheetName val="Duct_Accesories22"/>
      <sheetName val="Common_Variables22"/>
      <sheetName val="????_???_??22"/>
      <sheetName val="Labour_&amp;_Plant22"/>
      <sheetName val="Ave_wtd_rates22"/>
      <sheetName val="Debits_as_on_12_04_0822"/>
      <sheetName val="STAFFSCHED_22"/>
      <sheetName val="TRIAL_BALANCE22"/>
      <sheetName val="Risk_Breakdown_Structure21"/>
      <sheetName val="Resumo_Empreitadas18"/>
      <sheetName val="GPL_Revenu_Update22"/>
      <sheetName val="DO_NOT_TOUCH22"/>
      <sheetName val="Work_Type22"/>
      <sheetName val="AREA_OF_APPLICATION21"/>
      <sheetName val="Equipment_Rates17"/>
      <sheetName val="1_2_Staff_Schedule18"/>
      <sheetName val="Geneí¬_i21"/>
      <sheetName val="Qtys_ZamZam_(Del__before)14"/>
      <sheetName val="Qtys_Relocation_(Del_before)14"/>
      <sheetName val="_Qtys_Sub_&amp;_Tents_(Del__befor14"/>
      <sheetName val="Qtys__Signages_(Del__before)14"/>
      <sheetName val="Qtys_Temporary_Passages_(Del)14"/>
      <sheetName val="_Qtys_Ser__Rooms_(Del_before)14"/>
      <sheetName val="PROJECT_BRIEF(EX_NEW)22"/>
      <sheetName val="PPA_Summary18"/>
      <sheetName val="Mix_Design18"/>
      <sheetName val="steel_total21"/>
      <sheetName val="ELE_BOQ21"/>
      <sheetName val="Floor_Box_19"/>
      <sheetName val="%_prog_figs_-u5_and_total18"/>
      <sheetName val="Service_Type15"/>
      <sheetName val="Contract_Division15"/>
      <sheetName val="SubContract_Type15"/>
      <sheetName val="Z-_GENERAL_PRICE_SUMMARY18"/>
      <sheetName val="Cashflow_projection17"/>
      <sheetName val="Data_I_(2)14"/>
      <sheetName val="rEFERENCES_14"/>
      <sheetName val="[SHOPLIST_xls]7017"/>
      <sheetName val="[SHOPLIST_xls]70,17"/>
      <sheetName val="Base_BM-rebar17"/>
      <sheetName val="E_H_-_H__W_P_17"/>
      <sheetName val="E__H__Treatment_for_pile_cap17"/>
      <sheetName val="[SHOPLIST_xls][SHOPLIST_xls][17"/>
      <sheetName val="Dash_board17"/>
      <sheetName val="[SHOPLIST_xls]/VW17"/>
      <sheetName val="Site_Dev_BOQ17"/>
      <sheetName val="Attach_4-1814"/>
      <sheetName val="Materials_17"/>
      <sheetName val="Area_Breakdown_PER_LEVEL_LINK17"/>
      <sheetName val="Cost_Heading14"/>
      <sheetName val="D_&amp;_W_sizes14"/>
      <sheetName val="SOPMA_DD14"/>
      <sheetName val="BOQ_(2)8"/>
      <sheetName val="LABOUR_RATE8"/>
      <sheetName val="Material_Rate8"/>
      <sheetName val="Labor_abs-PW8"/>
      <sheetName val="Labor_abs-NMR8"/>
      <sheetName val="Form_617"/>
      <sheetName val="Combined_Results_8"/>
      <sheetName val="P-100_MRF_DB_R114"/>
      <sheetName val="[SHOPLIST_xls]70,/0s«_iÆø_í¬_17"/>
      <sheetName val="[SHOPLIST_xls]70?,/0?s«i?Æøí¬17"/>
      <sheetName val="CF_Input17"/>
      <sheetName val="DATA_INPUT17"/>
      <sheetName val="Vordruck-Nr__7_1_3_D17"/>
      <sheetName val="M&amp;A_D17"/>
      <sheetName val="M&amp;A_E17"/>
      <sheetName val="M&amp;A_G17"/>
      <sheetName val="Labour_Costs17"/>
      <sheetName val="Data_Sheet17"/>
      <sheetName val="BLOCK-A_(MEA_SHEET)17"/>
      <sheetName val="tender_allowances17"/>
      <sheetName val="_Summary_BKG_03417"/>
      <sheetName val="BILL_3R17"/>
      <sheetName val="Ewaan_Show_Kitchen_(2)14"/>
      <sheetName val="Cash_Flow_Working14"/>
      <sheetName val="2F_회의실견적(5_14_일대)10"/>
      <sheetName val="_HIT-&gt;HMC_견적(3900)10"/>
      <sheetName val="Appendix_B10"/>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ill_1017"/>
      <sheetName val="MN_T_B_14"/>
      <sheetName val="PRICE_INFO14"/>
      <sheetName val="RC_SUMMARY14"/>
      <sheetName val="LABOUR_PRODUCTIVITY-TAV14"/>
      <sheetName val="MATERIAL_PRICES14"/>
      <sheetName val="kppl_pl8"/>
      <sheetName val="Basic_Rates8"/>
      <sheetName val="Labour_Rate_14"/>
      <sheetName val="Div_07_Thermal_&amp;_Moisture8"/>
      <sheetName val="Data_Validation8"/>
      <sheetName val="Div26_-_Elect8"/>
      <sheetName val="CHUNG_CU_CARRILON8"/>
      <sheetName val="precast_RC_element8"/>
      <sheetName val="pile_Fabrication8"/>
      <sheetName val="[SHOPLIST_xls][SHOPLIST_xls]/V6"/>
      <sheetName val="[SHOPLIST_xls]70,/0s«_iÆø_í¬3"/>
      <sheetName val="[SHOPLIST_xls]70,/0s«iÆøí¬i24"/>
      <sheetName val="[SHOPLIST_xls]70,/0s«iÆøí¬i33"/>
      <sheetName val="[SHOPLIST_xls]70___0_s__i____17"/>
      <sheetName val="[SHOPLIST_xls]_VW__VU________12"/>
      <sheetName val="[SHOPLIST_xls]70___0_s__i____18"/>
      <sheetName val="[SHOPLIST_xls]_VW__VU________13"/>
      <sheetName val="[SHOPLIST_xls]70___0_s__i____19"/>
      <sheetName val="[SHOPLIST_xls]70_x005f_x0000___0_x0_7"/>
      <sheetName val="[SHOPLIST_xls]70___0_s__i____20"/>
      <sheetName val="[SHOPLIST_xls]_VW__VU________14"/>
      <sheetName val="[SHOPLIST_xls]70___0_s__i____21"/>
      <sheetName val="[SHOPLIST_xls]_VW__VU________15"/>
      <sheetName val="[SHOPLIST_xls]70___0_s__i____22"/>
      <sheetName val="[SHOPLIST_xls]70_x005f_x0000___0_x0_8"/>
      <sheetName val="[SHOPLIST_xls]70___0_s__i____23"/>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Materials_Cost"/>
      <sheetName val="[SHOPLIST_xls]70,/0s«iÆøí¬i41"/>
      <sheetName val="[SHOPLIST_xls]70,/0s«iÆøí¬i51"/>
      <sheetName val="Rectangular_Duct"/>
      <sheetName val="Cost_Heaࡤing"/>
      <sheetName val="bill_no__3"/>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4"/>
      <sheetName val="[SHOPLIST_xls]_VW__VU________17"/>
      <sheetName val="[SHOPLIST_xls]70___0_s__i____25"/>
      <sheetName val="[SHOPLIST_xls]70_x005f_x0000___0_x0_9"/>
      <sheetName val="[SHOPLIST_xls]70___0_s__i____26"/>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HO_Costs"/>
      <sheetName val="[SHOPLIST_xls]70,/0s�i����i"/>
      <sheetName val="h-013211-2"/>
      <sheetName val="PASARELA"/>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RBD_ENG"/>
      <sheetName val="RBD_SLD_RLD"/>
      <sheetName val="V_Summary"/>
      <sheetName val="Product_Sheet40"/>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HAKEDİŞ_"/>
      <sheetName val="keşif_özeti"/>
      <sheetName val="Cost_Summary"/>
      <sheetName val="Cost_Summary_SD"/>
      <sheetName val="Schedule_S-Curve_Revision#3"/>
      <sheetName val="2_223M_due_to_adj_profit"/>
      <sheetName val="Свод_(Бюджет)"/>
      <sheetName val="Свод_(понедельно)"/>
      <sheetName val="Статьи_расходов"/>
      <sheetName val="_SHOPLIST_xls__SH1"/>
      <sheetName val="_SHOPLIST_xls_70_1"/>
      <sheetName val="IPL_SCHEDULE"/>
      <sheetName val="sc"/>
      <sheetName val="Sales &amp; Prod"/>
      <sheetName val="Abstract-2"/>
      <sheetName val="Shor &amp; Shuter"/>
      <sheetName val="Assmpns"/>
      <sheetName val="nVision"/>
      <sheetName val="pri-com"/>
      <sheetName val="Detail In Door Stad"/>
      <sheetName val="eval"/>
      <sheetName val="calcul"/>
      <sheetName val="MPC"/>
      <sheetName val="Dropdown Lists"/>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AOR"/>
      <sheetName val="SGOLD FEB"/>
      <sheetName val="VC2 8.98"/>
      <sheetName val="PE-F-42 Rev 01 Manpower"/>
      <sheetName val="2_0_Cover_Sum"/>
      <sheetName val="BT3-Package_05"/>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DVM_Sizing_Calculator-_10_ips_"/>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Attachment 1"/>
      <sheetName val="Dropdown Attributes"/>
      <sheetName val="Gra¦_x005f_x0004_)"/>
      <sheetName val="Geneí¬_x005f_x0008_i??_x005f_x0014_?0."/>
      <sheetName val="Geneí¬_x005f_x0008_i___x005f_x0014__0."/>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CRUDE-D"/>
      <sheetName val="POSTLPG"/>
      <sheetName val="S'PORE-D"/>
      <sheetName val="POSTF1"/>
      <sheetName val="POSTHD1"/>
      <sheetName val="PO97(02)"/>
      <sheetName val="II손익관리"/>
      <sheetName val="목표세부명세"/>
      <sheetName val="[SHOPLIST.xls]70?,/0?"/>
      <sheetName val="[SHOPLIST.xls]70___0_s__i____38"/>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EST"/>
      <sheetName val="DCF_5"/>
      <sheetName val="US Ship Repair Industry Growth"/>
      <sheetName val="Market Overview"/>
      <sheetName val="US Shipyard Repair Output"/>
      <sheetName val="Charts"/>
      <sheetName val="LBO"/>
      <sheetName val="Summary Financials"/>
      <sheetName val="#3E1_GCR"/>
      <sheetName val="Cost_Rates"/>
      <sheetName val="Joseph_Record4"/>
      <sheetName val="_boaboard_(1)3"/>
      <sheetName val="FP-Labour_M"/>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Income_Statement1"/>
      <sheetName val="Summary-margin_calc"/>
      <sheetName val="Guneí¬_x005f_x0008_i_x005f_x0000__x005f_x0000__x0"/>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8. Cover"/>
      <sheetName val="Qty_SR"/>
      <sheetName val="EW_SR"/>
      <sheetName val="1. Scenario Manager"/>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PCSum"/>
      <sheetName val="OSM"/>
      <sheetName val="4300 UTILITY BLDG (2)"/>
      <sheetName val="JOB COSTING SHEET HVAC"/>
      <sheetName val="SUBCON OR OTHER"/>
      <sheetName val="CASH"/>
      <sheetName val="SSuppliers"/>
      <sheetName val="Slide 6 - Returns &amp; NWC"/>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70___0_s__i____39"/>
      <sheetName val="[SHOPLIST.xls]_SHOPLIST_xl_1952"/>
      <sheetName val="[SHOPLIST.xls]_SHOPLIST_xl_1953"/>
      <sheetName val="[SHOPLIST.xls]_SHOPLIST_xl_1954"/>
      <sheetName val="[SHOPLIST.xls]_SHOPLIST_xl_1955"/>
      <sheetName val="[SHOPLIST.xls]_SHOPLIST_xl_1956"/>
      <sheetName val="[SHOPLIST.xls]_SHOPLIST_xl_1957"/>
      <sheetName val="[SHOPLIST.xls]_SHOPLIST_xl_1958"/>
      <sheetName val="[SHOPLIST.xls]_SHOPLIST_xl_1959"/>
      <sheetName val="[SHOPLIST.xls]_SHOPLIST_xl_1960"/>
      <sheetName val="[SHOPLIST.xls]_SHOPLIST_xl_1961"/>
      <sheetName val="[SHOPLIST.xls]_SHOPLIST_xl_1962"/>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1970"/>
      <sheetName val="[SHOPLIST.xls]_SHOPLIST_xl_1971"/>
      <sheetName val="[SHOPLIST.xls]_SHOPLIST_xl_1972"/>
      <sheetName val="[SHOPLIST.xls]_SHOPLIST_xl_1973"/>
      <sheetName val="[SHOPLIST.xls]_SHOPLIST_xl_1974"/>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1991"/>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VW__VU________26"/>
      <sheetName val="[SHOPLIST.xls]_VW__VU________27"/>
      <sheetName val="[SHOPLIST.xls]_SHOPLIST_xl_2027"/>
      <sheetName val="[SHOPLIST.xls]_SHOPLIST_xl_2028"/>
      <sheetName val="[SHOPLIST.xls]70___0_s__i____40"/>
      <sheetName val="[SHOPLIST.xls]_SHOPLIST_xl_2029"/>
      <sheetName val="[SHOPLIST.xls]_SHOPLIST_xl_2030"/>
      <sheetName val="[SHOPLIST.xls]_SHOPLIST_xl_2031"/>
      <sheetName val="[SHOPLIST.xls]_SHOPLIST_xl_2032"/>
      <sheetName val="[SHOPLIST.xls]_SHOPLIST_xl_2033"/>
      <sheetName val="Total  Amount"/>
      <sheetName val="PMP"/>
      <sheetName val="PROGRAM"/>
      <sheetName val="Staffing Plan"/>
      <sheetName val="DESCRIPTIONS"/>
      <sheetName val="BoatTMP"/>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2142"/>
      <sheetName val="[SHOPLIST.xls]_SHOPLIST_xl_2143"/>
      <sheetName val="[SHOPLIST.xls]_SHOPLIST_xl_2144"/>
      <sheetName val="[SHOPLIST.xls]_SHOPLIST_xl_2145"/>
      <sheetName val="[SHOPLIST.xls]_SHOPLIST_xl_2146"/>
      <sheetName val="[SHOPLIST.xls]_SHOPLIST_xl_2147"/>
      <sheetName val="[SHOPLIST.xls]_SHOPLIST_xl_2148"/>
      <sheetName val="[SHOPLIST.xls]_SHOPLIST_xl_2149"/>
      <sheetName val="[SHOPLIST.xls]_SHOPLIST_xl_2150"/>
      <sheetName val="[SHOPLIST.xls]_SHOPLIST_xl_2151"/>
      <sheetName val="[SHOPLIST.xls]_SHOPLIST_xl_2152"/>
      <sheetName val="[SHOPLIST.xls]_SHOPLIST_xl_2153"/>
      <sheetName val="[SHOPLIST.xls]_SHOPLIST_xl_2154"/>
      <sheetName val="[SHOPLIST.xls]_SHOPLIST_xl_2155"/>
      <sheetName val="[SHOPLIST.xls]_SHOPLIST_xl_2156"/>
      <sheetName val="[SHOPLIST.xls]_SHOPLIST_xl_2157"/>
      <sheetName val="[SHOPLIST.xls]_SHOPLIST_xl_2158"/>
      <sheetName val="[SHOPLIST.xls]_SHOPLIST_xl_2159"/>
      <sheetName val="[SHOPLIST.xls]_SHOPLIST_xl_2160"/>
      <sheetName val="[SHOPLIST.xls]_SHOPLIST_xl_2161"/>
      <sheetName val="[SHOPLIST.xls]_SHOPLIST_xl_2162"/>
      <sheetName val="[SHOPLIST.xls]_SHOPLIST_xl_2163"/>
      <sheetName val="[SHOPLIST.xls]_SHOPLIST_xl_2164"/>
      <sheetName val="[SHOPLIST.xls]_SHOPLIST_xl_2165"/>
      <sheetName val="[SHOPLIST.xls]_SHOPLIST_xl_2166"/>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Section(0)Preliminaries"/>
      <sheetName val="Section(1)Demolition"/>
      <sheetName val="Section(2)Exca "/>
      <sheetName val="ตารางส่วนลด EE."/>
      <sheetName val="FR"/>
      <sheetName val="frais VS BBI"/>
      <sheetName val="ConferenceCentre______________2"/>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Macro_custom_function"/>
      <sheetName val="_N_Finansal_Eğri"/>
      <sheetName val="2.0 Section 2 Cover"/>
      <sheetName val="(COV)"/>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Back"/>
      <sheetName val="jobhist"/>
      <sheetName val="计算表"/>
      <sheetName val="03定额库"/>
      <sheetName val="94定额库"/>
      <sheetName val="清单库"/>
      <sheetName val="工程量汇总表"/>
      <sheetName val="D.MAKAN"/>
      <sheetName val="Superstruc"/>
      <sheetName val="Data Input-A"/>
      <sheetName val="Sum cost"/>
      <sheetName val="Bill No. 3 Podium"/>
      <sheetName val="Inter unit set off"/>
      <sheetName val="Consolidated"/>
      <sheetName val="Values"/>
      <sheetName val="ENG_prog"/>
      <sheetName val="Mat_Cost1"/>
      <sheetName val="Cost_Any_"/>
      <sheetName val="12__Ins_&amp;_Bonds"/>
      <sheetName val="3__Staff_Facilities"/>
      <sheetName val="11__Clients_Requirements"/>
      <sheetName val="Legal_Risk_Analysis"/>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HVAC QS"/>
      <sheetName val="Structure Bills Qty"/>
      <sheetName val="标号库"/>
      <sheetName val="单位库"/>
      <sheetName val="位置库"/>
      <sheetName val="材料"/>
      <sheetName val="21"/>
      <sheetName val="Variations (2)"/>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Measurment"/>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HOPLIST.xls]_VW__VU________30"/>
      <sheetName val="[SHOPLIST.xls]_VW__VU________31"/>
      <sheetName val="[SHOPLIST.xls]_VW__VU________32"/>
      <sheetName val="[SHOPLIST.xls]_VW__VU________33"/>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Geneí¬_x0008_i_x0014_0."/>
      <sheetName val="70,/0s«_x0008_iÆø_x0003_í¬_x0008_i"/>
      <sheetName val="Gra¦_x0004_)VW U"/>
      <sheetName val="/VWVU))_x0001_tÏØ0 _x0008_ _x0008_"/>
      <sheetName val="Geneí¬ i 0."/>
      <sheetName val="70,/0s« iÆø í¬ i"/>
      <sheetName val="[SHOPLIST.xls]70,/0s«_x0008_iÆø_x0003_í¬"/>
      <sheetName val="Geneí¬_x0008_i_x0"/>
      <sheetName val="70,_0s«_x0008_i_x"/>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OTO"/>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Flowthrough"/>
      <sheetName val="BOQ건축"/>
      <sheetName val="Curves"/>
      <sheetName val="Heads"/>
      <sheetName val="Dbase"/>
      <sheetName val="Page 2"/>
      <sheetName val="[SHOPLIST.xls]70___0_s__i____52"/>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Prev_Pay_Cert3"/>
      <sheetName val="Base__x0003_ourse"/>
      <sheetName val="LOUVERS"/>
      <sheetName val="Ironmongery"/>
      <sheetName val="vendor"/>
      <sheetName val="Mec  BOQ"/>
      <sheetName val="Prelim"/>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WB"/>
      <sheetName val="[SHOPLIST_xls]70_x005f_x0000___0_x010"/>
      <sheetName val="기준액"/>
      <sheetName val="최적단면"/>
      <sheetName val="S3 Architectural"/>
      <sheetName val="Original"/>
      <sheetName val="ICO_budzet_97"/>
      <sheetName val="Old_Bars"/>
      <sheetName val="[SHOPLIST.xls]70_x005f_x005f_x005f_x0000_17"/>
      <sheetName val="[SHOPLIST.xls]70_x005f_x005f_x005f_x0000_18"/>
      <sheetName val="[SHOPLIST.xls]70_x005f_x005f_x005f_x0000_19"/>
      <sheetName val="[SHOPLIST.xls]_VW__VU________39"/>
      <sheetName val="[SHOPLIST.xls]70_x005f_x0000___0_x_20"/>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F4.13"/>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Devco Cashflow"/>
      <sheetName val="Westin FOH &amp; BOH Split"/>
      <sheetName val="El Fenoon"/>
      <sheetName val="CONS. PROJECT HITS"/>
      <sheetName val="Guard House #1; D,E,F"/>
      <sheetName val="Schedule(4)"/>
      <sheetName val="Maliyet Kodu"/>
      <sheetName val="configuration"/>
      <sheetName val="General Information"/>
      <sheetName val="FEEDER"/>
      <sheetName val="Settings"/>
      <sheetName val="Points"/>
      <sheetName val="Summary of Glands &amp; Lugs"/>
      <sheetName val="Expiration"/>
      <sheetName val="MARGE"/>
      <sheetName val="合成単価作成・-BLDG"/>
      <sheetName val="MONTH"/>
      <sheetName val="Name-list"/>
      <sheetName val="CHK"/>
      <sheetName val="cFYF"/>
      <sheetName val="cBUD"/>
      <sheetName val="base"/>
      <sheetName val="Bang khoi luong"/>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70_x005f_x0000___0_x_22"/>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70___0_s__i____70"/>
      <sheetName val="[SHOPLIST.xls]_SHOPLIST_xl_5455"/>
      <sheetName val="[SHOPLIST.xls]_SHOPLIST_xl_5456"/>
      <sheetName val="[SHOPLIST.xls]_VW__VU________52"/>
      <sheetName val="[SHOPLIST.xls]_VW__VU________53"/>
      <sheetName val="[SHOPLIST.xls]_SHOPLIST_xl_5457"/>
      <sheetName val="[SHOPLIST.xls]_SHOPLIST_xl_5458"/>
      <sheetName val="[SHOPLIST.xls]70___0_s__i____71"/>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70___0_s__i____72"/>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Bill-1A"/>
      <sheetName val="Bill-1B"/>
      <sheetName val="Bill 6-1"/>
      <sheetName val="Bill 7-1"/>
      <sheetName val="Bill 8 (1)"/>
      <sheetName val="9oo dia"/>
      <sheetName val="12oo dia"/>
      <sheetName val="Break down for OH"/>
      <sheetName val="Bill-9-1"/>
      <sheetName val="Bill-9-2"/>
      <sheetName val="Bill-9-3"/>
      <sheetName val="Bill 3 - Site Works"/>
      <sheetName val="entitlements"/>
      <sheetName val="Cost of O &amp; O"/>
      <sheetName val="Excel Format"/>
      <sheetName val="C.F"/>
      <sheetName val="Worksheet"/>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tld (2)"/>
      <sheetName val="REMARKS"/>
      <sheetName val="MEMBERS CATAGORY"/>
      <sheetName val="DESIGNATION"/>
      <sheetName val="PROJECT NAME LIST "/>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MacroBook_April_2020"/>
      <sheetName val="PE-F-42 rev 00"/>
      <sheetName val="PE-F-37 Rev 00"/>
      <sheetName val="[SHOPLIST.xls]70_x005f_x005f_x005f_x0000_22"/>
      <sheetName val="LOCAL RATES"/>
      <sheetName val="Code 07"/>
      <sheetName val="Code 09"/>
      <sheetName val="C-18"/>
      <sheetName val="COA-17"/>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方案1表二"/>
      <sheetName val="1500空分管道"/>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schedule nos"/>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表二"/>
      <sheetName val="5.Cost Curve"/>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sch"/>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Cashflow Analysis"/>
      <sheetName val="Basicrates"/>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Spread"/>
      <sheetName val="Malaysia incl. RET"/>
      <sheetName val=" Factor  "/>
      <sheetName val="Histry Price"/>
      <sheetName val="TEXT"/>
      <sheetName val="U-RATE"/>
      <sheetName val="CASHFLOW CODES"/>
      <sheetName val="FOOTING"/>
      <sheetName val="공사비집계"/>
      <sheetName val="int. pla."/>
      <sheetName val="General"/>
      <sheetName val="Sheet8"/>
      <sheetName val="Electricity"/>
      <sheetName val="R&amp;M"/>
      <sheetName val="JV PA"/>
      <sheetName val="JV LW"/>
      <sheetName val="JV 318"/>
      <sheetName val="JV RO"/>
      <sheetName val="JV VO"/>
      <sheetName val="SUMMARY OFFSHORE"/>
      <sheetName val="Letter"/>
      <sheetName val="Dropdown_Attributes"/>
      <sheetName val="COMPARISON OF PRICES Lowest"/>
      <sheetName val="Channel - final template"/>
      <sheetName val="FCPBS"/>
      <sheetName val="MakDB"/>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_SHOPLIST_xls_70_x0000_,_0_x000"/>
      <sheetName val="BOQ CIVIL"/>
      <sheetName val="ABB"/>
      <sheetName val="GE"/>
      <sheetName val="PriceCalculation"/>
      <sheetName val="Detail_In_Door_Stad"/>
      <sheetName val="Earnings model"/>
      <sheetName val="محطة الرفع (11)mep"/>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6PILE  (돌출)"/>
      <sheetName val="P-Site fac"/>
      <sheetName val="P-Clients fac"/>
      <sheetName val="산근"/>
      <sheetName val="bill02"/>
      <sheetName val="Factor F Data"/>
      <sheetName val="Zones"/>
      <sheetName val="총괄표 (2)"/>
      <sheetName val="Material Prices to site"/>
      <sheetName val="M - S"/>
      <sheetName val="General_Summary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Grand_Summary_6"/>
      <sheetName val="Bill_No_01_-_GI_6"/>
      <sheetName val="combined_6"/>
      <sheetName val="summary-Optional_6"/>
      <sheetName val="B14_02_6"/>
      <sheetName val="Prov_Sum_6"/>
      <sheetName val="SI_226"/>
      <sheetName val="TO_List6"/>
      <sheetName val="CCTV_DATA6"/>
      <sheetName val="FAL_intern6"/>
      <sheetName val="Item_List_OLD3"/>
      <sheetName val="SoW_Assess_Blank_Form3"/>
      <sheetName val="VO_Breakdown3"/>
      <sheetName val="Measurement_Sheet3"/>
      <sheetName val="Schedule_of_Drawings3"/>
      <sheetName val="SI_Schedule3"/>
      <sheetName val="ContraCharge_Schedule3"/>
      <sheetName val="B_Room_W_Done_Progress3"/>
      <sheetName val="SUMMARY_(ROOM)3"/>
      <sheetName val="W_D_Prgress_Public_area3"/>
      <sheetName val="SUMMARY_Public3"/>
      <sheetName val="Mnhr_Book_Updated_11_10_20181"/>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Tender_Stage2"/>
      <sheetName val="Delay_Clasifications2"/>
      <sheetName val="PA_Milestones2"/>
      <sheetName val="satış_planı_(2)1"/>
      <sheetName val="[SHOPLIST_xls]70___0_s__i____32"/>
      <sheetName val="[SHOPLIST_xls]_VW__VU________22"/>
      <sheetName val="[SHOPLIST_xls]_VW__VU________23"/>
      <sheetName val="[SHOPLIST_xls]70_x005f_x0000___0_x012"/>
      <sheetName val="[SHOPLIST_xls]70___0_s__i____33"/>
      <sheetName val="[SHOPLIST_xls]70___0_s__i____34"/>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_SHOPLIST_xls123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70_x005f_x005f_x005f_x0000_10"/>
      <sheetName val="[SHOPLIST_xls]_SHOPLIST_xls1261"/>
      <sheetName val="[SHOPLIST_xls]_SHOPLIST_xls1262"/>
      <sheetName val="[SHOPLIST_xls]_SHOPLIST_xls1263"/>
      <sheetName val="[SHOPLIST_xls]_SHOPLIST_xls1264"/>
      <sheetName val="[SHOPLIST_xls]_SHOPLIST_xls1265"/>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70___0_s__i____38"/>
      <sheetName val="[SHOPLIST_xls]_VW__VU________26"/>
      <sheetName val="[SHOPLIST_xls]70___0_s__i____39"/>
      <sheetName val="[SHOPLIST_xls]70_x005f_x0000___0_x014"/>
      <sheetName val="[SHOPLIST_xls]70___0_s__i____40"/>
      <sheetName val="[SHOPLIST_xls]_VW__VU________27"/>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Inventory_"/>
      <sheetName val="INTSHEET"/>
      <sheetName val="INTSHEET3"/>
      <sheetName val="금액내역서"/>
      <sheetName val="costing sheet"/>
      <sheetName val="P"/>
      <sheetName val="Office Twr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Unit_cost-_Drain-Protection-1_1"/>
      <sheetName val="Unit_cost-_Drain-Protection-21"/>
      <sheetName val="Total_PrC-Goldi1"/>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Main Log"/>
      <sheetName val="Keşif-I"/>
      <sheetName val="BUTCE+MANHOUR"/>
      <sheetName val="FINANCIALS"/>
      <sheetName val="Mpwrclaim"/>
      <sheetName val="Item#9.3"/>
      <sheetName val="Item#1.9"/>
      <sheetName val="Item#6.7"/>
      <sheetName val="Item#2.6"/>
      <sheetName val="Item#4.10"/>
      <sheetName val="Item#5.8"/>
      <sheetName val="Item#7.21"/>
      <sheetName val="Item#3.8"/>
      <sheetName val="Item#8.7"/>
      <sheetName val="[SHOPLIST_xls]70__0_x0_3"/>
      <sheetName val="_SHOPLIST.xls_70__0_x0_2"/>
      <sheetName val="_SHOPLIST.xls_70__0_x0_3"/>
      <sheetName val="CTC"/>
      <sheetName val="Bill 2.2 Villa 2 beds"/>
      <sheetName val="_SHOPLIST.xls_70__0_x0_7"/>
      <sheetName val="_SHOPLIST.xls_70__0_x0_4"/>
      <sheetName val="_SHOPLIST.xls_70__0_x0_5"/>
      <sheetName val="_SHOPLIST.xls_70__0_x0_6"/>
      <sheetName val="_SHOPLIST.xls_70__0_x0_8"/>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rrency_Rat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SHOPLIST.xls]_SHOPLI⁓T_xl_6605"/>
      <sheetName val="[SHOPLIST.xls]_SHOPLIST_x࡬_6633"/>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SOR"/>
      <sheetName val="newsales"/>
      <sheetName val="JAN 1"/>
      <sheetName val="Timesheet"/>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WORK TABLE"/>
      <sheetName val="Fill this out first..."/>
      <sheetName val="PCC"/>
      <sheetName val="05. BUDGET"/>
      <sheetName val="Makro1"/>
      <sheetName val="入力"/>
      <sheetName val="Mapping"/>
      <sheetName val="Bill 3 Boutiquea"/>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UCD"/>
      <sheetName val="OLD Norms Table"/>
      <sheetName val="Corps STP"/>
      <sheetName val="Dashboard"/>
      <sheetName val="ECARates"/>
      <sheetName val="BOQ AC"/>
      <sheetName val="Section 2-SCHEDULE OF DAYWORK"/>
      <sheetName val="3f"/>
      <sheetName val="Imp_HDPE PN16"/>
      <sheetName val="Architectural works"/>
      <sheetName val="PILECAP"/>
      <sheetName val="DLdauvao"/>
      <sheetName val="_SHOPLIST.xls_70_,_0_s«i_x"/>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SHOPLIST_xls_70___0_s__i_____1"/>
      <sheetName val="_SHOPLIST_xls__VW__VU_________1"/>
      <sheetName val="_SHOPLIST_xls__VW__VU_________4"/>
      <sheetName val="_SHOPLIST_xls_70_x005f_x0000___0_x0_1"/>
      <sheetName val="_SHOPLIST_xls_70_x005f_x005f_x005f_x0000__1"/>
      <sheetName val="_SHOPLIST_xls_70___0_s__i_____5"/>
      <sheetName val="_SHOPLIST_xls_70_x005f_x0000___0_x0_4"/>
      <sheetName val="_VW_VU_)___)______tÏØ0____2"/>
      <sheetName val="_SHOPLIST_xls_70___0_s__i_____6"/>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_VW__VU_________5"/>
      <sheetName val="_SHOPLIST_xls__VW__VU_________6"/>
      <sheetName val="_SHOPLIST_xls_70_x005f_x0000___0_x0_5"/>
      <sheetName val="_SHOPLIST_xls_70___0_s__i_____7"/>
      <sheetName val="_SHOPLIST_xls__VW__VU_________7"/>
      <sheetName val="_SHOPLIST_xls__VW__VU_________8"/>
      <sheetName val="_SHOPLIST_xls_70_,_0_"/>
      <sheetName val="_SHOPLIST_xls_70___0_s__i_____8"/>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Integral waterproofing"/>
      <sheetName val="70,_0s«_x0008_iÆø_x0003_í¬_x0008_i"/>
      <sheetName val="[SHOPLIST.xls]_SHOPLIST_x_11236"/>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SHOPLIST.xls]_SHOPLIST_x_11515"/>
      <sheetName val="[SHOPLIST.xls]_SHOPLIST_x_11516"/>
      <sheetName val="[SHOPLIST.xls]_SHOPLIST_x_11517"/>
      <sheetName val="[SHOPLIST.xls]_SHOPLIST_x_11518"/>
      <sheetName val="[SHOPLIST.xls]_SHOPLIST_x_1151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PAIN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报价汇总表"/>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SPI"/>
      <sheetName val="Pump Rev"/>
      <sheetName val="AreaPerM"/>
      <sheetName val="FIELD"/>
      <sheetName val="SHOP"/>
      <sheetName val="TESTING"/>
      <sheetName val="WEIGHT"/>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汇率"/>
      <sheetName val="材料价"/>
      <sheetName val="汇率&amp;代码"/>
      <sheetName val="Cash Flow"/>
      <sheetName val="Flujo de Caja Consorcio"/>
      <sheetName val="METRAJ"/>
      <sheetName val="LIMA-CANTA"/>
      <sheetName val="WELCOME"/>
      <sheetName val="1999 BUDGET"/>
      <sheetName val="82巴基斯坦tapal"/>
      <sheetName val="배수내역 (2)"/>
      <sheetName val="[SHOPLIST.xls]_VW_VU____t__0__6"/>
      <sheetName val="ELၟ56"/>
      <sheetName val="GR.slab-reinft"/>
      <sheetName val="Summary output"/>
      <sheetName val="Main Assump."/>
      <sheetName val="封面"/>
      <sheetName val="主要材料价格取定表"/>
      <sheetName val="综合表"/>
      <sheetName val="磨煤加压"/>
      <sheetName val="安装"/>
      <sheetName val="Elect (3)"/>
      <sheetName val="主材人工及取费清单"/>
      <sheetName val="基础数据表"/>
      <sheetName val="非标价"/>
      <sheetName val="General Schedule"/>
      <sheetName val="basic-final"/>
      <sheetName val="Culverts"/>
      <sheetName val="Machinery-final"/>
      <sheetName val="Bituminous"/>
      <sheetName val="Site clearance"/>
      <sheetName val="Subase"/>
      <sheetName val="VERA R1"/>
      <sheetName val="REVA"/>
      <sheetName val="VERA"/>
      <sheetName val="1-OBJ98 "/>
      <sheetName val="9011 EXPAT_MANP"/>
      <sheetName val="장비"/>
      <sheetName val="노무"/>
      <sheetName val="자재"/>
      <sheetName val="산근1"/>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_SHOPLIST_xls_759"/>
      <sheetName val="_SHOPLIST.xls__SHOPLIST_xls__VW"/>
      <sheetName val="mweqpt"/>
      <sheetName val="[SHOPLIST.xls]70_x005f_x0000___0_x_39"/>
      <sheetName val="[SHOPLIST.xls]70___0_s__i___134"/>
      <sheetName val="[SHOPLIST.xls]70___0_s__i___135"/>
      <sheetName val="[SHOPLIST.xls]70___0_s__i___136"/>
      <sheetName val="E.O.steel"/>
      <sheetName val="1997 IPO"/>
      <sheetName val="Civil-Weekly"/>
      <sheetName val="Elec-Weekly"/>
      <sheetName val="Mech-Weekly"/>
      <sheetName val="Pipe-Weekly"/>
      <sheetName val="Tank-Weekly"/>
      <sheetName val="Project-Weekly"/>
      <sheetName val="U5-Weekly"/>
      <sheetName val="Mntly_sgmntl2"/>
      <sheetName val="Do Not Modify Or Delete"/>
      <sheetName val="IND MP"/>
      <sheetName val="demir"/>
      <sheetName val="Scatter"/>
      <sheetName val="SCHDULE OF FINISH "/>
      <sheetName val="E H Blinding"/>
      <sheetName val="E H Excavation"/>
      <sheetName val="Pc name"/>
      <sheetName val="C P A Blinding"/>
      <sheetName val="HVAC_M6____________SHOPLIST_x_2"/>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CLAIMS 4 (backup)"/>
      <sheetName val="CLAIM 4"/>
      <sheetName val="CLAIMS 5 (backup)"/>
      <sheetName val="CLAIM 5"/>
      <sheetName val="CLAIM 10"/>
      <sheetName val="CLAIMS1 (backup)"/>
      <sheetName val="CLAIM 1"/>
      <sheetName val="CLAIMS2 (backup)"/>
      <sheetName val="CLAIM 2"/>
      <sheetName val="B 2"/>
      <sheetName val="G2- Ground works"/>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70,/0s«iÆøí¬i161"/>
      <sheetName val="[SHOPLIST_xls]/VW111"/>
      <sheetName val="ตารางส่วนลด_EE_"/>
      <sheetName val="frais_VS_BBI"/>
      <sheetName val="FA_SUMMARY"/>
      <sheetName val="[SHOPLIST.xls]_VW_VU___t__0___2"/>
      <sheetName val="Bill split Utilities"/>
      <sheetName val="23B"/>
      <sheetName val="2A-CFRD"/>
      <sheetName val="_SHOPLIST.xls__VW__VU________18"/>
      <sheetName val="_SHOPLIST.xls__VW__VU________19"/>
      <sheetName val="_SHOPLIST.xls_70_x005f_x0000___0_x_10"/>
      <sheetName val="_SHOPLIST.xls_70___0_s__i____28"/>
      <sheetName val="_SHOPLIST.xls_70___0_s__i____29"/>
      <sheetName val="_SHOPLIST_xls_70___0_s__i_____9"/>
      <sheetName val="_SHOPLIST_xls_70___0_s__i____10"/>
      <sheetName val="_SHOPLIST_xls__SHOPLIST_xls_229"/>
      <sheetName val="_SHOPLIST_xls__SHOPLIST_xls_230"/>
      <sheetName val="_SHOPLIST_xls__SHOPLIST_xls_231"/>
      <sheetName val="_SHOPLIST_xls__SHOPLIST_xls_232"/>
      <sheetName val="_SHOPLIST_xls__SHOPLIST_xls_233"/>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18"/>
      <sheetName val="_SHOPLIST_xls_70_x005f_x005f_x005f_x0000__3"/>
      <sheetName val="_SHOPLIST_xls__SHOPLIST_xls_319"/>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9"/>
      <sheetName val="_SHOPLIST_xls_70___0_s__i____12"/>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__0_s__i____14"/>
      <sheetName val="_SHOPLIST_xls__VW__VU________10"/>
      <sheetName val="_SHOPLIST_xls__VW__VU________11"/>
      <sheetName val="_SHOPLIST_xls_70_x005f_x0000___0_x0_6"/>
      <sheetName val="_SHOPLIST_xls_70___0_s__i____15"/>
      <sheetName val="_SHOPLIST_xls__SHOPLIST_xls_464"/>
      <sheetName val="_SHOPLIST_xls__SHOPLIST_xls_465"/>
      <sheetName val="_SHOPLIST_xls_70___0_s__i____16"/>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VW__VU________20"/>
      <sheetName val="_SHOPLIST.xls__VW__VU________21"/>
      <sheetName val="_SHOPLIST.xls_70_x005f_x0000___0_x_11"/>
      <sheetName val="_SHOPLIST.xls_70___0_s__i____30"/>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_VW__VU________24"/>
      <sheetName val="_SHOPLIST.xls__VW__VU________25"/>
      <sheetName val="_SHOPLIST.xls_70_x005f_x0000___0_x_13"/>
      <sheetName val="_SHOPLIST.xls_70___0_s__i____36"/>
      <sheetName val="_SHOPLIST.xls_70___0_s__i____37"/>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70_x005f_x005f_x005f_x0000_13"/>
      <sheetName val="_SHOPLIST.xls__SHOPLIST_xl_1314"/>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_SHOPLIST_xl_1142"/>
      <sheetName val="_SHOPLIST.xls__SHOPLIST_xl_1143"/>
      <sheetName val="_SHOPLIST.xls__SHOPLIST_xl_1144"/>
      <sheetName val="_SHOPLIST.xls__SHOPLIST_xl_1145"/>
      <sheetName val="_SHOPLIST.xls__SHOPLIST_xl_1146"/>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70_x005f_x005f_x005f_x0000_12"/>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_xls_70,_0s«_iÆø_í¬3"/>
      <sheetName val="_SHOPLIST_xls_70,_0s«iÆøí¬i23"/>
      <sheetName val="_SHOPLIST_xls_70,_0s«iÆøí¬i33"/>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_VW__VU________12"/>
      <sheetName val="_SHOPLIST_xls_70___0_s__i____17"/>
      <sheetName val="_SHOPLIST_xls__VW__VU________13"/>
      <sheetName val="_SHOPLIST_xls_70___0_s__i____18"/>
      <sheetName val="_SHOPLIST_xls_70_x005f_x0000___0_x0_7"/>
      <sheetName val="_SHOPLIST_xls_70___0_s__i____19"/>
      <sheetName val="_SHOPLIST_xls__VW__VU________14"/>
      <sheetName val="_SHOPLIST_xls_70___0_s__i____20"/>
      <sheetName val="_SHOPLIST_xls__VW__VU________15"/>
      <sheetName val="_SHOPLIST_xls_70___0_s__i____21"/>
      <sheetName val="_SHOPLIST_xls_70_x005f_x0000___0_x0_8"/>
      <sheetName val="_SHOPLIST_xls_70___0_s__i____22"/>
      <sheetName val="_SHOPLIST_xls__VW__VU________16"/>
      <sheetName val="_SHOPLIST_xls__SHOPLIST_xls_610"/>
      <sheetName val="_SHOPLIST_xls__SHOPLIST_xls_611"/>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631"/>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657"/>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671"/>
      <sheetName val="_SHOPLIST_xls__SHOPLIST_xls_672"/>
      <sheetName val="_SHOPLIST_xls__SHOPLIST_xls_673"/>
      <sheetName val="_SHOPLIST_xls__SHOPLIST_xls_674"/>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690"/>
      <sheetName val="_SHOPLIST_xls__SHOPLIST_xls_691"/>
      <sheetName val="_SHOPLIST_xls__SHOPLIST_xls_692"/>
      <sheetName val="_SHOPLIST_xls__SHOPLIST_xls_693"/>
      <sheetName val="_SHOPLIST_xls__SHOPLIST_xls_694"/>
      <sheetName val="_SHOPLIST_xls_70_x005f_x005f_x005f_x0000__6"/>
      <sheetName val="_SHOPLIST_xls__SHOPLIST_xls_695"/>
      <sheetName val="_SHOPLIST_xls__SHOPLIST_xls_696"/>
      <sheetName val="_SHOPLIST_xls__SHOPLIST_xls_697"/>
      <sheetName val="_SHOPLIST_xls__SHOPLIST_xls_698"/>
      <sheetName val="_SHOPLIST_xls__SHOPLIST_xls_699"/>
      <sheetName val="_SHOPLIST_xls__SHOPLIST_xls_700"/>
      <sheetName val="_SHOPLIST_xls_70___0_s__i____23"/>
      <sheetName val="_SHOPLIST_xls__VW__VU________17"/>
      <sheetName val="_SHOPLIST_xls_70___0_s__i____24"/>
      <sheetName val="_SHOPLIST_xls_70_x005f_x0000___0_x0_9"/>
      <sheetName val="_SHOPLIST_xls_70___0_s__i____25"/>
      <sheetName val="_SHOPLIST_xls__VW__VU________18"/>
      <sheetName val="_SHOPLIST_xls__SHOPLIST_xls_769"/>
      <sheetName val="_SHOPLIST_xls__SHOPLIST_xls_770"/>
      <sheetName val="_SHOPLIST_xls__SHOPLIST_xls_771"/>
      <sheetName val="_SHOPLIST_xls__SHOPLIST_xls_772"/>
      <sheetName val="_SHOPLIST_xls__SHOPLIST_xls_773"/>
      <sheetName val="_SHOPLIST_xls__SHOPLIST_xls_774"/>
      <sheetName val="_SHOPLIST_xls__SHOPLIST_xls_775"/>
      <sheetName val="_SHOPLIST_xls__SHOPLIST_xls_776"/>
      <sheetName val="_SHOPLIST_xls__SHOPLIST_xls_777"/>
      <sheetName val="_SHOPLIST_xls__SHOPLIST_xls_778"/>
      <sheetName val="_SHOPLIST_xls__SHOPLIST_xls_779"/>
      <sheetName val="_SHOPLIST_xls__SHOPLIST_xls_78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_SHOPLIST_xls_788"/>
      <sheetName val="_SHOPLIST_xls__SHOPLIST_xls_789"/>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70_x005f_x005f_x005f_x0000__7"/>
      <sheetName val="_SHOPLIST_xls_70,_0s«iÆøí¬i41"/>
      <sheetName val="_SHOPLIST_xls_70,_0s«iÆøí¬i51"/>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_SHOPLIST_xls_901"/>
      <sheetName val="_SHOPLIST_xls__SHOPLIST_xls_902"/>
      <sheetName val="_SHOPLIST_xls_70___0_s__i____26"/>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xls__SHOPLIST_xl_1470"/>
      <sheetName val="_SHOPLIST.xls__SHOPLIST_xl_1471"/>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_xls__VW3"/>
      <sheetName val="_SHOPLIST_xls__VW2"/>
      <sheetName val="_SHOPLIST_xls_70,_0s«iÆøí¬i24"/>
      <sheetName val="_SHOPLIST_xls__VW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0"/>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70___0_s__i____38"/>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70___0_s__i____52"/>
      <sheetName val="_SHOPLIST.xls_70___0_s__i____53"/>
      <sheetName val="_SHOPLIST.xls_70___0_s__i____5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70_x005f_x005f_x005f_x0000_15"/>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70___0_s__i____55"/>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70_x005f_x0000___0_x_17"/>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8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_SHOPLIST_xl_3669"/>
      <sheetName val="_SHOPLIST.xls__SHOPLIST_xl_3670"/>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70___0_s__i____56"/>
      <sheetName val="_SHOPLIST.xls_70_x005f_x0000___0_x_18"/>
      <sheetName val="_SHOPLIST.xls_70___0_s__i____57"/>
      <sheetName val="_SHOPLIST.xls_70___0_s__i____58"/>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70_x005f_x005f_x005f_x0000_16"/>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70___0_s__i____59"/>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70_x005f_x0000___0_x_19"/>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VW__VU________34"/>
      <sheetName val="_SHOPLIST.xls__VW__VU________35"/>
      <sheetName val="_SHOPLIST.xls__SHOPLIST_xl_4632"/>
      <sheetName val="_SHOPLIST.xls__SHOPLIST_xl_4633"/>
      <sheetName val="_SHOPLIST.xls_70___0_s__i____60"/>
      <sheetName val="_SHOPLIST.xls__SHOPLIST_xl_4634"/>
      <sheetName val="_SHOPLIST.xls__SHOPLIST_xl_4635"/>
      <sheetName val="_SHOPLIST.xls__VW__VU________36"/>
      <sheetName val="_SHOPLIST.xls__VW__VU________37"/>
      <sheetName val="_SHOPLIST.xls__SHOPLIST_xl_4636"/>
      <sheetName val="_SHOPLIST.xls__SHOPLIST_xl_4637"/>
      <sheetName val="_SHOPLIST.xls_70___0_s__i____61"/>
      <sheetName val="_SHOPLIST.xls__SHOPLIST_xl_4638"/>
      <sheetName val="_SHOPLIST.xls__SHOPLIST_xl_4639"/>
      <sheetName val="_SHOPLIST.xls__SHOPLIST_xl_4640"/>
      <sheetName val="_SHOPLIST.xls_70___0_s__i____62"/>
      <sheetName val="_SHOPLIST.xls__SHOPLIST_xl_4641"/>
      <sheetName val="_SHOPLIST.xls__SHOPLIST_xl_4642"/>
      <sheetName val="_SHOPLIST.xls__SHOPLIST_xl_4643"/>
      <sheetName val="_SHOPLIST.xls__VW__VU________38"/>
      <sheetName val="_SHOPLIST.xls_70___0_s__i____63"/>
      <sheetName val="_SHOPLIST.xls__VW__VU________39"/>
      <sheetName val="_SHOPLIST.xls__VW__VU________40"/>
      <sheetName val="_SHOPLIST.xls_70_x005f_x0000___0_x_20"/>
      <sheetName val="_SHOPLIST.xls_70___0_s__i____64"/>
      <sheetName val="_SHOPLIST.xls__SHOPLIST_xl_4644"/>
      <sheetName val="_SHOPLIST.xls__SHOPLIST_xl_4645"/>
      <sheetName val="_SHOPLIST.xls_70___0_s__i____6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70_x005f_x005f_x005f_x0000_17"/>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70___0_s__i____6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70_x005f_x0000___0_x_21"/>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VW__VU________41"/>
      <sheetName val="_SHOPLIST.xls__VW__VU________42"/>
      <sheetName val="_SHOPLIST.xls__SHOPLIST_xl_5075"/>
      <sheetName val="_SHOPLIST.xls__SHOPLIST_xl_5076"/>
      <sheetName val="_SHOPLIST.xls_70___0_s__i____67"/>
      <sheetName val="_SHOPLIST.xls__SHOPLIST_xl_5077"/>
      <sheetName val="_SHOPLIST.xls__SHOPLIST_xl_5078"/>
      <sheetName val="_SHOPLIST.xls__VW__VU________43"/>
      <sheetName val="_SHOPLIST.xls__VW__VU________44"/>
      <sheetName val="_SHOPLIST.xls__SHOPLIST_xl_5079"/>
      <sheetName val="_SHOPLIST.xls__SHOPLIST_xl_5080"/>
      <sheetName val="_SHOPLIST.xls_70___0_s__i____68"/>
      <sheetName val="_SHOPLIST.xls__SHOPLIST_xl_5081"/>
      <sheetName val="_SHOPLIST.xls__SHOPLIST_xl_5082"/>
      <sheetName val="_SHOPLIST.xls__SHOPLIST_xl_5083"/>
      <sheetName val="_SHOPLIST.xls_70___0_s__i____69"/>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xls_70_x005f_x0000__7"/>
      <sheetName val="_SHOPLIST.xls_70_x005f_x0000__8"/>
      <sheetName val="_SHOPLIST_xls_70_x005f_x0000___0_x010"/>
      <sheetName val="_SHOPLIST.xls_70_x005f_x005f_x005f_x0000_18"/>
      <sheetName val="_SHOPLIST.xls_70_x005f_x005f_x005f_x0000_19"/>
      <sheetName val="_SHOPLIST.xls_70_x005f_x005f_x005f_x0000_20"/>
      <sheetName val="_SHOPLIST.xls_70_x005f_x005f_x005f_x0000_21"/>
      <sheetName val="_SHOPLIST.xls_70_x005f_x0000___0_x_22"/>
      <sheetName val="_SHOPLIST.xls_70___0_s__i____70"/>
      <sheetName val="_SHOPLIST.xls_70___0_s__i____71"/>
      <sheetName val="_SHOPLIST.xls_70_x005f_x005f_x005f_x0000_22"/>
      <sheetName val="_SHOPLIST.xls_70___0_s__i____72"/>
      <sheetName val="_SHOPLIST_xls_70__0_x0_2"/>
      <sheetName val="_SHOPLIST.xls_70__0_x0_9"/>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xls_70,_0s«_x0008_iÆø_x0003_í¬_x0008_i"/>
      <sheetName val="_SHOPLIST.xls__VW_VU____t__0__2"/>
      <sheetName val="_SHOPLIST.xls_70,_0s« iÆø í¬ i"/>
      <sheetName val="_SHOPLIST.xls_70,_0s�_x0008_i��_x0003_��_x0008_i"/>
      <sheetName val="0. Index"/>
      <sheetName val="Apx AA"/>
      <sheetName val="Schedule of Material Submittal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_x005f_x0000__1"/>
      <sheetName val="70,/0_x002"/>
      <sheetName val="[SHOPLIST.xls]70__0_x_15"/>
      <sheetName val="[SHOPLIST.xls]70_x005f_x0000_14"/>
      <sheetName val="[SHOPLIST.xls]70__0_x_14"/>
      <sheetName val="[SHOPLIST_xls]70,/0_x004"/>
      <sheetName val="[SHOPLIST_xls]70,/0_x005"/>
      <sheetName val="Geneí¬_x0008_i??_x0014_?0_"/>
      <sheetName val="Guneí¬_x0008_i_x0"/>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CBS"/>
      <sheetName val="mem-property"/>
      <sheetName val="Coalmine"/>
      <sheetName val="pricing"/>
      <sheetName val="sof"/>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Ana Blanket"/>
      <sheetName val="Part 2"/>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 val="IPC Summary"/>
      <sheetName val="Elect&amp;Water Consumption"/>
      <sheetName val="Work Package No.01"/>
      <sheetName val="Option 1 Bill"/>
      <sheetName val="Work Package No.02"/>
      <sheetName val="Work Package No.03"/>
      <sheetName val="C.15-Material On Site (MOH)"/>
      <sheetName val=" Summary - VO"/>
      <sheetName val="No-edit"/>
      <sheetName val="Keels-6.2.2014"/>
      <sheetName val="FlowHmgma Grds-9.7.2013-details"/>
      <sheetName val="Imp Cost"/>
      <sheetName val="Joinery"/>
      <sheetName val="Raft Found. Computation"/>
      <sheetName val="[SHOPLIST.xls]_VW_VU____t__0__7"/>
      <sheetName val="Plant &amp;  Machinery"/>
      <sheetName val="[SHOPLIST.xls]70___0_s�_i_��__2"/>
      <sheetName val="Gene�� i??_x0014_?0."/>
      <sheetName val="Commodities"/>
      <sheetName val="2-Conc"/>
      <sheetName val="cash ph 3a"/>
      <sheetName val="without claims"/>
      <sheetName val="[SHOPLIST.xls]_VW_VU___t__0___3"/>
      <sheetName val="Клининг"/>
      <sheetName val="ГК (Прогноз)"/>
      <sheetName val="Staff Cost - NTB Inputs"/>
      <sheetName val="12CGOU"/>
      <sheetName val="tj定额"/>
      <sheetName val="基础数据"/>
      <sheetName val="设置"/>
      <sheetName val="送电线路建筑安装工程费用汇总表（表二丙） 预规"/>
      <sheetName val="送电线路建筑安装工程费用汇总表（表二丙）行规"/>
      <sheetName val="foot-slab_reinR_x0010_"/>
      <sheetName val="foot-slab_reinh/"/>
      <sheetName val="foot-slab_reinÀ"/>
      <sheetName val="foot-slab_rein_x0008_ "/>
      <sheetName val="foot-slab_rein0ê"/>
      <sheetName val="foot-slab_rein`_x0010_"/>
      <sheetName val="foot-slab_reinP_x000c_"/>
      <sheetName val="foot-slab_reinÀ "/>
      <sheetName val="foot-slab_rein]¼"/>
      <sheetName val="foot-slab_reindP"/>
      <sheetName val="foot-slab_rein_x0002_"/>
      <sheetName val="foot-slab_rein_x0018_¼"/>
      <sheetName val="CABLE_DATA"/>
      <sheetName val="매크로"/>
      <sheetName val="기계경비(시간당)"/>
      <sheetName val="부대내역"/>
      <sheetName val="v"/>
      <sheetName val="r"/>
      <sheetName val="VSTS_ValidationWS_1"/>
      <sheetName val="sht1"/>
      <sheetName val="sht2"/>
      <sheetName val="sht3"/>
      <sheetName val="sht4"/>
      <sheetName val="sht5"/>
      <sheetName val="03 Detailed"/>
      <sheetName val="01 Bid Price summary"/>
      <sheetName val="[SHOPLIST.xls]70__0_x_16"/>
      <sheetName val="[SHOPLIST.xls]70_x005f_x0000_15"/>
      <sheetName val="[SHOPLIST.xls]70__0_x_17"/>
      <sheetName val="[SHOPLIST.xls]70__0_x_18"/>
      <sheetName val="[SHOPLIST.xls]70_x005f_x0000_16"/>
      <sheetName val="[SHOPLIST.xls]70__0_x_19"/>
      <sheetName val="[SHOPLIST.xls]70__0_x_20"/>
      <sheetName val="[SHOPLIST.xls]70_x005f_x0000_17"/>
      <sheetName val="[SHOPLIST.xls]70__0_x_21"/>
      <sheetName val="[SHOPLIST_xls]70__0_x010"/>
      <sheetName val="[SHOPLIST.xls]70_2"/>
      <sheetName val="[SHOPLIST.xls]70_4"/>
      <sheetName val="[SHOPLIST.xls]70_3"/>
      <sheetName val="[SHOPLIST.xls]70_5"/>
      <sheetName val="[SHOPLIST.xls]70_6"/>
      <sheetName val="[SHOPLIST.xls]70_7"/>
      <sheetName val="[SHOPLIST.xls]70_8"/>
      <sheetName val="[SHOPLIST.xls]70_x005f_x0000_18"/>
      <sheetName val="[SHOPLIST.xls]70_x005f_x0000_19"/>
      <sheetName val="[SHOPLIST.xls]70_x005f_x0000_20"/>
      <sheetName val="[SHOPLIST.xls]70_x005f_x0000_21"/>
      <sheetName val="70_6"/>
      <sheetName val="70_7"/>
      <sheetName val="[SHOPLIST.xls]70_9"/>
      <sheetName val="[SHOPLIST.xls]7010"/>
      <sheetName val="[SHOPLIST.xls]7011"/>
      <sheetName val="[SHOPLIST.xls]7013"/>
      <sheetName val="[SHOPLIST.xls]7012"/>
      <sheetName val="_SHOPLIST.xls_70_2"/>
      <sheetName val="_SHOPLIST_xls_70,_0_x001"/>
      <sheetName val="_SHOPLIST_xls_70,_0_x002"/>
      <sheetName val="[SHOPLIST.xls]70__0_x_22"/>
      <sheetName val="[SHOPLIST.xls]70_x005f_x0000_22"/>
      <sheetName val="[SHOPLIST.xls]70,/0_x001"/>
      <sheetName val="[SHOPLIST.xls]70,/0_x002"/>
      <sheetName val="[SHOPLIST.xls]70__0_x_23"/>
      <sheetName val="[SHOPLIST.xls]70__0_x_24"/>
      <sheetName val="_SHOPLIST_xls_70__0_x0_3"/>
      <sheetName val="[SHOPLIST.xls]70__0_x_25"/>
      <sheetName val="[SHOPLIST.xls]70__0_x_26"/>
      <sheetName val="[SHOPLIST.xls]70__0_x_27"/>
      <sheetName val="[SHOPLIST.xls]70__0_x_28"/>
      <sheetName val="[SHOPLIST.xls]70__0_x_29"/>
      <sheetName val="[SHOPLIST.xls]70__0_x_30"/>
      <sheetName val="[SHOPLIST.xls]70_x005f_x0000_23"/>
      <sheetName val="[SHOPLIST.xls]70__0_x_31"/>
      <sheetName val="[SHOPLIST.xls]70_x005f_x0000_24"/>
      <sheetName val="[SHOPLIST.xls]70__0_x_32"/>
      <sheetName val="[SHOPLIST.xls]70__0_x_33"/>
      <sheetName val="[SHOPLIST.xls]70_x005f_x0000_25"/>
      <sheetName val="[SHOPLIST.xls]70__0_x_34"/>
      <sheetName val="[SHOPLIST.xls]70__0_x_35"/>
      <sheetName val="[SHOPLIST.xls]70_x005f_x0000_26"/>
      <sheetName val="[SHOPLIST.xls]70__0_x_36"/>
      <sheetName val="_SHOPLIST.xls_70_3"/>
      <sheetName val="_SHOPLIST.xls_70_5"/>
      <sheetName val="_SHOPLIST.xls_70_4"/>
      <sheetName val="_SHOPLIST.xls_70_6"/>
      <sheetName val="[SHOPLIST_xls]70__0_x011"/>
      <sheetName val="[SHOPLIST_xls]70_x005f_x0000__9"/>
      <sheetName val="[SHOPLIST_xls]70__0_x012"/>
      <sheetName val="[SHOPLIST_xls]70_x005f_x0000_10"/>
      <sheetName val="[SHOPLIST_xls]70__0_x013"/>
      <sheetName val="[SHOPLIST_xls]70__0_x014"/>
      <sheetName val="[SHOPLIST_xls]70_x005f_x0000_11"/>
      <sheetName val="[SHOPLIST_xls]70_x005f_x0000_12"/>
      <sheetName val="[SHOPLIST.xls]70__0_x_37"/>
      <sheetName val="[SHOPLIST.xls]70_x005f_x0000_27"/>
      <sheetName val="[SHOPLIST.xls]70__0_x_38"/>
      <sheetName val="_SHOPLIST.xls_70__0_x_10"/>
      <sheetName val="_SHOPLIST_xls_70__0_x0_4"/>
      <sheetName val="_SHOPLIST_xls_70__0_x0_5"/>
      <sheetName val="_SHOPLIST_xls_70__0_x0_6"/>
      <sheetName val="_SHOPLIST_xls_70__0_x0_1"/>
      <sheetName val="_SHOPLIST_xls_70,_0_x003"/>
      <sheetName val="_SHOPLIST.xls_70__0_x_11"/>
      <sheetName val="_SHOPLIST.xls_70__0_x_12"/>
      <sheetName val="_SHOPLIST.xls_70__0_x_13"/>
      <sheetName val="_SHOPLIST_xls_70__0_x0_7"/>
      <sheetName val="_SHOPLIST_xls_70__0_x0_8"/>
      <sheetName val="_SHOPLIST_xls_70__0_x0_9"/>
      <sheetName val="_SHOPLIST_xls_70__0_x_10"/>
      <sheetName val="_SHOPLIST_xls_70,_0_x004"/>
      <sheetName val="_SHOPLIST_xls_70,_0_x005"/>
      <sheetName val="_SHOPLIST.xls_70__0_x_15"/>
      <sheetName val="_SHOPLIST.xls_70_x005f_x0000_14"/>
      <sheetName val="_SHOPLIST.xls_70__0_x_14"/>
      <sheetName val="70,_0_x001"/>
      <sheetName val="70,_0_x002"/>
      <sheetName val="_SHOPLIST.xls_70__0_x_16"/>
      <sheetName val="_SHOPLIST.xls_70_x005f_x0000_15"/>
      <sheetName val="_SHOPLIST.xls_70__0_x_17"/>
      <sheetName val="_SHOPLIST.xls_70__0_x_18"/>
      <sheetName val="_SHOPLIST.xls_70_x005f_x0000_16"/>
      <sheetName val="_SHOPLIST.xls_70__0_x_19"/>
      <sheetName val="_SHOPLIST.xls_70__0_x_20"/>
      <sheetName val="_SHOPLIST.xls_70_x005f_x0000_17"/>
      <sheetName val="_SHOPLIST.xls_70__0_x_21"/>
      <sheetName val="_SHOPLIST.xls_70_7"/>
      <sheetName val="_SHOPLIST.xls_70_8"/>
      <sheetName val="_SHOPLIST_xls_70__0_x010"/>
      <sheetName val="_SHOPLIST.xls_70_x005f_x0000_18"/>
      <sheetName val="_SHOPLIST.xls_70_x005f_x0000_19"/>
      <sheetName val="_SHOPLIST.xls_70_x005f_x0000_20"/>
      <sheetName val="_SHOPLIST.xls_70_x005f_x0000_21"/>
      <sheetName val="_SHOPLIST.xls_70__0_x_22"/>
      <sheetName val="_SHOPLIST.xls_70_x005f_x0000_22"/>
      <sheetName val="_SHOPLIST.xls_70_9"/>
      <sheetName val="_SHOPLIST.xls_7010"/>
      <sheetName val="_SHOPLIST.xls_7011"/>
      <sheetName val="_SHOPLIST.xls_7013"/>
      <sheetName val="_SHOPLIST.xls_7012"/>
      <sheetName val="Guneí¬_x0008_i"/>
      <sheetName val="Estimation Price List"/>
      <sheetName val="Mullion Calc"/>
      <sheetName val="Transom Calc"/>
      <sheetName val="MARGIN"/>
      <sheetName val="TENDER STUDY"/>
      <sheetName val="GLASS HISTORY"/>
      <sheetName val="SELLING PRICE"/>
      <sheetName val="CBD"/>
      <sheetName val="HM02"/>
      <sheetName val="HM04"/>
      <sheetName val="WORKOUT"/>
      <sheetName val="AG01"/>
      <sheetName val="D1S1-GF-W01-CW"/>
      <sheetName val="D1S1-GF-W02-CW"/>
      <sheetName val="D1S1-GF-W03-CW&amp;SL-CORNER"/>
      <sheetName val="D1S1-GF-W04"/>
      <sheetName val="D1S1-GF-W05-WINDOW"/>
      <sheetName val="D1S1-GF-W06"/>
      <sheetName val="D1S1-GF-W07"/>
      <sheetName val="D1S1-GF-W08"/>
      <sheetName val="D1S1-GF-W09"/>
      <sheetName val="D1S1-GF-W10"/>
      <sheetName val="D1S1-GF-W11"/>
      <sheetName val="D1S1-GF-W12"/>
      <sheetName val="D1S1-GF-W13"/>
      <sheetName val="D1S1-GF-W14"/>
      <sheetName val="D1S1-GF-W15"/>
      <sheetName val="D1S1-GF-W16-SL"/>
      <sheetName val="D1S1-GF-W17"/>
      <sheetName val="D1S1-GF-W18"/>
      <sheetName val="D1S1-L1-W01"/>
      <sheetName val="D1S1-L1-W02"/>
      <sheetName val="D1S1-L1-W03"/>
      <sheetName val="D1S1-L1-W04"/>
      <sheetName val="D1S1-L1-W06"/>
      <sheetName val="D1S1-L1-W07"/>
      <sheetName val="D1S1-L1-W08"/>
      <sheetName val="D1S1-L1-W09"/>
      <sheetName val="D1S1-L1-W10"/>
      <sheetName val="D1S1-L1-W11"/>
      <sheetName val="D1S1-L1-W12"/>
      <sheetName val="D1S1-L1-W13"/>
      <sheetName val="D1S1-L1-W14"/>
      <sheetName val="D1S1-L1-W15"/>
      <sheetName val="D1S1-L1-W16"/>
      <sheetName val="D1S1-L1-W17"/>
      <sheetName val="D1S1-L1-W18"/>
      <sheetName val="D1S1-L1-W19"/>
      <sheetName val="D1S1-L1-W20"/>
      <sheetName val="D1S1-RF-W01"/>
      <sheetName val="D1S2-GF-W01"/>
      <sheetName val="D1S2-GF-W02"/>
      <sheetName val="D1S2-GF-W03"/>
      <sheetName val="D1S2-GF-W04"/>
      <sheetName val="D1S2-GF-W05"/>
      <sheetName val="D1S2-GF-W06"/>
      <sheetName val="D1S2-GF-W07"/>
      <sheetName val="D1S2-GF-W08"/>
      <sheetName val="D1S2-GF-W09"/>
      <sheetName val="D1S2-GF-W10"/>
      <sheetName val="D1S2-GF-W11"/>
      <sheetName val="D1S2-GF-W12"/>
      <sheetName val="D1S2-GF-W13"/>
      <sheetName val="D1S2-GF-W14"/>
      <sheetName val="D1S2-GF-W15"/>
      <sheetName val="D1S2-GF-W16"/>
      <sheetName val="D1S2-GF-W17"/>
      <sheetName val="D1S2-GF-W18"/>
      <sheetName val="D1S2-L1-W02"/>
      <sheetName val="D1S2-L1-W03"/>
      <sheetName val="D1S2-L1-W04"/>
      <sheetName val="D1S2-L1-W05 - missing in BOQ"/>
      <sheetName val="D1S2-L1-W06"/>
      <sheetName val="D1S2-L1-W07"/>
      <sheetName val="D1S2-L1-W08"/>
      <sheetName val="D1S2-L1-W09"/>
      <sheetName val="D1S2-L1-W10"/>
      <sheetName val="D1S2-L1-W11"/>
      <sheetName val="D1S2-L1-W12"/>
      <sheetName val="D1S2-L1-W13"/>
      <sheetName val="D1S2-L1-W14"/>
      <sheetName val="D1S2-L1-W15"/>
      <sheetName val="D1S2-L1-W16"/>
      <sheetName val="D1S2-L1-W17"/>
      <sheetName val="D1S2-L1-W18"/>
      <sheetName val="D1S2-L1-W19"/>
      <sheetName val="D1S2-RF-W01"/>
      <sheetName val="D1S3-GF-W01"/>
      <sheetName val="D1S3-GF-W02"/>
      <sheetName val="D1S3-GF-W03"/>
      <sheetName val="D1S3-GF-W04"/>
      <sheetName val="D1S3-GF-W05"/>
      <sheetName val="D1S3-GF-W06"/>
      <sheetName val="D1S3-GF-W07"/>
      <sheetName val="D1S3-GF-W08"/>
      <sheetName val="D1S3-GF-W09"/>
      <sheetName val="D1S3-GF-W10"/>
      <sheetName val="D1S3-GF-W11"/>
      <sheetName val="D1S3-GF-W12"/>
      <sheetName val="D1S3-GF-W13"/>
      <sheetName val="D1S3-GF-W14"/>
      <sheetName val="D1S3-GF-W15"/>
      <sheetName val="D1S3-GF-W16"/>
      <sheetName val="D1S3-GF-W17"/>
      <sheetName val="D1S3-GF-W18"/>
      <sheetName val="D1S3-GF-W19"/>
      <sheetName val="D1S3-L1-W01"/>
      <sheetName val="D1S3-L1-W02"/>
      <sheetName val="D1S3-L1-W03"/>
      <sheetName val="D1S3-L1-W04"/>
      <sheetName val="D1S3-L1-W05"/>
      <sheetName val="D1S3-L1-W06"/>
      <sheetName val="D1S3-L1-W07"/>
      <sheetName val="D1S3-L1-W08"/>
      <sheetName val="D1S3-L1-W09"/>
      <sheetName val="D1S3-L1-W10"/>
      <sheetName val="D1S3-L1-W11"/>
      <sheetName val="D1S3-L1-W12"/>
      <sheetName val="D1S3-RF-W01"/>
      <sheetName val="D2S1-GF-W01"/>
      <sheetName val="D2S1-GF-W02"/>
      <sheetName val="D2S1-GF-W03"/>
      <sheetName val="D2S1-GF-W04"/>
      <sheetName val="D2S1-GF-W05"/>
      <sheetName val="D2S1-GF-W06"/>
      <sheetName val="D2S1-GF-W07"/>
      <sheetName val="D2S1-GF-W08"/>
      <sheetName val="D2S1-GF-W09"/>
      <sheetName val="D2S1-GF-W10"/>
      <sheetName val="D2S1-GF-W11"/>
      <sheetName val="D2S1-GF-W12"/>
      <sheetName val="D2S1-GF-W13"/>
      <sheetName val="D2S1-GF-W14"/>
      <sheetName val="D2S1-GF-W15"/>
      <sheetName val="D2S1-GF-W16"/>
      <sheetName val="D2S1-GF-W17"/>
      <sheetName val="D2S1-L1-W01"/>
      <sheetName val="D2S1-L1-W02"/>
      <sheetName val="D2S1-L1-W03"/>
      <sheetName val="D2S1-L1-W04"/>
      <sheetName val="D2S1-L1-W05"/>
      <sheetName val="D2S1-L1-W06"/>
      <sheetName val="D2S1-L1-W07"/>
      <sheetName val="D2S1-L1-W08"/>
      <sheetName val="D2S1-L1-W09"/>
      <sheetName val="D2S1-L1-W10"/>
      <sheetName val="D2S1-L1-W11"/>
      <sheetName val="D2S1-L1-W12"/>
      <sheetName val="D2S1-L1-W13"/>
      <sheetName val="D2S1-L1-W14"/>
      <sheetName val="D2S1-L1-W15"/>
      <sheetName val="D2S1-L1-W16"/>
      <sheetName val="D2S1-L1-W17"/>
      <sheetName val="D2S1-RF-W01"/>
      <sheetName val="D2S2-GF-W01"/>
      <sheetName val="D2S2-GF-W02"/>
      <sheetName val="D2S2-GF-W03"/>
      <sheetName val="D2S2-GF-W04"/>
      <sheetName val="D2S2-GF-W05"/>
      <sheetName val="D2S2-GF-W06"/>
      <sheetName val="D2S2-GF-W07"/>
      <sheetName val="D2S2-GF-W08"/>
      <sheetName val="D2S2-GF-W09"/>
      <sheetName val="D2S2-GF-W10"/>
      <sheetName val="D2S2-GF-W11"/>
      <sheetName val="D2S2-GF-W12"/>
      <sheetName val="D2S2-GF-W13"/>
      <sheetName val="D2S2-GF-W14"/>
      <sheetName val="D2S2-GF-W15"/>
      <sheetName val="D2S2-GF-W16"/>
      <sheetName val="D2S2-GF-W17"/>
      <sheetName val="D2S2-L1-W01"/>
      <sheetName val="D2S2-L1-W02"/>
      <sheetName val="D2S2-L1-W03"/>
      <sheetName val="D2S2-L1-W04"/>
      <sheetName val="D2S2-L1-W05"/>
      <sheetName val="D2S2-L1-W06"/>
      <sheetName val="D2S2-L1-W07"/>
      <sheetName val="D2S2-L1-W08"/>
      <sheetName val="D2S2-L1-W09"/>
      <sheetName val="D2S2-L1-W10"/>
      <sheetName val="D2S2-L1-W11"/>
      <sheetName val="D2S2-L1-W12"/>
      <sheetName val="D2S2-L1-W13"/>
      <sheetName val="D2S2-L1-W14"/>
      <sheetName val="D2S2-L1-W15"/>
      <sheetName val="D2S2-RF-W01"/>
      <sheetName val="D2S3-GF-W01"/>
      <sheetName val="D2S3-GF-W02"/>
      <sheetName val="D2S3-GF-W03"/>
      <sheetName val="D2S3-GF-W04"/>
      <sheetName val="D2S3-GF-W05"/>
      <sheetName val="D2S3-GF-W06"/>
      <sheetName val="D2S3-GF-W07"/>
      <sheetName val="D2S3-GF-W08"/>
      <sheetName val="D2S3-GF-W09"/>
      <sheetName val="D2S3-GF-W10"/>
      <sheetName val="D2S3-GF-W11"/>
      <sheetName val="D2S3-GF-W12"/>
      <sheetName val="D2S3-GF-W13"/>
      <sheetName val="D2S3-GF-W14"/>
      <sheetName val="D2S3-GF-W15"/>
      <sheetName val="D2S3-GF-W16"/>
      <sheetName val="D2S3-GF-W17"/>
      <sheetName val="D2S3-L1-W01"/>
      <sheetName val="D2S3-L1-W02"/>
      <sheetName val="D2S3-L1-W03"/>
      <sheetName val="D2S3-L1-W04"/>
      <sheetName val="D2S3-L1-W05"/>
      <sheetName val="D2S3-L1-W06"/>
      <sheetName val="D2S3-L1-W07"/>
      <sheetName val="D2S3-L1-W08"/>
      <sheetName val="D2S3-L1-W09"/>
      <sheetName val="D2S3-RF-W01"/>
      <sheetName val="D2S3-RF-W02"/>
      <sheetName val="D2S3-RF-W03"/>
      <sheetName val="D3S1-GF-W01"/>
      <sheetName val="D3S1-GF-W02"/>
      <sheetName val="D3S1-GF-W03"/>
      <sheetName val="D3S1-GF-W04"/>
      <sheetName val="D3S1-GF-W05"/>
      <sheetName val="D3S1-GF-W06"/>
      <sheetName val="D3S1-GF-W07"/>
      <sheetName val="D3S1-GF-W08"/>
      <sheetName val="D3S1-GF-W09"/>
      <sheetName val="D3S1-GF-W10"/>
      <sheetName val="D3S1-GF-W11"/>
      <sheetName val="D3S1-GF-W12"/>
      <sheetName val="D3S1-GF-W13"/>
      <sheetName val="D3S1-GF-W14"/>
      <sheetName val="D3S1-GF-W15"/>
      <sheetName val="D3S1-GF-W16"/>
      <sheetName val="D3S1-L1-W01"/>
      <sheetName val="D3S1-L1-W02"/>
      <sheetName val="D3S1-L1-W03"/>
      <sheetName val="D3S1-L1-W04"/>
      <sheetName val="D3S1-L1-W05"/>
      <sheetName val="D3S1-L1-W06"/>
      <sheetName val="D3S1-L1-W07"/>
      <sheetName val="D3S1-L1-W08"/>
      <sheetName val="D3S1-L1-W09"/>
      <sheetName val="D3S1-L1-W10"/>
      <sheetName val="D3S1-L1-W11"/>
      <sheetName val="D3S1-L1-W12"/>
      <sheetName val="D3S1-L1-W13"/>
      <sheetName val="D3S1-L1-W14"/>
      <sheetName val="D3S1-L1-W15"/>
      <sheetName val="D3S1-L1-W16"/>
      <sheetName val="D3S1-L1-W17"/>
      <sheetName val="D3S1-L1-W18"/>
      <sheetName val="D3S1-RF-W01"/>
      <sheetName val="D3S1-RF-W02"/>
      <sheetName val="D3S2-GF-W01"/>
      <sheetName val="D3S2-GF-W02"/>
      <sheetName val="D3S2-GF-W03"/>
      <sheetName val="D3S2-GF-W04"/>
      <sheetName val="D3S2-GF-W05"/>
      <sheetName val="D3S2-GF-W06"/>
      <sheetName val="D3S2-GF-W07"/>
      <sheetName val="D3S2-GF-W08"/>
      <sheetName val="D3S2-GF-W09"/>
      <sheetName val="D3S2-GF-W10"/>
      <sheetName val="D3S2-GF-W11"/>
      <sheetName val="D3S2-GF-W12"/>
      <sheetName val="D3S2-GF-W13"/>
      <sheetName val="D3S2-GF-W14"/>
      <sheetName val="D3S2-GF-W15"/>
      <sheetName val="D3S2-GF-W16"/>
      <sheetName val="D3S2-GF-W17"/>
      <sheetName val="D3S2-L1-W01"/>
      <sheetName val="D3S2-L1-W02"/>
      <sheetName val="D3S2-L1-W03"/>
      <sheetName val="D3S2-L1-W04"/>
      <sheetName val="D3S2-L1-W05"/>
      <sheetName val="D3S2-L1-W06"/>
      <sheetName val="D3S2-L1-W07"/>
      <sheetName val="D3S2-L1-W08"/>
      <sheetName val="D3S2-L1-W09"/>
      <sheetName val="D3S2-L1-W10"/>
      <sheetName val="D3S2-L1-W11"/>
      <sheetName val="D3S2-L1-W12"/>
      <sheetName val="D3S2-RF-W01"/>
      <sheetName val="D3S2-RF-W02"/>
      <sheetName val="D3S3-GF-W01"/>
      <sheetName val="D3S3-GF-W02"/>
      <sheetName val="D3S3-GF-W03"/>
      <sheetName val="D3S3-GF-W04"/>
      <sheetName val="D3S3-GF-W05"/>
      <sheetName val="D3S3-GF-W06"/>
      <sheetName val="D3S3-GF-W07"/>
      <sheetName val="D3S3-GF-W08"/>
      <sheetName val="D3S3-GF-W09"/>
      <sheetName val="D3S3-GF-W10"/>
      <sheetName val="D3S3-GF-W11"/>
      <sheetName val="D3S3-GF-W12"/>
      <sheetName val="D3S3-GF-W13"/>
      <sheetName val="D3S3-GF-W14"/>
      <sheetName val="D3S3-L1-W01"/>
      <sheetName val="D3S3-L1-W02"/>
      <sheetName val="D3S3-L1-W03"/>
      <sheetName val="D3S3-L1-W04"/>
      <sheetName val="D3S3-L1-W05"/>
      <sheetName val="D3S3-L1-W07"/>
      <sheetName val="D3S3-L1-W08"/>
      <sheetName val="D3S3-L1-W09"/>
      <sheetName val="D3S3-L1-W10"/>
      <sheetName val="D3S3-RF-W01"/>
      <sheetName val="D3S3-RF-W02"/>
      <sheetName val="D4S2-GF-W01"/>
      <sheetName val="D4S2-GF-W02"/>
      <sheetName val="D4S2-GF-W03"/>
      <sheetName val="D4S2-GF-W04"/>
      <sheetName val="D4S2-GF-W05"/>
      <sheetName val="D4S2-GF-W06"/>
      <sheetName val="D4S2-GF-W07"/>
      <sheetName val="D4S2-GF-W08"/>
      <sheetName val="D4S2-GF-W09"/>
      <sheetName val="D4S2-GF-W10"/>
      <sheetName val="D4S2-GF-W11"/>
      <sheetName val="D4S2-L1-W01"/>
      <sheetName val="D4S2-L1-W02"/>
      <sheetName val="D4S2-L1-W03"/>
      <sheetName val="D4S2-L1-W04"/>
      <sheetName val="D4S2-L1-W05"/>
      <sheetName val="D4S2-L1-W06"/>
      <sheetName val="D4S2-L1-W07"/>
      <sheetName val="D4S2-L1-W08"/>
      <sheetName val="D4S2-L1-W09"/>
      <sheetName val="D4S2-L1-W10"/>
      <sheetName val="D4S2-L1-W11"/>
      <sheetName val="D4S2-L1-W12"/>
      <sheetName val="D4S2-L1-W13"/>
      <sheetName val="D4S2-RF-W01"/>
      <sheetName val="D4S2-RF-W02"/>
      <sheetName val="D1S1-GF-W02-CW-CORNER"/>
      <sheetName val="D1S1-GF-W03"/>
      <sheetName val="D1S1-GF-W05"/>
      <sheetName val="D1S1-GF-W16"/>
      <sheetName val="D1S1-GF-W01"/>
      <sheetName val="D1S1-GF-W02"/>
      <sheetName val="[«HOPæISTÍxls_x0005_U_R!A_-_x0009_GRAÊITE"/>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00_,/0_x002"/>
      <sheetName val="[SHOPLIST.xls]70_x0000___0_x_15"/>
      <sheetName val="[SHOPLIST.xls]70_x0000___0_x_14"/>
      <sheetName val="[SHOPLIST_xls]70_x0000_,/0_x004"/>
      <sheetName val="[SHOPLIST_xls]70_x0000_,/0_x005"/>
      <sheetName val="Guneí¬_x0008_i_x0000__x0000__x0"/>
      <sheetName val="foot-slab_reinÀ_x0009_"/>
      <sheetName val="foot-slab_rein_x0002__x0000_"/>
      <sheetName val="[SHOPLIST_xls]_SHOၐLIST_xls_214"/>
      <sheetName val="wt"/>
      <sheetName val="JOINT"/>
      <sheetName val="1201070 blk 9 rej1140907 blk 27"/>
      <sheetName val="연돌일위집계"/>
      <sheetName val="품셈"/>
      <sheetName val="Sheet95"/>
      <sheetName val="DMG G&amp;A"/>
      <sheetName val="残数量確認用"/>
      <sheetName val="BQMP"/>
      <sheetName val="strai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ow r="9">
          <cell r="A9" t="str">
            <v>A</v>
          </cell>
        </row>
      </sheetData>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row r="9">
          <cell r="A9" t="str">
            <v>A</v>
          </cell>
        </row>
      </sheetData>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row r="9">
          <cell r="A9" t="str">
            <v>A</v>
          </cell>
        </row>
      </sheetData>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row r="9">
          <cell r="A9" t="str">
            <v>A</v>
          </cell>
        </row>
      </sheetData>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sheetData sheetId="704">
        <row r="9">
          <cell r="A9" t="str">
            <v>A</v>
          </cell>
        </row>
      </sheetData>
      <sheetData sheetId="705">
        <row r="9">
          <cell r="A9" t="str">
            <v>A</v>
          </cell>
        </row>
      </sheetData>
      <sheetData sheetId="706">
        <row r="9">
          <cell r="A9" t="str">
            <v>A</v>
          </cell>
        </row>
      </sheetData>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ow r="9">
          <cell r="A9" t="str">
            <v>A</v>
          </cell>
        </row>
      </sheetData>
      <sheetData sheetId="965" refreshError="1"/>
      <sheetData sheetId="966">
        <row r="9">
          <cell r="A9" t="str">
            <v>A</v>
          </cell>
        </row>
      </sheetData>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ow r="9">
          <cell r="A9" t="str">
            <v>A</v>
          </cell>
        </row>
      </sheetData>
      <sheetData sheetId="1136">
        <row r="9">
          <cell r="A9" t="str">
            <v>A</v>
          </cell>
        </row>
      </sheetData>
      <sheetData sheetId="1137">
        <row r="9">
          <cell r="A9" t="str">
            <v>A</v>
          </cell>
        </row>
      </sheetData>
      <sheetData sheetId="1138" refreshError="1"/>
      <sheetData sheetId="1139">
        <row r="9">
          <cell r="A9" t="str">
            <v>A</v>
          </cell>
        </row>
      </sheetData>
      <sheetData sheetId="1140">
        <row r="9">
          <cell r="A9" t="str">
            <v>A</v>
          </cell>
        </row>
      </sheetData>
      <sheetData sheetId="1141" refreshError="1"/>
      <sheetData sheetId="1142" refreshError="1"/>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efreshError="1"/>
      <sheetData sheetId="1333" refreshError="1"/>
      <sheetData sheetId="1334" refreshError="1"/>
      <sheetData sheetId="1335" refreshError="1"/>
      <sheetData sheetId="1336" refreshError="1"/>
      <sheetData sheetId="1337" refreshError="1"/>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efreshError="1"/>
      <sheetData sheetId="1345" refreshError="1"/>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efreshError="1"/>
      <sheetData sheetId="1366" refreshError="1"/>
      <sheetData sheetId="1367" refreshError="1"/>
      <sheetData sheetId="1368">
        <row r="9">
          <cell r="A9" t="str">
            <v>A</v>
          </cell>
        </row>
      </sheetData>
      <sheetData sheetId="1369">
        <row r="9">
          <cell r="A9" t="str">
            <v>A</v>
          </cell>
        </row>
      </sheetData>
      <sheetData sheetId="1370">
        <row r="9">
          <cell r="A9" t="str">
            <v>A</v>
          </cell>
        </row>
      </sheetData>
      <sheetData sheetId="1371" refreshError="1"/>
      <sheetData sheetId="1372" refreshError="1"/>
      <sheetData sheetId="1373" refreshError="1"/>
      <sheetData sheetId="1374" refreshError="1"/>
      <sheetData sheetId="1375" refreshError="1"/>
      <sheetData sheetId="1376" refreshError="1"/>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efreshError="1"/>
      <sheetData sheetId="1704" refreshError="1"/>
      <sheetData sheetId="1705" refreshError="1"/>
      <sheetData sheetId="1706" refreshError="1"/>
      <sheetData sheetId="1707">
        <row r="9">
          <cell r="A9" t="str">
            <v>A</v>
          </cell>
        </row>
      </sheetData>
      <sheetData sheetId="1708">
        <row r="9">
          <cell r="A9" t="str">
            <v>A</v>
          </cell>
        </row>
      </sheetData>
      <sheetData sheetId="1709" refreshError="1"/>
      <sheetData sheetId="1710" refreshError="1"/>
      <sheetData sheetId="1711" refreshError="1"/>
      <sheetData sheetId="1712">
        <row r="9">
          <cell r="A9" t="str">
            <v>A</v>
          </cell>
        </row>
      </sheetData>
      <sheetData sheetId="1713" refreshError="1"/>
      <sheetData sheetId="1714" refreshError="1"/>
      <sheetData sheetId="1715" refreshError="1"/>
      <sheetData sheetId="1716" refreshError="1"/>
      <sheetData sheetId="1717" refreshError="1"/>
      <sheetData sheetId="1718" refreshError="1"/>
      <sheetData sheetId="1719">
        <row r="9">
          <cell r="A9" t="str">
            <v>A</v>
          </cell>
        </row>
      </sheetData>
      <sheetData sheetId="1720" refreshError="1"/>
      <sheetData sheetId="1721" refreshError="1"/>
      <sheetData sheetId="1722" refreshError="1"/>
      <sheetData sheetId="1723" refreshError="1"/>
      <sheetData sheetId="1724" refreshError="1"/>
      <sheetData sheetId="1725" refreshError="1"/>
      <sheetData sheetId="1726" refreshError="1"/>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efreshError="1"/>
      <sheetData sheetId="1734">
        <row r="9">
          <cell r="A9" t="str">
            <v>A</v>
          </cell>
        </row>
      </sheetData>
      <sheetData sheetId="1735">
        <row r="9">
          <cell r="A9" t="str">
            <v>A</v>
          </cell>
        </row>
      </sheetData>
      <sheetData sheetId="1736">
        <row r="9">
          <cell r="A9" t="str">
            <v>A</v>
          </cell>
        </row>
      </sheetData>
      <sheetData sheetId="1737" refreshError="1"/>
      <sheetData sheetId="1738" refreshError="1"/>
      <sheetData sheetId="1739" refreshError="1"/>
      <sheetData sheetId="1740" refreshError="1"/>
      <sheetData sheetId="1741" refreshError="1"/>
      <sheetData sheetId="1742" refreshError="1"/>
      <sheetData sheetId="1743" refreshError="1"/>
      <sheetData sheetId="1744">
        <row r="9">
          <cell r="A9" t="str">
            <v>A</v>
          </cell>
        </row>
      </sheetData>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ow r="9">
          <cell r="A9" t="str">
            <v>A</v>
          </cell>
        </row>
      </sheetData>
      <sheetData sheetId="1757">
        <row r="9">
          <cell r="A9" t="str">
            <v>A</v>
          </cell>
        </row>
      </sheetData>
      <sheetData sheetId="1758" refreshError="1"/>
      <sheetData sheetId="1759" refreshError="1"/>
      <sheetData sheetId="1760">
        <row r="9">
          <cell r="A9" t="str">
            <v>A</v>
          </cell>
        </row>
      </sheetData>
      <sheetData sheetId="1761" refreshError="1"/>
      <sheetData sheetId="1762" refreshError="1"/>
      <sheetData sheetId="1763"/>
      <sheetData sheetId="1764"/>
      <sheetData sheetId="1765">
        <row r="9">
          <cell r="A9" t="str">
            <v>A</v>
          </cell>
        </row>
      </sheetData>
      <sheetData sheetId="1766"/>
      <sheetData sheetId="1767"/>
      <sheetData sheetId="1768"/>
      <sheetData sheetId="1769"/>
      <sheetData sheetId="1770">
        <row r="9">
          <cell r="A9" t="str">
            <v>A</v>
          </cell>
        </row>
      </sheetData>
      <sheetData sheetId="1771"/>
      <sheetData sheetId="1772" refreshError="1"/>
      <sheetData sheetId="1773" refreshError="1"/>
      <sheetData sheetId="1774" refreshError="1"/>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efreshError="1"/>
      <sheetData sheetId="1902" refreshError="1"/>
      <sheetData sheetId="1903" refreshError="1"/>
      <sheetData sheetId="1904" refreshError="1"/>
      <sheetData sheetId="1905">
        <row r="9">
          <cell r="A9" t="str">
            <v>A</v>
          </cell>
        </row>
      </sheetData>
      <sheetData sheetId="1906" refreshError="1"/>
      <sheetData sheetId="1907">
        <row r="9">
          <cell r="A9" t="str">
            <v>A</v>
          </cell>
        </row>
      </sheetData>
      <sheetData sheetId="1908" refreshError="1"/>
      <sheetData sheetId="1909" refreshError="1"/>
      <sheetData sheetId="1910" refreshError="1"/>
      <sheetData sheetId="1911" refreshError="1"/>
      <sheetData sheetId="1912" refreshError="1"/>
      <sheetData sheetId="1913">
        <row r="9">
          <cell r="A9" t="str">
            <v>A</v>
          </cell>
        </row>
      </sheetData>
      <sheetData sheetId="1914">
        <row r="9">
          <cell r="A9" t="str">
            <v>A</v>
          </cell>
        </row>
      </sheetData>
      <sheetData sheetId="1915">
        <row r="9">
          <cell r="A9" t="str">
            <v>A</v>
          </cell>
        </row>
      </sheetData>
      <sheetData sheetId="1916" refreshError="1"/>
      <sheetData sheetId="1917" refreshError="1"/>
      <sheetData sheetId="1918" refreshError="1"/>
      <sheetData sheetId="1919" refreshError="1"/>
      <sheetData sheetId="1920" refreshError="1"/>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row r="9">
          <cell r="A9" t="str">
            <v>A</v>
          </cell>
        </row>
      </sheetData>
      <sheetData sheetId="1998">
        <row r="9">
          <cell r="A9" t="str">
            <v>A</v>
          </cell>
        </row>
      </sheetData>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row r="9">
          <cell r="A9" t="str">
            <v>A</v>
          </cell>
        </row>
      </sheetData>
      <sheetData sheetId="2004">
        <row r="9">
          <cell r="A9" t="str">
            <v>A</v>
          </cell>
        </row>
      </sheetData>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row r="9">
          <cell r="A9" t="str">
            <v>A</v>
          </cell>
        </row>
      </sheetData>
      <sheetData sheetId="2028">
        <row r="9">
          <cell r="A9" t="str">
            <v>A</v>
          </cell>
        </row>
      </sheetData>
      <sheetData sheetId="2029">
        <row r="9">
          <cell r="A9" t="str">
            <v>A</v>
          </cell>
        </row>
      </sheetData>
      <sheetData sheetId="2030">
        <row r="9">
          <cell r="A9" t="str">
            <v>A</v>
          </cell>
        </row>
      </sheetData>
      <sheetData sheetId="2031">
        <row r="9">
          <cell r="A9" t="str">
            <v>A</v>
          </cell>
        </row>
      </sheetData>
      <sheetData sheetId="2032">
        <row r="9">
          <cell r="A9" t="str">
            <v>A</v>
          </cell>
        </row>
      </sheetData>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ow r="9">
          <cell r="A9" t="str">
            <v>A</v>
          </cell>
        </row>
      </sheetData>
      <sheetData sheetId="2062">
        <row r="9">
          <cell r="A9" t="str">
            <v>A</v>
          </cell>
        </row>
      </sheetData>
      <sheetData sheetId="2063">
        <row r="9">
          <cell r="A9" t="str">
            <v>A</v>
          </cell>
        </row>
      </sheetData>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ow r="9">
          <cell r="A9" t="str">
            <v>A</v>
          </cell>
        </row>
      </sheetData>
      <sheetData sheetId="2069">
        <row r="9">
          <cell r="A9" t="str">
            <v>A</v>
          </cell>
        </row>
      </sheetData>
      <sheetData sheetId="2070">
        <row r="9">
          <cell r="A9" t="str">
            <v>A</v>
          </cell>
        </row>
      </sheetData>
      <sheetData sheetId="2071">
        <row r="9">
          <cell r="A9" t="str">
            <v>A</v>
          </cell>
        </row>
      </sheetData>
      <sheetData sheetId="2072">
        <row r="9">
          <cell r="A9" t="str">
            <v>A</v>
          </cell>
        </row>
      </sheetData>
      <sheetData sheetId="2073">
        <row r="9">
          <cell r="A9" t="str">
            <v>A</v>
          </cell>
        </row>
      </sheetData>
      <sheetData sheetId="2074">
        <row r="9">
          <cell r="A9" t="str">
            <v>A</v>
          </cell>
        </row>
      </sheetData>
      <sheetData sheetId="2075">
        <row r="9">
          <cell r="A9" t="str">
            <v>A</v>
          </cell>
        </row>
      </sheetData>
      <sheetData sheetId="2076" refreshError="1"/>
      <sheetData sheetId="2077" refreshError="1"/>
      <sheetData sheetId="2078" refreshError="1"/>
      <sheetData sheetId="2079" refreshError="1"/>
      <sheetData sheetId="2080"/>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ow r="9">
          <cell r="A9" t="str">
            <v>A</v>
          </cell>
        </row>
      </sheetData>
      <sheetData sheetId="2104">
        <row r="9">
          <cell r="A9" t="str">
            <v>A</v>
          </cell>
        </row>
      </sheetData>
      <sheetData sheetId="2105">
        <row r="9">
          <cell r="A9" t="str">
            <v>A</v>
          </cell>
        </row>
      </sheetData>
      <sheetData sheetId="2106">
        <row r="9">
          <cell r="A9" t="str">
            <v>A</v>
          </cell>
        </row>
      </sheetData>
      <sheetData sheetId="2107" refreshError="1"/>
      <sheetData sheetId="2108" refreshError="1"/>
      <sheetData sheetId="2109">
        <row r="9">
          <cell r="A9" t="str">
            <v>A</v>
          </cell>
        </row>
      </sheetData>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ow r="9">
          <cell r="A9" t="str">
            <v>A</v>
          </cell>
        </row>
      </sheetData>
      <sheetData sheetId="2121">
        <row r="9">
          <cell r="A9" t="str">
            <v>A</v>
          </cell>
        </row>
      </sheetData>
      <sheetData sheetId="2122">
        <row r="9">
          <cell r="A9" t="str">
            <v>A</v>
          </cell>
        </row>
      </sheetData>
      <sheetData sheetId="2123">
        <row r="9">
          <cell r="A9" t="str">
            <v>A</v>
          </cell>
        </row>
      </sheetData>
      <sheetData sheetId="2124">
        <row r="9">
          <cell r="A9" t="str">
            <v>A</v>
          </cell>
        </row>
      </sheetData>
      <sheetData sheetId="2125">
        <row r="9">
          <cell r="A9" t="str">
            <v>A</v>
          </cell>
        </row>
      </sheetData>
      <sheetData sheetId="2126">
        <row r="9">
          <cell r="A9" t="str">
            <v>A</v>
          </cell>
        </row>
      </sheetData>
      <sheetData sheetId="2127">
        <row r="9">
          <cell r="A9" t="str">
            <v>A</v>
          </cell>
        </row>
      </sheetData>
      <sheetData sheetId="2128">
        <row r="9">
          <cell r="A9" t="str">
            <v>A</v>
          </cell>
        </row>
      </sheetData>
      <sheetData sheetId="2129">
        <row r="9">
          <cell r="A9" t="str">
            <v>A</v>
          </cell>
        </row>
      </sheetData>
      <sheetData sheetId="2130">
        <row r="9">
          <cell r="A9" t="str">
            <v>A</v>
          </cell>
        </row>
      </sheetData>
      <sheetData sheetId="2131">
        <row r="9">
          <cell r="A9" t="str">
            <v>A</v>
          </cell>
        </row>
      </sheetData>
      <sheetData sheetId="2132">
        <row r="9">
          <cell r="A9" t="str">
            <v>A</v>
          </cell>
        </row>
      </sheetData>
      <sheetData sheetId="2133">
        <row r="9">
          <cell r="A9" t="str">
            <v>A</v>
          </cell>
        </row>
      </sheetData>
      <sheetData sheetId="2134">
        <row r="9">
          <cell r="A9" t="str">
            <v>A</v>
          </cell>
        </row>
      </sheetData>
      <sheetData sheetId="2135">
        <row r="9">
          <cell r="A9" t="str">
            <v>A</v>
          </cell>
        </row>
      </sheetData>
      <sheetData sheetId="2136">
        <row r="9">
          <cell r="A9" t="str">
            <v>A</v>
          </cell>
        </row>
      </sheetData>
      <sheetData sheetId="2137">
        <row r="9">
          <cell r="A9" t="str">
            <v>A</v>
          </cell>
        </row>
      </sheetData>
      <sheetData sheetId="2138">
        <row r="9">
          <cell r="A9" t="str">
            <v>A</v>
          </cell>
        </row>
      </sheetData>
      <sheetData sheetId="2139">
        <row r="9">
          <cell r="A9" t="str">
            <v>A</v>
          </cell>
        </row>
      </sheetData>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ow r="9">
          <cell r="A9" t="str">
            <v>A</v>
          </cell>
        </row>
      </sheetData>
      <sheetData sheetId="2326">
        <row r="9">
          <cell r="A9" t="str">
            <v>A</v>
          </cell>
        </row>
      </sheetData>
      <sheetData sheetId="2327">
        <row r="9">
          <cell r="A9" t="str">
            <v>A</v>
          </cell>
        </row>
      </sheetData>
      <sheetData sheetId="2328">
        <row r="9">
          <cell r="A9" t="str">
            <v>A</v>
          </cell>
        </row>
      </sheetData>
      <sheetData sheetId="2329">
        <row r="9">
          <cell r="A9" t="str">
            <v>A</v>
          </cell>
        </row>
      </sheetData>
      <sheetData sheetId="2330">
        <row r="9">
          <cell r="A9" t="str">
            <v>A</v>
          </cell>
        </row>
      </sheetData>
      <sheetData sheetId="2331">
        <row r="9">
          <cell r="A9" t="str">
            <v>A</v>
          </cell>
        </row>
      </sheetData>
      <sheetData sheetId="2332">
        <row r="9">
          <cell r="A9" t="str">
            <v>A</v>
          </cell>
        </row>
      </sheetData>
      <sheetData sheetId="2333">
        <row r="9">
          <cell r="A9" t="str">
            <v>A</v>
          </cell>
        </row>
      </sheetData>
      <sheetData sheetId="2334">
        <row r="9">
          <cell r="A9" t="str">
            <v>A</v>
          </cell>
        </row>
      </sheetData>
      <sheetData sheetId="2335">
        <row r="9">
          <cell r="A9" t="str">
            <v>A</v>
          </cell>
        </row>
      </sheetData>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efreshError="1"/>
      <sheetData sheetId="2359" refreshError="1"/>
      <sheetData sheetId="2360" refreshError="1"/>
      <sheetData sheetId="2361" refreshError="1"/>
      <sheetData sheetId="2362" refreshError="1"/>
      <sheetData sheetId="2363" refreshError="1"/>
      <sheetData sheetId="2364" refreshError="1"/>
      <sheetData sheetId="2365">
        <row r="9">
          <cell r="A9" t="str">
            <v>A</v>
          </cell>
        </row>
      </sheetData>
      <sheetData sheetId="2366">
        <row r="9">
          <cell r="A9" t="str">
            <v>A</v>
          </cell>
        </row>
      </sheetData>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ow r="9">
          <cell r="A9" t="str">
            <v>A</v>
          </cell>
        </row>
      </sheetData>
      <sheetData sheetId="2383">
        <row r="9">
          <cell r="A9" t="str">
            <v>A</v>
          </cell>
        </row>
      </sheetData>
      <sheetData sheetId="2384">
        <row r="9">
          <cell r="A9" t="str">
            <v>A</v>
          </cell>
        </row>
      </sheetData>
      <sheetData sheetId="2385">
        <row r="9">
          <cell r="A9" t="str">
            <v>A</v>
          </cell>
        </row>
      </sheetData>
      <sheetData sheetId="2386" refreshError="1"/>
      <sheetData sheetId="2387">
        <row r="9">
          <cell r="A9" t="str">
            <v>A</v>
          </cell>
        </row>
      </sheetData>
      <sheetData sheetId="2388">
        <row r="9">
          <cell r="A9" t="str">
            <v>A</v>
          </cell>
        </row>
      </sheetData>
      <sheetData sheetId="2389">
        <row r="9">
          <cell r="A9" t="str">
            <v>A</v>
          </cell>
        </row>
      </sheetData>
      <sheetData sheetId="2390">
        <row r="9">
          <cell r="A9" t="str">
            <v>A</v>
          </cell>
        </row>
      </sheetData>
      <sheetData sheetId="2391" refreshError="1"/>
      <sheetData sheetId="2392" refreshError="1"/>
      <sheetData sheetId="2393" refreshError="1"/>
      <sheetData sheetId="2394" refreshError="1"/>
      <sheetData sheetId="2395" refreshError="1"/>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efreshError="1"/>
      <sheetData sheetId="2403" refreshError="1"/>
      <sheetData sheetId="2404" refreshError="1"/>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efreshError="1"/>
      <sheetData sheetId="2410" refreshError="1"/>
      <sheetData sheetId="2411" refreshError="1"/>
      <sheetData sheetId="2412" refreshError="1"/>
      <sheetData sheetId="2413">
        <row r="9">
          <cell r="A9" t="str">
            <v>A</v>
          </cell>
        </row>
      </sheetData>
      <sheetData sheetId="2414">
        <row r="9">
          <cell r="A9" t="str">
            <v>A</v>
          </cell>
        </row>
      </sheetData>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ow r="9">
          <cell r="A9" t="str">
            <v>A</v>
          </cell>
        </row>
      </sheetData>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ow r="9">
          <cell r="A9" t="str">
            <v>A</v>
          </cell>
        </row>
      </sheetData>
      <sheetData sheetId="2494">
        <row r="9">
          <cell r="A9" t="str">
            <v>A</v>
          </cell>
        </row>
      </sheetData>
      <sheetData sheetId="2495">
        <row r="9">
          <cell r="A9" t="str">
            <v>A</v>
          </cell>
        </row>
      </sheetData>
      <sheetData sheetId="2496">
        <row r="9">
          <cell r="A9" t="str">
            <v>A</v>
          </cell>
        </row>
      </sheetData>
      <sheetData sheetId="2497">
        <row r="9">
          <cell r="A9" t="str">
            <v>A</v>
          </cell>
        </row>
      </sheetData>
      <sheetData sheetId="2498">
        <row r="9">
          <cell r="A9" t="str">
            <v>A</v>
          </cell>
        </row>
      </sheetData>
      <sheetData sheetId="2499">
        <row r="9">
          <cell r="A9" t="str">
            <v>A</v>
          </cell>
        </row>
      </sheetData>
      <sheetData sheetId="2500">
        <row r="9">
          <cell r="A9" t="str">
            <v>A</v>
          </cell>
        </row>
      </sheetData>
      <sheetData sheetId="2501">
        <row r="9">
          <cell r="A9" t="str">
            <v>A</v>
          </cell>
        </row>
      </sheetData>
      <sheetData sheetId="2502">
        <row r="9">
          <cell r="A9" t="str">
            <v>A</v>
          </cell>
        </row>
      </sheetData>
      <sheetData sheetId="2503">
        <row r="9">
          <cell r="A9" t="str">
            <v>A</v>
          </cell>
        </row>
      </sheetData>
      <sheetData sheetId="2504">
        <row r="9">
          <cell r="A9" t="str">
            <v>A</v>
          </cell>
        </row>
      </sheetData>
      <sheetData sheetId="2505">
        <row r="9">
          <cell r="A9" t="str">
            <v>A</v>
          </cell>
        </row>
      </sheetData>
      <sheetData sheetId="2506">
        <row r="9">
          <cell r="A9" t="str">
            <v>A</v>
          </cell>
        </row>
      </sheetData>
      <sheetData sheetId="2507">
        <row r="9">
          <cell r="A9" t="str">
            <v>A</v>
          </cell>
        </row>
      </sheetData>
      <sheetData sheetId="2508">
        <row r="9">
          <cell r="A9" t="str">
            <v>A</v>
          </cell>
        </row>
      </sheetData>
      <sheetData sheetId="2509">
        <row r="9">
          <cell r="A9" t="str">
            <v>A</v>
          </cell>
        </row>
      </sheetData>
      <sheetData sheetId="2510">
        <row r="9">
          <cell r="A9" t="str">
            <v>A</v>
          </cell>
        </row>
      </sheetData>
      <sheetData sheetId="2511">
        <row r="9">
          <cell r="A9" t="str">
            <v>A</v>
          </cell>
        </row>
      </sheetData>
      <sheetData sheetId="2512">
        <row r="9">
          <cell r="A9" t="str">
            <v>A</v>
          </cell>
        </row>
      </sheetData>
      <sheetData sheetId="2513">
        <row r="9">
          <cell r="A9" t="str">
            <v>A</v>
          </cell>
        </row>
      </sheetData>
      <sheetData sheetId="2514">
        <row r="9">
          <cell r="A9" t="str">
            <v>A</v>
          </cell>
        </row>
      </sheetData>
      <sheetData sheetId="2515">
        <row r="9">
          <cell r="A9" t="str">
            <v>A</v>
          </cell>
        </row>
      </sheetData>
      <sheetData sheetId="2516">
        <row r="9">
          <cell r="A9" t="str">
            <v>A</v>
          </cell>
        </row>
      </sheetData>
      <sheetData sheetId="2517">
        <row r="9">
          <cell r="A9" t="str">
            <v>A</v>
          </cell>
        </row>
      </sheetData>
      <sheetData sheetId="2518">
        <row r="9">
          <cell r="A9" t="str">
            <v>A</v>
          </cell>
        </row>
      </sheetData>
      <sheetData sheetId="2519">
        <row r="9">
          <cell r="A9" t="str">
            <v>A</v>
          </cell>
        </row>
      </sheetData>
      <sheetData sheetId="2520">
        <row r="9">
          <cell r="A9" t="str">
            <v>A</v>
          </cell>
        </row>
      </sheetData>
      <sheetData sheetId="2521">
        <row r="9">
          <cell r="A9" t="str">
            <v>A</v>
          </cell>
        </row>
      </sheetData>
      <sheetData sheetId="2522">
        <row r="9">
          <cell r="A9" t="str">
            <v>A</v>
          </cell>
        </row>
      </sheetData>
      <sheetData sheetId="2523">
        <row r="9">
          <cell r="A9" t="str">
            <v>A</v>
          </cell>
        </row>
      </sheetData>
      <sheetData sheetId="2524">
        <row r="9">
          <cell r="A9" t="str">
            <v>A</v>
          </cell>
        </row>
      </sheetData>
      <sheetData sheetId="2525">
        <row r="9">
          <cell r="A9" t="str">
            <v>A</v>
          </cell>
        </row>
      </sheetData>
      <sheetData sheetId="2526">
        <row r="9">
          <cell r="A9" t="str">
            <v>A</v>
          </cell>
        </row>
      </sheetData>
      <sheetData sheetId="2527">
        <row r="9">
          <cell r="A9" t="str">
            <v>A</v>
          </cell>
        </row>
      </sheetData>
      <sheetData sheetId="2528">
        <row r="9">
          <cell r="A9" t="str">
            <v>A</v>
          </cell>
        </row>
      </sheetData>
      <sheetData sheetId="2529">
        <row r="9">
          <cell r="A9" t="str">
            <v>A</v>
          </cell>
        </row>
      </sheetData>
      <sheetData sheetId="2530">
        <row r="9">
          <cell r="A9" t="str">
            <v>A</v>
          </cell>
        </row>
      </sheetData>
      <sheetData sheetId="2531">
        <row r="9">
          <cell r="A9" t="str">
            <v>A</v>
          </cell>
        </row>
      </sheetData>
      <sheetData sheetId="2532">
        <row r="9">
          <cell r="A9" t="str">
            <v>A</v>
          </cell>
        </row>
      </sheetData>
      <sheetData sheetId="2533">
        <row r="9">
          <cell r="A9" t="str">
            <v>A</v>
          </cell>
        </row>
      </sheetData>
      <sheetData sheetId="2534">
        <row r="9">
          <cell r="A9" t="str">
            <v>A</v>
          </cell>
        </row>
      </sheetData>
      <sheetData sheetId="2535">
        <row r="9">
          <cell r="A9" t="str">
            <v>A</v>
          </cell>
        </row>
      </sheetData>
      <sheetData sheetId="2536">
        <row r="9">
          <cell r="A9" t="str">
            <v>A</v>
          </cell>
        </row>
      </sheetData>
      <sheetData sheetId="2537">
        <row r="9">
          <cell r="A9" t="str">
            <v>A</v>
          </cell>
        </row>
      </sheetData>
      <sheetData sheetId="2538">
        <row r="9">
          <cell r="A9" t="str">
            <v>A</v>
          </cell>
        </row>
      </sheetData>
      <sheetData sheetId="2539">
        <row r="9">
          <cell r="A9" t="str">
            <v>A</v>
          </cell>
        </row>
      </sheetData>
      <sheetData sheetId="2540">
        <row r="9">
          <cell r="A9" t="str">
            <v>A</v>
          </cell>
        </row>
      </sheetData>
      <sheetData sheetId="2541">
        <row r="9">
          <cell r="A9" t="str">
            <v>A</v>
          </cell>
        </row>
      </sheetData>
      <sheetData sheetId="2542">
        <row r="9">
          <cell r="A9" t="str">
            <v>A</v>
          </cell>
        </row>
      </sheetData>
      <sheetData sheetId="2543">
        <row r="9">
          <cell r="A9" t="str">
            <v>A</v>
          </cell>
        </row>
      </sheetData>
      <sheetData sheetId="2544">
        <row r="9">
          <cell r="A9" t="str">
            <v>A</v>
          </cell>
        </row>
      </sheetData>
      <sheetData sheetId="2545">
        <row r="9">
          <cell r="A9" t="str">
            <v>A</v>
          </cell>
        </row>
      </sheetData>
      <sheetData sheetId="2546">
        <row r="9">
          <cell r="A9" t="str">
            <v>A</v>
          </cell>
        </row>
      </sheetData>
      <sheetData sheetId="2547">
        <row r="9">
          <cell r="A9" t="str">
            <v>A</v>
          </cell>
        </row>
      </sheetData>
      <sheetData sheetId="2548">
        <row r="9">
          <cell r="A9" t="str">
            <v>A</v>
          </cell>
        </row>
      </sheetData>
      <sheetData sheetId="2549">
        <row r="9">
          <cell r="A9" t="str">
            <v>A</v>
          </cell>
        </row>
      </sheetData>
      <sheetData sheetId="2550">
        <row r="9">
          <cell r="A9" t="str">
            <v>A</v>
          </cell>
        </row>
      </sheetData>
      <sheetData sheetId="2551">
        <row r="9">
          <cell r="A9" t="str">
            <v>A</v>
          </cell>
        </row>
      </sheetData>
      <sheetData sheetId="2552">
        <row r="9">
          <cell r="A9" t="str">
            <v>A</v>
          </cell>
        </row>
      </sheetData>
      <sheetData sheetId="2553">
        <row r="9">
          <cell r="A9" t="str">
            <v>A</v>
          </cell>
        </row>
      </sheetData>
      <sheetData sheetId="2554">
        <row r="9">
          <cell r="A9" t="str">
            <v>A</v>
          </cell>
        </row>
      </sheetData>
      <sheetData sheetId="2555">
        <row r="9">
          <cell r="A9" t="str">
            <v>A</v>
          </cell>
        </row>
      </sheetData>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ow r="9">
          <cell r="A9" t="str">
            <v>A</v>
          </cell>
        </row>
      </sheetData>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ow r="9">
          <cell r="A9" t="str">
            <v>A</v>
          </cell>
        </row>
      </sheetData>
      <sheetData sheetId="2570">
        <row r="9">
          <cell r="A9" t="str">
            <v>A</v>
          </cell>
        </row>
      </sheetData>
      <sheetData sheetId="2571">
        <row r="9">
          <cell r="A9" t="str">
            <v>A</v>
          </cell>
        </row>
      </sheetData>
      <sheetData sheetId="2572">
        <row r="9">
          <cell r="A9" t="str">
            <v>A</v>
          </cell>
        </row>
      </sheetData>
      <sheetData sheetId="2573">
        <row r="9">
          <cell r="A9" t="str">
            <v>A</v>
          </cell>
        </row>
      </sheetData>
      <sheetData sheetId="2574">
        <row r="9">
          <cell r="A9" t="str">
            <v>A</v>
          </cell>
        </row>
      </sheetData>
      <sheetData sheetId="2575">
        <row r="9">
          <cell r="A9" t="str">
            <v>A</v>
          </cell>
        </row>
      </sheetData>
      <sheetData sheetId="2576">
        <row r="9">
          <cell r="A9" t="str">
            <v>A</v>
          </cell>
        </row>
      </sheetData>
      <sheetData sheetId="2577">
        <row r="9">
          <cell r="A9" t="str">
            <v>A</v>
          </cell>
        </row>
      </sheetData>
      <sheetData sheetId="2578">
        <row r="9">
          <cell r="A9" t="str">
            <v>A</v>
          </cell>
        </row>
      </sheetData>
      <sheetData sheetId="2579">
        <row r="9">
          <cell r="A9" t="str">
            <v>A</v>
          </cell>
        </row>
      </sheetData>
      <sheetData sheetId="2580">
        <row r="9">
          <cell r="A9" t="str">
            <v>A</v>
          </cell>
        </row>
      </sheetData>
      <sheetData sheetId="2581">
        <row r="9">
          <cell r="A9" t="str">
            <v>A</v>
          </cell>
        </row>
      </sheetData>
      <sheetData sheetId="2582">
        <row r="9">
          <cell r="A9" t="str">
            <v>A</v>
          </cell>
        </row>
      </sheetData>
      <sheetData sheetId="2583">
        <row r="9">
          <cell r="A9" t="str">
            <v>A</v>
          </cell>
        </row>
      </sheetData>
      <sheetData sheetId="2584">
        <row r="9">
          <cell r="A9" t="str">
            <v>A</v>
          </cell>
        </row>
      </sheetData>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ow r="9">
          <cell r="A9" t="str">
            <v>A</v>
          </cell>
        </row>
      </sheetData>
      <sheetData sheetId="2591">
        <row r="9">
          <cell r="A9" t="str">
            <v>A</v>
          </cell>
        </row>
      </sheetData>
      <sheetData sheetId="2592">
        <row r="9">
          <cell r="A9" t="str">
            <v>A</v>
          </cell>
        </row>
      </sheetData>
      <sheetData sheetId="2593">
        <row r="9">
          <cell r="A9" t="str">
            <v>A</v>
          </cell>
        </row>
      </sheetData>
      <sheetData sheetId="2594">
        <row r="9">
          <cell r="A9" t="str">
            <v>A</v>
          </cell>
        </row>
      </sheetData>
      <sheetData sheetId="2595">
        <row r="9">
          <cell r="A9" t="str">
            <v>A</v>
          </cell>
        </row>
      </sheetData>
      <sheetData sheetId="2596">
        <row r="9">
          <cell r="A9" t="str">
            <v>A</v>
          </cell>
        </row>
      </sheetData>
      <sheetData sheetId="2597">
        <row r="9">
          <cell r="A9" t="str">
            <v>A</v>
          </cell>
        </row>
      </sheetData>
      <sheetData sheetId="2598">
        <row r="9">
          <cell r="A9" t="str">
            <v>A</v>
          </cell>
        </row>
      </sheetData>
      <sheetData sheetId="2599">
        <row r="9">
          <cell r="A9" t="str">
            <v>A</v>
          </cell>
        </row>
      </sheetData>
      <sheetData sheetId="2600">
        <row r="9">
          <cell r="A9" t="str">
            <v>A</v>
          </cell>
        </row>
      </sheetData>
      <sheetData sheetId="2601">
        <row r="9">
          <cell r="A9" t="str">
            <v>A</v>
          </cell>
        </row>
      </sheetData>
      <sheetData sheetId="2602">
        <row r="9">
          <cell r="A9" t="str">
            <v>A</v>
          </cell>
        </row>
      </sheetData>
      <sheetData sheetId="2603">
        <row r="9">
          <cell r="A9" t="str">
            <v>A</v>
          </cell>
        </row>
      </sheetData>
      <sheetData sheetId="2604">
        <row r="9">
          <cell r="A9" t="str">
            <v>A</v>
          </cell>
        </row>
      </sheetData>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ow r="9">
          <cell r="A9" t="str">
            <v>A</v>
          </cell>
        </row>
      </sheetData>
      <sheetData sheetId="2621">
        <row r="9">
          <cell r="A9" t="str">
            <v>A</v>
          </cell>
        </row>
      </sheetData>
      <sheetData sheetId="2622">
        <row r="9">
          <cell r="A9" t="str">
            <v>A</v>
          </cell>
        </row>
      </sheetData>
      <sheetData sheetId="2623">
        <row r="9">
          <cell r="A9" t="str">
            <v>A</v>
          </cell>
        </row>
      </sheetData>
      <sheetData sheetId="2624">
        <row r="9">
          <cell r="A9" t="str">
            <v>A</v>
          </cell>
        </row>
      </sheetData>
      <sheetData sheetId="2625">
        <row r="9">
          <cell r="A9" t="str">
            <v>A</v>
          </cell>
        </row>
      </sheetData>
      <sheetData sheetId="2626">
        <row r="9">
          <cell r="A9" t="str">
            <v>A</v>
          </cell>
        </row>
      </sheetData>
      <sheetData sheetId="2627">
        <row r="9">
          <cell r="A9" t="str">
            <v>A</v>
          </cell>
        </row>
      </sheetData>
      <sheetData sheetId="2628">
        <row r="9">
          <cell r="A9" t="str">
            <v>A</v>
          </cell>
        </row>
      </sheetData>
      <sheetData sheetId="2629">
        <row r="9">
          <cell r="A9" t="str">
            <v>A</v>
          </cell>
        </row>
      </sheetData>
      <sheetData sheetId="2630">
        <row r="9">
          <cell r="A9" t="str">
            <v>A</v>
          </cell>
        </row>
      </sheetData>
      <sheetData sheetId="2631">
        <row r="9">
          <cell r="A9" t="str">
            <v>A</v>
          </cell>
        </row>
      </sheetData>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row r="9">
          <cell r="A9" t="str">
            <v>A</v>
          </cell>
        </row>
      </sheetData>
      <sheetData sheetId="2637">
        <row r="9">
          <cell r="A9" t="str">
            <v>A</v>
          </cell>
        </row>
      </sheetData>
      <sheetData sheetId="2638">
        <row r="9">
          <cell r="A9" t="str">
            <v>A</v>
          </cell>
        </row>
      </sheetData>
      <sheetData sheetId="2639">
        <row r="9">
          <cell r="A9" t="str">
            <v>A</v>
          </cell>
        </row>
      </sheetData>
      <sheetData sheetId="2640">
        <row r="9">
          <cell r="A9" t="str">
            <v>A</v>
          </cell>
        </row>
      </sheetData>
      <sheetData sheetId="2641">
        <row r="9">
          <cell r="A9" t="str">
            <v>A</v>
          </cell>
        </row>
      </sheetData>
      <sheetData sheetId="2642">
        <row r="9">
          <cell r="A9" t="str">
            <v>A</v>
          </cell>
        </row>
      </sheetData>
      <sheetData sheetId="2643">
        <row r="9">
          <cell r="A9" t="str">
            <v>A</v>
          </cell>
        </row>
      </sheetData>
      <sheetData sheetId="2644">
        <row r="9">
          <cell r="A9" t="str">
            <v>A</v>
          </cell>
        </row>
      </sheetData>
      <sheetData sheetId="2645">
        <row r="9">
          <cell r="A9" t="str">
            <v>A</v>
          </cell>
        </row>
      </sheetData>
      <sheetData sheetId="2646">
        <row r="9">
          <cell r="A9" t="str">
            <v>A</v>
          </cell>
        </row>
      </sheetData>
      <sheetData sheetId="2647">
        <row r="9">
          <cell r="A9" t="str">
            <v>A</v>
          </cell>
        </row>
      </sheetData>
      <sheetData sheetId="2648">
        <row r="9">
          <cell r="A9" t="str">
            <v>A</v>
          </cell>
        </row>
      </sheetData>
      <sheetData sheetId="2649">
        <row r="9">
          <cell r="A9" t="str">
            <v>A</v>
          </cell>
        </row>
      </sheetData>
      <sheetData sheetId="2650">
        <row r="9">
          <cell r="A9" t="str">
            <v>A</v>
          </cell>
        </row>
      </sheetData>
      <sheetData sheetId="2651">
        <row r="9">
          <cell r="A9" t="str">
            <v>A</v>
          </cell>
        </row>
      </sheetData>
      <sheetData sheetId="2652">
        <row r="9">
          <cell r="A9" t="str">
            <v>A</v>
          </cell>
        </row>
      </sheetData>
      <sheetData sheetId="2653">
        <row r="9">
          <cell r="A9" t="str">
            <v>A</v>
          </cell>
        </row>
      </sheetData>
      <sheetData sheetId="2654">
        <row r="9">
          <cell r="A9" t="str">
            <v>A</v>
          </cell>
        </row>
      </sheetData>
      <sheetData sheetId="2655">
        <row r="9">
          <cell r="A9" t="str">
            <v>A</v>
          </cell>
        </row>
      </sheetData>
      <sheetData sheetId="2656">
        <row r="9">
          <cell r="A9" t="str">
            <v>A</v>
          </cell>
        </row>
      </sheetData>
      <sheetData sheetId="2657">
        <row r="9">
          <cell r="A9" t="str">
            <v>A</v>
          </cell>
        </row>
      </sheetData>
      <sheetData sheetId="2658">
        <row r="9">
          <cell r="A9" t="str">
            <v>A</v>
          </cell>
        </row>
      </sheetData>
      <sheetData sheetId="2659">
        <row r="9">
          <cell r="A9" t="str">
            <v>A</v>
          </cell>
        </row>
      </sheetData>
      <sheetData sheetId="2660">
        <row r="9">
          <cell r="A9" t="str">
            <v>A</v>
          </cell>
        </row>
      </sheetData>
      <sheetData sheetId="2661">
        <row r="9">
          <cell r="A9" t="str">
            <v>A</v>
          </cell>
        </row>
      </sheetData>
      <sheetData sheetId="2662">
        <row r="9">
          <cell r="A9" t="str">
            <v>A</v>
          </cell>
        </row>
      </sheetData>
      <sheetData sheetId="2663">
        <row r="9">
          <cell r="A9" t="str">
            <v>A</v>
          </cell>
        </row>
      </sheetData>
      <sheetData sheetId="2664">
        <row r="9">
          <cell r="A9" t="str">
            <v>A</v>
          </cell>
        </row>
      </sheetData>
      <sheetData sheetId="2665">
        <row r="9">
          <cell r="A9" t="str">
            <v>A</v>
          </cell>
        </row>
      </sheetData>
      <sheetData sheetId="2666">
        <row r="9">
          <cell r="A9" t="str">
            <v>A</v>
          </cell>
        </row>
      </sheetData>
      <sheetData sheetId="2667">
        <row r="9">
          <cell r="A9" t="str">
            <v>A</v>
          </cell>
        </row>
      </sheetData>
      <sheetData sheetId="2668">
        <row r="9">
          <cell r="A9" t="str">
            <v>A</v>
          </cell>
        </row>
      </sheetData>
      <sheetData sheetId="2669">
        <row r="9">
          <cell r="A9" t="str">
            <v>A</v>
          </cell>
        </row>
      </sheetData>
      <sheetData sheetId="2670">
        <row r="9">
          <cell r="A9" t="str">
            <v>A</v>
          </cell>
        </row>
      </sheetData>
      <sheetData sheetId="2671">
        <row r="9">
          <cell r="A9" t="str">
            <v>A</v>
          </cell>
        </row>
      </sheetData>
      <sheetData sheetId="2672">
        <row r="9">
          <cell r="A9" t="str">
            <v>A</v>
          </cell>
        </row>
      </sheetData>
      <sheetData sheetId="2673">
        <row r="9">
          <cell r="A9" t="str">
            <v>A</v>
          </cell>
        </row>
      </sheetData>
      <sheetData sheetId="2674">
        <row r="9">
          <cell r="A9" t="str">
            <v>A</v>
          </cell>
        </row>
      </sheetData>
      <sheetData sheetId="2675">
        <row r="9">
          <cell r="A9" t="str">
            <v>A</v>
          </cell>
        </row>
      </sheetData>
      <sheetData sheetId="2676">
        <row r="9">
          <cell r="A9" t="str">
            <v>A</v>
          </cell>
        </row>
      </sheetData>
      <sheetData sheetId="2677">
        <row r="9">
          <cell r="A9" t="str">
            <v>A</v>
          </cell>
        </row>
      </sheetData>
      <sheetData sheetId="2678">
        <row r="9">
          <cell r="A9" t="str">
            <v>A</v>
          </cell>
        </row>
      </sheetData>
      <sheetData sheetId="2679">
        <row r="9">
          <cell r="A9" t="str">
            <v>A</v>
          </cell>
        </row>
      </sheetData>
      <sheetData sheetId="2680">
        <row r="9">
          <cell r="A9" t="str">
            <v>A</v>
          </cell>
        </row>
      </sheetData>
      <sheetData sheetId="2681">
        <row r="9">
          <cell r="A9" t="str">
            <v>A</v>
          </cell>
        </row>
      </sheetData>
      <sheetData sheetId="2682">
        <row r="9">
          <cell r="A9" t="str">
            <v>A</v>
          </cell>
        </row>
      </sheetData>
      <sheetData sheetId="2683">
        <row r="9">
          <cell r="A9" t="str">
            <v>A</v>
          </cell>
        </row>
      </sheetData>
      <sheetData sheetId="2684">
        <row r="9">
          <cell r="A9" t="str">
            <v>A</v>
          </cell>
        </row>
      </sheetData>
      <sheetData sheetId="2685">
        <row r="9">
          <cell r="A9" t="str">
            <v>A</v>
          </cell>
        </row>
      </sheetData>
      <sheetData sheetId="2686">
        <row r="9">
          <cell r="A9" t="str">
            <v>A</v>
          </cell>
        </row>
      </sheetData>
      <sheetData sheetId="2687">
        <row r="9">
          <cell r="A9" t="str">
            <v>A</v>
          </cell>
        </row>
      </sheetData>
      <sheetData sheetId="2688">
        <row r="9">
          <cell r="A9" t="str">
            <v>A</v>
          </cell>
        </row>
      </sheetData>
      <sheetData sheetId="2689">
        <row r="9">
          <cell r="A9" t="str">
            <v>A</v>
          </cell>
        </row>
      </sheetData>
      <sheetData sheetId="2690">
        <row r="9">
          <cell r="A9" t="str">
            <v>A</v>
          </cell>
        </row>
      </sheetData>
      <sheetData sheetId="2691">
        <row r="9">
          <cell r="A9" t="str">
            <v>A</v>
          </cell>
        </row>
      </sheetData>
      <sheetData sheetId="2692">
        <row r="9">
          <cell r="A9" t="str">
            <v>A</v>
          </cell>
        </row>
      </sheetData>
      <sheetData sheetId="2693">
        <row r="9">
          <cell r="A9" t="str">
            <v>A</v>
          </cell>
        </row>
      </sheetData>
      <sheetData sheetId="2694">
        <row r="9">
          <cell r="A9" t="str">
            <v>A</v>
          </cell>
        </row>
      </sheetData>
      <sheetData sheetId="2695">
        <row r="9">
          <cell r="A9" t="str">
            <v>A</v>
          </cell>
        </row>
      </sheetData>
      <sheetData sheetId="2696">
        <row r="9">
          <cell r="A9" t="str">
            <v>A</v>
          </cell>
        </row>
      </sheetData>
      <sheetData sheetId="2697">
        <row r="9">
          <cell r="A9" t="str">
            <v>A</v>
          </cell>
        </row>
      </sheetData>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row r="9">
          <cell r="A9" t="str">
            <v>A</v>
          </cell>
        </row>
      </sheetData>
      <sheetData sheetId="2703">
        <row r="9">
          <cell r="A9" t="str">
            <v>A</v>
          </cell>
        </row>
      </sheetData>
      <sheetData sheetId="2704">
        <row r="9">
          <cell r="A9" t="str">
            <v>A</v>
          </cell>
        </row>
      </sheetData>
      <sheetData sheetId="2705">
        <row r="9">
          <cell r="A9" t="str">
            <v>A</v>
          </cell>
        </row>
      </sheetData>
      <sheetData sheetId="2706">
        <row r="9">
          <cell r="A9" t="str">
            <v>A</v>
          </cell>
        </row>
      </sheetData>
      <sheetData sheetId="2707">
        <row r="9">
          <cell r="A9" t="str">
            <v>A</v>
          </cell>
        </row>
      </sheetData>
      <sheetData sheetId="2708">
        <row r="9">
          <cell r="A9" t="str">
            <v>A</v>
          </cell>
        </row>
      </sheetData>
      <sheetData sheetId="2709">
        <row r="9">
          <cell r="A9" t="str">
            <v>A</v>
          </cell>
        </row>
      </sheetData>
      <sheetData sheetId="2710">
        <row r="9">
          <cell r="A9" t="str">
            <v>A</v>
          </cell>
        </row>
      </sheetData>
      <sheetData sheetId="2711">
        <row r="9">
          <cell r="A9" t="str">
            <v>A</v>
          </cell>
        </row>
      </sheetData>
      <sheetData sheetId="2712">
        <row r="9">
          <cell r="A9" t="str">
            <v>A</v>
          </cell>
        </row>
      </sheetData>
      <sheetData sheetId="2713">
        <row r="9">
          <cell r="A9" t="str">
            <v>A</v>
          </cell>
        </row>
      </sheetData>
      <sheetData sheetId="2714">
        <row r="9">
          <cell r="A9" t="str">
            <v>A</v>
          </cell>
        </row>
      </sheetData>
      <sheetData sheetId="2715">
        <row r="9">
          <cell r="A9" t="str">
            <v>A</v>
          </cell>
        </row>
      </sheetData>
      <sheetData sheetId="2716">
        <row r="9">
          <cell r="A9" t="str">
            <v>A</v>
          </cell>
        </row>
      </sheetData>
      <sheetData sheetId="2717">
        <row r="9">
          <cell r="A9" t="str">
            <v>A</v>
          </cell>
        </row>
      </sheetData>
      <sheetData sheetId="2718">
        <row r="9">
          <cell r="A9" t="str">
            <v>A</v>
          </cell>
        </row>
      </sheetData>
      <sheetData sheetId="2719">
        <row r="9">
          <cell r="A9" t="str">
            <v>A</v>
          </cell>
        </row>
      </sheetData>
      <sheetData sheetId="2720">
        <row r="9">
          <cell r="A9" t="str">
            <v>A</v>
          </cell>
        </row>
      </sheetData>
      <sheetData sheetId="2721">
        <row r="9">
          <cell r="A9" t="str">
            <v>A</v>
          </cell>
        </row>
      </sheetData>
      <sheetData sheetId="2722">
        <row r="9">
          <cell r="A9" t="str">
            <v>A</v>
          </cell>
        </row>
      </sheetData>
      <sheetData sheetId="2723">
        <row r="9">
          <cell r="A9" t="str">
            <v>A</v>
          </cell>
        </row>
      </sheetData>
      <sheetData sheetId="2724">
        <row r="9">
          <cell r="A9" t="str">
            <v>A</v>
          </cell>
        </row>
      </sheetData>
      <sheetData sheetId="2725">
        <row r="9">
          <cell r="A9" t="str">
            <v>A</v>
          </cell>
        </row>
      </sheetData>
      <sheetData sheetId="2726">
        <row r="9">
          <cell r="A9" t="str">
            <v>A</v>
          </cell>
        </row>
      </sheetData>
      <sheetData sheetId="2727">
        <row r="9">
          <cell r="A9" t="str">
            <v>A</v>
          </cell>
        </row>
      </sheetData>
      <sheetData sheetId="2728">
        <row r="9">
          <cell r="A9" t="str">
            <v>A</v>
          </cell>
        </row>
      </sheetData>
      <sheetData sheetId="2729">
        <row r="9">
          <cell r="A9" t="str">
            <v>A</v>
          </cell>
        </row>
      </sheetData>
      <sheetData sheetId="2730">
        <row r="9">
          <cell r="A9" t="str">
            <v>A</v>
          </cell>
        </row>
      </sheetData>
      <sheetData sheetId="2731">
        <row r="9">
          <cell r="A9" t="str">
            <v>A</v>
          </cell>
        </row>
      </sheetData>
      <sheetData sheetId="2732">
        <row r="9">
          <cell r="A9" t="str">
            <v>A</v>
          </cell>
        </row>
      </sheetData>
      <sheetData sheetId="2733">
        <row r="9">
          <cell r="A9" t="str">
            <v>A</v>
          </cell>
        </row>
      </sheetData>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row r="9">
          <cell r="A9" t="str">
            <v>A</v>
          </cell>
        </row>
      </sheetData>
      <sheetData sheetId="2740">
        <row r="9">
          <cell r="A9" t="str">
            <v>A</v>
          </cell>
        </row>
      </sheetData>
      <sheetData sheetId="2741">
        <row r="9">
          <cell r="A9" t="str">
            <v>A</v>
          </cell>
        </row>
      </sheetData>
      <sheetData sheetId="2742">
        <row r="9">
          <cell r="A9" t="str">
            <v>A</v>
          </cell>
        </row>
      </sheetData>
      <sheetData sheetId="2743">
        <row r="9">
          <cell r="A9" t="str">
            <v>A</v>
          </cell>
        </row>
      </sheetData>
      <sheetData sheetId="2744">
        <row r="9">
          <cell r="A9" t="str">
            <v>A</v>
          </cell>
        </row>
      </sheetData>
      <sheetData sheetId="2745">
        <row r="9">
          <cell r="A9" t="str">
            <v>A</v>
          </cell>
        </row>
      </sheetData>
      <sheetData sheetId="2746">
        <row r="9">
          <cell r="A9" t="str">
            <v>A</v>
          </cell>
        </row>
      </sheetData>
      <sheetData sheetId="2747">
        <row r="9">
          <cell r="A9" t="str">
            <v>A</v>
          </cell>
        </row>
      </sheetData>
      <sheetData sheetId="2748">
        <row r="9">
          <cell r="A9" t="str">
            <v>A</v>
          </cell>
        </row>
      </sheetData>
      <sheetData sheetId="2749">
        <row r="9">
          <cell r="A9" t="str">
            <v>A</v>
          </cell>
        </row>
      </sheetData>
      <sheetData sheetId="2750">
        <row r="9">
          <cell r="A9" t="str">
            <v>A</v>
          </cell>
        </row>
      </sheetData>
      <sheetData sheetId="2751">
        <row r="9">
          <cell r="A9" t="str">
            <v>A</v>
          </cell>
        </row>
      </sheetData>
      <sheetData sheetId="2752">
        <row r="9">
          <cell r="A9" t="str">
            <v>A</v>
          </cell>
        </row>
      </sheetData>
      <sheetData sheetId="2753">
        <row r="9">
          <cell r="A9" t="str">
            <v>A</v>
          </cell>
        </row>
      </sheetData>
      <sheetData sheetId="2754">
        <row r="9">
          <cell r="A9" t="str">
            <v>A</v>
          </cell>
        </row>
      </sheetData>
      <sheetData sheetId="2755">
        <row r="9">
          <cell r="A9" t="str">
            <v>A</v>
          </cell>
        </row>
      </sheetData>
      <sheetData sheetId="2756">
        <row r="9">
          <cell r="A9" t="str">
            <v>A</v>
          </cell>
        </row>
      </sheetData>
      <sheetData sheetId="2757">
        <row r="9">
          <cell r="A9" t="str">
            <v>A</v>
          </cell>
        </row>
      </sheetData>
      <sheetData sheetId="2758">
        <row r="9">
          <cell r="A9" t="str">
            <v>A</v>
          </cell>
        </row>
      </sheetData>
      <sheetData sheetId="2759">
        <row r="9">
          <cell r="A9" t="str">
            <v>A</v>
          </cell>
        </row>
      </sheetData>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ow r="9">
          <cell r="A9" t="str">
            <v>A</v>
          </cell>
        </row>
      </sheetData>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ow r="9">
          <cell r="A9" t="str">
            <v>A</v>
          </cell>
        </row>
      </sheetData>
      <sheetData sheetId="2810">
        <row r="9">
          <cell r="A9" t="str">
            <v>A</v>
          </cell>
        </row>
      </sheetData>
      <sheetData sheetId="2811">
        <row r="9">
          <cell r="A9" t="str">
            <v>A</v>
          </cell>
        </row>
      </sheetData>
      <sheetData sheetId="2812">
        <row r="9">
          <cell r="A9" t="str">
            <v>A</v>
          </cell>
        </row>
      </sheetData>
      <sheetData sheetId="2813">
        <row r="9">
          <cell r="A9" t="str">
            <v>A</v>
          </cell>
        </row>
      </sheetData>
      <sheetData sheetId="2814">
        <row r="9">
          <cell r="A9" t="str">
            <v>A</v>
          </cell>
        </row>
      </sheetData>
      <sheetData sheetId="2815">
        <row r="9">
          <cell r="A9" t="str">
            <v>A</v>
          </cell>
        </row>
      </sheetData>
      <sheetData sheetId="2816">
        <row r="9">
          <cell r="A9" t="str">
            <v>A</v>
          </cell>
        </row>
      </sheetData>
      <sheetData sheetId="2817">
        <row r="9">
          <cell r="A9" t="str">
            <v>A</v>
          </cell>
        </row>
      </sheetData>
      <sheetData sheetId="2818">
        <row r="9">
          <cell r="A9" t="str">
            <v>A</v>
          </cell>
        </row>
      </sheetData>
      <sheetData sheetId="2819">
        <row r="9">
          <cell r="A9" t="str">
            <v>A</v>
          </cell>
        </row>
      </sheetData>
      <sheetData sheetId="2820">
        <row r="9">
          <cell r="A9" t="str">
            <v>A</v>
          </cell>
        </row>
      </sheetData>
      <sheetData sheetId="2821">
        <row r="9">
          <cell r="A9" t="str">
            <v>A</v>
          </cell>
        </row>
      </sheetData>
      <sheetData sheetId="2822">
        <row r="9">
          <cell r="A9" t="str">
            <v>A</v>
          </cell>
        </row>
      </sheetData>
      <sheetData sheetId="2823">
        <row r="9">
          <cell r="A9" t="str">
            <v>A</v>
          </cell>
        </row>
      </sheetData>
      <sheetData sheetId="2824">
        <row r="9">
          <cell r="A9" t="str">
            <v>A</v>
          </cell>
        </row>
      </sheetData>
      <sheetData sheetId="2825">
        <row r="9">
          <cell r="A9" t="str">
            <v>A</v>
          </cell>
        </row>
      </sheetData>
      <sheetData sheetId="2826">
        <row r="9">
          <cell r="A9" t="str">
            <v>A</v>
          </cell>
        </row>
      </sheetData>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efreshError="1"/>
      <sheetData sheetId="3070">
        <row r="9">
          <cell r="A9" t="str">
            <v>A</v>
          </cell>
        </row>
      </sheetData>
      <sheetData sheetId="3071">
        <row r="9">
          <cell r="A9" t="str">
            <v>A</v>
          </cell>
        </row>
      </sheetData>
      <sheetData sheetId="3072" refreshError="1"/>
      <sheetData sheetId="3073" refreshError="1"/>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ow r="9">
          <cell r="A9" t="str">
            <v>A</v>
          </cell>
        </row>
      </sheetData>
      <sheetData sheetId="3097" refreshError="1"/>
      <sheetData sheetId="3098" refreshError="1"/>
      <sheetData sheetId="3099" refreshError="1"/>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ow r="9">
          <cell r="A9" t="str">
            <v>A</v>
          </cell>
        </row>
      </sheetData>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efreshError="1"/>
      <sheetData sheetId="3187">
        <row r="9">
          <cell r="A9" t="str">
            <v>A</v>
          </cell>
        </row>
      </sheetData>
      <sheetData sheetId="3188" refreshError="1"/>
      <sheetData sheetId="3189" refreshError="1"/>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row r="9">
          <cell r="A9" t="str">
            <v>A</v>
          </cell>
        </row>
      </sheetData>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ow r="9">
          <cell r="A9" t="str">
            <v>A</v>
          </cell>
        </row>
      </sheetData>
      <sheetData sheetId="3473">
        <row r="9">
          <cell r="A9" t="str">
            <v>A</v>
          </cell>
        </row>
      </sheetData>
      <sheetData sheetId="3474">
        <row r="9">
          <cell r="A9" t="str">
            <v>A</v>
          </cell>
        </row>
      </sheetData>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ow r="9">
          <cell r="A9" t="str">
            <v>A</v>
          </cell>
        </row>
      </sheetData>
      <sheetData sheetId="3530">
        <row r="9">
          <cell r="A9" t="str">
            <v>A</v>
          </cell>
        </row>
      </sheetData>
      <sheetData sheetId="3531">
        <row r="9">
          <cell r="A9" t="str">
            <v>A</v>
          </cell>
        </row>
      </sheetData>
      <sheetData sheetId="3532" refreshError="1"/>
      <sheetData sheetId="3533" refreshError="1"/>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efreshError="1"/>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ow r="9">
          <cell r="A9" t="str">
            <v>A</v>
          </cell>
        </row>
      </sheetData>
      <sheetData sheetId="3558" refreshError="1"/>
      <sheetData sheetId="3559" refreshError="1"/>
      <sheetData sheetId="3560" refreshError="1"/>
      <sheetData sheetId="3561" refreshError="1"/>
      <sheetData sheetId="3562" refreshError="1"/>
      <sheetData sheetId="3563" refreshError="1"/>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efreshError="1"/>
      <sheetData sheetId="3597" refreshError="1"/>
      <sheetData sheetId="3598" refreshError="1"/>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ow r="9">
          <cell r="A9" t="str">
            <v>A</v>
          </cell>
        </row>
      </sheetData>
      <sheetData sheetId="3723">
        <row r="9">
          <cell r="A9" t="str">
            <v>A</v>
          </cell>
        </row>
      </sheetData>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efreshError="1"/>
      <sheetData sheetId="3729">
        <row r="9">
          <cell r="A9" t="str">
            <v>A</v>
          </cell>
        </row>
      </sheetData>
      <sheetData sheetId="3730">
        <row r="9">
          <cell r="A9" t="str">
            <v>A</v>
          </cell>
        </row>
      </sheetData>
      <sheetData sheetId="3731">
        <row r="9">
          <cell r="A9" t="str">
            <v>A</v>
          </cell>
        </row>
      </sheetData>
      <sheetData sheetId="3732" refreshError="1"/>
      <sheetData sheetId="3733" refreshError="1"/>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efreshError="1"/>
      <sheetData sheetId="3760" refreshError="1"/>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efreshError="1"/>
      <sheetData sheetId="3766">
        <row r="9">
          <cell r="A9" t="str">
            <v>A</v>
          </cell>
        </row>
      </sheetData>
      <sheetData sheetId="3767">
        <row r="9">
          <cell r="A9" t="str">
            <v>A</v>
          </cell>
        </row>
      </sheetData>
      <sheetData sheetId="3768" refreshError="1"/>
      <sheetData sheetId="3769">
        <row r="9">
          <cell r="A9" t="str">
            <v>A</v>
          </cell>
        </row>
      </sheetData>
      <sheetData sheetId="3770">
        <row r="9">
          <cell r="A9" t="str">
            <v>A</v>
          </cell>
        </row>
      </sheetData>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ow r="9">
          <cell r="A9" t="str">
            <v>A</v>
          </cell>
        </row>
      </sheetData>
      <sheetData sheetId="3927">
        <row r="9">
          <cell r="A9" t="str">
            <v>A</v>
          </cell>
        </row>
      </sheetData>
      <sheetData sheetId="3928">
        <row r="9">
          <cell r="A9" t="str">
            <v>A</v>
          </cell>
        </row>
      </sheetData>
      <sheetData sheetId="3929">
        <row r="9">
          <cell r="A9" t="str">
            <v>A</v>
          </cell>
        </row>
      </sheetData>
      <sheetData sheetId="3930">
        <row r="9">
          <cell r="A9" t="str">
            <v>A</v>
          </cell>
        </row>
      </sheetData>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ow r="9">
          <cell r="A9" t="str">
            <v>A</v>
          </cell>
        </row>
      </sheetData>
      <sheetData sheetId="3948">
        <row r="9">
          <cell r="A9" t="str">
            <v>A</v>
          </cell>
        </row>
      </sheetData>
      <sheetData sheetId="3949">
        <row r="9">
          <cell r="A9" t="str">
            <v>A</v>
          </cell>
        </row>
      </sheetData>
      <sheetData sheetId="3950">
        <row r="9">
          <cell r="A9" t="str">
            <v>A</v>
          </cell>
        </row>
      </sheetData>
      <sheetData sheetId="3951">
        <row r="9">
          <cell r="A9" t="str">
            <v>A</v>
          </cell>
        </row>
      </sheetData>
      <sheetData sheetId="3952">
        <row r="9">
          <cell r="A9" t="str">
            <v>A</v>
          </cell>
        </row>
      </sheetData>
      <sheetData sheetId="3953">
        <row r="9">
          <cell r="A9" t="str">
            <v>A</v>
          </cell>
        </row>
      </sheetData>
      <sheetData sheetId="3954">
        <row r="9">
          <cell r="A9" t="str">
            <v>A</v>
          </cell>
        </row>
      </sheetData>
      <sheetData sheetId="3955">
        <row r="9">
          <cell r="A9" t="str">
            <v>A</v>
          </cell>
        </row>
      </sheetData>
      <sheetData sheetId="3956">
        <row r="9">
          <cell r="A9" t="str">
            <v>A</v>
          </cell>
        </row>
      </sheetData>
      <sheetData sheetId="3957">
        <row r="9">
          <cell r="A9" t="str">
            <v>A</v>
          </cell>
        </row>
      </sheetData>
      <sheetData sheetId="3958">
        <row r="9">
          <cell r="A9" t="str">
            <v>A</v>
          </cell>
        </row>
      </sheetData>
      <sheetData sheetId="3959">
        <row r="9">
          <cell r="A9" t="str">
            <v>A</v>
          </cell>
        </row>
      </sheetData>
      <sheetData sheetId="3960">
        <row r="9">
          <cell r="A9" t="str">
            <v>A</v>
          </cell>
        </row>
      </sheetData>
      <sheetData sheetId="3961">
        <row r="9">
          <cell r="A9" t="str">
            <v>A</v>
          </cell>
        </row>
      </sheetData>
      <sheetData sheetId="3962">
        <row r="9">
          <cell r="A9" t="str">
            <v>A</v>
          </cell>
        </row>
      </sheetData>
      <sheetData sheetId="3963">
        <row r="9">
          <cell r="A9" t="str">
            <v>A</v>
          </cell>
        </row>
      </sheetData>
      <sheetData sheetId="3964">
        <row r="9">
          <cell r="A9" t="str">
            <v>A</v>
          </cell>
        </row>
      </sheetData>
      <sheetData sheetId="3965">
        <row r="9">
          <cell r="A9" t="str">
            <v>A</v>
          </cell>
        </row>
      </sheetData>
      <sheetData sheetId="3966">
        <row r="9">
          <cell r="A9" t="str">
            <v>A</v>
          </cell>
        </row>
      </sheetData>
      <sheetData sheetId="3967">
        <row r="9">
          <cell r="A9" t="str">
            <v>A</v>
          </cell>
        </row>
      </sheetData>
      <sheetData sheetId="3968">
        <row r="9">
          <cell r="A9" t="str">
            <v>A</v>
          </cell>
        </row>
      </sheetData>
      <sheetData sheetId="3969">
        <row r="9">
          <cell r="A9" t="str">
            <v>A</v>
          </cell>
        </row>
      </sheetData>
      <sheetData sheetId="3970">
        <row r="9">
          <cell r="A9" t="str">
            <v>A</v>
          </cell>
        </row>
      </sheetData>
      <sheetData sheetId="3971">
        <row r="9">
          <cell r="A9" t="str">
            <v>A</v>
          </cell>
        </row>
      </sheetData>
      <sheetData sheetId="3972">
        <row r="9">
          <cell r="A9" t="str">
            <v>A</v>
          </cell>
        </row>
      </sheetData>
      <sheetData sheetId="3973">
        <row r="9">
          <cell r="A9" t="str">
            <v>A</v>
          </cell>
        </row>
      </sheetData>
      <sheetData sheetId="3974">
        <row r="9">
          <cell r="A9" t="str">
            <v>A</v>
          </cell>
        </row>
      </sheetData>
      <sheetData sheetId="3975">
        <row r="9">
          <cell r="A9" t="str">
            <v>A</v>
          </cell>
        </row>
      </sheetData>
      <sheetData sheetId="3976">
        <row r="9">
          <cell r="A9" t="str">
            <v>A</v>
          </cell>
        </row>
      </sheetData>
      <sheetData sheetId="3977">
        <row r="9">
          <cell r="A9" t="str">
            <v>A</v>
          </cell>
        </row>
      </sheetData>
      <sheetData sheetId="3978">
        <row r="9">
          <cell r="A9" t="str">
            <v>A</v>
          </cell>
        </row>
      </sheetData>
      <sheetData sheetId="3979">
        <row r="9">
          <cell r="A9" t="str">
            <v>A</v>
          </cell>
        </row>
      </sheetData>
      <sheetData sheetId="3980">
        <row r="9">
          <cell r="A9" t="str">
            <v>A</v>
          </cell>
        </row>
      </sheetData>
      <sheetData sheetId="3981">
        <row r="9">
          <cell r="A9" t="str">
            <v>A</v>
          </cell>
        </row>
      </sheetData>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row r="9">
          <cell r="A9" t="str">
            <v>A</v>
          </cell>
        </row>
      </sheetData>
      <sheetData sheetId="3987">
        <row r="9">
          <cell r="A9" t="str">
            <v>A</v>
          </cell>
        </row>
      </sheetData>
      <sheetData sheetId="3988">
        <row r="9">
          <cell r="A9" t="str">
            <v>A</v>
          </cell>
        </row>
      </sheetData>
      <sheetData sheetId="3989">
        <row r="9">
          <cell r="A9" t="str">
            <v>A</v>
          </cell>
        </row>
      </sheetData>
      <sheetData sheetId="3990">
        <row r="9">
          <cell r="A9" t="str">
            <v>A</v>
          </cell>
        </row>
      </sheetData>
      <sheetData sheetId="3991">
        <row r="9">
          <cell r="A9" t="str">
            <v>A</v>
          </cell>
        </row>
      </sheetData>
      <sheetData sheetId="3992">
        <row r="9">
          <cell r="A9" t="str">
            <v>A</v>
          </cell>
        </row>
      </sheetData>
      <sheetData sheetId="3993">
        <row r="9">
          <cell r="A9" t="str">
            <v>A</v>
          </cell>
        </row>
      </sheetData>
      <sheetData sheetId="3994">
        <row r="9">
          <cell r="A9" t="str">
            <v>A</v>
          </cell>
        </row>
      </sheetData>
      <sheetData sheetId="3995">
        <row r="9">
          <cell r="A9" t="str">
            <v>A</v>
          </cell>
        </row>
      </sheetData>
      <sheetData sheetId="3996">
        <row r="9">
          <cell r="A9" t="str">
            <v>A</v>
          </cell>
        </row>
      </sheetData>
      <sheetData sheetId="3997">
        <row r="9">
          <cell r="A9" t="str">
            <v>A</v>
          </cell>
        </row>
      </sheetData>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ow r="9">
          <cell r="A9" t="str">
            <v>A</v>
          </cell>
        </row>
      </sheetData>
      <sheetData sheetId="4043">
        <row r="9">
          <cell r="A9" t="str">
            <v>A</v>
          </cell>
        </row>
      </sheetData>
      <sheetData sheetId="4044">
        <row r="9">
          <cell r="A9" t="str">
            <v>A</v>
          </cell>
        </row>
      </sheetData>
      <sheetData sheetId="4045">
        <row r="9">
          <cell r="A9" t="str">
            <v>A</v>
          </cell>
        </row>
      </sheetData>
      <sheetData sheetId="4046">
        <row r="9">
          <cell r="A9" t="str">
            <v>A</v>
          </cell>
        </row>
      </sheetData>
      <sheetData sheetId="4047">
        <row r="9">
          <cell r="A9" t="str">
            <v>A</v>
          </cell>
        </row>
      </sheetData>
      <sheetData sheetId="4048">
        <row r="9">
          <cell r="A9" t="str">
            <v>A</v>
          </cell>
        </row>
      </sheetData>
      <sheetData sheetId="4049">
        <row r="9">
          <cell r="A9" t="str">
            <v>A</v>
          </cell>
        </row>
      </sheetData>
      <sheetData sheetId="4050">
        <row r="9">
          <cell r="A9" t="str">
            <v>A</v>
          </cell>
        </row>
      </sheetData>
      <sheetData sheetId="4051">
        <row r="9">
          <cell r="A9" t="str">
            <v>A</v>
          </cell>
        </row>
      </sheetData>
      <sheetData sheetId="4052">
        <row r="9">
          <cell r="A9" t="str">
            <v>A</v>
          </cell>
        </row>
      </sheetData>
      <sheetData sheetId="4053">
        <row r="9">
          <cell r="A9" t="str">
            <v>A</v>
          </cell>
        </row>
      </sheetData>
      <sheetData sheetId="4054">
        <row r="9">
          <cell r="A9" t="str">
            <v>A</v>
          </cell>
        </row>
      </sheetData>
      <sheetData sheetId="4055">
        <row r="9">
          <cell r="A9" t="str">
            <v>A</v>
          </cell>
        </row>
      </sheetData>
      <sheetData sheetId="4056">
        <row r="9">
          <cell r="A9" t="str">
            <v>A</v>
          </cell>
        </row>
      </sheetData>
      <sheetData sheetId="4057">
        <row r="9">
          <cell r="A9" t="str">
            <v>A</v>
          </cell>
        </row>
      </sheetData>
      <sheetData sheetId="4058">
        <row r="9">
          <cell r="A9" t="str">
            <v>A</v>
          </cell>
        </row>
      </sheetData>
      <sheetData sheetId="4059">
        <row r="9">
          <cell r="A9" t="str">
            <v>A</v>
          </cell>
        </row>
      </sheetData>
      <sheetData sheetId="4060">
        <row r="9">
          <cell r="A9" t="str">
            <v>A</v>
          </cell>
        </row>
      </sheetData>
      <sheetData sheetId="4061">
        <row r="9">
          <cell r="A9" t="str">
            <v>A</v>
          </cell>
        </row>
      </sheetData>
      <sheetData sheetId="4062">
        <row r="9">
          <cell r="A9" t="str">
            <v>A</v>
          </cell>
        </row>
      </sheetData>
      <sheetData sheetId="4063">
        <row r="9">
          <cell r="A9" t="str">
            <v>A</v>
          </cell>
        </row>
      </sheetData>
      <sheetData sheetId="4064">
        <row r="9">
          <cell r="A9" t="str">
            <v>A</v>
          </cell>
        </row>
      </sheetData>
      <sheetData sheetId="4065">
        <row r="9">
          <cell r="A9" t="str">
            <v>A</v>
          </cell>
        </row>
      </sheetData>
      <sheetData sheetId="4066">
        <row r="9">
          <cell r="A9" t="str">
            <v>A</v>
          </cell>
        </row>
      </sheetData>
      <sheetData sheetId="4067">
        <row r="9">
          <cell r="A9" t="str">
            <v>A</v>
          </cell>
        </row>
      </sheetData>
      <sheetData sheetId="4068">
        <row r="9">
          <cell r="A9" t="str">
            <v>A</v>
          </cell>
        </row>
      </sheetData>
      <sheetData sheetId="4069" refreshError="1"/>
      <sheetData sheetId="4070">
        <row r="9">
          <cell r="A9" t="str">
            <v>A</v>
          </cell>
        </row>
      </sheetData>
      <sheetData sheetId="4071">
        <row r="9">
          <cell r="A9" t="str">
            <v>A</v>
          </cell>
        </row>
      </sheetData>
      <sheetData sheetId="4072">
        <row r="9">
          <cell r="A9" t="str">
            <v>A</v>
          </cell>
        </row>
      </sheetData>
      <sheetData sheetId="4073">
        <row r="9">
          <cell r="A9" t="str">
            <v>A</v>
          </cell>
        </row>
      </sheetData>
      <sheetData sheetId="4074">
        <row r="9">
          <cell r="A9" t="str">
            <v>A</v>
          </cell>
        </row>
      </sheetData>
      <sheetData sheetId="4075">
        <row r="9">
          <cell r="A9" t="str">
            <v>A</v>
          </cell>
        </row>
      </sheetData>
      <sheetData sheetId="4076">
        <row r="9">
          <cell r="A9" t="str">
            <v>A</v>
          </cell>
        </row>
      </sheetData>
      <sheetData sheetId="4077">
        <row r="9">
          <cell r="A9" t="str">
            <v>A</v>
          </cell>
        </row>
      </sheetData>
      <sheetData sheetId="4078">
        <row r="9">
          <cell r="A9" t="str">
            <v>A</v>
          </cell>
        </row>
      </sheetData>
      <sheetData sheetId="4079">
        <row r="9">
          <cell r="A9" t="str">
            <v>A</v>
          </cell>
        </row>
      </sheetData>
      <sheetData sheetId="4080">
        <row r="9">
          <cell r="A9" t="str">
            <v>A</v>
          </cell>
        </row>
      </sheetData>
      <sheetData sheetId="4081">
        <row r="9">
          <cell r="A9" t="str">
            <v>A</v>
          </cell>
        </row>
      </sheetData>
      <sheetData sheetId="4082">
        <row r="9">
          <cell r="A9" t="str">
            <v>A</v>
          </cell>
        </row>
      </sheetData>
      <sheetData sheetId="4083">
        <row r="9">
          <cell r="A9" t="str">
            <v>A</v>
          </cell>
        </row>
      </sheetData>
      <sheetData sheetId="4084">
        <row r="9">
          <cell r="A9" t="str">
            <v>A</v>
          </cell>
        </row>
      </sheetData>
      <sheetData sheetId="4085">
        <row r="9">
          <cell r="A9" t="str">
            <v>A</v>
          </cell>
        </row>
      </sheetData>
      <sheetData sheetId="4086">
        <row r="9">
          <cell r="A9" t="str">
            <v>A</v>
          </cell>
        </row>
      </sheetData>
      <sheetData sheetId="4087">
        <row r="9">
          <cell r="A9" t="str">
            <v>A</v>
          </cell>
        </row>
      </sheetData>
      <sheetData sheetId="4088">
        <row r="9">
          <cell r="A9" t="str">
            <v>A</v>
          </cell>
        </row>
      </sheetData>
      <sheetData sheetId="4089">
        <row r="9">
          <cell r="A9" t="str">
            <v>A</v>
          </cell>
        </row>
      </sheetData>
      <sheetData sheetId="4090">
        <row r="9">
          <cell r="A9" t="str">
            <v>A</v>
          </cell>
        </row>
      </sheetData>
      <sheetData sheetId="4091">
        <row r="9">
          <cell r="A9" t="str">
            <v>A</v>
          </cell>
        </row>
      </sheetData>
      <sheetData sheetId="4092">
        <row r="9">
          <cell r="A9" t="str">
            <v>A</v>
          </cell>
        </row>
      </sheetData>
      <sheetData sheetId="4093">
        <row r="9">
          <cell r="A9" t="str">
            <v>A</v>
          </cell>
        </row>
      </sheetData>
      <sheetData sheetId="4094">
        <row r="9">
          <cell r="A9" t="str">
            <v>A</v>
          </cell>
        </row>
      </sheetData>
      <sheetData sheetId="4095">
        <row r="9">
          <cell r="A9" t="str">
            <v>A</v>
          </cell>
        </row>
      </sheetData>
      <sheetData sheetId="4096">
        <row r="9">
          <cell r="A9" t="str">
            <v>A</v>
          </cell>
        </row>
      </sheetData>
      <sheetData sheetId="4097">
        <row r="9">
          <cell r="A9" t="str">
            <v>A</v>
          </cell>
        </row>
      </sheetData>
      <sheetData sheetId="4098">
        <row r="9">
          <cell r="A9" t="str">
            <v>A</v>
          </cell>
        </row>
      </sheetData>
      <sheetData sheetId="4099">
        <row r="9">
          <cell r="A9" t="str">
            <v>A</v>
          </cell>
        </row>
      </sheetData>
      <sheetData sheetId="4100">
        <row r="9">
          <cell r="A9" t="str">
            <v>A</v>
          </cell>
        </row>
      </sheetData>
      <sheetData sheetId="4101">
        <row r="9">
          <cell r="A9" t="str">
            <v>A</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9">
          <cell r="A9" t="str">
            <v>A</v>
          </cell>
        </row>
      </sheetData>
      <sheetData sheetId="4108">
        <row r="9">
          <cell r="A9" t="str">
            <v>A</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ow r="9">
          <cell r="A9" t="str">
            <v>A</v>
          </cell>
        </row>
      </sheetData>
      <sheetData sheetId="7621" refreshError="1"/>
      <sheetData sheetId="7622" refreshError="1"/>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efreshError="1"/>
      <sheetData sheetId="7639" refreshError="1"/>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efreshError="1"/>
      <sheetData sheetId="7653">
        <row r="9">
          <cell r="A9" t="str">
            <v>A</v>
          </cell>
        </row>
      </sheetData>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ow r="9">
          <cell r="A9" t="str">
            <v>A</v>
          </cell>
        </row>
      </sheetData>
      <sheetData sheetId="7707">
        <row r="9">
          <cell r="A9" t="str">
            <v>A</v>
          </cell>
        </row>
      </sheetData>
      <sheetData sheetId="7708">
        <row r="9">
          <cell r="A9" t="str">
            <v>A</v>
          </cell>
        </row>
      </sheetData>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ow r="9">
          <cell r="A9" t="str">
            <v>A</v>
          </cell>
        </row>
      </sheetData>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efreshError="1"/>
      <sheetData sheetId="7813" refreshError="1"/>
      <sheetData sheetId="7814" refreshError="1"/>
      <sheetData sheetId="7815" refreshError="1"/>
      <sheetData sheetId="7816">
        <row r="9">
          <cell r="A9" t="str">
            <v>A</v>
          </cell>
        </row>
      </sheetData>
      <sheetData sheetId="7817" refreshError="1"/>
      <sheetData sheetId="7818">
        <row r="9">
          <cell r="A9" t="str">
            <v>A</v>
          </cell>
        </row>
      </sheetData>
      <sheetData sheetId="7819">
        <row r="9">
          <cell r="A9" t="str">
            <v>A</v>
          </cell>
        </row>
      </sheetData>
      <sheetData sheetId="7820">
        <row r="9">
          <cell r="A9" t="str">
            <v>A</v>
          </cell>
        </row>
      </sheetData>
      <sheetData sheetId="7821" refreshError="1"/>
      <sheetData sheetId="7822" refreshError="1"/>
      <sheetData sheetId="7823" refreshError="1"/>
      <sheetData sheetId="7824" refreshError="1"/>
      <sheetData sheetId="7825">
        <row r="9">
          <cell r="A9" t="str">
            <v>A</v>
          </cell>
        </row>
      </sheetData>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ow r="9">
          <cell r="A9" t="str">
            <v>A</v>
          </cell>
        </row>
      </sheetData>
      <sheetData sheetId="7871" refreshError="1"/>
      <sheetData sheetId="7872" refreshError="1"/>
      <sheetData sheetId="7873" refreshError="1"/>
      <sheetData sheetId="7874" refreshError="1"/>
      <sheetData sheetId="7875" refreshError="1"/>
      <sheetData sheetId="7876" refreshError="1"/>
      <sheetData sheetId="7877">
        <row r="9">
          <cell r="A9" t="str">
            <v>A</v>
          </cell>
        </row>
      </sheetData>
      <sheetData sheetId="7878">
        <row r="9">
          <cell r="A9" t="str">
            <v>A</v>
          </cell>
        </row>
      </sheetData>
      <sheetData sheetId="7879">
        <row r="9">
          <cell r="A9" t="str">
            <v>A</v>
          </cell>
        </row>
      </sheetData>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ow r="9">
          <cell r="A9" t="str">
            <v>A</v>
          </cell>
        </row>
      </sheetData>
      <sheetData sheetId="7925">
        <row r="9">
          <cell r="A9" t="str">
            <v>A</v>
          </cell>
        </row>
      </sheetData>
      <sheetData sheetId="7926" refreshError="1"/>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ow r="9">
          <cell r="A9" t="str">
            <v>A</v>
          </cell>
        </row>
      </sheetData>
      <sheetData sheetId="7960">
        <row r="9">
          <cell r="A9" t="str">
            <v>A</v>
          </cell>
        </row>
      </sheetData>
      <sheetData sheetId="7961">
        <row r="9">
          <cell r="A9" t="str">
            <v>A</v>
          </cell>
        </row>
      </sheetData>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ow r="9">
          <cell r="A9" t="str">
            <v>A</v>
          </cell>
        </row>
      </sheetData>
      <sheetData sheetId="7975">
        <row r="9">
          <cell r="A9" t="str">
            <v>A</v>
          </cell>
        </row>
      </sheetData>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ow r="9">
          <cell r="A9" t="str">
            <v>A</v>
          </cell>
        </row>
      </sheetData>
      <sheetData sheetId="8182">
        <row r="9">
          <cell r="A9" t="str">
            <v>A</v>
          </cell>
        </row>
      </sheetData>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ow r="9">
          <cell r="A9" t="str">
            <v>A</v>
          </cell>
        </row>
      </sheetData>
      <sheetData sheetId="8197">
        <row r="9">
          <cell r="A9" t="str">
            <v>A</v>
          </cell>
        </row>
      </sheetData>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ow r="9">
          <cell r="A9" t="str">
            <v>A</v>
          </cell>
        </row>
      </sheetData>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ow r="9">
          <cell r="A9" t="str">
            <v>A</v>
          </cell>
        </row>
      </sheetData>
      <sheetData sheetId="8242">
        <row r="9">
          <cell r="A9" t="str">
            <v>A</v>
          </cell>
        </row>
      </sheetData>
      <sheetData sheetId="8243" refreshError="1"/>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efreshError="1"/>
      <sheetData sheetId="8258">
        <row r="9">
          <cell r="A9" t="str">
            <v>A</v>
          </cell>
        </row>
      </sheetData>
      <sheetData sheetId="8259">
        <row r="9">
          <cell r="A9" t="str">
            <v>A</v>
          </cell>
        </row>
      </sheetData>
      <sheetData sheetId="8260" refreshError="1"/>
      <sheetData sheetId="8261" refreshError="1"/>
      <sheetData sheetId="8262" refreshError="1"/>
      <sheetData sheetId="8263" refreshError="1"/>
      <sheetData sheetId="8264" refreshError="1"/>
      <sheetData sheetId="8265" refreshError="1"/>
      <sheetData sheetId="8266" refreshError="1"/>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efreshError="1"/>
      <sheetData sheetId="8273" refreshError="1"/>
      <sheetData sheetId="8274">
        <row r="9">
          <cell r="A9" t="str">
            <v>A</v>
          </cell>
        </row>
      </sheetData>
      <sheetData sheetId="8275" refreshError="1"/>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efreshError="1"/>
      <sheetData sheetId="8283" refreshError="1"/>
      <sheetData sheetId="8284" refreshError="1"/>
      <sheetData sheetId="8285" refreshError="1"/>
      <sheetData sheetId="8286" refreshError="1"/>
      <sheetData sheetId="8287" refreshError="1"/>
      <sheetData sheetId="8288">
        <row r="9">
          <cell r="A9" t="str">
            <v>A</v>
          </cell>
        </row>
      </sheetData>
      <sheetData sheetId="8289" refreshError="1"/>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efreshError="1"/>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ow r="9">
          <cell r="A9" t="str">
            <v>A</v>
          </cell>
        </row>
      </sheetData>
      <sheetData sheetId="8779">
        <row r="9">
          <cell r="A9" t="str">
            <v>A</v>
          </cell>
        </row>
      </sheetData>
      <sheetData sheetId="8780">
        <row r="9">
          <cell r="A9" t="str">
            <v>A</v>
          </cell>
        </row>
      </sheetData>
      <sheetData sheetId="8781">
        <row r="9">
          <cell r="A9" t="str">
            <v>A</v>
          </cell>
        </row>
      </sheetData>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ow r="9">
          <cell r="A9" t="str">
            <v>A</v>
          </cell>
        </row>
      </sheetData>
      <sheetData sheetId="8882">
        <row r="9">
          <cell r="A9" t="str">
            <v>A</v>
          </cell>
        </row>
      </sheetData>
      <sheetData sheetId="8883">
        <row r="9">
          <cell r="A9" t="str">
            <v>A</v>
          </cell>
        </row>
      </sheetData>
      <sheetData sheetId="8884">
        <row r="9">
          <cell r="A9" t="str">
            <v>A</v>
          </cell>
        </row>
      </sheetData>
      <sheetData sheetId="8885">
        <row r="9">
          <cell r="A9" t="str">
            <v>A</v>
          </cell>
        </row>
      </sheetData>
      <sheetData sheetId="8886">
        <row r="9">
          <cell r="A9" t="str">
            <v>A</v>
          </cell>
        </row>
      </sheetData>
      <sheetData sheetId="8887">
        <row r="9">
          <cell r="A9" t="str">
            <v>A</v>
          </cell>
        </row>
      </sheetData>
      <sheetData sheetId="8888">
        <row r="9">
          <cell r="A9" t="str">
            <v>A</v>
          </cell>
        </row>
      </sheetData>
      <sheetData sheetId="8889">
        <row r="9">
          <cell r="A9" t="str">
            <v>A</v>
          </cell>
        </row>
      </sheetData>
      <sheetData sheetId="8890">
        <row r="9">
          <cell r="A9" t="str">
            <v>A</v>
          </cell>
        </row>
      </sheetData>
      <sheetData sheetId="8891">
        <row r="9">
          <cell r="A9" t="str">
            <v>A</v>
          </cell>
        </row>
      </sheetData>
      <sheetData sheetId="8892">
        <row r="9">
          <cell r="A9" t="str">
            <v>A</v>
          </cell>
        </row>
      </sheetData>
      <sheetData sheetId="8893">
        <row r="9">
          <cell r="A9" t="str">
            <v>A</v>
          </cell>
        </row>
      </sheetData>
      <sheetData sheetId="8894">
        <row r="9">
          <cell r="A9" t="str">
            <v>A</v>
          </cell>
        </row>
      </sheetData>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row r="9">
          <cell r="A9" t="str">
            <v>A</v>
          </cell>
        </row>
      </sheetData>
      <sheetData sheetId="8900">
        <row r="9">
          <cell r="A9" t="str">
            <v>A</v>
          </cell>
        </row>
      </sheetData>
      <sheetData sheetId="8901">
        <row r="9">
          <cell r="A9" t="str">
            <v>A</v>
          </cell>
        </row>
      </sheetData>
      <sheetData sheetId="8902">
        <row r="9">
          <cell r="A9" t="str">
            <v>A</v>
          </cell>
        </row>
      </sheetData>
      <sheetData sheetId="8903">
        <row r="9">
          <cell r="A9" t="str">
            <v>A</v>
          </cell>
        </row>
      </sheetData>
      <sheetData sheetId="8904">
        <row r="9">
          <cell r="A9" t="str">
            <v>A</v>
          </cell>
        </row>
      </sheetData>
      <sheetData sheetId="8905">
        <row r="9">
          <cell r="A9" t="str">
            <v>A</v>
          </cell>
        </row>
      </sheetData>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ow r="9">
          <cell r="A9" t="str">
            <v>A</v>
          </cell>
        </row>
      </sheetData>
      <sheetData sheetId="8916">
        <row r="9">
          <cell r="A9" t="str">
            <v>A</v>
          </cell>
        </row>
      </sheetData>
      <sheetData sheetId="8917">
        <row r="9">
          <cell r="A9" t="str">
            <v>A</v>
          </cell>
        </row>
      </sheetData>
      <sheetData sheetId="8918">
        <row r="9">
          <cell r="A9" t="str">
            <v>A</v>
          </cell>
        </row>
      </sheetData>
      <sheetData sheetId="8919">
        <row r="9">
          <cell r="A9" t="str">
            <v>A</v>
          </cell>
        </row>
      </sheetData>
      <sheetData sheetId="8920">
        <row r="9">
          <cell r="A9" t="str">
            <v>A</v>
          </cell>
        </row>
      </sheetData>
      <sheetData sheetId="8921">
        <row r="9">
          <cell r="A9" t="str">
            <v>A</v>
          </cell>
        </row>
      </sheetData>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row r="9">
          <cell r="A9" t="str">
            <v>A</v>
          </cell>
        </row>
      </sheetData>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row r="9">
          <cell r="A9" t="str">
            <v>A</v>
          </cell>
        </row>
      </sheetData>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efreshError="1"/>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efreshError="1"/>
      <sheetData sheetId="9228"/>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efreshError="1"/>
      <sheetData sheetId="9242" refreshError="1"/>
      <sheetData sheetId="9243" refreshError="1"/>
      <sheetData sheetId="9244" refreshError="1"/>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efreshError="1"/>
      <sheetData sheetId="9305" refreshError="1"/>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efreshError="1"/>
      <sheetData sheetId="9328" refreshError="1"/>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ow r="9">
          <cell r="A9" t="str">
            <v>A</v>
          </cell>
        </row>
      </sheetData>
      <sheetData sheetId="9336" refreshError="1"/>
      <sheetData sheetId="9337" refreshError="1"/>
      <sheetData sheetId="9338" refreshError="1"/>
      <sheetData sheetId="9339" refreshError="1"/>
      <sheetData sheetId="9340">
        <row r="9">
          <cell r="A9" t="str">
            <v>A</v>
          </cell>
        </row>
      </sheetData>
      <sheetData sheetId="9341">
        <row r="9">
          <cell r="A9" t="str">
            <v>A</v>
          </cell>
        </row>
      </sheetData>
      <sheetData sheetId="9342">
        <row r="9">
          <cell r="A9" t="str">
            <v>A</v>
          </cell>
        </row>
      </sheetData>
      <sheetData sheetId="9343" refreshError="1"/>
      <sheetData sheetId="9344" refreshError="1"/>
      <sheetData sheetId="9345" refreshError="1"/>
      <sheetData sheetId="9346" refreshError="1"/>
      <sheetData sheetId="9347" refreshError="1"/>
      <sheetData sheetId="9348" refreshError="1"/>
      <sheetData sheetId="9349" refreshError="1"/>
      <sheetData sheetId="9350">
        <row r="9">
          <cell r="A9" t="str">
            <v>A</v>
          </cell>
        </row>
      </sheetData>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efreshError="1"/>
      <sheetData sheetId="9367" refreshError="1"/>
      <sheetData sheetId="9368">
        <row r="9">
          <cell r="A9" t="str">
            <v>A</v>
          </cell>
        </row>
      </sheetData>
      <sheetData sheetId="9369" refreshError="1"/>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efreshError="1"/>
      <sheetData sheetId="9443" refreshError="1"/>
      <sheetData sheetId="9444" refreshError="1"/>
      <sheetData sheetId="9445">
        <row r="9">
          <cell r="A9" t="str">
            <v>A</v>
          </cell>
        </row>
      </sheetData>
      <sheetData sheetId="9446">
        <row r="9">
          <cell r="A9" t="str">
            <v>A</v>
          </cell>
        </row>
      </sheetData>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efreshError="1"/>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efreshError="1"/>
      <sheetData sheetId="9488" refreshError="1"/>
      <sheetData sheetId="9489" refreshError="1"/>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efreshError="1"/>
      <sheetData sheetId="9544" refreshError="1"/>
      <sheetData sheetId="9545" refreshError="1"/>
      <sheetData sheetId="9546" refreshError="1"/>
      <sheetData sheetId="9547">
        <row r="9">
          <cell r="A9" t="str">
            <v>A</v>
          </cell>
        </row>
      </sheetData>
      <sheetData sheetId="9548">
        <row r="9">
          <cell r="A9" t="str">
            <v>A</v>
          </cell>
        </row>
      </sheetData>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efreshError="1"/>
      <sheetData sheetId="9559">
        <row r="9">
          <cell r="A9" t="str">
            <v>A</v>
          </cell>
        </row>
      </sheetData>
      <sheetData sheetId="9560">
        <row r="9">
          <cell r="A9" t="str">
            <v>A</v>
          </cell>
        </row>
      </sheetData>
      <sheetData sheetId="9561">
        <row r="9">
          <cell r="A9" t="str">
            <v>A</v>
          </cell>
        </row>
      </sheetData>
      <sheetData sheetId="9562">
        <row r="9">
          <cell r="A9" t="str">
            <v>A</v>
          </cell>
        </row>
      </sheetData>
      <sheetData sheetId="9563" refreshError="1"/>
      <sheetData sheetId="9564" refreshError="1"/>
      <sheetData sheetId="9565" refreshError="1"/>
      <sheetData sheetId="9566" refreshError="1"/>
      <sheetData sheetId="9567" refreshError="1"/>
      <sheetData sheetId="9568">
        <row r="9">
          <cell r="A9" t="str">
            <v>A</v>
          </cell>
        </row>
      </sheetData>
      <sheetData sheetId="9569">
        <row r="9">
          <cell r="A9" t="str">
            <v>A</v>
          </cell>
        </row>
      </sheetData>
      <sheetData sheetId="9570">
        <row r="9">
          <cell r="A9" t="str">
            <v>A</v>
          </cell>
        </row>
      </sheetData>
      <sheetData sheetId="9571">
        <row r="9">
          <cell r="A9" t="str">
            <v>A</v>
          </cell>
        </row>
      </sheetData>
      <sheetData sheetId="9572">
        <row r="9">
          <cell r="A9" t="str">
            <v>A</v>
          </cell>
        </row>
      </sheetData>
      <sheetData sheetId="9573">
        <row r="9">
          <cell r="A9" t="str">
            <v>A</v>
          </cell>
        </row>
      </sheetData>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efreshError="1"/>
      <sheetData sheetId="9591">
        <row r="9">
          <cell r="A9" t="str">
            <v>A</v>
          </cell>
        </row>
      </sheetData>
      <sheetData sheetId="9592" refreshError="1"/>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efreshError="1"/>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efreshError="1"/>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efreshError="1"/>
      <sheetData sheetId="9693" refreshError="1"/>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efreshError="1"/>
      <sheetData sheetId="9703">
        <row r="9">
          <cell r="A9" t="str">
            <v>A</v>
          </cell>
        </row>
      </sheetData>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ow r="9">
          <cell r="A9" t="str">
            <v>A</v>
          </cell>
        </row>
      </sheetData>
      <sheetData sheetId="9714" refreshError="1"/>
      <sheetData sheetId="9715">
        <row r="9">
          <cell r="A9" t="str">
            <v>A</v>
          </cell>
        </row>
      </sheetData>
      <sheetData sheetId="9716">
        <row r="9">
          <cell r="A9" t="str">
            <v>A</v>
          </cell>
        </row>
      </sheetData>
      <sheetData sheetId="9717" refreshError="1"/>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efreshError="1"/>
      <sheetData sheetId="10181">
        <row r="9">
          <cell r="A9" t="str">
            <v>A</v>
          </cell>
        </row>
      </sheetData>
      <sheetData sheetId="10182">
        <row r="9">
          <cell r="A9" t="str">
            <v>A</v>
          </cell>
        </row>
      </sheetData>
      <sheetData sheetId="10183">
        <row r="9">
          <cell r="A9" t="str">
            <v>A</v>
          </cell>
        </row>
      </sheetData>
      <sheetData sheetId="10184" refreshError="1"/>
      <sheetData sheetId="10185" refreshError="1"/>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efreshError="1"/>
      <sheetData sheetId="11476">
        <row r="9">
          <cell r="A9" t="str">
            <v>A</v>
          </cell>
        </row>
      </sheetData>
      <sheetData sheetId="11477">
        <row r="9">
          <cell r="A9" t="str">
            <v>A</v>
          </cell>
        </row>
      </sheetData>
      <sheetData sheetId="11478" refreshError="1"/>
      <sheetData sheetId="11479" refreshError="1"/>
      <sheetData sheetId="11480" refreshError="1"/>
      <sheetData sheetId="11481" refreshError="1"/>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efreshError="1"/>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efreshError="1"/>
      <sheetData sheetId="11506">
        <row r="9">
          <cell r="A9" t="str">
            <v>A</v>
          </cell>
        </row>
      </sheetData>
      <sheetData sheetId="11507">
        <row r="9">
          <cell r="A9" t="str">
            <v>A</v>
          </cell>
        </row>
      </sheetData>
      <sheetData sheetId="11508" refreshError="1"/>
      <sheetData sheetId="11509">
        <row r="9">
          <cell r="A9" t="str">
            <v>A</v>
          </cell>
        </row>
      </sheetData>
      <sheetData sheetId="11510" refreshError="1"/>
      <sheetData sheetId="11511" refreshError="1"/>
      <sheetData sheetId="11512" refreshError="1"/>
      <sheetData sheetId="11513" refreshError="1"/>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efreshError="1"/>
      <sheetData sheetId="11523" refreshError="1"/>
      <sheetData sheetId="11524" refreshError="1"/>
      <sheetData sheetId="11525" refreshError="1"/>
      <sheetData sheetId="11526" refreshError="1"/>
      <sheetData sheetId="11527" refreshError="1"/>
      <sheetData sheetId="11528">
        <row r="9">
          <cell r="A9" t="str">
            <v>A</v>
          </cell>
        </row>
      </sheetData>
      <sheetData sheetId="11529" refreshError="1"/>
      <sheetData sheetId="11530" refreshError="1"/>
      <sheetData sheetId="11531" refreshError="1"/>
      <sheetData sheetId="11532" refreshError="1"/>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efreshError="1"/>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row r="9">
          <cell r="A9" t="str">
            <v>A</v>
          </cell>
        </row>
      </sheetData>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efreshError="1"/>
      <sheetData sheetId="11641" refreshError="1"/>
      <sheetData sheetId="11642" refreshError="1"/>
      <sheetData sheetId="11643" refreshError="1"/>
      <sheetData sheetId="11644" refreshError="1"/>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efreshError="1"/>
      <sheetData sheetId="11662" refreshError="1"/>
      <sheetData sheetId="11663" refreshError="1"/>
      <sheetData sheetId="11664" refreshError="1"/>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efreshError="1"/>
      <sheetData sheetId="11675" refreshError="1"/>
      <sheetData sheetId="11676" refreshError="1"/>
      <sheetData sheetId="11677" refreshError="1"/>
      <sheetData sheetId="11678" refreshError="1"/>
      <sheetData sheetId="11679" refreshError="1"/>
      <sheetData sheetId="11680">
        <row r="9">
          <cell r="A9" t="str">
            <v>A</v>
          </cell>
        </row>
      </sheetData>
      <sheetData sheetId="11681">
        <row r="9">
          <cell r="A9" t="str">
            <v>A</v>
          </cell>
        </row>
      </sheetData>
      <sheetData sheetId="11682" refreshError="1"/>
      <sheetData sheetId="11683" refreshError="1"/>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efreshError="1"/>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efreshError="1"/>
      <sheetData sheetId="11883" refreshError="1"/>
      <sheetData sheetId="11884" refreshError="1"/>
      <sheetData sheetId="11885" refreshError="1"/>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efreshError="1"/>
      <sheetData sheetId="11896" refreshError="1"/>
      <sheetData sheetId="11897" refreshError="1"/>
      <sheetData sheetId="11898" refreshError="1"/>
      <sheetData sheetId="11899" refreshError="1"/>
      <sheetData sheetId="11900" refreshError="1"/>
      <sheetData sheetId="11901">
        <row r="9">
          <cell r="A9" t="str">
            <v>A</v>
          </cell>
        </row>
      </sheetData>
      <sheetData sheetId="11902" refreshError="1"/>
      <sheetData sheetId="11903" refreshError="1"/>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efreshError="1"/>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efreshError="1"/>
      <sheetData sheetId="11920" refreshError="1"/>
      <sheetData sheetId="11921" refreshError="1"/>
      <sheetData sheetId="11922" refreshError="1"/>
      <sheetData sheetId="11923" refreshError="1"/>
      <sheetData sheetId="11924">
        <row r="9">
          <cell r="A9" t="str">
            <v>A</v>
          </cell>
        </row>
      </sheetData>
      <sheetData sheetId="11925">
        <row r="9">
          <cell r="A9" t="str">
            <v>A</v>
          </cell>
        </row>
      </sheetData>
      <sheetData sheetId="11926">
        <row r="9">
          <cell r="A9" t="str">
            <v>A</v>
          </cell>
        </row>
      </sheetData>
      <sheetData sheetId="11927" refreshError="1"/>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efreshError="1"/>
      <sheetData sheetId="12827">
        <row r="9">
          <cell r="A9" t="str">
            <v>A</v>
          </cell>
        </row>
      </sheetData>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efreshError="1"/>
      <sheetData sheetId="12873">
        <row r="9">
          <cell r="A9" t="str">
            <v>A</v>
          </cell>
        </row>
      </sheetData>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efreshError="1"/>
      <sheetData sheetId="13005">
        <row r="9">
          <cell r="A9" t="str">
            <v>A</v>
          </cell>
        </row>
      </sheetData>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efreshError="1"/>
      <sheetData sheetId="13022" refreshError="1"/>
      <sheetData sheetId="13023">
        <row r="9">
          <cell r="A9" t="str">
            <v>A</v>
          </cell>
        </row>
      </sheetData>
      <sheetData sheetId="13024" refreshError="1"/>
      <sheetData sheetId="13025" refreshError="1"/>
      <sheetData sheetId="13026" refreshError="1"/>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efreshError="1"/>
      <sheetData sheetId="13081" refreshError="1"/>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efreshError="1"/>
      <sheetData sheetId="13105" refreshError="1"/>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ow r="9">
          <cell r="A9" t="str">
            <v>A</v>
          </cell>
        </row>
      </sheetData>
      <sheetData sheetId="13201" refreshError="1"/>
      <sheetData sheetId="13202" refreshError="1"/>
      <sheetData sheetId="13203" refreshError="1"/>
      <sheetData sheetId="13204" refreshError="1"/>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efreshError="1"/>
      <sheetData sheetId="13210">
        <row r="9">
          <cell r="A9" t="str">
            <v>A</v>
          </cell>
        </row>
      </sheetData>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ow r="9">
          <cell r="A9" t="str">
            <v>A</v>
          </cell>
        </row>
      </sheetData>
      <sheetData sheetId="13249">
        <row r="9">
          <cell r="A9" t="str">
            <v>A</v>
          </cell>
        </row>
      </sheetData>
      <sheetData sheetId="13250">
        <row r="9">
          <cell r="A9" t="str">
            <v>A</v>
          </cell>
        </row>
      </sheetData>
      <sheetData sheetId="13251" refreshError="1"/>
      <sheetData sheetId="13252" refreshError="1"/>
      <sheetData sheetId="13253" refreshError="1"/>
      <sheetData sheetId="13254" refreshError="1"/>
      <sheetData sheetId="13255">
        <row r="9">
          <cell r="A9" t="str">
            <v>A</v>
          </cell>
        </row>
      </sheetData>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row r="9">
          <cell r="A9" t="str">
            <v>A</v>
          </cell>
        </row>
      </sheetData>
      <sheetData sheetId="13309">
        <row r="9">
          <cell r="A9" t="str">
            <v>A</v>
          </cell>
        </row>
      </sheetData>
      <sheetData sheetId="13310">
        <row r="9">
          <cell r="A9" t="str">
            <v>A</v>
          </cell>
        </row>
      </sheetData>
      <sheetData sheetId="13311">
        <row r="9">
          <cell r="A9" t="str">
            <v>A</v>
          </cell>
        </row>
      </sheetData>
      <sheetData sheetId="13312">
        <row r="9">
          <cell r="A9" t="str">
            <v>A</v>
          </cell>
        </row>
      </sheetData>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row r="9">
          <cell r="A9" t="str">
            <v>A</v>
          </cell>
        </row>
      </sheetData>
      <sheetData sheetId="13323">
        <row r="9">
          <cell r="A9" t="str">
            <v>A</v>
          </cell>
        </row>
      </sheetData>
      <sheetData sheetId="13324">
        <row r="9">
          <cell r="A9" t="str">
            <v>A</v>
          </cell>
        </row>
      </sheetData>
      <sheetData sheetId="13325">
        <row r="9">
          <cell r="A9" t="str">
            <v>A</v>
          </cell>
        </row>
      </sheetData>
      <sheetData sheetId="13326">
        <row r="9">
          <cell r="A9" t="str">
            <v>A</v>
          </cell>
        </row>
      </sheetData>
      <sheetData sheetId="13327">
        <row r="9">
          <cell r="A9" t="str">
            <v>A</v>
          </cell>
        </row>
      </sheetData>
      <sheetData sheetId="13328">
        <row r="9">
          <cell r="A9" t="str">
            <v>A</v>
          </cell>
        </row>
      </sheetData>
      <sheetData sheetId="13329">
        <row r="9">
          <cell r="A9" t="str">
            <v>A</v>
          </cell>
        </row>
      </sheetData>
      <sheetData sheetId="13330">
        <row r="9">
          <cell r="A9" t="str">
            <v>A</v>
          </cell>
        </row>
      </sheetData>
      <sheetData sheetId="13331">
        <row r="9">
          <cell r="A9" t="str">
            <v>A</v>
          </cell>
        </row>
      </sheetData>
      <sheetData sheetId="13332">
        <row r="9">
          <cell r="A9" t="str">
            <v>A</v>
          </cell>
        </row>
      </sheetData>
      <sheetData sheetId="13333">
        <row r="9">
          <cell r="A9" t="str">
            <v>A</v>
          </cell>
        </row>
      </sheetData>
      <sheetData sheetId="13334">
        <row r="9">
          <cell r="A9" t="str">
            <v>A</v>
          </cell>
        </row>
      </sheetData>
      <sheetData sheetId="13335">
        <row r="9">
          <cell r="A9" t="str">
            <v>A</v>
          </cell>
        </row>
      </sheetData>
      <sheetData sheetId="13336">
        <row r="9">
          <cell r="A9" t="str">
            <v>A</v>
          </cell>
        </row>
      </sheetData>
      <sheetData sheetId="13337">
        <row r="9">
          <cell r="A9" t="str">
            <v>A</v>
          </cell>
        </row>
      </sheetData>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ow r="9">
          <cell r="A9" t="str">
            <v>A</v>
          </cell>
        </row>
      </sheetData>
      <sheetData sheetId="13345">
        <row r="9">
          <cell r="A9" t="str">
            <v>A</v>
          </cell>
        </row>
      </sheetData>
      <sheetData sheetId="13346">
        <row r="9">
          <cell r="A9" t="str">
            <v>A</v>
          </cell>
        </row>
      </sheetData>
      <sheetData sheetId="13347">
        <row r="9">
          <cell r="A9" t="str">
            <v>A</v>
          </cell>
        </row>
      </sheetData>
      <sheetData sheetId="13348">
        <row r="9">
          <cell r="A9" t="str">
            <v>A</v>
          </cell>
        </row>
      </sheetData>
      <sheetData sheetId="13349">
        <row r="9">
          <cell r="A9" t="str">
            <v>A</v>
          </cell>
        </row>
      </sheetData>
      <sheetData sheetId="13350">
        <row r="9">
          <cell r="A9" t="str">
            <v>A</v>
          </cell>
        </row>
      </sheetData>
      <sheetData sheetId="13351">
        <row r="9">
          <cell r="A9" t="str">
            <v>A</v>
          </cell>
        </row>
      </sheetData>
      <sheetData sheetId="13352">
        <row r="9">
          <cell r="A9" t="str">
            <v>A</v>
          </cell>
        </row>
      </sheetData>
      <sheetData sheetId="13353">
        <row r="9">
          <cell r="A9" t="str">
            <v>A</v>
          </cell>
        </row>
      </sheetData>
      <sheetData sheetId="13354">
        <row r="9">
          <cell r="A9" t="str">
            <v>A</v>
          </cell>
        </row>
      </sheetData>
      <sheetData sheetId="13355">
        <row r="9">
          <cell r="A9" t="str">
            <v>A</v>
          </cell>
        </row>
      </sheetData>
      <sheetData sheetId="13356">
        <row r="9">
          <cell r="A9" t="str">
            <v>A</v>
          </cell>
        </row>
      </sheetData>
      <sheetData sheetId="13357">
        <row r="9">
          <cell r="A9" t="str">
            <v>A</v>
          </cell>
        </row>
      </sheetData>
      <sheetData sheetId="13358">
        <row r="9">
          <cell r="A9" t="str">
            <v>A</v>
          </cell>
        </row>
      </sheetData>
      <sheetData sheetId="13359">
        <row r="9">
          <cell r="A9" t="str">
            <v>A</v>
          </cell>
        </row>
      </sheetData>
      <sheetData sheetId="13360">
        <row r="9">
          <cell r="A9" t="str">
            <v>A</v>
          </cell>
        </row>
      </sheetData>
      <sheetData sheetId="13361">
        <row r="9">
          <cell r="A9" t="str">
            <v>A</v>
          </cell>
        </row>
      </sheetData>
      <sheetData sheetId="13362">
        <row r="9">
          <cell r="A9" t="str">
            <v>A</v>
          </cell>
        </row>
      </sheetData>
      <sheetData sheetId="13363">
        <row r="9">
          <cell r="A9" t="str">
            <v>A</v>
          </cell>
        </row>
      </sheetData>
      <sheetData sheetId="13364">
        <row r="9">
          <cell r="A9" t="str">
            <v>A</v>
          </cell>
        </row>
      </sheetData>
      <sheetData sheetId="13365">
        <row r="9">
          <cell r="A9" t="str">
            <v>A</v>
          </cell>
        </row>
      </sheetData>
      <sheetData sheetId="13366">
        <row r="9">
          <cell r="A9" t="str">
            <v>A</v>
          </cell>
        </row>
      </sheetData>
      <sheetData sheetId="13367">
        <row r="9">
          <cell r="A9" t="str">
            <v>A</v>
          </cell>
        </row>
      </sheetData>
      <sheetData sheetId="13368">
        <row r="9">
          <cell r="A9" t="str">
            <v>A</v>
          </cell>
        </row>
      </sheetData>
      <sheetData sheetId="13369">
        <row r="9">
          <cell r="A9" t="str">
            <v>A</v>
          </cell>
        </row>
      </sheetData>
      <sheetData sheetId="13370">
        <row r="9">
          <cell r="A9" t="str">
            <v>A</v>
          </cell>
        </row>
      </sheetData>
      <sheetData sheetId="13371">
        <row r="9">
          <cell r="A9" t="str">
            <v>A</v>
          </cell>
        </row>
      </sheetData>
      <sheetData sheetId="13372">
        <row r="9">
          <cell r="A9" t="str">
            <v>A</v>
          </cell>
        </row>
      </sheetData>
      <sheetData sheetId="13373">
        <row r="9">
          <cell r="A9" t="str">
            <v>A</v>
          </cell>
        </row>
      </sheetData>
      <sheetData sheetId="13374">
        <row r="9">
          <cell r="A9" t="str">
            <v>A</v>
          </cell>
        </row>
      </sheetData>
      <sheetData sheetId="13375">
        <row r="9">
          <cell r="A9" t="str">
            <v>A</v>
          </cell>
        </row>
      </sheetData>
      <sheetData sheetId="13376">
        <row r="9">
          <cell r="A9" t="str">
            <v>A</v>
          </cell>
        </row>
      </sheetData>
      <sheetData sheetId="13377">
        <row r="9">
          <cell r="A9" t="str">
            <v>A</v>
          </cell>
        </row>
      </sheetData>
      <sheetData sheetId="13378">
        <row r="9">
          <cell r="A9" t="str">
            <v>A</v>
          </cell>
        </row>
      </sheetData>
      <sheetData sheetId="13379">
        <row r="9">
          <cell r="A9" t="str">
            <v>A</v>
          </cell>
        </row>
      </sheetData>
      <sheetData sheetId="13380">
        <row r="9">
          <cell r="A9" t="str">
            <v>A</v>
          </cell>
        </row>
      </sheetData>
      <sheetData sheetId="13381">
        <row r="9">
          <cell r="A9" t="str">
            <v>A</v>
          </cell>
        </row>
      </sheetData>
      <sheetData sheetId="13382">
        <row r="9">
          <cell r="A9" t="str">
            <v>A</v>
          </cell>
        </row>
      </sheetData>
      <sheetData sheetId="13383">
        <row r="9">
          <cell r="A9" t="str">
            <v>A</v>
          </cell>
        </row>
      </sheetData>
      <sheetData sheetId="13384">
        <row r="9">
          <cell r="A9" t="str">
            <v>A</v>
          </cell>
        </row>
      </sheetData>
      <sheetData sheetId="13385">
        <row r="9">
          <cell r="A9" t="str">
            <v>A</v>
          </cell>
        </row>
      </sheetData>
      <sheetData sheetId="13386">
        <row r="9">
          <cell r="A9" t="str">
            <v>A</v>
          </cell>
        </row>
      </sheetData>
      <sheetData sheetId="13387">
        <row r="9">
          <cell r="A9" t="str">
            <v>A</v>
          </cell>
        </row>
      </sheetData>
      <sheetData sheetId="13388">
        <row r="9">
          <cell r="A9" t="str">
            <v>A</v>
          </cell>
        </row>
      </sheetData>
      <sheetData sheetId="13389">
        <row r="9">
          <cell r="A9" t="str">
            <v>A</v>
          </cell>
        </row>
      </sheetData>
      <sheetData sheetId="13390">
        <row r="9">
          <cell r="A9" t="str">
            <v>A</v>
          </cell>
        </row>
      </sheetData>
      <sheetData sheetId="13391">
        <row r="9">
          <cell r="A9" t="str">
            <v>A</v>
          </cell>
        </row>
      </sheetData>
      <sheetData sheetId="13392">
        <row r="9">
          <cell r="A9" t="str">
            <v>A</v>
          </cell>
        </row>
      </sheetData>
      <sheetData sheetId="13393">
        <row r="9">
          <cell r="A9" t="str">
            <v>A</v>
          </cell>
        </row>
      </sheetData>
      <sheetData sheetId="13394">
        <row r="9">
          <cell r="A9" t="str">
            <v>A</v>
          </cell>
        </row>
      </sheetData>
      <sheetData sheetId="13395">
        <row r="9">
          <cell r="A9" t="str">
            <v>A</v>
          </cell>
        </row>
      </sheetData>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ow r="9">
          <cell r="A9" t="str">
            <v>A</v>
          </cell>
        </row>
      </sheetData>
      <sheetData sheetId="13413">
        <row r="9">
          <cell r="A9" t="str">
            <v>A</v>
          </cell>
        </row>
      </sheetData>
      <sheetData sheetId="13414">
        <row r="9">
          <cell r="A9" t="str">
            <v>A</v>
          </cell>
        </row>
      </sheetData>
      <sheetData sheetId="13415">
        <row r="9">
          <cell r="A9" t="str">
            <v>A</v>
          </cell>
        </row>
      </sheetData>
      <sheetData sheetId="13416">
        <row r="9">
          <cell r="A9" t="str">
            <v>A</v>
          </cell>
        </row>
      </sheetData>
      <sheetData sheetId="13417">
        <row r="9">
          <cell r="A9" t="str">
            <v>A</v>
          </cell>
        </row>
      </sheetData>
      <sheetData sheetId="13418">
        <row r="9">
          <cell r="A9" t="str">
            <v>A</v>
          </cell>
        </row>
      </sheetData>
      <sheetData sheetId="13419">
        <row r="9">
          <cell r="A9" t="str">
            <v>A</v>
          </cell>
        </row>
      </sheetData>
      <sheetData sheetId="13420">
        <row r="9">
          <cell r="A9" t="str">
            <v>A</v>
          </cell>
        </row>
      </sheetData>
      <sheetData sheetId="13421">
        <row r="9">
          <cell r="A9" t="str">
            <v>A</v>
          </cell>
        </row>
      </sheetData>
      <sheetData sheetId="13422">
        <row r="9">
          <cell r="A9" t="str">
            <v>A</v>
          </cell>
        </row>
      </sheetData>
      <sheetData sheetId="13423">
        <row r="9">
          <cell r="A9" t="str">
            <v>A</v>
          </cell>
        </row>
      </sheetData>
      <sheetData sheetId="13424">
        <row r="9">
          <cell r="A9" t="str">
            <v>A</v>
          </cell>
        </row>
      </sheetData>
      <sheetData sheetId="13425">
        <row r="9">
          <cell r="A9" t="str">
            <v>A</v>
          </cell>
        </row>
      </sheetData>
      <sheetData sheetId="13426">
        <row r="9">
          <cell r="A9" t="str">
            <v>A</v>
          </cell>
        </row>
      </sheetData>
      <sheetData sheetId="13427">
        <row r="9">
          <cell r="A9" t="str">
            <v>A</v>
          </cell>
        </row>
      </sheetData>
      <sheetData sheetId="13428">
        <row r="9">
          <cell r="A9" t="str">
            <v>A</v>
          </cell>
        </row>
      </sheetData>
      <sheetData sheetId="13429">
        <row r="9">
          <cell r="A9" t="str">
            <v>A</v>
          </cell>
        </row>
      </sheetData>
      <sheetData sheetId="13430">
        <row r="9">
          <cell r="A9" t="str">
            <v>A</v>
          </cell>
        </row>
      </sheetData>
      <sheetData sheetId="13431">
        <row r="9">
          <cell r="A9" t="str">
            <v>A</v>
          </cell>
        </row>
      </sheetData>
      <sheetData sheetId="13432">
        <row r="9">
          <cell r="A9" t="str">
            <v>A</v>
          </cell>
        </row>
      </sheetData>
      <sheetData sheetId="13433">
        <row r="9">
          <cell r="A9" t="str">
            <v>A</v>
          </cell>
        </row>
      </sheetData>
      <sheetData sheetId="13434">
        <row r="9">
          <cell r="A9" t="str">
            <v>A</v>
          </cell>
        </row>
      </sheetData>
      <sheetData sheetId="13435">
        <row r="9">
          <cell r="A9" t="str">
            <v>A</v>
          </cell>
        </row>
      </sheetData>
      <sheetData sheetId="13436">
        <row r="9">
          <cell r="A9" t="str">
            <v>A</v>
          </cell>
        </row>
      </sheetData>
      <sheetData sheetId="13437">
        <row r="9">
          <cell r="A9" t="str">
            <v>A</v>
          </cell>
        </row>
      </sheetData>
      <sheetData sheetId="13438">
        <row r="9">
          <cell r="A9" t="str">
            <v>A</v>
          </cell>
        </row>
      </sheetData>
      <sheetData sheetId="13439">
        <row r="9">
          <cell r="A9" t="str">
            <v>A</v>
          </cell>
        </row>
      </sheetData>
      <sheetData sheetId="13440">
        <row r="9">
          <cell r="A9" t="str">
            <v>A</v>
          </cell>
        </row>
      </sheetData>
      <sheetData sheetId="13441">
        <row r="9">
          <cell r="A9" t="str">
            <v>A</v>
          </cell>
        </row>
      </sheetData>
      <sheetData sheetId="13442">
        <row r="9">
          <cell r="A9" t="str">
            <v>A</v>
          </cell>
        </row>
      </sheetData>
      <sheetData sheetId="13443">
        <row r="9">
          <cell r="A9" t="str">
            <v>A</v>
          </cell>
        </row>
      </sheetData>
      <sheetData sheetId="13444">
        <row r="9">
          <cell r="A9" t="str">
            <v>A</v>
          </cell>
        </row>
      </sheetData>
      <sheetData sheetId="13445">
        <row r="9">
          <cell r="A9" t="str">
            <v>A</v>
          </cell>
        </row>
      </sheetData>
      <sheetData sheetId="13446">
        <row r="9">
          <cell r="A9" t="str">
            <v>A</v>
          </cell>
        </row>
      </sheetData>
      <sheetData sheetId="13447">
        <row r="9">
          <cell r="A9" t="str">
            <v>A</v>
          </cell>
        </row>
      </sheetData>
      <sheetData sheetId="13448">
        <row r="9">
          <cell r="A9" t="str">
            <v>A</v>
          </cell>
        </row>
      </sheetData>
      <sheetData sheetId="13449">
        <row r="9">
          <cell r="A9" t="str">
            <v>A</v>
          </cell>
        </row>
      </sheetData>
      <sheetData sheetId="13450">
        <row r="9">
          <cell r="A9" t="str">
            <v>A</v>
          </cell>
        </row>
      </sheetData>
      <sheetData sheetId="13451">
        <row r="9">
          <cell r="A9" t="str">
            <v>A</v>
          </cell>
        </row>
      </sheetData>
      <sheetData sheetId="13452">
        <row r="9">
          <cell r="A9" t="str">
            <v>A</v>
          </cell>
        </row>
      </sheetData>
      <sheetData sheetId="13453">
        <row r="9">
          <cell r="A9" t="str">
            <v>A</v>
          </cell>
        </row>
      </sheetData>
      <sheetData sheetId="13454">
        <row r="9">
          <cell r="A9" t="str">
            <v>A</v>
          </cell>
        </row>
      </sheetData>
      <sheetData sheetId="13455">
        <row r="9">
          <cell r="A9" t="str">
            <v>A</v>
          </cell>
        </row>
      </sheetData>
      <sheetData sheetId="13456">
        <row r="9">
          <cell r="A9" t="str">
            <v>A</v>
          </cell>
        </row>
      </sheetData>
      <sheetData sheetId="13457">
        <row r="9">
          <cell r="A9" t="str">
            <v>A</v>
          </cell>
        </row>
      </sheetData>
      <sheetData sheetId="13458">
        <row r="9">
          <cell r="A9" t="str">
            <v>A</v>
          </cell>
        </row>
      </sheetData>
      <sheetData sheetId="13459">
        <row r="9">
          <cell r="A9" t="str">
            <v>A</v>
          </cell>
        </row>
      </sheetData>
      <sheetData sheetId="13460">
        <row r="9">
          <cell r="A9" t="str">
            <v>A</v>
          </cell>
        </row>
      </sheetData>
      <sheetData sheetId="13461">
        <row r="9">
          <cell r="A9" t="str">
            <v>A</v>
          </cell>
        </row>
      </sheetData>
      <sheetData sheetId="13462">
        <row r="9">
          <cell r="A9" t="str">
            <v>A</v>
          </cell>
        </row>
      </sheetData>
      <sheetData sheetId="13463">
        <row r="9">
          <cell r="A9" t="str">
            <v>A</v>
          </cell>
        </row>
      </sheetData>
      <sheetData sheetId="13464">
        <row r="9">
          <cell r="A9" t="str">
            <v>A</v>
          </cell>
        </row>
      </sheetData>
      <sheetData sheetId="13465">
        <row r="9">
          <cell r="A9" t="str">
            <v>A</v>
          </cell>
        </row>
      </sheetData>
      <sheetData sheetId="13466">
        <row r="9">
          <cell r="A9" t="str">
            <v>A</v>
          </cell>
        </row>
      </sheetData>
      <sheetData sheetId="13467">
        <row r="9">
          <cell r="A9" t="str">
            <v>A</v>
          </cell>
        </row>
      </sheetData>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ow r="9">
          <cell r="A9" t="str">
            <v>A</v>
          </cell>
        </row>
      </sheetData>
      <sheetData sheetId="13474">
        <row r="9">
          <cell r="A9" t="str">
            <v>A</v>
          </cell>
        </row>
      </sheetData>
      <sheetData sheetId="13475">
        <row r="9">
          <cell r="A9" t="str">
            <v>A</v>
          </cell>
        </row>
      </sheetData>
      <sheetData sheetId="13476">
        <row r="9">
          <cell r="A9" t="str">
            <v>A</v>
          </cell>
        </row>
      </sheetData>
      <sheetData sheetId="13477">
        <row r="9">
          <cell r="A9" t="str">
            <v>A</v>
          </cell>
        </row>
      </sheetData>
      <sheetData sheetId="13478">
        <row r="9">
          <cell r="A9" t="str">
            <v>A</v>
          </cell>
        </row>
      </sheetData>
      <sheetData sheetId="13479">
        <row r="9">
          <cell r="A9" t="str">
            <v>A</v>
          </cell>
        </row>
      </sheetData>
      <sheetData sheetId="13480">
        <row r="9">
          <cell r="A9" t="str">
            <v>A</v>
          </cell>
        </row>
      </sheetData>
      <sheetData sheetId="13481">
        <row r="9">
          <cell r="A9" t="str">
            <v>A</v>
          </cell>
        </row>
      </sheetData>
      <sheetData sheetId="13482">
        <row r="9">
          <cell r="A9" t="str">
            <v>A</v>
          </cell>
        </row>
      </sheetData>
      <sheetData sheetId="13483">
        <row r="9">
          <cell r="A9" t="str">
            <v>A</v>
          </cell>
        </row>
      </sheetData>
      <sheetData sheetId="13484">
        <row r="9">
          <cell r="A9" t="str">
            <v>A</v>
          </cell>
        </row>
      </sheetData>
      <sheetData sheetId="13485">
        <row r="9">
          <cell r="A9" t="str">
            <v>A</v>
          </cell>
        </row>
      </sheetData>
      <sheetData sheetId="13486">
        <row r="9">
          <cell r="A9" t="str">
            <v>A</v>
          </cell>
        </row>
      </sheetData>
      <sheetData sheetId="13487">
        <row r="9">
          <cell r="A9" t="str">
            <v>A</v>
          </cell>
        </row>
      </sheetData>
      <sheetData sheetId="13488">
        <row r="9">
          <cell r="A9" t="str">
            <v>A</v>
          </cell>
        </row>
      </sheetData>
      <sheetData sheetId="13489">
        <row r="9">
          <cell r="A9" t="str">
            <v>A</v>
          </cell>
        </row>
      </sheetData>
      <sheetData sheetId="13490">
        <row r="9">
          <cell r="A9" t="str">
            <v>A</v>
          </cell>
        </row>
      </sheetData>
      <sheetData sheetId="13491">
        <row r="9">
          <cell r="A9" t="str">
            <v>A</v>
          </cell>
        </row>
      </sheetData>
      <sheetData sheetId="13492">
        <row r="9">
          <cell r="A9" t="str">
            <v>A</v>
          </cell>
        </row>
      </sheetData>
      <sheetData sheetId="13493">
        <row r="9">
          <cell r="A9" t="str">
            <v>A</v>
          </cell>
        </row>
      </sheetData>
      <sheetData sheetId="13494">
        <row r="9">
          <cell r="A9" t="str">
            <v>A</v>
          </cell>
        </row>
      </sheetData>
      <sheetData sheetId="13495">
        <row r="9">
          <cell r="A9" t="str">
            <v>A</v>
          </cell>
        </row>
      </sheetData>
      <sheetData sheetId="13496">
        <row r="9">
          <cell r="A9" t="str">
            <v>A</v>
          </cell>
        </row>
      </sheetData>
      <sheetData sheetId="13497">
        <row r="9">
          <cell r="A9" t="str">
            <v>A</v>
          </cell>
        </row>
      </sheetData>
      <sheetData sheetId="13498">
        <row r="9">
          <cell r="A9" t="str">
            <v>A</v>
          </cell>
        </row>
      </sheetData>
      <sheetData sheetId="13499">
        <row r="9">
          <cell r="A9" t="str">
            <v>A</v>
          </cell>
        </row>
      </sheetData>
      <sheetData sheetId="13500">
        <row r="9">
          <cell r="A9" t="str">
            <v>A</v>
          </cell>
        </row>
      </sheetData>
      <sheetData sheetId="13501">
        <row r="9">
          <cell r="A9" t="str">
            <v>A</v>
          </cell>
        </row>
      </sheetData>
      <sheetData sheetId="13502">
        <row r="9">
          <cell r="A9" t="str">
            <v>A</v>
          </cell>
        </row>
      </sheetData>
      <sheetData sheetId="13503">
        <row r="9">
          <cell r="A9" t="str">
            <v>A</v>
          </cell>
        </row>
      </sheetData>
      <sheetData sheetId="13504">
        <row r="9">
          <cell r="A9" t="str">
            <v>A</v>
          </cell>
        </row>
      </sheetData>
      <sheetData sheetId="13505">
        <row r="9">
          <cell r="A9" t="str">
            <v>A</v>
          </cell>
        </row>
      </sheetData>
      <sheetData sheetId="13506">
        <row r="9">
          <cell r="A9" t="str">
            <v>A</v>
          </cell>
        </row>
      </sheetData>
      <sheetData sheetId="13507">
        <row r="9">
          <cell r="A9" t="str">
            <v>A</v>
          </cell>
        </row>
      </sheetData>
      <sheetData sheetId="13508">
        <row r="9">
          <cell r="A9" t="str">
            <v>A</v>
          </cell>
        </row>
      </sheetData>
      <sheetData sheetId="13509">
        <row r="9">
          <cell r="A9" t="str">
            <v>A</v>
          </cell>
        </row>
      </sheetData>
      <sheetData sheetId="13510">
        <row r="9">
          <cell r="A9" t="str">
            <v>A</v>
          </cell>
        </row>
      </sheetData>
      <sheetData sheetId="13511">
        <row r="9">
          <cell r="A9" t="str">
            <v>A</v>
          </cell>
        </row>
      </sheetData>
      <sheetData sheetId="13512">
        <row r="9">
          <cell r="A9" t="str">
            <v>A</v>
          </cell>
        </row>
      </sheetData>
      <sheetData sheetId="13513">
        <row r="9">
          <cell r="A9" t="str">
            <v>A</v>
          </cell>
        </row>
      </sheetData>
      <sheetData sheetId="13514">
        <row r="9">
          <cell r="A9" t="str">
            <v>A</v>
          </cell>
        </row>
      </sheetData>
      <sheetData sheetId="13515">
        <row r="9">
          <cell r="A9" t="str">
            <v>A</v>
          </cell>
        </row>
      </sheetData>
      <sheetData sheetId="13516">
        <row r="9">
          <cell r="A9" t="str">
            <v>A</v>
          </cell>
        </row>
      </sheetData>
      <sheetData sheetId="13517">
        <row r="9">
          <cell r="A9" t="str">
            <v>A</v>
          </cell>
        </row>
      </sheetData>
      <sheetData sheetId="13518">
        <row r="9">
          <cell r="A9" t="str">
            <v>A</v>
          </cell>
        </row>
      </sheetData>
      <sheetData sheetId="13519">
        <row r="9">
          <cell r="A9" t="str">
            <v>A</v>
          </cell>
        </row>
      </sheetData>
      <sheetData sheetId="13520">
        <row r="9">
          <cell r="A9" t="str">
            <v>A</v>
          </cell>
        </row>
      </sheetData>
      <sheetData sheetId="13521">
        <row r="9">
          <cell r="A9" t="str">
            <v>A</v>
          </cell>
        </row>
      </sheetData>
      <sheetData sheetId="13522">
        <row r="9">
          <cell r="A9" t="str">
            <v>A</v>
          </cell>
        </row>
      </sheetData>
      <sheetData sheetId="13523">
        <row r="9">
          <cell r="A9" t="str">
            <v>A</v>
          </cell>
        </row>
      </sheetData>
      <sheetData sheetId="13524">
        <row r="9">
          <cell r="A9" t="str">
            <v>A</v>
          </cell>
        </row>
      </sheetData>
      <sheetData sheetId="13525">
        <row r="9">
          <cell r="A9" t="str">
            <v>A</v>
          </cell>
        </row>
      </sheetData>
      <sheetData sheetId="13526">
        <row r="9">
          <cell r="A9" t="str">
            <v>A</v>
          </cell>
        </row>
      </sheetData>
      <sheetData sheetId="13527">
        <row r="9">
          <cell r="A9" t="str">
            <v>A</v>
          </cell>
        </row>
      </sheetData>
      <sheetData sheetId="13528">
        <row r="9">
          <cell r="A9" t="str">
            <v>A</v>
          </cell>
        </row>
      </sheetData>
      <sheetData sheetId="13529">
        <row r="9">
          <cell r="A9" t="str">
            <v>A</v>
          </cell>
        </row>
      </sheetData>
      <sheetData sheetId="13530">
        <row r="9">
          <cell r="A9" t="str">
            <v>A</v>
          </cell>
        </row>
      </sheetData>
      <sheetData sheetId="13531">
        <row r="9">
          <cell r="A9" t="str">
            <v>A</v>
          </cell>
        </row>
      </sheetData>
      <sheetData sheetId="13532">
        <row r="9">
          <cell r="A9" t="str">
            <v>A</v>
          </cell>
        </row>
      </sheetData>
      <sheetData sheetId="13533">
        <row r="9">
          <cell r="A9" t="str">
            <v>A</v>
          </cell>
        </row>
      </sheetData>
      <sheetData sheetId="13534">
        <row r="9">
          <cell r="A9" t="str">
            <v>A</v>
          </cell>
        </row>
      </sheetData>
      <sheetData sheetId="13535">
        <row r="9">
          <cell r="A9" t="str">
            <v>A</v>
          </cell>
        </row>
      </sheetData>
      <sheetData sheetId="13536">
        <row r="9">
          <cell r="A9" t="str">
            <v>A</v>
          </cell>
        </row>
      </sheetData>
      <sheetData sheetId="13537">
        <row r="9">
          <cell r="A9" t="str">
            <v>A</v>
          </cell>
        </row>
      </sheetData>
      <sheetData sheetId="13538">
        <row r="9">
          <cell r="A9" t="str">
            <v>A</v>
          </cell>
        </row>
      </sheetData>
      <sheetData sheetId="13539">
        <row r="9">
          <cell r="A9" t="str">
            <v>A</v>
          </cell>
        </row>
      </sheetData>
      <sheetData sheetId="13540">
        <row r="9">
          <cell r="A9" t="str">
            <v>A</v>
          </cell>
        </row>
      </sheetData>
      <sheetData sheetId="13541">
        <row r="9">
          <cell r="A9" t="str">
            <v>A</v>
          </cell>
        </row>
      </sheetData>
      <sheetData sheetId="13542">
        <row r="9">
          <cell r="A9" t="str">
            <v>A</v>
          </cell>
        </row>
      </sheetData>
      <sheetData sheetId="13543">
        <row r="9">
          <cell r="A9" t="str">
            <v>A</v>
          </cell>
        </row>
      </sheetData>
      <sheetData sheetId="13544">
        <row r="9">
          <cell r="A9" t="str">
            <v>A</v>
          </cell>
        </row>
      </sheetData>
      <sheetData sheetId="13545">
        <row r="9">
          <cell r="A9" t="str">
            <v>A</v>
          </cell>
        </row>
      </sheetData>
      <sheetData sheetId="13546">
        <row r="9">
          <cell r="A9" t="str">
            <v>A</v>
          </cell>
        </row>
      </sheetData>
      <sheetData sheetId="13547">
        <row r="9">
          <cell r="A9" t="str">
            <v>A</v>
          </cell>
        </row>
      </sheetData>
      <sheetData sheetId="13548">
        <row r="9">
          <cell r="A9" t="str">
            <v>A</v>
          </cell>
        </row>
      </sheetData>
      <sheetData sheetId="13549">
        <row r="9">
          <cell r="A9" t="str">
            <v>A</v>
          </cell>
        </row>
      </sheetData>
      <sheetData sheetId="13550">
        <row r="9">
          <cell r="A9" t="str">
            <v>A</v>
          </cell>
        </row>
      </sheetData>
      <sheetData sheetId="13551">
        <row r="9">
          <cell r="A9" t="str">
            <v>A</v>
          </cell>
        </row>
      </sheetData>
      <sheetData sheetId="13552">
        <row r="9">
          <cell r="A9" t="str">
            <v>A</v>
          </cell>
        </row>
      </sheetData>
      <sheetData sheetId="13553">
        <row r="9">
          <cell r="A9" t="str">
            <v>A</v>
          </cell>
        </row>
      </sheetData>
      <sheetData sheetId="13554">
        <row r="9">
          <cell r="A9" t="str">
            <v>A</v>
          </cell>
        </row>
      </sheetData>
      <sheetData sheetId="13555">
        <row r="9">
          <cell r="A9" t="str">
            <v>A</v>
          </cell>
        </row>
      </sheetData>
      <sheetData sheetId="13556">
        <row r="9">
          <cell r="A9" t="str">
            <v>A</v>
          </cell>
        </row>
      </sheetData>
      <sheetData sheetId="13557">
        <row r="9">
          <cell r="A9" t="str">
            <v>A</v>
          </cell>
        </row>
      </sheetData>
      <sheetData sheetId="13558">
        <row r="9">
          <cell r="A9" t="str">
            <v>A</v>
          </cell>
        </row>
      </sheetData>
      <sheetData sheetId="13559">
        <row r="9">
          <cell r="A9" t="str">
            <v>A</v>
          </cell>
        </row>
      </sheetData>
      <sheetData sheetId="13560">
        <row r="9">
          <cell r="A9" t="str">
            <v>A</v>
          </cell>
        </row>
      </sheetData>
      <sheetData sheetId="13561">
        <row r="9">
          <cell r="A9" t="str">
            <v>A</v>
          </cell>
        </row>
      </sheetData>
      <sheetData sheetId="13562">
        <row r="9">
          <cell r="A9" t="str">
            <v>A</v>
          </cell>
        </row>
      </sheetData>
      <sheetData sheetId="13563">
        <row r="9">
          <cell r="A9" t="str">
            <v>A</v>
          </cell>
        </row>
      </sheetData>
      <sheetData sheetId="13564">
        <row r="9">
          <cell r="A9" t="str">
            <v>A</v>
          </cell>
        </row>
      </sheetData>
      <sheetData sheetId="13565">
        <row r="9">
          <cell r="A9" t="str">
            <v>A</v>
          </cell>
        </row>
      </sheetData>
      <sheetData sheetId="13566">
        <row r="9">
          <cell r="A9" t="str">
            <v>A</v>
          </cell>
        </row>
      </sheetData>
      <sheetData sheetId="13567">
        <row r="9">
          <cell r="A9" t="str">
            <v>A</v>
          </cell>
        </row>
      </sheetData>
      <sheetData sheetId="13568">
        <row r="9">
          <cell r="A9" t="str">
            <v>A</v>
          </cell>
        </row>
      </sheetData>
      <sheetData sheetId="13569">
        <row r="9">
          <cell r="A9" t="str">
            <v>A</v>
          </cell>
        </row>
      </sheetData>
      <sheetData sheetId="13570">
        <row r="9">
          <cell r="A9" t="str">
            <v>A</v>
          </cell>
        </row>
      </sheetData>
      <sheetData sheetId="13571">
        <row r="9">
          <cell r="A9" t="str">
            <v>A</v>
          </cell>
        </row>
      </sheetData>
      <sheetData sheetId="13572">
        <row r="9">
          <cell r="A9" t="str">
            <v>A</v>
          </cell>
        </row>
      </sheetData>
      <sheetData sheetId="13573">
        <row r="9">
          <cell r="A9" t="str">
            <v>A</v>
          </cell>
        </row>
      </sheetData>
      <sheetData sheetId="13574">
        <row r="9">
          <cell r="A9" t="str">
            <v>A</v>
          </cell>
        </row>
      </sheetData>
      <sheetData sheetId="13575">
        <row r="9">
          <cell r="A9" t="str">
            <v>A</v>
          </cell>
        </row>
      </sheetData>
      <sheetData sheetId="13576">
        <row r="9">
          <cell r="A9" t="str">
            <v>A</v>
          </cell>
        </row>
      </sheetData>
      <sheetData sheetId="13577">
        <row r="9">
          <cell r="A9" t="str">
            <v>A</v>
          </cell>
        </row>
      </sheetData>
      <sheetData sheetId="13578">
        <row r="9">
          <cell r="A9" t="str">
            <v>A</v>
          </cell>
        </row>
      </sheetData>
      <sheetData sheetId="13579">
        <row r="9">
          <cell r="A9" t="str">
            <v>A</v>
          </cell>
        </row>
      </sheetData>
      <sheetData sheetId="13580">
        <row r="9">
          <cell r="A9" t="str">
            <v>A</v>
          </cell>
        </row>
      </sheetData>
      <sheetData sheetId="13581">
        <row r="9">
          <cell r="A9" t="str">
            <v>A</v>
          </cell>
        </row>
      </sheetData>
      <sheetData sheetId="13582">
        <row r="9">
          <cell r="A9" t="str">
            <v>A</v>
          </cell>
        </row>
      </sheetData>
      <sheetData sheetId="13583">
        <row r="9">
          <cell r="A9" t="str">
            <v>A</v>
          </cell>
        </row>
      </sheetData>
      <sheetData sheetId="13584">
        <row r="9">
          <cell r="A9" t="str">
            <v>A</v>
          </cell>
        </row>
      </sheetData>
      <sheetData sheetId="13585">
        <row r="9">
          <cell r="A9" t="str">
            <v>A</v>
          </cell>
        </row>
      </sheetData>
      <sheetData sheetId="13586">
        <row r="9">
          <cell r="A9" t="str">
            <v>A</v>
          </cell>
        </row>
      </sheetData>
      <sheetData sheetId="13587">
        <row r="9">
          <cell r="A9" t="str">
            <v>A</v>
          </cell>
        </row>
      </sheetData>
      <sheetData sheetId="13588">
        <row r="9">
          <cell r="A9" t="str">
            <v>A</v>
          </cell>
        </row>
      </sheetData>
      <sheetData sheetId="13589">
        <row r="9">
          <cell r="A9" t="str">
            <v>A</v>
          </cell>
        </row>
      </sheetData>
      <sheetData sheetId="13590">
        <row r="9">
          <cell r="A9" t="str">
            <v>A</v>
          </cell>
        </row>
      </sheetData>
      <sheetData sheetId="13591" refreshError="1"/>
      <sheetData sheetId="13592" refreshError="1"/>
      <sheetData sheetId="13593" refreshError="1"/>
      <sheetData sheetId="13594" refreshError="1"/>
      <sheetData sheetId="13595" refreshError="1"/>
      <sheetData sheetId="13596" refreshError="1"/>
      <sheetData sheetId="13597">
        <row r="9">
          <cell r="A9" t="str">
            <v>A</v>
          </cell>
        </row>
      </sheetData>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ow r="9">
          <cell r="A9" t="str">
            <v>A</v>
          </cell>
        </row>
      </sheetData>
      <sheetData sheetId="13608">
        <row r="9">
          <cell r="A9" t="str">
            <v>A</v>
          </cell>
        </row>
      </sheetData>
      <sheetData sheetId="13609">
        <row r="9">
          <cell r="A9" t="str">
            <v>A</v>
          </cell>
        </row>
      </sheetData>
      <sheetData sheetId="13610">
        <row r="9">
          <cell r="A9" t="str">
            <v>A</v>
          </cell>
        </row>
      </sheetData>
      <sheetData sheetId="13611">
        <row r="9">
          <cell r="A9" t="str">
            <v>A</v>
          </cell>
        </row>
      </sheetData>
      <sheetData sheetId="13612">
        <row r="9">
          <cell r="A9" t="str">
            <v>A</v>
          </cell>
        </row>
      </sheetData>
      <sheetData sheetId="13613">
        <row r="9">
          <cell r="A9" t="str">
            <v>A</v>
          </cell>
        </row>
      </sheetData>
      <sheetData sheetId="13614">
        <row r="9">
          <cell r="A9" t="str">
            <v>A</v>
          </cell>
        </row>
      </sheetData>
      <sheetData sheetId="13615">
        <row r="9">
          <cell r="A9" t="str">
            <v>A</v>
          </cell>
        </row>
      </sheetData>
      <sheetData sheetId="13616">
        <row r="9">
          <cell r="A9" t="str">
            <v>A</v>
          </cell>
        </row>
      </sheetData>
      <sheetData sheetId="13617" refreshError="1"/>
      <sheetData sheetId="13618">
        <row r="9">
          <cell r="A9" t="str">
            <v>A</v>
          </cell>
        </row>
      </sheetData>
      <sheetData sheetId="13619">
        <row r="9">
          <cell r="A9" t="str">
            <v>A</v>
          </cell>
        </row>
      </sheetData>
      <sheetData sheetId="13620">
        <row r="9">
          <cell r="A9" t="str">
            <v>A</v>
          </cell>
        </row>
      </sheetData>
      <sheetData sheetId="13621" refreshError="1"/>
      <sheetData sheetId="13622">
        <row r="9">
          <cell r="A9" t="str">
            <v>A</v>
          </cell>
        </row>
      </sheetData>
      <sheetData sheetId="13623">
        <row r="9">
          <cell r="A9" t="str">
            <v>A</v>
          </cell>
        </row>
      </sheetData>
      <sheetData sheetId="13624">
        <row r="9">
          <cell r="A9" t="str">
            <v>A</v>
          </cell>
        </row>
      </sheetData>
      <sheetData sheetId="13625">
        <row r="9">
          <cell r="A9" t="str">
            <v>A</v>
          </cell>
        </row>
      </sheetData>
      <sheetData sheetId="13626">
        <row r="9">
          <cell r="A9" t="str">
            <v>A</v>
          </cell>
        </row>
      </sheetData>
      <sheetData sheetId="13627">
        <row r="9">
          <cell r="A9" t="str">
            <v>A</v>
          </cell>
        </row>
      </sheetData>
      <sheetData sheetId="13628">
        <row r="9">
          <cell r="A9" t="str">
            <v>A</v>
          </cell>
        </row>
      </sheetData>
      <sheetData sheetId="13629">
        <row r="9">
          <cell r="A9" t="str">
            <v>A</v>
          </cell>
        </row>
      </sheetData>
      <sheetData sheetId="13630">
        <row r="9">
          <cell r="A9" t="str">
            <v>A</v>
          </cell>
        </row>
      </sheetData>
      <sheetData sheetId="13631">
        <row r="9">
          <cell r="A9" t="str">
            <v>A</v>
          </cell>
        </row>
      </sheetData>
      <sheetData sheetId="13632">
        <row r="9">
          <cell r="A9" t="str">
            <v>A</v>
          </cell>
        </row>
      </sheetData>
      <sheetData sheetId="13633" refreshError="1"/>
      <sheetData sheetId="13634" refreshError="1"/>
      <sheetData sheetId="13635" refreshError="1"/>
      <sheetData sheetId="13636" refreshError="1"/>
      <sheetData sheetId="13637" refreshError="1"/>
      <sheetData sheetId="13638" refreshError="1"/>
      <sheetData sheetId="13639">
        <row r="9">
          <cell r="A9" t="str">
            <v>A</v>
          </cell>
        </row>
      </sheetData>
      <sheetData sheetId="13640">
        <row r="9">
          <cell r="A9" t="str">
            <v>A</v>
          </cell>
        </row>
      </sheetData>
      <sheetData sheetId="13641">
        <row r="9">
          <cell r="A9" t="str">
            <v>A</v>
          </cell>
        </row>
      </sheetData>
      <sheetData sheetId="13642">
        <row r="9">
          <cell r="A9" t="str">
            <v>A</v>
          </cell>
        </row>
      </sheetData>
      <sheetData sheetId="13643" refreshError="1"/>
      <sheetData sheetId="13644" refreshError="1"/>
      <sheetData sheetId="13645">
        <row r="9">
          <cell r="A9" t="str">
            <v>A</v>
          </cell>
        </row>
      </sheetData>
      <sheetData sheetId="13646">
        <row r="9">
          <cell r="A9" t="str">
            <v>A</v>
          </cell>
        </row>
      </sheetData>
      <sheetData sheetId="13647">
        <row r="9">
          <cell r="A9" t="str">
            <v>A</v>
          </cell>
        </row>
      </sheetData>
      <sheetData sheetId="13648" refreshError="1"/>
      <sheetData sheetId="13649" refreshError="1"/>
      <sheetData sheetId="13650" refreshError="1"/>
      <sheetData sheetId="13651" refreshError="1"/>
      <sheetData sheetId="13652">
        <row r="9">
          <cell r="A9" t="str">
            <v>A</v>
          </cell>
        </row>
      </sheetData>
      <sheetData sheetId="13653">
        <row r="9">
          <cell r="A9" t="str">
            <v>A</v>
          </cell>
        </row>
      </sheetData>
      <sheetData sheetId="13654">
        <row r="9">
          <cell r="A9" t="str">
            <v>A</v>
          </cell>
        </row>
      </sheetData>
      <sheetData sheetId="13655">
        <row r="9">
          <cell r="A9" t="str">
            <v>A</v>
          </cell>
        </row>
      </sheetData>
      <sheetData sheetId="13656">
        <row r="9">
          <cell r="A9" t="str">
            <v>A</v>
          </cell>
        </row>
      </sheetData>
      <sheetData sheetId="13657">
        <row r="9">
          <cell r="A9" t="str">
            <v>A</v>
          </cell>
        </row>
      </sheetData>
      <sheetData sheetId="13658">
        <row r="9">
          <cell r="A9" t="str">
            <v>A</v>
          </cell>
        </row>
      </sheetData>
      <sheetData sheetId="13659" refreshError="1"/>
      <sheetData sheetId="13660">
        <row r="9">
          <cell r="A9" t="str">
            <v>A</v>
          </cell>
        </row>
      </sheetData>
      <sheetData sheetId="13661">
        <row r="9">
          <cell r="A9" t="str">
            <v>A</v>
          </cell>
        </row>
      </sheetData>
      <sheetData sheetId="13662">
        <row r="9">
          <cell r="A9" t="str">
            <v>A</v>
          </cell>
        </row>
      </sheetData>
      <sheetData sheetId="13663">
        <row r="9">
          <cell r="A9" t="str">
            <v>A</v>
          </cell>
        </row>
      </sheetData>
      <sheetData sheetId="13664">
        <row r="9">
          <cell r="A9" t="str">
            <v>A</v>
          </cell>
        </row>
      </sheetData>
      <sheetData sheetId="13665">
        <row r="9">
          <cell r="A9" t="str">
            <v>A</v>
          </cell>
        </row>
      </sheetData>
      <sheetData sheetId="13666">
        <row r="9">
          <cell r="A9" t="str">
            <v>A</v>
          </cell>
        </row>
      </sheetData>
      <sheetData sheetId="13667">
        <row r="9">
          <cell r="A9" t="str">
            <v>A</v>
          </cell>
        </row>
      </sheetData>
      <sheetData sheetId="13668">
        <row r="9">
          <cell r="A9" t="str">
            <v>A</v>
          </cell>
        </row>
      </sheetData>
      <sheetData sheetId="13669">
        <row r="9">
          <cell r="A9" t="str">
            <v>A</v>
          </cell>
        </row>
      </sheetData>
      <sheetData sheetId="13670">
        <row r="9">
          <cell r="A9" t="str">
            <v>A</v>
          </cell>
        </row>
      </sheetData>
      <sheetData sheetId="13671">
        <row r="9">
          <cell r="A9" t="str">
            <v>A</v>
          </cell>
        </row>
      </sheetData>
      <sheetData sheetId="13672">
        <row r="9">
          <cell r="A9" t="str">
            <v>A</v>
          </cell>
        </row>
      </sheetData>
      <sheetData sheetId="13673">
        <row r="9">
          <cell r="A9" t="str">
            <v>A</v>
          </cell>
        </row>
      </sheetData>
      <sheetData sheetId="13674" refreshError="1"/>
      <sheetData sheetId="13675" refreshError="1"/>
      <sheetData sheetId="13676">
        <row r="9">
          <cell r="A9" t="str">
            <v>A</v>
          </cell>
        </row>
      </sheetData>
      <sheetData sheetId="13677">
        <row r="9">
          <cell r="A9" t="str">
            <v>A</v>
          </cell>
        </row>
      </sheetData>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efreshError="1"/>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efreshError="1"/>
      <sheetData sheetId="13703" refreshError="1"/>
      <sheetData sheetId="13704" refreshError="1"/>
      <sheetData sheetId="13705" refreshError="1"/>
      <sheetData sheetId="13706" refreshError="1"/>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efreshError="1"/>
      <sheetData sheetId="13783">
        <row r="9">
          <cell r="A9" t="str">
            <v>A</v>
          </cell>
        </row>
      </sheetData>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ow r="9">
          <cell r="A9" t="str">
            <v>A</v>
          </cell>
        </row>
      </sheetData>
      <sheetData sheetId="14326">
        <row r="9">
          <cell r="A9" t="str">
            <v>A</v>
          </cell>
        </row>
      </sheetData>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row r="9">
          <cell r="A9" t="str">
            <v>A</v>
          </cell>
        </row>
      </sheetData>
      <sheetData sheetId="14358" refreshError="1"/>
      <sheetData sheetId="14359" refreshError="1"/>
      <sheetData sheetId="14360" refreshError="1"/>
      <sheetData sheetId="14361" refreshError="1"/>
      <sheetData sheetId="14362" refreshError="1"/>
      <sheetData sheetId="14363" refreshError="1"/>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efreshError="1"/>
      <sheetData sheetId="14371">
        <row r="9">
          <cell r="A9" t="str">
            <v>A</v>
          </cell>
        </row>
      </sheetData>
      <sheetData sheetId="14372" refreshError="1"/>
      <sheetData sheetId="14373"/>
      <sheetData sheetId="14374"/>
      <sheetData sheetId="14375"/>
      <sheetData sheetId="14376">
        <row r="9">
          <cell r="A9" t="str">
            <v>A</v>
          </cell>
        </row>
      </sheetData>
      <sheetData sheetId="14377">
        <row r="9">
          <cell r="A9" t="str">
            <v>A</v>
          </cell>
        </row>
      </sheetData>
      <sheetData sheetId="14378"/>
      <sheetData sheetId="14379"/>
      <sheetData sheetId="14380"/>
      <sheetData sheetId="14381"/>
      <sheetData sheetId="14382"/>
      <sheetData sheetId="14383"/>
      <sheetData sheetId="14384">
        <row r="9">
          <cell r="A9" t="str">
            <v>A</v>
          </cell>
        </row>
      </sheetData>
      <sheetData sheetId="14385">
        <row r="9">
          <cell r="A9" t="str">
            <v>A</v>
          </cell>
        </row>
      </sheetData>
      <sheetData sheetId="14386">
        <row r="9">
          <cell r="A9" t="str">
            <v>A</v>
          </cell>
        </row>
      </sheetData>
      <sheetData sheetId="14387"/>
      <sheetData sheetId="14388"/>
      <sheetData sheetId="14389"/>
      <sheetData sheetId="14390"/>
      <sheetData sheetId="14391"/>
      <sheetData sheetId="14392"/>
      <sheetData sheetId="14393">
        <row r="9">
          <cell r="A9" t="str">
            <v>A</v>
          </cell>
        </row>
      </sheetData>
      <sheetData sheetId="14394">
        <row r="9">
          <cell r="A9" t="str">
            <v>A</v>
          </cell>
        </row>
      </sheetData>
      <sheetData sheetId="14395">
        <row r="9">
          <cell r="A9" t="str">
            <v>A</v>
          </cell>
        </row>
      </sheetData>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ow r="9">
          <cell r="A9" t="str">
            <v>A</v>
          </cell>
        </row>
      </sheetData>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sheetData sheetId="14416"/>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sheetData sheetId="14422">
        <row r="9">
          <cell r="A9" t="str">
            <v>A</v>
          </cell>
        </row>
      </sheetData>
      <sheetData sheetId="14423"/>
      <sheetData sheetId="14424"/>
      <sheetData sheetId="14425"/>
      <sheetData sheetId="14426"/>
      <sheetData sheetId="14427">
        <row r="9">
          <cell r="A9" t="str">
            <v>A</v>
          </cell>
        </row>
      </sheetData>
      <sheetData sheetId="14428"/>
      <sheetData sheetId="14429"/>
      <sheetData sheetId="14430"/>
      <sheetData sheetId="14431"/>
      <sheetData sheetId="14432"/>
      <sheetData sheetId="14433"/>
      <sheetData sheetId="14434"/>
      <sheetData sheetId="14435"/>
      <sheetData sheetId="14436"/>
      <sheetData sheetId="14437"/>
      <sheetData sheetId="14438">
        <row r="9">
          <cell r="A9" t="str">
            <v>A</v>
          </cell>
        </row>
      </sheetData>
      <sheetData sheetId="14439"/>
      <sheetData sheetId="14440">
        <row r="9">
          <cell r="A9" t="str">
            <v>A</v>
          </cell>
        </row>
      </sheetData>
      <sheetData sheetId="14441">
        <row r="9">
          <cell r="A9" t="str">
            <v>A</v>
          </cell>
        </row>
      </sheetData>
      <sheetData sheetId="14442">
        <row r="9">
          <cell r="A9" t="str">
            <v>A</v>
          </cell>
        </row>
      </sheetData>
      <sheetData sheetId="14443">
        <row r="9">
          <cell r="A9" t="str">
            <v>A</v>
          </cell>
        </row>
      </sheetData>
      <sheetData sheetId="14444">
        <row r="9">
          <cell r="A9" t="str">
            <v>A</v>
          </cell>
        </row>
      </sheetData>
      <sheetData sheetId="14445"/>
      <sheetData sheetId="14446"/>
      <sheetData sheetId="14447"/>
      <sheetData sheetId="14448"/>
      <sheetData sheetId="14449"/>
      <sheetData sheetId="14450"/>
      <sheetData sheetId="14451">
        <row r="9">
          <cell r="A9" t="str">
            <v>A</v>
          </cell>
        </row>
      </sheetData>
      <sheetData sheetId="14452"/>
      <sheetData sheetId="14453"/>
      <sheetData sheetId="14454"/>
      <sheetData sheetId="14455"/>
      <sheetData sheetId="14456"/>
      <sheetData sheetId="14457"/>
      <sheetData sheetId="14458">
        <row r="9">
          <cell r="A9" t="str">
            <v>A</v>
          </cell>
        </row>
      </sheetData>
      <sheetData sheetId="14459">
        <row r="9">
          <cell r="A9" t="str">
            <v>A</v>
          </cell>
        </row>
      </sheetData>
      <sheetData sheetId="14460">
        <row r="9">
          <cell r="A9" t="str">
            <v>A</v>
          </cell>
        </row>
      </sheetData>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ow r="9">
          <cell r="A9" t="str">
            <v>A</v>
          </cell>
        </row>
      </sheetData>
      <sheetData sheetId="14473">
        <row r="9">
          <cell r="A9" t="str">
            <v>A</v>
          </cell>
        </row>
      </sheetData>
      <sheetData sheetId="14474">
        <row r="9">
          <cell r="A9" t="str">
            <v>A</v>
          </cell>
        </row>
      </sheetData>
      <sheetData sheetId="14475"/>
      <sheetData sheetId="14476"/>
      <sheetData sheetId="14477">
        <row r="9">
          <cell r="A9" t="str">
            <v>A</v>
          </cell>
        </row>
      </sheetData>
      <sheetData sheetId="14478">
        <row r="9">
          <cell r="A9" t="str">
            <v>A</v>
          </cell>
        </row>
      </sheetData>
      <sheetData sheetId="14479">
        <row r="9">
          <cell r="A9" t="str">
            <v>A</v>
          </cell>
        </row>
      </sheetData>
      <sheetData sheetId="14480">
        <row r="9">
          <cell r="A9" t="str">
            <v>A</v>
          </cell>
        </row>
      </sheetData>
      <sheetData sheetId="14481">
        <row r="9">
          <cell r="A9" t="str">
            <v>A</v>
          </cell>
        </row>
      </sheetData>
      <sheetData sheetId="14482">
        <row r="9">
          <cell r="A9" t="str">
            <v>A</v>
          </cell>
        </row>
      </sheetData>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ow r="9">
          <cell r="A9" t="str">
            <v>A</v>
          </cell>
        </row>
      </sheetData>
      <sheetData sheetId="14490">
        <row r="9">
          <cell r="A9" t="str">
            <v>A</v>
          </cell>
        </row>
      </sheetData>
      <sheetData sheetId="14491">
        <row r="9">
          <cell r="A9" t="str">
            <v>A</v>
          </cell>
        </row>
      </sheetData>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refreshError="1"/>
      <sheetData sheetId="14507" refreshError="1"/>
      <sheetData sheetId="14508"/>
      <sheetData sheetId="14509"/>
      <sheetData sheetId="14510"/>
      <sheetData sheetId="14511"/>
      <sheetData sheetId="14512"/>
      <sheetData sheetId="14513"/>
      <sheetData sheetId="14514" refreshError="1"/>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sheetData sheetId="14521"/>
      <sheetData sheetId="14522"/>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sheetData sheetId="14536"/>
      <sheetData sheetId="14537"/>
      <sheetData sheetId="14538"/>
      <sheetData sheetId="14539"/>
      <sheetData sheetId="14540"/>
      <sheetData sheetId="14541"/>
      <sheetData sheetId="14542"/>
      <sheetData sheetId="14543">
        <row r="9">
          <cell r="A9" t="str">
            <v>A</v>
          </cell>
        </row>
      </sheetData>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sheetData sheetId="14565"/>
      <sheetData sheetId="14566"/>
      <sheetData sheetId="14567">
        <row r="9">
          <cell r="A9" t="str">
            <v>A</v>
          </cell>
        </row>
      </sheetData>
      <sheetData sheetId="14568"/>
      <sheetData sheetId="14569" refreshError="1"/>
      <sheetData sheetId="14570"/>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ow r="9">
          <cell r="A9" t="str">
            <v>A</v>
          </cell>
        </row>
      </sheetData>
      <sheetData sheetId="14596">
        <row r="9">
          <cell r="A9" t="str">
            <v>A</v>
          </cell>
        </row>
      </sheetData>
      <sheetData sheetId="14597">
        <row r="9">
          <cell r="A9" t="str">
            <v>A</v>
          </cell>
        </row>
      </sheetData>
      <sheetData sheetId="14598"/>
      <sheetData sheetId="14599"/>
      <sheetData sheetId="14600">
        <row r="9">
          <cell r="A9" t="str">
            <v>A</v>
          </cell>
        </row>
      </sheetData>
      <sheetData sheetId="14601"/>
      <sheetData sheetId="14602"/>
      <sheetData sheetId="14603"/>
      <sheetData sheetId="14604">
        <row r="9">
          <cell r="A9" t="str">
            <v>A</v>
          </cell>
        </row>
      </sheetData>
      <sheetData sheetId="14605">
        <row r="9">
          <cell r="A9" t="str">
            <v>A</v>
          </cell>
        </row>
      </sheetData>
      <sheetData sheetId="14606">
        <row r="9">
          <cell r="A9" t="str">
            <v>A</v>
          </cell>
        </row>
      </sheetData>
      <sheetData sheetId="14607"/>
      <sheetData sheetId="14608"/>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ow r="9">
          <cell r="A9" t="str">
            <v>A</v>
          </cell>
        </row>
      </sheetData>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row r="9">
          <cell r="A9" t="str">
            <v>A</v>
          </cell>
        </row>
      </sheetData>
      <sheetData sheetId="14634">
        <row r="9">
          <cell r="A9" t="str">
            <v>A</v>
          </cell>
        </row>
      </sheetData>
      <sheetData sheetId="14635"/>
      <sheetData sheetId="14636"/>
      <sheetData sheetId="14637">
        <row r="9">
          <cell r="A9" t="str">
            <v>A</v>
          </cell>
        </row>
      </sheetData>
      <sheetData sheetId="14638"/>
      <sheetData sheetId="14639">
        <row r="9">
          <cell r="A9" t="str">
            <v>A</v>
          </cell>
        </row>
      </sheetData>
      <sheetData sheetId="14640">
        <row r="9">
          <cell r="A9" t="str">
            <v>A</v>
          </cell>
        </row>
      </sheetData>
      <sheetData sheetId="14641">
        <row r="9">
          <cell r="A9" t="str">
            <v>A</v>
          </cell>
        </row>
      </sheetData>
      <sheetData sheetId="14642">
        <row r="9">
          <cell r="A9" t="str">
            <v>A</v>
          </cell>
        </row>
      </sheetData>
      <sheetData sheetId="14643">
        <row r="9">
          <cell r="A9" t="str">
            <v>A</v>
          </cell>
        </row>
      </sheetData>
      <sheetData sheetId="14644">
        <row r="9">
          <cell r="A9" t="str">
            <v>A</v>
          </cell>
        </row>
      </sheetData>
      <sheetData sheetId="14645" refreshError="1"/>
      <sheetData sheetId="14646"/>
      <sheetData sheetId="14647"/>
      <sheetData sheetId="14648"/>
      <sheetData sheetId="14649"/>
      <sheetData sheetId="14650"/>
      <sheetData sheetId="14651"/>
      <sheetData sheetId="14652"/>
      <sheetData sheetId="14653" refreshError="1"/>
      <sheetData sheetId="14654"/>
      <sheetData sheetId="14655"/>
      <sheetData sheetId="14656"/>
      <sheetData sheetId="14657">
        <row r="9">
          <cell r="A9" t="str">
            <v>A</v>
          </cell>
        </row>
      </sheetData>
      <sheetData sheetId="14658">
        <row r="9">
          <cell r="A9" t="str">
            <v>A</v>
          </cell>
        </row>
      </sheetData>
      <sheetData sheetId="14659"/>
      <sheetData sheetId="14660"/>
      <sheetData sheetId="14661">
        <row r="9">
          <cell r="A9" t="str">
            <v>A</v>
          </cell>
        </row>
      </sheetData>
      <sheetData sheetId="14662"/>
      <sheetData sheetId="14663"/>
      <sheetData sheetId="14664"/>
      <sheetData sheetId="14665"/>
      <sheetData sheetId="14666"/>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sheetData sheetId="14674">
        <row r="9">
          <cell r="A9" t="str">
            <v>A</v>
          </cell>
        </row>
      </sheetData>
      <sheetData sheetId="14675">
        <row r="9">
          <cell r="A9" t="str">
            <v>A</v>
          </cell>
        </row>
      </sheetData>
      <sheetData sheetId="14676">
        <row r="9">
          <cell r="A9" t="str">
            <v>A</v>
          </cell>
        </row>
      </sheetData>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ow r="9">
          <cell r="A9" t="str">
            <v>A</v>
          </cell>
        </row>
      </sheetData>
      <sheetData sheetId="14692">
        <row r="9">
          <cell r="A9" t="str">
            <v>A</v>
          </cell>
        </row>
      </sheetData>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ow r="9">
          <cell r="A9" t="str">
            <v>A</v>
          </cell>
        </row>
      </sheetData>
      <sheetData sheetId="14704"/>
      <sheetData sheetId="14705"/>
      <sheetData sheetId="14706"/>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sheetData sheetId="14730"/>
      <sheetData sheetId="14731"/>
      <sheetData sheetId="14732"/>
      <sheetData sheetId="14733"/>
      <sheetData sheetId="14734"/>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row r="9">
          <cell r="A9" t="str">
            <v>A</v>
          </cell>
        </row>
      </sheetData>
      <sheetData sheetId="14812">
        <row r="9">
          <cell r="A9" t="str">
            <v>A</v>
          </cell>
        </row>
      </sheetData>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row r="9">
          <cell r="A9" t="str">
            <v>A</v>
          </cell>
        </row>
      </sheetData>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ow r="9">
          <cell r="A9" t="str">
            <v>A</v>
          </cell>
        </row>
      </sheetData>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refreshError="1"/>
      <sheetData sheetId="14943">
        <row r="9">
          <cell r="A9" t="str">
            <v>A</v>
          </cell>
        </row>
      </sheetData>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ow r="9">
          <cell r="A9" t="str">
            <v>A</v>
          </cell>
        </row>
      </sheetData>
      <sheetData sheetId="15056" refreshError="1"/>
      <sheetData sheetId="15057" refreshError="1"/>
      <sheetData sheetId="15058">
        <row r="9">
          <cell r="A9" t="str">
            <v>A</v>
          </cell>
        </row>
      </sheetData>
      <sheetData sheetId="15059">
        <row r="9">
          <cell r="A9" t="str">
            <v>A</v>
          </cell>
        </row>
      </sheetData>
      <sheetData sheetId="15060">
        <row r="9">
          <cell r="A9" t="str">
            <v>A</v>
          </cell>
        </row>
      </sheetData>
      <sheetData sheetId="15061" refreshError="1"/>
      <sheetData sheetId="15062" refreshError="1"/>
      <sheetData sheetId="15063" refreshError="1"/>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efreshError="1"/>
      <sheetData sheetId="15130" refreshError="1"/>
      <sheetData sheetId="15131" refreshError="1"/>
      <sheetData sheetId="15132" refreshError="1"/>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ow r="9">
          <cell r="A9" t="str">
            <v>A</v>
          </cell>
        </row>
      </sheetData>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ow r="9">
          <cell r="A9" t="str">
            <v>A</v>
          </cell>
        </row>
      </sheetData>
      <sheetData sheetId="15312" refreshError="1"/>
      <sheetData sheetId="15313">
        <row r="9">
          <cell r="A9" t="str">
            <v>A</v>
          </cell>
        </row>
      </sheetData>
      <sheetData sheetId="15314" refreshError="1"/>
      <sheetData sheetId="15315" refreshError="1"/>
      <sheetData sheetId="15316">
        <row r="9">
          <cell r="A9" t="str">
            <v>A</v>
          </cell>
        </row>
      </sheetData>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ow r="9">
          <cell r="A9" t="str">
            <v>A</v>
          </cell>
        </row>
      </sheetData>
      <sheetData sheetId="15327">
        <row r="9">
          <cell r="A9" t="str">
            <v>A</v>
          </cell>
        </row>
      </sheetData>
      <sheetData sheetId="15328" refreshError="1"/>
      <sheetData sheetId="15329" refreshError="1"/>
      <sheetData sheetId="15330" refreshError="1"/>
      <sheetData sheetId="15331" refreshError="1"/>
      <sheetData sheetId="15332"/>
      <sheetData sheetId="15333" refreshError="1"/>
      <sheetData sheetId="15334" refreshError="1"/>
      <sheetData sheetId="15335" refreshError="1"/>
      <sheetData sheetId="15336" refreshError="1"/>
      <sheetData sheetId="15337">
        <row r="9">
          <cell r="A9" t="str">
            <v>A</v>
          </cell>
        </row>
      </sheetData>
      <sheetData sheetId="15338">
        <row r="9">
          <cell r="A9" t="str">
            <v>A</v>
          </cell>
        </row>
      </sheetData>
      <sheetData sheetId="15339" refreshError="1"/>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refreshError="1"/>
      <sheetData sheetId="15345">
        <row r="9">
          <cell r="A9" t="str">
            <v>A</v>
          </cell>
        </row>
      </sheetData>
      <sheetData sheetId="15346">
        <row r="9">
          <cell r="A9" t="str">
            <v>A</v>
          </cell>
        </row>
      </sheetData>
      <sheetData sheetId="15347">
        <row r="9">
          <cell r="A9" t="str">
            <v>A</v>
          </cell>
        </row>
      </sheetData>
      <sheetData sheetId="15348">
        <row r="9">
          <cell r="A9" t="str">
            <v>A</v>
          </cell>
        </row>
      </sheetData>
      <sheetData sheetId="15349">
        <row r="9">
          <cell r="A9" t="str">
            <v>A</v>
          </cell>
        </row>
      </sheetData>
      <sheetData sheetId="15350">
        <row r="9">
          <cell r="A9" t="str">
            <v>A</v>
          </cell>
        </row>
      </sheetData>
      <sheetData sheetId="15351">
        <row r="9">
          <cell r="A9" t="str">
            <v>A</v>
          </cell>
        </row>
      </sheetData>
      <sheetData sheetId="15352">
        <row r="9">
          <cell r="A9" t="str">
            <v>A</v>
          </cell>
        </row>
      </sheetData>
      <sheetData sheetId="15353">
        <row r="9">
          <cell r="A9" t="str">
            <v>A</v>
          </cell>
        </row>
      </sheetData>
      <sheetData sheetId="15354">
        <row r="9">
          <cell r="A9" t="str">
            <v>A</v>
          </cell>
        </row>
      </sheetData>
      <sheetData sheetId="15355">
        <row r="9">
          <cell r="A9" t="str">
            <v>A</v>
          </cell>
        </row>
      </sheetData>
      <sheetData sheetId="15356">
        <row r="9">
          <cell r="A9" t="str">
            <v>A</v>
          </cell>
        </row>
      </sheetData>
      <sheetData sheetId="15357">
        <row r="9">
          <cell r="A9" t="str">
            <v>A</v>
          </cell>
        </row>
      </sheetData>
      <sheetData sheetId="15358">
        <row r="9">
          <cell r="A9" t="str">
            <v>A</v>
          </cell>
        </row>
      </sheetData>
      <sheetData sheetId="15359">
        <row r="9">
          <cell r="A9" t="str">
            <v>A</v>
          </cell>
        </row>
      </sheetData>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efreshError="1"/>
      <sheetData sheetId="15368" refreshError="1"/>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efreshError="1"/>
      <sheetData sheetId="15386">
        <row r="9">
          <cell r="A9" t="str">
            <v>A</v>
          </cell>
        </row>
      </sheetData>
      <sheetData sheetId="15387">
        <row r="9">
          <cell r="A9" t="str">
            <v>A</v>
          </cell>
        </row>
      </sheetData>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ow r="9">
          <cell r="A9" t="str">
            <v>A</v>
          </cell>
        </row>
      </sheetData>
      <sheetData sheetId="15461">
        <row r="9">
          <cell r="A9" t="str">
            <v>A</v>
          </cell>
        </row>
      </sheetData>
      <sheetData sheetId="15462" refreshError="1"/>
      <sheetData sheetId="15463">
        <row r="9">
          <cell r="A9" t="str">
            <v>A</v>
          </cell>
        </row>
      </sheetData>
      <sheetData sheetId="15464">
        <row r="9">
          <cell r="A9" t="str">
            <v>A</v>
          </cell>
        </row>
      </sheetData>
      <sheetData sheetId="15465" refreshError="1"/>
      <sheetData sheetId="15466">
        <row r="9">
          <cell r="A9" t="str">
            <v>A</v>
          </cell>
        </row>
      </sheetData>
      <sheetData sheetId="15467">
        <row r="9">
          <cell r="A9" t="str">
            <v>A</v>
          </cell>
        </row>
      </sheetData>
      <sheetData sheetId="15468" refreshError="1"/>
      <sheetData sheetId="15469">
        <row r="9">
          <cell r="A9" t="str">
            <v>A</v>
          </cell>
        </row>
      </sheetData>
      <sheetData sheetId="15470" refreshError="1"/>
      <sheetData sheetId="15471"/>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efreshError="1"/>
      <sheetData sheetId="15496" refreshError="1"/>
      <sheetData sheetId="15497" refreshError="1"/>
      <sheetData sheetId="15498" refreshError="1"/>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efreshError="1"/>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sheetData sheetId="15542"/>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efreshError="1"/>
      <sheetData sheetId="15561" refreshError="1"/>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ow r="9">
          <cell r="A9" t="str">
            <v>A</v>
          </cell>
        </row>
      </sheetData>
      <sheetData sheetId="15648" refreshError="1"/>
      <sheetData sheetId="15649" refreshError="1"/>
      <sheetData sheetId="15650" refreshError="1"/>
      <sheetData sheetId="15651" refreshError="1"/>
      <sheetData sheetId="15652" refreshError="1"/>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efreshError="1"/>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row r="9">
          <cell r="A9" t="str">
            <v>A</v>
          </cell>
        </row>
      </sheetData>
      <sheetData sheetId="15682">
        <row r="9">
          <cell r="A9" t="str">
            <v>A</v>
          </cell>
        </row>
      </sheetData>
      <sheetData sheetId="15683">
        <row r="9">
          <cell r="A9" t="str">
            <v>A</v>
          </cell>
        </row>
      </sheetData>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row r="9">
          <cell r="A9" t="str">
            <v>A</v>
          </cell>
        </row>
      </sheetData>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row r="9">
          <cell r="A9" t="str">
            <v>A</v>
          </cell>
        </row>
      </sheetData>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row r="9">
          <cell r="A9" t="str">
            <v>A</v>
          </cell>
        </row>
      </sheetData>
      <sheetData sheetId="15711">
        <row r="9">
          <cell r="A9" t="str">
            <v>A</v>
          </cell>
        </row>
      </sheetData>
      <sheetData sheetId="15712">
        <row r="9">
          <cell r="A9" t="str">
            <v>A</v>
          </cell>
        </row>
      </sheetData>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row r="9">
          <cell r="A9" t="str">
            <v>A</v>
          </cell>
        </row>
      </sheetData>
      <sheetData sheetId="15734">
        <row r="9">
          <cell r="A9" t="str">
            <v>A</v>
          </cell>
        </row>
      </sheetData>
      <sheetData sheetId="15735">
        <row r="9">
          <cell r="A9" t="str">
            <v>A</v>
          </cell>
        </row>
      </sheetData>
      <sheetData sheetId="15736">
        <row r="9">
          <cell r="A9" t="str">
            <v>A</v>
          </cell>
        </row>
      </sheetData>
      <sheetData sheetId="15737">
        <row r="9">
          <cell r="A9" t="str">
            <v>A</v>
          </cell>
        </row>
      </sheetData>
      <sheetData sheetId="15738">
        <row r="9">
          <cell r="A9" t="str">
            <v>A</v>
          </cell>
        </row>
      </sheetData>
      <sheetData sheetId="15739">
        <row r="9">
          <cell r="A9" t="str">
            <v>A</v>
          </cell>
        </row>
      </sheetData>
      <sheetData sheetId="15740">
        <row r="9">
          <cell r="A9" t="str">
            <v>A</v>
          </cell>
        </row>
      </sheetData>
      <sheetData sheetId="15741">
        <row r="9">
          <cell r="A9" t="str">
            <v>A</v>
          </cell>
        </row>
      </sheetData>
      <sheetData sheetId="15742">
        <row r="9">
          <cell r="A9" t="str">
            <v>A</v>
          </cell>
        </row>
      </sheetData>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ow r="9">
          <cell r="A9" t="str">
            <v>A</v>
          </cell>
        </row>
      </sheetData>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row r="9">
          <cell r="A9" t="str">
            <v>A</v>
          </cell>
        </row>
      </sheetData>
      <sheetData sheetId="16087">
        <row r="9">
          <cell r="A9" t="str">
            <v>A</v>
          </cell>
        </row>
      </sheetData>
      <sheetData sheetId="16088">
        <row r="9">
          <cell r="A9" t="str">
            <v>A</v>
          </cell>
        </row>
      </sheetData>
      <sheetData sheetId="16089">
        <row r="9">
          <cell r="A9" t="str">
            <v>A</v>
          </cell>
        </row>
      </sheetData>
      <sheetData sheetId="16090">
        <row r="9">
          <cell r="A9" t="str">
            <v>A</v>
          </cell>
        </row>
      </sheetData>
      <sheetData sheetId="16091">
        <row r="9">
          <cell r="A9" t="str">
            <v>A</v>
          </cell>
        </row>
      </sheetData>
      <sheetData sheetId="16092">
        <row r="9">
          <cell r="A9" t="str">
            <v>A</v>
          </cell>
        </row>
      </sheetData>
      <sheetData sheetId="16093">
        <row r="9">
          <cell r="A9" t="str">
            <v>A</v>
          </cell>
        </row>
      </sheetData>
      <sheetData sheetId="16094">
        <row r="9">
          <cell r="A9" t="str">
            <v>A</v>
          </cell>
        </row>
      </sheetData>
      <sheetData sheetId="16095">
        <row r="9">
          <cell r="A9" t="str">
            <v>A</v>
          </cell>
        </row>
      </sheetData>
      <sheetData sheetId="16096">
        <row r="9">
          <cell r="A9" t="str">
            <v>A</v>
          </cell>
        </row>
      </sheetData>
      <sheetData sheetId="16097">
        <row r="9">
          <cell r="A9" t="str">
            <v>A</v>
          </cell>
        </row>
      </sheetData>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row r="9">
          <cell r="A9" t="str">
            <v>A</v>
          </cell>
        </row>
      </sheetData>
      <sheetData sheetId="16105">
        <row r="9">
          <cell r="A9" t="str">
            <v>A</v>
          </cell>
        </row>
      </sheetData>
      <sheetData sheetId="16106">
        <row r="9">
          <cell r="A9" t="str">
            <v>A</v>
          </cell>
        </row>
      </sheetData>
      <sheetData sheetId="16107">
        <row r="9">
          <cell r="A9" t="str">
            <v>A</v>
          </cell>
        </row>
      </sheetData>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row r="9">
          <cell r="A9" t="str">
            <v>A</v>
          </cell>
        </row>
      </sheetData>
      <sheetData sheetId="16147">
        <row r="9">
          <cell r="A9" t="str">
            <v>A</v>
          </cell>
        </row>
      </sheetData>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row r="9">
          <cell r="A9" t="str">
            <v>A</v>
          </cell>
        </row>
      </sheetData>
      <sheetData sheetId="16174">
        <row r="9">
          <cell r="A9" t="str">
            <v>A</v>
          </cell>
        </row>
      </sheetData>
      <sheetData sheetId="16175">
        <row r="9">
          <cell r="A9" t="str">
            <v>A</v>
          </cell>
        </row>
      </sheetData>
      <sheetData sheetId="16176">
        <row r="9">
          <cell r="A9" t="str">
            <v>A</v>
          </cell>
        </row>
      </sheetData>
      <sheetData sheetId="16177">
        <row r="9">
          <cell r="A9" t="str">
            <v>A</v>
          </cell>
        </row>
      </sheetData>
      <sheetData sheetId="16178">
        <row r="9">
          <cell r="A9" t="str">
            <v>A</v>
          </cell>
        </row>
      </sheetData>
      <sheetData sheetId="16179">
        <row r="9">
          <cell r="A9" t="str">
            <v>A</v>
          </cell>
        </row>
      </sheetData>
      <sheetData sheetId="16180">
        <row r="9">
          <cell r="A9" t="str">
            <v>A</v>
          </cell>
        </row>
      </sheetData>
      <sheetData sheetId="16181">
        <row r="9">
          <cell r="A9" t="str">
            <v>A</v>
          </cell>
        </row>
      </sheetData>
      <sheetData sheetId="16182">
        <row r="9">
          <cell r="A9" t="str">
            <v>A</v>
          </cell>
        </row>
      </sheetData>
      <sheetData sheetId="16183" refreshError="1"/>
      <sheetData sheetId="16184" refreshError="1"/>
      <sheetData sheetId="16185" refreshError="1"/>
      <sheetData sheetId="16186" refreshError="1"/>
      <sheetData sheetId="16187" refreshError="1"/>
      <sheetData sheetId="16188" refreshError="1"/>
      <sheetData sheetId="16189"/>
      <sheetData sheetId="16190"/>
      <sheetData sheetId="16191"/>
      <sheetData sheetId="16192">
        <row r="9">
          <cell r="A9" t="str">
            <v>A</v>
          </cell>
        </row>
      </sheetData>
      <sheetData sheetId="16193">
        <row r="9">
          <cell r="A9" t="str">
            <v>A</v>
          </cell>
        </row>
      </sheetData>
      <sheetData sheetId="16194"/>
      <sheetData sheetId="16195">
        <row r="9">
          <cell r="A9" t="str">
            <v>A</v>
          </cell>
        </row>
      </sheetData>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row r="9">
          <cell r="A9" t="str">
            <v>A</v>
          </cell>
        </row>
      </sheetData>
      <sheetData sheetId="16230">
        <row r="9">
          <cell r="A9" t="str">
            <v>A</v>
          </cell>
        </row>
      </sheetData>
      <sheetData sheetId="16231"/>
      <sheetData sheetId="16232"/>
      <sheetData sheetId="16233"/>
      <sheetData sheetId="16234"/>
      <sheetData sheetId="16235"/>
      <sheetData sheetId="16236"/>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sheetData sheetId="16251"/>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row r="9">
          <cell r="A9" t="str">
            <v>A</v>
          </cell>
        </row>
      </sheetData>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refreshError="1"/>
      <sheetData sheetId="16322" refreshError="1"/>
      <sheetData sheetId="16323" refreshError="1"/>
      <sheetData sheetId="16324" refreshError="1"/>
      <sheetData sheetId="16325" refreshError="1"/>
      <sheetData sheetId="16326"/>
      <sheetData sheetId="16327" refreshError="1"/>
      <sheetData sheetId="16328" refreshError="1"/>
      <sheetData sheetId="16329" refreshError="1"/>
      <sheetData sheetId="16330" refreshError="1"/>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efreshError="1"/>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ow r="9">
          <cell r="A9" t="str">
            <v>A</v>
          </cell>
        </row>
      </sheetData>
      <sheetData sheetId="16789">
        <row r="9">
          <cell r="A9" t="str">
            <v>A</v>
          </cell>
        </row>
      </sheetData>
      <sheetData sheetId="16790" refreshError="1"/>
      <sheetData sheetId="16791">
        <row r="9">
          <cell r="A9" t="str">
            <v>A</v>
          </cell>
        </row>
      </sheetData>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efreshError="1"/>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efreshError="1"/>
      <sheetData sheetId="16980" refreshError="1"/>
      <sheetData sheetId="16981" refreshError="1"/>
      <sheetData sheetId="16982">
        <row r="9">
          <cell r="A9" t="str">
            <v>A</v>
          </cell>
        </row>
      </sheetData>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efreshError="1"/>
      <sheetData sheetId="17073" refreshError="1"/>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ow r="9">
          <cell r="A9" t="str">
            <v>A</v>
          </cell>
        </row>
      </sheetData>
      <sheetData sheetId="17140">
        <row r="9">
          <cell r="A9" t="str">
            <v>A</v>
          </cell>
        </row>
      </sheetData>
      <sheetData sheetId="17141" refreshError="1"/>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ow r="9">
          <cell r="A9" t="str">
            <v>A</v>
          </cell>
        </row>
      </sheetData>
      <sheetData sheetId="17176" refreshError="1"/>
      <sheetData sheetId="17177" refreshError="1"/>
      <sheetData sheetId="17178" refreshError="1"/>
      <sheetData sheetId="17179" refreshError="1"/>
      <sheetData sheetId="17180" refreshError="1"/>
      <sheetData sheetId="17181" refreshError="1"/>
      <sheetData sheetId="17182">
        <row r="9">
          <cell r="A9" t="str">
            <v>A</v>
          </cell>
        </row>
      </sheetData>
      <sheetData sheetId="17183" refreshError="1"/>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ow r="9">
          <cell r="A9" t="str">
            <v>A</v>
          </cell>
        </row>
      </sheetData>
      <sheetData sheetId="17220">
        <row r="9">
          <cell r="A9" t="str">
            <v>A</v>
          </cell>
        </row>
      </sheetData>
      <sheetData sheetId="17221">
        <row r="9">
          <cell r="A9" t="str">
            <v>A</v>
          </cell>
        </row>
      </sheetData>
      <sheetData sheetId="17222">
        <row r="9">
          <cell r="A9" t="str">
            <v>A</v>
          </cell>
        </row>
      </sheetData>
      <sheetData sheetId="17223">
        <row r="9">
          <cell r="A9" t="str">
            <v>A</v>
          </cell>
        </row>
      </sheetData>
      <sheetData sheetId="17224">
        <row r="9">
          <cell r="A9" t="str">
            <v>A</v>
          </cell>
        </row>
      </sheetData>
      <sheetData sheetId="17225">
        <row r="9">
          <cell r="A9" t="str">
            <v>A</v>
          </cell>
        </row>
      </sheetData>
      <sheetData sheetId="17226">
        <row r="9">
          <cell r="A9" t="str">
            <v>A</v>
          </cell>
        </row>
      </sheetData>
      <sheetData sheetId="17227">
        <row r="9">
          <cell r="A9" t="str">
            <v>A</v>
          </cell>
        </row>
      </sheetData>
      <sheetData sheetId="17228">
        <row r="9">
          <cell r="A9" t="str">
            <v>A</v>
          </cell>
        </row>
      </sheetData>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efreshError="1"/>
      <sheetData sheetId="17266" refreshError="1"/>
      <sheetData sheetId="17267" refreshError="1"/>
      <sheetData sheetId="17268" refreshError="1"/>
      <sheetData sheetId="17269" refreshError="1"/>
      <sheetData sheetId="17270" refreshError="1"/>
      <sheetData sheetId="17271">
        <row r="9">
          <cell r="A9" t="str">
            <v>A</v>
          </cell>
        </row>
      </sheetData>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ow r="9">
          <cell r="A9" t="str">
            <v>A</v>
          </cell>
        </row>
      </sheetData>
      <sheetData sheetId="17297">
        <row r="9">
          <cell r="A9" t="str">
            <v>A</v>
          </cell>
        </row>
      </sheetData>
      <sheetData sheetId="17298">
        <row r="9">
          <cell r="A9" t="str">
            <v>A</v>
          </cell>
        </row>
      </sheetData>
      <sheetData sheetId="17299" refreshError="1"/>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ow r="9">
          <cell r="A9" t="str">
            <v>A</v>
          </cell>
        </row>
      </sheetData>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ow r="9">
          <cell r="A9" t="str">
            <v>A</v>
          </cell>
        </row>
      </sheetData>
      <sheetData sheetId="17464">
        <row r="9">
          <cell r="A9" t="str">
            <v>A</v>
          </cell>
        </row>
      </sheetData>
      <sheetData sheetId="17465">
        <row r="9">
          <cell r="A9" t="str">
            <v>A</v>
          </cell>
        </row>
      </sheetData>
      <sheetData sheetId="17466">
        <row r="9">
          <cell r="A9" t="str">
            <v>A</v>
          </cell>
        </row>
      </sheetData>
      <sheetData sheetId="17467">
        <row r="9">
          <cell r="A9" t="str">
            <v>A</v>
          </cell>
        </row>
      </sheetData>
      <sheetData sheetId="17468">
        <row r="9">
          <cell r="A9" t="str">
            <v>A</v>
          </cell>
        </row>
      </sheetData>
      <sheetData sheetId="17469">
        <row r="9">
          <cell r="A9" t="str">
            <v>A</v>
          </cell>
        </row>
      </sheetData>
      <sheetData sheetId="17470">
        <row r="9">
          <cell r="A9" t="str">
            <v>A</v>
          </cell>
        </row>
      </sheetData>
      <sheetData sheetId="17471">
        <row r="9">
          <cell r="A9" t="str">
            <v>A</v>
          </cell>
        </row>
      </sheetData>
      <sheetData sheetId="17472">
        <row r="9">
          <cell r="A9" t="str">
            <v>A</v>
          </cell>
        </row>
      </sheetData>
      <sheetData sheetId="17473">
        <row r="9">
          <cell r="A9" t="str">
            <v>A</v>
          </cell>
        </row>
      </sheetData>
      <sheetData sheetId="17474">
        <row r="9">
          <cell r="A9" t="str">
            <v>A</v>
          </cell>
        </row>
      </sheetData>
      <sheetData sheetId="17475">
        <row r="9">
          <cell r="A9" t="str">
            <v>A</v>
          </cell>
        </row>
      </sheetData>
      <sheetData sheetId="17476">
        <row r="9">
          <cell r="A9" t="str">
            <v>A</v>
          </cell>
        </row>
      </sheetData>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ow r="9">
          <cell r="A9" t="str">
            <v>A</v>
          </cell>
        </row>
      </sheetData>
      <sheetData sheetId="17482">
        <row r="9">
          <cell r="A9" t="str">
            <v>A</v>
          </cell>
        </row>
      </sheetData>
      <sheetData sheetId="17483">
        <row r="9">
          <cell r="A9" t="str">
            <v>A</v>
          </cell>
        </row>
      </sheetData>
      <sheetData sheetId="17484">
        <row r="9">
          <cell r="A9" t="str">
            <v>A</v>
          </cell>
        </row>
      </sheetData>
      <sheetData sheetId="17485">
        <row r="9">
          <cell r="A9" t="str">
            <v>A</v>
          </cell>
        </row>
      </sheetData>
      <sheetData sheetId="17486">
        <row r="9">
          <cell r="A9" t="str">
            <v>A</v>
          </cell>
        </row>
      </sheetData>
      <sheetData sheetId="17487">
        <row r="9">
          <cell r="A9" t="str">
            <v>A</v>
          </cell>
        </row>
      </sheetData>
      <sheetData sheetId="17488">
        <row r="9">
          <cell r="A9" t="str">
            <v>A</v>
          </cell>
        </row>
      </sheetData>
      <sheetData sheetId="17489">
        <row r="9">
          <cell r="A9" t="str">
            <v>A</v>
          </cell>
        </row>
      </sheetData>
      <sheetData sheetId="17490">
        <row r="9">
          <cell r="A9" t="str">
            <v>A</v>
          </cell>
        </row>
      </sheetData>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ow r="9">
          <cell r="A9" t="str">
            <v>A</v>
          </cell>
        </row>
      </sheetData>
      <sheetData sheetId="17496">
        <row r="9">
          <cell r="A9" t="str">
            <v>A</v>
          </cell>
        </row>
      </sheetData>
      <sheetData sheetId="17497">
        <row r="9">
          <cell r="A9" t="str">
            <v>A</v>
          </cell>
        </row>
      </sheetData>
      <sheetData sheetId="17498">
        <row r="9">
          <cell r="A9" t="str">
            <v>A</v>
          </cell>
        </row>
      </sheetData>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ow r="9">
          <cell r="A9" t="str">
            <v>A</v>
          </cell>
        </row>
      </sheetData>
      <sheetData sheetId="17504">
        <row r="9">
          <cell r="A9" t="str">
            <v>A</v>
          </cell>
        </row>
      </sheetData>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ow r="9">
          <cell r="A9" t="str">
            <v>A</v>
          </cell>
        </row>
      </sheetData>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ow r="9">
          <cell r="A9" t="str">
            <v>A</v>
          </cell>
        </row>
      </sheetData>
      <sheetData sheetId="17530">
        <row r="9">
          <cell r="A9" t="str">
            <v>A</v>
          </cell>
        </row>
      </sheetData>
      <sheetData sheetId="17531">
        <row r="9">
          <cell r="A9" t="str">
            <v>A</v>
          </cell>
        </row>
      </sheetData>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ow r="9">
          <cell r="A9" t="str">
            <v>A</v>
          </cell>
        </row>
      </sheetData>
      <sheetData sheetId="17542">
        <row r="9">
          <cell r="A9" t="str">
            <v>A</v>
          </cell>
        </row>
      </sheetData>
      <sheetData sheetId="17543">
        <row r="9">
          <cell r="A9" t="str">
            <v>A</v>
          </cell>
        </row>
      </sheetData>
      <sheetData sheetId="17544">
        <row r="9">
          <cell r="A9" t="str">
            <v>A</v>
          </cell>
        </row>
      </sheetData>
      <sheetData sheetId="17545">
        <row r="9">
          <cell r="A9" t="str">
            <v>A</v>
          </cell>
        </row>
      </sheetData>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ow r="9">
          <cell r="A9" t="str">
            <v>A</v>
          </cell>
        </row>
      </sheetData>
      <sheetData sheetId="17557">
        <row r="9">
          <cell r="A9" t="str">
            <v>A</v>
          </cell>
        </row>
      </sheetData>
      <sheetData sheetId="17558">
        <row r="9">
          <cell r="A9" t="str">
            <v>A</v>
          </cell>
        </row>
      </sheetData>
      <sheetData sheetId="17559">
        <row r="9">
          <cell r="A9" t="str">
            <v>A</v>
          </cell>
        </row>
      </sheetData>
      <sheetData sheetId="17560">
        <row r="9">
          <cell r="A9" t="str">
            <v>A</v>
          </cell>
        </row>
      </sheetData>
      <sheetData sheetId="17561">
        <row r="9">
          <cell r="A9" t="str">
            <v>A</v>
          </cell>
        </row>
      </sheetData>
      <sheetData sheetId="17562">
        <row r="9">
          <cell r="A9" t="str">
            <v>A</v>
          </cell>
        </row>
      </sheetData>
      <sheetData sheetId="17563">
        <row r="9">
          <cell r="A9" t="str">
            <v>A</v>
          </cell>
        </row>
      </sheetData>
      <sheetData sheetId="17564">
        <row r="9">
          <cell r="A9" t="str">
            <v>A</v>
          </cell>
        </row>
      </sheetData>
      <sheetData sheetId="17565">
        <row r="9">
          <cell r="A9" t="str">
            <v>A</v>
          </cell>
        </row>
      </sheetData>
      <sheetData sheetId="17566">
        <row r="9">
          <cell r="A9" t="str">
            <v>A</v>
          </cell>
        </row>
      </sheetData>
      <sheetData sheetId="17567">
        <row r="9">
          <cell r="A9" t="str">
            <v>A</v>
          </cell>
        </row>
      </sheetData>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ow r="9">
          <cell r="A9" t="str">
            <v>A</v>
          </cell>
        </row>
      </sheetData>
      <sheetData sheetId="17573">
        <row r="9">
          <cell r="A9" t="str">
            <v>A</v>
          </cell>
        </row>
      </sheetData>
      <sheetData sheetId="17574">
        <row r="9">
          <cell r="A9" t="str">
            <v>A</v>
          </cell>
        </row>
      </sheetData>
      <sheetData sheetId="17575">
        <row r="9">
          <cell r="A9" t="str">
            <v>A</v>
          </cell>
        </row>
      </sheetData>
      <sheetData sheetId="17576">
        <row r="9">
          <cell r="A9" t="str">
            <v>A</v>
          </cell>
        </row>
      </sheetData>
      <sheetData sheetId="17577">
        <row r="9">
          <cell r="A9" t="str">
            <v>A</v>
          </cell>
        </row>
      </sheetData>
      <sheetData sheetId="17578">
        <row r="9">
          <cell r="A9" t="str">
            <v>A</v>
          </cell>
        </row>
      </sheetData>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ow r="9">
          <cell r="A9" t="str">
            <v>A</v>
          </cell>
        </row>
      </sheetData>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ow r="9">
          <cell r="A9" t="str">
            <v>A</v>
          </cell>
        </row>
      </sheetData>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ow r="9">
          <cell r="A9" t="str">
            <v>A</v>
          </cell>
        </row>
      </sheetData>
      <sheetData sheetId="17768">
        <row r="9">
          <cell r="A9" t="str">
            <v>A</v>
          </cell>
        </row>
      </sheetData>
      <sheetData sheetId="17769">
        <row r="9">
          <cell r="A9" t="str">
            <v>A</v>
          </cell>
        </row>
      </sheetData>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ow r="9">
          <cell r="A9" t="str">
            <v>A</v>
          </cell>
        </row>
      </sheetData>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ow r="9">
          <cell r="A9" t="str">
            <v>A</v>
          </cell>
        </row>
      </sheetData>
      <sheetData sheetId="17790">
        <row r="9">
          <cell r="A9" t="str">
            <v>A</v>
          </cell>
        </row>
      </sheetData>
      <sheetData sheetId="17791">
        <row r="9">
          <cell r="A9" t="str">
            <v>A</v>
          </cell>
        </row>
      </sheetData>
      <sheetData sheetId="17792">
        <row r="9">
          <cell r="A9" t="str">
            <v>A</v>
          </cell>
        </row>
      </sheetData>
      <sheetData sheetId="17793">
        <row r="9">
          <cell r="A9" t="str">
            <v>A</v>
          </cell>
        </row>
      </sheetData>
      <sheetData sheetId="17794">
        <row r="9">
          <cell r="A9" t="str">
            <v>A</v>
          </cell>
        </row>
      </sheetData>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ow r="9">
          <cell r="A9" t="str">
            <v>A</v>
          </cell>
        </row>
      </sheetData>
      <sheetData sheetId="17801">
        <row r="9">
          <cell r="A9" t="str">
            <v>A</v>
          </cell>
        </row>
      </sheetData>
      <sheetData sheetId="17802">
        <row r="9">
          <cell r="A9" t="str">
            <v>A</v>
          </cell>
        </row>
      </sheetData>
      <sheetData sheetId="17803">
        <row r="9">
          <cell r="A9" t="str">
            <v>A</v>
          </cell>
        </row>
      </sheetData>
      <sheetData sheetId="17804">
        <row r="9">
          <cell r="A9" t="str">
            <v>A</v>
          </cell>
        </row>
      </sheetData>
      <sheetData sheetId="17805">
        <row r="9">
          <cell r="A9" t="str">
            <v>A</v>
          </cell>
        </row>
      </sheetData>
      <sheetData sheetId="17806">
        <row r="9">
          <cell r="A9" t="str">
            <v>A</v>
          </cell>
        </row>
      </sheetData>
      <sheetData sheetId="17807">
        <row r="9">
          <cell r="A9" t="str">
            <v>A</v>
          </cell>
        </row>
      </sheetData>
      <sheetData sheetId="17808">
        <row r="9">
          <cell r="A9" t="str">
            <v>A</v>
          </cell>
        </row>
      </sheetData>
      <sheetData sheetId="17809">
        <row r="9">
          <cell r="A9" t="str">
            <v>A</v>
          </cell>
        </row>
      </sheetData>
      <sheetData sheetId="17810">
        <row r="9">
          <cell r="A9" t="str">
            <v>A</v>
          </cell>
        </row>
      </sheetData>
      <sheetData sheetId="17811">
        <row r="9">
          <cell r="A9" t="str">
            <v>A</v>
          </cell>
        </row>
      </sheetData>
      <sheetData sheetId="17812">
        <row r="9">
          <cell r="A9" t="str">
            <v>A</v>
          </cell>
        </row>
      </sheetData>
      <sheetData sheetId="17813">
        <row r="9">
          <cell r="A9" t="str">
            <v>A</v>
          </cell>
        </row>
      </sheetData>
      <sheetData sheetId="17814">
        <row r="9">
          <cell r="A9" t="str">
            <v>A</v>
          </cell>
        </row>
      </sheetData>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efreshError="1"/>
      <sheetData sheetId="18077" refreshError="1"/>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efreshError="1"/>
      <sheetData sheetId="18190" refreshError="1"/>
      <sheetData sheetId="18191" refreshError="1"/>
      <sheetData sheetId="18192" refreshError="1"/>
      <sheetData sheetId="18193">
        <row r="9">
          <cell r="A9" t="str">
            <v>A</v>
          </cell>
        </row>
      </sheetData>
      <sheetData sheetId="18194" refreshError="1"/>
      <sheetData sheetId="18195" refreshError="1"/>
      <sheetData sheetId="18196" refreshError="1"/>
      <sheetData sheetId="18197" refreshError="1"/>
      <sheetData sheetId="18198">
        <row r="9">
          <cell r="A9" t="str">
            <v>A</v>
          </cell>
        </row>
      </sheetData>
      <sheetData sheetId="18199">
        <row r="9">
          <cell r="A9" t="str">
            <v>A</v>
          </cell>
        </row>
      </sheetData>
      <sheetData sheetId="18200" refreshError="1"/>
      <sheetData sheetId="18201">
        <row r="9">
          <cell r="A9" t="str">
            <v>A</v>
          </cell>
        </row>
      </sheetData>
      <sheetData sheetId="18202">
        <row r="9">
          <cell r="A9" t="str">
            <v>A</v>
          </cell>
        </row>
      </sheetData>
      <sheetData sheetId="18203" refreshError="1"/>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efreshError="1"/>
      <sheetData sheetId="18229" refreshError="1"/>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efreshError="1"/>
      <sheetData sheetId="18247">
        <row r="9">
          <cell r="A9" t="str">
            <v>A</v>
          </cell>
        </row>
      </sheetData>
      <sheetData sheetId="18248">
        <row r="9">
          <cell r="A9" t="str">
            <v>A</v>
          </cell>
        </row>
      </sheetData>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ow r="9">
          <cell r="A9" t="str">
            <v>A</v>
          </cell>
        </row>
      </sheetData>
      <sheetData sheetId="18323">
        <row r="9">
          <cell r="A9" t="str">
            <v>A</v>
          </cell>
        </row>
      </sheetData>
      <sheetData sheetId="18324" refreshError="1"/>
      <sheetData sheetId="18325" refreshError="1"/>
      <sheetData sheetId="18326">
        <row r="9">
          <cell r="A9" t="str">
            <v>A</v>
          </cell>
        </row>
      </sheetData>
      <sheetData sheetId="18327">
        <row r="9">
          <cell r="A9" t="str">
            <v>A</v>
          </cell>
        </row>
      </sheetData>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ow r="9">
          <cell r="A9" t="str">
            <v>A</v>
          </cell>
        </row>
      </sheetData>
      <sheetData sheetId="18354" refreshError="1"/>
      <sheetData sheetId="18355" refreshError="1"/>
      <sheetData sheetId="18356" refreshError="1"/>
      <sheetData sheetId="18357" refreshError="1"/>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ow r="9">
          <cell r="A9" t="str">
            <v>A</v>
          </cell>
        </row>
      </sheetData>
      <sheetData sheetId="18366">
        <row r="9">
          <cell r="A9" t="str">
            <v>A</v>
          </cell>
        </row>
      </sheetData>
      <sheetData sheetId="18367"/>
      <sheetData sheetId="18368">
        <row r="9">
          <cell r="A9" t="str">
            <v>A</v>
          </cell>
        </row>
      </sheetData>
      <sheetData sheetId="18369">
        <row r="9">
          <cell r="A9" t="str">
            <v>A</v>
          </cell>
        </row>
      </sheetData>
      <sheetData sheetId="18370">
        <row r="9">
          <cell r="A9" t="str">
            <v>A</v>
          </cell>
        </row>
      </sheetData>
      <sheetData sheetId="18371">
        <row r="9">
          <cell r="A9" t="str">
            <v>A</v>
          </cell>
        </row>
      </sheetData>
      <sheetData sheetId="18372" refreshError="1"/>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efreshError="1"/>
      <sheetData sheetId="18420" refreshError="1"/>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sheetData sheetId="18428">
        <row r="9">
          <cell r="A9" t="str">
            <v>A</v>
          </cell>
        </row>
      </sheetData>
      <sheetData sheetId="18429">
        <row r="9">
          <cell r="A9" t="str">
            <v>A</v>
          </cell>
        </row>
      </sheetData>
      <sheetData sheetId="18430"/>
      <sheetData sheetId="18431"/>
      <sheetData sheetId="18432">
        <row r="9">
          <cell r="A9" t="str">
            <v>A</v>
          </cell>
        </row>
      </sheetData>
      <sheetData sheetId="18433">
        <row r="9">
          <cell r="A9" t="str">
            <v>A</v>
          </cell>
        </row>
      </sheetData>
      <sheetData sheetId="18434">
        <row r="9">
          <cell r="A9" t="str">
            <v>A</v>
          </cell>
        </row>
      </sheetData>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ow r="9">
          <cell r="A9" t="str">
            <v>A</v>
          </cell>
        </row>
      </sheetData>
      <sheetData sheetId="18523">
        <row r="9">
          <cell r="A9" t="str">
            <v>A</v>
          </cell>
        </row>
      </sheetData>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row r="9">
          <cell r="A9" t="str">
            <v>A</v>
          </cell>
        </row>
      </sheetData>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efreshError="1"/>
      <sheetData sheetId="18803" refreshError="1"/>
      <sheetData sheetId="18804" refreshError="1"/>
      <sheetData sheetId="18805" refreshError="1"/>
      <sheetData sheetId="18806" refreshError="1"/>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ow r="9">
          <cell r="A9" t="str">
            <v>A</v>
          </cell>
        </row>
      </sheetData>
      <sheetData sheetId="18825" refreshError="1"/>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row r="9">
          <cell r="A9" t="str">
            <v>A</v>
          </cell>
        </row>
      </sheetData>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ow r="9">
          <cell r="A9" t="str">
            <v>A</v>
          </cell>
        </row>
      </sheetData>
      <sheetData sheetId="20144">
        <row r="9">
          <cell r="A9" t="str">
            <v>A</v>
          </cell>
        </row>
      </sheetData>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ow r="9">
          <cell r="A9" t="str">
            <v>A</v>
          </cell>
        </row>
      </sheetData>
      <sheetData sheetId="20206">
        <row r="9">
          <cell r="A9" t="str">
            <v>A</v>
          </cell>
        </row>
      </sheetData>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efreshError="1"/>
      <sheetData sheetId="20447" refreshError="1"/>
      <sheetData sheetId="20448">
        <row r="9">
          <cell r="A9" t="str">
            <v>A</v>
          </cell>
        </row>
      </sheetData>
      <sheetData sheetId="20449">
        <row r="9">
          <cell r="A9" t="str">
            <v>A</v>
          </cell>
        </row>
      </sheetData>
      <sheetData sheetId="20450">
        <row r="9">
          <cell r="A9" t="str">
            <v>A</v>
          </cell>
        </row>
      </sheetData>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row r="9">
          <cell r="A9" t="str">
            <v>A</v>
          </cell>
        </row>
      </sheetData>
      <sheetData sheetId="20507">
        <row r="9">
          <cell r="A9" t="str">
            <v>A</v>
          </cell>
        </row>
      </sheetData>
      <sheetData sheetId="20508">
        <row r="9">
          <cell r="A9" t="str">
            <v>A</v>
          </cell>
        </row>
      </sheetData>
      <sheetData sheetId="20509"/>
      <sheetData sheetId="20510"/>
      <sheetData sheetId="20511"/>
      <sheetData sheetId="20512"/>
      <sheetData sheetId="20513"/>
      <sheetData sheetId="20514"/>
      <sheetData sheetId="20515" refreshError="1"/>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row r="9">
          <cell r="A9" t="str">
            <v>A</v>
          </cell>
        </row>
      </sheetData>
      <sheetData sheetId="20536">
        <row r="9">
          <cell r="A9" t="str">
            <v>A</v>
          </cell>
        </row>
      </sheetData>
      <sheetData sheetId="20537"/>
      <sheetData sheetId="20538"/>
      <sheetData sheetId="20539"/>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sheetData sheetId="20554">
        <row r="9">
          <cell r="A9" t="str">
            <v>A</v>
          </cell>
        </row>
      </sheetData>
      <sheetData sheetId="20555">
        <row r="9">
          <cell r="A9" t="str">
            <v>A</v>
          </cell>
        </row>
      </sheetData>
      <sheetData sheetId="20556"/>
      <sheetData sheetId="20557"/>
      <sheetData sheetId="20558">
        <row r="9">
          <cell r="A9" t="str">
            <v>A</v>
          </cell>
        </row>
      </sheetData>
      <sheetData sheetId="20559"/>
      <sheetData sheetId="20560"/>
      <sheetData sheetId="20561"/>
      <sheetData sheetId="20562">
        <row r="9">
          <cell r="A9" t="str">
            <v>A</v>
          </cell>
        </row>
      </sheetData>
      <sheetData sheetId="20563">
        <row r="9">
          <cell r="A9" t="str">
            <v>A</v>
          </cell>
        </row>
      </sheetData>
      <sheetData sheetId="20564">
        <row r="9">
          <cell r="A9" t="str">
            <v>A</v>
          </cell>
        </row>
      </sheetData>
      <sheetData sheetId="20565"/>
      <sheetData sheetId="20566">
        <row r="9">
          <cell r="A9" t="str">
            <v>A</v>
          </cell>
        </row>
      </sheetData>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efreshError="1"/>
      <sheetData sheetId="20629"/>
      <sheetData sheetId="20630"/>
      <sheetData sheetId="20631">
        <row r="9">
          <cell r="A9" t="str">
            <v>A</v>
          </cell>
        </row>
      </sheetData>
      <sheetData sheetId="20632">
        <row r="9">
          <cell r="A9" t="str">
            <v>A</v>
          </cell>
        </row>
      </sheetData>
      <sheetData sheetId="20633"/>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efreshError="1"/>
      <sheetData sheetId="20640" refreshError="1"/>
      <sheetData sheetId="20641" refreshError="1"/>
      <sheetData sheetId="20642" refreshError="1"/>
      <sheetData sheetId="20643" refreshError="1"/>
      <sheetData sheetId="20644" refreshError="1"/>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efreshError="1"/>
      <sheetData sheetId="20663">
        <row r="9">
          <cell r="A9" t="str">
            <v>A</v>
          </cell>
        </row>
      </sheetData>
      <sheetData sheetId="20664" refreshError="1"/>
      <sheetData sheetId="20665" refreshError="1"/>
      <sheetData sheetId="20666" refreshError="1"/>
      <sheetData sheetId="20667" refreshError="1"/>
      <sheetData sheetId="20668" refreshError="1"/>
      <sheetData sheetId="20669" refreshError="1"/>
      <sheetData sheetId="20670">
        <row r="9">
          <cell r="A9" t="str">
            <v>A</v>
          </cell>
        </row>
      </sheetData>
      <sheetData sheetId="20671">
        <row r="9">
          <cell r="A9" t="str">
            <v>A</v>
          </cell>
        </row>
      </sheetData>
      <sheetData sheetId="20672">
        <row r="9">
          <cell r="A9" t="str">
            <v>A</v>
          </cell>
        </row>
      </sheetData>
      <sheetData sheetId="20673" refreshError="1"/>
      <sheetData sheetId="20674" refreshError="1"/>
      <sheetData sheetId="20675" refreshError="1"/>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efreshError="1"/>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efreshError="1"/>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efreshError="1"/>
      <sheetData sheetId="20724" refreshError="1"/>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efreshError="1"/>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efreshError="1"/>
      <sheetData sheetId="20810">
        <row r="9">
          <cell r="A9" t="str">
            <v>A</v>
          </cell>
        </row>
      </sheetData>
      <sheetData sheetId="20811">
        <row r="9">
          <cell r="A9" t="str">
            <v>A</v>
          </cell>
        </row>
      </sheetData>
      <sheetData sheetId="20812">
        <row r="9">
          <cell r="A9" t="str">
            <v>A</v>
          </cell>
        </row>
      </sheetData>
      <sheetData sheetId="20813" refreshError="1"/>
      <sheetData sheetId="20814" refreshError="1"/>
      <sheetData sheetId="20815" refreshError="1"/>
      <sheetData sheetId="20816" refreshError="1"/>
      <sheetData sheetId="20817" refreshError="1"/>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efreshError="1"/>
      <sheetData sheetId="20894" refreshError="1"/>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efreshError="1"/>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efreshError="1"/>
      <sheetData sheetId="20909" refreshError="1"/>
      <sheetData sheetId="20910" refreshError="1"/>
      <sheetData sheetId="20911" refreshError="1"/>
      <sheetData sheetId="20912" refreshError="1"/>
      <sheetData sheetId="20913" refreshError="1"/>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efreshError="1"/>
      <sheetData sheetId="21133" refreshError="1"/>
      <sheetData sheetId="21134" refreshError="1"/>
      <sheetData sheetId="21135">
        <row r="9">
          <cell r="A9" t="str">
            <v>A</v>
          </cell>
        </row>
      </sheetData>
      <sheetData sheetId="21136">
        <row r="9">
          <cell r="A9" t="str">
            <v>A</v>
          </cell>
        </row>
      </sheetData>
      <sheetData sheetId="21137" refreshError="1"/>
      <sheetData sheetId="21138" refreshError="1"/>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efreshError="1"/>
      <sheetData sheetId="21155" refreshError="1"/>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efreshError="1"/>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ow r="9">
          <cell r="A9" t="str">
            <v>A</v>
          </cell>
        </row>
      </sheetData>
      <sheetData sheetId="21218">
        <row r="9">
          <cell r="A9" t="str">
            <v>A</v>
          </cell>
        </row>
      </sheetData>
      <sheetData sheetId="21219">
        <row r="9">
          <cell r="A9" t="str">
            <v>A</v>
          </cell>
        </row>
      </sheetData>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efreshError="1"/>
      <sheetData sheetId="21248" refreshError="1"/>
      <sheetData sheetId="21249" refreshError="1"/>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ow r="9">
          <cell r="A9" t="str">
            <v>A</v>
          </cell>
        </row>
      </sheetData>
      <sheetData sheetId="21262">
        <row r="9">
          <cell r="A9" t="str">
            <v>A</v>
          </cell>
        </row>
      </sheetData>
      <sheetData sheetId="21263">
        <row r="9">
          <cell r="A9" t="str">
            <v>A</v>
          </cell>
        </row>
      </sheetData>
      <sheetData sheetId="21264">
        <row r="9">
          <cell r="A9" t="str">
            <v>A</v>
          </cell>
        </row>
      </sheetData>
      <sheetData sheetId="21265">
        <row r="9">
          <cell r="A9" t="str">
            <v>A</v>
          </cell>
        </row>
      </sheetData>
      <sheetData sheetId="21266">
        <row r="9">
          <cell r="A9" t="str">
            <v>A</v>
          </cell>
        </row>
      </sheetData>
      <sheetData sheetId="21267">
        <row r="9">
          <cell r="A9" t="str">
            <v>A</v>
          </cell>
        </row>
      </sheetData>
      <sheetData sheetId="21268">
        <row r="9">
          <cell r="A9" t="str">
            <v>A</v>
          </cell>
        </row>
      </sheetData>
      <sheetData sheetId="21269">
        <row r="9">
          <cell r="A9" t="str">
            <v>A</v>
          </cell>
        </row>
      </sheetData>
      <sheetData sheetId="21270">
        <row r="9">
          <cell r="A9" t="str">
            <v>A</v>
          </cell>
        </row>
      </sheetData>
      <sheetData sheetId="21271">
        <row r="9">
          <cell r="A9" t="str">
            <v>A</v>
          </cell>
        </row>
      </sheetData>
      <sheetData sheetId="21272">
        <row r="9">
          <cell r="A9" t="str">
            <v>A</v>
          </cell>
        </row>
      </sheetData>
      <sheetData sheetId="21273">
        <row r="9">
          <cell r="A9" t="str">
            <v>A</v>
          </cell>
        </row>
      </sheetData>
      <sheetData sheetId="21274">
        <row r="9">
          <cell r="A9" t="str">
            <v>A</v>
          </cell>
        </row>
      </sheetData>
      <sheetData sheetId="21275">
        <row r="9">
          <cell r="A9" t="str">
            <v>A</v>
          </cell>
        </row>
      </sheetData>
      <sheetData sheetId="21276">
        <row r="9">
          <cell r="A9" t="str">
            <v>A</v>
          </cell>
        </row>
      </sheetData>
      <sheetData sheetId="21277">
        <row r="9">
          <cell r="A9" t="str">
            <v>A</v>
          </cell>
        </row>
      </sheetData>
      <sheetData sheetId="21278">
        <row r="9">
          <cell r="A9" t="str">
            <v>A</v>
          </cell>
        </row>
      </sheetData>
      <sheetData sheetId="21279">
        <row r="9">
          <cell r="A9" t="str">
            <v>A</v>
          </cell>
        </row>
      </sheetData>
      <sheetData sheetId="21280">
        <row r="9">
          <cell r="A9" t="str">
            <v>A</v>
          </cell>
        </row>
      </sheetData>
      <sheetData sheetId="21281">
        <row r="9">
          <cell r="A9" t="str">
            <v>A</v>
          </cell>
        </row>
      </sheetData>
      <sheetData sheetId="21282">
        <row r="9">
          <cell r="A9" t="str">
            <v>A</v>
          </cell>
        </row>
      </sheetData>
      <sheetData sheetId="21283">
        <row r="9">
          <cell r="A9" t="str">
            <v>A</v>
          </cell>
        </row>
      </sheetData>
      <sheetData sheetId="21284">
        <row r="9">
          <cell r="A9" t="str">
            <v>A</v>
          </cell>
        </row>
      </sheetData>
      <sheetData sheetId="21285">
        <row r="9">
          <cell r="A9" t="str">
            <v>A</v>
          </cell>
        </row>
      </sheetData>
      <sheetData sheetId="21286">
        <row r="9">
          <cell r="A9" t="str">
            <v>A</v>
          </cell>
        </row>
      </sheetData>
      <sheetData sheetId="21287">
        <row r="9">
          <cell r="A9" t="str">
            <v>A</v>
          </cell>
        </row>
      </sheetData>
      <sheetData sheetId="21288">
        <row r="9">
          <cell r="A9" t="str">
            <v>A</v>
          </cell>
        </row>
      </sheetData>
      <sheetData sheetId="21289">
        <row r="9">
          <cell r="A9" t="str">
            <v>A</v>
          </cell>
        </row>
      </sheetData>
      <sheetData sheetId="21290">
        <row r="9">
          <cell r="A9" t="str">
            <v>A</v>
          </cell>
        </row>
      </sheetData>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ow r="9">
          <cell r="A9" t="str">
            <v>A</v>
          </cell>
        </row>
      </sheetData>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ow r="9">
          <cell r="A9" t="str">
            <v>A</v>
          </cell>
        </row>
      </sheetData>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ow r="9">
          <cell r="A9" t="str">
            <v>A</v>
          </cell>
        </row>
      </sheetData>
      <sheetData sheetId="21393">
        <row r="9">
          <cell r="A9" t="str">
            <v>A</v>
          </cell>
        </row>
      </sheetData>
      <sheetData sheetId="21394">
        <row r="9">
          <cell r="A9" t="str">
            <v>A</v>
          </cell>
        </row>
      </sheetData>
      <sheetData sheetId="21395">
        <row r="9">
          <cell r="A9" t="str">
            <v>A</v>
          </cell>
        </row>
      </sheetData>
      <sheetData sheetId="21396">
        <row r="9">
          <cell r="A9" t="str">
            <v>A</v>
          </cell>
        </row>
      </sheetData>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efreshError="1"/>
      <sheetData sheetId="21405">
        <row r="9">
          <cell r="A9" t="str">
            <v>A</v>
          </cell>
        </row>
      </sheetData>
      <sheetData sheetId="21406">
        <row r="9">
          <cell r="A9" t="str">
            <v>A</v>
          </cell>
        </row>
      </sheetData>
      <sheetData sheetId="21407">
        <row r="9">
          <cell r="A9" t="str">
            <v>A</v>
          </cell>
        </row>
      </sheetData>
      <sheetData sheetId="21408">
        <row r="9">
          <cell r="A9" t="str">
            <v>A</v>
          </cell>
        </row>
      </sheetData>
      <sheetData sheetId="21409">
        <row r="9">
          <cell r="A9" t="str">
            <v>A</v>
          </cell>
        </row>
      </sheetData>
      <sheetData sheetId="21410">
        <row r="9">
          <cell r="A9" t="str">
            <v>A</v>
          </cell>
        </row>
      </sheetData>
      <sheetData sheetId="21411">
        <row r="9">
          <cell r="A9" t="str">
            <v>A</v>
          </cell>
        </row>
      </sheetData>
      <sheetData sheetId="21412">
        <row r="9">
          <cell r="A9" t="str">
            <v>A</v>
          </cell>
        </row>
      </sheetData>
      <sheetData sheetId="21413">
        <row r="9">
          <cell r="A9" t="str">
            <v>A</v>
          </cell>
        </row>
      </sheetData>
      <sheetData sheetId="21414">
        <row r="9">
          <cell r="A9" t="str">
            <v>A</v>
          </cell>
        </row>
      </sheetData>
      <sheetData sheetId="21415">
        <row r="9">
          <cell r="A9" t="str">
            <v>A</v>
          </cell>
        </row>
      </sheetData>
      <sheetData sheetId="21416" refreshError="1"/>
      <sheetData sheetId="21417">
        <row r="9">
          <cell r="A9" t="str">
            <v>A</v>
          </cell>
        </row>
      </sheetData>
      <sheetData sheetId="21418">
        <row r="9">
          <cell r="A9" t="str">
            <v>A</v>
          </cell>
        </row>
      </sheetData>
      <sheetData sheetId="21419">
        <row r="9">
          <cell r="A9" t="str">
            <v>A</v>
          </cell>
        </row>
      </sheetData>
      <sheetData sheetId="21420">
        <row r="9">
          <cell r="A9" t="str">
            <v>A</v>
          </cell>
        </row>
      </sheetData>
      <sheetData sheetId="21421">
        <row r="9">
          <cell r="A9" t="str">
            <v>A</v>
          </cell>
        </row>
      </sheetData>
      <sheetData sheetId="21422" refreshError="1"/>
      <sheetData sheetId="21423" refreshError="1"/>
      <sheetData sheetId="21424" refreshError="1"/>
      <sheetData sheetId="21425" refreshError="1"/>
      <sheetData sheetId="21426" refreshError="1"/>
      <sheetData sheetId="21427">
        <row r="9">
          <cell r="A9" t="str">
            <v>A</v>
          </cell>
        </row>
      </sheetData>
      <sheetData sheetId="21428">
        <row r="9">
          <cell r="A9" t="str">
            <v>A</v>
          </cell>
        </row>
      </sheetData>
      <sheetData sheetId="21429">
        <row r="9">
          <cell r="A9" t="str">
            <v>A</v>
          </cell>
        </row>
      </sheetData>
      <sheetData sheetId="21430">
        <row r="9">
          <cell r="A9" t="str">
            <v>A</v>
          </cell>
        </row>
      </sheetData>
      <sheetData sheetId="21431">
        <row r="9">
          <cell r="A9" t="str">
            <v>A</v>
          </cell>
        </row>
      </sheetData>
      <sheetData sheetId="21432">
        <row r="9">
          <cell r="A9" t="str">
            <v>A</v>
          </cell>
        </row>
      </sheetData>
      <sheetData sheetId="21433">
        <row r="9">
          <cell r="A9" t="str">
            <v>A</v>
          </cell>
        </row>
      </sheetData>
      <sheetData sheetId="21434">
        <row r="9">
          <cell r="A9" t="str">
            <v>A</v>
          </cell>
        </row>
      </sheetData>
      <sheetData sheetId="21435" refreshError="1"/>
      <sheetData sheetId="21436" refreshError="1"/>
      <sheetData sheetId="21437" refreshError="1"/>
      <sheetData sheetId="21438" refreshError="1"/>
      <sheetData sheetId="21439">
        <row r="9">
          <cell r="A9" t="str">
            <v>A</v>
          </cell>
        </row>
      </sheetData>
      <sheetData sheetId="21440">
        <row r="9">
          <cell r="A9" t="str">
            <v>A</v>
          </cell>
        </row>
      </sheetData>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ow r="9">
          <cell r="A9" t="str">
            <v>A</v>
          </cell>
        </row>
      </sheetData>
      <sheetData sheetId="21515">
        <row r="9">
          <cell r="A9" t="str">
            <v>A</v>
          </cell>
        </row>
      </sheetData>
      <sheetData sheetId="21516" refreshError="1"/>
      <sheetData sheetId="21517">
        <row r="9">
          <cell r="A9" t="str">
            <v>A</v>
          </cell>
        </row>
      </sheetData>
      <sheetData sheetId="21518" refreshError="1"/>
      <sheetData sheetId="21519">
        <row r="9">
          <cell r="A9" t="str">
            <v>A</v>
          </cell>
        </row>
      </sheetData>
      <sheetData sheetId="21520">
        <row r="9">
          <cell r="A9" t="str">
            <v>A</v>
          </cell>
        </row>
      </sheetData>
      <sheetData sheetId="21521">
        <row r="9">
          <cell r="A9" t="str">
            <v>A</v>
          </cell>
        </row>
      </sheetData>
      <sheetData sheetId="21522">
        <row r="9">
          <cell r="A9" t="str">
            <v>A</v>
          </cell>
        </row>
      </sheetData>
      <sheetData sheetId="21523">
        <row r="9">
          <cell r="A9" t="str">
            <v>A</v>
          </cell>
        </row>
      </sheetData>
      <sheetData sheetId="21524">
        <row r="9">
          <cell r="A9" t="str">
            <v>A</v>
          </cell>
        </row>
      </sheetData>
      <sheetData sheetId="21525">
        <row r="9">
          <cell r="A9" t="str">
            <v>A</v>
          </cell>
        </row>
      </sheetData>
      <sheetData sheetId="21526">
        <row r="9">
          <cell r="A9" t="str">
            <v>A</v>
          </cell>
        </row>
      </sheetData>
      <sheetData sheetId="21527">
        <row r="9">
          <cell r="A9" t="str">
            <v>A</v>
          </cell>
        </row>
      </sheetData>
      <sheetData sheetId="21528">
        <row r="9">
          <cell r="A9" t="str">
            <v>A</v>
          </cell>
        </row>
      </sheetData>
      <sheetData sheetId="21529">
        <row r="9">
          <cell r="A9" t="str">
            <v>A</v>
          </cell>
        </row>
      </sheetData>
      <sheetData sheetId="21530" refreshError="1"/>
      <sheetData sheetId="21531">
        <row r="9">
          <cell r="A9" t="str">
            <v>A</v>
          </cell>
        </row>
      </sheetData>
      <sheetData sheetId="21532">
        <row r="9">
          <cell r="A9" t="str">
            <v>A</v>
          </cell>
        </row>
      </sheetData>
      <sheetData sheetId="21533">
        <row r="9">
          <cell r="A9" t="str">
            <v>A</v>
          </cell>
        </row>
      </sheetData>
      <sheetData sheetId="21534">
        <row r="9">
          <cell r="A9" t="str">
            <v>A</v>
          </cell>
        </row>
      </sheetData>
      <sheetData sheetId="21535" refreshError="1"/>
      <sheetData sheetId="21536">
        <row r="9">
          <cell r="A9" t="str">
            <v>A</v>
          </cell>
        </row>
      </sheetData>
      <sheetData sheetId="21537">
        <row r="9">
          <cell r="A9" t="str">
            <v>A</v>
          </cell>
        </row>
      </sheetData>
      <sheetData sheetId="21538">
        <row r="9">
          <cell r="A9" t="str">
            <v>A</v>
          </cell>
        </row>
      </sheetData>
      <sheetData sheetId="21539">
        <row r="9">
          <cell r="A9" t="str">
            <v>A</v>
          </cell>
        </row>
      </sheetData>
      <sheetData sheetId="21540">
        <row r="9">
          <cell r="A9" t="str">
            <v>A</v>
          </cell>
        </row>
      </sheetData>
      <sheetData sheetId="21541">
        <row r="9">
          <cell r="A9" t="str">
            <v>A</v>
          </cell>
        </row>
      </sheetData>
      <sheetData sheetId="21542">
        <row r="9">
          <cell r="A9" t="str">
            <v>A</v>
          </cell>
        </row>
      </sheetData>
      <sheetData sheetId="21543">
        <row r="9">
          <cell r="A9" t="str">
            <v>A</v>
          </cell>
        </row>
      </sheetData>
      <sheetData sheetId="21544">
        <row r="9">
          <cell r="A9" t="str">
            <v>A</v>
          </cell>
        </row>
      </sheetData>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ow r="9">
          <cell r="A9" t="str">
            <v>A</v>
          </cell>
        </row>
      </sheetData>
      <sheetData sheetId="21553">
        <row r="9">
          <cell r="A9" t="str">
            <v>A</v>
          </cell>
        </row>
      </sheetData>
      <sheetData sheetId="21554">
        <row r="9">
          <cell r="A9" t="str">
            <v>A</v>
          </cell>
        </row>
      </sheetData>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ow r="9">
          <cell r="A9" t="str">
            <v>A</v>
          </cell>
        </row>
      </sheetData>
      <sheetData sheetId="21629" refreshError="1"/>
      <sheetData sheetId="21630">
        <row r="9">
          <cell r="A9" t="str">
            <v>A</v>
          </cell>
        </row>
      </sheetData>
      <sheetData sheetId="21631" refreshError="1"/>
      <sheetData sheetId="21632">
        <row r="9">
          <cell r="A9" t="str">
            <v>A</v>
          </cell>
        </row>
      </sheetData>
      <sheetData sheetId="21633">
        <row r="9">
          <cell r="A9" t="str">
            <v>A</v>
          </cell>
        </row>
      </sheetData>
      <sheetData sheetId="21634">
        <row r="9">
          <cell r="A9" t="str">
            <v>A</v>
          </cell>
        </row>
      </sheetData>
      <sheetData sheetId="21635">
        <row r="9">
          <cell r="A9" t="str">
            <v>A</v>
          </cell>
        </row>
      </sheetData>
      <sheetData sheetId="21636">
        <row r="9">
          <cell r="A9" t="str">
            <v>A</v>
          </cell>
        </row>
      </sheetData>
      <sheetData sheetId="21637">
        <row r="9">
          <cell r="A9" t="str">
            <v>A</v>
          </cell>
        </row>
      </sheetData>
      <sheetData sheetId="21638">
        <row r="9">
          <cell r="A9" t="str">
            <v>A</v>
          </cell>
        </row>
      </sheetData>
      <sheetData sheetId="21639">
        <row r="9">
          <cell r="A9" t="str">
            <v>A</v>
          </cell>
        </row>
      </sheetData>
      <sheetData sheetId="21640">
        <row r="9">
          <cell r="A9" t="str">
            <v>A</v>
          </cell>
        </row>
      </sheetData>
      <sheetData sheetId="21641">
        <row r="9">
          <cell r="A9" t="str">
            <v>A</v>
          </cell>
        </row>
      </sheetData>
      <sheetData sheetId="21642">
        <row r="9">
          <cell r="A9" t="str">
            <v>A</v>
          </cell>
        </row>
      </sheetData>
      <sheetData sheetId="21643" refreshError="1"/>
      <sheetData sheetId="21644">
        <row r="9">
          <cell r="A9" t="str">
            <v>A</v>
          </cell>
        </row>
      </sheetData>
      <sheetData sheetId="21645">
        <row r="9">
          <cell r="A9" t="str">
            <v>A</v>
          </cell>
        </row>
      </sheetData>
      <sheetData sheetId="21646">
        <row r="9">
          <cell r="A9" t="str">
            <v>A</v>
          </cell>
        </row>
      </sheetData>
      <sheetData sheetId="21647">
        <row r="9">
          <cell r="A9" t="str">
            <v>A</v>
          </cell>
        </row>
      </sheetData>
      <sheetData sheetId="21648" refreshError="1"/>
      <sheetData sheetId="21649">
        <row r="9">
          <cell r="A9" t="str">
            <v>A</v>
          </cell>
        </row>
      </sheetData>
      <sheetData sheetId="21650">
        <row r="9">
          <cell r="A9" t="str">
            <v>A</v>
          </cell>
        </row>
      </sheetData>
      <sheetData sheetId="21651">
        <row r="9">
          <cell r="A9" t="str">
            <v>A</v>
          </cell>
        </row>
      </sheetData>
      <sheetData sheetId="21652">
        <row r="9">
          <cell r="A9" t="str">
            <v>A</v>
          </cell>
        </row>
      </sheetData>
      <sheetData sheetId="21653">
        <row r="9">
          <cell r="A9" t="str">
            <v>A</v>
          </cell>
        </row>
      </sheetData>
      <sheetData sheetId="21654">
        <row r="9">
          <cell r="A9" t="str">
            <v>A</v>
          </cell>
        </row>
      </sheetData>
      <sheetData sheetId="21655">
        <row r="9">
          <cell r="A9" t="str">
            <v>A</v>
          </cell>
        </row>
      </sheetData>
      <sheetData sheetId="21656">
        <row r="9">
          <cell r="A9" t="str">
            <v>A</v>
          </cell>
        </row>
      </sheetData>
      <sheetData sheetId="21657">
        <row r="9">
          <cell r="A9" t="str">
            <v>A</v>
          </cell>
        </row>
      </sheetData>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ow r="9">
          <cell r="A9" t="str">
            <v>A</v>
          </cell>
        </row>
      </sheetData>
      <sheetData sheetId="21666">
        <row r="9">
          <cell r="A9" t="str">
            <v>A</v>
          </cell>
        </row>
      </sheetData>
      <sheetData sheetId="21667">
        <row r="9">
          <cell r="A9" t="str">
            <v>A</v>
          </cell>
        </row>
      </sheetData>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ow r="9">
          <cell r="A9" t="str">
            <v>A</v>
          </cell>
        </row>
      </sheetData>
      <sheetData sheetId="21742" refreshError="1"/>
      <sheetData sheetId="21743">
        <row r="9">
          <cell r="A9" t="str">
            <v>A</v>
          </cell>
        </row>
      </sheetData>
      <sheetData sheetId="21744" refreshError="1"/>
      <sheetData sheetId="21745">
        <row r="9">
          <cell r="A9" t="str">
            <v>A</v>
          </cell>
        </row>
      </sheetData>
      <sheetData sheetId="21746">
        <row r="9">
          <cell r="A9" t="str">
            <v>A</v>
          </cell>
        </row>
      </sheetData>
      <sheetData sheetId="21747">
        <row r="9">
          <cell r="A9" t="str">
            <v>A</v>
          </cell>
        </row>
      </sheetData>
      <sheetData sheetId="21748">
        <row r="9">
          <cell r="A9" t="str">
            <v>A</v>
          </cell>
        </row>
      </sheetData>
      <sheetData sheetId="21749">
        <row r="9">
          <cell r="A9" t="str">
            <v>A</v>
          </cell>
        </row>
      </sheetData>
      <sheetData sheetId="21750">
        <row r="9">
          <cell r="A9" t="str">
            <v>A</v>
          </cell>
        </row>
      </sheetData>
      <sheetData sheetId="21751">
        <row r="9">
          <cell r="A9" t="str">
            <v>A</v>
          </cell>
        </row>
      </sheetData>
      <sheetData sheetId="21752">
        <row r="9">
          <cell r="A9" t="str">
            <v>A</v>
          </cell>
        </row>
      </sheetData>
      <sheetData sheetId="21753">
        <row r="9">
          <cell r="A9" t="str">
            <v>A</v>
          </cell>
        </row>
      </sheetData>
      <sheetData sheetId="21754">
        <row r="9">
          <cell r="A9" t="str">
            <v>A</v>
          </cell>
        </row>
      </sheetData>
      <sheetData sheetId="21755">
        <row r="9">
          <cell r="A9" t="str">
            <v>A</v>
          </cell>
        </row>
      </sheetData>
      <sheetData sheetId="21756" refreshError="1"/>
      <sheetData sheetId="21757">
        <row r="9">
          <cell r="A9" t="str">
            <v>A</v>
          </cell>
        </row>
      </sheetData>
      <sheetData sheetId="21758">
        <row r="9">
          <cell r="A9" t="str">
            <v>A</v>
          </cell>
        </row>
      </sheetData>
      <sheetData sheetId="21759">
        <row r="9">
          <cell r="A9" t="str">
            <v>A</v>
          </cell>
        </row>
      </sheetData>
      <sheetData sheetId="21760">
        <row r="9">
          <cell r="A9" t="str">
            <v>A</v>
          </cell>
        </row>
      </sheetData>
      <sheetData sheetId="21761" refreshError="1"/>
      <sheetData sheetId="21762">
        <row r="9">
          <cell r="A9" t="str">
            <v>A</v>
          </cell>
        </row>
      </sheetData>
      <sheetData sheetId="21763">
        <row r="9">
          <cell r="A9" t="str">
            <v>A</v>
          </cell>
        </row>
      </sheetData>
      <sheetData sheetId="21764">
        <row r="9">
          <cell r="A9" t="str">
            <v>A</v>
          </cell>
        </row>
      </sheetData>
      <sheetData sheetId="21765">
        <row r="9">
          <cell r="A9" t="str">
            <v>A</v>
          </cell>
        </row>
      </sheetData>
      <sheetData sheetId="21766">
        <row r="9">
          <cell r="A9" t="str">
            <v>A</v>
          </cell>
        </row>
      </sheetData>
      <sheetData sheetId="21767">
        <row r="9">
          <cell r="A9" t="str">
            <v>A</v>
          </cell>
        </row>
      </sheetData>
      <sheetData sheetId="21768">
        <row r="9">
          <cell r="A9" t="str">
            <v>A</v>
          </cell>
        </row>
      </sheetData>
      <sheetData sheetId="21769">
        <row r="9">
          <cell r="A9" t="str">
            <v>A</v>
          </cell>
        </row>
      </sheetData>
      <sheetData sheetId="21770">
        <row r="9">
          <cell r="A9" t="str">
            <v>A</v>
          </cell>
        </row>
      </sheetData>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ow r="9">
          <cell r="A9" t="str">
            <v>A</v>
          </cell>
        </row>
      </sheetData>
      <sheetData sheetId="21779">
        <row r="9">
          <cell r="A9" t="str">
            <v>A</v>
          </cell>
        </row>
      </sheetData>
      <sheetData sheetId="21780">
        <row r="9">
          <cell r="A9" t="str">
            <v>A</v>
          </cell>
        </row>
      </sheetData>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ow r="9">
          <cell r="A9" t="str">
            <v>A</v>
          </cell>
        </row>
      </sheetData>
      <sheetData sheetId="21855" refreshError="1"/>
      <sheetData sheetId="21856" refreshError="1"/>
      <sheetData sheetId="21857">
        <row r="9">
          <cell r="A9" t="str">
            <v>A</v>
          </cell>
        </row>
      </sheetData>
      <sheetData sheetId="21858">
        <row r="9">
          <cell r="A9" t="str">
            <v>A</v>
          </cell>
        </row>
      </sheetData>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ow r="9">
          <cell r="A9" t="str">
            <v>A</v>
          </cell>
        </row>
      </sheetData>
      <sheetData sheetId="21864">
        <row r="9">
          <cell r="A9" t="str">
            <v>A</v>
          </cell>
        </row>
      </sheetData>
      <sheetData sheetId="21865">
        <row r="9">
          <cell r="A9" t="str">
            <v>A</v>
          </cell>
        </row>
      </sheetData>
      <sheetData sheetId="21866">
        <row r="9">
          <cell r="A9" t="str">
            <v>A</v>
          </cell>
        </row>
      </sheetData>
      <sheetData sheetId="21867">
        <row r="9">
          <cell r="A9" t="str">
            <v>A</v>
          </cell>
        </row>
      </sheetData>
      <sheetData sheetId="21868">
        <row r="9">
          <cell r="A9" t="str">
            <v>A</v>
          </cell>
        </row>
      </sheetData>
      <sheetData sheetId="21869">
        <row r="9">
          <cell r="A9" t="str">
            <v>A</v>
          </cell>
        </row>
      </sheetData>
      <sheetData sheetId="21870">
        <row r="9">
          <cell r="A9" t="str">
            <v>A</v>
          </cell>
        </row>
      </sheetData>
      <sheetData sheetId="21871">
        <row r="9">
          <cell r="A9" t="str">
            <v>A</v>
          </cell>
        </row>
      </sheetData>
      <sheetData sheetId="21872" refreshError="1"/>
      <sheetData sheetId="21873" refreshError="1"/>
      <sheetData sheetId="21874" refreshError="1"/>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efreshError="1"/>
      <sheetData sheetId="21880" refreshError="1"/>
      <sheetData sheetId="21881" refreshError="1"/>
      <sheetData sheetId="21882">
        <row r="9">
          <cell r="A9" t="str">
            <v>A</v>
          </cell>
        </row>
      </sheetData>
      <sheetData sheetId="21883" refreshError="1"/>
      <sheetData sheetId="21884" refreshError="1"/>
      <sheetData sheetId="21885" refreshError="1"/>
      <sheetData sheetId="21886" refreshError="1"/>
      <sheetData sheetId="21887" refreshError="1"/>
      <sheetData sheetId="21888" refreshError="1"/>
      <sheetData sheetId="21889">
        <row r="9">
          <cell r="A9" t="str">
            <v>A</v>
          </cell>
        </row>
      </sheetData>
      <sheetData sheetId="21890">
        <row r="9">
          <cell r="A9" t="str">
            <v>A</v>
          </cell>
        </row>
      </sheetData>
      <sheetData sheetId="21891">
        <row r="9">
          <cell r="A9" t="str">
            <v>A</v>
          </cell>
        </row>
      </sheetData>
      <sheetData sheetId="21892">
        <row r="9">
          <cell r="A9" t="str">
            <v>A</v>
          </cell>
        </row>
      </sheetData>
      <sheetData sheetId="21893">
        <row r="9">
          <cell r="A9" t="str">
            <v>A</v>
          </cell>
        </row>
      </sheetData>
      <sheetData sheetId="21894">
        <row r="9">
          <cell r="A9" t="str">
            <v>A</v>
          </cell>
        </row>
      </sheetData>
      <sheetData sheetId="21895">
        <row r="9">
          <cell r="A9" t="str">
            <v>A</v>
          </cell>
        </row>
      </sheetData>
      <sheetData sheetId="21896">
        <row r="9">
          <cell r="A9" t="str">
            <v>A</v>
          </cell>
        </row>
      </sheetData>
      <sheetData sheetId="21897">
        <row r="9">
          <cell r="A9" t="str">
            <v>A</v>
          </cell>
        </row>
      </sheetData>
      <sheetData sheetId="21898">
        <row r="9">
          <cell r="A9" t="str">
            <v>A</v>
          </cell>
        </row>
      </sheetData>
      <sheetData sheetId="21899">
        <row r="9">
          <cell r="A9" t="str">
            <v>A</v>
          </cell>
        </row>
      </sheetData>
      <sheetData sheetId="21900">
        <row r="9">
          <cell r="A9" t="str">
            <v>A</v>
          </cell>
        </row>
      </sheetData>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ow r="9">
          <cell r="A9" t="str">
            <v>A</v>
          </cell>
        </row>
      </sheetData>
      <sheetData sheetId="21909">
        <row r="9">
          <cell r="A9" t="str">
            <v>A</v>
          </cell>
        </row>
      </sheetData>
      <sheetData sheetId="21910">
        <row r="9">
          <cell r="A9" t="str">
            <v>A</v>
          </cell>
        </row>
      </sheetData>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ow r="9">
          <cell r="A9" t="str">
            <v>A</v>
          </cell>
        </row>
      </sheetData>
      <sheetData sheetId="21985">
        <row r="9">
          <cell r="A9" t="str">
            <v>A</v>
          </cell>
        </row>
      </sheetData>
      <sheetData sheetId="21986" refreshError="1"/>
      <sheetData sheetId="21987" refreshError="1"/>
      <sheetData sheetId="21988" refreshError="1"/>
      <sheetData sheetId="21989" refreshError="1"/>
      <sheetData sheetId="21990" refreshError="1"/>
      <sheetData sheetId="21991">
        <row r="9">
          <cell r="A9" t="str">
            <v>A</v>
          </cell>
        </row>
      </sheetData>
      <sheetData sheetId="21992">
        <row r="9">
          <cell r="A9" t="str">
            <v>A</v>
          </cell>
        </row>
      </sheetData>
      <sheetData sheetId="21993" refreshError="1"/>
      <sheetData sheetId="21994">
        <row r="9">
          <cell r="A9" t="str">
            <v>A</v>
          </cell>
        </row>
      </sheetData>
      <sheetData sheetId="21995">
        <row r="9">
          <cell r="A9" t="str">
            <v>A</v>
          </cell>
        </row>
      </sheetData>
      <sheetData sheetId="21996">
        <row r="9">
          <cell r="A9" t="str">
            <v>A</v>
          </cell>
        </row>
      </sheetData>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efreshError="1"/>
      <sheetData sheetId="22010" refreshError="1"/>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efreshError="1"/>
      <sheetData sheetId="22100" refreshError="1"/>
      <sheetData sheetId="22101" refreshError="1"/>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efreshError="1"/>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ow r="9">
          <cell r="A9" t="str">
            <v>A</v>
          </cell>
        </row>
      </sheetData>
      <sheetData sheetId="22129">
        <row r="9">
          <cell r="A9" t="str">
            <v>A</v>
          </cell>
        </row>
      </sheetData>
      <sheetData sheetId="22130">
        <row r="9">
          <cell r="A9" t="str">
            <v>A</v>
          </cell>
        </row>
      </sheetData>
      <sheetData sheetId="22131">
        <row r="9">
          <cell r="A9" t="str">
            <v>A</v>
          </cell>
        </row>
      </sheetData>
      <sheetData sheetId="22132">
        <row r="9">
          <cell r="A9" t="str">
            <v>A</v>
          </cell>
        </row>
      </sheetData>
      <sheetData sheetId="22133">
        <row r="9">
          <cell r="A9" t="str">
            <v>A</v>
          </cell>
        </row>
      </sheetData>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ow r="9">
          <cell r="A9" t="str">
            <v>A</v>
          </cell>
        </row>
      </sheetData>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ow r="9">
          <cell r="A9" t="str">
            <v>A</v>
          </cell>
        </row>
      </sheetData>
      <sheetData sheetId="22202">
        <row r="9">
          <cell r="A9" t="str">
            <v>A</v>
          </cell>
        </row>
      </sheetData>
      <sheetData sheetId="22203">
        <row r="9">
          <cell r="A9" t="str">
            <v>A</v>
          </cell>
        </row>
      </sheetData>
      <sheetData sheetId="22204">
        <row r="9">
          <cell r="A9" t="str">
            <v>A</v>
          </cell>
        </row>
      </sheetData>
      <sheetData sheetId="22205">
        <row r="9">
          <cell r="A9" t="str">
            <v>A</v>
          </cell>
        </row>
      </sheetData>
      <sheetData sheetId="22206">
        <row r="9">
          <cell r="A9" t="str">
            <v>A</v>
          </cell>
        </row>
      </sheetData>
      <sheetData sheetId="22207">
        <row r="9">
          <cell r="A9" t="str">
            <v>A</v>
          </cell>
        </row>
      </sheetData>
      <sheetData sheetId="22208">
        <row r="9">
          <cell r="A9" t="str">
            <v>A</v>
          </cell>
        </row>
      </sheetData>
      <sheetData sheetId="22209">
        <row r="9">
          <cell r="A9" t="str">
            <v>A</v>
          </cell>
        </row>
      </sheetData>
      <sheetData sheetId="22210">
        <row r="9">
          <cell r="A9" t="str">
            <v>A</v>
          </cell>
        </row>
      </sheetData>
      <sheetData sheetId="22211">
        <row r="9">
          <cell r="A9" t="str">
            <v>A</v>
          </cell>
        </row>
      </sheetData>
      <sheetData sheetId="22212">
        <row r="9">
          <cell r="A9" t="str">
            <v>A</v>
          </cell>
        </row>
      </sheetData>
      <sheetData sheetId="22213">
        <row r="9">
          <cell r="A9" t="str">
            <v>A</v>
          </cell>
        </row>
      </sheetData>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ow r="9">
          <cell r="A9" t="str">
            <v>A</v>
          </cell>
        </row>
      </sheetData>
      <sheetData sheetId="22220">
        <row r="9">
          <cell r="A9" t="str">
            <v>A</v>
          </cell>
        </row>
      </sheetData>
      <sheetData sheetId="22221">
        <row r="9">
          <cell r="A9" t="str">
            <v>A</v>
          </cell>
        </row>
      </sheetData>
      <sheetData sheetId="22222">
        <row r="9">
          <cell r="A9" t="str">
            <v>A</v>
          </cell>
        </row>
      </sheetData>
      <sheetData sheetId="22223">
        <row r="9">
          <cell r="A9" t="str">
            <v>A</v>
          </cell>
        </row>
      </sheetData>
      <sheetData sheetId="22224">
        <row r="9">
          <cell r="A9" t="str">
            <v>A</v>
          </cell>
        </row>
      </sheetData>
      <sheetData sheetId="22225">
        <row r="9">
          <cell r="A9" t="str">
            <v>A</v>
          </cell>
        </row>
      </sheetData>
      <sheetData sheetId="22226">
        <row r="9">
          <cell r="A9" t="str">
            <v>A</v>
          </cell>
        </row>
      </sheetData>
      <sheetData sheetId="22227">
        <row r="9">
          <cell r="A9" t="str">
            <v>A</v>
          </cell>
        </row>
      </sheetData>
      <sheetData sheetId="22228">
        <row r="9">
          <cell r="A9" t="str">
            <v>A</v>
          </cell>
        </row>
      </sheetData>
      <sheetData sheetId="22229">
        <row r="9">
          <cell r="A9" t="str">
            <v>A</v>
          </cell>
        </row>
      </sheetData>
      <sheetData sheetId="22230">
        <row r="9">
          <cell r="A9" t="str">
            <v>A</v>
          </cell>
        </row>
      </sheetData>
      <sheetData sheetId="22231">
        <row r="9">
          <cell r="A9" t="str">
            <v>A</v>
          </cell>
        </row>
      </sheetData>
      <sheetData sheetId="22232">
        <row r="9">
          <cell r="A9" t="str">
            <v>A</v>
          </cell>
        </row>
      </sheetData>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ow r="9">
          <cell r="A9" t="str">
            <v>A</v>
          </cell>
        </row>
      </sheetData>
      <sheetData sheetId="23057">
        <row r="9">
          <cell r="A9" t="str">
            <v>A</v>
          </cell>
        </row>
      </sheetData>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ow r="9">
          <cell r="A9" t="str">
            <v>A</v>
          </cell>
        </row>
      </sheetData>
      <sheetData sheetId="23109">
        <row r="9">
          <cell r="A9" t="str">
            <v>A</v>
          </cell>
        </row>
      </sheetData>
      <sheetData sheetId="23110">
        <row r="9">
          <cell r="A9" t="str">
            <v>A</v>
          </cell>
        </row>
      </sheetData>
      <sheetData sheetId="23111">
        <row r="9">
          <cell r="A9" t="str">
            <v>A</v>
          </cell>
        </row>
      </sheetData>
      <sheetData sheetId="23112">
        <row r="9">
          <cell r="A9" t="str">
            <v>A</v>
          </cell>
        </row>
      </sheetData>
      <sheetData sheetId="23113">
        <row r="9">
          <cell r="A9" t="str">
            <v>A</v>
          </cell>
        </row>
      </sheetData>
      <sheetData sheetId="23114">
        <row r="9">
          <cell r="A9" t="str">
            <v>A</v>
          </cell>
        </row>
      </sheetData>
      <sheetData sheetId="23115">
        <row r="9">
          <cell r="A9" t="str">
            <v>A</v>
          </cell>
        </row>
      </sheetData>
      <sheetData sheetId="23116">
        <row r="9">
          <cell r="A9" t="str">
            <v>A</v>
          </cell>
        </row>
      </sheetData>
      <sheetData sheetId="23117">
        <row r="9">
          <cell r="A9" t="str">
            <v>A</v>
          </cell>
        </row>
      </sheetData>
      <sheetData sheetId="23118">
        <row r="9">
          <cell r="A9" t="str">
            <v>A</v>
          </cell>
        </row>
      </sheetData>
      <sheetData sheetId="23119">
        <row r="9">
          <cell r="A9" t="str">
            <v>A</v>
          </cell>
        </row>
      </sheetData>
      <sheetData sheetId="23120">
        <row r="9">
          <cell r="A9" t="str">
            <v>A</v>
          </cell>
        </row>
      </sheetData>
      <sheetData sheetId="23121">
        <row r="9">
          <cell r="A9" t="str">
            <v>A</v>
          </cell>
        </row>
      </sheetData>
      <sheetData sheetId="23122">
        <row r="9">
          <cell r="A9" t="str">
            <v>A</v>
          </cell>
        </row>
      </sheetData>
      <sheetData sheetId="23123">
        <row r="9">
          <cell r="A9" t="str">
            <v>A</v>
          </cell>
        </row>
      </sheetData>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ow r="9">
          <cell r="A9" t="str">
            <v>A</v>
          </cell>
        </row>
      </sheetData>
      <sheetData sheetId="23144">
        <row r="9">
          <cell r="A9" t="str">
            <v>A</v>
          </cell>
        </row>
      </sheetData>
      <sheetData sheetId="23145">
        <row r="9">
          <cell r="A9" t="str">
            <v>A</v>
          </cell>
        </row>
      </sheetData>
      <sheetData sheetId="23146">
        <row r="9">
          <cell r="A9" t="str">
            <v>A</v>
          </cell>
        </row>
      </sheetData>
      <sheetData sheetId="23147">
        <row r="9">
          <cell r="A9" t="str">
            <v>A</v>
          </cell>
        </row>
      </sheetData>
      <sheetData sheetId="23148">
        <row r="9">
          <cell r="A9" t="str">
            <v>A</v>
          </cell>
        </row>
      </sheetData>
      <sheetData sheetId="23149">
        <row r="9">
          <cell r="A9" t="str">
            <v>A</v>
          </cell>
        </row>
      </sheetData>
      <sheetData sheetId="23150">
        <row r="9">
          <cell r="A9" t="str">
            <v>A</v>
          </cell>
        </row>
      </sheetData>
      <sheetData sheetId="23151">
        <row r="9">
          <cell r="A9" t="str">
            <v>A</v>
          </cell>
        </row>
      </sheetData>
      <sheetData sheetId="23152" refreshError="1"/>
      <sheetData sheetId="23153" refreshError="1"/>
      <sheetData sheetId="23154">
        <row r="9">
          <cell r="A9" t="str">
            <v>A</v>
          </cell>
        </row>
      </sheetData>
      <sheetData sheetId="23155">
        <row r="9">
          <cell r="A9" t="str">
            <v>A</v>
          </cell>
        </row>
      </sheetData>
      <sheetData sheetId="23156">
        <row r="9">
          <cell r="A9" t="str">
            <v>A</v>
          </cell>
        </row>
      </sheetData>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ow r="9">
          <cell r="A9" t="str">
            <v>A</v>
          </cell>
        </row>
      </sheetData>
      <sheetData sheetId="23167">
        <row r="9">
          <cell r="A9" t="str">
            <v>A</v>
          </cell>
        </row>
      </sheetData>
      <sheetData sheetId="23168">
        <row r="9">
          <cell r="A9" t="str">
            <v>A</v>
          </cell>
        </row>
      </sheetData>
      <sheetData sheetId="23169">
        <row r="9">
          <cell r="A9" t="str">
            <v>A</v>
          </cell>
        </row>
      </sheetData>
      <sheetData sheetId="23170">
        <row r="9">
          <cell r="A9" t="str">
            <v>A</v>
          </cell>
        </row>
      </sheetData>
      <sheetData sheetId="23171">
        <row r="9">
          <cell r="A9" t="str">
            <v>A</v>
          </cell>
        </row>
      </sheetData>
      <sheetData sheetId="23172">
        <row r="9">
          <cell r="A9" t="str">
            <v>A</v>
          </cell>
        </row>
      </sheetData>
      <sheetData sheetId="23173">
        <row r="9">
          <cell r="A9" t="str">
            <v>A</v>
          </cell>
        </row>
      </sheetData>
      <sheetData sheetId="23174">
        <row r="9">
          <cell r="A9" t="str">
            <v>A</v>
          </cell>
        </row>
      </sheetData>
      <sheetData sheetId="23175">
        <row r="9">
          <cell r="A9" t="str">
            <v>A</v>
          </cell>
        </row>
      </sheetData>
      <sheetData sheetId="23176">
        <row r="9">
          <cell r="A9" t="str">
            <v>A</v>
          </cell>
        </row>
      </sheetData>
      <sheetData sheetId="23177">
        <row r="9">
          <cell r="A9" t="str">
            <v>A</v>
          </cell>
        </row>
      </sheetData>
      <sheetData sheetId="23178">
        <row r="9">
          <cell r="A9" t="str">
            <v>A</v>
          </cell>
        </row>
      </sheetData>
      <sheetData sheetId="23179">
        <row r="9">
          <cell r="A9" t="str">
            <v>A</v>
          </cell>
        </row>
      </sheetData>
      <sheetData sheetId="23180">
        <row r="9">
          <cell r="A9" t="str">
            <v>A</v>
          </cell>
        </row>
      </sheetData>
      <sheetData sheetId="23181">
        <row r="9">
          <cell r="A9" t="str">
            <v>A</v>
          </cell>
        </row>
      </sheetData>
      <sheetData sheetId="23182">
        <row r="9">
          <cell r="A9" t="str">
            <v>A</v>
          </cell>
        </row>
      </sheetData>
      <sheetData sheetId="23183">
        <row r="9">
          <cell r="A9" t="str">
            <v>A</v>
          </cell>
        </row>
      </sheetData>
      <sheetData sheetId="23184">
        <row r="9">
          <cell r="A9" t="str">
            <v>A</v>
          </cell>
        </row>
      </sheetData>
      <sheetData sheetId="23185">
        <row r="9">
          <cell r="A9" t="str">
            <v>A</v>
          </cell>
        </row>
      </sheetData>
      <sheetData sheetId="23186">
        <row r="9">
          <cell r="A9" t="str">
            <v>A</v>
          </cell>
        </row>
      </sheetData>
      <sheetData sheetId="23187">
        <row r="9">
          <cell r="A9" t="str">
            <v>A</v>
          </cell>
        </row>
      </sheetData>
      <sheetData sheetId="23188">
        <row r="9">
          <cell r="A9" t="str">
            <v>A</v>
          </cell>
        </row>
      </sheetData>
      <sheetData sheetId="23189">
        <row r="9">
          <cell r="A9" t="str">
            <v>A</v>
          </cell>
        </row>
      </sheetData>
      <sheetData sheetId="23190">
        <row r="9">
          <cell r="A9" t="str">
            <v>A</v>
          </cell>
        </row>
      </sheetData>
      <sheetData sheetId="23191">
        <row r="9">
          <cell r="A9" t="str">
            <v>A</v>
          </cell>
        </row>
      </sheetData>
      <sheetData sheetId="23192">
        <row r="9">
          <cell r="A9" t="str">
            <v>A</v>
          </cell>
        </row>
      </sheetData>
      <sheetData sheetId="23193">
        <row r="9">
          <cell r="A9" t="str">
            <v>A</v>
          </cell>
        </row>
      </sheetData>
      <sheetData sheetId="23194">
        <row r="9">
          <cell r="A9" t="str">
            <v>A</v>
          </cell>
        </row>
      </sheetData>
      <sheetData sheetId="23195">
        <row r="9">
          <cell r="A9" t="str">
            <v>A</v>
          </cell>
        </row>
      </sheetData>
      <sheetData sheetId="23196">
        <row r="9">
          <cell r="A9" t="str">
            <v>A</v>
          </cell>
        </row>
      </sheetData>
      <sheetData sheetId="23197">
        <row r="9">
          <cell r="A9" t="str">
            <v>A</v>
          </cell>
        </row>
      </sheetData>
      <sheetData sheetId="23198">
        <row r="9">
          <cell r="A9" t="str">
            <v>A</v>
          </cell>
        </row>
      </sheetData>
      <sheetData sheetId="23199">
        <row r="9">
          <cell r="A9" t="str">
            <v>A</v>
          </cell>
        </row>
      </sheetData>
      <sheetData sheetId="23200">
        <row r="9">
          <cell r="A9" t="str">
            <v>A</v>
          </cell>
        </row>
      </sheetData>
      <sheetData sheetId="23201">
        <row r="9">
          <cell r="A9" t="str">
            <v>A</v>
          </cell>
        </row>
      </sheetData>
      <sheetData sheetId="23202">
        <row r="9">
          <cell r="A9" t="str">
            <v>A</v>
          </cell>
        </row>
      </sheetData>
      <sheetData sheetId="23203">
        <row r="9">
          <cell r="A9" t="str">
            <v>A</v>
          </cell>
        </row>
      </sheetData>
      <sheetData sheetId="23204">
        <row r="9">
          <cell r="A9" t="str">
            <v>A</v>
          </cell>
        </row>
      </sheetData>
      <sheetData sheetId="23205">
        <row r="9">
          <cell r="A9" t="str">
            <v>A</v>
          </cell>
        </row>
      </sheetData>
      <sheetData sheetId="23206">
        <row r="9">
          <cell r="A9" t="str">
            <v>A</v>
          </cell>
        </row>
      </sheetData>
      <sheetData sheetId="23207">
        <row r="9">
          <cell r="A9" t="str">
            <v>A</v>
          </cell>
        </row>
      </sheetData>
      <sheetData sheetId="23208">
        <row r="9">
          <cell r="A9" t="str">
            <v>A</v>
          </cell>
        </row>
      </sheetData>
      <sheetData sheetId="23209">
        <row r="9">
          <cell r="A9" t="str">
            <v>A</v>
          </cell>
        </row>
      </sheetData>
      <sheetData sheetId="23210">
        <row r="9">
          <cell r="A9" t="str">
            <v>A</v>
          </cell>
        </row>
      </sheetData>
      <sheetData sheetId="23211">
        <row r="9">
          <cell r="A9" t="str">
            <v>A</v>
          </cell>
        </row>
      </sheetData>
      <sheetData sheetId="23212" refreshError="1"/>
      <sheetData sheetId="23213">
        <row r="9">
          <cell r="A9" t="str">
            <v>A</v>
          </cell>
        </row>
      </sheetData>
      <sheetData sheetId="23214">
        <row r="9">
          <cell r="A9" t="str">
            <v>A</v>
          </cell>
        </row>
      </sheetData>
      <sheetData sheetId="23215">
        <row r="9">
          <cell r="A9" t="str">
            <v>A</v>
          </cell>
        </row>
      </sheetData>
      <sheetData sheetId="23216">
        <row r="9">
          <cell r="A9" t="str">
            <v>A</v>
          </cell>
        </row>
      </sheetData>
      <sheetData sheetId="23217" refreshError="1"/>
      <sheetData sheetId="23218" refreshError="1"/>
      <sheetData sheetId="23219" refreshError="1"/>
      <sheetData sheetId="23220">
        <row r="9">
          <cell r="A9" t="str">
            <v>A</v>
          </cell>
        </row>
      </sheetData>
      <sheetData sheetId="23221">
        <row r="9">
          <cell r="A9" t="str">
            <v>A</v>
          </cell>
        </row>
      </sheetData>
      <sheetData sheetId="23222">
        <row r="9">
          <cell r="A9" t="str">
            <v>A</v>
          </cell>
        </row>
      </sheetData>
      <sheetData sheetId="23223">
        <row r="9">
          <cell r="A9" t="str">
            <v>A</v>
          </cell>
        </row>
      </sheetData>
      <sheetData sheetId="23224">
        <row r="9">
          <cell r="A9" t="str">
            <v>A</v>
          </cell>
        </row>
      </sheetData>
      <sheetData sheetId="23225">
        <row r="9">
          <cell r="A9" t="str">
            <v>A</v>
          </cell>
        </row>
      </sheetData>
      <sheetData sheetId="23226">
        <row r="9">
          <cell r="A9" t="str">
            <v>A</v>
          </cell>
        </row>
      </sheetData>
      <sheetData sheetId="23227">
        <row r="9">
          <cell r="A9" t="str">
            <v>A</v>
          </cell>
        </row>
      </sheetData>
      <sheetData sheetId="23228">
        <row r="9">
          <cell r="A9" t="str">
            <v>A</v>
          </cell>
        </row>
      </sheetData>
      <sheetData sheetId="23229">
        <row r="9">
          <cell r="A9" t="str">
            <v>A</v>
          </cell>
        </row>
      </sheetData>
      <sheetData sheetId="23230">
        <row r="9">
          <cell r="A9" t="str">
            <v>A</v>
          </cell>
        </row>
      </sheetData>
      <sheetData sheetId="23231">
        <row r="9">
          <cell r="A9" t="str">
            <v>A</v>
          </cell>
        </row>
      </sheetData>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ow r="9">
          <cell r="A9" t="str">
            <v>A</v>
          </cell>
        </row>
      </sheetData>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ow r="9">
          <cell r="A9" t="str">
            <v>A</v>
          </cell>
        </row>
      </sheetData>
      <sheetData sheetId="23288">
        <row r="9">
          <cell r="A9" t="str">
            <v>A</v>
          </cell>
        </row>
      </sheetData>
      <sheetData sheetId="23289" refreshError="1"/>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ow r="9">
          <cell r="A9" t="str">
            <v>A</v>
          </cell>
        </row>
      </sheetData>
      <sheetData sheetId="23302">
        <row r="9">
          <cell r="A9" t="str">
            <v>A</v>
          </cell>
        </row>
      </sheetData>
      <sheetData sheetId="23303">
        <row r="9">
          <cell r="A9" t="str">
            <v>A</v>
          </cell>
        </row>
      </sheetData>
      <sheetData sheetId="23304">
        <row r="9">
          <cell r="A9" t="str">
            <v>A</v>
          </cell>
        </row>
      </sheetData>
      <sheetData sheetId="23305">
        <row r="9">
          <cell r="A9" t="str">
            <v>A</v>
          </cell>
        </row>
      </sheetData>
      <sheetData sheetId="23306">
        <row r="9">
          <cell r="A9" t="str">
            <v>A</v>
          </cell>
        </row>
      </sheetData>
      <sheetData sheetId="23307">
        <row r="9">
          <cell r="A9" t="str">
            <v>A</v>
          </cell>
        </row>
      </sheetData>
      <sheetData sheetId="23308">
        <row r="9">
          <cell r="A9" t="str">
            <v>A</v>
          </cell>
        </row>
      </sheetData>
      <sheetData sheetId="23309">
        <row r="9">
          <cell r="A9" t="str">
            <v>A</v>
          </cell>
        </row>
      </sheetData>
      <sheetData sheetId="23310">
        <row r="9">
          <cell r="A9" t="str">
            <v>A</v>
          </cell>
        </row>
      </sheetData>
      <sheetData sheetId="23311">
        <row r="9">
          <cell r="A9" t="str">
            <v>A</v>
          </cell>
        </row>
      </sheetData>
      <sheetData sheetId="23312">
        <row r="9">
          <cell r="A9" t="str">
            <v>A</v>
          </cell>
        </row>
      </sheetData>
      <sheetData sheetId="23313">
        <row r="9">
          <cell r="A9" t="str">
            <v>A</v>
          </cell>
        </row>
      </sheetData>
      <sheetData sheetId="23314">
        <row r="9">
          <cell r="A9" t="str">
            <v>A</v>
          </cell>
        </row>
      </sheetData>
      <sheetData sheetId="23315">
        <row r="9">
          <cell r="A9" t="str">
            <v>A</v>
          </cell>
        </row>
      </sheetData>
      <sheetData sheetId="23316">
        <row r="9">
          <cell r="A9" t="str">
            <v>A</v>
          </cell>
        </row>
      </sheetData>
      <sheetData sheetId="23317" refreshError="1"/>
      <sheetData sheetId="23318" refreshError="1"/>
      <sheetData sheetId="23319">
        <row r="9">
          <cell r="A9" t="str">
            <v>A</v>
          </cell>
        </row>
      </sheetData>
      <sheetData sheetId="23320">
        <row r="9">
          <cell r="A9" t="str">
            <v>A</v>
          </cell>
        </row>
      </sheetData>
      <sheetData sheetId="23321">
        <row r="9">
          <cell r="A9" t="str">
            <v>A</v>
          </cell>
        </row>
      </sheetData>
      <sheetData sheetId="23322">
        <row r="9">
          <cell r="A9" t="str">
            <v>A</v>
          </cell>
        </row>
      </sheetData>
      <sheetData sheetId="23323">
        <row r="9">
          <cell r="A9" t="str">
            <v>A</v>
          </cell>
        </row>
      </sheetData>
      <sheetData sheetId="23324">
        <row r="9">
          <cell r="A9" t="str">
            <v>A</v>
          </cell>
        </row>
      </sheetData>
      <sheetData sheetId="23325">
        <row r="9">
          <cell r="A9" t="str">
            <v>A</v>
          </cell>
        </row>
      </sheetData>
      <sheetData sheetId="23326">
        <row r="9">
          <cell r="A9" t="str">
            <v>A</v>
          </cell>
        </row>
      </sheetData>
      <sheetData sheetId="23327">
        <row r="9">
          <cell r="A9" t="str">
            <v>A</v>
          </cell>
        </row>
      </sheetData>
      <sheetData sheetId="23328">
        <row r="9">
          <cell r="A9" t="str">
            <v>A</v>
          </cell>
        </row>
      </sheetData>
      <sheetData sheetId="23329">
        <row r="9">
          <cell r="A9" t="str">
            <v>A</v>
          </cell>
        </row>
      </sheetData>
      <sheetData sheetId="23330">
        <row r="9">
          <cell r="A9" t="str">
            <v>A</v>
          </cell>
        </row>
      </sheetData>
      <sheetData sheetId="23331">
        <row r="9">
          <cell r="A9" t="str">
            <v>A</v>
          </cell>
        </row>
      </sheetData>
      <sheetData sheetId="23332">
        <row r="9">
          <cell r="A9" t="str">
            <v>A</v>
          </cell>
        </row>
      </sheetData>
      <sheetData sheetId="23333">
        <row r="9">
          <cell r="A9" t="str">
            <v>A</v>
          </cell>
        </row>
      </sheetData>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ow r="9">
          <cell r="A9" t="str">
            <v>A</v>
          </cell>
        </row>
      </sheetData>
      <sheetData sheetId="23344">
        <row r="9">
          <cell r="A9" t="str">
            <v>A</v>
          </cell>
        </row>
      </sheetData>
      <sheetData sheetId="23345">
        <row r="9">
          <cell r="A9" t="str">
            <v>A</v>
          </cell>
        </row>
      </sheetData>
      <sheetData sheetId="23346">
        <row r="9">
          <cell r="A9" t="str">
            <v>A</v>
          </cell>
        </row>
      </sheetData>
      <sheetData sheetId="23347">
        <row r="9">
          <cell r="A9" t="str">
            <v>A</v>
          </cell>
        </row>
      </sheetData>
      <sheetData sheetId="23348">
        <row r="9">
          <cell r="A9" t="str">
            <v>A</v>
          </cell>
        </row>
      </sheetData>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ow r="9">
          <cell r="A9" t="str">
            <v>A</v>
          </cell>
        </row>
      </sheetData>
      <sheetData sheetId="23357">
        <row r="9">
          <cell r="A9" t="str">
            <v>A</v>
          </cell>
        </row>
      </sheetData>
      <sheetData sheetId="23358">
        <row r="9">
          <cell r="A9" t="str">
            <v>A</v>
          </cell>
        </row>
      </sheetData>
      <sheetData sheetId="23359">
        <row r="9">
          <cell r="A9" t="str">
            <v>A</v>
          </cell>
        </row>
      </sheetData>
      <sheetData sheetId="23360">
        <row r="9">
          <cell r="A9" t="str">
            <v>A</v>
          </cell>
        </row>
      </sheetData>
      <sheetData sheetId="23361">
        <row r="9">
          <cell r="A9" t="str">
            <v>A</v>
          </cell>
        </row>
      </sheetData>
      <sheetData sheetId="23362">
        <row r="9">
          <cell r="A9" t="str">
            <v>A</v>
          </cell>
        </row>
      </sheetData>
      <sheetData sheetId="23363">
        <row r="9">
          <cell r="A9" t="str">
            <v>A</v>
          </cell>
        </row>
      </sheetData>
      <sheetData sheetId="23364">
        <row r="9">
          <cell r="A9" t="str">
            <v>A</v>
          </cell>
        </row>
      </sheetData>
      <sheetData sheetId="23365">
        <row r="9">
          <cell r="A9" t="str">
            <v>A</v>
          </cell>
        </row>
      </sheetData>
      <sheetData sheetId="23366">
        <row r="9">
          <cell r="A9" t="str">
            <v>A</v>
          </cell>
        </row>
      </sheetData>
      <sheetData sheetId="23367">
        <row r="9">
          <cell r="A9" t="str">
            <v>A</v>
          </cell>
        </row>
      </sheetData>
      <sheetData sheetId="23368">
        <row r="9">
          <cell r="A9" t="str">
            <v>A</v>
          </cell>
        </row>
      </sheetData>
      <sheetData sheetId="23369">
        <row r="9">
          <cell r="A9" t="str">
            <v>A</v>
          </cell>
        </row>
      </sheetData>
      <sheetData sheetId="23370">
        <row r="9">
          <cell r="A9" t="str">
            <v>A</v>
          </cell>
        </row>
      </sheetData>
      <sheetData sheetId="23371">
        <row r="9">
          <cell r="A9" t="str">
            <v>A</v>
          </cell>
        </row>
      </sheetData>
      <sheetData sheetId="23372">
        <row r="9">
          <cell r="A9" t="str">
            <v>A</v>
          </cell>
        </row>
      </sheetData>
      <sheetData sheetId="23373">
        <row r="9">
          <cell r="A9" t="str">
            <v>A</v>
          </cell>
        </row>
      </sheetData>
      <sheetData sheetId="23374">
        <row r="9">
          <cell r="A9" t="str">
            <v>A</v>
          </cell>
        </row>
      </sheetData>
      <sheetData sheetId="23375">
        <row r="9">
          <cell r="A9" t="str">
            <v>A</v>
          </cell>
        </row>
      </sheetData>
      <sheetData sheetId="23376">
        <row r="9">
          <cell r="A9" t="str">
            <v>A</v>
          </cell>
        </row>
      </sheetData>
      <sheetData sheetId="23377">
        <row r="9">
          <cell r="A9" t="str">
            <v>A</v>
          </cell>
        </row>
      </sheetData>
      <sheetData sheetId="23378">
        <row r="9">
          <cell r="A9" t="str">
            <v>A</v>
          </cell>
        </row>
      </sheetData>
      <sheetData sheetId="23379">
        <row r="9">
          <cell r="A9" t="str">
            <v>A</v>
          </cell>
        </row>
      </sheetData>
      <sheetData sheetId="23380">
        <row r="9">
          <cell r="A9" t="str">
            <v>A</v>
          </cell>
        </row>
      </sheetData>
      <sheetData sheetId="23381">
        <row r="9">
          <cell r="A9" t="str">
            <v>A</v>
          </cell>
        </row>
      </sheetData>
      <sheetData sheetId="23382">
        <row r="9">
          <cell r="A9" t="str">
            <v>A</v>
          </cell>
        </row>
      </sheetData>
      <sheetData sheetId="23383">
        <row r="9">
          <cell r="A9" t="str">
            <v>A</v>
          </cell>
        </row>
      </sheetData>
      <sheetData sheetId="23384">
        <row r="9">
          <cell r="A9" t="str">
            <v>A</v>
          </cell>
        </row>
      </sheetData>
      <sheetData sheetId="23385">
        <row r="9">
          <cell r="A9" t="str">
            <v>A</v>
          </cell>
        </row>
      </sheetData>
      <sheetData sheetId="23386">
        <row r="9">
          <cell r="A9" t="str">
            <v>A</v>
          </cell>
        </row>
      </sheetData>
      <sheetData sheetId="23387">
        <row r="9">
          <cell r="A9" t="str">
            <v>A</v>
          </cell>
        </row>
      </sheetData>
      <sheetData sheetId="23388">
        <row r="9">
          <cell r="A9" t="str">
            <v>A</v>
          </cell>
        </row>
      </sheetData>
      <sheetData sheetId="23389">
        <row r="9">
          <cell r="A9" t="str">
            <v>A</v>
          </cell>
        </row>
      </sheetData>
      <sheetData sheetId="23390">
        <row r="9">
          <cell r="A9" t="str">
            <v>A</v>
          </cell>
        </row>
      </sheetData>
      <sheetData sheetId="23391" refreshError="1"/>
      <sheetData sheetId="23392">
        <row r="9">
          <cell r="A9" t="str">
            <v>A</v>
          </cell>
        </row>
      </sheetData>
      <sheetData sheetId="23393">
        <row r="9">
          <cell r="A9" t="str">
            <v>A</v>
          </cell>
        </row>
      </sheetData>
      <sheetData sheetId="23394">
        <row r="9">
          <cell r="A9" t="str">
            <v>A</v>
          </cell>
        </row>
      </sheetData>
      <sheetData sheetId="23395">
        <row r="9">
          <cell r="A9" t="str">
            <v>A</v>
          </cell>
        </row>
      </sheetData>
      <sheetData sheetId="23396">
        <row r="9">
          <cell r="A9" t="str">
            <v>A</v>
          </cell>
        </row>
      </sheetData>
      <sheetData sheetId="23397">
        <row r="9">
          <cell r="A9" t="str">
            <v>A</v>
          </cell>
        </row>
      </sheetData>
      <sheetData sheetId="23398">
        <row r="9">
          <cell r="A9" t="str">
            <v>A</v>
          </cell>
        </row>
      </sheetData>
      <sheetData sheetId="23399">
        <row r="9">
          <cell r="A9" t="str">
            <v>A</v>
          </cell>
        </row>
      </sheetData>
      <sheetData sheetId="23400">
        <row r="9">
          <cell r="A9" t="str">
            <v>A</v>
          </cell>
        </row>
      </sheetData>
      <sheetData sheetId="23401">
        <row r="9">
          <cell r="A9" t="str">
            <v>A</v>
          </cell>
        </row>
      </sheetData>
      <sheetData sheetId="23402">
        <row r="9">
          <cell r="A9" t="str">
            <v>A</v>
          </cell>
        </row>
      </sheetData>
      <sheetData sheetId="23403">
        <row r="9">
          <cell r="A9" t="str">
            <v>A</v>
          </cell>
        </row>
      </sheetData>
      <sheetData sheetId="23404">
        <row r="9">
          <cell r="A9" t="str">
            <v>A</v>
          </cell>
        </row>
      </sheetData>
      <sheetData sheetId="23405">
        <row r="9">
          <cell r="A9" t="str">
            <v>A</v>
          </cell>
        </row>
      </sheetData>
      <sheetData sheetId="23406">
        <row r="9">
          <cell r="A9" t="str">
            <v>A</v>
          </cell>
        </row>
      </sheetData>
      <sheetData sheetId="23407">
        <row r="9">
          <cell r="A9" t="str">
            <v>A</v>
          </cell>
        </row>
      </sheetData>
      <sheetData sheetId="23408">
        <row r="9">
          <cell r="A9" t="str">
            <v>A</v>
          </cell>
        </row>
      </sheetData>
      <sheetData sheetId="23409">
        <row r="9">
          <cell r="A9" t="str">
            <v>A</v>
          </cell>
        </row>
      </sheetData>
      <sheetData sheetId="23410" refreshError="1"/>
      <sheetData sheetId="23411" refreshError="1"/>
      <sheetData sheetId="23412">
        <row r="9">
          <cell r="A9" t="str">
            <v>A</v>
          </cell>
        </row>
      </sheetData>
      <sheetData sheetId="23413">
        <row r="9">
          <cell r="A9" t="str">
            <v>A</v>
          </cell>
        </row>
      </sheetData>
      <sheetData sheetId="23414">
        <row r="9">
          <cell r="A9" t="str">
            <v>A</v>
          </cell>
        </row>
      </sheetData>
      <sheetData sheetId="23415">
        <row r="9">
          <cell r="A9" t="str">
            <v>A</v>
          </cell>
        </row>
      </sheetData>
      <sheetData sheetId="23416" refreshError="1"/>
      <sheetData sheetId="23417" refreshError="1"/>
      <sheetData sheetId="23418" refreshError="1"/>
      <sheetData sheetId="23419" refreshError="1"/>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ow r="9">
          <cell r="A9" t="str">
            <v>A</v>
          </cell>
        </row>
      </sheetData>
      <sheetData sheetId="23428">
        <row r="9">
          <cell r="A9" t="str">
            <v>A</v>
          </cell>
        </row>
      </sheetData>
      <sheetData sheetId="23429" refreshError="1"/>
      <sheetData sheetId="23430" refreshError="1"/>
      <sheetData sheetId="23431" refreshError="1"/>
      <sheetData sheetId="23432" refreshError="1"/>
      <sheetData sheetId="23433">
        <row r="9">
          <cell r="A9" t="str">
            <v>A</v>
          </cell>
        </row>
      </sheetData>
      <sheetData sheetId="23434">
        <row r="9">
          <cell r="A9" t="str">
            <v>A</v>
          </cell>
        </row>
      </sheetData>
      <sheetData sheetId="23435">
        <row r="9">
          <cell r="A9" t="str">
            <v>A</v>
          </cell>
        </row>
      </sheetData>
      <sheetData sheetId="23436">
        <row r="9">
          <cell r="A9" t="str">
            <v>A</v>
          </cell>
        </row>
      </sheetData>
      <sheetData sheetId="23437">
        <row r="9">
          <cell r="A9" t="str">
            <v>A</v>
          </cell>
        </row>
      </sheetData>
      <sheetData sheetId="23438">
        <row r="9">
          <cell r="A9" t="str">
            <v>A</v>
          </cell>
        </row>
      </sheetData>
      <sheetData sheetId="23439">
        <row r="9">
          <cell r="A9" t="str">
            <v>A</v>
          </cell>
        </row>
      </sheetData>
      <sheetData sheetId="23440">
        <row r="9">
          <cell r="A9" t="str">
            <v>A</v>
          </cell>
        </row>
      </sheetData>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ow r="9">
          <cell r="A9" t="str">
            <v>A</v>
          </cell>
        </row>
      </sheetData>
      <sheetData sheetId="23446">
        <row r="9">
          <cell r="A9" t="str">
            <v>A</v>
          </cell>
        </row>
      </sheetData>
      <sheetData sheetId="23447">
        <row r="9">
          <cell r="A9" t="str">
            <v>A</v>
          </cell>
        </row>
      </sheetData>
      <sheetData sheetId="23448">
        <row r="9">
          <cell r="A9" t="str">
            <v>A</v>
          </cell>
        </row>
      </sheetData>
      <sheetData sheetId="23449" refreshError="1"/>
      <sheetData sheetId="23450">
        <row r="9">
          <cell r="A9" t="str">
            <v>A</v>
          </cell>
        </row>
      </sheetData>
      <sheetData sheetId="23451">
        <row r="9">
          <cell r="A9" t="str">
            <v>A</v>
          </cell>
        </row>
      </sheetData>
      <sheetData sheetId="23452">
        <row r="9">
          <cell r="A9" t="str">
            <v>A</v>
          </cell>
        </row>
      </sheetData>
      <sheetData sheetId="23453">
        <row r="9">
          <cell r="A9" t="str">
            <v>A</v>
          </cell>
        </row>
      </sheetData>
      <sheetData sheetId="23454">
        <row r="9">
          <cell r="A9" t="str">
            <v>A</v>
          </cell>
        </row>
      </sheetData>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row r="9">
          <cell r="A9" t="str">
            <v>A</v>
          </cell>
        </row>
      </sheetData>
      <sheetData sheetId="23466">
        <row r="9">
          <cell r="A9" t="str">
            <v>A</v>
          </cell>
        </row>
      </sheetData>
      <sheetData sheetId="23467">
        <row r="9">
          <cell r="A9" t="str">
            <v>A</v>
          </cell>
        </row>
      </sheetData>
      <sheetData sheetId="23468">
        <row r="9">
          <cell r="A9" t="str">
            <v>A</v>
          </cell>
        </row>
      </sheetData>
      <sheetData sheetId="23469">
        <row r="9">
          <cell r="A9" t="str">
            <v>A</v>
          </cell>
        </row>
      </sheetData>
      <sheetData sheetId="23470">
        <row r="9">
          <cell r="A9" t="str">
            <v>A</v>
          </cell>
        </row>
      </sheetData>
      <sheetData sheetId="23471">
        <row r="9">
          <cell r="A9" t="str">
            <v>A</v>
          </cell>
        </row>
      </sheetData>
      <sheetData sheetId="23472">
        <row r="9">
          <cell r="A9" t="str">
            <v>A</v>
          </cell>
        </row>
      </sheetData>
      <sheetData sheetId="23473">
        <row r="9">
          <cell r="A9" t="str">
            <v>A</v>
          </cell>
        </row>
      </sheetData>
      <sheetData sheetId="23474">
        <row r="9">
          <cell r="A9" t="str">
            <v>A</v>
          </cell>
        </row>
      </sheetData>
      <sheetData sheetId="23475">
        <row r="9">
          <cell r="A9" t="str">
            <v>A</v>
          </cell>
        </row>
      </sheetData>
      <sheetData sheetId="23476">
        <row r="9">
          <cell r="A9" t="str">
            <v>A</v>
          </cell>
        </row>
      </sheetData>
      <sheetData sheetId="23477">
        <row r="9">
          <cell r="A9" t="str">
            <v>A</v>
          </cell>
        </row>
      </sheetData>
      <sheetData sheetId="23478">
        <row r="9">
          <cell r="A9" t="str">
            <v>A</v>
          </cell>
        </row>
      </sheetData>
      <sheetData sheetId="23479">
        <row r="9">
          <cell r="A9" t="str">
            <v>A</v>
          </cell>
        </row>
      </sheetData>
      <sheetData sheetId="23480">
        <row r="9">
          <cell r="A9" t="str">
            <v>A</v>
          </cell>
        </row>
      </sheetData>
      <sheetData sheetId="23481">
        <row r="9">
          <cell r="A9" t="str">
            <v>A</v>
          </cell>
        </row>
      </sheetData>
      <sheetData sheetId="23482">
        <row r="9">
          <cell r="A9" t="str">
            <v>A</v>
          </cell>
        </row>
      </sheetData>
      <sheetData sheetId="23483">
        <row r="9">
          <cell r="A9" t="str">
            <v>A</v>
          </cell>
        </row>
      </sheetData>
      <sheetData sheetId="23484">
        <row r="9">
          <cell r="A9" t="str">
            <v>A</v>
          </cell>
        </row>
      </sheetData>
      <sheetData sheetId="23485">
        <row r="9">
          <cell r="A9" t="str">
            <v>A</v>
          </cell>
        </row>
      </sheetData>
      <sheetData sheetId="23486">
        <row r="9">
          <cell r="A9" t="str">
            <v>A</v>
          </cell>
        </row>
      </sheetData>
      <sheetData sheetId="23487">
        <row r="9">
          <cell r="A9" t="str">
            <v>A</v>
          </cell>
        </row>
      </sheetData>
      <sheetData sheetId="23488">
        <row r="9">
          <cell r="A9" t="str">
            <v>A</v>
          </cell>
        </row>
      </sheetData>
      <sheetData sheetId="23489">
        <row r="9">
          <cell r="A9" t="str">
            <v>A</v>
          </cell>
        </row>
      </sheetData>
      <sheetData sheetId="23490">
        <row r="9">
          <cell r="A9" t="str">
            <v>A</v>
          </cell>
        </row>
      </sheetData>
      <sheetData sheetId="23491">
        <row r="9">
          <cell r="A9" t="str">
            <v>A</v>
          </cell>
        </row>
      </sheetData>
      <sheetData sheetId="23492">
        <row r="9">
          <cell r="A9" t="str">
            <v>A</v>
          </cell>
        </row>
      </sheetData>
      <sheetData sheetId="23493">
        <row r="9">
          <cell r="A9" t="str">
            <v>A</v>
          </cell>
        </row>
      </sheetData>
      <sheetData sheetId="23494">
        <row r="9">
          <cell r="A9" t="str">
            <v>A</v>
          </cell>
        </row>
      </sheetData>
      <sheetData sheetId="23495">
        <row r="9">
          <cell r="A9" t="str">
            <v>A</v>
          </cell>
        </row>
      </sheetData>
      <sheetData sheetId="23496">
        <row r="9">
          <cell r="A9" t="str">
            <v>A</v>
          </cell>
        </row>
      </sheetData>
      <sheetData sheetId="23497">
        <row r="9">
          <cell r="A9" t="str">
            <v>A</v>
          </cell>
        </row>
      </sheetData>
      <sheetData sheetId="23498">
        <row r="9">
          <cell r="A9" t="str">
            <v>A</v>
          </cell>
        </row>
      </sheetData>
      <sheetData sheetId="23499">
        <row r="9">
          <cell r="A9" t="str">
            <v>A</v>
          </cell>
        </row>
      </sheetData>
      <sheetData sheetId="23500">
        <row r="9">
          <cell r="A9" t="str">
            <v>A</v>
          </cell>
        </row>
      </sheetData>
      <sheetData sheetId="23501">
        <row r="9">
          <cell r="A9" t="str">
            <v>A</v>
          </cell>
        </row>
      </sheetData>
      <sheetData sheetId="23502">
        <row r="9">
          <cell r="A9" t="str">
            <v>A</v>
          </cell>
        </row>
      </sheetData>
      <sheetData sheetId="23503">
        <row r="9">
          <cell r="A9" t="str">
            <v>A</v>
          </cell>
        </row>
      </sheetData>
      <sheetData sheetId="23504">
        <row r="9">
          <cell r="A9" t="str">
            <v>A</v>
          </cell>
        </row>
      </sheetData>
      <sheetData sheetId="23505">
        <row r="9">
          <cell r="A9" t="str">
            <v>A</v>
          </cell>
        </row>
      </sheetData>
      <sheetData sheetId="23506">
        <row r="9">
          <cell r="A9" t="str">
            <v>A</v>
          </cell>
        </row>
      </sheetData>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ow r="9">
          <cell r="A9" t="str">
            <v>A</v>
          </cell>
        </row>
      </sheetData>
      <sheetData sheetId="23518">
        <row r="9">
          <cell r="A9" t="str">
            <v>A</v>
          </cell>
        </row>
      </sheetData>
      <sheetData sheetId="23519">
        <row r="9">
          <cell r="A9" t="str">
            <v>A</v>
          </cell>
        </row>
      </sheetData>
      <sheetData sheetId="23520">
        <row r="9">
          <cell r="A9" t="str">
            <v>A</v>
          </cell>
        </row>
      </sheetData>
      <sheetData sheetId="23521" refreshError="1"/>
      <sheetData sheetId="23522" refreshError="1"/>
      <sheetData sheetId="23523">
        <row r="9">
          <cell r="A9" t="str">
            <v>A</v>
          </cell>
        </row>
      </sheetData>
      <sheetData sheetId="23524" refreshError="1"/>
      <sheetData sheetId="23525" refreshError="1"/>
      <sheetData sheetId="23526" refreshError="1"/>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ow r="9">
          <cell r="A9" t="str">
            <v>A</v>
          </cell>
        </row>
      </sheetData>
      <sheetData sheetId="23606" refreshError="1"/>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ow r="9">
          <cell r="A9" t="str">
            <v>A</v>
          </cell>
        </row>
      </sheetData>
      <sheetData sheetId="23621">
        <row r="9">
          <cell r="A9" t="str">
            <v>A</v>
          </cell>
        </row>
      </sheetData>
      <sheetData sheetId="23622">
        <row r="9">
          <cell r="A9" t="str">
            <v>A</v>
          </cell>
        </row>
      </sheetData>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ow r="9">
          <cell r="A9" t="str">
            <v>A</v>
          </cell>
        </row>
      </sheetData>
      <sheetData sheetId="23659">
        <row r="9">
          <cell r="A9" t="str">
            <v>A</v>
          </cell>
        </row>
      </sheetData>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ow r="9">
          <cell r="A9" t="str">
            <v>A</v>
          </cell>
        </row>
      </sheetData>
      <sheetData sheetId="23666">
        <row r="9">
          <cell r="A9" t="str">
            <v>A</v>
          </cell>
        </row>
      </sheetData>
      <sheetData sheetId="23667">
        <row r="9">
          <cell r="A9" t="str">
            <v>A</v>
          </cell>
        </row>
      </sheetData>
      <sheetData sheetId="23668">
        <row r="9">
          <cell r="A9" t="str">
            <v>A</v>
          </cell>
        </row>
      </sheetData>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efreshError="1"/>
      <sheetData sheetId="23677">
        <row r="9">
          <cell r="A9" t="str">
            <v>A</v>
          </cell>
        </row>
      </sheetData>
      <sheetData sheetId="23678" refreshError="1"/>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ow r="9">
          <cell r="A9" t="str">
            <v>A</v>
          </cell>
        </row>
      </sheetData>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efreshError="1"/>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ow r="9">
          <cell r="A9" t="str">
            <v>A</v>
          </cell>
        </row>
      </sheetData>
      <sheetData sheetId="23714">
        <row r="9">
          <cell r="A9" t="str">
            <v>A</v>
          </cell>
        </row>
      </sheetData>
      <sheetData sheetId="23715">
        <row r="9">
          <cell r="A9" t="str">
            <v>A</v>
          </cell>
        </row>
      </sheetData>
      <sheetData sheetId="23716">
        <row r="9">
          <cell r="A9" t="str">
            <v>A</v>
          </cell>
        </row>
      </sheetData>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ow r="9">
          <cell r="A9" t="str">
            <v>A</v>
          </cell>
        </row>
      </sheetData>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efreshError="1"/>
      <sheetData sheetId="23809">
        <row r="9">
          <cell r="A9" t="str">
            <v>A</v>
          </cell>
        </row>
      </sheetData>
      <sheetData sheetId="23810" refreshError="1"/>
      <sheetData sheetId="23811">
        <row r="9">
          <cell r="A9" t="str">
            <v>A</v>
          </cell>
        </row>
      </sheetData>
      <sheetData sheetId="23812">
        <row r="9">
          <cell r="A9" t="str">
            <v>A</v>
          </cell>
        </row>
      </sheetData>
      <sheetData sheetId="23813">
        <row r="9">
          <cell r="A9" t="str">
            <v>A</v>
          </cell>
        </row>
      </sheetData>
      <sheetData sheetId="23814">
        <row r="9">
          <cell r="A9" t="str">
            <v>A</v>
          </cell>
        </row>
      </sheetData>
      <sheetData sheetId="23815">
        <row r="9">
          <cell r="A9" t="str">
            <v>A</v>
          </cell>
        </row>
      </sheetData>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efreshError="1"/>
      <sheetData sheetId="23823">
        <row r="9">
          <cell r="A9" t="str">
            <v>A</v>
          </cell>
        </row>
      </sheetData>
      <sheetData sheetId="23824">
        <row r="9">
          <cell r="A9" t="str">
            <v>A</v>
          </cell>
        </row>
      </sheetData>
      <sheetData sheetId="23825">
        <row r="9">
          <cell r="A9" t="str">
            <v>A</v>
          </cell>
        </row>
      </sheetData>
      <sheetData sheetId="23826">
        <row r="9">
          <cell r="A9" t="str">
            <v>A</v>
          </cell>
        </row>
      </sheetData>
      <sheetData sheetId="23827" refreshError="1"/>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ow r="9">
          <cell r="A9" t="str">
            <v>A</v>
          </cell>
        </row>
      </sheetData>
      <sheetData sheetId="23845">
        <row r="9">
          <cell r="A9" t="str">
            <v>A</v>
          </cell>
        </row>
      </sheetData>
      <sheetData sheetId="23846">
        <row r="9">
          <cell r="A9" t="str">
            <v>A</v>
          </cell>
        </row>
      </sheetData>
      <sheetData sheetId="23847" refreshError="1"/>
      <sheetData sheetId="23848" refreshError="1"/>
      <sheetData sheetId="23849" refreshError="1"/>
      <sheetData sheetId="23850" refreshError="1"/>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ow r="9">
          <cell r="A9" t="str">
            <v>A</v>
          </cell>
        </row>
      </sheetData>
      <sheetData sheetId="23921" refreshError="1"/>
      <sheetData sheetId="23922" refreshError="1"/>
      <sheetData sheetId="23923">
        <row r="9">
          <cell r="A9" t="str">
            <v>A</v>
          </cell>
        </row>
      </sheetData>
      <sheetData sheetId="23924">
        <row r="9">
          <cell r="A9" t="str">
            <v>A</v>
          </cell>
        </row>
      </sheetData>
      <sheetData sheetId="23925">
        <row r="9">
          <cell r="A9" t="str">
            <v>A</v>
          </cell>
        </row>
      </sheetData>
      <sheetData sheetId="23926">
        <row r="9">
          <cell r="A9" t="str">
            <v>A</v>
          </cell>
        </row>
      </sheetData>
      <sheetData sheetId="23927">
        <row r="9">
          <cell r="A9" t="str">
            <v>A</v>
          </cell>
        </row>
      </sheetData>
      <sheetData sheetId="23928">
        <row r="9">
          <cell r="A9" t="str">
            <v>A</v>
          </cell>
        </row>
      </sheetData>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ow r="9">
          <cell r="A9" t="str">
            <v>A</v>
          </cell>
        </row>
      </sheetData>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efreshError="1"/>
      <sheetData sheetId="23939" refreshError="1"/>
      <sheetData sheetId="23940" refreshError="1"/>
      <sheetData sheetId="23941" refreshError="1"/>
      <sheetData sheetId="23942" refreshError="1"/>
      <sheetData sheetId="23943" refreshError="1"/>
      <sheetData sheetId="23944">
        <row r="9">
          <cell r="A9" t="str">
            <v>A</v>
          </cell>
        </row>
      </sheetData>
      <sheetData sheetId="23945">
        <row r="9">
          <cell r="A9" t="str">
            <v>A</v>
          </cell>
        </row>
      </sheetData>
      <sheetData sheetId="23946" refreshError="1"/>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efreshError="1"/>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ow r="9">
          <cell r="A9" t="str">
            <v>A</v>
          </cell>
        </row>
      </sheetData>
      <sheetData sheetId="23957">
        <row r="9">
          <cell r="A9" t="str">
            <v>A</v>
          </cell>
        </row>
      </sheetData>
      <sheetData sheetId="23958" refreshError="1"/>
      <sheetData sheetId="23959">
        <row r="9">
          <cell r="A9" t="str">
            <v>A</v>
          </cell>
        </row>
      </sheetData>
      <sheetData sheetId="23960">
        <row r="9">
          <cell r="A9" t="str">
            <v>A</v>
          </cell>
        </row>
      </sheetData>
      <sheetData sheetId="23961" refreshError="1"/>
      <sheetData sheetId="23962" refreshError="1"/>
      <sheetData sheetId="23963" refreshError="1"/>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ow r="9">
          <cell r="A9" t="str">
            <v>A</v>
          </cell>
        </row>
      </sheetData>
      <sheetData sheetId="23970">
        <row r="9">
          <cell r="A9" t="str">
            <v>A</v>
          </cell>
        </row>
      </sheetData>
      <sheetData sheetId="23971">
        <row r="9">
          <cell r="A9" t="str">
            <v>A</v>
          </cell>
        </row>
      </sheetData>
      <sheetData sheetId="23972">
        <row r="9">
          <cell r="A9" t="str">
            <v>A</v>
          </cell>
        </row>
      </sheetData>
      <sheetData sheetId="23973">
        <row r="9">
          <cell r="A9" t="str">
            <v>A</v>
          </cell>
        </row>
      </sheetData>
      <sheetData sheetId="23974" refreshError="1"/>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efreshError="1"/>
      <sheetData sheetId="23988" refreshError="1"/>
      <sheetData sheetId="23989" refreshError="1"/>
      <sheetData sheetId="23990" refreshError="1"/>
      <sheetData sheetId="23991" refreshError="1"/>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efreshError="1"/>
      <sheetData sheetId="24046" refreshError="1"/>
      <sheetData sheetId="24047" refreshError="1"/>
      <sheetData sheetId="24048" refreshError="1"/>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efreshError="1"/>
      <sheetData sheetId="24069">
        <row r="9">
          <cell r="A9" t="str">
            <v>A</v>
          </cell>
        </row>
      </sheetData>
      <sheetData sheetId="24070" refreshError="1"/>
      <sheetData sheetId="24071">
        <row r="9">
          <cell r="A9" t="str">
            <v>A</v>
          </cell>
        </row>
      </sheetData>
      <sheetData sheetId="24072">
        <row r="9">
          <cell r="A9" t="str">
            <v>A</v>
          </cell>
        </row>
      </sheetData>
      <sheetData sheetId="24073" refreshError="1"/>
      <sheetData sheetId="24074">
        <row r="9">
          <cell r="A9" t="str">
            <v>A</v>
          </cell>
        </row>
      </sheetData>
      <sheetData sheetId="24075" refreshError="1"/>
      <sheetData sheetId="24076" refreshError="1"/>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efreshError="1"/>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efreshError="1"/>
      <sheetData sheetId="24179" refreshError="1"/>
      <sheetData sheetId="24180">
        <row r="9">
          <cell r="A9" t="str">
            <v>A</v>
          </cell>
        </row>
      </sheetData>
      <sheetData sheetId="24181">
        <row r="9">
          <cell r="A9" t="str">
            <v>A</v>
          </cell>
        </row>
      </sheetData>
      <sheetData sheetId="24182">
        <row r="9">
          <cell r="A9" t="str">
            <v>A</v>
          </cell>
        </row>
      </sheetData>
      <sheetData sheetId="24183" refreshError="1"/>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ow r="9">
          <cell r="A9" t="str">
            <v>A</v>
          </cell>
        </row>
      </sheetData>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efreshError="1"/>
      <sheetData sheetId="24292" refreshError="1"/>
      <sheetData sheetId="24293">
        <row r="9">
          <cell r="A9" t="str">
            <v>A</v>
          </cell>
        </row>
      </sheetData>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ow r="9">
          <cell r="A9" t="str">
            <v>A</v>
          </cell>
        </row>
      </sheetData>
      <sheetData sheetId="24314">
        <row r="9">
          <cell r="A9" t="str">
            <v>A</v>
          </cell>
        </row>
      </sheetData>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ow r="9">
          <cell r="A9" t="str">
            <v>A</v>
          </cell>
        </row>
      </sheetData>
      <sheetData sheetId="24330">
        <row r="9">
          <cell r="A9" t="str">
            <v>A</v>
          </cell>
        </row>
      </sheetData>
      <sheetData sheetId="24331">
        <row r="9">
          <cell r="A9" t="str">
            <v>A</v>
          </cell>
        </row>
      </sheetData>
      <sheetData sheetId="24332">
        <row r="9">
          <cell r="A9" t="str">
            <v>A</v>
          </cell>
        </row>
      </sheetData>
      <sheetData sheetId="24333" refreshError="1"/>
      <sheetData sheetId="24334" refreshError="1"/>
      <sheetData sheetId="24335" refreshError="1"/>
      <sheetData sheetId="24336">
        <row r="9">
          <cell r="A9" t="str">
            <v>A</v>
          </cell>
        </row>
      </sheetData>
      <sheetData sheetId="24337">
        <row r="9">
          <cell r="A9" t="str">
            <v>A</v>
          </cell>
        </row>
      </sheetData>
      <sheetData sheetId="24338">
        <row r="9">
          <cell r="A9" t="str">
            <v>A</v>
          </cell>
        </row>
      </sheetData>
      <sheetData sheetId="24339">
        <row r="9">
          <cell r="A9" t="str">
            <v>A</v>
          </cell>
        </row>
      </sheetData>
      <sheetData sheetId="24340">
        <row r="9">
          <cell r="A9" t="str">
            <v>A</v>
          </cell>
        </row>
      </sheetData>
      <sheetData sheetId="24341">
        <row r="9">
          <cell r="A9" t="str">
            <v>A</v>
          </cell>
        </row>
      </sheetData>
      <sheetData sheetId="24342">
        <row r="9">
          <cell r="A9" t="str">
            <v>A</v>
          </cell>
        </row>
      </sheetData>
      <sheetData sheetId="24343">
        <row r="9">
          <cell r="A9" t="str">
            <v>A</v>
          </cell>
        </row>
      </sheetData>
      <sheetData sheetId="24344">
        <row r="9">
          <cell r="A9" t="str">
            <v>A</v>
          </cell>
        </row>
      </sheetData>
      <sheetData sheetId="24345">
        <row r="9">
          <cell r="A9" t="str">
            <v>A</v>
          </cell>
        </row>
      </sheetData>
      <sheetData sheetId="24346">
        <row r="9">
          <cell r="A9" t="str">
            <v>A</v>
          </cell>
        </row>
      </sheetData>
      <sheetData sheetId="24347">
        <row r="9">
          <cell r="A9" t="str">
            <v>A</v>
          </cell>
        </row>
      </sheetData>
      <sheetData sheetId="24348">
        <row r="9">
          <cell r="A9" t="str">
            <v>A</v>
          </cell>
        </row>
      </sheetData>
      <sheetData sheetId="24349">
        <row r="9">
          <cell r="A9" t="str">
            <v>A</v>
          </cell>
        </row>
      </sheetData>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ow r="9">
          <cell r="A9" t="str">
            <v>A</v>
          </cell>
        </row>
      </sheetData>
      <sheetData sheetId="24413">
        <row r="9">
          <cell r="A9" t="str">
            <v>A</v>
          </cell>
        </row>
      </sheetData>
      <sheetData sheetId="24414">
        <row r="9">
          <cell r="A9" t="str">
            <v>A</v>
          </cell>
        </row>
      </sheetData>
      <sheetData sheetId="24415" refreshError="1"/>
      <sheetData sheetId="24416" refreshError="1"/>
      <sheetData sheetId="24417" refreshError="1"/>
      <sheetData sheetId="24418" refreshError="1"/>
      <sheetData sheetId="24419"/>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efreshError="1"/>
      <sheetData sheetId="24428" refreshError="1"/>
      <sheetData sheetId="24429" refreshError="1"/>
      <sheetData sheetId="24430" refreshError="1"/>
      <sheetData sheetId="24431" refreshError="1"/>
      <sheetData sheetId="24432" refreshError="1"/>
      <sheetData sheetId="24433" refreshError="1"/>
      <sheetData sheetId="24434" refreshError="1"/>
      <sheetData sheetId="24435" refreshError="1"/>
      <sheetData sheetId="24436" refreshError="1"/>
      <sheetData sheetId="24437" refreshError="1"/>
      <sheetData sheetId="24438" refreshError="1"/>
      <sheetData sheetId="24439">
        <row r="9">
          <cell r="A9" t="str">
            <v>A</v>
          </cell>
        </row>
      </sheetData>
      <sheetData sheetId="24440" refreshError="1"/>
      <sheetData sheetId="24441" refreshError="1"/>
      <sheetData sheetId="24442" refreshError="1"/>
      <sheetData sheetId="24443">
        <row r="9">
          <cell r="A9" t="str">
            <v>A</v>
          </cell>
        </row>
      </sheetData>
      <sheetData sheetId="24444" refreshError="1"/>
      <sheetData sheetId="24445">
        <row r="9">
          <cell r="A9" t="str">
            <v>A</v>
          </cell>
        </row>
      </sheetData>
      <sheetData sheetId="24446">
        <row r="9">
          <cell r="A9" t="str">
            <v>A</v>
          </cell>
        </row>
      </sheetData>
      <sheetData sheetId="24447" refreshError="1"/>
      <sheetData sheetId="24448" refreshError="1"/>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efreshError="1"/>
      <sheetData sheetId="24464" refreshError="1"/>
      <sheetData sheetId="24465" refreshError="1"/>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efreshError="1"/>
      <sheetData sheetId="24472" refreshError="1"/>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ow r="9">
          <cell r="A9" t="str">
            <v>A</v>
          </cell>
        </row>
      </sheetData>
      <sheetData sheetId="24490">
        <row r="9">
          <cell r="A9" t="str">
            <v>A</v>
          </cell>
        </row>
      </sheetData>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ow r="9">
          <cell r="A9" t="str">
            <v>A</v>
          </cell>
        </row>
      </sheetData>
      <sheetData sheetId="24499">
        <row r="9">
          <cell r="A9" t="str">
            <v>A</v>
          </cell>
        </row>
      </sheetData>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ow r="9">
          <cell r="A9" t="str">
            <v>A</v>
          </cell>
        </row>
      </sheetData>
      <sheetData sheetId="24510">
        <row r="9">
          <cell r="A9" t="str">
            <v>A</v>
          </cell>
        </row>
      </sheetData>
      <sheetData sheetId="24511">
        <row r="9">
          <cell r="A9" t="str">
            <v>A</v>
          </cell>
        </row>
      </sheetData>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ow r="9">
          <cell r="A9" t="str">
            <v>A</v>
          </cell>
        </row>
      </sheetData>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efreshError="1"/>
      <sheetData sheetId="24566" refreshError="1"/>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efreshError="1"/>
      <sheetData sheetId="24575" refreshError="1"/>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efreshError="1"/>
      <sheetData sheetId="24586" refreshError="1"/>
      <sheetData sheetId="24587" refreshError="1"/>
      <sheetData sheetId="24588" refreshError="1"/>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efreshError="1"/>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ow r="9">
          <cell r="A9" t="str">
            <v>A</v>
          </cell>
        </row>
      </sheetData>
      <sheetData sheetId="24623">
        <row r="9">
          <cell r="A9" t="str">
            <v>A</v>
          </cell>
        </row>
      </sheetData>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ow r="9">
          <cell r="A9" t="str">
            <v>A</v>
          </cell>
        </row>
      </sheetData>
      <sheetData sheetId="24629">
        <row r="9">
          <cell r="A9" t="str">
            <v>A</v>
          </cell>
        </row>
      </sheetData>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ow r="9">
          <cell r="A9" t="str">
            <v>A</v>
          </cell>
        </row>
      </sheetData>
      <sheetData sheetId="24636">
        <row r="9">
          <cell r="A9" t="str">
            <v>A</v>
          </cell>
        </row>
      </sheetData>
      <sheetData sheetId="24637">
        <row r="9">
          <cell r="A9" t="str">
            <v>A</v>
          </cell>
        </row>
      </sheetData>
      <sheetData sheetId="24638">
        <row r="9">
          <cell r="A9" t="str">
            <v>A</v>
          </cell>
        </row>
      </sheetData>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row r="9">
          <cell r="A9" t="str">
            <v>A</v>
          </cell>
        </row>
      </sheetData>
      <sheetData sheetId="24649">
        <row r="9">
          <cell r="A9" t="str">
            <v>A</v>
          </cell>
        </row>
      </sheetData>
      <sheetData sheetId="24650">
        <row r="9">
          <cell r="A9" t="str">
            <v>A</v>
          </cell>
        </row>
      </sheetData>
      <sheetData sheetId="24651">
        <row r="9">
          <cell r="A9" t="str">
            <v>A</v>
          </cell>
        </row>
      </sheetData>
      <sheetData sheetId="24652">
        <row r="9">
          <cell r="A9" t="str">
            <v>A</v>
          </cell>
        </row>
      </sheetData>
      <sheetData sheetId="24653">
        <row r="9">
          <cell r="A9" t="str">
            <v>A</v>
          </cell>
        </row>
      </sheetData>
      <sheetData sheetId="24654">
        <row r="9">
          <cell r="A9" t="str">
            <v>A</v>
          </cell>
        </row>
      </sheetData>
      <sheetData sheetId="24655">
        <row r="9">
          <cell r="A9" t="str">
            <v>A</v>
          </cell>
        </row>
      </sheetData>
      <sheetData sheetId="24656">
        <row r="9">
          <cell r="A9" t="str">
            <v>A</v>
          </cell>
        </row>
      </sheetData>
      <sheetData sheetId="24657">
        <row r="9">
          <cell r="A9" t="str">
            <v>A</v>
          </cell>
        </row>
      </sheetData>
      <sheetData sheetId="24658">
        <row r="9">
          <cell r="A9" t="str">
            <v>A</v>
          </cell>
        </row>
      </sheetData>
      <sheetData sheetId="24659">
        <row r="9">
          <cell r="A9" t="str">
            <v>A</v>
          </cell>
        </row>
      </sheetData>
      <sheetData sheetId="24660">
        <row r="9">
          <cell r="A9" t="str">
            <v>A</v>
          </cell>
        </row>
      </sheetData>
      <sheetData sheetId="24661">
        <row r="9">
          <cell r="A9" t="str">
            <v>A</v>
          </cell>
        </row>
      </sheetData>
      <sheetData sheetId="24662">
        <row r="9">
          <cell r="A9" t="str">
            <v>A</v>
          </cell>
        </row>
      </sheetData>
      <sheetData sheetId="24663">
        <row r="9">
          <cell r="A9" t="str">
            <v>A</v>
          </cell>
        </row>
      </sheetData>
      <sheetData sheetId="24664">
        <row r="9">
          <cell r="A9" t="str">
            <v>A</v>
          </cell>
        </row>
      </sheetData>
      <sheetData sheetId="24665">
        <row r="9">
          <cell r="A9" t="str">
            <v>A</v>
          </cell>
        </row>
      </sheetData>
      <sheetData sheetId="24666">
        <row r="9">
          <cell r="A9" t="str">
            <v>A</v>
          </cell>
        </row>
      </sheetData>
      <sheetData sheetId="24667">
        <row r="9">
          <cell r="A9" t="str">
            <v>A</v>
          </cell>
        </row>
      </sheetData>
      <sheetData sheetId="24668">
        <row r="9">
          <cell r="A9" t="str">
            <v>A</v>
          </cell>
        </row>
      </sheetData>
      <sheetData sheetId="24669">
        <row r="9">
          <cell r="A9" t="str">
            <v>A</v>
          </cell>
        </row>
      </sheetData>
      <sheetData sheetId="24670">
        <row r="9">
          <cell r="A9" t="str">
            <v>A</v>
          </cell>
        </row>
      </sheetData>
      <sheetData sheetId="24671">
        <row r="9">
          <cell r="A9" t="str">
            <v>A</v>
          </cell>
        </row>
      </sheetData>
      <sheetData sheetId="24672">
        <row r="9">
          <cell r="A9" t="str">
            <v>A</v>
          </cell>
        </row>
      </sheetData>
      <sheetData sheetId="24673">
        <row r="9">
          <cell r="A9" t="str">
            <v>A</v>
          </cell>
        </row>
      </sheetData>
      <sheetData sheetId="24674">
        <row r="9">
          <cell r="A9" t="str">
            <v>A</v>
          </cell>
        </row>
      </sheetData>
      <sheetData sheetId="24675">
        <row r="9">
          <cell r="A9" t="str">
            <v>A</v>
          </cell>
        </row>
      </sheetData>
      <sheetData sheetId="24676">
        <row r="9">
          <cell r="A9" t="str">
            <v>A</v>
          </cell>
        </row>
      </sheetData>
      <sheetData sheetId="24677" refreshError="1"/>
      <sheetData sheetId="24678" refreshError="1"/>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efreshError="1"/>
      <sheetData sheetId="24767" refreshError="1"/>
      <sheetData sheetId="24768" refreshError="1"/>
      <sheetData sheetId="24769" refreshError="1"/>
      <sheetData sheetId="24770">
        <row r="9">
          <cell r="A9" t="str">
            <v>A</v>
          </cell>
        </row>
      </sheetData>
      <sheetData sheetId="24771">
        <row r="9">
          <cell r="A9" t="str">
            <v>A</v>
          </cell>
        </row>
      </sheetData>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ow r="9">
          <cell r="A9" t="str">
            <v>A</v>
          </cell>
        </row>
      </sheetData>
      <sheetData sheetId="24781">
        <row r="9">
          <cell r="A9" t="str">
            <v>A</v>
          </cell>
        </row>
      </sheetData>
      <sheetData sheetId="24782">
        <row r="9">
          <cell r="A9" t="str">
            <v>A</v>
          </cell>
        </row>
      </sheetData>
      <sheetData sheetId="24783" refreshError="1"/>
      <sheetData sheetId="24784">
        <row r="9">
          <cell r="A9" t="str">
            <v>A</v>
          </cell>
        </row>
      </sheetData>
      <sheetData sheetId="24785">
        <row r="9">
          <cell r="A9" t="str">
            <v>A</v>
          </cell>
        </row>
      </sheetData>
      <sheetData sheetId="24786">
        <row r="9">
          <cell r="A9" t="str">
            <v>A</v>
          </cell>
        </row>
      </sheetData>
      <sheetData sheetId="24787">
        <row r="9">
          <cell r="A9" t="str">
            <v>A</v>
          </cell>
        </row>
      </sheetData>
      <sheetData sheetId="24788">
        <row r="9">
          <cell r="A9" t="str">
            <v>A</v>
          </cell>
        </row>
      </sheetData>
      <sheetData sheetId="24789">
        <row r="9">
          <cell r="A9" t="str">
            <v>A</v>
          </cell>
        </row>
      </sheetData>
      <sheetData sheetId="24790">
        <row r="9">
          <cell r="A9" t="str">
            <v>A</v>
          </cell>
        </row>
      </sheetData>
      <sheetData sheetId="24791" refreshError="1"/>
      <sheetData sheetId="24792" refreshError="1"/>
      <sheetData sheetId="24793">
        <row r="9">
          <cell r="A9" t="str">
            <v>A</v>
          </cell>
        </row>
      </sheetData>
      <sheetData sheetId="24794">
        <row r="9">
          <cell r="A9" t="str">
            <v>A</v>
          </cell>
        </row>
      </sheetData>
      <sheetData sheetId="24795">
        <row r="9">
          <cell r="A9" t="str">
            <v>A</v>
          </cell>
        </row>
      </sheetData>
      <sheetData sheetId="24796">
        <row r="9">
          <cell r="A9" t="str">
            <v>A</v>
          </cell>
        </row>
      </sheetData>
      <sheetData sheetId="24797">
        <row r="9">
          <cell r="A9" t="str">
            <v>A</v>
          </cell>
        </row>
      </sheetData>
      <sheetData sheetId="24798">
        <row r="9">
          <cell r="A9" t="str">
            <v>A</v>
          </cell>
        </row>
      </sheetData>
      <sheetData sheetId="24799">
        <row r="9">
          <cell r="A9" t="str">
            <v>A</v>
          </cell>
        </row>
      </sheetData>
      <sheetData sheetId="24800">
        <row r="9">
          <cell r="A9" t="str">
            <v>A</v>
          </cell>
        </row>
      </sheetData>
      <sheetData sheetId="24801">
        <row r="9">
          <cell r="A9" t="str">
            <v>A</v>
          </cell>
        </row>
      </sheetData>
      <sheetData sheetId="24802">
        <row r="9">
          <cell r="A9" t="str">
            <v>A</v>
          </cell>
        </row>
      </sheetData>
      <sheetData sheetId="24803">
        <row r="9">
          <cell r="A9" t="str">
            <v>A</v>
          </cell>
        </row>
      </sheetData>
      <sheetData sheetId="24804">
        <row r="9">
          <cell r="A9" t="str">
            <v>A</v>
          </cell>
        </row>
      </sheetData>
      <sheetData sheetId="24805">
        <row r="9">
          <cell r="A9" t="str">
            <v>A</v>
          </cell>
        </row>
      </sheetData>
      <sheetData sheetId="24806">
        <row r="9">
          <cell r="A9" t="str">
            <v>A</v>
          </cell>
        </row>
      </sheetData>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ow r="9">
          <cell r="A9" t="str">
            <v>A</v>
          </cell>
        </row>
      </sheetData>
      <sheetData sheetId="24876">
        <row r="9">
          <cell r="A9" t="str">
            <v>A</v>
          </cell>
        </row>
      </sheetData>
      <sheetData sheetId="24877">
        <row r="9">
          <cell r="A9" t="str">
            <v>A</v>
          </cell>
        </row>
      </sheetData>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ow r="9">
          <cell r="A9" t="str">
            <v>A</v>
          </cell>
        </row>
      </sheetData>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ow r="9">
          <cell r="A9" t="str">
            <v>A</v>
          </cell>
        </row>
      </sheetData>
      <sheetData sheetId="24896">
        <row r="9">
          <cell r="A9" t="str">
            <v>A</v>
          </cell>
        </row>
      </sheetData>
      <sheetData sheetId="24897">
        <row r="9">
          <cell r="A9" t="str">
            <v>A</v>
          </cell>
        </row>
      </sheetData>
      <sheetData sheetId="24898">
        <row r="9">
          <cell r="A9" t="str">
            <v>A</v>
          </cell>
        </row>
      </sheetData>
      <sheetData sheetId="24899">
        <row r="9">
          <cell r="A9" t="str">
            <v>A</v>
          </cell>
        </row>
      </sheetData>
      <sheetData sheetId="24900">
        <row r="9">
          <cell r="A9" t="str">
            <v>A</v>
          </cell>
        </row>
      </sheetData>
      <sheetData sheetId="24901">
        <row r="9">
          <cell r="A9" t="str">
            <v>A</v>
          </cell>
        </row>
      </sheetData>
      <sheetData sheetId="24902">
        <row r="9">
          <cell r="A9" t="str">
            <v>A</v>
          </cell>
        </row>
      </sheetData>
      <sheetData sheetId="24903">
        <row r="9">
          <cell r="A9" t="str">
            <v>A</v>
          </cell>
        </row>
      </sheetData>
      <sheetData sheetId="24904">
        <row r="9">
          <cell r="A9" t="str">
            <v>A</v>
          </cell>
        </row>
      </sheetData>
      <sheetData sheetId="24905">
        <row r="9">
          <cell r="A9" t="str">
            <v>A</v>
          </cell>
        </row>
      </sheetData>
      <sheetData sheetId="24906">
        <row r="9">
          <cell r="A9" t="str">
            <v>A</v>
          </cell>
        </row>
      </sheetData>
      <sheetData sheetId="24907">
        <row r="9">
          <cell r="A9" t="str">
            <v>A</v>
          </cell>
        </row>
      </sheetData>
      <sheetData sheetId="24908">
        <row r="9">
          <cell r="A9" t="str">
            <v>A</v>
          </cell>
        </row>
      </sheetData>
      <sheetData sheetId="24909">
        <row r="9">
          <cell r="A9" t="str">
            <v>A</v>
          </cell>
        </row>
      </sheetData>
      <sheetData sheetId="24910">
        <row r="9">
          <cell r="A9" t="str">
            <v>A</v>
          </cell>
        </row>
      </sheetData>
      <sheetData sheetId="24911">
        <row r="9">
          <cell r="A9" t="str">
            <v>A</v>
          </cell>
        </row>
      </sheetData>
      <sheetData sheetId="24912">
        <row r="9">
          <cell r="A9" t="str">
            <v>A</v>
          </cell>
        </row>
      </sheetData>
      <sheetData sheetId="24913">
        <row r="9">
          <cell r="A9" t="str">
            <v>A</v>
          </cell>
        </row>
      </sheetData>
      <sheetData sheetId="24914">
        <row r="9">
          <cell r="A9" t="str">
            <v>A</v>
          </cell>
        </row>
      </sheetData>
      <sheetData sheetId="24915">
        <row r="9">
          <cell r="A9" t="str">
            <v>A</v>
          </cell>
        </row>
      </sheetData>
      <sheetData sheetId="24916">
        <row r="9">
          <cell r="A9" t="str">
            <v>A</v>
          </cell>
        </row>
      </sheetData>
      <sheetData sheetId="24917">
        <row r="9">
          <cell r="A9" t="str">
            <v>A</v>
          </cell>
        </row>
      </sheetData>
      <sheetData sheetId="24918">
        <row r="9">
          <cell r="A9" t="str">
            <v>A</v>
          </cell>
        </row>
      </sheetData>
      <sheetData sheetId="24919">
        <row r="9">
          <cell r="A9" t="str">
            <v>A</v>
          </cell>
        </row>
      </sheetData>
      <sheetData sheetId="24920">
        <row r="9">
          <cell r="A9" t="str">
            <v>A</v>
          </cell>
        </row>
      </sheetData>
      <sheetData sheetId="24921">
        <row r="9">
          <cell r="A9" t="str">
            <v>A</v>
          </cell>
        </row>
      </sheetData>
      <sheetData sheetId="24922">
        <row r="9">
          <cell r="A9" t="str">
            <v>A</v>
          </cell>
        </row>
      </sheetData>
      <sheetData sheetId="24923">
        <row r="9">
          <cell r="A9" t="str">
            <v>A</v>
          </cell>
        </row>
      </sheetData>
      <sheetData sheetId="24924">
        <row r="9">
          <cell r="A9" t="str">
            <v>A</v>
          </cell>
        </row>
      </sheetData>
      <sheetData sheetId="24925">
        <row r="9">
          <cell r="A9" t="str">
            <v>A</v>
          </cell>
        </row>
      </sheetData>
      <sheetData sheetId="24926">
        <row r="9">
          <cell r="A9" t="str">
            <v>A</v>
          </cell>
        </row>
      </sheetData>
      <sheetData sheetId="24927">
        <row r="9">
          <cell r="A9" t="str">
            <v>A</v>
          </cell>
        </row>
      </sheetData>
      <sheetData sheetId="24928">
        <row r="9">
          <cell r="A9" t="str">
            <v>A</v>
          </cell>
        </row>
      </sheetData>
      <sheetData sheetId="24929">
        <row r="9">
          <cell r="A9" t="str">
            <v>A</v>
          </cell>
        </row>
      </sheetData>
      <sheetData sheetId="24930">
        <row r="9">
          <cell r="A9" t="str">
            <v>A</v>
          </cell>
        </row>
      </sheetData>
      <sheetData sheetId="24931">
        <row r="9">
          <cell r="A9" t="str">
            <v>A</v>
          </cell>
        </row>
      </sheetData>
      <sheetData sheetId="24932">
        <row r="9">
          <cell r="A9" t="str">
            <v>A</v>
          </cell>
        </row>
      </sheetData>
      <sheetData sheetId="24933">
        <row r="9">
          <cell r="A9" t="str">
            <v>A</v>
          </cell>
        </row>
      </sheetData>
      <sheetData sheetId="24934">
        <row r="9">
          <cell r="A9" t="str">
            <v>A</v>
          </cell>
        </row>
      </sheetData>
      <sheetData sheetId="24935">
        <row r="9">
          <cell r="A9" t="str">
            <v>A</v>
          </cell>
        </row>
      </sheetData>
      <sheetData sheetId="24936">
        <row r="9">
          <cell r="A9" t="str">
            <v>A</v>
          </cell>
        </row>
      </sheetData>
      <sheetData sheetId="24937">
        <row r="9">
          <cell r="A9" t="str">
            <v>A</v>
          </cell>
        </row>
      </sheetData>
      <sheetData sheetId="24938">
        <row r="9">
          <cell r="A9" t="str">
            <v>A</v>
          </cell>
        </row>
      </sheetData>
      <sheetData sheetId="24939">
        <row r="9">
          <cell r="A9" t="str">
            <v>A</v>
          </cell>
        </row>
      </sheetData>
      <sheetData sheetId="24940">
        <row r="9">
          <cell r="A9" t="str">
            <v>A</v>
          </cell>
        </row>
      </sheetData>
      <sheetData sheetId="24941">
        <row r="9">
          <cell r="A9" t="str">
            <v>A</v>
          </cell>
        </row>
      </sheetData>
      <sheetData sheetId="24942">
        <row r="9">
          <cell r="A9" t="str">
            <v>A</v>
          </cell>
        </row>
      </sheetData>
      <sheetData sheetId="24943">
        <row r="9">
          <cell r="A9" t="str">
            <v>A</v>
          </cell>
        </row>
      </sheetData>
      <sheetData sheetId="24944">
        <row r="9">
          <cell r="A9" t="str">
            <v>A</v>
          </cell>
        </row>
      </sheetData>
      <sheetData sheetId="24945">
        <row r="9">
          <cell r="A9" t="str">
            <v>A</v>
          </cell>
        </row>
      </sheetData>
      <sheetData sheetId="24946">
        <row r="9">
          <cell r="A9" t="str">
            <v>A</v>
          </cell>
        </row>
      </sheetData>
      <sheetData sheetId="24947">
        <row r="9">
          <cell r="A9" t="str">
            <v>A</v>
          </cell>
        </row>
      </sheetData>
      <sheetData sheetId="24948">
        <row r="9">
          <cell r="A9" t="str">
            <v>A</v>
          </cell>
        </row>
      </sheetData>
      <sheetData sheetId="24949">
        <row r="9">
          <cell r="A9" t="str">
            <v>A</v>
          </cell>
        </row>
      </sheetData>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ow r="9">
          <cell r="A9" t="str">
            <v>A</v>
          </cell>
        </row>
      </sheetData>
      <sheetData sheetId="26549">
        <row r="9">
          <cell r="A9" t="str">
            <v>A</v>
          </cell>
        </row>
      </sheetData>
      <sheetData sheetId="26550">
        <row r="9">
          <cell r="A9" t="str">
            <v>A</v>
          </cell>
        </row>
      </sheetData>
      <sheetData sheetId="26551">
        <row r="9">
          <cell r="A9" t="str">
            <v>A</v>
          </cell>
        </row>
      </sheetData>
      <sheetData sheetId="26552">
        <row r="9">
          <cell r="A9" t="str">
            <v>A</v>
          </cell>
        </row>
      </sheetData>
      <sheetData sheetId="26553">
        <row r="9">
          <cell r="A9" t="str">
            <v>A</v>
          </cell>
        </row>
      </sheetData>
      <sheetData sheetId="26554">
        <row r="9">
          <cell r="A9" t="str">
            <v>A</v>
          </cell>
        </row>
      </sheetData>
      <sheetData sheetId="26555">
        <row r="9">
          <cell r="A9" t="str">
            <v>A</v>
          </cell>
        </row>
      </sheetData>
      <sheetData sheetId="26556">
        <row r="9">
          <cell r="A9" t="str">
            <v>A</v>
          </cell>
        </row>
      </sheetData>
      <sheetData sheetId="26557">
        <row r="9">
          <cell r="A9" t="str">
            <v>A</v>
          </cell>
        </row>
      </sheetData>
      <sheetData sheetId="26558">
        <row r="9">
          <cell r="A9" t="str">
            <v>A</v>
          </cell>
        </row>
      </sheetData>
      <sheetData sheetId="26559">
        <row r="9">
          <cell r="A9" t="str">
            <v>A</v>
          </cell>
        </row>
      </sheetData>
      <sheetData sheetId="26560">
        <row r="9">
          <cell r="A9" t="str">
            <v>A</v>
          </cell>
        </row>
      </sheetData>
      <sheetData sheetId="26561">
        <row r="9">
          <cell r="A9" t="str">
            <v>A</v>
          </cell>
        </row>
      </sheetData>
      <sheetData sheetId="26562">
        <row r="9">
          <cell r="A9" t="str">
            <v>A</v>
          </cell>
        </row>
      </sheetData>
      <sheetData sheetId="26563">
        <row r="9">
          <cell r="A9" t="str">
            <v>A</v>
          </cell>
        </row>
      </sheetData>
      <sheetData sheetId="26564">
        <row r="9">
          <cell r="A9" t="str">
            <v>A</v>
          </cell>
        </row>
      </sheetData>
      <sheetData sheetId="26565">
        <row r="9">
          <cell r="A9" t="str">
            <v>A</v>
          </cell>
        </row>
      </sheetData>
      <sheetData sheetId="26566">
        <row r="9">
          <cell r="A9" t="str">
            <v>A</v>
          </cell>
        </row>
      </sheetData>
      <sheetData sheetId="26567">
        <row r="9">
          <cell r="A9" t="str">
            <v>A</v>
          </cell>
        </row>
      </sheetData>
      <sheetData sheetId="26568">
        <row r="9">
          <cell r="A9" t="str">
            <v>A</v>
          </cell>
        </row>
      </sheetData>
      <sheetData sheetId="26569">
        <row r="9">
          <cell r="A9" t="str">
            <v>A</v>
          </cell>
        </row>
      </sheetData>
      <sheetData sheetId="26570">
        <row r="9">
          <cell r="A9" t="str">
            <v>A</v>
          </cell>
        </row>
      </sheetData>
      <sheetData sheetId="26571">
        <row r="9">
          <cell r="A9" t="str">
            <v>A</v>
          </cell>
        </row>
      </sheetData>
      <sheetData sheetId="26572">
        <row r="9">
          <cell r="A9" t="str">
            <v>A</v>
          </cell>
        </row>
      </sheetData>
      <sheetData sheetId="26573">
        <row r="9">
          <cell r="A9" t="str">
            <v>A</v>
          </cell>
        </row>
      </sheetData>
      <sheetData sheetId="26574">
        <row r="9">
          <cell r="A9" t="str">
            <v>A</v>
          </cell>
        </row>
      </sheetData>
      <sheetData sheetId="26575">
        <row r="9">
          <cell r="A9" t="str">
            <v>A</v>
          </cell>
        </row>
      </sheetData>
      <sheetData sheetId="26576">
        <row r="9">
          <cell r="A9" t="str">
            <v>A</v>
          </cell>
        </row>
      </sheetData>
      <sheetData sheetId="26577">
        <row r="9">
          <cell r="A9" t="str">
            <v>A</v>
          </cell>
        </row>
      </sheetData>
      <sheetData sheetId="26578">
        <row r="9">
          <cell r="A9" t="str">
            <v>A</v>
          </cell>
        </row>
      </sheetData>
      <sheetData sheetId="26579">
        <row r="9">
          <cell r="A9" t="str">
            <v>A</v>
          </cell>
        </row>
      </sheetData>
      <sheetData sheetId="26580">
        <row r="9">
          <cell r="A9" t="str">
            <v>A</v>
          </cell>
        </row>
      </sheetData>
      <sheetData sheetId="26581">
        <row r="9">
          <cell r="A9" t="str">
            <v>A</v>
          </cell>
        </row>
      </sheetData>
      <sheetData sheetId="26582">
        <row r="9">
          <cell r="A9" t="str">
            <v>A</v>
          </cell>
        </row>
      </sheetData>
      <sheetData sheetId="26583">
        <row r="9">
          <cell r="A9" t="str">
            <v>A</v>
          </cell>
        </row>
      </sheetData>
      <sheetData sheetId="26584">
        <row r="9">
          <cell r="A9" t="str">
            <v>A</v>
          </cell>
        </row>
      </sheetData>
      <sheetData sheetId="26585">
        <row r="9">
          <cell r="A9" t="str">
            <v>A</v>
          </cell>
        </row>
      </sheetData>
      <sheetData sheetId="26586">
        <row r="9">
          <cell r="A9" t="str">
            <v>A</v>
          </cell>
        </row>
      </sheetData>
      <sheetData sheetId="26587">
        <row r="9">
          <cell r="A9" t="str">
            <v>A</v>
          </cell>
        </row>
      </sheetData>
      <sheetData sheetId="26588">
        <row r="9">
          <cell r="A9" t="str">
            <v>A</v>
          </cell>
        </row>
      </sheetData>
      <sheetData sheetId="26589">
        <row r="9">
          <cell r="A9" t="str">
            <v>A</v>
          </cell>
        </row>
      </sheetData>
      <sheetData sheetId="26590">
        <row r="9">
          <cell r="A9" t="str">
            <v>A</v>
          </cell>
        </row>
      </sheetData>
      <sheetData sheetId="26591">
        <row r="9">
          <cell r="A9" t="str">
            <v>A</v>
          </cell>
        </row>
      </sheetData>
      <sheetData sheetId="26592">
        <row r="9">
          <cell r="A9" t="str">
            <v>A</v>
          </cell>
        </row>
      </sheetData>
      <sheetData sheetId="26593">
        <row r="9">
          <cell r="A9" t="str">
            <v>A</v>
          </cell>
        </row>
      </sheetData>
      <sheetData sheetId="26594">
        <row r="9">
          <cell r="A9" t="str">
            <v>A</v>
          </cell>
        </row>
      </sheetData>
      <sheetData sheetId="26595">
        <row r="9">
          <cell r="A9" t="str">
            <v>A</v>
          </cell>
        </row>
      </sheetData>
      <sheetData sheetId="26596">
        <row r="9">
          <cell r="A9" t="str">
            <v>A</v>
          </cell>
        </row>
      </sheetData>
      <sheetData sheetId="26597">
        <row r="9">
          <cell r="A9" t="str">
            <v>A</v>
          </cell>
        </row>
      </sheetData>
      <sheetData sheetId="26598">
        <row r="9">
          <cell r="A9" t="str">
            <v>A</v>
          </cell>
        </row>
      </sheetData>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ow r="9">
          <cell r="A9" t="str">
            <v>A</v>
          </cell>
        </row>
      </sheetData>
      <sheetData sheetId="26616">
        <row r="9">
          <cell r="A9" t="str">
            <v>A</v>
          </cell>
        </row>
      </sheetData>
      <sheetData sheetId="26617">
        <row r="9">
          <cell r="A9" t="str">
            <v>A</v>
          </cell>
        </row>
      </sheetData>
      <sheetData sheetId="26618">
        <row r="9">
          <cell r="A9" t="str">
            <v>A</v>
          </cell>
        </row>
      </sheetData>
      <sheetData sheetId="26619">
        <row r="9">
          <cell r="A9" t="str">
            <v>A</v>
          </cell>
        </row>
      </sheetData>
      <sheetData sheetId="26620">
        <row r="9">
          <cell r="A9" t="str">
            <v>A</v>
          </cell>
        </row>
      </sheetData>
      <sheetData sheetId="26621">
        <row r="9">
          <cell r="A9" t="str">
            <v>A</v>
          </cell>
        </row>
      </sheetData>
      <sheetData sheetId="26622">
        <row r="9">
          <cell r="A9" t="str">
            <v>A</v>
          </cell>
        </row>
      </sheetData>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efreshError="1"/>
      <sheetData sheetId="26634" refreshError="1"/>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efreshError="1"/>
      <sheetData sheetId="26651" refreshError="1"/>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efreshError="1"/>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efreshError="1"/>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efreshError="1"/>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ow r="9">
          <cell r="A9" t="str">
            <v>A</v>
          </cell>
        </row>
      </sheetData>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efreshError="1"/>
      <sheetData sheetId="27074">
        <row r="9">
          <cell r="A9" t="str">
            <v>A</v>
          </cell>
        </row>
      </sheetData>
      <sheetData sheetId="27075" refreshError="1"/>
      <sheetData sheetId="27076" refreshError="1"/>
      <sheetData sheetId="27077" refreshError="1"/>
      <sheetData sheetId="27078" refreshError="1"/>
      <sheetData sheetId="27079" refreshError="1"/>
      <sheetData sheetId="27080" refreshError="1"/>
      <sheetData sheetId="27081">
        <row r="9">
          <cell r="A9" t="str">
            <v>A</v>
          </cell>
        </row>
      </sheetData>
      <sheetData sheetId="27082" refreshError="1"/>
      <sheetData sheetId="27083">
        <row r="9">
          <cell r="A9" t="str">
            <v>A</v>
          </cell>
        </row>
      </sheetData>
      <sheetData sheetId="27084">
        <row r="9">
          <cell r="A9" t="str">
            <v>A</v>
          </cell>
        </row>
      </sheetData>
      <sheetData sheetId="27085" refreshError="1"/>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efreshError="1"/>
      <sheetData sheetId="27110" refreshError="1"/>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ow r="9">
          <cell r="A9" t="str">
            <v>A</v>
          </cell>
        </row>
      </sheetData>
      <sheetData sheetId="27151">
        <row r="9">
          <cell r="A9" t="str">
            <v>A</v>
          </cell>
        </row>
      </sheetData>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efreshError="1"/>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efreshError="1"/>
      <sheetData sheetId="27207" refreshError="1"/>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efreshError="1"/>
      <sheetData sheetId="27219">
        <row r="9">
          <cell r="A9" t="str">
            <v>A</v>
          </cell>
        </row>
      </sheetData>
      <sheetData sheetId="27220" refreshError="1"/>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efreshError="1"/>
      <sheetData sheetId="27251" refreshError="1"/>
      <sheetData sheetId="27252" refreshError="1"/>
      <sheetData sheetId="27253" refreshError="1"/>
      <sheetData sheetId="27254" refreshError="1"/>
      <sheetData sheetId="27255" refreshError="1"/>
      <sheetData sheetId="27256">
        <row r="9">
          <cell r="A9" t="str">
            <v>A</v>
          </cell>
        </row>
      </sheetData>
      <sheetData sheetId="27257">
        <row r="9">
          <cell r="A9" t="str">
            <v>A</v>
          </cell>
        </row>
      </sheetData>
      <sheetData sheetId="27258">
        <row r="9">
          <cell r="A9" t="str">
            <v>A</v>
          </cell>
        </row>
      </sheetData>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efreshError="1"/>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efreshError="1"/>
      <sheetData sheetId="27317" refreshError="1"/>
      <sheetData sheetId="27318">
        <row r="9">
          <cell r="A9" t="str">
            <v>A</v>
          </cell>
        </row>
      </sheetData>
      <sheetData sheetId="27319">
        <row r="9">
          <cell r="A9" t="str">
            <v>A</v>
          </cell>
        </row>
      </sheetData>
      <sheetData sheetId="27320">
        <row r="9">
          <cell r="A9" t="str">
            <v>A</v>
          </cell>
        </row>
      </sheetData>
      <sheetData sheetId="27321" refreshError="1"/>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efreshError="1"/>
      <sheetData sheetId="27344" refreshError="1"/>
      <sheetData sheetId="27345" refreshError="1"/>
      <sheetData sheetId="27346" refreshError="1"/>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ow r="9">
          <cell r="A9" t="str">
            <v>A</v>
          </cell>
        </row>
      </sheetData>
      <sheetData sheetId="27417" refreshError="1"/>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efreshError="1"/>
      <sheetData sheetId="27481" refreshError="1"/>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efreshError="1"/>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ow r="9">
          <cell r="A9" t="str">
            <v>A</v>
          </cell>
        </row>
      </sheetData>
      <sheetData sheetId="27519">
        <row r="9">
          <cell r="A9" t="str">
            <v>A</v>
          </cell>
        </row>
      </sheetData>
      <sheetData sheetId="27520">
        <row r="9">
          <cell r="A9" t="str">
            <v>A</v>
          </cell>
        </row>
      </sheetData>
      <sheetData sheetId="27521">
        <row r="9">
          <cell r="A9" t="str">
            <v>A</v>
          </cell>
        </row>
      </sheetData>
      <sheetData sheetId="27522">
        <row r="9">
          <cell r="A9" t="str">
            <v>A</v>
          </cell>
        </row>
      </sheetData>
      <sheetData sheetId="27523">
        <row r="9">
          <cell r="A9" t="str">
            <v>A</v>
          </cell>
        </row>
      </sheetData>
      <sheetData sheetId="27524">
        <row r="9">
          <cell r="A9" t="str">
            <v>A</v>
          </cell>
        </row>
      </sheetData>
      <sheetData sheetId="27525">
        <row r="9">
          <cell r="A9" t="str">
            <v>A</v>
          </cell>
        </row>
      </sheetData>
      <sheetData sheetId="27526">
        <row r="9">
          <cell r="A9" t="str">
            <v>A</v>
          </cell>
        </row>
      </sheetData>
      <sheetData sheetId="27527">
        <row r="9">
          <cell r="A9" t="str">
            <v>A</v>
          </cell>
        </row>
      </sheetData>
      <sheetData sheetId="27528">
        <row r="9">
          <cell r="A9" t="str">
            <v>A</v>
          </cell>
        </row>
      </sheetData>
      <sheetData sheetId="27529">
        <row r="9">
          <cell r="A9" t="str">
            <v>A</v>
          </cell>
        </row>
      </sheetData>
      <sheetData sheetId="27530">
        <row r="9">
          <cell r="A9" t="str">
            <v>A</v>
          </cell>
        </row>
      </sheetData>
      <sheetData sheetId="27531" refreshError="1"/>
      <sheetData sheetId="27532" refreshError="1"/>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efreshError="1"/>
      <sheetData sheetId="27606">
        <row r="9">
          <cell r="A9" t="str">
            <v>A</v>
          </cell>
        </row>
      </sheetData>
      <sheetData sheetId="27607">
        <row r="9">
          <cell r="A9" t="str">
            <v>A</v>
          </cell>
        </row>
      </sheetData>
      <sheetData sheetId="27608">
        <row r="9">
          <cell r="A9" t="str">
            <v>A</v>
          </cell>
        </row>
      </sheetData>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ow r="9">
          <cell r="A9" t="str">
            <v>A</v>
          </cell>
        </row>
      </sheetData>
      <sheetData sheetId="27650">
        <row r="9">
          <cell r="A9" t="str">
            <v>A</v>
          </cell>
        </row>
      </sheetData>
      <sheetData sheetId="27651">
        <row r="9">
          <cell r="A9" t="str">
            <v>A</v>
          </cell>
        </row>
      </sheetData>
      <sheetData sheetId="27652">
        <row r="9">
          <cell r="A9" t="str">
            <v>A</v>
          </cell>
        </row>
      </sheetData>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ow r="9">
          <cell r="A9" t="str">
            <v>A</v>
          </cell>
        </row>
      </sheetData>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ow r="9">
          <cell r="A9" t="str">
            <v>A</v>
          </cell>
        </row>
      </sheetData>
      <sheetData sheetId="27680">
        <row r="9">
          <cell r="A9" t="str">
            <v>A</v>
          </cell>
        </row>
      </sheetData>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ow r="9">
          <cell r="A9" t="str">
            <v>A</v>
          </cell>
        </row>
      </sheetData>
      <sheetData sheetId="27756">
        <row r="9">
          <cell r="A9" t="str">
            <v>A</v>
          </cell>
        </row>
      </sheetData>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ow r="9">
          <cell r="A9" t="str">
            <v>A</v>
          </cell>
        </row>
      </sheetData>
      <sheetData sheetId="27762">
        <row r="9">
          <cell r="A9" t="str">
            <v>A</v>
          </cell>
        </row>
      </sheetData>
      <sheetData sheetId="27763">
        <row r="9">
          <cell r="A9" t="str">
            <v>A</v>
          </cell>
        </row>
      </sheetData>
      <sheetData sheetId="27764">
        <row r="9">
          <cell r="A9" t="str">
            <v>A</v>
          </cell>
        </row>
      </sheetData>
      <sheetData sheetId="27765">
        <row r="9">
          <cell r="A9" t="str">
            <v>A</v>
          </cell>
        </row>
      </sheetData>
      <sheetData sheetId="27766">
        <row r="9">
          <cell r="A9" t="str">
            <v>A</v>
          </cell>
        </row>
      </sheetData>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efreshError="1"/>
      <sheetData sheetId="27794" refreshError="1"/>
      <sheetData sheetId="27795" refreshError="1"/>
      <sheetData sheetId="27796" refreshError="1"/>
      <sheetData sheetId="27797" refreshError="1"/>
      <sheetData sheetId="27798" refreshError="1"/>
      <sheetData sheetId="27799" refreshError="1"/>
      <sheetData sheetId="27800" refreshError="1"/>
      <sheetData sheetId="27801" refreshError="1"/>
      <sheetData sheetId="27802" refreshError="1"/>
      <sheetData sheetId="27803" refreshError="1"/>
      <sheetData sheetId="27804" refreshError="1"/>
      <sheetData sheetId="27805" refreshError="1"/>
      <sheetData sheetId="27806" refreshError="1"/>
      <sheetData sheetId="27807" refreshError="1"/>
      <sheetData sheetId="27808" refreshError="1"/>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efreshError="1"/>
      <sheetData sheetId="27840" refreshError="1"/>
      <sheetData sheetId="27841" refreshError="1"/>
      <sheetData sheetId="27842" refreshError="1"/>
      <sheetData sheetId="27843" refreshError="1"/>
      <sheetData sheetId="27844" refreshError="1"/>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sheetData sheetId="27860" refreshError="1"/>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ow r="9">
          <cell r="A9" t="str">
            <v>A</v>
          </cell>
        </row>
      </sheetData>
      <sheetData sheetId="27926" refreshError="1"/>
      <sheetData sheetId="27927" refreshError="1"/>
      <sheetData sheetId="27928" refreshError="1"/>
      <sheetData sheetId="27929">
        <row r="9">
          <cell r="A9" t="str">
            <v>A</v>
          </cell>
        </row>
      </sheetData>
      <sheetData sheetId="27930" refreshError="1"/>
      <sheetData sheetId="27931">
        <row r="9">
          <cell r="A9" t="str">
            <v>A</v>
          </cell>
        </row>
      </sheetData>
      <sheetData sheetId="27932" refreshError="1"/>
      <sheetData sheetId="27933">
        <row r="9">
          <cell r="A9" t="str">
            <v>A</v>
          </cell>
        </row>
      </sheetData>
      <sheetData sheetId="27934">
        <row r="9">
          <cell r="A9" t="str">
            <v>A</v>
          </cell>
        </row>
      </sheetData>
      <sheetData sheetId="27935" refreshError="1"/>
      <sheetData sheetId="27936">
        <row r="9">
          <cell r="A9" t="str">
            <v>A</v>
          </cell>
        </row>
      </sheetData>
      <sheetData sheetId="27937" refreshError="1"/>
      <sheetData sheetId="27938" refreshError="1"/>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efreshError="1"/>
      <sheetData sheetId="27960" refreshError="1"/>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efreshError="1"/>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efreshError="1"/>
      <sheetData sheetId="28057" refreshError="1"/>
      <sheetData sheetId="28058">
        <row r="9">
          <cell r="A9" t="str">
            <v>A</v>
          </cell>
        </row>
      </sheetData>
      <sheetData sheetId="28059">
        <row r="9">
          <cell r="A9" t="str">
            <v>A</v>
          </cell>
        </row>
      </sheetData>
      <sheetData sheetId="28060">
        <row r="9">
          <cell r="A9" t="str">
            <v>A</v>
          </cell>
        </row>
      </sheetData>
      <sheetData sheetId="28061">
        <row r="9">
          <cell r="A9" t="str">
            <v>A</v>
          </cell>
        </row>
      </sheetData>
      <sheetData sheetId="28062">
        <row r="9">
          <cell r="A9" t="str">
            <v>A</v>
          </cell>
        </row>
      </sheetData>
      <sheetData sheetId="28063">
        <row r="9">
          <cell r="A9" t="str">
            <v>A</v>
          </cell>
        </row>
      </sheetData>
      <sheetData sheetId="28064">
        <row r="9">
          <cell r="A9" t="str">
            <v>A</v>
          </cell>
        </row>
      </sheetData>
      <sheetData sheetId="28065">
        <row r="9">
          <cell r="A9" t="str">
            <v>A</v>
          </cell>
        </row>
      </sheetData>
      <sheetData sheetId="28066">
        <row r="9">
          <cell r="A9" t="str">
            <v>A</v>
          </cell>
        </row>
      </sheetData>
      <sheetData sheetId="28067">
        <row r="9">
          <cell r="A9" t="str">
            <v>A</v>
          </cell>
        </row>
      </sheetData>
      <sheetData sheetId="28068" refreshError="1"/>
      <sheetData sheetId="28069">
        <row r="9">
          <cell r="A9" t="str">
            <v>A</v>
          </cell>
        </row>
      </sheetData>
      <sheetData sheetId="28070" refreshError="1"/>
      <sheetData sheetId="28071">
        <row r="9">
          <cell r="A9" t="str">
            <v>A</v>
          </cell>
        </row>
      </sheetData>
      <sheetData sheetId="28072">
        <row r="9">
          <cell r="A9" t="str">
            <v>A</v>
          </cell>
        </row>
      </sheetData>
      <sheetData sheetId="28073">
        <row r="9">
          <cell r="A9" t="str">
            <v>A</v>
          </cell>
        </row>
      </sheetData>
      <sheetData sheetId="28074">
        <row r="9">
          <cell r="A9" t="str">
            <v>A</v>
          </cell>
        </row>
      </sheetData>
      <sheetData sheetId="28075">
        <row r="9">
          <cell r="A9" t="str">
            <v>A</v>
          </cell>
        </row>
      </sheetData>
      <sheetData sheetId="28076">
        <row r="9">
          <cell r="A9" t="str">
            <v>A</v>
          </cell>
        </row>
      </sheetData>
      <sheetData sheetId="28077">
        <row r="9">
          <cell r="A9" t="str">
            <v>A</v>
          </cell>
        </row>
      </sheetData>
      <sheetData sheetId="28078">
        <row r="9">
          <cell r="A9" t="str">
            <v>A</v>
          </cell>
        </row>
      </sheetData>
      <sheetData sheetId="28079">
        <row r="9">
          <cell r="A9" t="str">
            <v>A</v>
          </cell>
        </row>
      </sheetData>
      <sheetData sheetId="28080">
        <row r="9">
          <cell r="A9" t="str">
            <v>A</v>
          </cell>
        </row>
      </sheetData>
      <sheetData sheetId="28081">
        <row r="9">
          <cell r="A9" t="str">
            <v>A</v>
          </cell>
        </row>
      </sheetData>
      <sheetData sheetId="28082">
        <row r="9">
          <cell r="A9" t="str">
            <v>A</v>
          </cell>
        </row>
      </sheetData>
      <sheetData sheetId="28083">
        <row r="9">
          <cell r="A9" t="str">
            <v>A</v>
          </cell>
        </row>
      </sheetData>
      <sheetData sheetId="28084">
        <row r="9">
          <cell r="A9" t="str">
            <v>A</v>
          </cell>
        </row>
      </sheetData>
      <sheetData sheetId="28085">
        <row r="9">
          <cell r="A9" t="str">
            <v>A</v>
          </cell>
        </row>
      </sheetData>
      <sheetData sheetId="28086">
        <row r="9">
          <cell r="A9" t="str">
            <v>A</v>
          </cell>
        </row>
      </sheetData>
      <sheetData sheetId="28087">
        <row r="9">
          <cell r="A9" t="str">
            <v>A</v>
          </cell>
        </row>
      </sheetData>
      <sheetData sheetId="28088">
        <row r="9">
          <cell r="A9" t="str">
            <v>A</v>
          </cell>
        </row>
      </sheetData>
      <sheetData sheetId="28089">
        <row r="9">
          <cell r="A9" t="str">
            <v>A</v>
          </cell>
        </row>
      </sheetData>
      <sheetData sheetId="28090">
        <row r="9">
          <cell r="A9" t="str">
            <v>A</v>
          </cell>
        </row>
      </sheetData>
      <sheetData sheetId="28091">
        <row r="9">
          <cell r="A9" t="str">
            <v>A</v>
          </cell>
        </row>
      </sheetData>
      <sheetData sheetId="28092">
        <row r="9">
          <cell r="A9" t="str">
            <v>A</v>
          </cell>
        </row>
      </sheetData>
      <sheetData sheetId="28093">
        <row r="9">
          <cell r="A9" t="str">
            <v>A</v>
          </cell>
        </row>
      </sheetData>
      <sheetData sheetId="28094">
        <row r="9">
          <cell r="A9" t="str">
            <v>A</v>
          </cell>
        </row>
      </sheetData>
      <sheetData sheetId="28095">
        <row r="9">
          <cell r="A9" t="str">
            <v>A</v>
          </cell>
        </row>
      </sheetData>
      <sheetData sheetId="28096">
        <row r="9">
          <cell r="A9" t="str">
            <v>A</v>
          </cell>
        </row>
      </sheetData>
      <sheetData sheetId="28097">
        <row r="9">
          <cell r="A9" t="str">
            <v>A</v>
          </cell>
        </row>
      </sheetData>
      <sheetData sheetId="28098">
        <row r="9">
          <cell r="A9" t="str">
            <v>A</v>
          </cell>
        </row>
      </sheetData>
      <sheetData sheetId="28099">
        <row r="9">
          <cell r="A9" t="str">
            <v>A</v>
          </cell>
        </row>
      </sheetData>
      <sheetData sheetId="28100" refreshError="1"/>
      <sheetData sheetId="28101" refreshError="1"/>
      <sheetData sheetId="28102" refreshError="1"/>
      <sheetData sheetId="28103" refreshError="1"/>
      <sheetData sheetId="28104" refreshError="1"/>
      <sheetData sheetId="28105" refreshError="1"/>
      <sheetData sheetId="28106">
        <row r="9">
          <cell r="A9" t="str">
            <v>A</v>
          </cell>
        </row>
      </sheetData>
      <sheetData sheetId="28107">
        <row r="9">
          <cell r="A9" t="str">
            <v>A</v>
          </cell>
        </row>
      </sheetData>
      <sheetData sheetId="28108">
        <row r="9">
          <cell r="A9" t="str">
            <v>A</v>
          </cell>
        </row>
      </sheetData>
      <sheetData sheetId="28109">
        <row r="9">
          <cell r="A9" t="str">
            <v>A</v>
          </cell>
        </row>
      </sheetData>
      <sheetData sheetId="28110">
        <row r="9">
          <cell r="A9" t="str">
            <v>A</v>
          </cell>
        </row>
      </sheetData>
      <sheetData sheetId="28111">
        <row r="9">
          <cell r="A9" t="str">
            <v>A</v>
          </cell>
        </row>
      </sheetData>
      <sheetData sheetId="28112">
        <row r="9">
          <cell r="A9" t="str">
            <v>A</v>
          </cell>
        </row>
      </sheetData>
      <sheetData sheetId="28113">
        <row r="9">
          <cell r="A9" t="str">
            <v>A</v>
          </cell>
        </row>
      </sheetData>
      <sheetData sheetId="28114">
        <row r="9">
          <cell r="A9" t="str">
            <v>A</v>
          </cell>
        </row>
      </sheetData>
      <sheetData sheetId="28115">
        <row r="9">
          <cell r="A9" t="str">
            <v>A</v>
          </cell>
        </row>
      </sheetData>
      <sheetData sheetId="28116">
        <row r="9">
          <cell r="A9" t="str">
            <v>A</v>
          </cell>
        </row>
      </sheetData>
      <sheetData sheetId="28117">
        <row r="9">
          <cell r="A9" t="str">
            <v>A</v>
          </cell>
        </row>
      </sheetData>
      <sheetData sheetId="28118">
        <row r="9">
          <cell r="A9" t="str">
            <v>A</v>
          </cell>
        </row>
      </sheetData>
      <sheetData sheetId="28119">
        <row r="9">
          <cell r="A9" t="str">
            <v>A</v>
          </cell>
        </row>
      </sheetData>
      <sheetData sheetId="28120">
        <row r="9">
          <cell r="A9" t="str">
            <v>A</v>
          </cell>
        </row>
      </sheetData>
      <sheetData sheetId="28121">
        <row r="9">
          <cell r="A9" t="str">
            <v>A</v>
          </cell>
        </row>
      </sheetData>
      <sheetData sheetId="28122">
        <row r="9">
          <cell r="A9" t="str">
            <v>A</v>
          </cell>
        </row>
      </sheetData>
      <sheetData sheetId="28123">
        <row r="9">
          <cell r="A9" t="str">
            <v>A</v>
          </cell>
        </row>
      </sheetData>
      <sheetData sheetId="28124">
        <row r="9">
          <cell r="A9" t="str">
            <v>A</v>
          </cell>
        </row>
      </sheetData>
      <sheetData sheetId="28125">
        <row r="9">
          <cell r="A9" t="str">
            <v>A</v>
          </cell>
        </row>
      </sheetData>
      <sheetData sheetId="28126">
        <row r="9">
          <cell r="A9" t="str">
            <v>A</v>
          </cell>
        </row>
      </sheetData>
      <sheetData sheetId="28127">
        <row r="9">
          <cell r="A9" t="str">
            <v>A</v>
          </cell>
        </row>
      </sheetData>
      <sheetData sheetId="28128">
        <row r="9">
          <cell r="A9" t="str">
            <v>A</v>
          </cell>
        </row>
      </sheetData>
      <sheetData sheetId="28129">
        <row r="9">
          <cell r="A9" t="str">
            <v>A</v>
          </cell>
        </row>
      </sheetData>
      <sheetData sheetId="28130">
        <row r="9">
          <cell r="A9" t="str">
            <v>A</v>
          </cell>
        </row>
      </sheetData>
      <sheetData sheetId="28131">
        <row r="9">
          <cell r="A9" t="str">
            <v>A</v>
          </cell>
        </row>
      </sheetData>
      <sheetData sheetId="28132">
        <row r="9">
          <cell r="A9" t="str">
            <v>A</v>
          </cell>
        </row>
      </sheetData>
      <sheetData sheetId="28133">
        <row r="9">
          <cell r="A9" t="str">
            <v>A</v>
          </cell>
        </row>
      </sheetData>
      <sheetData sheetId="28134">
        <row r="9">
          <cell r="A9" t="str">
            <v>A</v>
          </cell>
        </row>
      </sheetData>
      <sheetData sheetId="28135">
        <row r="9">
          <cell r="A9" t="str">
            <v>A</v>
          </cell>
        </row>
      </sheetData>
      <sheetData sheetId="28136">
        <row r="9">
          <cell r="A9" t="str">
            <v>A</v>
          </cell>
        </row>
      </sheetData>
      <sheetData sheetId="28137">
        <row r="9">
          <cell r="A9" t="str">
            <v>A</v>
          </cell>
        </row>
      </sheetData>
      <sheetData sheetId="28138">
        <row r="9">
          <cell r="A9" t="str">
            <v>A</v>
          </cell>
        </row>
      </sheetData>
      <sheetData sheetId="28139">
        <row r="9">
          <cell r="A9" t="str">
            <v>A</v>
          </cell>
        </row>
      </sheetData>
      <sheetData sheetId="28140">
        <row r="9">
          <cell r="A9" t="str">
            <v>A</v>
          </cell>
        </row>
      </sheetData>
      <sheetData sheetId="28141">
        <row r="9">
          <cell r="A9" t="str">
            <v>A</v>
          </cell>
        </row>
      </sheetData>
      <sheetData sheetId="28142">
        <row r="9">
          <cell r="A9" t="str">
            <v>A</v>
          </cell>
        </row>
      </sheetData>
      <sheetData sheetId="28143">
        <row r="9">
          <cell r="A9" t="str">
            <v>A</v>
          </cell>
        </row>
      </sheetData>
      <sheetData sheetId="28144">
        <row r="9">
          <cell r="A9" t="str">
            <v>A</v>
          </cell>
        </row>
      </sheetData>
      <sheetData sheetId="28145">
        <row r="9">
          <cell r="A9" t="str">
            <v>A</v>
          </cell>
        </row>
      </sheetData>
      <sheetData sheetId="28146">
        <row r="9">
          <cell r="A9" t="str">
            <v>A</v>
          </cell>
        </row>
      </sheetData>
      <sheetData sheetId="28147">
        <row r="9">
          <cell r="A9" t="str">
            <v>A</v>
          </cell>
        </row>
      </sheetData>
      <sheetData sheetId="28148">
        <row r="9">
          <cell r="A9" t="str">
            <v>A</v>
          </cell>
        </row>
      </sheetData>
      <sheetData sheetId="28149">
        <row r="9">
          <cell r="A9" t="str">
            <v>A</v>
          </cell>
        </row>
      </sheetData>
      <sheetData sheetId="28150">
        <row r="9">
          <cell r="A9" t="str">
            <v>A</v>
          </cell>
        </row>
      </sheetData>
      <sheetData sheetId="28151">
        <row r="9">
          <cell r="A9" t="str">
            <v>A</v>
          </cell>
        </row>
      </sheetData>
      <sheetData sheetId="28152">
        <row r="9">
          <cell r="A9" t="str">
            <v>A</v>
          </cell>
        </row>
      </sheetData>
      <sheetData sheetId="28153">
        <row r="9">
          <cell r="A9" t="str">
            <v>A</v>
          </cell>
        </row>
      </sheetData>
      <sheetData sheetId="28154">
        <row r="9">
          <cell r="A9" t="str">
            <v>A</v>
          </cell>
        </row>
      </sheetData>
      <sheetData sheetId="28155" refreshError="1"/>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efreshError="1"/>
      <sheetData sheetId="28167" refreshError="1"/>
      <sheetData sheetId="28168">
        <row r="9">
          <cell r="A9" t="str">
            <v>A</v>
          </cell>
        </row>
      </sheetData>
      <sheetData sheetId="28169">
        <row r="9">
          <cell r="A9" t="str">
            <v>A</v>
          </cell>
        </row>
      </sheetData>
      <sheetData sheetId="28170">
        <row r="9">
          <cell r="A9" t="str">
            <v>A</v>
          </cell>
        </row>
      </sheetData>
      <sheetData sheetId="28171" refreshError="1"/>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row r="9">
          <cell r="A9" t="str">
            <v>A</v>
          </cell>
        </row>
      </sheetData>
      <sheetData sheetId="28186">
        <row r="9">
          <cell r="A9" t="str">
            <v>A</v>
          </cell>
        </row>
      </sheetData>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refreshError="1"/>
      <sheetData sheetId="28223" refreshError="1"/>
      <sheetData sheetId="28224" refreshError="1"/>
      <sheetData sheetId="28225" refreshError="1"/>
      <sheetData sheetId="28226" refreshError="1"/>
      <sheetData sheetId="28227" refreshError="1"/>
      <sheetData sheetId="28228" refreshError="1"/>
      <sheetData sheetId="28229" refreshError="1"/>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efreshError="1"/>
      <sheetData sheetId="28238" refreshError="1"/>
      <sheetData sheetId="28239" refreshError="1"/>
      <sheetData sheetId="28240" refreshError="1"/>
      <sheetData sheetId="28241" refreshError="1"/>
      <sheetData sheetId="28242" refreshError="1"/>
      <sheetData sheetId="28243" refreshError="1"/>
      <sheetData sheetId="28244" refreshError="1"/>
      <sheetData sheetId="28245" refreshError="1"/>
      <sheetData sheetId="28246" refreshError="1"/>
      <sheetData sheetId="28247" refreshError="1"/>
      <sheetData sheetId="28248" refreshError="1"/>
      <sheetData sheetId="28249" refreshError="1"/>
      <sheetData sheetId="28250" refreshError="1"/>
      <sheetData sheetId="28251" refreshError="1"/>
      <sheetData sheetId="28252" refreshError="1"/>
      <sheetData sheetId="28253" refreshError="1"/>
      <sheetData sheetId="28254" refreshError="1"/>
      <sheetData sheetId="28255" refreshError="1"/>
      <sheetData sheetId="28256" refreshError="1"/>
      <sheetData sheetId="28257" refreshError="1"/>
      <sheetData sheetId="28258" refreshError="1"/>
      <sheetData sheetId="28259" refreshError="1"/>
      <sheetData sheetId="28260" refreshError="1"/>
      <sheetData sheetId="28261" refreshError="1"/>
      <sheetData sheetId="28262" refreshError="1"/>
      <sheetData sheetId="28263" refreshError="1"/>
      <sheetData sheetId="28264" refreshError="1"/>
      <sheetData sheetId="28265" refreshError="1"/>
      <sheetData sheetId="28266">
        <row r="9">
          <cell r="A9" t="str">
            <v>A</v>
          </cell>
        </row>
      </sheetData>
      <sheetData sheetId="28267" refreshError="1"/>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efreshError="1"/>
      <sheetData sheetId="28281" refreshError="1"/>
      <sheetData sheetId="28282" refreshError="1"/>
      <sheetData sheetId="28283" refreshError="1"/>
      <sheetData sheetId="28284" refreshError="1"/>
      <sheetData sheetId="28285" refreshError="1"/>
      <sheetData sheetId="28286" refreshError="1"/>
      <sheetData sheetId="28287" refreshError="1"/>
      <sheetData sheetId="28288" refreshError="1"/>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ow r="9">
          <cell r="A9" t="str">
            <v>A</v>
          </cell>
        </row>
      </sheetData>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efreshError="1"/>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ow r="9">
          <cell r="A9" t="str">
            <v>A</v>
          </cell>
        </row>
      </sheetData>
      <sheetData sheetId="28371">
        <row r="9">
          <cell r="A9" t="str">
            <v>A</v>
          </cell>
        </row>
      </sheetData>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refreshError="1"/>
      <sheetData sheetId="28382" refreshError="1"/>
      <sheetData sheetId="28383">
        <row r="9">
          <cell r="A9" t="str">
            <v>A</v>
          </cell>
        </row>
      </sheetData>
      <sheetData sheetId="28384">
        <row r="9">
          <cell r="A9" t="str">
            <v>A</v>
          </cell>
        </row>
      </sheetData>
      <sheetData sheetId="28385">
        <row r="9">
          <cell r="A9" t="str">
            <v>A</v>
          </cell>
        </row>
      </sheetData>
      <sheetData sheetId="28386">
        <row r="9">
          <cell r="A9" t="str">
            <v>A</v>
          </cell>
        </row>
      </sheetData>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ow r="9">
          <cell r="A9" t="str">
            <v>A</v>
          </cell>
        </row>
      </sheetData>
      <sheetData sheetId="28409">
        <row r="9">
          <cell r="A9" t="str">
            <v>A</v>
          </cell>
        </row>
      </sheetData>
      <sheetData sheetId="28410">
        <row r="9">
          <cell r="A9" t="str">
            <v>A</v>
          </cell>
        </row>
      </sheetData>
      <sheetData sheetId="28411">
        <row r="9">
          <cell r="A9" t="str">
            <v>A</v>
          </cell>
        </row>
      </sheetData>
      <sheetData sheetId="28412">
        <row r="9">
          <cell r="A9" t="str">
            <v>A</v>
          </cell>
        </row>
      </sheetData>
      <sheetData sheetId="28413">
        <row r="9">
          <cell r="A9" t="str">
            <v>A</v>
          </cell>
        </row>
      </sheetData>
      <sheetData sheetId="28414">
        <row r="9">
          <cell r="A9" t="str">
            <v>A</v>
          </cell>
        </row>
      </sheetData>
      <sheetData sheetId="28415">
        <row r="9">
          <cell r="A9" t="str">
            <v>A</v>
          </cell>
        </row>
      </sheetData>
      <sheetData sheetId="28416">
        <row r="9">
          <cell r="A9" t="str">
            <v>A</v>
          </cell>
        </row>
      </sheetData>
      <sheetData sheetId="28417">
        <row r="9">
          <cell r="A9" t="str">
            <v>A</v>
          </cell>
        </row>
      </sheetData>
      <sheetData sheetId="28418">
        <row r="9">
          <cell r="A9" t="str">
            <v>A</v>
          </cell>
        </row>
      </sheetData>
      <sheetData sheetId="28419">
        <row r="9">
          <cell r="A9" t="str">
            <v>A</v>
          </cell>
        </row>
      </sheetData>
      <sheetData sheetId="28420">
        <row r="9">
          <cell r="A9" t="str">
            <v>A</v>
          </cell>
        </row>
      </sheetData>
      <sheetData sheetId="28421">
        <row r="9">
          <cell r="A9" t="str">
            <v>A</v>
          </cell>
        </row>
      </sheetData>
      <sheetData sheetId="28422">
        <row r="9">
          <cell r="A9" t="str">
            <v>A</v>
          </cell>
        </row>
      </sheetData>
      <sheetData sheetId="28423">
        <row r="9">
          <cell r="A9" t="str">
            <v>A</v>
          </cell>
        </row>
      </sheetData>
      <sheetData sheetId="28424">
        <row r="9">
          <cell r="A9" t="str">
            <v>A</v>
          </cell>
        </row>
      </sheetData>
      <sheetData sheetId="28425">
        <row r="9">
          <cell r="A9" t="str">
            <v>A</v>
          </cell>
        </row>
      </sheetData>
      <sheetData sheetId="28426">
        <row r="9">
          <cell r="A9" t="str">
            <v>A</v>
          </cell>
        </row>
      </sheetData>
      <sheetData sheetId="28427">
        <row r="9">
          <cell r="A9" t="str">
            <v>A</v>
          </cell>
        </row>
      </sheetData>
      <sheetData sheetId="28428">
        <row r="9">
          <cell r="A9" t="str">
            <v>A</v>
          </cell>
        </row>
      </sheetData>
      <sheetData sheetId="28429">
        <row r="9">
          <cell r="A9" t="str">
            <v>A</v>
          </cell>
        </row>
      </sheetData>
      <sheetData sheetId="28430">
        <row r="9">
          <cell r="A9" t="str">
            <v>A</v>
          </cell>
        </row>
      </sheetData>
      <sheetData sheetId="28431">
        <row r="9">
          <cell r="A9" t="str">
            <v>A</v>
          </cell>
        </row>
      </sheetData>
      <sheetData sheetId="28432">
        <row r="9">
          <cell r="A9" t="str">
            <v>A</v>
          </cell>
        </row>
      </sheetData>
      <sheetData sheetId="28433">
        <row r="9">
          <cell r="A9" t="str">
            <v>A</v>
          </cell>
        </row>
      </sheetData>
      <sheetData sheetId="28434">
        <row r="9">
          <cell r="A9" t="str">
            <v>A</v>
          </cell>
        </row>
      </sheetData>
      <sheetData sheetId="28435">
        <row r="9">
          <cell r="A9" t="str">
            <v>A</v>
          </cell>
        </row>
      </sheetData>
      <sheetData sheetId="28436">
        <row r="9">
          <cell r="A9" t="str">
            <v>A</v>
          </cell>
        </row>
      </sheetData>
      <sheetData sheetId="28437">
        <row r="9">
          <cell r="A9" t="str">
            <v>A</v>
          </cell>
        </row>
      </sheetData>
      <sheetData sheetId="28438">
        <row r="9">
          <cell r="A9" t="str">
            <v>A</v>
          </cell>
        </row>
      </sheetData>
      <sheetData sheetId="28439">
        <row r="9">
          <cell r="A9" t="str">
            <v>A</v>
          </cell>
        </row>
      </sheetData>
      <sheetData sheetId="28440">
        <row r="9">
          <cell r="A9" t="str">
            <v>A</v>
          </cell>
        </row>
      </sheetData>
      <sheetData sheetId="28441">
        <row r="9">
          <cell r="A9" t="str">
            <v>A</v>
          </cell>
        </row>
      </sheetData>
      <sheetData sheetId="28442">
        <row r="9">
          <cell r="A9" t="str">
            <v>A</v>
          </cell>
        </row>
      </sheetData>
      <sheetData sheetId="28443">
        <row r="9">
          <cell r="A9" t="str">
            <v>A</v>
          </cell>
        </row>
      </sheetData>
      <sheetData sheetId="28444">
        <row r="9">
          <cell r="A9" t="str">
            <v>A</v>
          </cell>
        </row>
      </sheetData>
      <sheetData sheetId="28445">
        <row r="9">
          <cell r="A9" t="str">
            <v>A</v>
          </cell>
        </row>
      </sheetData>
      <sheetData sheetId="28446">
        <row r="9">
          <cell r="A9" t="str">
            <v>A</v>
          </cell>
        </row>
      </sheetData>
      <sheetData sheetId="28447">
        <row r="9">
          <cell r="A9" t="str">
            <v>A</v>
          </cell>
        </row>
      </sheetData>
      <sheetData sheetId="28448">
        <row r="9">
          <cell r="A9" t="str">
            <v>A</v>
          </cell>
        </row>
      </sheetData>
      <sheetData sheetId="28449">
        <row r="9">
          <cell r="A9" t="str">
            <v>A</v>
          </cell>
        </row>
      </sheetData>
      <sheetData sheetId="28450">
        <row r="9">
          <cell r="A9" t="str">
            <v>A</v>
          </cell>
        </row>
      </sheetData>
      <sheetData sheetId="28451">
        <row r="9">
          <cell r="A9" t="str">
            <v>A</v>
          </cell>
        </row>
      </sheetData>
      <sheetData sheetId="28452">
        <row r="9">
          <cell r="A9" t="str">
            <v>A</v>
          </cell>
        </row>
      </sheetData>
      <sheetData sheetId="28453">
        <row r="9">
          <cell r="A9" t="str">
            <v>A</v>
          </cell>
        </row>
      </sheetData>
      <sheetData sheetId="28454">
        <row r="9">
          <cell r="A9" t="str">
            <v>A</v>
          </cell>
        </row>
      </sheetData>
      <sheetData sheetId="28455" refreshError="1"/>
      <sheetData sheetId="28456">
        <row r="9">
          <cell r="A9" t="str">
            <v>A</v>
          </cell>
        </row>
      </sheetData>
      <sheetData sheetId="28457">
        <row r="9">
          <cell r="A9" t="str">
            <v>A</v>
          </cell>
        </row>
      </sheetData>
      <sheetData sheetId="28458">
        <row r="9">
          <cell r="A9" t="str">
            <v>A</v>
          </cell>
        </row>
      </sheetData>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ow r="9">
          <cell r="A9" t="str">
            <v>A</v>
          </cell>
        </row>
      </sheetData>
      <sheetData sheetId="28500">
        <row r="9">
          <cell r="A9" t="str">
            <v>A</v>
          </cell>
        </row>
      </sheetData>
      <sheetData sheetId="28501">
        <row r="9">
          <cell r="A9" t="str">
            <v>A</v>
          </cell>
        </row>
      </sheetData>
      <sheetData sheetId="28502">
        <row r="9">
          <cell r="A9" t="str">
            <v>A</v>
          </cell>
        </row>
      </sheetData>
      <sheetData sheetId="28503">
        <row r="9">
          <cell r="A9" t="str">
            <v>A</v>
          </cell>
        </row>
      </sheetData>
      <sheetData sheetId="28504">
        <row r="9">
          <cell r="A9" t="str">
            <v>A</v>
          </cell>
        </row>
      </sheetData>
      <sheetData sheetId="28505">
        <row r="9">
          <cell r="A9" t="str">
            <v>A</v>
          </cell>
        </row>
      </sheetData>
      <sheetData sheetId="28506">
        <row r="9">
          <cell r="A9" t="str">
            <v>A</v>
          </cell>
        </row>
      </sheetData>
      <sheetData sheetId="28507">
        <row r="9">
          <cell r="A9" t="str">
            <v>A</v>
          </cell>
        </row>
      </sheetData>
      <sheetData sheetId="28508">
        <row r="9">
          <cell r="A9" t="str">
            <v>A</v>
          </cell>
        </row>
      </sheetData>
      <sheetData sheetId="28509">
        <row r="9">
          <cell r="A9" t="str">
            <v>A</v>
          </cell>
        </row>
      </sheetData>
      <sheetData sheetId="28510">
        <row r="9">
          <cell r="A9" t="str">
            <v>A</v>
          </cell>
        </row>
      </sheetData>
      <sheetData sheetId="28511">
        <row r="9">
          <cell r="A9" t="str">
            <v>A</v>
          </cell>
        </row>
      </sheetData>
      <sheetData sheetId="28512">
        <row r="9">
          <cell r="A9" t="str">
            <v>A</v>
          </cell>
        </row>
      </sheetData>
      <sheetData sheetId="28513">
        <row r="9">
          <cell r="A9" t="str">
            <v>A</v>
          </cell>
        </row>
      </sheetData>
      <sheetData sheetId="28514">
        <row r="9">
          <cell r="A9" t="str">
            <v>A</v>
          </cell>
        </row>
      </sheetData>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row r="9">
          <cell r="A9" t="str">
            <v>A</v>
          </cell>
        </row>
      </sheetData>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ow r="9">
          <cell r="A9" t="str">
            <v>A</v>
          </cell>
        </row>
      </sheetData>
      <sheetData sheetId="28540">
        <row r="9">
          <cell r="A9" t="str">
            <v>A</v>
          </cell>
        </row>
      </sheetData>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ow r="9">
          <cell r="A9" t="str">
            <v>A</v>
          </cell>
        </row>
      </sheetData>
      <sheetData sheetId="28549">
        <row r="9">
          <cell r="A9" t="str">
            <v>A</v>
          </cell>
        </row>
      </sheetData>
      <sheetData sheetId="28550">
        <row r="9">
          <cell r="A9" t="str">
            <v>A</v>
          </cell>
        </row>
      </sheetData>
      <sheetData sheetId="28551">
        <row r="9">
          <cell r="A9" t="str">
            <v>A</v>
          </cell>
        </row>
      </sheetData>
      <sheetData sheetId="28552">
        <row r="9">
          <cell r="A9" t="str">
            <v>A</v>
          </cell>
        </row>
      </sheetData>
      <sheetData sheetId="28553">
        <row r="9">
          <cell r="A9" t="str">
            <v>A</v>
          </cell>
        </row>
      </sheetData>
      <sheetData sheetId="28554">
        <row r="9">
          <cell r="A9" t="str">
            <v>A</v>
          </cell>
        </row>
      </sheetData>
      <sheetData sheetId="28555">
        <row r="9">
          <cell r="A9" t="str">
            <v>A</v>
          </cell>
        </row>
      </sheetData>
      <sheetData sheetId="28556">
        <row r="9">
          <cell r="A9" t="str">
            <v>A</v>
          </cell>
        </row>
      </sheetData>
      <sheetData sheetId="28557">
        <row r="9">
          <cell r="A9" t="str">
            <v>A</v>
          </cell>
        </row>
      </sheetData>
      <sheetData sheetId="28558">
        <row r="9">
          <cell r="A9" t="str">
            <v>A</v>
          </cell>
        </row>
      </sheetData>
      <sheetData sheetId="28559">
        <row r="9">
          <cell r="A9" t="str">
            <v>A</v>
          </cell>
        </row>
      </sheetData>
      <sheetData sheetId="28560">
        <row r="9">
          <cell r="A9" t="str">
            <v>A</v>
          </cell>
        </row>
      </sheetData>
      <sheetData sheetId="28561">
        <row r="9">
          <cell r="A9" t="str">
            <v>A</v>
          </cell>
        </row>
      </sheetData>
      <sheetData sheetId="28562">
        <row r="9">
          <cell r="A9" t="str">
            <v>A</v>
          </cell>
        </row>
      </sheetData>
      <sheetData sheetId="28563">
        <row r="9">
          <cell r="A9" t="str">
            <v>A</v>
          </cell>
        </row>
      </sheetData>
      <sheetData sheetId="28564">
        <row r="9">
          <cell r="A9" t="str">
            <v>A</v>
          </cell>
        </row>
      </sheetData>
      <sheetData sheetId="28565">
        <row r="9">
          <cell r="A9" t="str">
            <v>A</v>
          </cell>
        </row>
      </sheetData>
      <sheetData sheetId="28566">
        <row r="9">
          <cell r="A9" t="str">
            <v>A</v>
          </cell>
        </row>
      </sheetData>
      <sheetData sheetId="28567">
        <row r="9">
          <cell r="A9" t="str">
            <v>A</v>
          </cell>
        </row>
      </sheetData>
      <sheetData sheetId="28568">
        <row r="9">
          <cell r="A9" t="str">
            <v>A</v>
          </cell>
        </row>
      </sheetData>
      <sheetData sheetId="28569">
        <row r="9">
          <cell r="A9" t="str">
            <v>A</v>
          </cell>
        </row>
      </sheetData>
      <sheetData sheetId="28570">
        <row r="9">
          <cell r="A9" t="str">
            <v>A</v>
          </cell>
        </row>
      </sheetData>
      <sheetData sheetId="28571">
        <row r="9">
          <cell r="A9" t="str">
            <v>A</v>
          </cell>
        </row>
      </sheetData>
      <sheetData sheetId="28572">
        <row r="9">
          <cell r="A9" t="str">
            <v>A</v>
          </cell>
        </row>
      </sheetData>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row r="9">
          <cell r="A9" t="str">
            <v>A</v>
          </cell>
        </row>
      </sheetData>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ow r="9">
          <cell r="A9" t="str">
            <v>A</v>
          </cell>
        </row>
      </sheetData>
      <sheetData sheetId="28606">
        <row r="9">
          <cell r="A9" t="str">
            <v>A</v>
          </cell>
        </row>
      </sheetData>
      <sheetData sheetId="28607">
        <row r="9">
          <cell r="A9" t="str">
            <v>A</v>
          </cell>
        </row>
      </sheetData>
      <sheetData sheetId="28608">
        <row r="9">
          <cell r="A9" t="str">
            <v>A</v>
          </cell>
        </row>
      </sheetData>
      <sheetData sheetId="28609">
        <row r="9">
          <cell r="A9" t="str">
            <v>A</v>
          </cell>
        </row>
      </sheetData>
      <sheetData sheetId="28610">
        <row r="9">
          <cell r="A9" t="str">
            <v>A</v>
          </cell>
        </row>
      </sheetData>
      <sheetData sheetId="28611">
        <row r="9">
          <cell r="A9" t="str">
            <v>A</v>
          </cell>
        </row>
      </sheetData>
      <sheetData sheetId="28612">
        <row r="9">
          <cell r="A9" t="str">
            <v>A</v>
          </cell>
        </row>
      </sheetData>
      <sheetData sheetId="28613">
        <row r="9">
          <cell r="A9" t="str">
            <v>A</v>
          </cell>
        </row>
      </sheetData>
      <sheetData sheetId="28614">
        <row r="9">
          <cell r="A9" t="str">
            <v>A</v>
          </cell>
        </row>
      </sheetData>
      <sheetData sheetId="28615">
        <row r="9">
          <cell r="A9" t="str">
            <v>A</v>
          </cell>
        </row>
      </sheetData>
      <sheetData sheetId="28616">
        <row r="9">
          <cell r="A9" t="str">
            <v>A</v>
          </cell>
        </row>
      </sheetData>
      <sheetData sheetId="28617">
        <row r="9">
          <cell r="A9" t="str">
            <v>A</v>
          </cell>
        </row>
      </sheetData>
      <sheetData sheetId="28618">
        <row r="9">
          <cell r="A9" t="str">
            <v>A</v>
          </cell>
        </row>
      </sheetData>
      <sheetData sheetId="28619">
        <row r="9">
          <cell r="A9" t="str">
            <v>A</v>
          </cell>
        </row>
      </sheetData>
      <sheetData sheetId="28620">
        <row r="9">
          <cell r="A9" t="str">
            <v>A</v>
          </cell>
        </row>
      </sheetData>
      <sheetData sheetId="28621">
        <row r="9">
          <cell r="A9" t="str">
            <v>A</v>
          </cell>
        </row>
      </sheetData>
      <sheetData sheetId="28622">
        <row r="9">
          <cell r="A9" t="str">
            <v>A</v>
          </cell>
        </row>
      </sheetData>
      <sheetData sheetId="28623">
        <row r="9">
          <cell r="A9" t="str">
            <v>A</v>
          </cell>
        </row>
      </sheetData>
      <sheetData sheetId="28624">
        <row r="9">
          <cell r="A9" t="str">
            <v>A</v>
          </cell>
        </row>
      </sheetData>
      <sheetData sheetId="28625">
        <row r="9">
          <cell r="A9" t="str">
            <v>A</v>
          </cell>
        </row>
      </sheetData>
      <sheetData sheetId="28626">
        <row r="9">
          <cell r="A9" t="str">
            <v>A</v>
          </cell>
        </row>
      </sheetData>
      <sheetData sheetId="28627">
        <row r="9">
          <cell r="A9" t="str">
            <v>A</v>
          </cell>
        </row>
      </sheetData>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ow r="9">
          <cell r="A9" t="str">
            <v>A</v>
          </cell>
        </row>
      </sheetData>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efreshError="1"/>
      <sheetData sheetId="28645" refreshError="1"/>
      <sheetData sheetId="28646" refreshError="1"/>
      <sheetData sheetId="28647" refreshError="1"/>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efreshError="1"/>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efreshError="1"/>
      <sheetData sheetId="28660"/>
      <sheetData sheetId="28661">
        <row r="9">
          <cell r="A9" t="str">
            <v>A</v>
          </cell>
        </row>
      </sheetData>
      <sheetData sheetId="28662">
        <row r="9">
          <cell r="A9" t="str">
            <v>A</v>
          </cell>
        </row>
      </sheetData>
      <sheetData sheetId="28663">
        <row r="9">
          <cell r="A9" t="str">
            <v>A</v>
          </cell>
        </row>
      </sheetData>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ow r="9">
          <cell r="A9" t="str">
            <v>A</v>
          </cell>
        </row>
      </sheetData>
      <sheetData sheetId="28673" refreshError="1"/>
      <sheetData sheetId="28674">
        <row r="9">
          <cell r="A9" t="str">
            <v>A</v>
          </cell>
        </row>
      </sheetData>
      <sheetData sheetId="28675">
        <row r="9">
          <cell r="A9" t="str">
            <v>A</v>
          </cell>
        </row>
      </sheetData>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efreshError="1"/>
      <sheetData sheetId="28686">
        <row r="9">
          <cell r="A9" t="str">
            <v>A</v>
          </cell>
        </row>
      </sheetData>
      <sheetData sheetId="28687">
        <row r="9">
          <cell r="A9" t="str">
            <v>A</v>
          </cell>
        </row>
      </sheetData>
      <sheetData sheetId="28688">
        <row r="9">
          <cell r="A9" t="str">
            <v>A</v>
          </cell>
        </row>
      </sheetData>
      <sheetData sheetId="28689" refreshError="1"/>
      <sheetData sheetId="28690" refreshError="1"/>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efreshError="1"/>
      <sheetData sheetId="28696" refreshError="1"/>
      <sheetData sheetId="28697">
        <row r="9">
          <cell r="A9" t="str">
            <v>A</v>
          </cell>
        </row>
      </sheetData>
      <sheetData sheetId="28698" refreshError="1"/>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efreshError="1"/>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efreshError="1"/>
      <sheetData sheetId="28725" refreshError="1"/>
      <sheetData sheetId="28726">
        <row r="9">
          <cell r="A9" t="str">
            <v>A</v>
          </cell>
        </row>
      </sheetData>
      <sheetData sheetId="28727">
        <row r="9">
          <cell r="A9" t="str">
            <v>A</v>
          </cell>
        </row>
      </sheetData>
      <sheetData sheetId="28728">
        <row r="9">
          <cell r="A9" t="str">
            <v>A</v>
          </cell>
        </row>
      </sheetData>
      <sheetData sheetId="28729" refreshError="1"/>
      <sheetData sheetId="28730" refreshError="1"/>
      <sheetData sheetId="28731" refreshError="1"/>
      <sheetData sheetId="28732">
        <row r="9">
          <cell r="A9" t="str">
            <v>A</v>
          </cell>
        </row>
      </sheetData>
      <sheetData sheetId="28733">
        <row r="9">
          <cell r="A9" t="str">
            <v>A</v>
          </cell>
        </row>
      </sheetData>
      <sheetData sheetId="28734">
        <row r="9">
          <cell r="A9" t="str">
            <v>A</v>
          </cell>
        </row>
      </sheetData>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ow r="9">
          <cell r="A9" t="str">
            <v>A</v>
          </cell>
        </row>
      </sheetData>
      <sheetData sheetId="28807" refreshError="1"/>
      <sheetData sheetId="28808" refreshError="1"/>
      <sheetData sheetId="28809" refreshError="1"/>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ow r="9">
          <cell r="A9" t="str">
            <v>A</v>
          </cell>
        </row>
      </sheetData>
      <sheetData sheetId="28885">
        <row r="9">
          <cell r="A9" t="str">
            <v>A</v>
          </cell>
        </row>
      </sheetData>
      <sheetData sheetId="28886">
        <row r="9">
          <cell r="A9" t="str">
            <v>A</v>
          </cell>
        </row>
      </sheetData>
      <sheetData sheetId="28887">
        <row r="9">
          <cell r="A9" t="str">
            <v>A</v>
          </cell>
        </row>
      </sheetData>
      <sheetData sheetId="28888">
        <row r="9">
          <cell r="A9" t="str">
            <v>A</v>
          </cell>
        </row>
      </sheetData>
      <sheetData sheetId="28889">
        <row r="9">
          <cell r="A9" t="str">
            <v>A</v>
          </cell>
        </row>
      </sheetData>
      <sheetData sheetId="28890">
        <row r="9">
          <cell r="A9" t="str">
            <v>A</v>
          </cell>
        </row>
      </sheetData>
      <sheetData sheetId="28891">
        <row r="9">
          <cell r="A9" t="str">
            <v>A</v>
          </cell>
        </row>
      </sheetData>
      <sheetData sheetId="28892">
        <row r="9">
          <cell r="A9" t="str">
            <v>A</v>
          </cell>
        </row>
      </sheetData>
      <sheetData sheetId="28893">
        <row r="9">
          <cell r="A9" t="str">
            <v>A</v>
          </cell>
        </row>
      </sheetData>
      <sheetData sheetId="28894">
        <row r="9">
          <cell r="A9" t="str">
            <v>A</v>
          </cell>
        </row>
      </sheetData>
      <sheetData sheetId="28895">
        <row r="9">
          <cell r="A9" t="str">
            <v>A</v>
          </cell>
        </row>
      </sheetData>
      <sheetData sheetId="28896">
        <row r="9">
          <cell r="A9" t="str">
            <v>A</v>
          </cell>
        </row>
      </sheetData>
      <sheetData sheetId="28897">
        <row r="9">
          <cell r="A9" t="str">
            <v>A</v>
          </cell>
        </row>
      </sheetData>
      <sheetData sheetId="28898">
        <row r="9">
          <cell r="A9" t="str">
            <v>A</v>
          </cell>
        </row>
      </sheetData>
      <sheetData sheetId="28899">
        <row r="9">
          <cell r="A9" t="str">
            <v>A</v>
          </cell>
        </row>
      </sheetData>
      <sheetData sheetId="28900">
        <row r="9">
          <cell r="A9" t="str">
            <v>A</v>
          </cell>
        </row>
      </sheetData>
      <sheetData sheetId="28901">
        <row r="9">
          <cell r="A9" t="str">
            <v>A</v>
          </cell>
        </row>
      </sheetData>
      <sheetData sheetId="28902">
        <row r="9">
          <cell r="A9" t="str">
            <v>A</v>
          </cell>
        </row>
      </sheetData>
      <sheetData sheetId="28903">
        <row r="9">
          <cell r="A9" t="str">
            <v>A</v>
          </cell>
        </row>
      </sheetData>
      <sheetData sheetId="28904">
        <row r="9">
          <cell r="A9" t="str">
            <v>A</v>
          </cell>
        </row>
      </sheetData>
      <sheetData sheetId="28905">
        <row r="9">
          <cell r="A9" t="str">
            <v>A</v>
          </cell>
        </row>
      </sheetData>
      <sheetData sheetId="28906">
        <row r="9">
          <cell r="A9" t="str">
            <v>A</v>
          </cell>
        </row>
      </sheetData>
      <sheetData sheetId="28907">
        <row r="9">
          <cell r="A9" t="str">
            <v>A</v>
          </cell>
        </row>
      </sheetData>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row r="9">
          <cell r="A9" t="str">
            <v>A</v>
          </cell>
        </row>
      </sheetData>
      <sheetData sheetId="28917">
        <row r="9">
          <cell r="A9" t="str">
            <v>A</v>
          </cell>
        </row>
      </sheetData>
      <sheetData sheetId="28918">
        <row r="9">
          <cell r="A9" t="str">
            <v>A</v>
          </cell>
        </row>
      </sheetData>
      <sheetData sheetId="28919">
        <row r="9">
          <cell r="A9" t="str">
            <v>A</v>
          </cell>
        </row>
      </sheetData>
      <sheetData sheetId="28920">
        <row r="9">
          <cell r="A9" t="str">
            <v>A</v>
          </cell>
        </row>
      </sheetData>
      <sheetData sheetId="28921">
        <row r="9">
          <cell r="A9" t="str">
            <v>A</v>
          </cell>
        </row>
      </sheetData>
      <sheetData sheetId="28922">
        <row r="9">
          <cell r="A9" t="str">
            <v>A</v>
          </cell>
        </row>
      </sheetData>
      <sheetData sheetId="28923">
        <row r="9">
          <cell r="A9" t="str">
            <v>A</v>
          </cell>
        </row>
      </sheetData>
      <sheetData sheetId="28924">
        <row r="9">
          <cell r="A9" t="str">
            <v>A</v>
          </cell>
        </row>
      </sheetData>
      <sheetData sheetId="28925">
        <row r="9">
          <cell r="A9" t="str">
            <v>A</v>
          </cell>
        </row>
      </sheetData>
      <sheetData sheetId="28926">
        <row r="9">
          <cell r="A9" t="str">
            <v>A</v>
          </cell>
        </row>
      </sheetData>
      <sheetData sheetId="28927">
        <row r="9">
          <cell r="A9" t="str">
            <v>A</v>
          </cell>
        </row>
      </sheetData>
      <sheetData sheetId="28928">
        <row r="9">
          <cell r="A9" t="str">
            <v>A</v>
          </cell>
        </row>
      </sheetData>
      <sheetData sheetId="28929">
        <row r="9">
          <cell r="A9" t="str">
            <v>A</v>
          </cell>
        </row>
      </sheetData>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efreshError="1"/>
      <sheetData sheetId="28964" refreshError="1"/>
      <sheetData sheetId="28965">
        <row r="9">
          <cell r="A9" t="str">
            <v>A</v>
          </cell>
        </row>
      </sheetData>
      <sheetData sheetId="28966" refreshError="1"/>
      <sheetData sheetId="28967" refreshError="1"/>
      <sheetData sheetId="28968">
        <row r="9">
          <cell r="A9" t="str">
            <v>A</v>
          </cell>
        </row>
      </sheetData>
      <sheetData sheetId="28969">
        <row r="9">
          <cell r="A9" t="str">
            <v>A</v>
          </cell>
        </row>
      </sheetData>
      <sheetData sheetId="28970">
        <row r="9">
          <cell r="A9" t="str">
            <v>A</v>
          </cell>
        </row>
      </sheetData>
      <sheetData sheetId="28971">
        <row r="9">
          <cell r="A9" t="str">
            <v>A</v>
          </cell>
        </row>
      </sheetData>
      <sheetData sheetId="28972">
        <row r="9">
          <cell r="A9" t="str">
            <v>A</v>
          </cell>
        </row>
      </sheetData>
      <sheetData sheetId="28973">
        <row r="9">
          <cell r="A9" t="str">
            <v>A</v>
          </cell>
        </row>
      </sheetData>
      <sheetData sheetId="28974">
        <row r="9">
          <cell r="A9" t="str">
            <v>A</v>
          </cell>
        </row>
      </sheetData>
      <sheetData sheetId="28975">
        <row r="9">
          <cell r="A9" t="str">
            <v>A</v>
          </cell>
        </row>
      </sheetData>
      <sheetData sheetId="28976">
        <row r="9">
          <cell r="A9" t="str">
            <v>A</v>
          </cell>
        </row>
      </sheetData>
      <sheetData sheetId="28977">
        <row r="9">
          <cell r="A9" t="str">
            <v>A</v>
          </cell>
        </row>
      </sheetData>
      <sheetData sheetId="28978">
        <row r="9">
          <cell r="A9" t="str">
            <v>A</v>
          </cell>
        </row>
      </sheetData>
      <sheetData sheetId="28979">
        <row r="9">
          <cell r="A9" t="str">
            <v>A</v>
          </cell>
        </row>
      </sheetData>
      <sheetData sheetId="28980">
        <row r="9">
          <cell r="A9" t="str">
            <v>A</v>
          </cell>
        </row>
      </sheetData>
      <sheetData sheetId="28981">
        <row r="9">
          <cell r="A9" t="str">
            <v>A</v>
          </cell>
        </row>
      </sheetData>
      <sheetData sheetId="28982">
        <row r="9">
          <cell r="A9" t="str">
            <v>A</v>
          </cell>
        </row>
      </sheetData>
      <sheetData sheetId="28983">
        <row r="9">
          <cell r="A9" t="str">
            <v>A</v>
          </cell>
        </row>
      </sheetData>
      <sheetData sheetId="28984">
        <row r="9">
          <cell r="A9" t="str">
            <v>A</v>
          </cell>
        </row>
      </sheetData>
      <sheetData sheetId="28985" refreshError="1"/>
      <sheetData sheetId="28986" refreshError="1"/>
      <sheetData sheetId="28987">
        <row r="9">
          <cell r="A9" t="str">
            <v>A</v>
          </cell>
        </row>
      </sheetData>
      <sheetData sheetId="28988">
        <row r="9">
          <cell r="A9" t="str">
            <v>A</v>
          </cell>
        </row>
      </sheetData>
      <sheetData sheetId="28989">
        <row r="9">
          <cell r="A9" t="str">
            <v>A</v>
          </cell>
        </row>
      </sheetData>
      <sheetData sheetId="28990">
        <row r="9">
          <cell r="A9" t="str">
            <v>A</v>
          </cell>
        </row>
      </sheetData>
      <sheetData sheetId="28991">
        <row r="9">
          <cell r="A9" t="str">
            <v>A</v>
          </cell>
        </row>
      </sheetData>
      <sheetData sheetId="28992">
        <row r="9">
          <cell r="A9" t="str">
            <v>A</v>
          </cell>
        </row>
      </sheetData>
      <sheetData sheetId="28993">
        <row r="9">
          <cell r="A9" t="str">
            <v>A</v>
          </cell>
        </row>
      </sheetData>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ow r="9">
          <cell r="A9" t="str">
            <v>A</v>
          </cell>
        </row>
      </sheetData>
      <sheetData sheetId="29000">
        <row r="9">
          <cell r="A9" t="str">
            <v>A</v>
          </cell>
        </row>
      </sheetData>
      <sheetData sheetId="29001">
        <row r="9">
          <cell r="A9" t="str">
            <v>A</v>
          </cell>
        </row>
      </sheetData>
      <sheetData sheetId="29002">
        <row r="9">
          <cell r="A9" t="str">
            <v>A</v>
          </cell>
        </row>
      </sheetData>
      <sheetData sheetId="29003">
        <row r="9">
          <cell r="A9" t="str">
            <v>A</v>
          </cell>
        </row>
      </sheetData>
      <sheetData sheetId="29004">
        <row r="9">
          <cell r="A9" t="str">
            <v>A</v>
          </cell>
        </row>
      </sheetData>
      <sheetData sheetId="29005">
        <row r="9">
          <cell r="A9" t="str">
            <v>A</v>
          </cell>
        </row>
      </sheetData>
      <sheetData sheetId="29006">
        <row r="9">
          <cell r="A9" t="str">
            <v>A</v>
          </cell>
        </row>
      </sheetData>
      <sheetData sheetId="29007">
        <row r="9">
          <cell r="A9" t="str">
            <v>A</v>
          </cell>
        </row>
      </sheetData>
      <sheetData sheetId="29008">
        <row r="9">
          <cell r="A9" t="str">
            <v>A</v>
          </cell>
        </row>
      </sheetData>
      <sheetData sheetId="29009">
        <row r="9">
          <cell r="A9" t="str">
            <v>A</v>
          </cell>
        </row>
      </sheetData>
      <sheetData sheetId="29010">
        <row r="9">
          <cell r="A9" t="str">
            <v>A</v>
          </cell>
        </row>
      </sheetData>
      <sheetData sheetId="29011">
        <row r="9">
          <cell r="A9" t="str">
            <v>A</v>
          </cell>
        </row>
      </sheetData>
      <sheetData sheetId="29012">
        <row r="9">
          <cell r="A9" t="str">
            <v>A</v>
          </cell>
        </row>
      </sheetData>
      <sheetData sheetId="29013">
        <row r="9">
          <cell r="A9" t="str">
            <v>A</v>
          </cell>
        </row>
      </sheetData>
      <sheetData sheetId="29014">
        <row r="9">
          <cell r="A9" t="str">
            <v>A</v>
          </cell>
        </row>
      </sheetData>
      <sheetData sheetId="29015">
        <row r="9">
          <cell r="A9" t="str">
            <v>A</v>
          </cell>
        </row>
      </sheetData>
      <sheetData sheetId="29016">
        <row r="9">
          <cell r="A9" t="str">
            <v>A</v>
          </cell>
        </row>
      </sheetData>
      <sheetData sheetId="29017">
        <row r="9">
          <cell r="A9" t="str">
            <v>A</v>
          </cell>
        </row>
      </sheetData>
      <sheetData sheetId="29018">
        <row r="9">
          <cell r="A9" t="str">
            <v>A</v>
          </cell>
        </row>
      </sheetData>
      <sheetData sheetId="29019">
        <row r="9">
          <cell r="A9" t="str">
            <v>A</v>
          </cell>
        </row>
      </sheetData>
      <sheetData sheetId="29020">
        <row r="9">
          <cell r="A9" t="str">
            <v>A</v>
          </cell>
        </row>
      </sheetData>
      <sheetData sheetId="29021">
        <row r="9">
          <cell r="A9" t="str">
            <v>A</v>
          </cell>
        </row>
      </sheetData>
      <sheetData sheetId="29022">
        <row r="9">
          <cell r="A9" t="str">
            <v>A</v>
          </cell>
        </row>
      </sheetData>
      <sheetData sheetId="29023">
        <row r="9">
          <cell r="A9" t="str">
            <v>A</v>
          </cell>
        </row>
      </sheetData>
      <sheetData sheetId="29024">
        <row r="9">
          <cell r="A9" t="str">
            <v>A</v>
          </cell>
        </row>
      </sheetData>
      <sheetData sheetId="29025">
        <row r="9">
          <cell r="A9" t="str">
            <v>A</v>
          </cell>
        </row>
      </sheetData>
      <sheetData sheetId="29026">
        <row r="9">
          <cell r="A9" t="str">
            <v>A</v>
          </cell>
        </row>
      </sheetData>
      <sheetData sheetId="29027">
        <row r="9">
          <cell r="A9" t="str">
            <v>A</v>
          </cell>
        </row>
      </sheetData>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ow r="9">
          <cell r="A9" t="str">
            <v>A</v>
          </cell>
        </row>
      </sheetData>
      <sheetData sheetId="29033">
        <row r="9">
          <cell r="A9" t="str">
            <v>A</v>
          </cell>
        </row>
      </sheetData>
      <sheetData sheetId="29034">
        <row r="9">
          <cell r="A9" t="str">
            <v>A</v>
          </cell>
        </row>
      </sheetData>
      <sheetData sheetId="29035">
        <row r="9">
          <cell r="A9" t="str">
            <v>A</v>
          </cell>
        </row>
      </sheetData>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ow r="9">
          <cell r="A9" t="str">
            <v>A</v>
          </cell>
        </row>
      </sheetData>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ow r="9">
          <cell r="A9" t="str">
            <v>A</v>
          </cell>
        </row>
      </sheetData>
      <sheetData sheetId="29062">
        <row r="9">
          <cell r="A9" t="str">
            <v>A</v>
          </cell>
        </row>
      </sheetData>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efreshError="1"/>
      <sheetData sheetId="29077">
        <row r="9">
          <cell r="A9" t="str">
            <v>A</v>
          </cell>
        </row>
      </sheetData>
      <sheetData sheetId="29078">
        <row r="9">
          <cell r="A9" t="str">
            <v>A</v>
          </cell>
        </row>
      </sheetData>
      <sheetData sheetId="29079">
        <row r="9">
          <cell r="A9" t="str">
            <v>A</v>
          </cell>
        </row>
      </sheetData>
      <sheetData sheetId="29080">
        <row r="9">
          <cell r="A9" t="str">
            <v>A</v>
          </cell>
        </row>
      </sheetData>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ow r="9">
          <cell r="A9" t="str">
            <v>A</v>
          </cell>
        </row>
      </sheetData>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ow r="9">
          <cell r="A9" t="str">
            <v>A</v>
          </cell>
        </row>
      </sheetData>
      <sheetData sheetId="29110">
        <row r="9">
          <cell r="A9" t="str">
            <v>A</v>
          </cell>
        </row>
      </sheetData>
      <sheetData sheetId="29111">
        <row r="9">
          <cell r="A9" t="str">
            <v>A</v>
          </cell>
        </row>
      </sheetData>
      <sheetData sheetId="29112">
        <row r="9">
          <cell r="A9" t="str">
            <v>A</v>
          </cell>
        </row>
      </sheetData>
      <sheetData sheetId="29113">
        <row r="9">
          <cell r="A9" t="str">
            <v>A</v>
          </cell>
        </row>
      </sheetData>
      <sheetData sheetId="29114">
        <row r="9">
          <cell r="A9" t="str">
            <v>A</v>
          </cell>
        </row>
      </sheetData>
      <sheetData sheetId="29115">
        <row r="9">
          <cell r="A9" t="str">
            <v>A</v>
          </cell>
        </row>
      </sheetData>
      <sheetData sheetId="29116">
        <row r="9">
          <cell r="A9" t="str">
            <v>A</v>
          </cell>
        </row>
      </sheetData>
      <sheetData sheetId="29117">
        <row r="9">
          <cell r="A9" t="str">
            <v>A</v>
          </cell>
        </row>
      </sheetData>
      <sheetData sheetId="29118">
        <row r="9">
          <cell r="A9" t="str">
            <v>A</v>
          </cell>
        </row>
      </sheetData>
      <sheetData sheetId="29119">
        <row r="9">
          <cell r="A9" t="str">
            <v>A</v>
          </cell>
        </row>
      </sheetData>
      <sheetData sheetId="29120">
        <row r="9">
          <cell r="A9" t="str">
            <v>A</v>
          </cell>
        </row>
      </sheetData>
      <sheetData sheetId="29121">
        <row r="9">
          <cell r="A9" t="str">
            <v>A</v>
          </cell>
        </row>
      </sheetData>
      <sheetData sheetId="29122">
        <row r="9">
          <cell r="A9" t="str">
            <v>A</v>
          </cell>
        </row>
      </sheetData>
      <sheetData sheetId="29123">
        <row r="9">
          <cell r="A9" t="str">
            <v>A</v>
          </cell>
        </row>
      </sheetData>
      <sheetData sheetId="29124">
        <row r="9">
          <cell r="A9" t="str">
            <v>A</v>
          </cell>
        </row>
      </sheetData>
      <sheetData sheetId="29125">
        <row r="9">
          <cell r="A9" t="str">
            <v>A</v>
          </cell>
        </row>
      </sheetData>
      <sheetData sheetId="29126">
        <row r="9">
          <cell r="A9" t="str">
            <v>A</v>
          </cell>
        </row>
      </sheetData>
      <sheetData sheetId="29127">
        <row r="9">
          <cell r="A9" t="str">
            <v>A</v>
          </cell>
        </row>
      </sheetData>
      <sheetData sheetId="29128">
        <row r="9">
          <cell r="A9" t="str">
            <v>A</v>
          </cell>
        </row>
      </sheetData>
      <sheetData sheetId="29129">
        <row r="9">
          <cell r="A9" t="str">
            <v>A</v>
          </cell>
        </row>
      </sheetData>
      <sheetData sheetId="29130">
        <row r="9">
          <cell r="A9" t="str">
            <v>A</v>
          </cell>
        </row>
      </sheetData>
      <sheetData sheetId="29131">
        <row r="9">
          <cell r="A9" t="str">
            <v>A</v>
          </cell>
        </row>
      </sheetData>
      <sheetData sheetId="29132">
        <row r="9">
          <cell r="A9" t="str">
            <v>A</v>
          </cell>
        </row>
      </sheetData>
      <sheetData sheetId="29133">
        <row r="9">
          <cell r="A9" t="str">
            <v>A</v>
          </cell>
        </row>
      </sheetData>
      <sheetData sheetId="29134">
        <row r="9">
          <cell r="A9" t="str">
            <v>A</v>
          </cell>
        </row>
      </sheetData>
      <sheetData sheetId="29135">
        <row r="9">
          <cell r="A9" t="str">
            <v>A</v>
          </cell>
        </row>
      </sheetData>
      <sheetData sheetId="29136">
        <row r="9">
          <cell r="A9" t="str">
            <v>A</v>
          </cell>
        </row>
      </sheetData>
      <sheetData sheetId="29137">
        <row r="9">
          <cell r="A9" t="str">
            <v>A</v>
          </cell>
        </row>
      </sheetData>
      <sheetData sheetId="29138">
        <row r="9">
          <cell r="A9" t="str">
            <v>A</v>
          </cell>
        </row>
      </sheetData>
      <sheetData sheetId="29139">
        <row r="9">
          <cell r="A9" t="str">
            <v>A</v>
          </cell>
        </row>
      </sheetData>
      <sheetData sheetId="29140">
        <row r="9">
          <cell r="A9" t="str">
            <v>A</v>
          </cell>
        </row>
      </sheetData>
      <sheetData sheetId="29141">
        <row r="9">
          <cell r="A9" t="str">
            <v>A</v>
          </cell>
        </row>
      </sheetData>
      <sheetData sheetId="29142">
        <row r="9">
          <cell r="A9" t="str">
            <v>A</v>
          </cell>
        </row>
      </sheetData>
      <sheetData sheetId="29143">
        <row r="9">
          <cell r="A9" t="str">
            <v>A</v>
          </cell>
        </row>
      </sheetData>
      <sheetData sheetId="29144">
        <row r="9">
          <cell r="A9" t="str">
            <v>A</v>
          </cell>
        </row>
      </sheetData>
      <sheetData sheetId="29145">
        <row r="9">
          <cell r="A9" t="str">
            <v>A</v>
          </cell>
        </row>
      </sheetData>
      <sheetData sheetId="29146">
        <row r="9">
          <cell r="A9" t="str">
            <v>A</v>
          </cell>
        </row>
      </sheetData>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efreshError="1"/>
      <sheetData sheetId="29165">
        <row r="9">
          <cell r="A9" t="str">
            <v>A</v>
          </cell>
        </row>
      </sheetData>
      <sheetData sheetId="29166">
        <row r="9">
          <cell r="A9" t="str">
            <v>A</v>
          </cell>
        </row>
      </sheetData>
      <sheetData sheetId="29167">
        <row r="9">
          <cell r="A9" t="str">
            <v>A</v>
          </cell>
        </row>
      </sheetData>
      <sheetData sheetId="29168">
        <row r="9">
          <cell r="A9" t="str">
            <v>A</v>
          </cell>
        </row>
      </sheetData>
      <sheetData sheetId="29169">
        <row r="9">
          <cell r="A9" t="str">
            <v>A</v>
          </cell>
        </row>
      </sheetData>
      <sheetData sheetId="29170">
        <row r="9">
          <cell r="A9" t="str">
            <v>A</v>
          </cell>
        </row>
      </sheetData>
      <sheetData sheetId="29171">
        <row r="9">
          <cell r="A9" t="str">
            <v>A</v>
          </cell>
        </row>
      </sheetData>
      <sheetData sheetId="29172">
        <row r="9">
          <cell r="A9" t="str">
            <v>A</v>
          </cell>
        </row>
      </sheetData>
      <sheetData sheetId="29173">
        <row r="9">
          <cell r="A9" t="str">
            <v>A</v>
          </cell>
        </row>
      </sheetData>
      <sheetData sheetId="29174">
        <row r="9">
          <cell r="A9" t="str">
            <v>A</v>
          </cell>
        </row>
      </sheetData>
      <sheetData sheetId="29175">
        <row r="9">
          <cell r="A9" t="str">
            <v>A</v>
          </cell>
        </row>
      </sheetData>
      <sheetData sheetId="29176">
        <row r="9">
          <cell r="A9" t="str">
            <v>A</v>
          </cell>
        </row>
      </sheetData>
      <sheetData sheetId="29177">
        <row r="9">
          <cell r="A9" t="str">
            <v>A</v>
          </cell>
        </row>
      </sheetData>
      <sheetData sheetId="29178">
        <row r="9">
          <cell r="A9" t="str">
            <v>A</v>
          </cell>
        </row>
      </sheetData>
      <sheetData sheetId="29179">
        <row r="9">
          <cell r="A9" t="str">
            <v>A</v>
          </cell>
        </row>
      </sheetData>
      <sheetData sheetId="29180">
        <row r="9">
          <cell r="A9" t="str">
            <v>A</v>
          </cell>
        </row>
      </sheetData>
      <sheetData sheetId="29181">
        <row r="9">
          <cell r="A9" t="str">
            <v>A</v>
          </cell>
        </row>
      </sheetData>
      <sheetData sheetId="29182">
        <row r="9">
          <cell r="A9" t="str">
            <v>A</v>
          </cell>
        </row>
      </sheetData>
      <sheetData sheetId="29183">
        <row r="9">
          <cell r="A9" t="str">
            <v>A</v>
          </cell>
        </row>
      </sheetData>
      <sheetData sheetId="29184">
        <row r="9">
          <cell r="A9" t="str">
            <v>A</v>
          </cell>
        </row>
      </sheetData>
      <sheetData sheetId="29185">
        <row r="9">
          <cell r="A9" t="str">
            <v>A</v>
          </cell>
        </row>
      </sheetData>
      <sheetData sheetId="29186">
        <row r="9">
          <cell r="A9" t="str">
            <v>A</v>
          </cell>
        </row>
      </sheetData>
      <sheetData sheetId="29187">
        <row r="9">
          <cell r="A9" t="str">
            <v>A</v>
          </cell>
        </row>
      </sheetData>
      <sheetData sheetId="29188" refreshError="1"/>
      <sheetData sheetId="29189">
        <row r="9">
          <cell r="A9" t="str">
            <v>A</v>
          </cell>
        </row>
      </sheetData>
      <sheetData sheetId="29190">
        <row r="9">
          <cell r="A9" t="str">
            <v>A</v>
          </cell>
        </row>
      </sheetData>
      <sheetData sheetId="29191">
        <row r="9">
          <cell r="A9" t="str">
            <v>A</v>
          </cell>
        </row>
      </sheetData>
      <sheetData sheetId="29192">
        <row r="9">
          <cell r="A9" t="str">
            <v>A</v>
          </cell>
        </row>
      </sheetData>
      <sheetData sheetId="29193">
        <row r="9">
          <cell r="A9" t="str">
            <v>A</v>
          </cell>
        </row>
      </sheetData>
      <sheetData sheetId="29194">
        <row r="9">
          <cell r="A9" t="str">
            <v>A</v>
          </cell>
        </row>
      </sheetData>
      <sheetData sheetId="29195">
        <row r="9">
          <cell r="A9" t="str">
            <v>A</v>
          </cell>
        </row>
      </sheetData>
      <sheetData sheetId="29196">
        <row r="9">
          <cell r="A9" t="str">
            <v>A</v>
          </cell>
        </row>
      </sheetData>
      <sheetData sheetId="29197">
        <row r="9">
          <cell r="A9" t="str">
            <v>A</v>
          </cell>
        </row>
      </sheetData>
      <sheetData sheetId="29198">
        <row r="9">
          <cell r="A9" t="str">
            <v>A</v>
          </cell>
        </row>
      </sheetData>
      <sheetData sheetId="29199">
        <row r="9">
          <cell r="A9" t="str">
            <v>A</v>
          </cell>
        </row>
      </sheetData>
      <sheetData sheetId="29200">
        <row r="9">
          <cell r="A9" t="str">
            <v>A</v>
          </cell>
        </row>
      </sheetData>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ow r="9">
          <cell r="A9" t="str">
            <v>A</v>
          </cell>
        </row>
      </sheetData>
      <sheetData sheetId="29218">
        <row r="9">
          <cell r="A9" t="str">
            <v>A</v>
          </cell>
        </row>
      </sheetData>
      <sheetData sheetId="29219">
        <row r="9">
          <cell r="A9" t="str">
            <v>A</v>
          </cell>
        </row>
      </sheetData>
      <sheetData sheetId="29220">
        <row r="9">
          <cell r="A9" t="str">
            <v>A</v>
          </cell>
        </row>
      </sheetData>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refreshError="1"/>
      <sheetData sheetId="29331" refreshError="1"/>
      <sheetData sheetId="29332" refreshError="1"/>
      <sheetData sheetId="29333" refreshError="1"/>
      <sheetData sheetId="29334" refreshError="1"/>
      <sheetData sheetId="29335" refreshError="1"/>
      <sheetData sheetId="29336" refreshError="1"/>
      <sheetData sheetId="29337" refreshError="1"/>
      <sheetData sheetId="29338" refreshError="1"/>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efreshError="1"/>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efreshError="1"/>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efreshError="1"/>
      <sheetData sheetId="29432">
        <row r="9">
          <cell r="A9" t="str">
            <v>A</v>
          </cell>
        </row>
      </sheetData>
      <sheetData sheetId="29433">
        <row r="9">
          <cell r="A9" t="str">
            <v>A</v>
          </cell>
        </row>
      </sheetData>
      <sheetData sheetId="29434">
        <row r="9">
          <cell r="A9" t="str">
            <v>A</v>
          </cell>
        </row>
      </sheetData>
      <sheetData sheetId="29435" refreshError="1"/>
      <sheetData sheetId="29436" refreshError="1"/>
      <sheetData sheetId="29437" refreshError="1"/>
      <sheetData sheetId="29438" refreshError="1"/>
      <sheetData sheetId="29439">
        <row r="9">
          <cell r="A9" t="str">
            <v>A</v>
          </cell>
        </row>
      </sheetData>
      <sheetData sheetId="29440">
        <row r="9">
          <cell r="A9" t="str">
            <v>A</v>
          </cell>
        </row>
      </sheetData>
      <sheetData sheetId="29441">
        <row r="9">
          <cell r="A9" t="str">
            <v>A</v>
          </cell>
        </row>
      </sheetData>
      <sheetData sheetId="29442" refreshError="1"/>
      <sheetData sheetId="29443" refreshError="1"/>
      <sheetData sheetId="29444" refreshError="1"/>
      <sheetData sheetId="29445">
        <row r="9">
          <cell r="A9" t="str">
            <v>A</v>
          </cell>
        </row>
      </sheetData>
      <sheetData sheetId="29446" refreshError="1"/>
      <sheetData sheetId="29447" refreshError="1"/>
      <sheetData sheetId="29448" refreshError="1"/>
      <sheetData sheetId="29449" refreshError="1"/>
      <sheetData sheetId="29450" refreshError="1"/>
      <sheetData sheetId="29451" refreshError="1"/>
      <sheetData sheetId="29452" refreshError="1"/>
      <sheetData sheetId="29453" refreshError="1"/>
      <sheetData sheetId="29454" refreshError="1"/>
      <sheetData sheetId="29455" refreshError="1"/>
      <sheetData sheetId="29456" refreshError="1"/>
      <sheetData sheetId="29457" refreshError="1"/>
      <sheetData sheetId="29458" refreshError="1"/>
      <sheetData sheetId="29459" refreshError="1"/>
      <sheetData sheetId="29460" refreshError="1"/>
      <sheetData sheetId="29461" refreshError="1"/>
      <sheetData sheetId="29462" refreshError="1"/>
      <sheetData sheetId="29463" refreshError="1"/>
      <sheetData sheetId="29464" refreshError="1"/>
      <sheetData sheetId="29465" refreshError="1"/>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efreshError="1"/>
      <sheetData sheetId="29475" refreshError="1"/>
      <sheetData sheetId="29476" refreshError="1"/>
      <sheetData sheetId="29477" refreshError="1"/>
      <sheetData sheetId="29478" refreshError="1"/>
      <sheetData sheetId="29479" refreshError="1"/>
      <sheetData sheetId="29480" refreshError="1"/>
      <sheetData sheetId="29481" refreshError="1"/>
      <sheetData sheetId="29482" refreshError="1"/>
      <sheetData sheetId="29483" refreshError="1"/>
      <sheetData sheetId="29484" refreshError="1"/>
      <sheetData sheetId="29485" refreshError="1"/>
      <sheetData sheetId="29486" refreshError="1"/>
      <sheetData sheetId="29487" refreshError="1"/>
      <sheetData sheetId="29488" refreshError="1"/>
      <sheetData sheetId="29489" refreshError="1"/>
      <sheetData sheetId="29490" refreshError="1"/>
      <sheetData sheetId="29491" refreshError="1"/>
      <sheetData sheetId="29492" refreshError="1"/>
      <sheetData sheetId="29493" refreshError="1"/>
      <sheetData sheetId="29494" refreshError="1"/>
      <sheetData sheetId="29495" refreshError="1"/>
      <sheetData sheetId="29496" refreshError="1"/>
      <sheetData sheetId="29497" refreshError="1"/>
      <sheetData sheetId="29498" refreshError="1"/>
      <sheetData sheetId="29499" refreshError="1"/>
      <sheetData sheetId="29500" refreshError="1"/>
      <sheetData sheetId="29501" refreshError="1"/>
      <sheetData sheetId="29502" refreshError="1"/>
      <sheetData sheetId="29503" refreshError="1"/>
      <sheetData sheetId="29504" refreshError="1"/>
      <sheetData sheetId="29505" refreshError="1"/>
      <sheetData sheetId="29506" refreshError="1"/>
      <sheetData sheetId="29507" refreshError="1"/>
      <sheetData sheetId="29508" refreshError="1"/>
      <sheetData sheetId="29509" refreshError="1"/>
      <sheetData sheetId="29510" refreshError="1"/>
      <sheetData sheetId="29511" refreshError="1"/>
      <sheetData sheetId="29512" refreshError="1"/>
      <sheetData sheetId="29513" refreshError="1"/>
      <sheetData sheetId="29514" refreshError="1"/>
      <sheetData sheetId="29515" refreshError="1"/>
      <sheetData sheetId="29516" refreshError="1"/>
      <sheetData sheetId="29517" refreshError="1"/>
      <sheetData sheetId="29518" refreshError="1"/>
      <sheetData sheetId="29519">
        <row r="9">
          <cell r="A9" t="str">
            <v>A</v>
          </cell>
        </row>
      </sheetData>
      <sheetData sheetId="29520" refreshError="1"/>
      <sheetData sheetId="29521" refreshError="1"/>
      <sheetData sheetId="29522" refreshError="1"/>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ow r="9">
          <cell r="A9" t="str">
            <v>A</v>
          </cell>
        </row>
      </sheetData>
      <sheetData sheetId="29550">
        <row r="9">
          <cell r="A9" t="str">
            <v>A</v>
          </cell>
        </row>
      </sheetData>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ow r="9">
          <cell r="A9" t="str">
            <v>A</v>
          </cell>
        </row>
      </sheetData>
      <sheetData sheetId="29589">
        <row r="9">
          <cell r="A9" t="str">
            <v>A</v>
          </cell>
        </row>
      </sheetData>
      <sheetData sheetId="29590">
        <row r="9">
          <cell r="A9" t="str">
            <v>A</v>
          </cell>
        </row>
      </sheetData>
      <sheetData sheetId="29591">
        <row r="9">
          <cell r="A9" t="str">
            <v>A</v>
          </cell>
        </row>
      </sheetData>
      <sheetData sheetId="29592">
        <row r="9">
          <cell r="A9" t="str">
            <v>A</v>
          </cell>
        </row>
      </sheetData>
      <sheetData sheetId="29593">
        <row r="9">
          <cell r="A9" t="str">
            <v>A</v>
          </cell>
        </row>
      </sheetData>
      <sheetData sheetId="29594">
        <row r="9">
          <cell r="A9" t="str">
            <v>A</v>
          </cell>
        </row>
      </sheetData>
      <sheetData sheetId="29595" refreshError="1"/>
      <sheetData sheetId="29596" refreshError="1"/>
      <sheetData sheetId="29597">
        <row r="9">
          <cell r="A9" t="str">
            <v>A</v>
          </cell>
        </row>
      </sheetData>
      <sheetData sheetId="29598">
        <row r="9">
          <cell r="A9" t="str">
            <v>A</v>
          </cell>
        </row>
      </sheetData>
      <sheetData sheetId="29599">
        <row r="9">
          <cell r="A9" t="str">
            <v>A</v>
          </cell>
        </row>
      </sheetData>
      <sheetData sheetId="29600">
        <row r="9">
          <cell r="A9" t="str">
            <v>A</v>
          </cell>
        </row>
      </sheetData>
      <sheetData sheetId="29601">
        <row r="9">
          <cell r="A9" t="str">
            <v>A</v>
          </cell>
        </row>
      </sheetData>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ow r="9">
          <cell r="A9" t="str">
            <v>A</v>
          </cell>
        </row>
      </sheetData>
      <sheetData sheetId="29637">
        <row r="9">
          <cell r="A9" t="str">
            <v>A</v>
          </cell>
        </row>
      </sheetData>
      <sheetData sheetId="29638">
        <row r="9">
          <cell r="A9" t="str">
            <v>A</v>
          </cell>
        </row>
      </sheetData>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row r="9">
          <cell r="A9" t="str">
            <v>A</v>
          </cell>
        </row>
      </sheetData>
      <sheetData sheetId="29645">
        <row r="9">
          <cell r="A9" t="str">
            <v>A</v>
          </cell>
        </row>
      </sheetData>
      <sheetData sheetId="29646">
        <row r="9">
          <cell r="A9" t="str">
            <v>A</v>
          </cell>
        </row>
      </sheetData>
      <sheetData sheetId="29647">
        <row r="9">
          <cell r="A9" t="str">
            <v>A</v>
          </cell>
        </row>
      </sheetData>
      <sheetData sheetId="29648">
        <row r="9">
          <cell r="A9" t="str">
            <v>A</v>
          </cell>
        </row>
      </sheetData>
      <sheetData sheetId="29649">
        <row r="9">
          <cell r="A9" t="str">
            <v>A</v>
          </cell>
        </row>
      </sheetData>
      <sheetData sheetId="29650">
        <row r="9">
          <cell r="A9" t="str">
            <v>A</v>
          </cell>
        </row>
      </sheetData>
      <sheetData sheetId="29651">
        <row r="9">
          <cell r="A9" t="str">
            <v>A</v>
          </cell>
        </row>
      </sheetData>
      <sheetData sheetId="29652">
        <row r="9">
          <cell r="A9" t="str">
            <v>A</v>
          </cell>
        </row>
      </sheetData>
      <sheetData sheetId="29653">
        <row r="9">
          <cell r="A9" t="str">
            <v>A</v>
          </cell>
        </row>
      </sheetData>
      <sheetData sheetId="29654">
        <row r="9">
          <cell r="A9" t="str">
            <v>A</v>
          </cell>
        </row>
      </sheetData>
      <sheetData sheetId="29655">
        <row r="9">
          <cell r="A9" t="str">
            <v>A</v>
          </cell>
        </row>
      </sheetData>
      <sheetData sheetId="29656">
        <row r="9">
          <cell r="A9" t="str">
            <v>A</v>
          </cell>
        </row>
      </sheetData>
      <sheetData sheetId="29657">
        <row r="9">
          <cell r="A9" t="str">
            <v>A</v>
          </cell>
        </row>
      </sheetData>
      <sheetData sheetId="29658">
        <row r="9">
          <cell r="A9" t="str">
            <v>A</v>
          </cell>
        </row>
      </sheetData>
      <sheetData sheetId="29659">
        <row r="9">
          <cell r="A9" t="str">
            <v>A</v>
          </cell>
        </row>
      </sheetData>
      <sheetData sheetId="29660">
        <row r="9">
          <cell r="A9" t="str">
            <v>A</v>
          </cell>
        </row>
      </sheetData>
      <sheetData sheetId="29661">
        <row r="9">
          <cell r="A9" t="str">
            <v>A</v>
          </cell>
        </row>
      </sheetData>
      <sheetData sheetId="29662">
        <row r="9">
          <cell r="A9" t="str">
            <v>A</v>
          </cell>
        </row>
      </sheetData>
      <sheetData sheetId="29663">
        <row r="9">
          <cell r="A9" t="str">
            <v>A</v>
          </cell>
        </row>
      </sheetData>
      <sheetData sheetId="29664">
        <row r="9">
          <cell r="A9" t="str">
            <v>A</v>
          </cell>
        </row>
      </sheetData>
      <sheetData sheetId="29665">
        <row r="9">
          <cell r="A9" t="str">
            <v>A</v>
          </cell>
        </row>
      </sheetData>
      <sheetData sheetId="29666">
        <row r="9">
          <cell r="A9" t="str">
            <v>A</v>
          </cell>
        </row>
      </sheetData>
      <sheetData sheetId="29667">
        <row r="9">
          <cell r="A9" t="str">
            <v>A</v>
          </cell>
        </row>
      </sheetData>
      <sheetData sheetId="29668">
        <row r="9">
          <cell r="A9" t="str">
            <v>A</v>
          </cell>
        </row>
      </sheetData>
      <sheetData sheetId="29669">
        <row r="9">
          <cell r="A9" t="str">
            <v>A</v>
          </cell>
        </row>
      </sheetData>
      <sheetData sheetId="29670">
        <row r="9">
          <cell r="A9" t="str">
            <v>A</v>
          </cell>
        </row>
      </sheetData>
      <sheetData sheetId="29671">
        <row r="9">
          <cell r="A9" t="str">
            <v>A</v>
          </cell>
        </row>
      </sheetData>
      <sheetData sheetId="29672">
        <row r="9">
          <cell r="A9" t="str">
            <v>A</v>
          </cell>
        </row>
      </sheetData>
      <sheetData sheetId="29673">
        <row r="9">
          <cell r="A9" t="str">
            <v>A</v>
          </cell>
        </row>
      </sheetData>
      <sheetData sheetId="29674">
        <row r="9">
          <cell r="A9" t="str">
            <v>A</v>
          </cell>
        </row>
      </sheetData>
      <sheetData sheetId="29675">
        <row r="9">
          <cell r="A9" t="str">
            <v>A</v>
          </cell>
        </row>
      </sheetData>
      <sheetData sheetId="29676" refreshError="1"/>
      <sheetData sheetId="29677" refreshError="1"/>
      <sheetData sheetId="29678" refreshError="1"/>
      <sheetData sheetId="29679" refreshError="1"/>
      <sheetData sheetId="29680" refreshError="1"/>
      <sheetData sheetId="29681" refreshError="1"/>
      <sheetData sheetId="29682">
        <row r="9">
          <cell r="A9" t="str">
            <v>A</v>
          </cell>
        </row>
      </sheetData>
      <sheetData sheetId="29683" refreshError="1"/>
      <sheetData sheetId="29684" refreshError="1"/>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efreshError="1"/>
      <sheetData sheetId="29703" refreshError="1"/>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ow r="9">
          <cell r="A9" t="str">
            <v>A</v>
          </cell>
        </row>
      </sheetData>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ow r="9">
          <cell r="A9" t="str">
            <v>A</v>
          </cell>
        </row>
      </sheetData>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efreshError="1"/>
      <sheetData sheetId="29794">
        <row r="9">
          <cell r="A9" t="str">
            <v>A</v>
          </cell>
        </row>
      </sheetData>
      <sheetData sheetId="29795" refreshError="1"/>
      <sheetData sheetId="29796">
        <row r="9">
          <cell r="A9" t="str">
            <v>A</v>
          </cell>
        </row>
      </sheetData>
      <sheetData sheetId="29797">
        <row r="9">
          <cell r="A9" t="str">
            <v>A</v>
          </cell>
        </row>
      </sheetData>
      <sheetData sheetId="29798">
        <row r="9">
          <cell r="A9" t="str">
            <v>A</v>
          </cell>
        </row>
      </sheetData>
      <sheetData sheetId="29799">
        <row r="9">
          <cell r="A9" t="str">
            <v>A</v>
          </cell>
        </row>
      </sheetData>
      <sheetData sheetId="29800">
        <row r="9">
          <cell r="A9" t="str">
            <v>A</v>
          </cell>
        </row>
      </sheetData>
      <sheetData sheetId="29801">
        <row r="9">
          <cell r="A9" t="str">
            <v>A</v>
          </cell>
        </row>
      </sheetData>
      <sheetData sheetId="29802">
        <row r="9">
          <cell r="A9" t="str">
            <v>A</v>
          </cell>
        </row>
      </sheetData>
      <sheetData sheetId="29803">
        <row r="9">
          <cell r="A9" t="str">
            <v>A</v>
          </cell>
        </row>
      </sheetData>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ow r="9">
          <cell r="A9" t="str">
            <v>A</v>
          </cell>
        </row>
      </sheetData>
      <sheetData sheetId="29817">
        <row r="9">
          <cell r="A9" t="str">
            <v>A</v>
          </cell>
        </row>
      </sheetData>
      <sheetData sheetId="29818">
        <row r="9">
          <cell r="A9" t="str">
            <v>A</v>
          </cell>
        </row>
      </sheetData>
      <sheetData sheetId="29819">
        <row r="9">
          <cell r="A9" t="str">
            <v>A</v>
          </cell>
        </row>
      </sheetData>
      <sheetData sheetId="29820">
        <row r="9">
          <cell r="A9" t="str">
            <v>A</v>
          </cell>
        </row>
      </sheetData>
      <sheetData sheetId="29821">
        <row r="9">
          <cell r="A9" t="str">
            <v>A</v>
          </cell>
        </row>
      </sheetData>
      <sheetData sheetId="29822">
        <row r="9">
          <cell r="A9" t="str">
            <v>A</v>
          </cell>
        </row>
      </sheetData>
      <sheetData sheetId="29823">
        <row r="9">
          <cell r="A9" t="str">
            <v>A</v>
          </cell>
        </row>
      </sheetData>
      <sheetData sheetId="29824">
        <row r="9">
          <cell r="A9" t="str">
            <v>A</v>
          </cell>
        </row>
      </sheetData>
      <sheetData sheetId="29825">
        <row r="9">
          <cell r="A9" t="str">
            <v>A</v>
          </cell>
        </row>
      </sheetData>
      <sheetData sheetId="29826">
        <row r="9">
          <cell r="A9" t="str">
            <v>A</v>
          </cell>
        </row>
      </sheetData>
      <sheetData sheetId="29827">
        <row r="9">
          <cell r="A9" t="str">
            <v>A</v>
          </cell>
        </row>
      </sheetData>
      <sheetData sheetId="29828">
        <row r="9">
          <cell r="A9" t="str">
            <v>A</v>
          </cell>
        </row>
      </sheetData>
      <sheetData sheetId="29829">
        <row r="9">
          <cell r="A9" t="str">
            <v>A</v>
          </cell>
        </row>
      </sheetData>
      <sheetData sheetId="29830">
        <row r="9">
          <cell r="A9" t="str">
            <v>A</v>
          </cell>
        </row>
      </sheetData>
      <sheetData sheetId="29831">
        <row r="9">
          <cell r="A9" t="str">
            <v>A</v>
          </cell>
        </row>
      </sheetData>
      <sheetData sheetId="29832">
        <row r="9">
          <cell r="A9" t="str">
            <v>A</v>
          </cell>
        </row>
      </sheetData>
      <sheetData sheetId="29833">
        <row r="9">
          <cell r="A9" t="str">
            <v>A</v>
          </cell>
        </row>
      </sheetData>
      <sheetData sheetId="29834">
        <row r="9">
          <cell r="A9" t="str">
            <v>A</v>
          </cell>
        </row>
      </sheetData>
      <sheetData sheetId="29835">
        <row r="9">
          <cell r="A9" t="str">
            <v>A</v>
          </cell>
        </row>
      </sheetData>
      <sheetData sheetId="29836">
        <row r="9">
          <cell r="A9" t="str">
            <v>A</v>
          </cell>
        </row>
      </sheetData>
      <sheetData sheetId="29837">
        <row r="9">
          <cell r="A9" t="str">
            <v>A</v>
          </cell>
        </row>
      </sheetData>
      <sheetData sheetId="29838">
        <row r="9">
          <cell r="A9" t="str">
            <v>A</v>
          </cell>
        </row>
      </sheetData>
      <sheetData sheetId="29839">
        <row r="9">
          <cell r="A9" t="str">
            <v>A</v>
          </cell>
        </row>
      </sheetData>
      <sheetData sheetId="29840">
        <row r="9">
          <cell r="A9" t="str">
            <v>A</v>
          </cell>
        </row>
      </sheetData>
      <sheetData sheetId="29841">
        <row r="9">
          <cell r="A9" t="str">
            <v>A</v>
          </cell>
        </row>
      </sheetData>
      <sheetData sheetId="29842">
        <row r="9">
          <cell r="A9" t="str">
            <v>A</v>
          </cell>
        </row>
      </sheetData>
      <sheetData sheetId="29843">
        <row r="9">
          <cell r="A9" t="str">
            <v>A</v>
          </cell>
        </row>
      </sheetData>
      <sheetData sheetId="29844">
        <row r="9">
          <cell r="A9" t="str">
            <v>A</v>
          </cell>
        </row>
      </sheetData>
      <sheetData sheetId="29845">
        <row r="9">
          <cell r="A9" t="str">
            <v>A</v>
          </cell>
        </row>
      </sheetData>
      <sheetData sheetId="29846">
        <row r="9">
          <cell r="A9" t="str">
            <v>A</v>
          </cell>
        </row>
      </sheetData>
      <sheetData sheetId="29847">
        <row r="9">
          <cell r="A9" t="str">
            <v>A</v>
          </cell>
        </row>
      </sheetData>
      <sheetData sheetId="29848">
        <row r="9">
          <cell r="A9" t="str">
            <v>A</v>
          </cell>
        </row>
      </sheetData>
      <sheetData sheetId="29849">
        <row r="9">
          <cell r="A9" t="str">
            <v>A</v>
          </cell>
        </row>
      </sheetData>
      <sheetData sheetId="29850">
        <row r="9">
          <cell r="A9" t="str">
            <v>A</v>
          </cell>
        </row>
      </sheetData>
      <sheetData sheetId="29851">
        <row r="9">
          <cell r="A9" t="str">
            <v>A</v>
          </cell>
        </row>
      </sheetData>
      <sheetData sheetId="29852">
        <row r="9">
          <cell r="A9" t="str">
            <v>A</v>
          </cell>
        </row>
      </sheetData>
      <sheetData sheetId="29853">
        <row r="9">
          <cell r="A9" t="str">
            <v>A</v>
          </cell>
        </row>
      </sheetData>
      <sheetData sheetId="29854">
        <row r="9">
          <cell r="A9" t="str">
            <v>A</v>
          </cell>
        </row>
      </sheetData>
      <sheetData sheetId="29855">
        <row r="9">
          <cell r="A9" t="str">
            <v>A</v>
          </cell>
        </row>
      </sheetData>
      <sheetData sheetId="29856">
        <row r="9">
          <cell r="A9" t="str">
            <v>A</v>
          </cell>
        </row>
      </sheetData>
      <sheetData sheetId="29857">
        <row r="9">
          <cell r="A9" t="str">
            <v>A</v>
          </cell>
        </row>
      </sheetData>
      <sheetData sheetId="29858">
        <row r="9">
          <cell r="A9" t="str">
            <v>A</v>
          </cell>
        </row>
      </sheetData>
      <sheetData sheetId="29859">
        <row r="9">
          <cell r="A9" t="str">
            <v>A</v>
          </cell>
        </row>
      </sheetData>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efreshError="1"/>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efreshError="1"/>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efreshError="1"/>
      <sheetData sheetId="29920" refreshError="1"/>
      <sheetData sheetId="29921" refreshError="1"/>
      <sheetData sheetId="29922" refreshError="1"/>
      <sheetData sheetId="29923" refreshError="1"/>
      <sheetData sheetId="29924" refreshError="1"/>
      <sheetData sheetId="29925" refreshError="1"/>
      <sheetData sheetId="29926" refreshError="1"/>
      <sheetData sheetId="29927" refreshError="1"/>
      <sheetData sheetId="29928" refreshError="1"/>
      <sheetData sheetId="29929" refreshError="1"/>
      <sheetData sheetId="29930" refreshError="1"/>
      <sheetData sheetId="29931" refreshError="1"/>
      <sheetData sheetId="29932" refreshError="1"/>
      <sheetData sheetId="29933" refreshError="1"/>
      <sheetData sheetId="29934" refreshError="1"/>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efreshError="1"/>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efreshError="1"/>
      <sheetData sheetId="29980" refreshError="1"/>
      <sheetData sheetId="29981" refreshError="1"/>
      <sheetData sheetId="29982" refreshError="1"/>
      <sheetData sheetId="29983" refreshError="1"/>
      <sheetData sheetId="29984" refreshError="1"/>
      <sheetData sheetId="29985" refreshError="1"/>
      <sheetData sheetId="29986" refreshError="1"/>
      <sheetData sheetId="29987" refreshError="1"/>
      <sheetData sheetId="29988" refreshError="1"/>
      <sheetData sheetId="29989" refreshError="1"/>
      <sheetData sheetId="29990" refreshError="1"/>
      <sheetData sheetId="29991" refreshError="1"/>
      <sheetData sheetId="29992" refreshError="1"/>
      <sheetData sheetId="29993" refreshError="1"/>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efreshError="1"/>
      <sheetData sheetId="30019" refreshError="1"/>
      <sheetData sheetId="30020" refreshError="1"/>
      <sheetData sheetId="30021" refreshError="1"/>
      <sheetData sheetId="30022" refreshError="1"/>
      <sheetData sheetId="30023" refreshError="1"/>
      <sheetData sheetId="30024" refreshError="1"/>
      <sheetData sheetId="30025" refreshError="1"/>
      <sheetData sheetId="30026" refreshError="1"/>
      <sheetData sheetId="30027" refreshError="1"/>
      <sheetData sheetId="30028" refreshError="1"/>
      <sheetData sheetId="30029" refreshError="1"/>
      <sheetData sheetId="30030" refreshError="1"/>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efreshError="1"/>
      <sheetData sheetId="30044" refreshError="1"/>
      <sheetData sheetId="30045" refreshError="1"/>
      <sheetData sheetId="30046" refreshError="1"/>
      <sheetData sheetId="30047" refreshError="1"/>
      <sheetData sheetId="30048" refreshError="1"/>
      <sheetData sheetId="30049" refreshError="1"/>
      <sheetData sheetId="30050" refreshError="1"/>
      <sheetData sheetId="30051" refreshError="1"/>
      <sheetData sheetId="30052" refreshError="1"/>
      <sheetData sheetId="30053" refreshError="1"/>
      <sheetData sheetId="30054" refreshError="1"/>
      <sheetData sheetId="30055" refreshError="1"/>
      <sheetData sheetId="30056" refreshError="1"/>
      <sheetData sheetId="30057" refreshError="1"/>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efreshError="1"/>
      <sheetData sheetId="30123">
        <row r="9">
          <cell r="A9" t="str">
            <v>A</v>
          </cell>
        </row>
      </sheetData>
      <sheetData sheetId="30124">
        <row r="9">
          <cell r="A9" t="str">
            <v>A</v>
          </cell>
        </row>
      </sheetData>
      <sheetData sheetId="30125" refreshError="1"/>
      <sheetData sheetId="30126" refreshError="1"/>
      <sheetData sheetId="30127" refreshError="1"/>
      <sheetData sheetId="30128" refreshError="1"/>
      <sheetData sheetId="30129" refreshError="1"/>
      <sheetData sheetId="30130" refreshError="1"/>
      <sheetData sheetId="30131">
        <row r="9">
          <cell r="A9" t="str">
            <v>A</v>
          </cell>
        </row>
      </sheetData>
      <sheetData sheetId="30132" refreshError="1"/>
      <sheetData sheetId="30133" refreshError="1"/>
      <sheetData sheetId="30134">
        <row r="9">
          <cell r="A9" t="str">
            <v>A</v>
          </cell>
        </row>
      </sheetData>
      <sheetData sheetId="30135">
        <row r="9">
          <cell r="A9" t="str">
            <v>A</v>
          </cell>
        </row>
      </sheetData>
      <sheetData sheetId="30136" refreshError="1"/>
      <sheetData sheetId="30137">
        <row r="9">
          <cell r="A9" t="str">
            <v>A</v>
          </cell>
        </row>
      </sheetData>
      <sheetData sheetId="30138">
        <row r="9">
          <cell r="A9" t="str">
            <v>A</v>
          </cell>
        </row>
      </sheetData>
      <sheetData sheetId="30139" refreshError="1"/>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efreshError="1"/>
      <sheetData sheetId="30161" refreshError="1"/>
      <sheetData sheetId="30162" refreshError="1"/>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efreshError="1"/>
      <sheetData sheetId="30253">
        <row r="9">
          <cell r="A9" t="str">
            <v>A</v>
          </cell>
        </row>
      </sheetData>
      <sheetData sheetId="30254">
        <row r="9">
          <cell r="A9" t="str">
            <v>A</v>
          </cell>
        </row>
      </sheetData>
      <sheetData sheetId="30255">
        <row r="9">
          <cell r="A9" t="str">
            <v>A</v>
          </cell>
        </row>
      </sheetData>
      <sheetData sheetId="30256" refreshError="1"/>
      <sheetData sheetId="30257">
        <row r="9">
          <cell r="A9" t="str">
            <v>A</v>
          </cell>
        </row>
      </sheetData>
      <sheetData sheetId="30258">
        <row r="9">
          <cell r="A9" t="str">
            <v>A</v>
          </cell>
        </row>
      </sheetData>
      <sheetData sheetId="30259">
        <row r="9">
          <cell r="A9" t="str">
            <v>A</v>
          </cell>
        </row>
      </sheetData>
      <sheetData sheetId="30260" refreshError="1"/>
      <sheetData sheetId="30261" refreshError="1"/>
      <sheetData sheetId="30262">
        <row r="9">
          <cell r="A9" t="str">
            <v>A</v>
          </cell>
        </row>
      </sheetData>
      <sheetData sheetId="30263">
        <row r="9">
          <cell r="A9" t="str">
            <v>A</v>
          </cell>
        </row>
      </sheetData>
      <sheetData sheetId="30264">
        <row r="9">
          <cell r="A9" t="str">
            <v>A</v>
          </cell>
        </row>
      </sheetData>
      <sheetData sheetId="30265" refreshError="1"/>
      <sheetData sheetId="30266">
        <row r="9">
          <cell r="A9" t="str">
            <v>A</v>
          </cell>
        </row>
      </sheetData>
      <sheetData sheetId="30267">
        <row r="9">
          <cell r="A9" t="str">
            <v>A</v>
          </cell>
        </row>
      </sheetData>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efreshError="1"/>
      <sheetData sheetId="30275" refreshError="1"/>
      <sheetData sheetId="30276" refreshError="1"/>
      <sheetData sheetId="30277" refreshError="1"/>
      <sheetData sheetId="30278" refreshError="1"/>
      <sheetData sheetId="30279" refreshError="1"/>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ow r="9">
          <cell r="A9" t="str">
            <v>A</v>
          </cell>
        </row>
      </sheetData>
      <sheetData sheetId="30307">
        <row r="9">
          <cell r="A9" t="str">
            <v>A</v>
          </cell>
        </row>
      </sheetData>
      <sheetData sheetId="30308">
        <row r="9">
          <cell r="A9" t="str">
            <v>A</v>
          </cell>
        </row>
      </sheetData>
      <sheetData sheetId="30309">
        <row r="9">
          <cell r="A9" t="str">
            <v>A</v>
          </cell>
        </row>
      </sheetData>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ow r="9">
          <cell r="A9" t="str">
            <v>A</v>
          </cell>
        </row>
      </sheetData>
      <sheetData sheetId="30356">
        <row r="9">
          <cell r="A9" t="str">
            <v>A</v>
          </cell>
        </row>
      </sheetData>
      <sheetData sheetId="30357">
        <row r="9">
          <cell r="A9" t="str">
            <v>A</v>
          </cell>
        </row>
      </sheetData>
      <sheetData sheetId="30358">
        <row r="9">
          <cell r="A9" t="str">
            <v>A</v>
          </cell>
        </row>
      </sheetData>
      <sheetData sheetId="30359">
        <row r="9">
          <cell r="A9" t="str">
            <v>A</v>
          </cell>
        </row>
      </sheetData>
      <sheetData sheetId="30360">
        <row r="9">
          <cell r="A9" t="str">
            <v>A</v>
          </cell>
        </row>
      </sheetData>
      <sheetData sheetId="30361">
        <row r="9">
          <cell r="A9" t="str">
            <v>A</v>
          </cell>
        </row>
      </sheetData>
      <sheetData sheetId="30362">
        <row r="9">
          <cell r="A9" t="str">
            <v>A</v>
          </cell>
        </row>
      </sheetData>
      <sheetData sheetId="30363">
        <row r="9">
          <cell r="A9" t="str">
            <v>A</v>
          </cell>
        </row>
      </sheetData>
      <sheetData sheetId="30364">
        <row r="9">
          <cell r="A9" t="str">
            <v>A</v>
          </cell>
        </row>
      </sheetData>
      <sheetData sheetId="30365">
        <row r="9">
          <cell r="A9" t="str">
            <v>A</v>
          </cell>
        </row>
      </sheetData>
      <sheetData sheetId="30366">
        <row r="9">
          <cell r="A9" t="str">
            <v>A</v>
          </cell>
        </row>
      </sheetData>
      <sheetData sheetId="30367" refreshError="1"/>
      <sheetData sheetId="30368" refreshError="1"/>
      <sheetData sheetId="30369">
        <row r="9">
          <cell r="A9" t="str">
            <v>A</v>
          </cell>
        </row>
      </sheetData>
      <sheetData sheetId="30370">
        <row r="9">
          <cell r="A9" t="str">
            <v>A</v>
          </cell>
        </row>
      </sheetData>
      <sheetData sheetId="30371">
        <row r="9">
          <cell r="A9" t="str">
            <v>A</v>
          </cell>
        </row>
      </sheetData>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ow r="9">
          <cell r="A9" t="str">
            <v>A</v>
          </cell>
        </row>
      </sheetData>
      <sheetData sheetId="30444" refreshError="1"/>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efreshError="1"/>
      <sheetData sheetId="30476" refreshError="1"/>
      <sheetData sheetId="30477">
        <row r="9">
          <cell r="A9" t="str">
            <v>A</v>
          </cell>
        </row>
      </sheetData>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efreshError="1"/>
      <sheetData sheetId="30491" refreshError="1"/>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efreshError="1"/>
      <sheetData sheetId="30519">
        <row r="9">
          <cell r="A9" t="str">
            <v>A</v>
          </cell>
        </row>
      </sheetData>
      <sheetData sheetId="30520">
        <row r="9">
          <cell r="A9" t="str">
            <v>A</v>
          </cell>
        </row>
      </sheetData>
      <sheetData sheetId="30521">
        <row r="9">
          <cell r="A9" t="str">
            <v>A</v>
          </cell>
        </row>
      </sheetData>
      <sheetData sheetId="30522" refreshError="1"/>
      <sheetData sheetId="30523" refreshError="1"/>
      <sheetData sheetId="30524" refreshError="1"/>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efreshError="1"/>
      <sheetData sheetId="30530" refreshError="1"/>
      <sheetData sheetId="30531" refreshError="1"/>
      <sheetData sheetId="30532" refreshError="1"/>
      <sheetData sheetId="30533" refreshError="1"/>
      <sheetData sheetId="30534" refreshError="1"/>
      <sheetData sheetId="30535" refreshError="1"/>
      <sheetData sheetId="30536" refreshError="1"/>
      <sheetData sheetId="30537" refreshError="1"/>
      <sheetData sheetId="30538" refreshError="1"/>
      <sheetData sheetId="30539" refreshError="1"/>
      <sheetData sheetId="30540" refreshError="1"/>
      <sheetData sheetId="30541" refreshError="1"/>
      <sheetData sheetId="30542" refreshError="1"/>
      <sheetData sheetId="30543" refreshError="1"/>
      <sheetData sheetId="30544" refreshError="1"/>
      <sheetData sheetId="30545" refreshError="1"/>
      <sheetData sheetId="30546" refreshError="1"/>
      <sheetData sheetId="30547" refreshError="1"/>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efreshError="1"/>
      <sheetData sheetId="30574" refreshError="1"/>
      <sheetData sheetId="30575" refreshError="1"/>
      <sheetData sheetId="30576" refreshError="1"/>
      <sheetData sheetId="30577" refreshError="1"/>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efreshError="1"/>
      <sheetData sheetId="30651" refreshError="1"/>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efreshError="1"/>
      <sheetData sheetId="30734" refreshError="1"/>
      <sheetData sheetId="30735">
        <row r="9">
          <cell r="A9" t="str">
            <v>A</v>
          </cell>
        </row>
      </sheetData>
      <sheetData sheetId="30736" refreshError="1"/>
      <sheetData sheetId="30737">
        <row r="9">
          <cell r="A9" t="str">
            <v>A</v>
          </cell>
        </row>
      </sheetData>
      <sheetData sheetId="30738" refreshError="1"/>
      <sheetData sheetId="30739" refreshError="1"/>
      <sheetData sheetId="30740" refreshError="1"/>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ow r="9">
          <cell r="A9" t="str">
            <v>A</v>
          </cell>
        </row>
      </sheetData>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ow r="9">
          <cell r="A9" t="str">
            <v>A</v>
          </cell>
        </row>
      </sheetData>
      <sheetData sheetId="30812">
        <row r="9">
          <cell r="A9" t="str">
            <v>A</v>
          </cell>
        </row>
      </sheetData>
      <sheetData sheetId="30813">
        <row r="9">
          <cell r="A9" t="str">
            <v>A</v>
          </cell>
        </row>
      </sheetData>
      <sheetData sheetId="30814">
        <row r="9">
          <cell r="A9" t="str">
            <v>A</v>
          </cell>
        </row>
      </sheetData>
      <sheetData sheetId="30815">
        <row r="9">
          <cell r="A9" t="str">
            <v>A</v>
          </cell>
        </row>
      </sheetData>
      <sheetData sheetId="30816">
        <row r="9">
          <cell r="A9" t="str">
            <v>A</v>
          </cell>
        </row>
      </sheetData>
      <sheetData sheetId="30817">
        <row r="9">
          <cell r="A9" t="str">
            <v>A</v>
          </cell>
        </row>
      </sheetData>
      <sheetData sheetId="30818">
        <row r="9">
          <cell r="A9" t="str">
            <v>A</v>
          </cell>
        </row>
      </sheetData>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efreshError="1"/>
      <sheetData sheetId="30858" refreshError="1"/>
      <sheetData sheetId="30859" refreshError="1"/>
      <sheetData sheetId="30860" refreshError="1"/>
      <sheetData sheetId="30861" refreshError="1"/>
      <sheetData sheetId="30862" refreshError="1"/>
      <sheetData sheetId="30863" refreshError="1"/>
      <sheetData sheetId="30864" refreshError="1"/>
      <sheetData sheetId="30865" refreshError="1"/>
      <sheetData sheetId="30866" refreshError="1"/>
      <sheetData sheetId="30867">
        <row r="9">
          <cell r="A9" t="str">
            <v>A</v>
          </cell>
        </row>
      </sheetData>
      <sheetData sheetId="30868">
        <row r="9">
          <cell r="A9" t="str">
            <v>A</v>
          </cell>
        </row>
      </sheetData>
      <sheetData sheetId="30869">
        <row r="9">
          <cell r="A9" t="str">
            <v>A</v>
          </cell>
        </row>
      </sheetData>
      <sheetData sheetId="30870" refreshError="1"/>
      <sheetData sheetId="30871">
        <row r="9">
          <cell r="A9" t="str">
            <v>A</v>
          </cell>
        </row>
      </sheetData>
      <sheetData sheetId="30872">
        <row r="9">
          <cell r="A9" t="str">
            <v>A</v>
          </cell>
        </row>
      </sheetData>
      <sheetData sheetId="30873">
        <row r="9">
          <cell r="A9" t="str">
            <v>A</v>
          </cell>
        </row>
      </sheetData>
      <sheetData sheetId="30874" refreshError="1"/>
      <sheetData sheetId="30875" refreshError="1"/>
      <sheetData sheetId="30876" refreshError="1"/>
      <sheetData sheetId="30877" refreshError="1"/>
      <sheetData sheetId="30878" refreshError="1"/>
      <sheetData sheetId="30879" refreshError="1"/>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efreshError="1"/>
      <sheetData sheetId="30907" refreshError="1"/>
      <sheetData sheetId="30908" refreshError="1"/>
      <sheetData sheetId="30909">
        <row r="9">
          <cell r="A9" t="str">
            <v>A</v>
          </cell>
        </row>
      </sheetData>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ow r="9">
          <cell r="A9" t="str">
            <v>A</v>
          </cell>
        </row>
      </sheetData>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efreshError="1"/>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efreshError="1"/>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efreshError="1"/>
      <sheetData sheetId="31015">
        <row r="9">
          <cell r="A9" t="str">
            <v>A</v>
          </cell>
        </row>
      </sheetData>
      <sheetData sheetId="31016">
        <row r="9">
          <cell r="A9" t="str">
            <v>A</v>
          </cell>
        </row>
      </sheetData>
      <sheetData sheetId="31017" refreshError="1"/>
      <sheetData sheetId="31018" refreshError="1"/>
      <sheetData sheetId="31019" refreshError="1"/>
      <sheetData sheetId="31020" refreshError="1"/>
      <sheetData sheetId="31021">
        <row r="9">
          <cell r="A9" t="str">
            <v>A</v>
          </cell>
        </row>
      </sheetData>
      <sheetData sheetId="31022" refreshError="1"/>
      <sheetData sheetId="31023">
        <row r="9">
          <cell r="A9" t="str">
            <v>A</v>
          </cell>
        </row>
      </sheetData>
      <sheetData sheetId="31024">
        <row r="9">
          <cell r="A9" t="str">
            <v>A</v>
          </cell>
        </row>
      </sheetData>
      <sheetData sheetId="31025" refreshError="1"/>
      <sheetData sheetId="31026">
        <row r="9">
          <cell r="A9" t="str">
            <v>A</v>
          </cell>
        </row>
      </sheetData>
      <sheetData sheetId="31027">
        <row r="9">
          <cell r="A9" t="str">
            <v>A</v>
          </cell>
        </row>
      </sheetData>
      <sheetData sheetId="31028" refreshError="1"/>
      <sheetData sheetId="31029" refreshError="1"/>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efreshError="1"/>
      <sheetData sheetId="31039" refreshError="1"/>
      <sheetData sheetId="31040" refreshError="1"/>
      <sheetData sheetId="31041" refreshError="1"/>
      <sheetData sheetId="31042" refreshError="1"/>
      <sheetData sheetId="31043" refreshError="1"/>
      <sheetData sheetId="31044" refreshError="1"/>
      <sheetData sheetId="31045" refreshError="1"/>
      <sheetData sheetId="31046" refreshError="1"/>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efreshError="1"/>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efreshError="1"/>
      <sheetData sheetId="31212" refreshError="1"/>
      <sheetData sheetId="31213">
        <row r="9">
          <cell r="A9" t="str">
            <v>A</v>
          </cell>
        </row>
      </sheetData>
      <sheetData sheetId="31214">
        <row r="9">
          <cell r="A9" t="str">
            <v>A</v>
          </cell>
        </row>
      </sheetData>
      <sheetData sheetId="31215">
        <row r="9">
          <cell r="A9" t="str">
            <v>A</v>
          </cell>
        </row>
      </sheetData>
      <sheetData sheetId="31216" refreshError="1"/>
      <sheetData sheetId="31217" refreshError="1"/>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efreshError="1"/>
      <sheetData sheetId="31229" refreshError="1"/>
      <sheetData sheetId="31230" refreshError="1"/>
      <sheetData sheetId="31231" refreshError="1"/>
      <sheetData sheetId="31232" refreshError="1"/>
      <sheetData sheetId="31233" refreshError="1"/>
      <sheetData sheetId="31234" refreshError="1"/>
      <sheetData sheetId="31235" refreshError="1"/>
      <sheetData sheetId="31236" refreshError="1"/>
      <sheetData sheetId="31237" refreshError="1"/>
      <sheetData sheetId="31238" refreshError="1"/>
      <sheetData sheetId="31239" refreshError="1"/>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efreshError="1"/>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efreshError="1"/>
      <sheetData sheetId="31264" refreshError="1"/>
      <sheetData sheetId="31265" refreshError="1"/>
      <sheetData sheetId="31266" refreshError="1"/>
      <sheetData sheetId="31267" refreshError="1"/>
      <sheetData sheetId="31268" refreshError="1"/>
      <sheetData sheetId="31269" refreshError="1"/>
      <sheetData sheetId="31270" refreshError="1"/>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ow r="9">
          <cell r="A9" t="str">
            <v>A</v>
          </cell>
        </row>
      </sheetData>
      <sheetData sheetId="31288" refreshError="1"/>
      <sheetData sheetId="31289" refreshError="1"/>
      <sheetData sheetId="31290" refreshError="1"/>
      <sheetData sheetId="31291" refreshError="1"/>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efreshError="1"/>
      <sheetData sheetId="31337" refreshError="1"/>
      <sheetData sheetId="31338">
        <row r="9">
          <cell r="A9" t="str">
            <v>A</v>
          </cell>
        </row>
      </sheetData>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efreshError="1"/>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ow r="9">
          <cell r="A9" t="str">
            <v>A</v>
          </cell>
        </row>
      </sheetData>
      <sheetData sheetId="31423">
        <row r="9">
          <cell r="A9" t="str">
            <v>A</v>
          </cell>
        </row>
      </sheetData>
      <sheetData sheetId="31424">
        <row r="9">
          <cell r="A9" t="str">
            <v>A</v>
          </cell>
        </row>
      </sheetData>
      <sheetData sheetId="31425">
        <row r="9">
          <cell r="A9" t="str">
            <v>A</v>
          </cell>
        </row>
      </sheetData>
      <sheetData sheetId="31426">
        <row r="9">
          <cell r="A9" t="str">
            <v>A</v>
          </cell>
        </row>
      </sheetData>
      <sheetData sheetId="31427">
        <row r="9">
          <cell r="A9" t="str">
            <v>A</v>
          </cell>
        </row>
      </sheetData>
      <sheetData sheetId="31428">
        <row r="9">
          <cell r="A9" t="str">
            <v>A</v>
          </cell>
        </row>
      </sheetData>
      <sheetData sheetId="31429">
        <row r="9">
          <cell r="A9" t="str">
            <v>A</v>
          </cell>
        </row>
      </sheetData>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efreshError="1"/>
      <sheetData sheetId="31442">
        <row r="9">
          <cell r="A9" t="str">
            <v>A</v>
          </cell>
        </row>
      </sheetData>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ow r="9">
          <cell r="A9" t="str">
            <v>A</v>
          </cell>
        </row>
      </sheetData>
      <sheetData sheetId="31469">
        <row r="9">
          <cell r="A9" t="str">
            <v>A</v>
          </cell>
        </row>
      </sheetData>
      <sheetData sheetId="31470">
        <row r="9">
          <cell r="A9" t="str">
            <v>A</v>
          </cell>
        </row>
      </sheetData>
      <sheetData sheetId="31471">
        <row r="9">
          <cell r="A9" t="str">
            <v>A</v>
          </cell>
        </row>
      </sheetData>
      <sheetData sheetId="31472">
        <row r="9">
          <cell r="A9" t="str">
            <v>A</v>
          </cell>
        </row>
      </sheetData>
      <sheetData sheetId="31473">
        <row r="9">
          <cell r="A9" t="str">
            <v>A</v>
          </cell>
        </row>
      </sheetData>
      <sheetData sheetId="31474">
        <row r="9">
          <cell r="A9" t="str">
            <v>A</v>
          </cell>
        </row>
      </sheetData>
      <sheetData sheetId="31475">
        <row r="9">
          <cell r="A9" t="str">
            <v>A</v>
          </cell>
        </row>
      </sheetData>
      <sheetData sheetId="31476">
        <row r="9">
          <cell r="A9" t="str">
            <v>A</v>
          </cell>
        </row>
      </sheetData>
      <sheetData sheetId="31477">
        <row r="9">
          <cell r="A9" t="str">
            <v>A</v>
          </cell>
        </row>
      </sheetData>
      <sheetData sheetId="31478">
        <row r="9">
          <cell r="A9" t="str">
            <v>A</v>
          </cell>
        </row>
      </sheetData>
      <sheetData sheetId="31479">
        <row r="9">
          <cell r="A9" t="str">
            <v>A</v>
          </cell>
        </row>
      </sheetData>
      <sheetData sheetId="31480">
        <row r="9">
          <cell r="A9" t="str">
            <v>A</v>
          </cell>
        </row>
      </sheetData>
      <sheetData sheetId="31481">
        <row r="9">
          <cell r="A9" t="str">
            <v>A</v>
          </cell>
        </row>
      </sheetData>
      <sheetData sheetId="31482">
        <row r="9">
          <cell r="A9" t="str">
            <v>A</v>
          </cell>
        </row>
      </sheetData>
      <sheetData sheetId="31483">
        <row r="9">
          <cell r="A9" t="str">
            <v>A</v>
          </cell>
        </row>
      </sheetData>
      <sheetData sheetId="31484">
        <row r="9">
          <cell r="A9" t="str">
            <v>A</v>
          </cell>
        </row>
      </sheetData>
      <sheetData sheetId="31485">
        <row r="9">
          <cell r="A9" t="str">
            <v>A</v>
          </cell>
        </row>
      </sheetData>
      <sheetData sheetId="31486">
        <row r="9">
          <cell r="A9" t="str">
            <v>A</v>
          </cell>
        </row>
      </sheetData>
      <sheetData sheetId="31487">
        <row r="9">
          <cell r="A9" t="str">
            <v>A</v>
          </cell>
        </row>
      </sheetData>
      <sheetData sheetId="31488">
        <row r="9">
          <cell r="A9" t="str">
            <v>A</v>
          </cell>
        </row>
      </sheetData>
      <sheetData sheetId="31489">
        <row r="9">
          <cell r="A9" t="str">
            <v>A</v>
          </cell>
        </row>
      </sheetData>
      <sheetData sheetId="31490">
        <row r="9">
          <cell r="A9" t="str">
            <v>A</v>
          </cell>
        </row>
      </sheetData>
      <sheetData sheetId="31491">
        <row r="9">
          <cell r="A9" t="str">
            <v>A</v>
          </cell>
        </row>
      </sheetData>
      <sheetData sheetId="31492">
        <row r="9">
          <cell r="A9" t="str">
            <v>A</v>
          </cell>
        </row>
      </sheetData>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efreshError="1"/>
      <sheetData sheetId="31498" refreshError="1"/>
      <sheetData sheetId="31499" refreshError="1"/>
      <sheetData sheetId="31500" refreshError="1"/>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efreshError="1"/>
      <sheetData sheetId="31575" refreshError="1"/>
      <sheetData sheetId="31576">
        <row r="9">
          <cell r="A9" t="str">
            <v>A</v>
          </cell>
        </row>
      </sheetData>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ow r="9">
          <cell r="A9" t="str">
            <v>A</v>
          </cell>
        </row>
      </sheetData>
      <sheetData sheetId="31595">
        <row r="9">
          <cell r="A9" t="str">
            <v>A</v>
          </cell>
        </row>
      </sheetData>
      <sheetData sheetId="31596">
        <row r="9">
          <cell r="A9" t="str">
            <v>A</v>
          </cell>
        </row>
      </sheetData>
      <sheetData sheetId="31597">
        <row r="9">
          <cell r="A9" t="str">
            <v>A</v>
          </cell>
        </row>
      </sheetData>
      <sheetData sheetId="31598">
        <row r="9">
          <cell r="A9" t="str">
            <v>A</v>
          </cell>
        </row>
      </sheetData>
      <sheetData sheetId="31599">
        <row r="9">
          <cell r="A9" t="str">
            <v>A</v>
          </cell>
        </row>
      </sheetData>
      <sheetData sheetId="31600">
        <row r="9">
          <cell r="A9" t="str">
            <v>A</v>
          </cell>
        </row>
      </sheetData>
      <sheetData sheetId="31601">
        <row r="9">
          <cell r="A9" t="str">
            <v>A</v>
          </cell>
        </row>
      </sheetData>
      <sheetData sheetId="31602">
        <row r="9">
          <cell r="A9" t="str">
            <v>A</v>
          </cell>
        </row>
      </sheetData>
      <sheetData sheetId="31603">
        <row r="9">
          <cell r="A9" t="str">
            <v>A</v>
          </cell>
        </row>
      </sheetData>
      <sheetData sheetId="31604">
        <row r="9">
          <cell r="A9" t="str">
            <v>A</v>
          </cell>
        </row>
      </sheetData>
      <sheetData sheetId="31605">
        <row r="9">
          <cell r="A9" t="str">
            <v>A</v>
          </cell>
        </row>
      </sheetData>
      <sheetData sheetId="31606">
        <row r="9">
          <cell r="A9" t="str">
            <v>A</v>
          </cell>
        </row>
      </sheetData>
      <sheetData sheetId="31607">
        <row r="9">
          <cell r="A9" t="str">
            <v>A</v>
          </cell>
        </row>
      </sheetData>
      <sheetData sheetId="31608">
        <row r="9">
          <cell r="A9" t="str">
            <v>A</v>
          </cell>
        </row>
      </sheetData>
      <sheetData sheetId="31609">
        <row r="9">
          <cell r="A9" t="str">
            <v>A</v>
          </cell>
        </row>
      </sheetData>
      <sheetData sheetId="31610">
        <row r="9">
          <cell r="A9" t="str">
            <v>A</v>
          </cell>
        </row>
      </sheetData>
      <sheetData sheetId="31611">
        <row r="9">
          <cell r="A9" t="str">
            <v>A</v>
          </cell>
        </row>
      </sheetData>
      <sheetData sheetId="31612">
        <row r="9">
          <cell r="A9" t="str">
            <v>A</v>
          </cell>
        </row>
      </sheetData>
      <sheetData sheetId="31613">
        <row r="9">
          <cell r="A9" t="str">
            <v>A</v>
          </cell>
        </row>
      </sheetData>
      <sheetData sheetId="31614">
        <row r="9">
          <cell r="A9" t="str">
            <v>A</v>
          </cell>
        </row>
      </sheetData>
      <sheetData sheetId="31615">
        <row r="9">
          <cell r="A9" t="str">
            <v>A</v>
          </cell>
        </row>
      </sheetData>
      <sheetData sheetId="31616">
        <row r="9">
          <cell r="A9" t="str">
            <v>A</v>
          </cell>
        </row>
      </sheetData>
      <sheetData sheetId="31617">
        <row r="9">
          <cell r="A9" t="str">
            <v>A</v>
          </cell>
        </row>
      </sheetData>
      <sheetData sheetId="31618">
        <row r="9">
          <cell r="A9" t="str">
            <v>A</v>
          </cell>
        </row>
      </sheetData>
      <sheetData sheetId="31619">
        <row r="9">
          <cell r="A9" t="str">
            <v>A</v>
          </cell>
        </row>
      </sheetData>
      <sheetData sheetId="31620">
        <row r="9">
          <cell r="A9" t="str">
            <v>A</v>
          </cell>
        </row>
      </sheetData>
      <sheetData sheetId="31621">
        <row r="9">
          <cell r="A9" t="str">
            <v>A</v>
          </cell>
        </row>
      </sheetData>
      <sheetData sheetId="31622">
        <row r="9">
          <cell r="A9" t="str">
            <v>A</v>
          </cell>
        </row>
      </sheetData>
      <sheetData sheetId="31623">
        <row r="9">
          <cell r="A9" t="str">
            <v>A</v>
          </cell>
        </row>
      </sheetData>
      <sheetData sheetId="31624">
        <row r="9">
          <cell r="A9" t="str">
            <v>A</v>
          </cell>
        </row>
      </sheetData>
      <sheetData sheetId="31625">
        <row r="9">
          <cell r="A9" t="str">
            <v>A</v>
          </cell>
        </row>
      </sheetData>
      <sheetData sheetId="31626">
        <row r="9">
          <cell r="A9" t="str">
            <v>A</v>
          </cell>
        </row>
      </sheetData>
      <sheetData sheetId="31627">
        <row r="9">
          <cell r="A9" t="str">
            <v>A</v>
          </cell>
        </row>
      </sheetData>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efreshError="1"/>
      <sheetData sheetId="31662" refreshError="1"/>
      <sheetData sheetId="31663" refreshError="1"/>
      <sheetData sheetId="31664" refreshError="1"/>
      <sheetData sheetId="31665" refreshError="1"/>
      <sheetData sheetId="31666">
        <row r="9">
          <cell r="A9" t="str">
            <v>A</v>
          </cell>
        </row>
      </sheetData>
      <sheetData sheetId="31667" refreshError="1"/>
      <sheetData sheetId="31668">
        <row r="9">
          <cell r="A9" t="str">
            <v>A</v>
          </cell>
        </row>
      </sheetData>
      <sheetData sheetId="31669" refreshError="1"/>
      <sheetData sheetId="31670" refreshError="1"/>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efreshError="1"/>
      <sheetData sheetId="31715" refreshError="1"/>
      <sheetData sheetId="31716" refreshError="1"/>
      <sheetData sheetId="31717" refreshError="1"/>
      <sheetData sheetId="31718" refreshError="1"/>
      <sheetData sheetId="31719" refreshError="1"/>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ow r="9">
          <cell r="A9" t="str">
            <v>A</v>
          </cell>
        </row>
      </sheetData>
      <sheetData sheetId="31803">
        <row r="9">
          <cell r="A9" t="str">
            <v>A</v>
          </cell>
        </row>
      </sheetData>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ow r="9">
          <cell r="A9" t="str">
            <v>A</v>
          </cell>
        </row>
      </sheetData>
      <sheetData sheetId="31834">
        <row r="9">
          <cell r="A9" t="str">
            <v>A</v>
          </cell>
        </row>
      </sheetData>
      <sheetData sheetId="31835">
        <row r="9">
          <cell r="A9" t="str">
            <v>A</v>
          </cell>
        </row>
      </sheetData>
      <sheetData sheetId="31836">
        <row r="9">
          <cell r="A9" t="str">
            <v>A</v>
          </cell>
        </row>
      </sheetData>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efreshError="1"/>
      <sheetData sheetId="31860" refreshError="1"/>
      <sheetData sheetId="31861">
        <row r="9">
          <cell r="A9" t="str">
            <v>A</v>
          </cell>
        </row>
      </sheetData>
      <sheetData sheetId="31862">
        <row r="9">
          <cell r="A9" t="str">
            <v>A</v>
          </cell>
        </row>
      </sheetData>
      <sheetData sheetId="31863" refreshError="1"/>
      <sheetData sheetId="31864" refreshError="1"/>
      <sheetData sheetId="31865" refreshError="1"/>
      <sheetData sheetId="31866">
        <row r="9">
          <cell r="A9" t="str">
            <v>A</v>
          </cell>
        </row>
      </sheetData>
      <sheetData sheetId="31867">
        <row r="9">
          <cell r="A9" t="str">
            <v>A</v>
          </cell>
        </row>
      </sheetData>
      <sheetData sheetId="31868">
        <row r="9">
          <cell r="A9" t="str">
            <v>A</v>
          </cell>
        </row>
      </sheetData>
      <sheetData sheetId="31869" refreshError="1"/>
      <sheetData sheetId="31870">
        <row r="9">
          <cell r="A9" t="str">
            <v>A</v>
          </cell>
        </row>
      </sheetData>
      <sheetData sheetId="31871">
        <row r="9">
          <cell r="A9" t="str">
            <v>A</v>
          </cell>
        </row>
      </sheetData>
      <sheetData sheetId="31872" refreshError="1"/>
      <sheetData sheetId="31873" refreshError="1"/>
      <sheetData sheetId="31874" refreshError="1"/>
      <sheetData sheetId="31875" refreshError="1"/>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efreshError="1"/>
      <sheetData sheetId="31892" refreshError="1"/>
      <sheetData sheetId="31893" refreshError="1"/>
      <sheetData sheetId="31894" refreshError="1"/>
      <sheetData sheetId="31895" refreshError="1"/>
      <sheetData sheetId="31896" refreshError="1"/>
      <sheetData sheetId="31897" refreshError="1"/>
      <sheetData sheetId="31898" refreshError="1"/>
      <sheetData sheetId="31899" refreshError="1"/>
      <sheetData sheetId="31900" refreshError="1"/>
      <sheetData sheetId="31901" refreshError="1"/>
      <sheetData sheetId="31902" refreshError="1"/>
      <sheetData sheetId="31903" refreshError="1"/>
      <sheetData sheetId="31904" refreshError="1"/>
      <sheetData sheetId="31905" refreshError="1"/>
      <sheetData sheetId="31906" refreshError="1"/>
      <sheetData sheetId="31907" refreshError="1"/>
      <sheetData sheetId="31908" refreshError="1"/>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efreshError="1"/>
      <sheetData sheetId="31983">
        <row r="9">
          <cell r="A9" t="str">
            <v>A</v>
          </cell>
        </row>
      </sheetData>
      <sheetData sheetId="31984" refreshError="1"/>
      <sheetData sheetId="31985">
        <row r="9">
          <cell r="A9" t="str">
            <v>A</v>
          </cell>
        </row>
      </sheetData>
      <sheetData sheetId="31986" refreshError="1"/>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ow r="9">
          <cell r="A9" t="str">
            <v>A</v>
          </cell>
        </row>
      </sheetData>
      <sheetData sheetId="32023">
        <row r="9">
          <cell r="A9" t="str">
            <v>A</v>
          </cell>
        </row>
      </sheetData>
      <sheetData sheetId="32024">
        <row r="9">
          <cell r="A9" t="str">
            <v>A</v>
          </cell>
        </row>
      </sheetData>
      <sheetData sheetId="32025">
        <row r="9">
          <cell r="A9" t="str">
            <v>A</v>
          </cell>
        </row>
      </sheetData>
      <sheetData sheetId="32026">
        <row r="9">
          <cell r="A9" t="str">
            <v>A</v>
          </cell>
        </row>
      </sheetData>
      <sheetData sheetId="32027">
        <row r="9">
          <cell r="A9" t="str">
            <v>A</v>
          </cell>
        </row>
      </sheetData>
      <sheetData sheetId="32028">
        <row r="9">
          <cell r="A9" t="str">
            <v>A</v>
          </cell>
        </row>
      </sheetData>
      <sheetData sheetId="32029">
        <row r="9">
          <cell r="A9" t="str">
            <v>A</v>
          </cell>
        </row>
      </sheetData>
      <sheetData sheetId="32030">
        <row r="9">
          <cell r="A9" t="str">
            <v>A</v>
          </cell>
        </row>
      </sheetData>
      <sheetData sheetId="32031">
        <row r="9">
          <cell r="A9" t="str">
            <v>A</v>
          </cell>
        </row>
      </sheetData>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ow r="9">
          <cell r="A9" t="str">
            <v>A</v>
          </cell>
        </row>
      </sheetData>
      <sheetData sheetId="32043">
        <row r="9">
          <cell r="A9" t="str">
            <v>A</v>
          </cell>
        </row>
      </sheetData>
      <sheetData sheetId="32044">
        <row r="9">
          <cell r="A9" t="str">
            <v>A</v>
          </cell>
        </row>
      </sheetData>
      <sheetData sheetId="32045">
        <row r="9">
          <cell r="A9" t="str">
            <v>A</v>
          </cell>
        </row>
      </sheetData>
      <sheetData sheetId="32046">
        <row r="9">
          <cell r="A9" t="str">
            <v>A</v>
          </cell>
        </row>
      </sheetData>
      <sheetData sheetId="32047">
        <row r="9">
          <cell r="A9" t="str">
            <v>A</v>
          </cell>
        </row>
      </sheetData>
      <sheetData sheetId="32048">
        <row r="9">
          <cell r="A9" t="str">
            <v>A</v>
          </cell>
        </row>
      </sheetData>
      <sheetData sheetId="32049">
        <row r="9">
          <cell r="A9" t="str">
            <v>A</v>
          </cell>
        </row>
      </sheetData>
      <sheetData sheetId="32050">
        <row r="9">
          <cell r="A9" t="str">
            <v>A</v>
          </cell>
        </row>
      </sheetData>
      <sheetData sheetId="32051">
        <row r="9">
          <cell r="A9" t="str">
            <v>A</v>
          </cell>
        </row>
      </sheetData>
      <sheetData sheetId="32052">
        <row r="9">
          <cell r="A9" t="str">
            <v>A</v>
          </cell>
        </row>
      </sheetData>
      <sheetData sheetId="32053">
        <row r="9">
          <cell r="A9" t="str">
            <v>A</v>
          </cell>
        </row>
      </sheetData>
      <sheetData sheetId="32054">
        <row r="9">
          <cell r="A9" t="str">
            <v>A</v>
          </cell>
        </row>
      </sheetData>
      <sheetData sheetId="32055">
        <row r="9">
          <cell r="A9" t="str">
            <v>A</v>
          </cell>
        </row>
      </sheetData>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efreshError="1"/>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efreshError="1"/>
      <sheetData sheetId="32104" refreshError="1"/>
      <sheetData sheetId="32105">
        <row r="9">
          <cell r="A9" t="str">
            <v>A</v>
          </cell>
        </row>
      </sheetData>
      <sheetData sheetId="32106" refreshError="1"/>
      <sheetData sheetId="32107" refreshError="1"/>
      <sheetData sheetId="32108" refreshError="1"/>
      <sheetData sheetId="32109" refreshError="1"/>
      <sheetData sheetId="32110" refreshError="1"/>
      <sheetData sheetId="32111" refreshError="1"/>
      <sheetData sheetId="32112" refreshError="1"/>
      <sheetData sheetId="32113" refreshError="1"/>
      <sheetData sheetId="32114" refreshError="1"/>
      <sheetData sheetId="32115" refreshError="1"/>
      <sheetData sheetId="32116" refreshError="1"/>
      <sheetData sheetId="32117" refreshError="1"/>
      <sheetData sheetId="32118" refreshError="1"/>
      <sheetData sheetId="32119" refreshError="1"/>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efreshError="1"/>
      <sheetData sheetId="32148">
        <row r="9">
          <cell r="A9" t="str">
            <v>A</v>
          </cell>
        </row>
      </sheetData>
      <sheetData sheetId="32149">
        <row r="9">
          <cell r="A9" t="str">
            <v>A</v>
          </cell>
        </row>
      </sheetData>
      <sheetData sheetId="32150" refreshError="1"/>
      <sheetData sheetId="32151" refreshError="1"/>
      <sheetData sheetId="32152" refreshError="1"/>
      <sheetData sheetId="32153" refreshError="1"/>
      <sheetData sheetId="32154" refreshError="1"/>
      <sheetData sheetId="32155" refreshError="1"/>
      <sheetData sheetId="32156" refreshError="1"/>
      <sheetData sheetId="32157" refreshError="1"/>
      <sheetData sheetId="32158" refreshError="1"/>
      <sheetData sheetId="32159" refreshError="1"/>
      <sheetData sheetId="32160" refreshError="1"/>
      <sheetData sheetId="32161" refreshError="1"/>
      <sheetData sheetId="32162" refreshError="1"/>
      <sheetData sheetId="32163" refreshError="1"/>
      <sheetData sheetId="32164" refreshError="1"/>
      <sheetData sheetId="32165" refreshError="1"/>
      <sheetData sheetId="32166" refreshError="1"/>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efreshError="1"/>
      <sheetData sheetId="32187">
        <row r="9">
          <cell r="A9" t="str">
            <v>A</v>
          </cell>
        </row>
      </sheetData>
      <sheetData sheetId="32188" refreshError="1"/>
      <sheetData sheetId="32189">
        <row r="9">
          <cell r="A9" t="str">
            <v>A</v>
          </cell>
        </row>
      </sheetData>
      <sheetData sheetId="32190">
        <row r="9">
          <cell r="A9" t="str">
            <v>A</v>
          </cell>
        </row>
      </sheetData>
      <sheetData sheetId="32191" refreshError="1"/>
      <sheetData sheetId="32192">
        <row r="9">
          <cell r="A9" t="str">
            <v>A</v>
          </cell>
        </row>
      </sheetData>
      <sheetData sheetId="32193">
        <row r="9">
          <cell r="A9" t="str">
            <v>A</v>
          </cell>
        </row>
      </sheetData>
      <sheetData sheetId="32194">
        <row r="9">
          <cell r="A9" t="str">
            <v>A</v>
          </cell>
        </row>
      </sheetData>
      <sheetData sheetId="32195" refreshError="1"/>
      <sheetData sheetId="32196">
        <row r="9">
          <cell r="A9" t="str">
            <v>A</v>
          </cell>
        </row>
      </sheetData>
      <sheetData sheetId="32197">
        <row r="9">
          <cell r="A9" t="str">
            <v>A</v>
          </cell>
        </row>
      </sheetData>
      <sheetData sheetId="32198">
        <row r="9">
          <cell r="A9" t="str">
            <v>A</v>
          </cell>
        </row>
      </sheetData>
      <sheetData sheetId="32199" refreshError="1"/>
      <sheetData sheetId="32200" refreshError="1"/>
      <sheetData sheetId="32201">
        <row r="9">
          <cell r="A9" t="str">
            <v>A</v>
          </cell>
        </row>
      </sheetData>
      <sheetData sheetId="32202" refreshError="1"/>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ow r="9">
          <cell r="A9" t="str">
            <v>A</v>
          </cell>
        </row>
      </sheetData>
      <sheetData sheetId="32249" refreshError="1"/>
      <sheetData sheetId="32250" refreshError="1"/>
      <sheetData sheetId="32251" refreshError="1"/>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efreshError="1"/>
      <sheetData sheetId="32316">
        <row r="9">
          <cell r="A9" t="str">
            <v>A</v>
          </cell>
        </row>
      </sheetData>
      <sheetData sheetId="32317" refreshError="1"/>
      <sheetData sheetId="32318">
        <row r="9">
          <cell r="A9" t="str">
            <v>A</v>
          </cell>
        </row>
      </sheetData>
      <sheetData sheetId="32319" refreshError="1"/>
      <sheetData sheetId="32320" refreshError="1"/>
      <sheetData sheetId="32321" refreshError="1"/>
      <sheetData sheetId="32322" refreshError="1"/>
      <sheetData sheetId="32323" refreshError="1"/>
      <sheetData sheetId="32324" refreshError="1"/>
      <sheetData sheetId="32325" refreshError="1"/>
      <sheetData sheetId="32326" refreshError="1"/>
      <sheetData sheetId="32327" refreshError="1"/>
      <sheetData sheetId="32328" refreshError="1"/>
      <sheetData sheetId="32329" refreshError="1"/>
      <sheetData sheetId="32330" refreshError="1"/>
      <sheetData sheetId="32331" refreshError="1"/>
      <sheetData sheetId="32332" refreshError="1"/>
      <sheetData sheetId="32333" refreshError="1"/>
      <sheetData sheetId="32334" refreshError="1"/>
      <sheetData sheetId="32335" refreshError="1"/>
      <sheetData sheetId="32336" refreshError="1"/>
      <sheetData sheetId="32337" refreshError="1"/>
      <sheetData sheetId="32338" refreshError="1"/>
      <sheetData sheetId="32339" refreshError="1"/>
      <sheetData sheetId="32340" refreshError="1"/>
      <sheetData sheetId="32341" refreshError="1"/>
      <sheetData sheetId="32342" refreshError="1"/>
      <sheetData sheetId="32343" refreshError="1"/>
      <sheetData sheetId="32344" refreshError="1"/>
      <sheetData sheetId="32345" refreshError="1"/>
      <sheetData sheetId="32346" refreshError="1"/>
      <sheetData sheetId="32347" refreshError="1"/>
      <sheetData sheetId="32348" refreshError="1"/>
      <sheetData sheetId="32349" refreshError="1"/>
      <sheetData sheetId="32350" refreshError="1"/>
      <sheetData sheetId="32351" refreshError="1"/>
      <sheetData sheetId="32352" refreshError="1"/>
      <sheetData sheetId="32353" refreshError="1"/>
      <sheetData sheetId="32354" refreshError="1"/>
      <sheetData sheetId="32355" refreshError="1"/>
      <sheetData sheetId="32356" refreshError="1"/>
      <sheetData sheetId="32357" refreshError="1"/>
      <sheetData sheetId="32358" refreshError="1"/>
      <sheetData sheetId="32359" refreshError="1"/>
      <sheetData sheetId="32360" refreshError="1"/>
      <sheetData sheetId="32361" refreshError="1"/>
      <sheetData sheetId="32362" refreshError="1"/>
      <sheetData sheetId="32363" refreshError="1"/>
      <sheetData sheetId="32364" refreshError="1"/>
      <sheetData sheetId="32365" refreshError="1"/>
      <sheetData sheetId="32366" refreshError="1"/>
      <sheetData sheetId="32367" refreshError="1"/>
      <sheetData sheetId="32368" refreshError="1"/>
      <sheetData sheetId="32369" refreshError="1"/>
      <sheetData sheetId="32370" refreshError="1"/>
      <sheetData sheetId="32371" refreshError="1"/>
      <sheetData sheetId="32372" refreshError="1"/>
      <sheetData sheetId="32373" refreshError="1"/>
      <sheetData sheetId="32374" refreshError="1"/>
      <sheetData sheetId="32375" refreshError="1"/>
      <sheetData sheetId="32376" refreshError="1"/>
      <sheetData sheetId="32377" refreshError="1"/>
      <sheetData sheetId="32378" refreshError="1"/>
      <sheetData sheetId="32379" refreshError="1"/>
      <sheetData sheetId="32380" refreshError="1"/>
      <sheetData sheetId="32381" refreshError="1"/>
      <sheetData sheetId="32382" refreshError="1"/>
      <sheetData sheetId="32383" refreshError="1"/>
      <sheetData sheetId="32384" refreshError="1"/>
      <sheetData sheetId="32385" refreshError="1"/>
      <sheetData sheetId="32386" refreshError="1"/>
      <sheetData sheetId="32387" refreshError="1"/>
      <sheetData sheetId="32388" refreshError="1"/>
      <sheetData sheetId="32389" refreshError="1"/>
      <sheetData sheetId="32390" refreshError="1"/>
      <sheetData sheetId="32391" refreshError="1"/>
      <sheetData sheetId="32392" refreshError="1"/>
      <sheetData sheetId="32393" refreshError="1"/>
      <sheetData sheetId="32394" refreshError="1"/>
      <sheetData sheetId="32395" refreshError="1"/>
      <sheetData sheetId="32396" refreshError="1"/>
      <sheetData sheetId="32397" refreshError="1"/>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efreshError="1"/>
      <sheetData sheetId="32440" refreshError="1"/>
      <sheetData sheetId="32441" refreshError="1"/>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efreshError="1"/>
      <sheetData sheetId="32457" refreshError="1"/>
      <sheetData sheetId="32458" refreshError="1"/>
      <sheetData sheetId="32459" refreshError="1"/>
      <sheetData sheetId="32460" refreshError="1"/>
      <sheetData sheetId="32461" refreshError="1"/>
      <sheetData sheetId="32462" refreshError="1"/>
      <sheetData sheetId="32463" refreshError="1"/>
      <sheetData sheetId="32464" refreshError="1"/>
      <sheetData sheetId="32465" refreshError="1"/>
      <sheetData sheetId="32466" refreshError="1"/>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efreshError="1"/>
      <sheetData sheetId="32482" refreshError="1"/>
      <sheetData sheetId="32483" refreshError="1"/>
      <sheetData sheetId="32484" refreshError="1"/>
      <sheetData sheetId="32485" refreshError="1"/>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efreshError="1"/>
      <sheetData sheetId="32512" refreshError="1"/>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efreshError="1"/>
      <sheetData sheetId="32585">
        <row r="9">
          <cell r="A9" t="str">
            <v>A</v>
          </cell>
        </row>
      </sheetData>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ow r="9">
          <cell r="A9" t="str">
            <v>A</v>
          </cell>
        </row>
      </sheetData>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efreshError="1"/>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ow r="9">
          <cell r="A9" t="str">
            <v>A</v>
          </cell>
        </row>
      </sheetData>
      <sheetData sheetId="32699">
        <row r="9">
          <cell r="A9" t="str">
            <v>A</v>
          </cell>
        </row>
      </sheetData>
      <sheetData sheetId="32700">
        <row r="9">
          <cell r="A9" t="str">
            <v>A</v>
          </cell>
        </row>
      </sheetData>
      <sheetData sheetId="32701">
        <row r="9">
          <cell r="A9" t="str">
            <v>A</v>
          </cell>
        </row>
      </sheetData>
      <sheetData sheetId="32702">
        <row r="9">
          <cell r="A9" t="str">
            <v>A</v>
          </cell>
        </row>
      </sheetData>
      <sheetData sheetId="32703">
        <row r="9">
          <cell r="A9" t="str">
            <v>A</v>
          </cell>
        </row>
      </sheetData>
      <sheetData sheetId="32704"/>
      <sheetData sheetId="32705"/>
      <sheetData sheetId="32706">
        <row r="9">
          <cell r="A9" t="str">
            <v>A</v>
          </cell>
        </row>
      </sheetData>
      <sheetData sheetId="32707"/>
      <sheetData sheetId="32708"/>
      <sheetData sheetId="32709">
        <row r="9">
          <cell r="A9" t="str">
            <v>A</v>
          </cell>
        </row>
      </sheetData>
      <sheetData sheetId="32710">
        <row r="9">
          <cell r="A9" t="str">
            <v>A</v>
          </cell>
        </row>
      </sheetData>
      <sheetData sheetId="32711"/>
      <sheetData sheetId="32712"/>
      <sheetData sheetId="32713"/>
      <sheetData sheetId="32714"/>
      <sheetData sheetId="32715">
        <row r="9">
          <cell r="A9" t="str">
            <v>A</v>
          </cell>
        </row>
      </sheetData>
      <sheetData sheetId="32716">
        <row r="9">
          <cell r="A9" t="str">
            <v>A</v>
          </cell>
        </row>
      </sheetData>
      <sheetData sheetId="32717"/>
      <sheetData sheetId="32718"/>
      <sheetData sheetId="32719"/>
      <sheetData sheetId="32720">
        <row r="9">
          <cell r="A9" t="str">
            <v>A</v>
          </cell>
        </row>
      </sheetData>
      <sheetData sheetId="32721"/>
      <sheetData sheetId="32722"/>
      <sheetData sheetId="32723"/>
      <sheetData sheetId="32724"/>
      <sheetData sheetId="32725"/>
      <sheetData sheetId="32726"/>
      <sheetData sheetId="32727"/>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ow r="9">
          <cell r="A9" t="str">
            <v>A</v>
          </cell>
        </row>
      </sheetData>
      <sheetData sheetId="32754">
        <row r="9">
          <cell r="A9" t="str">
            <v>A</v>
          </cell>
        </row>
      </sheetData>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sheetData sheetId="32763"/>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sheetData sheetId="32770">
        <row r="9">
          <cell r="A9" t="str">
            <v>A</v>
          </cell>
        </row>
      </sheetData>
      <sheetData sheetId="32771">
        <row r="9">
          <cell r="A9" t="str">
            <v>A</v>
          </cell>
        </row>
      </sheetData>
      <sheetData sheetId="32772">
        <row r="9">
          <cell r="A9" t="str">
            <v>A</v>
          </cell>
        </row>
      </sheetData>
      <sheetData sheetId="32773"/>
      <sheetData sheetId="32774"/>
      <sheetData sheetId="32775">
        <row r="9">
          <cell r="A9" t="str">
            <v>A</v>
          </cell>
        </row>
      </sheetData>
      <sheetData sheetId="32776"/>
      <sheetData sheetId="32777"/>
      <sheetData sheetId="32778">
        <row r="9">
          <cell r="A9" t="str">
            <v>A</v>
          </cell>
        </row>
      </sheetData>
      <sheetData sheetId="32779"/>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sheetData sheetId="32830"/>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sheetData sheetId="32941"/>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sheetData sheetId="33060"/>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sheetData sheetId="33082">
        <row r="9">
          <cell r="A9" t="str">
            <v>A</v>
          </cell>
        </row>
      </sheetData>
      <sheetData sheetId="33083"/>
      <sheetData sheetId="33084"/>
      <sheetData sheetId="33085"/>
      <sheetData sheetId="33086"/>
      <sheetData sheetId="33087"/>
      <sheetData sheetId="33088">
        <row r="9">
          <cell r="A9" t="str">
            <v>A</v>
          </cell>
        </row>
      </sheetData>
      <sheetData sheetId="33089"/>
      <sheetData sheetId="33090"/>
      <sheetData sheetId="33091"/>
      <sheetData sheetId="33092"/>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sheetData sheetId="33108"/>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sheetData sheetId="33115">
        <row r="9">
          <cell r="A9" t="str">
            <v>A</v>
          </cell>
        </row>
      </sheetData>
      <sheetData sheetId="33116" refreshError="1"/>
      <sheetData sheetId="33117" refreshError="1"/>
      <sheetData sheetId="33118" refreshError="1"/>
      <sheetData sheetId="33119" refreshError="1"/>
      <sheetData sheetId="33120" refreshError="1"/>
      <sheetData sheetId="33121" refreshError="1"/>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row r="9">
          <cell r="A9" t="str">
            <v>A</v>
          </cell>
        </row>
      </sheetData>
      <sheetData sheetId="33147">
        <row r="9">
          <cell r="A9" t="str">
            <v>A</v>
          </cell>
        </row>
      </sheetData>
      <sheetData sheetId="33148" refreshError="1"/>
      <sheetData sheetId="33149" refreshError="1"/>
      <sheetData sheetId="33150" refreshError="1"/>
      <sheetData sheetId="33151" refreshError="1"/>
      <sheetData sheetId="33152" refreshError="1"/>
      <sheetData sheetId="33153" refreshError="1"/>
      <sheetData sheetId="33154" refreshError="1"/>
      <sheetData sheetId="33155" refreshError="1"/>
      <sheetData sheetId="33156" refreshError="1"/>
      <sheetData sheetId="33157" refreshError="1"/>
      <sheetData sheetId="33158" refreshError="1"/>
      <sheetData sheetId="33159" refreshError="1"/>
      <sheetData sheetId="33160" refreshError="1"/>
      <sheetData sheetId="33161" refreshError="1"/>
      <sheetData sheetId="33162" refreshError="1"/>
      <sheetData sheetId="33163" refreshError="1"/>
      <sheetData sheetId="33164" refreshError="1"/>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efreshError="1"/>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sheetData sheetId="33233"/>
      <sheetData sheetId="33234">
        <row r="9">
          <cell r="A9" t="str">
            <v>A</v>
          </cell>
        </row>
      </sheetData>
      <sheetData sheetId="33235">
        <row r="9">
          <cell r="A9" t="str">
            <v>A</v>
          </cell>
        </row>
      </sheetData>
      <sheetData sheetId="33236"/>
      <sheetData sheetId="33237"/>
      <sheetData sheetId="33238"/>
      <sheetData sheetId="33239">
        <row r="9">
          <cell r="A9" t="str">
            <v>A</v>
          </cell>
        </row>
      </sheetData>
      <sheetData sheetId="33240">
        <row r="9">
          <cell r="A9" t="str">
            <v>A</v>
          </cell>
        </row>
      </sheetData>
      <sheetData sheetId="33241">
        <row r="9">
          <cell r="A9" t="str">
            <v>A</v>
          </cell>
        </row>
      </sheetData>
      <sheetData sheetId="33242"/>
      <sheetData sheetId="33243">
        <row r="9">
          <cell r="A9" t="str">
            <v>A</v>
          </cell>
        </row>
      </sheetData>
      <sheetData sheetId="33244">
        <row r="9">
          <cell r="A9" t="str">
            <v>A</v>
          </cell>
        </row>
      </sheetData>
      <sheetData sheetId="33245"/>
      <sheetData sheetId="33246"/>
      <sheetData sheetId="33247"/>
      <sheetData sheetId="33248"/>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sheetData sheetId="33256"/>
      <sheetData sheetId="33257"/>
      <sheetData sheetId="33258"/>
      <sheetData sheetId="33259"/>
      <sheetData sheetId="33260"/>
      <sheetData sheetId="33261"/>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row r="9">
          <cell r="A9" t="str">
            <v>A</v>
          </cell>
        </row>
      </sheetData>
      <sheetData sheetId="33295">
        <row r="9">
          <cell r="A9" t="str">
            <v>A</v>
          </cell>
        </row>
      </sheetData>
      <sheetData sheetId="33296">
        <row r="9">
          <cell r="A9" t="str">
            <v>A</v>
          </cell>
        </row>
      </sheetData>
      <sheetData sheetId="33297">
        <row r="9">
          <cell r="A9" t="str">
            <v>A</v>
          </cell>
        </row>
      </sheetData>
      <sheetData sheetId="33298">
        <row r="9">
          <cell r="A9" t="str">
            <v>A</v>
          </cell>
        </row>
      </sheetData>
      <sheetData sheetId="33299">
        <row r="9">
          <cell r="A9" t="str">
            <v>A</v>
          </cell>
        </row>
      </sheetData>
      <sheetData sheetId="33300">
        <row r="9">
          <cell r="A9" t="str">
            <v>A</v>
          </cell>
        </row>
      </sheetData>
      <sheetData sheetId="33301">
        <row r="9">
          <cell r="A9" t="str">
            <v>A</v>
          </cell>
        </row>
      </sheetData>
      <sheetData sheetId="33302">
        <row r="9">
          <cell r="A9" t="str">
            <v>A</v>
          </cell>
        </row>
      </sheetData>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sheetData sheetId="33317"/>
      <sheetData sheetId="33318">
        <row r="9">
          <cell r="A9" t="str">
            <v>A</v>
          </cell>
        </row>
      </sheetData>
      <sheetData sheetId="33319">
        <row r="9">
          <cell r="A9" t="str">
            <v>A</v>
          </cell>
        </row>
      </sheetData>
      <sheetData sheetId="33320">
        <row r="9">
          <cell r="A9" t="str">
            <v>A</v>
          </cell>
        </row>
      </sheetData>
      <sheetData sheetId="33321">
        <row r="9">
          <cell r="A9" t="str">
            <v>A</v>
          </cell>
        </row>
      </sheetData>
      <sheetData sheetId="33322">
        <row r="9">
          <cell r="A9" t="str">
            <v>A</v>
          </cell>
        </row>
      </sheetData>
      <sheetData sheetId="33323">
        <row r="9">
          <cell r="A9" t="str">
            <v>A</v>
          </cell>
        </row>
      </sheetData>
      <sheetData sheetId="33324">
        <row r="9">
          <cell r="A9" t="str">
            <v>A</v>
          </cell>
        </row>
      </sheetData>
      <sheetData sheetId="33325">
        <row r="9">
          <cell r="A9" t="str">
            <v>A</v>
          </cell>
        </row>
      </sheetData>
      <sheetData sheetId="33326">
        <row r="9">
          <cell r="A9" t="str">
            <v>A</v>
          </cell>
        </row>
      </sheetData>
      <sheetData sheetId="33327">
        <row r="9">
          <cell r="A9" t="str">
            <v>A</v>
          </cell>
        </row>
      </sheetData>
      <sheetData sheetId="33328">
        <row r="9">
          <cell r="A9" t="str">
            <v>A</v>
          </cell>
        </row>
      </sheetData>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row r="9">
          <cell r="A9" t="str">
            <v>A</v>
          </cell>
        </row>
      </sheetData>
      <sheetData sheetId="33339">
        <row r="9">
          <cell r="A9" t="str">
            <v>A</v>
          </cell>
        </row>
      </sheetData>
      <sheetData sheetId="33340">
        <row r="9">
          <cell r="A9" t="str">
            <v>A</v>
          </cell>
        </row>
      </sheetData>
      <sheetData sheetId="33341">
        <row r="9">
          <cell r="A9" t="str">
            <v>A</v>
          </cell>
        </row>
      </sheetData>
      <sheetData sheetId="33342">
        <row r="9">
          <cell r="A9" t="str">
            <v>A</v>
          </cell>
        </row>
      </sheetData>
      <sheetData sheetId="33343">
        <row r="9">
          <cell r="A9" t="str">
            <v>A</v>
          </cell>
        </row>
      </sheetData>
      <sheetData sheetId="33344">
        <row r="9">
          <cell r="A9" t="str">
            <v>A</v>
          </cell>
        </row>
      </sheetData>
      <sheetData sheetId="33345">
        <row r="9">
          <cell r="A9" t="str">
            <v>A</v>
          </cell>
        </row>
      </sheetData>
      <sheetData sheetId="33346"/>
      <sheetData sheetId="33347">
        <row r="9">
          <cell r="A9" t="str">
            <v>A</v>
          </cell>
        </row>
      </sheetData>
      <sheetData sheetId="33348"/>
      <sheetData sheetId="33349"/>
      <sheetData sheetId="33350"/>
      <sheetData sheetId="33351">
        <row r="9">
          <cell r="A9" t="str">
            <v>A</v>
          </cell>
        </row>
      </sheetData>
      <sheetData sheetId="33352">
        <row r="9">
          <cell r="A9" t="str">
            <v>A</v>
          </cell>
        </row>
      </sheetData>
      <sheetData sheetId="33353">
        <row r="9">
          <cell r="A9" t="str">
            <v>A</v>
          </cell>
        </row>
      </sheetData>
      <sheetData sheetId="33354">
        <row r="9">
          <cell r="A9" t="str">
            <v>A</v>
          </cell>
        </row>
      </sheetData>
      <sheetData sheetId="33355">
        <row r="9">
          <cell r="A9" t="str">
            <v>A</v>
          </cell>
        </row>
      </sheetData>
      <sheetData sheetId="33356">
        <row r="9">
          <cell r="A9" t="str">
            <v>A</v>
          </cell>
        </row>
      </sheetData>
      <sheetData sheetId="33357">
        <row r="9">
          <cell r="A9" t="str">
            <v>A</v>
          </cell>
        </row>
      </sheetData>
      <sheetData sheetId="33358">
        <row r="9">
          <cell r="A9" t="str">
            <v>A</v>
          </cell>
        </row>
      </sheetData>
      <sheetData sheetId="33359">
        <row r="9">
          <cell r="A9" t="str">
            <v>A</v>
          </cell>
        </row>
      </sheetData>
      <sheetData sheetId="33360">
        <row r="9">
          <cell r="A9" t="str">
            <v>A</v>
          </cell>
        </row>
      </sheetData>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row r="9">
          <cell r="A9" t="str">
            <v>A</v>
          </cell>
        </row>
      </sheetData>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efreshError="1"/>
      <sheetData sheetId="33379" refreshError="1"/>
      <sheetData sheetId="33380" refreshError="1"/>
      <sheetData sheetId="33381" refreshError="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refreshError="1"/>
      <sheetData sheetId="33400" refreshError="1"/>
      <sheetData sheetId="33401" refreshError="1"/>
      <sheetData sheetId="33402">
        <row r="9">
          <cell r="A9" t="str">
            <v>A</v>
          </cell>
        </row>
      </sheetData>
      <sheetData sheetId="33403">
        <row r="9">
          <cell r="A9" t="str">
            <v>A</v>
          </cell>
        </row>
      </sheetData>
      <sheetData sheetId="33404">
        <row r="9">
          <cell r="A9" t="str">
            <v>A</v>
          </cell>
        </row>
      </sheetData>
      <sheetData sheetId="33405">
        <row r="9">
          <cell r="A9" t="str">
            <v>A</v>
          </cell>
        </row>
      </sheetData>
      <sheetData sheetId="33406">
        <row r="9">
          <cell r="A9" t="str">
            <v>A</v>
          </cell>
        </row>
      </sheetData>
      <sheetData sheetId="33407">
        <row r="9">
          <cell r="A9" t="str">
            <v>A</v>
          </cell>
        </row>
      </sheetData>
      <sheetData sheetId="33408">
        <row r="9">
          <cell r="A9" t="str">
            <v>A</v>
          </cell>
        </row>
      </sheetData>
      <sheetData sheetId="33409">
        <row r="9">
          <cell r="A9" t="str">
            <v>A</v>
          </cell>
        </row>
      </sheetData>
      <sheetData sheetId="33410">
        <row r="9">
          <cell r="A9" t="str">
            <v>A</v>
          </cell>
        </row>
      </sheetData>
      <sheetData sheetId="33411">
        <row r="9">
          <cell r="A9" t="str">
            <v>A</v>
          </cell>
        </row>
      </sheetData>
      <sheetData sheetId="33412">
        <row r="9">
          <cell r="A9" t="str">
            <v>A</v>
          </cell>
        </row>
      </sheetData>
      <sheetData sheetId="33413">
        <row r="9">
          <cell r="A9" t="str">
            <v>A</v>
          </cell>
        </row>
      </sheetData>
      <sheetData sheetId="33414">
        <row r="9">
          <cell r="A9" t="str">
            <v>A</v>
          </cell>
        </row>
      </sheetData>
      <sheetData sheetId="33415">
        <row r="9">
          <cell r="A9" t="str">
            <v>A</v>
          </cell>
        </row>
      </sheetData>
      <sheetData sheetId="33416">
        <row r="9">
          <cell r="A9" t="str">
            <v>A</v>
          </cell>
        </row>
      </sheetData>
      <sheetData sheetId="33417">
        <row r="9">
          <cell r="A9" t="str">
            <v>A</v>
          </cell>
        </row>
      </sheetData>
      <sheetData sheetId="33418">
        <row r="9">
          <cell r="A9" t="str">
            <v>A</v>
          </cell>
        </row>
      </sheetData>
      <sheetData sheetId="33419">
        <row r="9">
          <cell r="A9" t="str">
            <v>A</v>
          </cell>
        </row>
      </sheetData>
      <sheetData sheetId="33420">
        <row r="9">
          <cell r="A9" t="str">
            <v>A</v>
          </cell>
        </row>
      </sheetData>
      <sheetData sheetId="33421">
        <row r="9">
          <cell r="A9" t="str">
            <v>A</v>
          </cell>
        </row>
      </sheetData>
      <sheetData sheetId="33422">
        <row r="9">
          <cell r="A9" t="str">
            <v>A</v>
          </cell>
        </row>
      </sheetData>
      <sheetData sheetId="33423">
        <row r="9">
          <cell r="A9" t="str">
            <v>A</v>
          </cell>
        </row>
      </sheetData>
      <sheetData sheetId="33424"/>
      <sheetData sheetId="33425">
        <row r="9">
          <cell r="A9" t="str">
            <v>A</v>
          </cell>
        </row>
      </sheetData>
      <sheetData sheetId="33426">
        <row r="9">
          <cell r="A9" t="str">
            <v>A</v>
          </cell>
        </row>
      </sheetData>
      <sheetData sheetId="33427">
        <row r="9">
          <cell r="A9" t="str">
            <v>A</v>
          </cell>
        </row>
      </sheetData>
      <sheetData sheetId="33428">
        <row r="9">
          <cell r="A9" t="str">
            <v>A</v>
          </cell>
        </row>
      </sheetData>
      <sheetData sheetId="33429">
        <row r="9">
          <cell r="A9" t="str">
            <v>A</v>
          </cell>
        </row>
      </sheetData>
      <sheetData sheetId="33430">
        <row r="9">
          <cell r="A9" t="str">
            <v>A</v>
          </cell>
        </row>
      </sheetData>
      <sheetData sheetId="33431"/>
      <sheetData sheetId="33432">
        <row r="9">
          <cell r="A9" t="str">
            <v>A</v>
          </cell>
        </row>
      </sheetData>
      <sheetData sheetId="33433">
        <row r="9">
          <cell r="A9" t="str">
            <v>A</v>
          </cell>
        </row>
      </sheetData>
      <sheetData sheetId="33434">
        <row r="9">
          <cell r="A9" t="str">
            <v>A</v>
          </cell>
        </row>
      </sheetData>
      <sheetData sheetId="33435">
        <row r="9">
          <cell r="A9" t="str">
            <v>A</v>
          </cell>
        </row>
      </sheetData>
      <sheetData sheetId="33436">
        <row r="9">
          <cell r="A9" t="str">
            <v>A</v>
          </cell>
        </row>
      </sheetData>
      <sheetData sheetId="33437">
        <row r="9">
          <cell r="A9" t="str">
            <v>A</v>
          </cell>
        </row>
      </sheetData>
      <sheetData sheetId="33438">
        <row r="9">
          <cell r="A9" t="str">
            <v>A</v>
          </cell>
        </row>
      </sheetData>
      <sheetData sheetId="33439">
        <row r="9">
          <cell r="A9" t="str">
            <v>A</v>
          </cell>
        </row>
      </sheetData>
      <sheetData sheetId="33440">
        <row r="9">
          <cell r="A9" t="str">
            <v>A</v>
          </cell>
        </row>
      </sheetData>
      <sheetData sheetId="33441">
        <row r="9">
          <cell r="A9" t="str">
            <v>A</v>
          </cell>
        </row>
      </sheetData>
      <sheetData sheetId="33442">
        <row r="9">
          <cell r="A9" t="str">
            <v>A</v>
          </cell>
        </row>
      </sheetData>
      <sheetData sheetId="33443"/>
      <sheetData sheetId="33444"/>
      <sheetData sheetId="33445"/>
      <sheetData sheetId="33446"/>
      <sheetData sheetId="33447">
        <row r="9">
          <cell r="A9" t="str">
            <v>A</v>
          </cell>
        </row>
      </sheetData>
      <sheetData sheetId="33448">
        <row r="9">
          <cell r="A9" t="str">
            <v>A</v>
          </cell>
        </row>
      </sheetData>
      <sheetData sheetId="33449"/>
      <sheetData sheetId="33450"/>
      <sheetData sheetId="33451"/>
      <sheetData sheetId="33452"/>
      <sheetData sheetId="33453"/>
      <sheetData sheetId="33454"/>
      <sheetData sheetId="33455">
        <row r="9">
          <cell r="A9" t="str">
            <v>A</v>
          </cell>
        </row>
      </sheetData>
      <sheetData sheetId="33456"/>
      <sheetData sheetId="33457"/>
      <sheetData sheetId="33458">
        <row r="9">
          <cell r="A9" t="str">
            <v>A</v>
          </cell>
        </row>
      </sheetData>
      <sheetData sheetId="33459">
        <row r="9">
          <cell r="A9" t="str">
            <v>A</v>
          </cell>
        </row>
      </sheetData>
      <sheetData sheetId="33460"/>
      <sheetData sheetId="33461">
        <row r="9">
          <cell r="A9" t="str">
            <v>A</v>
          </cell>
        </row>
      </sheetData>
      <sheetData sheetId="33462">
        <row r="9">
          <cell r="A9" t="str">
            <v>A</v>
          </cell>
        </row>
      </sheetData>
      <sheetData sheetId="33463"/>
      <sheetData sheetId="33464">
        <row r="9">
          <cell r="A9" t="str">
            <v>A</v>
          </cell>
        </row>
      </sheetData>
      <sheetData sheetId="33465">
        <row r="9">
          <cell r="A9" t="str">
            <v>A</v>
          </cell>
        </row>
      </sheetData>
      <sheetData sheetId="33466">
        <row r="9">
          <cell r="A9" t="str">
            <v>A</v>
          </cell>
        </row>
      </sheetData>
      <sheetData sheetId="33467">
        <row r="9">
          <cell r="A9" t="str">
            <v>A</v>
          </cell>
        </row>
      </sheetData>
      <sheetData sheetId="33468">
        <row r="9">
          <cell r="A9" t="str">
            <v>A</v>
          </cell>
        </row>
      </sheetData>
      <sheetData sheetId="33469">
        <row r="9">
          <cell r="A9" t="str">
            <v>A</v>
          </cell>
        </row>
      </sheetData>
      <sheetData sheetId="33470">
        <row r="9">
          <cell r="A9" t="str">
            <v>A</v>
          </cell>
        </row>
      </sheetData>
      <sheetData sheetId="33471">
        <row r="9">
          <cell r="A9" t="str">
            <v>A</v>
          </cell>
        </row>
      </sheetData>
      <sheetData sheetId="33472">
        <row r="9">
          <cell r="A9" t="str">
            <v>A</v>
          </cell>
        </row>
      </sheetData>
      <sheetData sheetId="33473">
        <row r="9">
          <cell r="A9" t="str">
            <v>A</v>
          </cell>
        </row>
      </sheetData>
      <sheetData sheetId="33474">
        <row r="9">
          <cell r="A9" t="str">
            <v>A</v>
          </cell>
        </row>
      </sheetData>
      <sheetData sheetId="33475">
        <row r="9">
          <cell r="A9" t="str">
            <v>A</v>
          </cell>
        </row>
      </sheetData>
      <sheetData sheetId="33476">
        <row r="9">
          <cell r="A9" t="str">
            <v>A</v>
          </cell>
        </row>
      </sheetData>
      <sheetData sheetId="33477">
        <row r="9">
          <cell r="A9" t="str">
            <v>A</v>
          </cell>
        </row>
      </sheetData>
      <sheetData sheetId="33478">
        <row r="9">
          <cell r="A9" t="str">
            <v>A</v>
          </cell>
        </row>
      </sheetData>
      <sheetData sheetId="33479">
        <row r="9">
          <cell r="A9" t="str">
            <v>A</v>
          </cell>
        </row>
      </sheetData>
      <sheetData sheetId="33480">
        <row r="9">
          <cell r="A9" t="str">
            <v>A</v>
          </cell>
        </row>
      </sheetData>
      <sheetData sheetId="33481">
        <row r="9">
          <cell r="A9" t="str">
            <v>A</v>
          </cell>
        </row>
      </sheetData>
      <sheetData sheetId="33482">
        <row r="9">
          <cell r="A9" t="str">
            <v>A</v>
          </cell>
        </row>
      </sheetData>
      <sheetData sheetId="33483">
        <row r="9">
          <cell r="A9" t="str">
            <v>A</v>
          </cell>
        </row>
      </sheetData>
      <sheetData sheetId="33484">
        <row r="9">
          <cell r="A9" t="str">
            <v>A</v>
          </cell>
        </row>
      </sheetData>
      <sheetData sheetId="33485" refreshError="1"/>
      <sheetData sheetId="33486" refreshError="1"/>
      <sheetData sheetId="33487" refreshError="1"/>
      <sheetData sheetId="33488" refreshError="1"/>
      <sheetData sheetId="33489" refreshError="1"/>
      <sheetData sheetId="33490" refreshError="1"/>
      <sheetData sheetId="33491"/>
      <sheetData sheetId="33492">
        <row r="9">
          <cell r="A9" t="str">
            <v>A</v>
          </cell>
        </row>
      </sheetData>
      <sheetData sheetId="33493">
        <row r="9">
          <cell r="A9" t="str">
            <v>A</v>
          </cell>
        </row>
      </sheetData>
      <sheetData sheetId="33494">
        <row r="9">
          <cell r="A9" t="str">
            <v>A</v>
          </cell>
        </row>
      </sheetData>
      <sheetData sheetId="33495"/>
      <sheetData sheetId="33496"/>
      <sheetData sheetId="33497"/>
      <sheetData sheetId="33498"/>
      <sheetData sheetId="33499"/>
      <sheetData sheetId="33500"/>
      <sheetData sheetId="33501" refreshError="1"/>
      <sheetData sheetId="33502" refreshError="1"/>
      <sheetData sheetId="33503"/>
      <sheetData sheetId="33504"/>
      <sheetData sheetId="33505"/>
      <sheetData sheetId="33506"/>
      <sheetData sheetId="33507"/>
      <sheetData sheetId="33508"/>
      <sheetData sheetId="33509" refreshError="1"/>
      <sheetData sheetId="33510" refreshError="1"/>
      <sheetData sheetId="33511">
        <row r="9">
          <cell r="A9" t="str">
            <v>A</v>
          </cell>
        </row>
      </sheetData>
      <sheetData sheetId="33512">
        <row r="9">
          <cell r="A9" t="str">
            <v>A</v>
          </cell>
        </row>
      </sheetData>
      <sheetData sheetId="33513" refreshError="1"/>
      <sheetData sheetId="33514" refreshError="1"/>
      <sheetData sheetId="33515" refreshError="1"/>
      <sheetData sheetId="33516" refreshError="1"/>
      <sheetData sheetId="33517">
        <row r="9">
          <cell r="A9" t="str">
            <v>A</v>
          </cell>
        </row>
      </sheetData>
      <sheetData sheetId="33518">
        <row r="9">
          <cell r="A9" t="str">
            <v>A</v>
          </cell>
        </row>
      </sheetData>
      <sheetData sheetId="33519">
        <row r="9">
          <cell r="A9" t="str">
            <v>A</v>
          </cell>
        </row>
      </sheetData>
      <sheetData sheetId="33520">
        <row r="9">
          <cell r="A9" t="str">
            <v>A</v>
          </cell>
        </row>
      </sheetData>
      <sheetData sheetId="33521">
        <row r="9">
          <cell r="A9" t="str">
            <v>A</v>
          </cell>
        </row>
      </sheetData>
      <sheetData sheetId="33522">
        <row r="9">
          <cell r="A9" t="str">
            <v>A</v>
          </cell>
        </row>
      </sheetData>
      <sheetData sheetId="33523">
        <row r="9">
          <cell r="A9" t="str">
            <v>A</v>
          </cell>
        </row>
      </sheetData>
      <sheetData sheetId="33524">
        <row r="9">
          <cell r="A9" t="str">
            <v>A</v>
          </cell>
        </row>
      </sheetData>
      <sheetData sheetId="33525">
        <row r="9">
          <cell r="A9" t="str">
            <v>A</v>
          </cell>
        </row>
      </sheetData>
      <sheetData sheetId="33526">
        <row r="9">
          <cell r="A9" t="str">
            <v>A</v>
          </cell>
        </row>
      </sheetData>
      <sheetData sheetId="33527">
        <row r="9">
          <cell r="A9" t="str">
            <v>A</v>
          </cell>
        </row>
      </sheetData>
      <sheetData sheetId="33528">
        <row r="9">
          <cell r="A9" t="str">
            <v>A</v>
          </cell>
        </row>
      </sheetData>
      <sheetData sheetId="33529">
        <row r="9">
          <cell r="A9" t="str">
            <v>A</v>
          </cell>
        </row>
      </sheetData>
      <sheetData sheetId="33530">
        <row r="9">
          <cell r="A9" t="str">
            <v>A</v>
          </cell>
        </row>
      </sheetData>
      <sheetData sheetId="33531">
        <row r="9">
          <cell r="A9" t="str">
            <v>A</v>
          </cell>
        </row>
      </sheetData>
      <sheetData sheetId="33532">
        <row r="9">
          <cell r="A9" t="str">
            <v>A</v>
          </cell>
        </row>
      </sheetData>
      <sheetData sheetId="33533">
        <row r="9">
          <cell r="A9" t="str">
            <v>A</v>
          </cell>
        </row>
      </sheetData>
      <sheetData sheetId="33534">
        <row r="9">
          <cell r="A9" t="str">
            <v>A</v>
          </cell>
        </row>
      </sheetData>
      <sheetData sheetId="33535">
        <row r="9">
          <cell r="A9" t="str">
            <v>A</v>
          </cell>
        </row>
      </sheetData>
      <sheetData sheetId="33536">
        <row r="9">
          <cell r="A9" t="str">
            <v>A</v>
          </cell>
        </row>
      </sheetData>
      <sheetData sheetId="33537">
        <row r="9">
          <cell r="A9" t="str">
            <v>A</v>
          </cell>
        </row>
      </sheetData>
      <sheetData sheetId="33538">
        <row r="9">
          <cell r="A9" t="str">
            <v>A</v>
          </cell>
        </row>
      </sheetData>
      <sheetData sheetId="33539">
        <row r="9">
          <cell r="A9" t="str">
            <v>A</v>
          </cell>
        </row>
      </sheetData>
      <sheetData sheetId="33540">
        <row r="9">
          <cell r="A9" t="str">
            <v>A</v>
          </cell>
        </row>
      </sheetData>
      <sheetData sheetId="33541">
        <row r="9">
          <cell r="A9" t="str">
            <v>A</v>
          </cell>
        </row>
      </sheetData>
      <sheetData sheetId="33542">
        <row r="9">
          <cell r="A9" t="str">
            <v>A</v>
          </cell>
        </row>
      </sheetData>
      <sheetData sheetId="33543">
        <row r="9">
          <cell r="A9" t="str">
            <v>A</v>
          </cell>
        </row>
      </sheetData>
      <sheetData sheetId="33544">
        <row r="9">
          <cell r="A9" t="str">
            <v>A</v>
          </cell>
        </row>
      </sheetData>
      <sheetData sheetId="33545"/>
      <sheetData sheetId="33546">
        <row r="9">
          <cell r="A9" t="str">
            <v>A</v>
          </cell>
        </row>
      </sheetData>
      <sheetData sheetId="33547">
        <row r="9">
          <cell r="A9" t="str">
            <v>A</v>
          </cell>
        </row>
      </sheetData>
      <sheetData sheetId="33548"/>
      <sheetData sheetId="33549"/>
      <sheetData sheetId="33550"/>
      <sheetData sheetId="33551"/>
      <sheetData sheetId="33552">
        <row r="9">
          <cell r="A9" t="str">
            <v>A</v>
          </cell>
        </row>
      </sheetData>
      <sheetData sheetId="33553">
        <row r="9">
          <cell r="A9" t="str">
            <v>A</v>
          </cell>
        </row>
      </sheetData>
      <sheetData sheetId="33554">
        <row r="9">
          <cell r="A9" t="str">
            <v>A</v>
          </cell>
        </row>
      </sheetData>
      <sheetData sheetId="33555"/>
      <sheetData sheetId="33556">
        <row r="9">
          <cell r="A9" t="str">
            <v>A</v>
          </cell>
        </row>
      </sheetData>
      <sheetData sheetId="33557">
        <row r="9">
          <cell r="A9" t="str">
            <v>A</v>
          </cell>
        </row>
      </sheetData>
      <sheetData sheetId="33558"/>
      <sheetData sheetId="33559">
        <row r="9">
          <cell r="A9" t="str">
            <v>A</v>
          </cell>
        </row>
      </sheetData>
      <sheetData sheetId="33560"/>
      <sheetData sheetId="3356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ow r="9">
          <cell r="A9" t="str">
            <v>A</v>
          </cell>
        </row>
      </sheetData>
      <sheetData sheetId="33572">
        <row r="9">
          <cell r="A9" t="str">
            <v>A</v>
          </cell>
        </row>
      </sheetData>
      <sheetData sheetId="33573" refreshError="1"/>
      <sheetData sheetId="33574">
        <row r="9">
          <cell r="A9" t="str">
            <v>A</v>
          </cell>
        </row>
      </sheetData>
      <sheetData sheetId="33575">
        <row r="9">
          <cell r="A9" t="str">
            <v>A</v>
          </cell>
        </row>
      </sheetData>
      <sheetData sheetId="33576" refreshError="1"/>
      <sheetData sheetId="33577" refreshError="1"/>
      <sheetData sheetId="33578">
        <row r="9">
          <cell r="A9" t="str">
            <v>A</v>
          </cell>
        </row>
      </sheetData>
      <sheetData sheetId="33579">
        <row r="9">
          <cell r="A9" t="str">
            <v>A</v>
          </cell>
        </row>
      </sheetData>
      <sheetData sheetId="33580">
        <row r="9">
          <cell r="A9" t="str">
            <v>A</v>
          </cell>
        </row>
      </sheetData>
      <sheetData sheetId="33581">
        <row r="9">
          <cell r="A9" t="str">
            <v>A</v>
          </cell>
        </row>
      </sheetData>
      <sheetData sheetId="33582">
        <row r="9">
          <cell r="A9" t="str">
            <v>A</v>
          </cell>
        </row>
      </sheetData>
      <sheetData sheetId="33583">
        <row r="9">
          <cell r="A9" t="str">
            <v>A</v>
          </cell>
        </row>
      </sheetData>
      <sheetData sheetId="33584">
        <row r="9">
          <cell r="A9" t="str">
            <v>A</v>
          </cell>
        </row>
      </sheetData>
      <sheetData sheetId="33585">
        <row r="9">
          <cell r="A9" t="str">
            <v>A</v>
          </cell>
        </row>
      </sheetData>
      <sheetData sheetId="33586">
        <row r="9">
          <cell r="A9" t="str">
            <v>A</v>
          </cell>
        </row>
      </sheetData>
      <sheetData sheetId="33587">
        <row r="9">
          <cell r="A9" t="str">
            <v>A</v>
          </cell>
        </row>
      </sheetData>
      <sheetData sheetId="33588">
        <row r="9">
          <cell r="A9" t="str">
            <v>A</v>
          </cell>
        </row>
      </sheetData>
      <sheetData sheetId="33589">
        <row r="9">
          <cell r="A9" t="str">
            <v>A</v>
          </cell>
        </row>
      </sheetData>
      <sheetData sheetId="33590">
        <row r="9">
          <cell r="A9" t="str">
            <v>A</v>
          </cell>
        </row>
      </sheetData>
      <sheetData sheetId="33591">
        <row r="9">
          <cell r="A9" t="str">
            <v>A</v>
          </cell>
        </row>
      </sheetData>
      <sheetData sheetId="33592">
        <row r="9">
          <cell r="A9" t="str">
            <v>A</v>
          </cell>
        </row>
      </sheetData>
      <sheetData sheetId="33593" refreshError="1"/>
      <sheetData sheetId="33594">
        <row r="9">
          <cell r="A9" t="str">
            <v>A</v>
          </cell>
        </row>
      </sheetData>
      <sheetData sheetId="33595">
        <row r="9">
          <cell r="A9" t="str">
            <v>A</v>
          </cell>
        </row>
      </sheetData>
      <sheetData sheetId="33596">
        <row r="9">
          <cell r="A9" t="str">
            <v>A</v>
          </cell>
        </row>
      </sheetData>
      <sheetData sheetId="33597">
        <row r="9">
          <cell r="A9" t="str">
            <v>A</v>
          </cell>
        </row>
      </sheetData>
      <sheetData sheetId="33598" refreshError="1"/>
      <sheetData sheetId="33599">
        <row r="9">
          <cell r="A9" t="str">
            <v>A</v>
          </cell>
        </row>
      </sheetData>
      <sheetData sheetId="33600">
        <row r="9">
          <cell r="A9" t="str">
            <v>A</v>
          </cell>
        </row>
      </sheetData>
      <sheetData sheetId="33601">
        <row r="9">
          <cell r="A9" t="str">
            <v>A</v>
          </cell>
        </row>
      </sheetData>
      <sheetData sheetId="33602">
        <row r="9">
          <cell r="A9" t="str">
            <v>A</v>
          </cell>
        </row>
      </sheetData>
      <sheetData sheetId="33603">
        <row r="9">
          <cell r="A9" t="str">
            <v>A</v>
          </cell>
        </row>
      </sheetData>
      <sheetData sheetId="33604" refreshError="1"/>
      <sheetData sheetId="33605" refreshError="1"/>
      <sheetData sheetId="33606">
        <row r="9">
          <cell r="A9" t="str">
            <v>A</v>
          </cell>
        </row>
      </sheetData>
      <sheetData sheetId="33607">
        <row r="9">
          <cell r="A9" t="str">
            <v>A</v>
          </cell>
        </row>
      </sheetData>
      <sheetData sheetId="33608">
        <row r="9">
          <cell r="A9" t="str">
            <v>A</v>
          </cell>
        </row>
      </sheetData>
      <sheetData sheetId="33609">
        <row r="9">
          <cell r="A9" t="str">
            <v>A</v>
          </cell>
        </row>
      </sheetData>
      <sheetData sheetId="33610">
        <row r="9">
          <cell r="A9" t="str">
            <v>A</v>
          </cell>
        </row>
      </sheetData>
      <sheetData sheetId="33611">
        <row r="9">
          <cell r="A9" t="str">
            <v>A</v>
          </cell>
        </row>
      </sheetData>
      <sheetData sheetId="33612">
        <row r="9">
          <cell r="A9" t="str">
            <v>A</v>
          </cell>
        </row>
      </sheetData>
      <sheetData sheetId="33613">
        <row r="9">
          <cell r="A9" t="str">
            <v>A</v>
          </cell>
        </row>
      </sheetData>
      <sheetData sheetId="33614">
        <row r="9">
          <cell r="A9" t="str">
            <v>A</v>
          </cell>
        </row>
      </sheetData>
      <sheetData sheetId="33615">
        <row r="9">
          <cell r="A9" t="str">
            <v>A</v>
          </cell>
        </row>
      </sheetData>
      <sheetData sheetId="33616">
        <row r="9">
          <cell r="A9" t="str">
            <v>A</v>
          </cell>
        </row>
      </sheetData>
      <sheetData sheetId="33617">
        <row r="9">
          <cell r="A9" t="str">
            <v>A</v>
          </cell>
        </row>
      </sheetData>
      <sheetData sheetId="33618">
        <row r="9">
          <cell r="A9" t="str">
            <v>A</v>
          </cell>
        </row>
      </sheetData>
      <sheetData sheetId="33619">
        <row r="9">
          <cell r="A9" t="str">
            <v>A</v>
          </cell>
        </row>
      </sheetData>
      <sheetData sheetId="33620">
        <row r="9">
          <cell r="A9" t="str">
            <v>A</v>
          </cell>
        </row>
      </sheetData>
      <sheetData sheetId="33621">
        <row r="9">
          <cell r="A9" t="str">
            <v>A</v>
          </cell>
        </row>
      </sheetData>
      <sheetData sheetId="33622">
        <row r="9">
          <cell r="A9" t="str">
            <v>A</v>
          </cell>
        </row>
      </sheetData>
      <sheetData sheetId="33623">
        <row r="9">
          <cell r="A9" t="str">
            <v>A</v>
          </cell>
        </row>
      </sheetData>
      <sheetData sheetId="33624">
        <row r="9">
          <cell r="A9" t="str">
            <v>A</v>
          </cell>
        </row>
      </sheetData>
      <sheetData sheetId="33625">
        <row r="9">
          <cell r="A9" t="str">
            <v>A</v>
          </cell>
        </row>
      </sheetData>
      <sheetData sheetId="33626">
        <row r="9">
          <cell r="A9" t="str">
            <v>A</v>
          </cell>
        </row>
      </sheetData>
      <sheetData sheetId="33627">
        <row r="9">
          <cell r="A9" t="str">
            <v>A</v>
          </cell>
        </row>
      </sheetData>
      <sheetData sheetId="33628">
        <row r="9">
          <cell r="A9" t="str">
            <v>A</v>
          </cell>
        </row>
      </sheetData>
      <sheetData sheetId="33629">
        <row r="9">
          <cell r="A9" t="str">
            <v>A</v>
          </cell>
        </row>
      </sheetData>
      <sheetData sheetId="33630">
        <row r="9">
          <cell r="A9" t="str">
            <v>A</v>
          </cell>
        </row>
      </sheetData>
      <sheetData sheetId="33631">
        <row r="9">
          <cell r="A9" t="str">
            <v>A</v>
          </cell>
        </row>
      </sheetData>
      <sheetData sheetId="33632">
        <row r="9">
          <cell r="A9" t="str">
            <v>A</v>
          </cell>
        </row>
      </sheetData>
      <sheetData sheetId="33633">
        <row r="9">
          <cell r="A9" t="str">
            <v>A</v>
          </cell>
        </row>
      </sheetData>
      <sheetData sheetId="33634">
        <row r="9">
          <cell r="A9" t="str">
            <v>A</v>
          </cell>
        </row>
      </sheetData>
      <sheetData sheetId="33635">
        <row r="9">
          <cell r="A9" t="str">
            <v>A</v>
          </cell>
        </row>
      </sheetData>
      <sheetData sheetId="33636">
        <row r="9">
          <cell r="A9" t="str">
            <v>A</v>
          </cell>
        </row>
      </sheetData>
      <sheetData sheetId="33637">
        <row r="9">
          <cell r="A9" t="str">
            <v>A</v>
          </cell>
        </row>
      </sheetData>
      <sheetData sheetId="33638">
        <row r="9">
          <cell r="A9" t="str">
            <v>A</v>
          </cell>
        </row>
      </sheetData>
      <sheetData sheetId="33639">
        <row r="9">
          <cell r="A9" t="str">
            <v>A</v>
          </cell>
        </row>
      </sheetData>
      <sheetData sheetId="33640">
        <row r="9">
          <cell r="A9" t="str">
            <v>A</v>
          </cell>
        </row>
      </sheetData>
      <sheetData sheetId="33641">
        <row r="9">
          <cell r="A9" t="str">
            <v>A</v>
          </cell>
        </row>
      </sheetData>
      <sheetData sheetId="33642">
        <row r="9">
          <cell r="A9" t="str">
            <v>A</v>
          </cell>
        </row>
      </sheetData>
      <sheetData sheetId="33643">
        <row r="9">
          <cell r="A9" t="str">
            <v>A</v>
          </cell>
        </row>
      </sheetData>
      <sheetData sheetId="33644">
        <row r="9">
          <cell r="A9" t="str">
            <v>A</v>
          </cell>
        </row>
      </sheetData>
      <sheetData sheetId="33645">
        <row r="9">
          <cell r="A9" t="str">
            <v>A</v>
          </cell>
        </row>
      </sheetData>
      <sheetData sheetId="33646">
        <row r="9">
          <cell r="A9" t="str">
            <v>A</v>
          </cell>
        </row>
      </sheetData>
      <sheetData sheetId="33647">
        <row r="9">
          <cell r="A9" t="str">
            <v>A</v>
          </cell>
        </row>
      </sheetData>
      <sheetData sheetId="33648">
        <row r="9">
          <cell r="A9" t="str">
            <v>A</v>
          </cell>
        </row>
      </sheetData>
      <sheetData sheetId="33649">
        <row r="9">
          <cell r="A9" t="str">
            <v>A</v>
          </cell>
        </row>
      </sheetData>
      <sheetData sheetId="33650">
        <row r="9">
          <cell r="A9" t="str">
            <v>A</v>
          </cell>
        </row>
      </sheetData>
      <sheetData sheetId="33651">
        <row r="9">
          <cell r="A9" t="str">
            <v>A</v>
          </cell>
        </row>
      </sheetData>
      <sheetData sheetId="33652">
        <row r="9">
          <cell r="A9" t="str">
            <v>A</v>
          </cell>
        </row>
      </sheetData>
      <sheetData sheetId="33653">
        <row r="9">
          <cell r="A9" t="str">
            <v>A</v>
          </cell>
        </row>
      </sheetData>
      <sheetData sheetId="33654">
        <row r="9">
          <cell r="A9" t="str">
            <v>A</v>
          </cell>
        </row>
      </sheetData>
      <sheetData sheetId="33655">
        <row r="9">
          <cell r="A9" t="str">
            <v>A</v>
          </cell>
        </row>
      </sheetData>
      <sheetData sheetId="33656">
        <row r="9">
          <cell r="A9" t="str">
            <v>A</v>
          </cell>
        </row>
      </sheetData>
      <sheetData sheetId="33657">
        <row r="9">
          <cell r="A9" t="str">
            <v>A</v>
          </cell>
        </row>
      </sheetData>
      <sheetData sheetId="33658">
        <row r="9">
          <cell r="A9" t="str">
            <v>A</v>
          </cell>
        </row>
      </sheetData>
      <sheetData sheetId="33659">
        <row r="9">
          <cell r="A9" t="str">
            <v>A</v>
          </cell>
        </row>
      </sheetData>
      <sheetData sheetId="33660">
        <row r="9">
          <cell r="A9" t="str">
            <v>A</v>
          </cell>
        </row>
      </sheetData>
      <sheetData sheetId="33661">
        <row r="9">
          <cell r="A9" t="str">
            <v>A</v>
          </cell>
        </row>
      </sheetData>
      <sheetData sheetId="33662">
        <row r="9">
          <cell r="A9" t="str">
            <v>A</v>
          </cell>
        </row>
      </sheetData>
      <sheetData sheetId="33663">
        <row r="9">
          <cell r="A9" t="str">
            <v>A</v>
          </cell>
        </row>
      </sheetData>
      <sheetData sheetId="33664">
        <row r="9">
          <cell r="A9" t="str">
            <v>A</v>
          </cell>
        </row>
      </sheetData>
      <sheetData sheetId="33665">
        <row r="9">
          <cell r="A9" t="str">
            <v>A</v>
          </cell>
        </row>
      </sheetData>
      <sheetData sheetId="33666">
        <row r="9">
          <cell r="A9" t="str">
            <v>A</v>
          </cell>
        </row>
      </sheetData>
      <sheetData sheetId="33667">
        <row r="9">
          <cell r="A9" t="str">
            <v>A</v>
          </cell>
        </row>
      </sheetData>
      <sheetData sheetId="33668">
        <row r="9">
          <cell r="A9" t="str">
            <v>A</v>
          </cell>
        </row>
      </sheetData>
      <sheetData sheetId="33669">
        <row r="9">
          <cell r="A9" t="str">
            <v>A</v>
          </cell>
        </row>
      </sheetData>
      <sheetData sheetId="33670">
        <row r="9">
          <cell r="A9" t="str">
            <v>A</v>
          </cell>
        </row>
      </sheetData>
      <sheetData sheetId="33671">
        <row r="9">
          <cell r="A9" t="str">
            <v>A</v>
          </cell>
        </row>
      </sheetData>
      <sheetData sheetId="33672">
        <row r="9">
          <cell r="A9" t="str">
            <v>A</v>
          </cell>
        </row>
      </sheetData>
      <sheetData sheetId="33673">
        <row r="9">
          <cell r="A9" t="str">
            <v>A</v>
          </cell>
        </row>
      </sheetData>
      <sheetData sheetId="33674">
        <row r="9">
          <cell r="A9" t="str">
            <v>A</v>
          </cell>
        </row>
      </sheetData>
      <sheetData sheetId="33675">
        <row r="9">
          <cell r="A9" t="str">
            <v>A</v>
          </cell>
        </row>
      </sheetData>
      <sheetData sheetId="33676">
        <row r="9">
          <cell r="A9" t="str">
            <v>A</v>
          </cell>
        </row>
      </sheetData>
      <sheetData sheetId="33677">
        <row r="9">
          <cell r="A9" t="str">
            <v>A</v>
          </cell>
        </row>
      </sheetData>
      <sheetData sheetId="33678">
        <row r="9">
          <cell r="A9" t="str">
            <v>A</v>
          </cell>
        </row>
      </sheetData>
      <sheetData sheetId="33679">
        <row r="9">
          <cell r="A9" t="str">
            <v>A</v>
          </cell>
        </row>
      </sheetData>
      <sheetData sheetId="33680">
        <row r="9">
          <cell r="A9" t="str">
            <v>A</v>
          </cell>
        </row>
      </sheetData>
      <sheetData sheetId="33681">
        <row r="9">
          <cell r="A9" t="str">
            <v>A</v>
          </cell>
        </row>
      </sheetData>
      <sheetData sheetId="33682">
        <row r="9">
          <cell r="A9" t="str">
            <v>A</v>
          </cell>
        </row>
      </sheetData>
      <sheetData sheetId="33683">
        <row r="9">
          <cell r="A9" t="str">
            <v>A</v>
          </cell>
        </row>
      </sheetData>
      <sheetData sheetId="33684">
        <row r="9">
          <cell r="A9" t="str">
            <v>A</v>
          </cell>
        </row>
      </sheetData>
      <sheetData sheetId="33685">
        <row r="9">
          <cell r="A9" t="str">
            <v>A</v>
          </cell>
        </row>
      </sheetData>
      <sheetData sheetId="33686">
        <row r="9">
          <cell r="A9" t="str">
            <v>A</v>
          </cell>
        </row>
      </sheetData>
      <sheetData sheetId="33687">
        <row r="9">
          <cell r="A9" t="str">
            <v>A</v>
          </cell>
        </row>
      </sheetData>
      <sheetData sheetId="33688">
        <row r="9">
          <cell r="A9" t="str">
            <v>A</v>
          </cell>
        </row>
      </sheetData>
      <sheetData sheetId="33689">
        <row r="9">
          <cell r="A9" t="str">
            <v>A</v>
          </cell>
        </row>
      </sheetData>
      <sheetData sheetId="33690">
        <row r="9">
          <cell r="A9" t="str">
            <v>A</v>
          </cell>
        </row>
      </sheetData>
      <sheetData sheetId="33691">
        <row r="9">
          <cell r="A9" t="str">
            <v>A</v>
          </cell>
        </row>
      </sheetData>
      <sheetData sheetId="33692">
        <row r="9">
          <cell r="A9" t="str">
            <v>A</v>
          </cell>
        </row>
      </sheetData>
      <sheetData sheetId="33693">
        <row r="9">
          <cell r="A9" t="str">
            <v>A</v>
          </cell>
        </row>
      </sheetData>
      <sheetData sheetId="33694">
        <row r="9">
          <cell r="A9" t="str">
            <v>A</v>
          </cell>
        </row>
      </sheetData>
      <sheetData sheetId="33695">
        <row r="9">
          <cell r="A9" t="str">
            <v>A</v>
          </cell>
        </row>
      </sheetData>
      <sheetData sheetId="33696">
        <row r="9">
          <cell r="A9" t="str">
            <v>A</v>
          </cell>
        </row>
      </sheetData>
      <sheetData sheetId="33697">
        <row r="9">
          <cell r="A9" t="str">
            <v>A</v>
          </cell>
        </row>
      </sheetData>
      <sheetData sheetId="33698">
        <row r="9">
          <cell r="A9" t="str">
            <v>A</v>
          </cell>
        </row>
      </sheetData>
      <sheetData sheetId="33699">
        <row r="9">
          <cell r="A9" t="str">
            <v>A</v>
          </cell>
        </row>
      </sheetData>
      <sheetData sheetId="33700">
        <row r="9">
          <cell r="A9" t="str">
            <v>A</v>
          </cell>
        </row>
      </sheetData>
      <sheetData sheetId="33701" refreshError="1"/>
      <sheetData sheetId="33702" refreshError="1"/>
      <sheetData sheetId="33703">
        <row r="9">
          <cell r="A9" t="str">
            <v>A</v>
          </cell>
        </row>
      </sheetData>
      <sheetData sheetId="33704">
        <row r="9">
          <cell r="A9" t="str">
            <v>A</v>
          </cell>
        </row>
      </sheetData>
      <sheetData sheetId="33705">
        <row r="9">
          <cell r="A9" t="str">
            <v>A</v>
          </cell>
        </row>
      </sheetData>
      <sheetData sheetId="33706">
        <row r="9">
          <cell r="A9" t="str">
            <v>A</v>
          </cell>
        </row>
      </sheetData>
      <sheetData sheetId="33707">
        <row r="9">
          <cell r="A9" t="str">
            <v>A</v>
          </cell>
        </row>
      </sheetData>
      <sheetData sheetId="33708">
        <row r="9">
          <cell r="A9" t="str">
            <v>A</v>
          </cell>
        </row>
      </sheetData>
      <sheetData sheetId="33709">
        <row r="9">
          <cell r="A9" t="str">
            <v>A</v>
          </cell>
        </row>
      </sheetData>
      <sheetData sheetId="33710">
        <row r="9">
          <cell r="A9" t="str">
            <v>A</v>
          </cell>
        </row>
      </sheetData>
      <sheetData sheetId="33711">
        <row r="9">
          <cell r="A9" t="str">
            <v>A</v>
          </cell>
        </row>
      </sheetData>
      <sheetData sheetId="33712">
        <row r="9">
          <cell r="A9" t="str">
            <v>A</v>
          </cell>
        </row>
      </sheetData>
      <sheetData sheetId="33713">
        <row r="9">
          <cell r="A9" t="str">
            <v>A</v>
          </cell>
        </row>
      </sheetData>
      <sheetData sheetId="33714">
        <row r="9">
          <cell r="A9" t="str">
            <v>A</v>
          </cell>
        </row>
      </sheetData>
      <sheetData sheetId="33715">
        <row r="9">
          <cell r="A9" t="str">
            <v>A</v>
          </cell>
        </row>
      </sheetData>
      <sheetData sheetId="33716">
        <row r="9">
          <cell r="A9" t="str">
            <v>A</v>
          </cell>
        </row>
      </sheetData>
      <sheetData sheetId="33717">
        <row r="9">
          <cell r="A9" t="str">
            <v>A</v>
          </cell>
        </row>
      </sheetData>
      <sheetData sheetId="33718">
        <row r="9">
          <cell r="A9" t="str">
            <v>A</v>
          </cell>
        </row>
      </sheetData>
      <sheetData sheetId="33719">
        <row r="9">
          <cell r="A9" t="str">
            <v>A</v>
          </cell>
        </row>
      </sheetData>
      <sheetData sheetId="33720">
        <row r="9">
          <cell r="A9" t="str">
            <v>A</v>
          </cell>
        </row>
      </sheetData>
      <sheetData sheetId="33721">
        <row r="9">
          <cell r="A9" t="str">
            <v>A</v>
          </cell>
        </row>
      </sheetData>
      <sheetData sheetId="33722">
        <row r="9">
          <cell r="A9" t="str">
            <v>A</v>
          </cell>
        </row>
      </sheetData>
      <sheetData sheetId="33723">
        <row r="9">
          <cell r="A9" t="str">
            <v>A</v>
          </cell>
        </row>
      </sheetData>
      <sheetData sheetId="33724">
        <row r="9">
          <cell r="A9" t="str">
            <v>A</v>
          </cell>
        </row>
      </sheetData>
      <sheetData sheetId="33725">
        <row r="9">
          <cell r="A9" t="str">
            <v>A</v>
          </cell>
        </row>
      </sheetData>
      <sheetData sheetId="33726">
        <row r="9">
          <cell r="A9" t="str">
            <v>A</v>
          </cell>
        </row>
      </sheetData>
      <sheetData sheetId="33727">
        <row r="9">
          <cell r="A9" t="str">
            <v>A</v>
          </cell>
        </row>
      </sheetData>
      <sheetData sheetId="33728">
        <row r="9">
          <cell r="A9" t="str">
            <v>A</v>
          </cell>
        </row>
      </sheetData>
      <sheetData sheetId="33729">
        <row r="9">
          <cell r="A9" t="str">
            <v>A</v>
          </cell>
        </row>
      </sheetData>
      <sheetData sheetId="33730">
        <row r="9">
          <cell r="A9" t="str">
            <v>A</v>
          </cell>
        </row>
      </sheetData>
      <sheetData sheetId="33731">
        <row r="9">
          <cell r="A9" t="str">
            <v>A</v>
          </cell>
        </row>
      </sheetData>
      <sheetData sheetId="33732">
        <row r="9">
          <cell r="A9" t="str">
            <v>A</v>
          </cell>
        </row>
      </sheetData>
      <sheetData sheetId="33733">
        <row r="9">
          <cell r="A9" t="str">
            <v>A</v>
          </cell>
        </row>
      </sheetData>
      <sheetData sheetId="33734">
        <row r="9">
          <cell r="A9" t="str">
            <v>A</v>
          </cell>
        </row>
      </sheetData>
      <sheetData sheetId="33735">
        <row r="9">
          <cell r="A9" t="str">
            <v>A</v>
          </cell>
        </row>
      </sheetData>
      <sheetData sheetId="33736">
        <row r="9">
          <cell r="A9" t="str">
            <v>A</v>
          </cell>
        </row>
      </sheetData>
      <sheetData sheetId="33737">
        <row r="9">
          <cell r="A9" t="str">
            <v>A</v>
          </cell>
        </row>
      </sheetData>
      <sheetData sheetId="33738">
        <row r="9">
          <cell r="A9" t="str">
            <v>A</v>
          </cell>
        </row>
      </sheetData>
      <sheetData sheetId="33739">
        <row r="9">
          <cell r="A9" t="str">
            <v>A</v>
          </cell>
        </row>
      </sheetData>
      <sheetData sheetId="33740">
        <row r="9">
          <cell r="A9" t="str">
            <v>A</v>
          </cell>
        </row>
      </sheetData>
      <sheetData sheetId="33741">
        <row r="9">
          <cell r="A9" t="str">
            <v>A</v>
          </cell>
        </row>
      </sheetData>
      <sheetData sheetId="33742">
        <row r="9">
          <cell r="A9" t="str">
            <v>A</v>
          </cell>
        </row>
      </sheetData>
      <sheetData sheetId="33743">
        <row r="9">
          <cell r="A9" t="str">
            <v>A</v>
          </cell>
        </row>
      </sheetData>
      <sheetData sheetId="33744" refreshError="1"/>
      <sheetData sheetId="33745" refreshError="1"/>
      <sheetData sheetId="33746" refreshError="1"/>
      <sheetData sheetId="33747" refreshError="1"/>
      <sheetData sheetId="33748" refreshError="1"/>
      <sheetData sheetId="33749" refreshError="1"/>
      <sheetData sheetId="33750">
        <row r="9">
          <cell r="A9" t="str">
            <v>A</v>
          </cell>
        </row>
      </sheetData>
      <sheetData sheetId="33751">
        <row r="9">
          <cell r="A9" t="str">
            <v>A</v>
          </cell>
        </row>
      </sheetData>
      <sheetData sheetId="33752">
        <row r="9">
          <cell r="A9" t="str">
            <v>A</v>
          </cell>
        </row>
      </sheetData>
      <sheetData sheetId="33753">
        <row r="9">
          <cell r="A9" t="str">
            <v>A</v>
          </cell>
        </row>
      </sheetData>
      <sheetData sheetId="33754">
        <row r="9">
          <cell r="A9" t="str">
            <v>A</v>
          </cell>
        </row>
      </sheetData>
      <sheetData sheetId="33755">
        <row r="9">
          <cell r="A9" t="str">
            <v>A</v>
          </cell>
        </row>
      </sheetData>
      <sheetData sheetId="33756">
        <row r="9">
          <cell r="A9" t="str">
            <v>A</v>
          </cell>
        </row>
      </sheetData>
      <sheetData sheetId="33757">
        <row r="9">
          <cell r="A9" t="str">
            <v>A</v>
          </cell>
        </row>
      </sheetData>
      <sheetData sheetId="33758">
        <row r="9">
          <cell r="A9" t="str">
            <v>A</v>
          </cell>
        </row>
      </sheetData>
      <sheetData sheetId="33759">
        <row r="9">
          <cell r="A9" t="str">
            <v>A</v>
          </cell>
        </row>
      </sheetData>
      <sheetData sheetId="33760">
        <row r="9">
          <cell r="A9" t="str">
            <v>A</v>
          </cell>
        </row>
      </sheetData>
      <sheetData sheetId="33761">
        <row r="9">
          <cell r="A9" t="str">
            <v>A</v>
          </cell>
        </row>
      </sheetData>
      <sheetData sheetId="33762">
        <row r="9">
          <cell r="A9" t="str">
            <v>A</v>
          </cell>
        </row>
      </sheetData>
      <sheetData sheetId="33763">
        <row r="9">
          <cell r="A9" t="str">
            <v>A</v>
          </cell>
        </row>
      </sheetData>
      <sheetData sheetId="33764">
        <row r="9">
          <cell r="A9" t="str">
            <v>A</v>
          </cell>
        </row>
      </sheetData>
      <sheetData sheetId="33765">
        <row r="9">
          <cell r="A9" t="str">
            <v>A</v>
          </cell>
        </row>
      </sheetData>
      <sheetData sheetId="33766">
        <row r="9">
          <cell r="A9" t="str">
            <v>A</v>
          </cell>
        </row>
      </sheetData>
      <sheetData sheetId="33767">
        <row r="9">
          <cell r="A9" t="str">
            <v>A</v>
          </cell>
        </row>
      </sheetData>
      <sheetData sheetId="33768">
        <row r="9">
          <cell r="A9" t="str">
            <v>A</v>
          </cell>
        </row>
      </sheetData>
      <sheetData sheetId="33769">
        <row r="9">
          <cell r="A9" t="str">
            <v>A</v>
          </cell>
        </row>
      </sheetData>
      <sheetData sheetId="33770">
        <row r="9">
          <cell r="A9" t="str">
            <v>A</v>
          </cell>
        </row>
      </sheetData>
      <sheetData sheetId="33771">
        <row r="9">
          <cell r="A9" t="str">
            <v>A</v>
          </cell>
        </row>
      </sheetData>
      <sheetData sheetId="33772">
        <row r="9">
          <cell r="A9" t="str">
            <v>A</v>
          </cell>
        </row>
      </sheetData>
      <sheetData sheetId="33773">
        <row r="9">
          <cell r="A9" t="str">
            <v>A</v>
          </cell>
        </row>
      </sheetData>
      <sheetData sheetId="33774">
        <row r="9">
          <cell r="A9" t="str">
            <v>A</v>
          </cell>
        </row>
      </sheetData>
      <sheetData sheetId="33775">
        <row r="9">
          <cell r="A9" t="str">
            <v>A</v>
          </cell>
        </row>
      </sheetData>
      <sheetData sheetId="33776">
        <row r="9">
          <cell r="A9" t="str">
            <v>A</v>
          </cell>
        </row>
      </sheetData>
      <sheetData sheetId="33777">
        <row r="9">
          <cell r="A9" t="str">
            <v>A</v>
          </cell>
        </row>
      </sheetData>
      <sheetData sheetId="33778">
        <row r="9">
          <cell r="A9" t="str">
            <v>A</v>
          </cell>
        </row>
      </sheetData>
      <sheetData sheetId="33779">
        <row r="9">
          <cell r="A9" t="str">
            <v>A</v>
          </cell>
        </row>
      </sheetData>
      <sheetData sheetId="33780">
        <row r="9">
          <cell r="A9" t="str">
            <v>A</v>
          </cell>
        </row>
      </sheetData>
      <sheetData sheetId="33781">
        <row r="9">
          <cell r="A9" t="str">
            <v>A</v>
          </cell>
        </row>
      </sheetData>
      <sheetData sheetId="33782">
        <row r="9">
          <cell r="A9" t="str">
            <v>A</v>
          </cell>
        </row>
      </sheetData>
      <sheetData sheetId="33783">
        <row r="9">
          <cell r="A9" t="str">
            <v>A</v>
          </cell>
        </row>
      </sheetData>
      <sheetData sheetId="33784">
        <row r="9">
          <cell r="A9" t="str">
            <v>A</v>
          </cell>
        </row>
      </sheetData>
      <sheetData sheetId="33785">
        <row r="9">
          <cell r="A9" t="str">
            <v>A</v>
          </cell>
        </row>
      </sheetData>
      <sheetData sheetId="33786">
        <row r="9">
          <cell r="A9" t="str">
            <v>A</v>
          </cell>
        </row>
      </sheetData>
      <sheetData sheetId="33787">
        <row r="9">
          <cell r="A9" t="str">
            <v>A</v>
          </cell>
        </row>
      </sheetData>
      <sheetData sheetId="33788">
        <row r="9">
          <cell r="A9" t="str">
            <v>A</v>
          </cell>
        </row>
      </sheetData>
      <sheetData sheetId="33789">
        <row r="9">
          <cell r="A9" t="str">
            <v>A</v>
          </cell>
        </row>
      </sheetData>
      <sheetData sheetId="33790">
        <row r="9">
          <cell r="A9" t="str">
            <v>A</v>
          </cell>
        </row>
      </sheetData>
      <sheetData sheetId="33791">
        <row r="9">
          <cell r="A9" t="str">
            <v>A</v>
          </cell>
        </row>
      </sheetData>
      <sheetData sheetId="33792">
        <row r="9">
          <cell r="A9" t="str">
            <v>A</v>
          </cell>
        </row>
      </sheetData>
      <sheetData sheetId="33793">
        <row r="9">
          <cell r="A9" t="str">
            <v>A</v>
          </cell>
        </row>
      </sheetData>
      <sheetData sheetId="33794">
        <row r="9">
          <cell r="A9" t="str">
            <v>A</v>
          </cell>
        </row>
      </sheetData>
      <sheetData sheetId="33795">
        <row r="9">
          <cell r="A9" t="str">
            <v>A</v>
          </cell>
        </row>
      </sheetData>
      <sheetData sheetId="33796">
        <row r="9">
          <cell r="A9" t="str">
            <v>A</v>
          </cell>
        </row>
      </sheetData>
      <sheetData sheetId="33797">
        <row r="9">
          <cell r="A9" t="str">
            <v>A</v>
          </cell>
        </row>
      </sheetData>
      <sheetData sheetId="33798">
        <row r="9">
          <cell r="A9" t="str">
            <v>A</v>
          </cell>
        </row>
      </sheetData>
      <sheetData sheetId="33799">
        <row r="9">
          <cell r="A9" t="str">
            <v>A</v>
          </cell>
        </row>
      </sheetData>
      <sheetData sheetId="33800">
        <row r="9">
          <cell r="A9" t="str">
            <v>A</v>
          </cell>
        </row>
      </sheetData>
      <sheetData sheetId="33801">
        <row r="9">
          <cell r="A9" t="str">
            <v>A</v>
          </cell>
        </row>
      </sheetData>
      <sheetData sheetId="33802">
        <row r="9">
          <cell r="A9" t="str">
            <v>A</v>
          </cell>
        </row>
      </sheetData>
      <sheetData sheetId="33803">
        <row r="9">
          <cell r="A9" t="str">
            <v>A</v>
          </cell>
        </row>
      </sheetData>
      <sheetData sheetId="33804">
        <row r="9">
          <cell r="A9" t="str">
            <v>A</v>
          </cell>
        </row>
      </sheetData>
      <sheetData sheetId="33805">
        <row r="9">
          <cell r="A9" t="str">
            <v>A</v>
          </cell>
        </row>
      </sheetData>
      <sheetData sheetId="33806">
        <row r="9">
          <cell r="A9" t="str">
            <v>A</v>
          </cell>
        </row>
      </sheetData>
      <sheetData sheetId="33807">
        <row r="9">
          <cell r="A9" t="str">
            <v>A</v>
          </cell>
        </row>
      </sheetData>
      <sheetData sheetId="33808">
        <row r="9">
          <cell r="A9" t="str">
            <v>A</v>
          </cell>
        </row>
      </sheetData>
      <sheetData sheetId="33809" refreshError="1"/>
      <sheetData sheetId="33810" refreshError="1"/>
      <sheetData sheetId="33811">
        <row r="9">
          <cell r="A9" t="str">
            <v>A</v>
          </cell>
        </row>
      </sheetData>
      <sheetData sheetId="33812">
        <row r="9">
          <cell r="A9" t="str">
            <v>A</v>
          </cell>
        </row>
      </sheetData>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ow r="9">
          <cell r="A9" t="str">
            <v>A</v>
          </cell>
        </row>
      </sheetData>
      <sheetData sheetId="33821" refreshError="1"/>
      <sheetData sheetId="33822" refreshError="1"/>
      <sheetData sheetId="33823" refreshError="1"/>
      <sheetData sheetId="33824" refreshError="1"/>
      <sheetData sheetId="33825" refreshError="1"/>
      <sheetData sheetId="33826">
        <row r="9">
          <cell r="A9" t="str">
            <v>A</v>
          </cell>
        </row>
      </sheetData>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sheetData sheetId="33887"/>
      <sheetData sheetId="33888"/>
      <sheetData sheetId="33889"/>
      <sheetData sheetId="33890" refreshError="1"/>
      <sheetData sheetId="33891"/>
      <sheetData sheetId="33892"/>
      <sheetData sheetId="33893"/>
      <sheetData sheetId="33894"/>
      <sheetData sheetId="33895"/>
      <sheetData sheetId="33896"/>
      <sheetData sheetId="33897">
        <row r="9">
          <cell r="A9" t="str">
            <v>A</v>
          </cell>
        </row>
      </sheetData>
      <sheetData sheetId="33898"/>
      <sheetData sheetId="33899"/>
      <sheetData sheetId="33900"/>
      <sheetData sheetId="33901"/>
      <sheetData sheetId="33902"/>
      <sheetData sheetId="33903"/>
      <sheetData sheetId="33904"/>
      <sheetData sheetId="33905"/>
      <sheetData sheetId="33906"/>
      <sheetData sheetId="33907"/>
      <sheetData sheetId="33908"/>
      <sheetData sheetId="33909"/>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ow r="9">
          <cell r="A9" t="str">
            <v>A</v>
          </cell>
        </row>
      </sheetData>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ow r="9">
          <cell r="A9" t="str">
            <v>A</v>
          </cell>
        </row>
      </sheetData>
      <sheetData sheetId="33951">
        <row r="9">
          <cell r="A9" t="str">
            <v>A</v>
          </cell>
        </row>
      </sheetData>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ow r="9">
          <cell r="A9" t="str">
            <v>A</v>
          </cell>
        </row>
      </sheetData>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row r="9">
          <cell r="A9" t="str">
            <v>A</v>
          </cell>
        </row>
      </sheetData>
      <sheetData sheetId="33967">
        <row r="9">
          <cell r="A9" t="str">
            <v>A</v>
          </cell>
        </row>
      </sheetData>
      <sheetData sheetId="33968">
        <row r="9">
          <cell r="A9" t="str">
            <v>A</v>
          </cell>
        </row>
      </sheetData>
      <sheetData sheetId="33969">
        <row r="9">
          <cell r="A9" t="str">
            <v>A</v>
          </cell>
        </row>
      </sheetData>
      <sheetData sheetId="33970">
        <row r="9">
          <cell r="A9" t="str">
            <v>A</v>
          </cell>
        </row>
      </sheetData>
      <sheetData sheetId="33971">
        <row r="9">
          <cell r="A9" t="str">
            <v>A</v>
          </cell>
        </row>
      </sheetData>
      <sheetData sheetId="33972">
        <row r="9">
          <cell r="A9" t="str">
            <v>A</v>
          </cell>
        </row>
      </sheetData>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ow r="9">
          <cell r="A9" t="str">
            <v>A</v>
          </cell>
        </row>
      </sheetData>
      <sheetData sheetId="33999">
        <row r="9">
          <cell r="A9" t="str">
            <v>A</v>
          </cell>
        </row>
      </sheetData>
      <sheetData sheetId="34000">
        <row r="9">
          <cell r="A9" t="str">
            <v>A</v>
          </cell>
        </row>
      </sheetData>
      <sheetData sheetId="34001">
        <row r="9">
          <cell r="A9" t="str">
            <v>A</v>
          </cell>
        </row>
      </sheetData>
      <sheetData sheetId="34002">
        <row r="9">
          <cell r="A9" t="str">
            <v>A</v>
          </cell>
        </row>
      </sheetData>
      <sheetData sheetId="34003">
        <row r="9">
          <cell r="A9" t="str">
            <v>A</v>
          </cell>
        </row>
      </sheetData>
      <sheetData sheetId="34004">
        <row r="9">
          <cell r="A9" t="str">
            <v>A</v>
          </cell>
        </row>
      </sheetData>
      <sheetData sheetId="34005">
        <row r="9">
          <cell r="A9" t="str">
            <v>A</v>
          </cell>
        </row>
      </sheetData>
      <sheetData sheetId="34006">
        <row r="9">
          <cell r="A9" t="str">
            <v>A</v>
          </cell>
        </row>
      </sheetData>
      <sheetData sheetId="34007">
        <row r="9">
          <cell r="A9" t="str">
            <v>A</v>
          </cell>
        </row>
      </sheetData>
      <sheetData sheetId="34008">
        <row r="9">
          <cell r="A9" t="str">
            <v>A</v>
          </cell>
        </row>
      </sheetData>
      <sheetData sheetId="34009">
        <row r="9">
          <cell r="A9" t="str">
            <v>A</v>
          </cell>
        </row>
      </sheetData>
      <sheetData sheetId="34010">
        <row r="9">
          <cell r="A9" t="str">
            <v>A</v>
          </cell>
        </row>
      </sheetData>
      <sheetData sheetId="34011">
        <row r="9">
          <cell r="A9" t="str">
            <v>A</v>
          </cell>
        </row>
      </sheetData>
      <sheetData sheetId="34012">
        <row r="9">
          <cell r="A9" t="str">
            <v>A</v>
          </cell>
        </row>
      </sheetData>
      <sheetData sheetId="34013">
        <row r="9">
          <cell r="A9" t="str">
            <v>A</v>
          </cell>
        </row>
      </sheetData>
      <sheetData sheetId="34014">
        <row r="9">
          <cell r="A9" t="str">
            <v>A</v>
          </cell>
        </row>
      </sheetData>
      <sheetData sheetId="34015">
        <row r="9">
          <cell r="A9" t="str">
            <v>A</v>
          </cell>
        </row>
      </sheetData>
      <sheetData sheetId="34016">
        <row r="9">
          <cell r="A9" t="str">
            <v>A</v>
          </cell>
        </row>
      </sheetData>
      <sheetData sheetId="34017">
        <row r="9">
          <cell r="A9" t="str">
            <v>A</v>
          </cell>
        </row>
      </sheetData>
      <sheetData sheetId="34018">
        <row r="9">
          <cell r="A9" t="str">
            <v>A</v>
          </cell>
        </row>
      </sheetData>
      <sheetData sheetId="34019">
        <row r="9">
          <cell r="A9" t="str">
            <v>A</v>
          </cell>
        </row>
      </sheetData>
      <sheetData sheetId="34020">
        <row r="9">
          <cell r="A9" t="str">
            <v>A</v>
          </cell>
        </row>
      </sheetData>
      <sheetData sheetId="34021">
        <row r="9">
          <cell r="A9" t="str">
            <v>A</v>
          </cell>
        </row>
      </sheetData>
      <sheetData sheetId="34022">
        <row r="9">
          <cell r="A9" t="str">
            <v>A</v>
          </cell>
        </row>
      </sheetData>
      <sheetData sheetId="34023" refreshError="1"/>
      <sheetData sheetId="34024" refreshError="1"/>
      <sheetData sheetId="34025">
        <row r="9">
          <cell r="A9" t="str">
            <v>A</v>
          </cell>
        </row>
      </sheetData>
      <sheetData sheetId="34026">
        <row r="9">
          <cell r="A9" t="str">
            <v>A</v>
          </cell>
        </row>
      </sheetData>
      <sheetData sheetId="34027">
        <row r="9">
          <cell r="A9" t="str">
            <v>A</v>
          </cell>
        </row>
      </sheetData>
      <sheetData sheetId="34028">
        <row r="9">
          <cell r="A9" t="str">
            <v>A</v>
          </cell>
        </row>
      </sheetData>
      <sheetData sheetId="34029">
        <row r="9">
          <cell r="A9" t="str">
            <v>A</v>
          </cell>
        </row>
      </sheetData>
      <sheetData sheetId="34030">
        <row r="9">
          <cell r="A9" t="str">
            <v>A</v>
          </cell>
        </row>
      </sheetData>
      <sheetData sheetId="34031">
        <row r="9">
          <cell r="A9" t="str">
            <v>A</v>
          </cell>
        </row>
      </sheetData>
      <sheetData sheetId="34032">
        <row r="9">
          <cell r="A9" t="str">
            <v>A</v>
          </cell>
        </row>
      </sheetData>
      <sheetData sheetId="34033">
        <row r="9">
          <cell r="A9" t="str">
            <v>A</v>
          </cell>
        </row>
      </sheetData>
      <sheetData sheetId="34034">
        <row r="9">
          <cell r="A9" t="str">
            <v>A</v>
          </cell>
        </row>
      </sheetData>
      <sheetData sheetId="34035">
        <row r="9">
          <cell r="A9" t="str">
            <v>A</v>
          </cell>
        </row>
      </sheetData>
      <sheetData sheetId="34036">
        <row r="9">
          <cell r="A9" t="str">
            <v>A</v>
          </cell>
        </row>
      </sheetData>
      <sheetData sheetId="34037">
        <row r="9">
          <cell r="A9" t="str">
            <v>A</v>
          </cell>
        </row>
      </sheetData>
      <sheetData sheetId="34038">
        <row r="9">
          <cell r="A9" t="str">
            <v>A</v>
          </cell>
        </row>
      </sheetData>
      <sheetData sheetId="34039"/>
      <sheetData sheetId="34040">
        <row r="9">
          <cell r="A9" t="str">
            <v>A</v>
          </cell>
        </row>
      </sheetData>
      <sheetData sheetId="34041">
        <row r="9">
          <cell r="A9" t="str">
            <v>A</v>
          </cell>
        </row>
      </sheetData>
      <sheetData sheetId="34042">
        <row r="9">
          <cell r="A9" t="str">
            <v>A</v>
          </cell>
        </row>
      </sheetData>
      <sheetData sheetId="34043">
        <row r="9">
          <cell r="A9" t="str">
            <v>A</v>
          </cell>
        </row>
      </sheetData>
      <sheetData sheetId="34044">
        <row r="9">
          <cell r="A9" t="str">
            <v>A</v>
          </cell>
        </row>
      </sheetData>
      <sheetData sheetId="34045"/>
      <sheetData sheetId="34046">
        <row r="9">
          <cell r="A9" t="str">
            <v>A</v>
          </cell>
        </row>
      </sheetData>
      <sheetData sheetId="34047">
        <row r="9">
          <cell r="A9" t="str">
            <v>A</v>
          </cell>
        </row>
      </sheetData>
      <sheetData sheetId="34048"/>
      <sheetData sheetId="34049"/>
      <sheetData sheetId="34050"/>
      <sheetData sheetId="34051"/>
      <sheetData sheetId="34052">
        <row r="9">
          <cell r="A9" t="str">
            <v>A</v>
          </cell>
        </row>
      </sheetData>
      <sheetData sheetId="34053">
        <row r="9">
          <cell r="A9" t="str">
            <v>A</v>
          </cell>
        </row>
      </sheetData>
      <sheetData sheetId="34054">
        <row r="9">
          <cell r="A9" t="str">
            <v>A</v>
          </cell>
        </row>
      </sheetData>
      <sheetData sheetId="34055">
        <row r="9">
          <cell r="A9" t="str">
            <v>A</v>
          </cell>
        </row>
      </sheetData>
      <sheetData sheetId="34056">
        <row r="9">
          <cell r="A9" t="str">
            <v>A</v>
          </cell>
        </row>
      </sheetData>
      <sheetData sheetId="34057">
        <row r="9">
          <cell r="A9" t="str">
            <v>A</v>
          </cell>
        </row>
      </sheetData>
      <sheetData sheetId="34058">
        <row r="9">
          <cell r="A9" t="str">
            <v>A</v>
          </cell>
        </row>
      </sheetData>
      <sheetData sheetId="34059">
        <row r="9">
          <cell r="A9" t="str">
            <v>A</v>
          </cell>
        </row>
      </sheetData>
      <sheetData sheetId="34060">
        <row r="9">
          <cell r="A9" t="str">
            <v>A</v>
          </cell>
        </row>
      </sheetData>
      <sheetData sheetId="34061">
        <row r="9">
          <cell r="A9" t="str">
            <v>A</v>
          </cell>
        </row>
      </sheetData>
      <sheetData sheetId="34062">
        <row r="9">
          <cell r="A9" t="str">
            <v>A</v>
          </cell>
        </row>
      </sheetData>
      <sheetData sheetId="34063">
        <row r="9">
          <cell r="A9" t="str">
            <v>A</v>
          </cell>
        </row>
      </sheetData>
      <sheetData sheetId="34064">
        <row r="9">
          <cell r="A9" t="str">
            <v>A</v>
          </cell>
        </row>
      </sheetData>
      <sheetData sheetId="34065">
        <row r="9">
          <cell r="A9" t="str">
            <v>A</v>
          </cell>
        </row>
      </sheetData>
      <sheetData sheetId="34066">
        <row r="9">
          <cell r="A9" t="str">
            <v>A</v>
          </cell>
        </row>
      </sheetData>
      <sheetData sheetId="34067">
        <row r="9">
          <cell r="A9" t="str">
            <v>A</v>
          </cell>
        </row>
      </sheetData>
      <sheetData sheetId="34068">
        <row r="9">
          <cell r="A9" t="str">
            <v>A</v>
          </cell>
        </row>
      </sheetData>
      <sheetData sheetId="34069">
        <row r="9">
          <cell r="A9" t="str">
            <v>A</v>
          </cell>
        </row>
      </sheetData>
      <sheetData sheetId="34070">
        <row r="9">
          <cell r="A9" t="str">
            <v>A</v>
          </cell>
        </row>
      </sheetData>
      <sheetData sheetId="34071">
        <row r="9">
          <cell r="A9" t="str">
            <v>A</v>
          </cell>
        </row>
      </sheetData>
      <sheetData sheetId="34072">
        <row r="9">
          <cell r="A9" t="str">
            <v>A</v>
          </cell>
        </row>
      </sheetData>
      <sheetData sheetId="34073">
        <row r="9">
          <cell r="A9" t="str">
            <v>A</v>
          </cell>
        </row>
      </sheetData>
      <sheetData sheetId="34074">
        <row r="9">
          <cell r="A9" t="str">
            <v>A</v>
          </cell>
        </row>
      </sheetData>
      <sheetData sheetId="34075">
        <row r="9">
          <cell r="A9" t="str">
            <v>A</v>
          </cell>
        </row>
      </sheetData>
      <sheetData sheetId="34076">
        <row r="9">
          <cell r="A9" t="str">
            <v>A</v>
          </cell>
        </row>
      </sheetData>
      <sheetData sheetId="34077">
        <row r="9">
          <cell r="A9" t="str">
            <v>A</v>
          </cell>
        </row>
      </sheetData>
      <sheetData sheetId="34078">
        <row r="9">
          <cell r="A9" t="str">
            <v>A</v>
          </cell>
        </row>
      </sheetData>
      <sheetData sheetId="34079">
        <row r="9">
          <cell r="A9" t="str">
            <v>A</v>
          </cell>
        </row>
      </sheetData>
      <sheetData sheetId="34080">
        <row r="9">
          <cell r="A9" t="str">
            <v>A</v>
          </cell>
        </row>
      </sheetData>
      <sheetData sheetId="34081">
        <row r="9">
          <cell r="A9" t="str">
            <v>A</v>
          </cell>
        </row>
      </sheetData>
      <sheetData sheetId="34082">
        <row r="9">
          <cell r="A9" t="str">
            <v>A</v>
          </cell>
        </row>
      </sheetData>
      <sheetData sheetId="34083">
        <row r="9">
          <cell r="A9" t="str">
            <v>A</v>
          </cell>
        </row>
      </sheetData>
      <sheetData sheetId="34084">
        <row r="9">
          <cell r="A9" t="str">
            <v>A</v>
          </cell>
        </row>
      </sheetData>
      <sheetData sheetId="34085">
        <row r="9">
          <cell r="A9" t="str">
            <v>A</v>
          </cell>
        </row>
      </sheetData>
      <sheetData sheetId="34086">
        <row r="9">
          <cell r="A9" t="str">
            <v>A</v>
          </cell>
        </row>
      </sheetData>
      <sheetData sheetId="34087">
        <row r="9">
          <cell r="A9" t="str">
            <v>A</v>
          </cell>
        </row>
      </sheetData>
      <sheetData sheetId="34088">
        <row r="9">
          <cell r="A9" t="str">
            <v>A</v>
          </cell>
        </row>
      </sheetData>
      <sheetData sheetId="34089">
        <row r="9">
          <cell r="A9" t="str">
            <v>A</v>
          </cell>
        </row>
      </sheetData>
      <sheetData sheetId="34090">
        <row r="9">
          <cell r="A9" t="str">
            <v>A</v>
          </cell>
        </row>
      </sheetData>
      <sheetData sheetId="34091">
        <row r="9">
          <cell r="A9" t="str">
            <v>A</v>
          </cell>
        </row>
      </sheetData>
      <sheetData sheetId="34092">
        <row r="9">
          <cell r="A9" t="str">
            <v>A</v>
          </cell>
        </row>
      </sheetData>
      <sheetData sheetId="34093">
        <row r="9">
          <cell r="A9" t="str">
            <v>A</v>
          </cell>
        </row>
      </sheetData>
      <sheetData sheetId="34094">
        <row r="9">
          <cell r="A9" t="str">
            <v>A</v>
          </cell>
        </row>
      </sheetData>
      <sheetData sheetId="34095">
        <row r="9">
          <cell r="A9" t="str">
            <v>A</v>
          </cell>
        </row>
      </sheetData>
      <sheetData sheetId="34096">
        <row r="9">
          <cell r="A9" t="str">
            <v>A</v>
          </cell>
        </row>
      </sheetData>
      <sheetData sheetId="34097">
        <row r="9">
          <cell r="A9" t="str">
            <v>A</v>
          </cell>
        </row>
      </sheetData>
      <sheetData sheetId="34098">
        <row r="9">
          <cell r="A9" t="str">
            <v>A</v>
          </cell>
        </row>
      </sheetData>
      <sheetData sheetId="34099" refreshError="1"/>
      <sheetData sheetId="34100" refreshError="1"/>
      <sheetData sheetId="34101">
        <row r="9">
          <cell r="A9" t="str">
            <v>A</v>
          </cell>
        </row>
      </sheetData>
      <sheetData sheetId="34102">
        <row r="9">
          <cell r="A9" t="str">
            <v>A</v>
          </cell>
        </row>
      </sheetData>
      <sheetData sheetId="34103">
        <row r="9">
          <cell r="A9" t="str">
            <v>A</v>
          </cell>
        </row>
      </sheetData>
      <sheetData sheetId="34104">
        <row r="9">
          <cell r="A9" t="str">
            <v>A</v>
          </cell>
        </row>
      </sheetData>
      <sheetData sheetId="34105">
        <row r="9">
          <cell r="A9" t="str">
            <v>A</v>
          </cell>
        </row>
      </sheetData>
      <sheetData sheetId="34106">
        <row r="9">
          <cell r="A9" t="str">
            <v>A</v>
          </cell>
        </row>
      </sheetData>
      <sheetData sheetId="34107">
        <row r="9">
          <cell r="A9" t="str">
            <v>A</v>
          </cell>
        </row>
      </sheetData>
      <sheetData sheetId="34108">
        <row r="9">
          <cell r="A9" t="str">
            <v>A</v>
          </cell>
        </row>
      </sheetData>
      <sheetData sheetId="34109">
        <row r="9">
          <cell r="A9" t="str">
            <v>A</v>
          </cell>
        </row>
      </sheetData>
      <sheetData sheetId="34110">
        <row r="9">
          <cell r="A9" t="str">
            <v>A</v>
          </cell>
        </row>
      </sheetData>
      <sheetData sheetId="34111">
        <row r="9">
          <cell r="A9" t="str">
            <v>A</v>
          </cell>
        </row>
      </sheetData>
      <sheetData sheetId="34112">
        <row r="9">
          <cell r="A9" t="str">
            <v>A</v>
          </cell>
        </row>
      </sheetData>
      <sheetData sheetId="34113">
        <row r="9">
          <cell r="A9" t="str">
            <v>A</v>
          </cell>
        </row>
      </sheetData>
      <sheetData sheetId="34114">
        <row r="9">
          <cell r="A9" t="str">
            <v>A</v>
          </cell>
        </row>
      </sheetData>
      <sheetData sheetId="34115">
        <row r="9">
          <cell r="A9" t="str">
            <v>A</v>
          </cell>
        </row>
      </sheetData>
      <sheetData sheetId="34116">
        <row r="9">
          <cell r="A9" t="str">
            <v>A</v>
          </cell>
        </row>
      </sheetData>
      <sheetData sheetId="34117">
        <row r="9">
          <cell r="A9" t="str">
            <v>A</v>
          </cell>
        </row>
      </sheetData>
      <sheetData sheetId="34118">
        <row r="9">
          <cell r="A9" t="str">
            <v>A</v>
          </cell>
        </row>
      </sheetData>
      <sheetData sheetId="34119">
        <row r="9">
          <cell r="A9" t="str">
            <v>A</v>
          </cell>
        </row>
      </sheetData>
      <sheetData sheetId="34120">
        <row r="9">
          <cell r="A9" t="str">
            <v>A</v>
          </cell>
        </row>
      </sheetData>
      <sheetData sheetId="34121">
        <row r="9">
          <cell r="A9" t="str">
            <v>A</v>
          </cell>
        </row>
      </sheetData>
      <sheetData sheetId="34122">
        <row r="9">
          <cell r="A9" t="str">
            <v>A</v>
          </cell>
        </row>
      </sheetData>
      <sheetData sheetId="34123">
        <row r="9">
          <cell r="A9" t="str">
            <v>A</v>
          </cell>
        </row>
      </sheetData>
      <sheetData sheetId="34124">
        <row r="9">
          <cell r="A9" t="str">
            <v>A</v>
          </cell>
        </row>
      </sheetData>
      <sheetData sheetId="34125">
        <row r="9">
          <cell r="A9" t="str">
            <v>A</v>
          </cell>
        </row>
      </sheetData>
      <sheetData sheetId="34126">
        <row r="9">
          <cell r="A9" t="str">
            <v>A</v>
          </cell>
        </row>
      </sheetData>
      <sheetData sheetId="34127">
        <row r="9">
          <cell r="A9" t="str">
            <v>A</v>
          </cell>
        </row>
      </sheetData>
      <sheetData sheetId="34128">
        <row r="9">
          <cell r="A9" t="str">
            <v>A</v>
          </cell>
        </row>
      </sheetData>
      <sheetData sheetId="34129">
        <row r="9">
          <cell r="A9" t="str">
            <v>A</v>
          </cell>
        </row>
      </sheetData>
      <sheetData sheetId="34130">
        <row r="9">
          <cell r="A9" t="str">
            <v>A</v>
          </cell>
        </row>
      </sheetData>
      <sheetData sheetId="34131">
        <row r="9">
          <cell r="A9" t="str">
            <v>A</v>
          </cell>
        </row>
      </sheetData>
      <sheetData sheetId="34132">
        <row r="9">
          <cell r="A9" t="str">
            <v>A</v>
          </cell>
        </row>
      </sheetData>
      <sheetData sheetId="34133">
        <row r="9">
          <cell r="A9" t="str">
            <v>A</v>
          </cell>
        </row>
      </sheetData>
      <sheetData sheetId="34134">
        <row r="9">
          <cell r="A9" t="str">
            <v>A</v>
          </cell>
        </row>
      </sheetData>
      <sheetData sheetId="34135">
        <row r="9">
          <cell r="A9" t="str">
            <v>A</v>
          </cell>
        </row>
      </sheetData>
      <sheetData sheetId="34136">
        <row r="9">
          <cell r="A9" t="str">
            <v>A</v>
          </cell>
        </row>
      </sheetData>
      <sheetData sheetId="34137">
        <row r="9">
          <cell r="A9" t="str">
            <v>A</v>
          </cell>
        </row>
      </sheetData>
      <sheetData sheetId="34138">
        <row r="9">
          <cell r="A9" t="str">
            <v>A</v>
          </cell>
        </row>
      </sheetData>
      <sheetData sheetId="34139">
        <row r="9">
          <cell r="A9" t="str">
            <v>A</v>
          </cell>
        </row>
      </sheetData>
      <sheetData sheetId="34140">
        <row r="9">
          <cell r="A9" t="str">
            <v>A</v>
          </cell>
        </row>
      </sheetData>
      <sheetData sheetId="34141">
        <row r="9">
          <cell r="A9" t="str">
            <v>A</v>
          </cell>
        </row>
      </sheetData>
      <sheetData sheetId="34142">
        <row r="9">
          <cell r="A9" t="str">
            <v>A</v>
          </cell>
        </row>
      </sheetData>
      <sheetData sheetId="34143">
        <row r="9">
          <cell r="A9" t="str">
            <v>A</v>
          </cell>
        </row>
      </sheetData>
      <sheetData sheetId="34144">
        <row r="9">
          <cell r="A9" t="str">
            <v>A</v>
          </cell>
        </row>
      </sheetData>
      <sheetData sheetId="34145">
        <row r="9">
          <cell r="A9" t="str">
            <v>A</v>
          </cell>
        </row>
      </sheetData>
      <sheetData sheetId="34146">
        <row r="9">
          <cell r="A9" t="str">
            <v>A</v>
          </cell>
        </row>
      </sheetData>
      <sheetData sheetId="34147">
        <row r="9">
          <cell r="A9" t="str">
            <v>A</v>
          </cell>
        </row>
      </sheetData>
      <sheetData sheetId="34148">
        <row r="9">
          <cell r="A9" t="str">
            <v>A</v>
          </cell>
        </row>
      </sheetData>
      <sheetData sheetId="34149">
        <row r="9">
          <cell r="A9" t="str">
            <v>A</v>
          </cell>
        </row>
      </sheetData>
      <sheetData sheetId="34150">
        <row r="9">
          <cell r="A9" t="str">
            <v>A</v>
          </cell>
        </row>
      </sheetData>
      <sheetData sheetId="34151">
        <row r="9">
          <cell r="A9" t="str">
            <v>A</v>
          </cell>
        </row>
      </sheetData>
      <sheetData sheetId="34152">
        <row r="9">
          <cell r="A9" t="str">
            <v>A</v>
          </cell>
        </row>
      </sheetData>
      <sheetData sheetId="34153">
        <row r="9">
          <cell r="A9" t="str">
            <v>A</v>
          </cell>
        </row>
      </sheetData>
      <sheetData sheetId="34154">
        <row r="9">
          <cell r="A9" t="str">
            <v>A</v>
          </cell>
        </row>
      </sheetData>
      <sheetData sheetId="34155">
        <row r="9">
          <cell r="A9" t="str">
            <v>A</v>
          </cell>
        </row>
      </sheetData>
      <sheetData sheetId="34156">
        <row r="9">
          <cell r="A9" t="str">
            <v>A</v>
          </cell>
        </row>
      </sheetData>
      <sheetData sheetId="34157">
        <row r="9">
          <cell r="A9" t="str">
            <v>A</v>
          </cell>
        </row>
      </sheetData>
      <sheetData sheetId="34158">
        <row r="9">
          <cell r="A9" t="str">
            <v>A</v>
          </cell>
        </row>
      </sheetData>
      <sheetData sheetId="34159">
        <row r="9">
          <cell r="A9" t="str">
            <v>A</v>
          </cell>
        </row>
      </sheetData>
      <sheetData sheetId="34160">
        <row r="9">
          <cell r="A9" t="str">
            <v>A</v>
          </cell>
        </row>
      </sheetData>
      <sheetData sheetId="34161">
        <row r="9">
          <cell r="A9" t="str">
            <v>A</v>
          </cell>
        </row>
      </sheetData>
      <sheetData sheetId="34162">
        <row r="9">
          <cell r="A9" t="str">
            <v>A</v>
          </cell>
        </row>
      </sheetData>
      <sheetData sheetId="34163">
        <row r="9">
          <cell r="A9" t="str">
            <v>A</v>
          </cell>
        </row>
      </sheetData>
      <sheetData sheetId="34164">
        <row r="9">
          <cell r="A9" t="str">
            <v>A</v>
          </cell>
        </row>
      </sheetData>
      <sheetData sheetId="34165">
        <row r="9">
          <cell r="A9" t="str">
            <v>A</v>
          </cell>
        </row>
      </sheetData>
      <sheetData sheetId="34166">
        <row r="9">
          <cell r="A9" t="str">
            <v>A</v>
          </cell>
        </row>
      </sheetData>
      <sheetData sheetId="34167">
        <row r="9">
          <cell r="A9" t="str">
            <v>A</v>
          </cell>
        </row>
      </sheetData>
      <sheetData sheetId="34168">
        <row r="9">
          <cell r="A9" t="str">
            <v>A</v>
          </cell>
        </row>
      </sheetData>
      <sheetData sheetId="34169">
        <row r="9">
          <cell r="A9" t="str">
            <v>A</v>
          </cell>
        </row>
      </sheetData>
      <sheetData sheetId="34170">
        <row r="9">
          <cell r="A9" t="str">
            <v>A</v>
          </cell>
        </row>
      </sheetData>
      <sheetData sheetId="34171">
        <row r="9">
          <cell r="A9" t="str">
            <v>A</v>
          </cell>
        </row>
      </sheetData>
      <sheetData sheetId="34172">
        <row r="9">
          <cell r="A9" t="str">
            <v>A</v>
          </cell>
        </row>
      </sheetData>
      <sheetData sheetId="34173">
        <row r="9">
          <cell r="A9" t="str">
            <v>A</v>
          </cell>
        </row>
      </sheetData>
      <sheetData sheetId="34174">
        <row r="9">
          <cell r="A9" t="str">
            <v>A</v>
          </cell>
        </row>
      </sheetData>
      <sheetData sheetId="34175">
        <row r="9">
          <cell r="A9" t="str">
            <v>A</v>
          </cell>
        </row>
      </sheetData>
      <sheetData sheetId="34176">
        <row r="9">
          <cell r="A9" t="str">
            <v>A</v>
          </cell>
        </row>
      </sheetData>
      <sheetData sheetId="34177">
        <row r="9">
          <cell r="A9" t="str">
            <v>A</v>
          </cell>
        </row>
      </sheetData>
      <sheetData sheetId="34178">
        <row r="9">
          <cell r="A9" t="str">
            <v>A</v>
          </cell>
        </row>
      </sheetData>
      <sheetData sheetId="34179">
        <row r="9">
          <cell r="A9" t="str">
            <v>A</v>
          </cell>
        </row>
      </sheetData>
      <sheetData sheetId="34180">
        <row r="9">
          <cell r="A9" t="str">
            <v>A</v>
          </cell>
        </row>
      </sheetData>
      <sheetData sheetId="34181">
        <row r="9">
          <cell r="A9" t="str">
            <v>A</v>
          </cell>
        </row>
      </sheetData>
      <sheetData sheetId="34182">
        <row r="9">
          <cell r="A9" t="str">
            <v>A</v>
          </cell>
        </row>
      </sheetData>
      <sheetData sheetId="34183">
        <row r="9">
          <cell r="A9" t="str">
            <v>A</v>
          </cell>
        </row>
      </sheetData>
      <sheetData sheetId="34184">
        <row r="9">
          <cell r="A9" t="str">
            <v>A</v>
          </cell>
        </row>
      </sheetData>
      <sheetData sheetId="34185">
        <row r="9">
          <cell r="A9" t="str">
            <v>A</v>
          </cell>
        </row>
      </sheetData>
      <sheetData sheetId="34186">
        <row r="9">
          <cell r="A9" t="str">
            <v>A</v>
          </cell>
        </row>
      </sheetData>
      <sheetData sheetId="34187">
        <row r="9">
          <cell r="A9" t="str">
            <v>A</v>
          </cell>
        </row>
      </sheetData>
      <sheetData sheetId="34188">
        <row r="9">
          <cell r="A9" t="str">
            <v>A</v>
          </cell>
        </row>
      </sheetData>
      <sheetData sheetId="34189">
        <row r="9">
          <cell r="A9" t="str">
            <v>A</v>
          </cell>
        </row>
      </sheetData>
      <sheetData sheetId="34190">
        <row r="9">
          <cell r="A9" t="str">
            <v>A</v>
          </cell>
        </row>
      </sheetData>
      <sheetData sheetId="34191">
        <row r="9">
          <cell r="A9" t="str">
            <v>A</v>
          </cell>
        </row>
      </sheetData>
      <sheetData sheetId="34192">
        <row r="9">
          <cell r="A9" t="str">
            <v>A</v>
          </cell>
        </row>
      </sheetData>
      <sheetData sheetId="34193">
        <row r="9">
          <cell r="A9" t="str">
            <v>A</v>
          </cell>
        </row>
      </sheetData>
      <sheetData sheetId="34194">
        <row r="9">
          <cell r="A9" t="str">
            <v>A</v>
          </cell>
        </row>
      </sheetData>
      <sheetData sheetId="34195">
        <row r="9">
          <cell r="A9" t="str">
            <v>A</v>
          </cell>
        </row>
      </sheetData>
      <sheetData sheetId="34196">
        <row r="9">
          <cell r="A9" t="str">
            <v>A</v>
          </cell>
        </row>
      </sheetData>
      <sheetData sheetId="34197">
        <row r="9">
          <cell r="A9" t="str">
            <v>A</v>
          </cell>
        </row>
      </sheetData>
      <sheetData sheetId="34198">
        <row r="9">
          <cell r="A9" t="str">
            <v>A</v>
          </cell>
        </row>
      </sheetData>
      <sheetData sheetId="34199">
        <row r="9">
          <cell r="A9" t="str">
            <v>A</v>
          </cell>
        </row>
      </sheetData>
      <sheetData sheetId="34200">
        <row r="9">
          <cell r="A9" t="str">
            <v>A</v>
          </cell>
        </row>
      </sheetData>
      <sheetData sheetId="34201">
        <row r="9">
          <cell r="A9" t="str">
            <v>A</v>
          </cell>
        </row>
      </sheetData>
      <sheetData sheetId="34202">
        <row r="9">
          <cell r="A9" t="str">
            <v>A</v>
          </cell>
        </row>
      </sheetData>
      <sheetData sheetId="34203">
        <row r="9">
          <cell r="A9" t="str">
            <v>A</v>
          </cell>
        </row>
      </sheetData>
      <sheetData sheetId="34204"/>
      <sheetData sheetId="34205">
        <row r="9">
          <cell r="A9" t="str">
            <v>A</v>
          </cell>
        </row>
      </sheetData>
      <sheetData sheetId="34206">
        <row r="9">
          <cell r="A9" t="str">
            <v>A</v>
          </cell>
        </row>
      </sheetData>
      <sheetData sheetId="34207">
        <row r="9">
          <cell r="A9" t="str">
            <v>A</v>
          </cell>
        </row>
      </sheetData>
      <sheetData sheetId="34208">
        <row r="9">
          <cell r="A9" t="str">
            <v>A</v>
          </cell>
        </row>
      </sheetData>
      <sheetData sheetId="34209">
        <row r="9">
          <cell r="A9" t="str">
            <v>A</v>
          </cell>
        </row>
      </sheetData>
      <sheetData sheetId="34210">
        <row r="9">
          <cell r="A9" t="str">
            <v>A</v>
          </cell>
        </row>
      </sheetData>
      <sheetData sheetId="34211">
        <row r="9">
          <cell r="A9" t="str">
            <v>A</v>
          </cell>
        </row>
      </sheetData>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refreshError="1"/>
      <sheetData sheetId="34286" refreshError="1"/>
      <sheetData sheetId="34287" refreshError="1"/>
      <sheetData sheetId="34288" refreshError="1"/>
      <sheetData sheetId="34289" refreshError="1"/>
      <sheetData sheetId="34290" refreshError="1"/>
      <sheetData sheetId="34291">
        <row r="9">
          <cell r="A9" t="str">
            <v>A</v>
          </cell>
        </row>
      </sheetData>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ow r="9">
          <cell r="A9" t="str">
            <v>A</v>
          </cell>
        </row>
      </sheetData>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refreshError="1"/>
      <sheetData sheetId="34464" refreshError="1"/>
      <sheetData sheetId="34465" refreshError="1"/>
      <sheetData sheetId="34466" refreshError="1"/>
      <sheetData sheetId="34467" refreshError="1"/>
      <sheetData sheetId="34468" refreshError="1"/>
      <sheetData sheetId="34469" refreshError="1"/>
      <sheetData sheetId="34470" refreshError="1"/>
      <sheetData sheetId="34471" refreshError="1"/>
      <sheetData sheetId="34472" refreshError="1"/>
      <sheetData sheetId="34473" refreshError="1"/>
      <sheetData sheetId="34474" refreshError="1"/>
      <sheetData sheetId="34475" refreshError="1"/>
      <sheetData sheetId="34476" refreshError="1"/>
      <sheetData sheetId="34477" refreshError="1"/>
      <sheetData sheetId="34478" refreshError="1"/>
      <sheetData sheetId="34479" refreshError="1"/>
      <sheetData sheetId="34480" refreshError="1"/>
      <sheetData sheetId="34481" refreshError="1"/>
      <sheetData sheetId="34482" refreshError="1"/>
      <sheetData sheetId="34483" refreshError="1"/>
      <sheetData sheetId="34484" refreshError="1"/>
      <sheetData sheetId="34485" refreshError="1"/>
      <sheetData sheetId="34486" refreshError="1"/>
      <sheetData sheetId="34487" refreshError="1"/>
      <sheetData sheetId="34488" refreshError="1"/>
      <sheetData sheetId="34489" refreshError="1"/>
      <sheetData sheetId="34490" refreshError="1"/>
      <sheetData sheetId="34491" refreshError="1"/>
      <sheetData sheetId="34492" refreshError="1"/>
      <sheetData sheetId="34493" refreshError="1"/>
      <sheetData sheetId="34494"/>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efreshError="1"/>
      <sheetData sheetId="34504">
        <row r="9">
          <cell r="A9" t="str">
            <v>A</v>
          </cell>
        </row>
      </sheetData>
      <sheetData sheetId="34505" refreshError="1"/>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efreshError="1"/>
      <sheetData sheetId="34511">
        <row r="9">
          <cell r="A9" t="str">
            <v>A</v>
          </cell>
        </row>
      </sheetData>
      <sheetData sheetId="34512">
        <row r="9">
          <cell r="A9" t="str">
            <v>A</v>
          </cell>
        </row>
      </sheetData>
      <sheetData sheetId="34513"/>
      <sheetData sheetId="34514">
        <row r="9">
          <cell r="A9" t="str">
            <v>A</v>
          </cell>
        </row>
      </sheetData>
      <sheetData sheetId="34515">
        <row r="9">
          <cell r="A9" t="str">
            <v>A</v>
          </cell>
        </row>
      </sheetData>
      <sheetData sheetId="34516"/>
      <sheetData sheetId="34517">
        <row r="9">
          <cell r="A9" t="str">
            <v>A</v>
          </cell>
        </row>
      </sheetData>
      <sheetData sheetId="34518">
        <row r="9">
          <cell r="A9" t="str">
            <v>A</v>
          </cell>
        </row>
      </sheetData>
      <sheetData sheetId="34519"/>
      <sheetData sheetId="34520"/>
      <sheetData sheetId="34521" refreshError="1"/>
      <sheetData sheetId="34522" refreshError="1"/>
      <sheetData sheetId="34523">
        <row r="9">
          <cell r="A9" t="str">
            <v>A</v>
          </cell>
        </row>
      </sheetData>
      <sheetData sheetId="34524" refreshError="1"/>
      <sheetData sheetId="34525" refreshError="1"/>
      <sheetData sheetId="34526" refreshError="1"/>
      <sheetData sheetId="34527" refreshError="1"/>
      <sheetData sheetId="34528" refreshError="1"/>
      <sheetData sheetId="34529" refreshError="1"/>
      <sheetData sheetId="34530" refreshError="1"/>
      <sheetData sheetId="34531" refreshError="1"/>
      <sheetData sheetId="34532">
        <row r="9">
          <cell r="A9" t="str">
            <v>A</v>
          </cell>
        </row>
      </sheetData>
      <sheetData sheetId="34533" refreshError="1"/>
      <sheetData sheetId="34534" refreshError="1"/>
      <sheetData sheetId="34535" refreshError="1"/>
      <sheetData sheetId="34536"/>
      <sheetData sheetId="34537" refreshError="1"/>
      <sheetData sheetId="34538" refreshError="1"/>
      <sheetData sheetId="34539" refreshError="1"/>
      <sheetData sheetId="34540" refreshError="1"/>
      <sheetData sheetId="34541" refreshError="1"/>
      <sheetData sheetId="34542"/>
      <sheetData sheetId="34543" refreshError="1"/>
      <sheetData sheetId="34544" refreshError="1"/>
      <sheetData sheetId="34545" refreshError="1"/>
      <sheetData sheetId="34546" refreshError="1"/>
      <sheetData sheetId="34547" refreshError="1"/>
      <sheetData sheetId="34548" refreshError="1"/>
      <sheetData sheetId="34549" refreshError="1"/>
      <sheetData sheetId="34550" refreshError="1"/>
      <sheetData sheetId="34551" refreshError="1"/>
      <sheetData sheetId="34552" refreshError="1"/>
      <sheetData sheetId="34553" refreshError="1"/>
      <sheetData sheetId="34554" refreshError="1"/>
      <sheetData sheetId="34555" refreshError="1"/>
      <sheetData sheetId="34556" refreshError="1"/>
      <sheetData sheetId="34557" refreshError="1"/>
      <sheetData sheetId="34558" refreshError="1"/>
      <sheetData sheetId="34559" refreshError="1"/>
      <sheetData sheetId="34560" refreshError="1"/>
      <sheetData sheetId="34561" refreshError="1"/>
      <sheetData sheetId="34562" refreshError="1"/>
      <sheetData sheetId="34563" refreshError="1"/>
      <sheetData sheetId="34564" refreshError="1"/>
      <sheetData sheetId="34565" refreshError="1"/>
      <sheetData sheetId="34566" refreshError="1"/>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ow r="9">
          <cell r="A9" t="str">
            <v>A</v>
          </cell>
        </row>
      </sheetData>
      <sheetData sheetId="34604">
        <row r="9">
          <cell r="A9" t="str">
            <v>A</v>
          </cell>
        </row>
      </sheetData>
      <sheetData sheetId="34605" refreshError="1"/>
      <sheetData sheetId="34606" refreshError="1"/>
      <sheetData sheetId="34607" refreshError="1"/>
      <sheetData sheetId="34608">
        <row r="9">
          <cell r="A9" t="str">
            <v>A</v>
          </cell>
        </row>
      </sheetData>
      <sheetData sheetId="34609">
        <row r="9">
          <cell r="A9" t="str">
            <v>A</v>
          </cell>
        </row>
      </sheetData>
      <sheetData sheetId="34610"/>
      <sheetData sheetId="34611">
        <row r="9">
          <cell r="A9" t="str">
            <v>A</v>
          </cell>
        </row>
      </sheetData>
      <sheetData sheetId="34612">
        <row r="9">
          <cell r="A9" t="str">
            <v>A</v>
          </cell>
        </row>
      </sheetData>
      <sheetData sheetId="34613">
        <row r="9">
          <cell r="A9" t="str">
            <v>A</v>
          </cell>
        </row>
      </sheetData>
      <sheetData sheetId="34614"/>
      <sheetData sheetId="34615">
        <row r="9">
          <cell r="A9" t="str">
            <v>A</v>
          </cell>
        </row>
      </sheetData>
      <sheetData sheetId="34616">
        <row r="9">
          <cell r="A9" t="str">
            <v>A</v>
          </cell>
        </row>
      </sheetData>
      <sheetData sheetId="34617">
        <row r="9">
          <cell r="A9" t="str">
            <v>A</v>
          </cell>
        </row>
      </sheetData>
      <sheetData sheetId="34618">
        <row r="9">
          <cell r="A9" t="str">
            <v>A</v>
          </cell>
        </row>
      </sheetData>
      <sheetData sheetId="34619">
        <row r="9">
          <cell r="A9" t="str">
            <v>A</v>
          </cell>
        </row>
      </sheetData>
      <sheetData sheetId="34620">
        <row r="9">
          <cell r="A9" t="str">
            <v>A</v>
          </cell>
        </row>
      </sheetData>
      <sheetData sheetId="34621"/>
      <sheetData sheetId="34622">
        <row r="9">
          <cell r="A9" t="str">
            <v>A</v>
          </cell>
        </row>
      </sheetData>
      <sheetData sheetId="34623">
        <row r="9">
          <cell r="A9" t="str">
            <v>A</v>
          </cell>
        </row>
      </sheetData>
      <sheetData sheetId="34624">
        <row r="9">
          <cell r="A9" t="str">
            <v>A</v>
          </cell>
        </row>
      </sheetData>
      <sheetData sheetId="34625">
        <row r="9">
          <cell r="A9" t="str">
            <v>A</v>
          </cell>
        </row>
      </sheetData>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ow r="9">
          <cell r="A9" t="str">
            <v>A</v>
          </cell>
        </row>
      </sheetData>
      <sheetData sheetId="34682">
        <row r="9">
          <cell r="A9" t="str">
            <v>A</v>
          </cell>
        </row>
      </sheetData>
      <sheetData sheetId="34683">
        <row r="9">
          <cell r="A9" t="str">
            <v>A</v>
          </cell>
        </row>
      </sheetData>
      <sheetData sheetId="34684">
        <row r="9">
          <cell r="A9" t="str">
            <v>A</v>
          </cell>
        </row>
      </sheetData>
      <sheetData sheetId="34685" refreshError="1"/>
      <sheetData sheetId="34686" refreshError="1"/>
      <sheetData sheetId="34687">
        <row r="9">
          <cell r="A9" t="str">
            <v>A</v>
          </cell>
        </row>
      </sheetData>
      <sheetData sheetId="34688">
        <row r="9">
          <cell r="A9" t="str">
            <v>A</v>
          </cell>
        </row>
      </sheetData>
      <sheetData sheetId="34689">
        <row r="9">
          <cell r="A9" t="str">
            <v>A</v>
          </cell>
        </row>
      </sheetData>
      <sheetData sheetId="34690">
        <row r="9">
          <cell r="A9" t="str">
            <v>A</v>
          </cell>
        </row>
      </sheetData>
      <sheetData sheetId="34691">
        <row r="9">
          <cell r="A9" t="str">
            <v>A</v>
          </cell>
        </row>
      </sheetData>
      <sheetData sheetId="34692">
        <row r="9">
          <cell r="A9" t="str">
            <v>A</v>
          </cell>
        </row>
      </sheetData>
      <sheetData sheetId="34693">
        <row r="9">
          <cell r="A9" t="str">
            <v>A</v>
          </cell>
        </row>
      </sheetData>
      <sheetData sheetId="34694">
        <row r="9">
          <cell r="A9" t="str">
            <v>A</v>
          </cell>
        </row>
      </sheetData>
      <sheetData sheetId="34695">
        <row r="9">
          <cell r="A9" t="str">
            <v>A</v>
          </cell>
        </row>
      </sheetData>
      <sheetData sheetId="34696">
        <row r="9">
          <cell r="A9" t="str">
            <v>A</v>
          </cell>
        </row>
      </sheetData>
      <sheetData sheetId="34697">
        <row r="9">
          <cell r="A9" t="str">
            <v>A</v>
          </cell>
        </row>
      </sheetData>
      <sheetData sheetId="34698">
        <row r="9">
          <cell r="A9" t="str">
            <v>A</v>
          </cell>
        </row>
      </sheetData>
      <sheetData sheetId="34699">
        <row r="9">
          <cell r="A9" t="str">
            <v>A</v>
          </cell>
        </row>
      </sheetData>
      <sheetData sheetId="34700">
        <row r="9">
          <cell r="A9" t="str">
            <v>A</v>
          </cell>
        </row>
      </sheetData>
      <sheetData sheetId="34701">
        <row r="9">
          <cell r="A9" t="str">
            <v>A</v>
          </cell>
        </row>
      </sheetData>
      <sheetData sheetId="34702">
        <row r="9">
          <cell r="A9" t="str">
            <v>A</v>
          </cell>
        </row>
      </sheetData>
      <sheetData sheetId="34703">
        <row r="9">
          <cell r="A9" t="str">
            <v>A</v>
          </cell>
        </row>
      </sheetData>
      <sheetData sheetId="34704">
        <row r="9">
          <cell r="A9" t="str">
            <v>A</v>
          </cell>
        </row>
      </sheetData>
      <sheetData sheetId="34705">
        <row r="9">
          <cell r="A9" t="str">
            <v>A</v>
          </cell>
        </row>
      </sheetData>
      <sheetData sheetId="34706">
        <row r="9">
          <cell r="A9" t="str">
            <v>A</v>
          </cell>
        </row>
      </sheetData>
      <sheetData sheetId="34707">
        <row r="9">
          <cell r="A9" t="str">
            <v>A</v>
          </cell>
        </row>
      </sheetData>
      <sheetData sheetId="34708">
        <row r="9">
          <cell r="A9" t="str">
            <v>A</v>
          </cell>
        </row>
      </sheetData>
      <sheetData sheetId="34709">
        <row r="9">
          <cell r="A9" t="str">
            <v>A</v>
          </cell>
        </row>
      </sheetData>
      <sheetData sheetId="34710">
        <row r="9">
          <cell r="A9" t="str">
            <v>A</v>
          </cell>
        </row>
      </sheetData>
      <sheetData sheetId="34711">
        <row r="9">
          <cell r="A9" t="str">
            <v>A</v>
          </cell>
        </row>
      </sheetData>
      <sheetData sheetId="34712">
        <row r="9">
          <cell r="A9" t="str">
            <v>A</v>
          </cell>
        </row>
      </sheetData>
      <sheetData sheetId="34713">
        <row r="9">
          <cell r="A9" t="str">
            <v>A</v>
          </cell>
        </row>
      </sheetData>
      <sheetData sheetId="34714">
        <row r="9">
          <cell r="A9" t="str">
            <v>A</v>
          </cell>
        </row>
      </sheetData>
      <sheetData sheetId="34715">
        <row r="9">
          <cell r="A9" t="str">
            <v>A</v>
          </cell>
        </row>
      </sheetData>
      <sheetData sheetId="34716">
        <row r="9">
          <cell r="A9" t="str">
            <v>A</v>
          </cell>
        </row>
      </sheetData>
      <sheetData sheetId="34717">
        <row r="9">
          <cell r="A9" t="str">
            <v>A</v>
          </cell>
        </row>
      </sheetData>
      <sheetData sheetId="34718">
        <row r="9">
          <cell r="A9" t="str">
            <v>A</v>
          </cell>
        </row>
      </sheetData>
      <sheetData sheetId="34719">
        <row r="9">
          <cell r="A9" t="str">
            <v>A</v>
          </cell>
        </row>
      </sheetData>
      <sheetData sheetId="34720">
        <row r="9">
          <cell r="A9" t="str">
            <v>A</v>
          </cell>
        </row>
      </sheetData>
      <sheetData sheetId="34721">
        <row r="9">
          <cell r="A9" t="str">
            <v>A</v>
          </cell>
        </row>
      </sheetData>
      <sheetData sheetId="34722">
        <row r="9">
          <cell r="A9" t="str">
            <v>A</v>
          </cell>
        </row>
      </sheetData>
      <sheetData sheetId="34723">
        <row r="9">
          <cell r="A9" t="str">
            <v>A</v>
          </cell>
        </row>
      </sheetData>
      <sheetData sheetId="34724">
        <row r="9">
          <cell r="A9" t="str">
            <v>A</v>
          </cell>
        </row>
      </sheetData>
      <sheetData sheetId="34725">
        <row r="9">
          <cell r="A9" t="str">
            <v>A</v>
          </cell>
        </row>
      </sheetData>
      <sheetData sheetId="34726">
        <row r="9">
          <cell r="A9" t="str">
            <v>A</v>
          </cell>
        </row>
      </sheetData>
      <sheetData sheetId="34727">
        <row r="9">
          <cell r="A9" t="str">
            <v>A</v>
          </cell>
        </row>
      </sheetData>
      <sheetData sheetId="34728">
        <row r="9">
          <cell r="A9" t="str">
            <v>A</v>
          </cell>
        </row>
      </sheetData>
      <sheetData sheetId="34729">
        <row r="9">
          <cell r="A9" t="str">
            <v>A</v>
          </cell>
        </row>
      </sheetData>
      <sheetData sheetId="34730">
        <row r="9">
          <cell r="A9" t="str">
            <v>A</v>
          </cell>
        </row>
      </sheetData>
      <sheetData sheetId="34731">
        <row r="9">
          <cell r="A9" t="str">
            <v>A</v>
          </cell>
        </row>
      </sheetData>
      <sheetData sheetId="34732">
        <row r="9">
          <cell r="A9" t="str">
            <v>A</v>
          </cell>
        </row>
      </sheetData>
      <sheetData sheetId="34733">
        <row r="9">
          <cell r="A9" t="str">
            <v>A</v>
          </cell>
        </row>
      </sheetData>
      <sheetData sheetId="34734">
        <row r="9">
          <cell r="A9" t="str">
            <v>A</v>
          </cell>
        </row>
      </sheetData>
      <sheetData sheetId="34735">
        <row r="9">
          <cell r="A9" t="str">
            <v>A</v>
          </cell>
        </row>
      </sheetData>
      <sheetData sheetId="34736">
        <row r="9">
          <cell r="A9" t="str">
            <v>A</v>
          </cell>
        </row>
      </sheetData>
      <sheetData sheetId="34737">
        <row r="9">
          <cell r="A9" t="str">
            <v>A</v>
          </cell>
        </row>
      </sheetData>
      <sheetData sheetId="34738">
        <row r="9">
          <cell r="A9" t="str">
            <v>A</v>
          </cell>
        </row>
      </sheetData>
      <sheetData sheetId="34739">
        <row r="9">
          <cell r="A9" t="str">
            <v>A</v>
          </cell>
        </row>
      </sheetData>
      <sheetData sheetId="34740">
        <row r="9">
          <cell r="A9" t="str">
            <v>A</v>
          </cell>
        </row>
      </sheetData>
      <sheetData sheetId="34741">
        <row r="9">
          <cell r="A9" t="str">
            <v>A</v>
          </cell>
        </row>
      </sheetData>
      <sheetData sheetId="34742">
        <row r="9">
          <cell r="A9" t="str">
            <v>A</v>
          </cell>
        </row>
      </sheetData>
      <sheetData sheetId="34743">
        <row r="9">
          <cell r="A9" t="str">
            <v>A</v>
          </cell>
        </row>
      </sheetData>
      <sheetData sheetId="34744">
        <row r="9">
          <cell r="A9" t="str">
            <v>A</v>
          </cell>
        </row>
      </sheetData>
      <sheetData sheetId="34745">
        <row r="9">
          <cell r="A9" t="str">
            <v>A</v>
          </cell>
        </row>
      </sheetData>
      <sheetData sheetId="34746">
        <row r="9">
          <cell r="A9" t="str">
            <v>A</v>
          </cell>
        </row>
      </sheetData>
      <sheetData sheetId="34747">
        <row r="9">
          <cell r="A9" t="str">
            <v>A</v>
          </cell>
        </row>
      </sheetData>
      <sheetData sheetId="34748">
        <row r="9">
          <cell r="A9" t="str">
            <v>A</v>
          </cell>
        </row>
      </sheetData>
      <sheetData sheetId="34749">
        <row r="9">
          <cell r="A9" t="str">
            <v>A</v>
          </cell>
        </row>
      </sheetData>
      <sheetData sheetId="34750">
        <row r="9">
          <cell r="A9" t="str">
            <v>A</v>
          </cell>
        </row>
      </sheetData>
      <sheetData sheetId="34751">
        <row r="9">
          <cell r="A9" t="str">
            <v>A</v>
          </cell>
        </row>
      </sheetData>
      <sheetData sheetId="34752">
        <row r="9">
          <cell r="A9" t="str">
            <v>A</v>
          </cell>
        </row>
      </sheetData>
      <sheetData sheetId="34753">
        <row r="9">
          <cell r="A9" t="str">
            <v>A</v>
          </cell>
        </row>
      </sheetData>
      <sheetData sheetId="34754">
        <row r="9">
          <cell r="A9" t="str">
            <v>A</v>
          </cell>
        </row>
      </sheetData>
      <sheetData sheetId="34755">
        <row r="9">
          <cell r="A9" t="str">
            <v>A</v>
          </cell>
        </row>
      </sheetData>
      <sheetData sheetId="34756">
        <row r="9">
          <cell r="A9" t="str">
            <v>A</v>
          </cell>
        </row>
      </sheetData>
      <sheetData sheetId="34757">
        <row r="9">
          <cell r="A9" t="str">
            <v>A</v>
          </cell>
        </row>
      </sheetData>
      <sheetData sheetId="34758">
        <row r="9">
          <cell r="A9" t="str">
            <v>A</v>
          </cell>
        </row>
      </sheetData>
      <sheetData sheetId="34759">
        <row r="9">
          <cell r="A9" t="str">
            <v>A</v>
          </cell>
        </row>
      </sheetData>
      <sheetData sheetId="34760">
        <row r="9">
          <cell r="A9" t="str">
            <v>A</v>
          </cell>
        </row>
      </sheetData>
      <sheetData sheetId="34761">
        <row r="9">
          <cell r="A9" t="str">
            <v>A</v>
          </cell>
        </row>
      </sheetData>
      <sheetData sheetId="34762" refreshError="1"/>
      <sheetData sheetId="34763" refreshError="1"/>
      <sheetData sheetId="34764"/>
      <sheetData sheetId="34765"/>
      <sheetData sheetId="34766" refreshError="1"/>
      <sheetData sheetId="34767" refreshError="1"/>
      <sheetData sheetId="34768" refreshError="1"/>
      <sheetData sheetId="34769" refreshError="1"/>
      <sheetData sheetId="34770" refreshError="1"/>
      <sheetData sheetId="34771" refreshError="1"/>
      <sheetData sheetId="34772">
        <row r="9">
          <cell r="A9" t="str">
            <v>A</v>
          </cell>
        </row>
      </sheetData>
      <sheetData sheetId="34773"/>
      <sheetData sheetId="34774">
        <row r="9">
          <cell r="A9" t="str">
            <v>A</v>
          </cell>
        </row>
      </sheetData>
      <sheetData sheetId="34775">
        <row r="9">
          <cell r="A9" t="str">
            <v>A</v>
          </cell>
        </row>
      </sheetData>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refreshError="1"/>
      <sheetData sheetId="34952" refreshError="1"/>
      <sheetData sheetId="34953" refreshError="1"/>
      <sheetData sheetId="34954" refreshError="1"/>
      <sheetData sheetId="34955" refreshError="1"/>
      <sheetData sheetId="34956"/>
      <sheetData sheetId="34957"/>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sheetData sheetId="35036"/>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sheetData sheetId="35117"/>
      <sheetData sheetId="35118"/>
      <sheetData sheetId="35119"/>
      <sheetData sheetId="35120"/>
      <sheetData sheetId="35121"/>
      <sheetData sheetId="35122"/>
      <sheetData sheetId="35123"/>
      <sheetData sheetId="35124"/>
      <sheetData sheetId="35125"/>
      <sheetData sheetId="35126"/>
      <sheetData sheetId="35127"/>
      <sheetData sheetId="35128"/>
      <sheetData sheetId="35129"/>
      <sheetData sheetId="35130"/>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sheetData sheetId="35351"/>
      <sheetData sheetId="35352"/>
      <sheetData sheetId="35353"/>
      <sheetData sheetId="35354"/>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sheetData sheetId="35510"/>
      <sheetData sheetId="35511"/>
      <sheetData sheetId="35512"/>
      <sheetData sheetId="35513"/>
      <sheetData sheetId="35514"/>
      <sheetData sheetId="35515"/>
      <sheetData sheetId="35516"/>
      <sheetData sheetId="35517"/>
      <sheetData sheetId="35518"/>
      <sheetData sheetId="35519"/>
      <sheetData sheetId="35520"/>
      <sheetData sheetId="35521"/>
      <sheetData sheetId="35522"/>
      <sheetData sheetId="35523"/>
      <sheetData sheetId="35524"/>
      <sheetData sheetId="35525"/>
      <sheetData sheetId="35526"/>
      <sheetData sheetId="35527"/>
      <sheetData sheetId="35528"/>
      <sheetData sheetId="35529"/>
      <sheetData sheetId="35530"/>
      <sheetData sheetId="35531"/>
      <sheetData sheetId="35532"/>
      <sheetData sheetId="35533"/>
      <sheetData sheetId="35534"/>
      <sheetData sheetId="35535"/>
      <sheetData sheetId="35536"/>
      <sheetData sheetId="35537"/>
      <sheetData sheetId="35538"/>
      <sheetData sheetId="35539"/>
      <sheetData sheetId="35540"/>
      <sheetData sheetId="35541"/>
      <sheetData sheetId="35542"/>
      <sheetData sheetId="35543"/>
      <sheetData sheetId="35544"/>
      <sheetData sheetId="35545"/>
      <sheetData sheetId="35546"/>
      <sheetData sheetId="35547"/>
      <sheetData sheetId="35548"/>
      <sheetData sheetId="35549"/>
      <sheetData sheetId="35550"/>
      <sheetData sheetId="35551"/>
      <sheetData sheetId="35552"/>
      <sheetData sheetId="35553"/>
      <sheetData sheetId="35554"/>
      <sheetData sheetId="35555"/>
      <sheetData sheetId="35556"/>
      <sheetData sheetId="35557"/>
      <sheetData sheetId="35558"/>
      <sheetData sheetId="35559"/>
      <sheetData sheetId="35560"/>
      <sheetData sheetId="35561"/>
      <sheetData sheetId="35562"/>
      <sheetData sheetId="35563"/>
      <sheetData sheetId="35564"/>
      <sheetData sheetId="35565"/>
      <sheetData sheetId="35566"/>
      <sheetData sheetId="35567"/>
      <sheetData sheetId="35568"/>
      <sheetData sheetId="35569"/>
      <sheetData sheetId="35570"/>
      <sheetData sheetId="35571"/>
      <sheetData sheetId="35572"/>
      <sheetData sheetId="35573"/>
      <sheetData sheetId="35574"/>
      <sheetData sheetId="35575"/>
      <sheetData sheetId="35576"/>
      <sheetData sheetId="35577"/>
      <sheetData sheetId="35578"/>
      <sheetData sheetId="35579"/>
      <sheetData sheetId="35580"/>
      <sheetData sheetId="35581"/>
      <sheetData sheetId="35582"/>
      <sheetData sheetId="35583"/>
      <sheetData sheetId="35584"/>
      <sheetData sheetId="35585"/>
      <sheetData sheetId="35586"/>
      <sheetData sheetId="35587"/>
      <sheetData sheetId="35588"/>
      <sheetData sheetId="35589"/>
      <sheetData sheetId="35590"/>
      <sheetData sheetId="35591"/>
      <sheetData sheetId="35592"/>
      <sheetData sheetId="35593"/>
      <sheetData sheetId="35594"/>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sheetData sheetId="35655"/>
      <sheetData sheetId="35656"/>
      <sheetData sheetId="35657"/>
      <sheetData sheetId="35658"/>
      <sheetData sheetId="35659"/>
      <sheetData sheetId="35660"/>
      <sheetData sheetId="35661"/>
      <sheetData sheetId="35662"/>
      <sheetData sheetId="35663"/>
      <sheetData sheetId="35664"/>
      <sheetData sheetId="35665"/>
      <sheetData sheetId="35666"/>
      <sheetData sheetId="35667"/>
      <sheetData sheetId="35668"/>
      <sheetData sheetId="35669"/>
      <sheetData sheetId="35670"/>
      <sheetData sheetId="35671"/>
      <sheetData sheetId="35672"/>
      <sheetData sheetId="35673"/>
      <sheetData sheetId="35674"/>
      <sheetData sheetId="35675"/>
      <sheetData sheetId="35676"/>
      <sheetData sheetId="35677"/>
      <sheetData sheetId="35678"/>
      <sheetData sheetId="35679"/>
      <sheetData sheetId="35680"/>
      <sheetData sheetId="35681"/>
      <sheetData sheetId="35682"/>
      <sheetData sheetId="35683"/>
      <sheetData sheetId="35684"/>
      <sheetData sheetId="35685"/>
      <sheetData sheetId="35686"/>
      <sheetData sheetId="35687"/>
      <sheetData sheetId="35688"/>
      <sheetData sheetId="35689"/>
      <sheetData sheetId="35690"/>
      <sheetData sheetId="35691"/>
      <sheetData sheetId="35692"/>
      <sheetData sheetId="35693"/>
      <sheetData sheetId="35694"/>
      <sheetData sheetId="35695"/>
      <sheetData sheetId="35696"/>
      <sheetData sheetId="35697"/>
      <sheetData sheetId="35698"/>
      <sheetData sheetId="35699"/>
      <sheetData sheetId="35700"/>
      <sheetData sheetId="35701"/>
      <sheetData sheetId="35702"/>
      <sheetData sheetId="35703"/>
      <sheetData sheetId="35704"/>
      <sheetData sheetId="35705"/>
      <sheetData sheetId="35706"/>
      <sheetData sheetId="35707"/>
      <sheetData sheetId="35708"/>
      <sheetData sheetId="35709"/>
      <sheetData sheetId="35710"/>
      <sheetData sheetId="35711"/>
      <sheetData sheetId="35712"/>
      <sheetData sheetId="35713"/>
      <sheetData sheetId="35714"/>
      <sheetData sheetId="35715"/>
      <sheetData sheetId="35716"/>
      <sheetData sheetId="35717"/>
      <sheetData sheetId="35718"/>
      <sheetData sheetId="35719"/>
      <sheetData sheetId="35720"/>
      <sheetData sheetId="35721"/>
      <sheetData sheetId="35722"/>
      <sheetData sheetId="35723"/>
      <sheetData sheetId="35724"/>
      <sheetData sheetId="35725"/>
      <sheetData sheetId="35726"/>
      <sheetData sheetId="35727"/>
      <sheetData sheetId="35728"/>
      <sheetData sheetId="35729"/>
      <sheetData sheetId="35730"/>
      <sheetData sheetId="35731"/>
      <sheetData sheetId="35732"/>
      <sheetData sheetId="35733"/>
      <sheetData sheetId="35734"/>
      <sheetData sheetId="35735"/>
      <sheetData sheetId="35736"/>
      <sheetData sheetId="35737"/>
      <sheetData sheetId="35738"/>
      <sheetData sheetId="35739"/>
      <sheetData sheetId="35740"/>
      <sheetData sheetId="35741"/>
      <sheetData sheetId="35742"/>
      <sheetData sheetId="35743"/>
      <sheetData sheetId="35744"/>
      <sheetData sheetId="35745"/>
      <sheetData sheetId="35746"/>
      <sheetData sheetId="35747"/>
      <sheetData sheetId="35748"/>
      <sheetData sheetId="35749"/>
      <sheetData sheetId="35750"/>
      <sheetData sheetId="35751"/>
      <sheetData sheetId="35752"/>
      <sheetData sheetId="35753"/>
      <sheetData sheetId="35754"/>
      <sheetData sheetId="35755"/>
      <sheetData sheetId="35756"/>
      <sheetData sheetId="35757"/>
      <sheetData sheetId="35758"/>
      <sheetData sheetId="35759"/>
      <sheetData sheetId="35760"/>
      <sheetData sheetId="35761"/>
      <sheetData sheetId="35762"/>
      <sheetData sheetId="35763"/>
      <sheetData sheetId="35764"/>
      <sheetData sheetId="35765"/>
      <sheetData sheetId="35766"/>
      <sheetData sheetId="35767"/>
      <sheetData sheetId="35768"/>
      <sheetData sheetId="35769"/>
      <sheetData sheetId="35770"/>
      <sheetData sheetId="35771"/>
      <sheetData sheetId="35772"/>
      <sheetData sheetId="35773"/>
      <sheetData sheetId="35774"/>
      <sheetData sheetId="35775"/>
      <sheetData sheetId="35776"/>
      <sheetData sheetId="35777"/>
      <sheetData sheetId="35778"/>
      <sheetData sheetId="35779"/>
      <sheetData sheetId="35780"/>
      <sheetData sheetId="35781"/>
      <sheetData sheetId="35782"/>
      <sheetData sheetId="35783"/>
      <sheetData sheetId="35784"/>
      <sheetData sheetId="35785"/>
      <sheetData sheetId="35786"/>
      <sheetData sheetId="35787"/>
      <sheetData sheetId="35788"/>
      <sheetData sheetId="35789"/>
      <sheetData sheetId="35790"/>
      <sheetData sheetId="35791"/>
      <sheetData sheetId="35792"/>
      <sheetData sheetId="35793"/>
      <sheetData sheetId="35794"/>
      <sheetData sheetId="35795"/>
      <sheetData sheetId="35796"/>
      <sheetData sheetId="35797"/>
      <sheetData sheetId="35798"/>
      <sheetData sheetId="35799"/>
      <sheetData sheetId="35800"/>
      <sheetData sheetId="35801"/>
      <sheetData sheetId="35802"/>
      <sheetData sheetId="35803"/>
      <sheetData sheetId="35804"/>
      <sheetData sheetId="35805"/>
      <sheetData sheetId="35806"/>
      <sheetData sheetId="35807"/>
      <sheetData sheetId="35808"/>
      <sheetData sheetId="35809"/>
      <sheetData sheetId="35810"/>
      <sheetData sheetId="35811"/>
      <sheetData sheetId="35812"/>
      <sheetData sheetId="35813"/>
      <sheetData sheetId="35814"/>
      <sheetData sheetId="35815"/>
      <sheetData sheetId="35816"/>
      <sheetData sheetId="35817"/>
      <sheetData sheetId="35818"/>
      <sheetData sheetId="35819"/>
      <sheetData sheetId="35820"/>
      <sheetData sheetId="35821"/>
      <sheetData sheetId="35822"/>
      <sheetData sheetId="35823"/>
      <sheetData sheetId="35824"/>
      <sheetData sheetId="35825"/>
      <sheetData sheetId="35826"/>
      <sheetData sheetId="35827"/>
      <sheetData sheetId="35828"/>
      <sheetData sheetId="35829"/>
      <sheetData sheetId="35830"/>
      <sheetData sheetId="35831"/>
      <sheetData sheetId="35832"/>
      <sheetData sheetId="35833"/>
      <sheetData sheetId="35834"/>
      <sheetData sheetId="35835"/>
      <sheetData sheetId="35836"/>
      <sheetData sheetId="35837"/>
      <sheetData sheetId="35838"/>
      <sheetData sheetId="35839"/>
      <sheetData sheetId="35840"/>
      <sheetData sheetId="35841"/>
      <sheetData sheetId="35842"/>
      <sheetData sheetId="35843"/>
      <sheetData sheetId="35844"/>
      <sheetData sheetId="35845"/>
      <sheetData sheetId="35846"/>
      <sheetData sheetId="35847"/>
      <sheetData sheetId="35848"/>
      <sheetData sheetId="35849"/>
      <sheetData sheetId="35850"/>
      <sheetData sheetId="35851"/>
      <sheetData sheetId="35852"/>
      <sheetData sheetId="35853"/>
      <sheetData sheetId="35854"/>
      <sheetData sheetId="35855"/>
      <sheetData sheetId="35856"/>
      <sheetData sheetId="35857"/>
      <sheetData sheetId="35858"/>
      <sheetData sheetId="35859"/>
      <sheetData sheetId="35860"/>
      <sheetData sheetId="35861"/>
      <sheetData sheetId="35862"/>
      <sheetData sheetId="35863"/>
      <sheetData sheetId="35864"/>
      <sheetData sheetId="35865"/>
      <sheetData sheetId="35866"/>
      <sheetData sheetId="35867"/>
      <sheetData sheetId="35868"/>
      <sheetData sheetId="35869"/>
      <sheetData sheetId="35870"/>
      <sheetData sheetId="35871"/>
      <sheetData sheetId="35872"/>
      <sheetData sheetId="35873"/>
      <sheetData sheetId="35874"/>
      <sheetData sheetId="35875"/>
      <sheetData sheetId="35876"/>
      <sheetData sheetId="35877"/>
      <sheetData sheetId="35878"/>
      <sheetData sheetId="35879"/>
      <sheetData sheetId="35880"/>
      <sheetData sheetId="35881"/>
      <sheetData sheetId="35882"/>
      <sheetData sheetId="35883"/>
      <sheetData sheetId="35884"/>
      <sheetData sheetId="35885"/>
      <sheetData sheetId="35886"/>
      <sheetData sheetId="35887"/>
      <sheetData sheetId="35888"/>
      <sheetData sheetId="35889"/>
      <sheetData sheetId="35890"/>
      <sheetData sheetId="35891"/>
      <sheetData sheetId="35892"/>
      <sheetData sheetId="35893"/>
      <sheetData sheetId="35894"/>
      <sheetData sheetId="35895"/>
      <sheetData sheetId="35896"/>
      <sheetData sheetId="35897"/>
      <sheetData sheetId="35898"/>
      <sheetData sheetId="35899"/>
      <sheetData sheetId="35900"/>
      <sheetData sheetId="35901"/>
      <sheetData sheetId="35902"/>
      <sheetData sheetId="35903"/>
      <sheetData sheetId="35904"/>
      <sheetData sheetId="35905"/>
      <sheetData sheetId="35906"/>
      <sheetData sheetId="35907"/>
      <sheetData sheetId="35908"/>
      <sheetData sheetId="35909"/>
      <sheetData sheetId="35910"/>
      <sheetData sheetId="35911"/>
      <sheetData sheetId="35912"/>
      <sheetData sheetId="35913"/>
      <sheetData sheetId="35914"/>
      <sheetData sheetId="35915"/>
      <sheetData sheetId="35916"/>
      <sheetData sheetId="35917"/>
      <sheetData sheetId="35918"/>
      <sheetData sheetId="35919"/>
      <sheetData sheetId="35920"/>
      <sheetData sheetId="35921"/>
      <sheetData sheetId="35922"/>
      <sheetData sheetId="35923"/>
      <sheetData sheetId="35924"/>
      <sheetData sheetId="35925"/>
      <sheetData sheetId="35926"/>
      <sheetData sheetId="35927"/>
      <sheetData sheetId="35928"/>
      <sheetData sheetId="35929"/>
      <sheetData sheetId="35930"/>
      <sheetData sheetId="35931"/>
      <sheetData sheetId="35932"/>
      <sheetData sheetId="35933"/>
      <sheetData sheetId="35934"/>
      <sheetData sheetId="35935"/>
      <sheetData sheetId="35936"/>
      <sheetData sheetId="35937"/>
      <sheetData sheetId="35938"/>
      <sheetData sheetId="35939"/>
      <sheetData sheetId="35940"/>
      <sheetData sheetId="35941"/>
      <sheetData sheetId="35942"/>
      <sheetData sheetId="35943"/>
      <sheetData sheetId="35944"/>
      <sheetData sheetId="35945"/>
      <sheetData sheetId="35946"/>
      <sheetData sheetId="35947"/>
      <sheetData sheetId="35948"/>
      <sheetData sheetId="35949"/>
      <sheetData sheetId="35950"/>
      <sheetData sheetId="35951"/>
      <sheetData sheetId="35952"/>
      <sheetData sheetId="35953"/>
      <sheetData sheetId="35954"/>
      <sheetData sheetId="35955"/>
      <sheetData sheetId="35956"/>
      <sheetData sheetId="35957"/>
      <sheetData sheetId="35958"/>
      <sheetData sheetId="35959"/>
      <sheetData sheetId="35960"/>
      <sheetData sheetId="35961"/>
      <sheetData sheetId="35962"/>
      <sheetData sheetId="35963"/>
      <sheetData sheetId="35964"/>
      <sheetData sheetId="35965"/>
      <sheetData sheetId="35966"/>
      <sheetData sheetId="35967"/>
      <sheetData sheetId="35968"/>
      <sheetData sheetId="35969"/>
      <sheetData sheetId="35970"/>
      <sheetData sheetId="35971"/>
      <sheetData sheetId="35972"/>
      <sheetData sheetId="35973"/>
      <sheetData sheetId="35974"/>
      <sheetData sheetId="35975"/>
      <sheetData sheetId="35976"/>
      <sheetData sheetId="35977"/>
      <sheetData sheetId="35978"/>
      <sheetData sheetId="35979"/>
      <sheetData sheetId="35980"/>
      <sheetData sheetId="35981"/>
      <sheetData sheetId="35982"/>
      <sheetData sheetId="35983"/>
      <sheetData sheetId="35984"/>
      <sheetData sheetId="35985"/>
      <sheetData sheetId="35986"/>
      <sheetData sheetId="35987"/>
      <sheetData sheetId="35988"/>
      <sheetData sheetId="35989"/>
      <sheetData sheetId="35990"/>
      <sheetData sheetId="35991"/>
      <sheetData sheetId="35992"/>
      <sheetData sheetId="35993"/>
      <sheetData sheetId="35994"/>
      <sheetData sheetId="35995"/>
      <sheetData sheetId="35996"/>
      <sheetData sheetId="35997"/>
      <sheetData sheetId="35998"/>
      <sheetData sheetId="35999"/>
      <sheetData sheetId="36000"/>
      <sheetData sheetId="36001"/>
      <sheetData sheetId="36002"/>
      <sheetData sheetId="36003"/>
      <sheetData sheetId="36004"/>
      <sheetData sheetId="36005"/>
      <sheetData sheetId="36006"/>
      <sheetData sheetId="36007"/>
      <sheetData sheetId="36008"/>
      <sheetData sheetId="36009"/>
      <sheetData sheetId="36010"/>
      <sheetData sheetId="36011"/>
      <sheetData sheetId="36012"/>
      <sheetData sheetId="36013"/>
      <sheetData sheetId="36014"/>
      <sheetData sheetId="36015"/>
      <sheetData sheetId="36016"/>
      <sheetData sheetId="36017"/>
      <sheetData sheetId="36018"/>
      <sheetData sheetId="36019"/>
      <sheetData sheetId="36020"/>
      <sheetData sheetId="36021"/>
      <sheetData sheetId="36022"/>
      <sheetData sheetId="36023"/>
      <sheetData sheetId="36024"/>
      <sheetData sheetId="36025"/>
      <sheetData sheetId="36026"/>
      <sheetData sheetId="36027"/>
      <sheetData sheetId="36028"/>
      <sheetData sheetId="36029"/>
      <sheetData sheetId="36030"/>
      <sheetData sheetId="36031"/>
      <sheetData sheetId="36032"/>
      <sheetData sheetId="36033"/>
      <sheetData sheetId="36034"/>
      <sheetData sheetId="36035"/>
      <sheetData sheetId="36036"/>
      <sheetData sheetId="36037"/>
      <sheetData sheetId="36038"/>
      <sheetData sheetId="36039"/>
      <sheetData sheetId="36040"/>
      <sheetData sheetId="36041"/>
      <sheetData sheetId="36042"/>
      <sheetData sheetId="36043"/>
      <sheetData sheetId="36044"/>
      <sheetData sheetId="36045"/>
      <sheetData sheetId="36046"/>
      <sheetData sheetId="36047"/>
      <sheetData sheetId="36048"/>
      <sheetData sheetId="36049"/>
      <sheetData sheetId="36050"/>
      <sheetData sheetId="36051"/>
      <sheetData sheetId="36052"/>
      <sheetData sheetId="36053"/>
      <sheetData sheetId="36054"/>
      <sheetData sheetId="36055"/>
      <sheetData sheetId="36056"/>
      <sheetData sheetId="36057"/>
      <sheetData sheetId="36058"/>
      <sheetData sheetId="36059"/>
      <sheetData sheetId="36060"/>
      <sheetData sheetId="36061"/>
      <sheetData sheetId="36062"/>
      <sheetData sheetId="36063"/>
      <sheetData sheetId="36064"/>
      <sheetData sheetId="36065"/>
      <sheetData sheetId="36066"/>
      <sheetData sheetId="36067"/>
      <sheetData sheetId="36068"/>
      <sheetData sheetId="36069"/>
      <sheetData sheetId="36070"/>
      <sheetData sheetId="36071"/>
      <sheetData sheetId="36072"/>
      <sheetData sheetId="36073"/>
      <sheetData sheetId="36074"/>
      <sheetData sheetId="36075"/>
      <sheetData sheetId="36076"/>
      <sheetData sheetId="36077"/>
      <sheetData sheetId="36078"/>
      <sheetData sheetId="36079"/>
      <sheetData sheetId="36080"/>
      <sheetData sheetId="36081"/>
      <sheetData sheetId="36082"/>
      <sheetData sheetId="36083"/>
      <sheetData sheetId="36084"/>
      <sheetData sheetId="36085"/>
      <sheetData sheetId="36086"/>
      <sheetData sheetId="36087"/>
      <sheetData sheetId="36088"/>
      <sheetData sheetId="36089"/>
      <sheetData sheetId="36090"/>
      <sheetData sheetId="36091"/>
      <sheetData sheetId="36092"/>
      <sheetData sheetId="36093"/>
      <sheetData sheetId="36094"/>
      <sheetData sheetId="36095"/>
      <sheetData sheetId="36096"/>
      <sheetData sheetId="36097"/>
      <sheetData sheetId="36098"/>
      <sheetData sheetId="36099"/>
      <sheetData sheetId="36100"/>
      <sheetData sheetId="36101"/>
      <sheetData sheetId="36102"/>
      <sheetData sheetId="36103"/>
      <sheetData sheetId="36104"/>
      <sheetData sheetId="36105"/>
      <sheetData sheetId="36106"/>
      <sheetData sheetId="36107"/>
      <sheetData sheetId="36108"/>
      <sheetData sheetId="36109"/>
      <sheetData sheetId="36110"/>
      <sheetData sheetId="36111"/>
      <sheetData sheetId="36112"/>
      <sheetData sheetId="36113"/>
      <sheetData sheetId="36114"/>
      <sheetData sheetId="36115"/>
      <sheetData sheetId="36116"/>
      <sheetData sheetId="36117"/>
      <sheetData sheetId="36118"/>
      <sheetData sheetId="36119"/>
      <sheetData sheetId="36120"/>
      <sheetData sheetId="36121"/>
      <sheetData sheetId="36122"/>
      <sheetData sheetId="36123"/>
      <sheetData sheetId="36124"/>
      <sheetData sheetId="36125"/>
      <sheetData sheetId="36126"/>
      <sheetData sheetId="36127"/>
      <sheetData sheetId="36128"/>
      <sheetData sheetId="36129"/>
      <sheetData sheetId="36130"/>
      <sheetData sheetId="36131"/>
      <sheetData sheetId="36132"/>
      <sheetData sheetId="36133"/>
      <sheetData sheetId="36134"/>
      <sheetData sheetId="36135"/>
      <sheetData sheetId="36136"/>
      <sheetData sheetId="36137"/>
      <sheetData sheetId="36138"/>
      <sheetData sheetId="36139"/>
      <sheetData sheetId="36140"/>
      <sheetData sheetId="36141"/>
      <sheetData sheetId="36142"/>
      <sheetData sheetId="36143"/>
      <sheetData sheetId="36144"/>
      <sheetData sheetId="36145"/>
      <sheetData sheetId="36146"/>
      <sheetData sheetId="36147"/>
      <sheetData sheetId="36148"/>
      <sheetData sheetId="36149"/>
      <sheetData sheetId="36150"/>
      <sheetData sheetId="36151"/>
      <sheetData sheetId="36152"/>
      <sheetData sheetId="36153"/>
      <sheetData sheetId="36154"/>
      <sheetData sheetId="36155"/>
      <sheetData sheetId="36156"/>
      <sheetData sheetId="36157"/>
      <sheetData sheetId="36158"/>
      <sheetData sheetId="36159"/>
      <sheetData sheetId="36160"/>
      <sheetData sheetId="36161"/>
      <sheetData sheetId="36162"/>
      <sheetData sheetId="36163"/>
      <sheetData sheetId="36164"/>
      <sheetData sheetId="36165"/>
      <sheetData sheetId="36166"/>
      <sheetData sheetId="36167"/>
      <sheetData sheetId="36168"/>
      <sheetData sheetId="36169"/>
      <sheetData sheetId="36170"/>
      <sheetData sheetId="36171"/>
      <sheetData sheetId="36172"/>
      <sheetData sheetId="36173"/>
      <sheetData sheetId="36174"/>
      <sheetData sheetId="36175"/>
      <sheetData sheetId="36176"/>
      <sheetData sheetId="36177"/>
      <sheetData sheetId="36178"/>
      <sheetData sheetId="36179"/>
      <sheetData sheetId="36180"/>
      <sheetData sheetId="36181"/>
      <sheetData sheetId="36182"/>
      <sheetData sheetId="36183"/>
      <sheetData sheetId="36184"/>
      <sheetData sheetId="36185"/>
      <sheetData sheetId="36186"/>
      <sheetData sheetId="36187"/>
      <sheetData sheetId="36188"/>
      <sheetData sheetId="36189"/>
      <sheetData sheetId="36190"/>
      <sheetData sheetId="36191"/>
      <sheetData sheetId="36192"/>
      <sheetData sheetId="36193"/>
      <sheetData sheetId="36194"/>
      <sheetData sheetId="36195"/>
      <sheetData sheetId="36196"/>
      <sheetData sheetId="36197"/>
      <sheetData sheetId="36198"/>
      <sheetData sheetId="36199"/>
      <sheetData sheetId="36200"/>
      <sheetData sheetId="36201"/>
      <sheetData sheetId="36202"/>
      <sheetData sheetId="36203"/>
      <sheetData sheetId="36204"/>
      <sheetData sheetId="36205"/>
      <sheetData sheetId="36206"/>
      <sheetData sheetId="36207"/>
      <sheetData sheetId="36208"/>
      <sheetData sheetId="36209"/>
      <sheetData sheetId="36210"/>
      <sheetData sheetId="36211"/>
      <sheetData sheetId="36212"/>
      <sheetData sheetId="36213"/>
      <sheetData sheetId="36214"/>
      <sheetData sheetId="36215"/>
      <sheetData sheetId="36216"/>
      <sheetData sheetId="36217"/>
      <sheetData sheetId="36218"/>
      <sheetData sheetId="36219"/>
      <sheetData sheetId="36220"/>
      <sheetData sheetId="36221"/>
      <sheetData sheetId="36222"/>
      <sheetData sheetId="36223"/>
      <sheetData sheetId="36224"/>
      <sheetData sheetId="36225"/>
      <sheetData sheetId="36226"/>
      <sheetData sheetId="36227"/>
      <sheetData sheetId="36228"/>
      <sheetData sheetId="36229"/>
      <sheetData sheetId="36230"/>
      <sheetData sheetId="36231"/>
      <sheetData sheetId="36232"/>
      <sheetData sheetId="36233"/>
      <sheetData sheetId="36234"/>
      <sheetData sheetId="36235"/>
      <sheetData sheetId="36236"/>
      <sheetData sheetId="36237"/>
      <sheetData sheetId="36238"/>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ow r="9">
          <cell r="A9" t="str">
            <v>A</v>
          </cell>
        </row>
      </sheetData>
      <sheetData sheetId="36484">
        <row r="9">
          <cell r="A9" t="str">
            <v>A</v>
          </cell>
        </row>
      </sheetData>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sheetData sheetId="36506"/>
      <sheetData sheetId="36507"/>
      <sheetData sheetId="36508"/>
      <sheetData sheetId="36509"/>
      <sheetData sheetId="36510"/>
      <sheetData sheetId="36511"/>
      <sheetData sheetId="36512"/>
      <sheetData sheetId="36513"/>
      <sheetData sheetId="36514"/>
      <sheetData sheetId="36515"/>
      <sheetData sheetId="36516"/>
      <sheetData sheetId="36517"/>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sheetData sheetId="36530"/>
      <sheetData sheetId="36531"/>
      <sheetData sheetId="36532"/>
      <sheetData sheetId="36533"/>
      <sheetData sheetId="36534"/>
      <sheetData sheetId="36535"/>
      <sheetData sheetId="36536"/>
      <sheetData sheetId="36537"/>
      <sheetData sheetId="36538"/>
      <sheetData sheetId="36539"/>
      <sheetData sheetId="36540"/>
      <sheetData sheetId="36541"/>
      <sheetData sheetId="36542"/>
      <sheetData sheetId="36543"/>
      <sheetData sheetId="36544"/>
      <sheetData sheetId="36545"/>
      <sheetData sheetId="36546"/>
      <sheetData sheetId="36547"/>
      <sheetData sheetId="36548"/>
      <sheetData sheetId="36549"/>
      <sheetData sheetId="36550"/>
      <sheetData sheetId="36551"/>
      <sheetData sheetId="36552"/>
      <sheetData sheetId="36553"/>
      <sheetData sheetId="36554"/>
      <sheetData sheetId="36555"/>
      <sheetData sheetId="36556"/>
      <sheetData sheetId="36557"/>
      <sheetData sheetId="36558"/>
      <sheetData sheetId="36559"/>
      <sheetData sheetId="36560"/>
      <sheetData sheetId="36561"/>
      <sheetData sheetId="36562"/>
      <sheetData sheetId="36563"/>
      <sheetData sheetId="36564"/>
      <sheetData sheetId="36565"/>
      <sheetData sheetId="36566"/>
      <sheetData sheetId="36567"/>
      <sheetData sheetId="36568"/>
      <sheetData sheetId="36569"/>
      <sheetData sheetId="36570"/>
      <sheetData sheetId="36571"/>
      <sheetData sheetId="36572"/>
      <sheetData sheetId="36573"/>
      <sheetData sheetId="36574"/>
      <sheetData sheetId="36575"/>
      <sheetData sheetId="36576"/>
      <sheetData sheetId="36577"/>
      <sheetData sheetId="36578"/>
      <sheetData sheetId="36579"/>
      <sheetData sheetId="36580"/>
      <sheetData sheetId="36581"/>
      <sheetData sheetId="36582"/>
      <sheetData sheetId="36583"/>
      <sheetData sheetId="36584"/>
      <sheetData sheetId="36585"/>
      <sheetData sheetId="36586"/>
      <sheetData sheetId="36587"/>
      <sheetData sheetId="36588"/>
      <sheetData sheetId="36589"/>
      <sheetData sheetId="36590"/>
      <sheetData sheetId="36591"/>
      <sheetData sheetId="36592"/>
      <sheetData sheetId="36593"/>
      <sheetData sheetId="36594"/>
      <sheetData sheetId="36595"/>
      <sheetData sheetId="36596"/>
      <sheetData sheetId="36597"/>
      <sheetData sheetId="36598"/>
      <sheetData sheetId="36599"/>
      <sheetData sheetId="36600"/>
      <sheetData sheetId="36601"/>
      <sheetData sheetId="36602"/>
      <sheetData sheetId="36603"/>
      <sheetData sheetId="36604"/>
      <sheetData sheetId="36605"/>
      <sheetData sheetId="36606"/>
      <sheetData sheetId="36607"/>
      <sheetData sheetId="36608"/>
      <sheetData sheetId="36609"/>
      <sheetData sheetId="36610"/>
      <sheetData sheetId="36611"/>
      <sheetData sheetId="36612"/>
      <sheetData sheetId="36613"/>
      <sheetData sheetId="36614"/>
      <sheetData sheetId="36615"/>
      <sheetData sheetId="36616"/>
      <sheetData sheetId="36617"/>
      <sheetData sheetId="36618"/>
      <sheetData sheetId="36619"/>
      <sheetData sheetId="36620"/>
      <sheetData sheetId="36621"/>
      <sheetData sheetId="36622"/>
      <sheetData sheetId="36623"/>
      <sheetData sheetId="36624"/>
      <sheetData sheetId="36625"/>
      <sheetData sheetId="36626"/>
      <sheetData sheetId="36627"/>
      <sheetData sheetId="36628"/>
      <sheetData sheetId="36629"/>
      <sheetData sheetId="36630"/>
      <sheetData sheetId="36631"/>
      <sheetData sheetId="36632"/>
      <sheetData sheetId="36633"/>
      <sheetData sheetId="36634"/>
      <sheetData sheetId="36635"/>
      <sheetData sheetId="36636"/>
      <sheetData sheetId="36637"/>
      <sheetData sheetId="36638"/>
      <sheetData sheetId="36639"/>
      <sheetData sheetId="36640"/>
      <sheetData sheetId="36641"/>
      <sheetData sheetId="36642"/>
      <sheetData sheetId="36643"/>
      <sheetData sheetId="36644"/>
      <sheetData sheetId="36645"/>
      <sheetData sheetId="36646"/>
      <sheetData sheetId="36647"/>
      <sheetData sheetId="36648"/>
      <sheetData sheetId="36649"/>
      <sheetData sheetId="36650"/>
      <sheetData sheetId="36651"/>
      <sheetData sheetId="36652"/>
      <sheetData sheetId="36653"/>
      <sheetData sheetId="36654"/>
      <sheetData sheetId="36655"/>
      <sheetData sheetId="36656"/>
      <sheetData sheetId="36657"/>
      <sheetData sheetId="36658"/>
      <sheetData sheetId="36659"/>
      <sheetData sheetId="36660"/>
      <sheetData sheetId="36661"/>
      <sheetData sheetId="36662"/>
      <sheetData sheetId="36663"/>
      <sheetData sheetId="36664"/>
      <sheetData sheetId="36665"/>
      <sheetData sheetId="36666"/>
      <sheetData sheetId="36667"/>
      <sheetData sheetId="36668"/>
      <sheetData sheetId="36669"/>
      <sheetData sheetId="36670"/>
      <sheetData sheetId="36671"/>
      <sheetData sheetId="36672"/>
      <sheetData sheetId="36673"/>
      <sheetData sheetId="36674"/>
      <sheetData sheetId="36675"/>
      <sheetData sheetId="36676"/>
      <sheetData sheetId="36677"/>
      <sheetData sheetId="36678"/>
      <sheetData sheetId="36679"/>
      <sheetData sheetId="36680"/>
      <sheetData sheetId="36681"/>
      <sheetData sheetId="36682"/>
      <sheetData sheetId="36683"/>
      <sheetData sheetId="36684"/>
      <sheetData sheetId="36685"/>
      <sheetData sheetId="36686"/>
      <sheetData sheetId="36687"/>
      <sheetData sheetId="36688"/>
      <sheetData sheetId="36689"/>
      <sheetData sheetId="36690"/>
      <sheetData sheetId="36691"/>
      <sheetData sheetId="36692"/>
      <sheetData sheetId="36693"/>
      <sheetData sheetId="36694"/>
      <sheetData sheetId="36695"/>
      <sheetData sheetId="36696"/>
      <sheetData sheetId="36697"/>
      <sheetData sheetId="36698"/>
      <sheetData sheetId="36699"/>
      <sheetData sheetId="36700"/>
      <sheetData sheetId="36701"/>
      <sheetData sheetId="36702"/>
      <sheetData sheetId="36703"/>
      <sheetData sheetId="36704"/>
      <sheetData sheetId="36705"/>
      <sheetData sheetId="36706"/>
      <sheetData sheetId="36707"/>
      <sheetData sheetId="36708"/>
      <sheetData sheetId="36709"/>
      <sheetData sheetId="36710"/>
      <sheetData sheetId="36711"/>
      <sheetData sheetId="36712"/>
      <sheetData sheetId="36713"/>
      <sheetData sheetId="36714"/>
      <sheetData sheetId="36715"/>
      <sheetData sheetId="36716"/>
      <sheetData sheetId="36717"/>
      <sheetData sheetId="36718"/>
      <sheetData sheetId="36719"/>
      <sheetData sheetId="36720"/>
      <sheetData sheetId="36721"/>
      <sheetData sheetId="36722"/>
      <sheetData sheetId="36723"/>
      <sheetData sheetId="36724"/>
      <sheetData sheetId="36725"/>
      <sheetData sheetId="36726"/>
      <sheetData sheetId="36727"/>
      <sheetData sheetId="36728"/>
      <sheetData sheetId="36729"/>
      <sheetData sheetId="36730"/>
      <sheetData sheetId="36731"/>
      <sheetData sheetId="36732"/>
      <sheetData sheetId="36733"/>
      <sheetData sheetId="36734"/>
      <sheetData sheetId="36735"/>
      <sheetData sheetId="36736"/>
      <sheetData sheetId="36737"/>
      <sheetData sheetId="36738"/>
      <sheetData sheetId="36739"/>
      <sheetData sheetId="36740"/>
      <sheetData sheetId="36741"/>
      <sheetData sheetId="36742"/>
      <sheetData sheetId="36743"/>
      <sheetData sheetId="36744"/>
      <sheetData sheetId="36745"/>
      <sheetData sheetId="36746"/>
      <sheetData sheetId="36747"/>
      <sheetData sheetId="36748"/>
      <sheetData sheetId="36749"/>
      <sheetData sheetId="36750"/>
      <sheetData sheetId="36751"/>
      <sheetData sheetId="36752"/>
      <sheetData sheetId="36753"/>
      <sheetData sheetId="36754"/>
      <sheetData sheetId="36755"/>
      <sheetData sheetId="36756"/>
      <sheetData sheetId="36757"/>
      <sheetData sheetId="36758"/>
      <sheetData sheetId="36759"/>
      <sheetData sheetId="36760"/>
      <sheetData sheetId="36761"/>
      <sheetData sheetId="36762"/>
      <sheetData sheetId="36763"/>
      <sheetData sheetId="36764"/>
      <sheetData sheetId="36765"/>
      <sheetData sheetId="36766"/>
      <sheetData sheetId="36767"/>
      <sheetData sheetId="36768"/>
      <sheetData sheetId="36769"/>
      <sheetData sheetId="36770"/>
      <sheetData sheetId="36771"/>
      <sheetData sheetId="36772"/>
      <sheetData sheetId="36773"/>
      <sheetData sheetId="36774"/>
      <sheetData sheetId="36775"/>
      <sheetData sheetId="36776"/>
      <sheetData sheetId="36777"/>
      <sheetData sheetId="36778"/>
      <sheetData sheetId="36779"/>
      <sheetData sheetId="36780"/>
      <sheetData sheetId="36781"/>
      <sheetData sheetId="36782"/>
      <sheetData sheetId="36783"/>
      <sheetData sheetId="36784"/>
      <sheetData sheetId="36785"/>
      <sheetData sheetId="36786"/>
      <sheetData sheetId="36787"/>
      <sheetData sheetId="36788"/>
      <sheetData sheetId="36789"/>
      <sheetData sheetId="36790"/>
      <sheetData sheetId="36791"/>
      <sheetData sheetId="36792"/>
      <sheetData sheetId="36793"/>
      <sheetData sheetId="36794"/>
      <sheetData sheetId="36795"/>
      <sheetData sheetId="36796"/>
      <sheetData sheetId="36797"/>
      <sheetData sheetId="36798"/>
      <sheetData sheetId="36799"/>
      <sheetData sheetId="36800"/>
      <sheetData sheetId="36801"/>
      <sheetData sheetId="36802"/>
      <sheetData sheetId="36803"/>
      <sheetData sheetId="36804"/>
      <sheetData sheetId="36805"/>
      <sheetData sheetId="36806"/>
      <sheetData sheetId="36807"/>
      <sheetData sheetId="36808"/>
      <sheetData sheetId="36809"/>
      <sheetData sheetId="36810"/>
      <sheetData sheetId="36811"/>
      <sheetData sheetId="36812"/>
      <sheetData sheetId="36813"/>
      <sheetData sheetId="36814"/>
      <sheetData sheetId="36815"/>
      <sheetData sheetId="36816"/>
      <sheetData sheetId="36817"/>
      <sheetData sheetId="36818"/>
      <sheetData sheetId="36819"/>
      <sheetData sheetId="36820"/>
      <sheetData sheetId="36821"/>
      <sheetData sheetId="36822"/>
      <sheetData sheetId="36823"/>
      <sheetData sheetId="36824"/>
      <sheetData sheetId="36825"/>
      <sheetData sheetId="36826"/>
      <sheetData sheetId="36827"/>
      <sheetData sheetId="36828"/>
      <sheetData sheetId="36829"/>
      <sheetData sheetId="36830"/>
      <sheetData sheetId="36831"/>
      <sheetData sheetId="36832"/>
      <sheetData sheetId="36833"/>
      <sheetData sheetId="36834"/>
      <sheetData sheetId="36835"/>
      <sheetData sheetId="36836"/>
      <sheetData sheetId="36837"/>
      <sheetData sheetId="36838"/>
      <sheetData sheetId="36839"/>
      <sheetData sheetId="36840"/>
      <sheetData sheetId="36841"/>
      <sheetData sheetId="36842"/>
      <sheetData sheetId="36843"/>
      <sheetData sheetId="36844"/>
      <sheetData sheetId="36845"/>
      <sheetData sheetId="36846"/>
      <sheetData sheetId="36847"/>
      <sheetData sheetId="36848"/>
      <sheetData sheetId="36849"/>
      <sheetData sheetId="36850"/>
      <sheetData sheetId="36851"/>
      <sheetData sheetId="36852"/>
      <sheetData sheetId="36853"/>
      <sheetData sheetId="36854"/>
      <sheetData sheetId="36855"/>
      <sheetData sheetId="36856"/>
      <sheetData sheetId="36857"/>
      <sheetData sheetId="36858"/>
      <sheetData sheetId="36859"/>
      <sheetData sheetId="36860"/>
      <sheetData sheetId="36861"/>
      <sheetData sheetId="36862"/>
      <sheetData sheetId="36863"/>
      <sheetData sheetId="36864"/>
      <sheetData sheetId="36865"/>
      <sheetData sheetId="36866"/>
      <sheetData sheetId="36867"/>
      <sheetData sheetId="36868"/>
      <sheetData sheetId="36869"/>
      <sheetData sheetId="36870"/>
      <sheetData sheetId="36871"/>
      <sheetData sheetId="36872"/>
      <sheetData sheetId="36873"/>
      <sheetData sheetId="36874"/>
      <sheetData sheetId="36875"/>
      <sheetData sheetId="36876"/>
      <sheetData sheetId="36877"/>
      <sheetData sheetId="36878"/>
      <sheetData sheetId="36879"/>
      <sheetData sheetId="36880"/>
      <sheetData sheetId="36881"/>
      <sheetData sheetId="36882"/>
      <sheetData sheetId="36883"/>
      <sheetData sheetId="36884"/>
      <sheetData sheetId="36885"/>
      <sheetData sheetId="36886"/>
      <sheetData sheetId="36887"/>
      <sheetData sheetId="36888"/>
      <sheetData sheetId="36889"/>
      <sheetData sheetId="36890"/>
      <sheetData sheetId="36891"/>
      <sheetData sheetId="36892"/>
      <sheetData sheetId="36893"/>
      <sheetData sheetId="36894"/>
      <sheetData sheetId="36895"/>
      <sheetData sheetId="36896"/>
      <sheetData sheetId="36897"/>
      <sheetData sheetId="36898"/>
      <sheetData sheetId="36899"/>
      <sheetData sheetId="36900"/>
      <sheetData sheetId="36901"/>
      <sheetData sheetId="36902"/>
      <sheetData sheetId="36903"/>
      <sheetData sheetId="36904"/>
      <sheetData sheetId="36905"/>
      <sheetData sheetId="36906"/>
      <sheetData sheetId="36907"/>
      <sheetData sheetId="36908"/>
      <sheetData sheetId="36909"/>
      <sheetData sheetId="36910"/>
      <sheetData sheetId="36911"/>
      <sheetData sheetId="36912"/>
      <sheetData sheetId="36913"/>
      <sheetData sheetId="36914"/>
      <sheetData sheetId="36915"/>
      <sheetData sheetId="36916"/>
      <sheetData sheetId="36917"/>
      <sheetData sheetId="36918"/>
      <sheetData sheetId="36919"/>
      <sheetData sheetId="36920"/>
      <sheetData sheetId="36921"/>
      <sheetData sheetId="36922"/>
      <sheetData sheetId="36923"/>
      <sheetData sheetId="36924"/>
      <sheetData sheetId="36925"/>
      <sheetData sheetId="36926"/>
      <sheetData sheetId="36927"/>
      <sheetData sheetId="36928"/>
      <sheetData sheetId="36929"/>
      <sheetData sheetId="36930"/>
      <sheetData sheetId="36931"/>
      <sheetData sheetId="36932"/>
      <sheetData sheetId="36933"/>
      <sheetData sheetId="36934"/>
      <sheetData sheetId="36935"/>
      <sheetData sheetId="36936"/>
      <sheetData sheetId="36937"/>
      <sheetData sheetId="36938"/>
      <sheetData sheetId="36939"/>
      <sheetData sheetId="36940"/>
      <sheetData sheetId="36941"/>
      <sheetData sheetId="36942"/>
      <sheetData sheetId="36943"/>
      <sheetData sheetId="36944"/>
      <sheetData sheetId="36945"/>
      <sheetData sheetId="36946"/>
      <sheetData sheetId="36947"/>
      <sheetData sheetId="36948"/>
      <sheetData sheetId="36949"/>
      <sheetData sheetId="36950"/>
      <sheetData sheetId="36951"/>
      <sheetData sheetId="36952"/>
      <sheetData sheetId="36953"/>
      <sheetData sheetId="36954"/>
      <sheetData sheetId="36955"/>
      <sheetData sheetId="36956"/>
      <sheetData sheetId="36957"/>
      <sheetData sheetId="36958"/>
      <sheetData sheetId="36959"/>
      <sheetData sheetId="36960"/>
      <sheetData sheetId="36961"/>
      <sheetData sheetId="36962"/>
      <sheetData sheetId="36963"/>
      <sheetData sheetId="36964"/>
      <sheetData sheetId="36965"/>
      <sheetData sheetId="36966"/>
      <sheetData sheetId="36967"/>
      <sheetData sheetId="36968"/>
      <sheetData sheetId="36969"/>
      <sheetData sheetId="36970"/>
      <sheetData sheetId="36971"/>
      <sheetData sheetId="36972"/>
      <sheetData sheetId="36973"/>
      <sheetData sheetId="36974"/>
      <sheetData sheetId="36975"/>
      <sheetData sheetId="36976"/>
      <sheetData sheetId="36977"/>
      <sheetData sheetId="36978"/>
      <sheetData sheetId="36979"/>
      <sheetData sheetId="36980"/>
      <sheetData sheetId="36981"/>
      <sheetData sheetId="36982"/>
      <sheetData sheetId="36983"/>
      <sheetData sheetId="36984"/>
      <sheetData sheetId="36985"/>
      <sheetData sheetId="36986"/>
      <sheetData sheetId="36987"/>
      <sheetData sheetId="36988"/>
      <sheetData sheetId="36989"/>
      <sheetData sheetId="36990"/>
      <sheetData sheetId="36991"/>
      <sheetData sheetId="36992"/>
      <sheetData sheetId="36993"/>
      <sheetData sheetId="36994"/>
      <sheetData sheetId="36995"/>
      <sheetData sheetId="36996"/>
      <sheetData sheetId="36997"/>
      <sheetData sheetId="36998"/>
      <sheetData sheetId="36999"/>
      <sheetData sheetId="37000"/>
      <sheetData sheetId="37001"/>
      <sheetData sheetId="37002"/>
      <sheetData sheetId="37003"/>
      <sheetData sheetId="37004"/>
      <sheetData sheetId="37005"/>
      <sheetData sheetId="37006"/>
      <sheetData sheetId="37007"/>
      <sheetData sheetId="37008"/>
      <sheetData sheetId="37009"/>
      <sheetData sheetId="37010"/>
      <sheetData sheetId="37011"/>
      <sheetData sheetId="37012"/>
      <sheetData sheetId="37013"/>
      <sheetData sheetId="37014"/>
      <sheetData sheetId="37015"/>
      <sheetData sheetId="37016"/>
      <sheetData sheetId="37017"/>
      <sheetData sheetId="37018"/>
      <sheetData sheetId="37019"/>
      <sheetData sheetId="37020"/>
      <sheetData sheetId="37021"/>
      <sheetData sheetId="37022"/>
      <sheetData sheetId="37023"/>
      <sheetData sheetId="37024"/>
      <sheetData sheetId="37025"/>
      <sheetData sheetId="37026"/>
      <sheetData sheetId="37027"/>
      <sheetData sheetId="37028"/>
      <sheetData sheetId="37029"/>
      <sheetData sheetId="37030"/>
      <sheetData sheetId="37031"/>
      <sheetData sheetId="37032"/>
      <sheetData sheetId="37033"/>
      <sheetData sheetId="37034"/>
      <sheetData sheetId="37035"/>
      <sheetData sheetId="37036"/>
      <sheetData sheetId="37037"/>
      <sheetData sheetId="37038"/>
      <sheetData sheetId="37039"/>
      <sheetData sheetId="37040"/>
      <sheetData sheetId="37041"/>
      <sheetData sheetId="37042"/>
      <sheetData sheetId="37043"/>
      <sheetData sheetId="37044"/>
      <sheetData sheetId="37045"/>
      <sheetData sheetId="37046"/>
      <sheetData sheetId="37047"/>
      <sheetData sheetId="37048"/>
      <sheetData sheetId="37049"/>
      <sheetData sheetId="37050"/>
      <sheetData sheetId="37051"/>
      <sheetData sheetId="37052"/>
      <sheetData sheetId="37053"/>
      <sheetData sheetId="37054"/>
      <sheetData sheetId="37055"/>
      <sheetData sheetId="37056"/>
      <sheetData sheetId="37057"/>
      <sheetData sheetId="37058"/>
      <sheetData sheetId="37059"/>
      <sheetData sheetId="37060"/>
      <sheetData sheetId="37061"/>
      <sheetData sheetId="37062"/>
      <sheetData sheetId="37063"/>
      <sheetData sheetId="37064"/>
      <sheetData sheetId="37065"/>
      <sheetData sheetId="37066"/>
      <sheetData sheetId="37067"/>
      <sheetData sheetId="37068"/>
      <sheetData sheetId="37069"/>
      <sheetData sheetId="37070"/>
      <sheetData sheetId="37071"/>
      <sheetData sheetId="37072"/>
      <sheetData sheetId="37073"/>
      <sheetData sheetId="37074"/>
      <sheetData sheetId="37075"/>
      <sheetData sheetId="37076"/>
      <sheetData sheetId="37077"/>
      <sheetData sheetId="37078"/>
      <sheetData sheetId="37079"/>
      <sheetData sheetId="37080"/>
      <sheetData sheetId="37081"/>
      <sheetData sheetId="37082"/>
      <sheetData sheetId="37083"/>
      <sheetData sheetId="37084"/>
      <sheetData sheetId="37085"/>
      <sheetData sheetId="37086"/>
      <sheetData sheetId="37087"/>
      <sheetData sheetId="37088"/>
      <sheetData sheetId="37089"/>
      <sheetData sheetId="37090"/>
      <sheetData sheetId="37091"/>
      <sheetData sheetId="37092"/>
      <sheetData sheetId="37093"/>
      <sheetData sheetId="37094"/>
      <sheetData sheetId="37095"/>
      <sheetData sheetId="37096"/>
      <sheetData sheetId="37097"/>
      <sheetData sheetId="37098"/>
      <sheetData sheetId="37099"/>
      <sheetData sheetId="37100"/>
      <sheetData sheetId="37101"/>
      <sheetData sheetId="37102"/>
      <sheetData sheetId="37103"/>
      <sheetData sheetId="37104"/>
      <sheetData sheetId="37105"/>
      <sheetData sheetId="37106"/>
      <sheetData sheetId="37107"/>
      <sheetData sheetId="37108"/>
      <sheetData sheetId="37109"/>
      <sheetData sheetId="37110"/>
      <sheetData sheetId="37111"/>
      <sheetData sheetId="37112"/>
      <sheetData sheetId="37113"/>
      <sheetData sheetId="37114"/>
      <sheetData sheetId="37115"/>
      <sheetData sheetId="37116"/>
      <sheetData sheetId="37117"/>
      <sheetData sheetId="37118"/>
      <sheetData sheetId="37119"/>
      <sheetData sheetId="37120"/>
      <sheetData sheetId="37121"/>
      <sheetData sheetId="37122"/>
      <sheetData sheetId="37123"/>
      <sheetData sheetId="37124"/>
      <sheetData sheetId="37125"/>
      <sheetData sheetId="37126"/>
      <sheetData sheetId="37127"/>
      <sheetData sheetId="37128"/>
      <sheetData sheetId="37129"/>
      <sheetData sheetId="37130"/>
      <sheetData sheetId="37131"/>
      <sheetData sheetId="37132"/>
      <sheetData sheetId="37133"/>
      <sheetData sheetId="37134"/>
      <sheetData sheetId="37135"/>
      <sheetData sheetId="37136"/>
      <sheetData sheetId="37137"/>
      <sheetData sheetId="37138"/>
      <sheetData sheetId="37139"/>
      <sheetData sheetId="37140"/>
      <sheetData sheetId="37141"/>
      <sheetData sheetId="37142"/>
      <sheetData sheetId="37143"/>
      <sheetData sheetId="37144"/>
      <sheetData sheetId="37145"/>
      <sheetData sheetId="37146"/>
      <sheetData sheetId="37147"/>
      <sheetData sheetId="37148"/>
      <sheetData sheetId="37149"/>
      <sheetData sheetId="37150"/>
      <sheetData sheetId="37151"/>
      <sheetData sheetId="37152"/>
      <sheetData sheetId="37153" refreshError="1"/>
      <sheetData sheetId="37154"/>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refreshError="1"/>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refreshError="1"/>
      <sheetData sheetId="42352" refreshError="1"/>
      <sheetData sheetId="42353" refreshError="1"/>
      <sheetData sheetId="42354" refreshError="1"/>
      <sheetData sheetId="42355" refreshError="1"/>
      <sheetData sheetId="42356" refreshError="1"/>
      <sheetData sheetId="42357" refreshError="1"/>
      <sheetData sheetId="42358" refreshError="1"/>
      <sheetData sheetId="42359" refreshError="1"/>
      <sheetData sheetId="42360" refreshError="1"/>
      <sheetData sheetId="42361" refreshError="1"/>
      <sheetData sheetId="42362" refreshError="1"/>
      <sheetData sheetId="42363" refreshError="1"/>
      <sheetData sheetId="42364" refreshError="1"/>
      <sheetData sheetId="42365" refreshError="1"/>
      <sheetData sheetId="42366" refreshError="1"/>
      <sheetData sheetId="42367" refreshError="1"/>
      <sheetData sheetId="42368" refreshError="1"/>
      <sheetData sheetId="42369" refreshError="1"/>
      <sheetData sheetId="42370" refreshError="1"/>
      <sheetData sheetId="42371" refreshError="1"/>
      <sheetData sheetId="42372" refreshError="1"/>
      <sheetData sheetId="42373" refreshError="1"/>
      <sheetData sheetId="42374" refreshError="1"/>
      <sheetData sheetId="42375" refreshError="1"/>
      <sheetData sheetId="42376" refreshError="1"/>
      <sheetData sheetId="42377" refreshError="1"/>
      <sheetData sheetId="42378" refreshError="1"/>
      <sheetData sheetId="42379" refreshError="1"/>
      <sheetData sheetId="42380" refreshError="1"/>
      <sheetData sheetId="42381" refreshError="1"/>
      <sheetData sheetId="42382" refreshError="1"/>
      <sheetData sheetId="42383" refreshError="1"/>
      <sheetData sheetId="42384" refreshError="1"/>
      <sheetData sheetId="42385" refreshError="1"/>
      <sheetData sheetId="42386" refreshError="1"/>
      <sheetData sheetId="42387" refreshError="1"/>
      <sheetData sheetId="42388" refreshError="1"/>
      <sheetData sheetId="42389" refreshError="1"/>
      <sheetData sheetId="42390" refreshError="1"/>
      <sheetData sheetId="42391" refreshError="1"/>
      <sheetData sheetId="42392" refreshError="1"/>
      <sheetData sheetId="42393" refreshError="1"/>
      <sheetData sheetId="42394" refreshError="1"/>
      <sheetData sheetId="42395" refreshError="1"/>
      <sheetData sheetId="42396" refreshError="1"/>
      <sheetData sheetId="42397" refreshError="1"/>
      <sheetData sheetId="42398" refreshError="1"/>
      <sheetData sheetId="42399" refreshError="1"/>
      <sheetData sheetId="42400" refreshError="1"/>
      <sheetData sheetId="42401" refreshError="1"/>
      <sheetData sheetId="42402" refreshError="1"/>
      <sheetData sheetId="42403" refreshError="1"/>
      <sheetData sheetId="42404" refreshError="1"/>
      <sheetData sheetId="42405" refreshError="1"/>
      <sheetData sheetId="42406" refreshError="1"/>
      <sheetData sheetId="42407" refreshError="1"/>
      <sheetData sheetId="42408" refreshError="1"/>
      <sheetData sheetId="42409" refreshError="1"/>
      <sheetData sheetId="42410" refreshError="1"/>
      <sheetData sheetId="42411" refreshError="1"/>
      <sheetData sheetId="42412" refreshError="1"/>
      <sheetData sheetId="42413" refreshError="1"/>
      <sheetData sheetId="42414" refreshError="1"/>
      <sheetData sheetId="42415" refreshError="1"/>
      <sheetData sheetId="42416" refreshError="1"/>
      <sheetData sheetId="42417" refreshError="1"/>
      <sheetData sheetId="42418" refreshError="1"/>
      <sheetData sheetId="42419" refreshError="1"/>
      <sheetData sheetId="42420" refreshError="1"/>
      <sheetData sheetId="42421" refreshError="1"/>
      <sheetData sheetId="42422" refreshError="1"/>
      <sheetData sheetId="42423" refreshError="1"/>
      <sheetData sheetId="42424" refreshError="1"/>
      <sheetData sheetId="42425" refreshError="1"/>
      <sheetData sheetId="42426" refreshError="1"/>
      <sheetData sheetId="42427" refreshError="1"/>
      <sheetData sheetId="42428" refreshError="1"/>
      <sheetData sheetId="42429" refreshError="1"/>
      <sheetData sheetId="42430" refreshError="1"/>
      <sheetData sheetId="42431" refreshError="1"/>
      <sheetData sheetId="42432" refreshError="1"/>
      <sheetData sheetId="42433" refreshError="1"/>
      <sheetData sheetId="42434" refreshError="1"/>
      <sheetData sheetId="42435" refreshError="1"/>
      <sheetData sheetId="42436" refreshError="1"/>
      <sheetData sheetId="42437" refreshError="1"/>
      <sheetData sheetId="42438" refreshError="1"/>
      <sheetData sheetId="42439" refreshError="1"/>
      <sheetData sheetId="42440" refreshError="1"/>
      <sheetData sheetId="42441" refreshError="1"/>
      <sheetData sheetId="42442" refreshError="1"/>
      <sheetData sheetId="42443" refreshError="1"/>
      <sheetData sheetId="42444" refreshError="1"/>
      <sheetData sheetId="42445" refreshError="1"/>
      <sheetData sheetId="42446" refreshError="1"/>
      <sheetData sheetId="42447" refreshError="1"/>
      <sheetData sheetId="42448" refreshError="1"/>
      <sheetData sheetId="42449" refreshError="1"/>
      <sheetData sheetId="42450" refreshError="1"/>
      <sheetData sheetId="42451" refreshError="1"/>
      <sheetData sheetId="42452" refreshError="1"/>
      <sheetData sheetId="42453" refreshError="1"/>
      <sheetData sheetId="42454" refreshError="1"/>
      <sheetData sheetId="42455" refreshError="1"/>
      <sheetData sheetId="42456" refreshError="1"/>
      <sheetData sheetId="42457" refreshError="1"/>
      <sheetData sheetId="42458" refreshError="1"/>
      <sheetData sheetId="42459" refreshError="1"/>
      <sheetData sheetId="42460" refreshError="1"/>
      <sheetData sheetId="42461" refreshError="1"/>
      <sheetData sheetId="42462" refreshError="1"/>
      <sheetData sheetId="42463" refreshError="1"/>
      <sheetData sheetId="42464" refreshError="1"/>
      <sheetData sheetId="42465" refreshError="1"/>
      <sheetData sheetId="42466" refreshError="1"/>
      <sheetData sheetId="42467" refreshError="1"/>
      <sheetData sheetId="42468" refreshError="1"/>
      <sheetData sheetId="42469" refreshError="1"/>
      <sheetData sheetId="42470" refreshError="1"/>
      <sheetData sheetId="42471" refreshError="1"/>
      <sheetData sheetId="42472" refreshError="1"/>
      <sheetData sheetId="42473" refreshError="1"/>
      <sheetData sheetId="42474" refreshError="1"/>
      <sheetData sheetId="42475" refreshError="1"/>
      <sheetData sheetId="42476" refreshError="1"/>
      <sheetData sheetId="42477" refreshError="1"/>
      <sheetData sheetId="42478" refreshError="1"/>
      <sheetData sheetId="42479" refreshError="1"/>
      <sheetData sheetId="42480" refreshError="1"/>
      <sheetData sheetId="42481" refreshError="1"/>
      <sheetData sheetId="42482" refreshError="1"/>
      <sheetData sheetId="42483" refreshError="1"/>
      <sheetData sheetId="42484" refreshError="1"/>
      <sheetData sheetId="42485" refreshError="1"/>
      <sheetData sheetId="42486" refreshError="1"/>
      <sheetData sheetId="42487" refreshError="1"/>
      <sheetData sheetId="42488" refreshError="1"/>
      <sheetData sheetId="42489" refreshError="1"/>
      <sheetData sheetId="42490" refreshError="1"/>
      <sheetData sheetId="42491" refreshError="1"/>
      <sheetData sheetId="42492" refreshError="1"/>
      <sheetData sheetId="42493" refreshError="1"/>
      <sheetData sheetId="42494" refreshError="1"/>
      <sheetData sheetId="42495" refreshError="1"/>
      <sheetData sheetId="42496" refreshError="1"/>
      <sheetData sheetId="42497" refreshError="1"/>
      <sheetData sheetId="42498" refreshError="1"/>
      <sheetData sheetId="42499" refreshError="1"/>
      <sheetData sheetId="42500" refreshError="1"/>
      <sheetData sheetId="42501" refreshError="1"/>
      <sheetData sheetId="42502" refreshError="1"/>
      <sheetData sheetId="42503" refreshError="1"/>
      <sheetData sheetId="42504" refreshError="1"/>
      <sheetData sheetId="42505" refreshError="1"/>
      <sheetData sheetId="42506" refreshError="1"/>
      <sheetData sheetId="42507" refreshError="1"/>
      <sheetData sheetId="42508" refreshError="1"/>
      <sheetData sheetId="42509" refreshError="1"/>
      <sheetData sheetId="42510" refreshError="1"/>
      <sheetData sheetId="42511" refreshError="1"/>
      <sheetData sheetId="42512" refreshError="1"/>
      <sheetData sheetId="42513" refreshError="1"/>
      <sheetData sheetId="42514" refreshError="1"/>
      <sheetData sheetId="42515" refreshError="1"/>
      <sheetData sheetId="42516" refreshError="1"/>
      <sheetData sheetId="42517" refreshError="1"/>
      <sheetData sheetId="42518" refreshError="1"/>
      <sheetData sheetId="42519" refreshError="1"/>
      <sheetData sheetId="42520" refreshError="1"/>
      <sheetData sheetId="42521" refreshError="1"/>
      <sheetData sheetId="42522" refreshError="1"/>
      <sheetData sheetId="42523" refreshError="1"/>
      <sheetData sheetId="42524" refreshError="1"/>
      <sheetData sheetId="42525" refreshError="1"/>
      <sheetData sheetId="42526" refreshError="1"/>
      <sheetData sheetId="42527" refreshError="1"/>
      <sheetData sheetId="42528" refreshError="1"/>
      <sheetData sheetId="42529" refreshError="1"/>
      <sheetData sheetId="42530" refreshError="1"/>
      <sheetData sheetId="42531" refreshError="1"/>
      <sheetData sheetId="42532" refreshError="1"/>
      <sheetData sheetId="42533" refreshError="1"/>
      <sheetData sheetId="42534" refreshError="1"/>
      <sheetData sheetId="42535" refreshError="1"/>
      <sheetData sheetId="42536" refreshError="1"/>
      <sheetData sheetId="42537" refreshError="1"/>
      <sheetData sheetId="42538" refreshError="1"/>
      <sheetData sheetId="42539" refreshError="1"/>
      <sheetData sheetId="42540" refreshError="1"/>
      <sheetData sheetId="42541" refreshError="1"/>
      <sheetData sheetId="42542" refreshError="1"/>
      <sheetData sheetId="42543" refreshError="1"/>
      <sheetData sheetId="42544" refreshError="1"/>
      <sheetData sheetId="42545" refreshError="1"/>
      <sheetData sheetId="42546" refreshError="1"/>
      <sheetData sheetId="42547" refreshError="1"/>
      <sheetData sheetId="42548" refreshError="1"/>
      <sheetData sheetId="42549" refreshError="1"/>
      <sheetData sheetId="42550" refreshError="1"/>
      <sheetData sheetId="42551" refreshError="1"/>
      <sheetData sheetId="42552" refreshError="1"/>
      <sheetData sheetId="42553" refreshError="1"/>
      <sheetData sheetId="42554" refreshError="1"/>
      <sheetData sheetId="42555" refreshError="1"/>
      <sheetData sheetId="42556" refreshError="1"/>
      <sheetData sheetId="42557" refreshError="1"/>
      <sheetData sheetId="42558" refreshError="1"/>
      <sheetData sheetId="42559" refreshError="1"/>
      <sheetData sheetId="42560" refreshError="1"/>
      <sheetData sheetId="42561" refreshError="1"/>
      <sheetData sheetId="42562" refreshError="1"/>
      <sheetData sheetId="42563" refreshError="1"/>
      <sheetData sheetId="42564" refreshError="1"/>
      <sheetData sheetId="42565" refreshError="1"/>
      <sheetData sheetId="42566" refreshError="1"/>
      <sheetData sheetId="42567" refreshError="1"/>
      <sheetData sheetId="42568" refreshError="1"/>
      <sheetData sheetId="42569" refreshError="1"/>
      <sheetData sheetId="42570" refreshError="1"/>
      <sheetData sheetId="42571" refreshError="1"/>
      <sheetData sheetId="42572" refreshError="1"/>
      <sheetData sheetId="42573" refreshError="1"/>
      <sheetData sheetId="42574" refreshError="1"/>
      <sheetData sheetId="42575" refreshError="1"/>
      <sheetData sheetId="42576" refreshError="1"/>
      <sheetData sheetId="42577" refreshError="1"/>
      <sheetData sheetId="42578" refreshError="1"/>
      <sheetData sheetId="42579" refreshError="1"/>
      <sheetData sheetId="42580" refreshError="1"/>
      <sheetData sheetId="42581" refreshError="1"/>
      <sheetData sheetId="42582" refreshError="1"/>
      <sheetData sheetId="42583" refreshError="1"/>
      <sheetData sheetId="42584" refreshError="1"/>
      <sheetData sheetId="42585" refreshError="1"/>
      <sheetData sheetId="42586" refreshError="1"/>
      <sheetData sheetId="42587" refreshError="1"/>
      <sheetData sheetId="42588" refreshError="1"/>
      <sheetData sheetId="42589" refreshError="1"/>
      <sheetData sheetId="42590" refreshError="1"/>
      <sheetData sheetId="42591" refreshError="1"/>
      <sheetData sheetId="42592" refreshError="1"/>
      <sheetData sheetId="42593" refreshError="1"/>
      <sheetData sheetId="42594" refreshError="1"/>
      <sheetData sheetId="42595" refreshError="1"/>
      <sheetData sheetId="42596" refreshError="1"/>
      <sheetData sheetId="42597" refreshError="1"/>
      <sheetData sheetId="42598" refreshError="1"/>
      <sheetData sheetId="42599" refreshError="1"/>
      <sheetData sheetId="42600" refreshError="1"/>
      <sheetData sheetId="42601" refreshError="1"/>
      <sheetData sheetId="42602" refreshError="1"/>
      <sheetData sheetId="42603" refreshError="1"/>
      <sheetData sheetId="42604" refreshError="1"/>
      <sheetData sheetId="42605" refreshError="1"/>
      <sheetData sheetId="42606" refreshError="1"/>
      <sheetData sheetId="42607" refreshError="1"/>
      <sheetData sheetId="42608" refreshError="1"/>
      <sheetData sheetId="42609" refreshError="1"/>
      <sheetData sheetId="42610" refreshError="1"/>
      <sheetData sheetId="42611" refreshError="1"/>
      <sheetData sheetId="42612" refreshError="1"/>
      <sheetData sheetId="42613" refreshError="1"/>
      <sheetData sheetId="42614" refreshError="1"/>
      <sheetData sheetId="42615" refreshError="1"/>
      <sheetData sheetId="42616" refreshError="1"/>
      <sheetData sheetId="42617" refreshError="1"/>
      <sheetData sheetId="42618" refreshError="1"/>
      <sheetData sheetId="42619" refreshError="1"/>
      <sheetData sheetId="42620" refreshError="1"/>
      <sheetData sheetId="42621" refreshError="1"/>
      <sheetData sheetId="42622" refreshError="1"/>
      <sheetData sheetId="42623" refreshError="1"/>
      <sheetData sheetId="42624" refreshError="1"/>
      <sheetData sheetId="42625" refreshError="1"/>
      <sheetData sheetId="42626" refreshError="1"/>
      <sheetData sheetId="42627" refreshError="1"/>
      <sheetData sheetId="42628" refreshError="1"/>
      <sheetData sheetId="42629" refreshError="1"/>
      <sheetData sheetId="42630" refreshError="1"/>
      <sheetData sheetId="42631" refreshError="1"/>
      <sheetData sheetId="42632" refreshError="1"/>
      <sheetData sheetId="42633" refreshError="1"/>
      <sheetData sheetId="42634" refreshError="1"/>
      <sheetData sheetId="42635" refreshError="1"/>
      <sheetData sheetId="42636" refreshError="1"/>
      <sheetData sheetId="42637" refreshError="1"/>
      <sheetData sheetId="42638" refreshError="1"/>
      <sheetData sheetId="42639" refreshError="1"/>
      <sheetData sheetId="42640" refreshError="1"/>
      <sheetData sheetId="42641" refreshError="1"/>
      <sheetData sheetId="42642" refreshError="1"/>
      <sheetData sheetId="42643" refreshError="1"/>
      <sheetData sheetId="42644" refreshError="1"/>
      <sheetData sheetId="42645" refreshError="1"/>
      <sheetData sheetId="42646" refreshError="1"/>
      <sheetData sheetId="42647" refreshError="1"/>
      <sheetData sheetId="42648" refreshError="1"/>
      <sheetData sheetId="42649" refreshError="1"/>
      <sheetData sheetId="42650" refreshError="1"/>
      <sheetData sheetId="42651" refreshError="1"/>
      <sheetData sheetId="42652" refreshError="1"/>
      <sheetData sheetId="42653" refreshError="1"/>
      <sheetData sheetId="42654" refreshError="1"/>
      <sheetData sheetId="42655" refreshError="1"/>
      <sheetData sheetId="42656" refreshError="1"/>
      <sheetData sheetId="42657" refreshError="1"/>
      <sheetData sheetId="42658" refreshError="1"/>
      <sheetData sheetId="42659" refreshError="1"/>
      <sheetData sheetId="42660" refreshError="1"/>
      <sheetData sheetId="42661" refreshError="1"/>
      <sheetData sheetId="42662" refreshError="1"/>
      <sheetData sheetId="42663" refreshError="1"/>
      <sheetData sheetId="42664" refreshError="1"/>
      <sheetData sheetId="42665" refreshError="1"/>
      <sheetData sheetId="42666" refreshError="1"/>
      <sheetData sheetId="42667" refreshError="1"/>
      <sheetData sheetId="42668" refreshError="1"/>
      <sheetData sheetId="42669" refreshError="1"/>
      <sheetData sheetId="42670" refreshError="1"/>
      <sheetData sheetId="42671" refreshError="1"/>
      <sheetData sheetId="42672" refreshError="1"/>
      <sheetData sheetId="42673" refreshError="1"/>
      <sheetData sheetId="42674" refreshError="1"/>
      <sheetData sheetId="42675" refreshError="1"/>
      <sheetData sheetId="42676" refreshError="1"/>
      <sheetData sheetId="42677" refreshError="1"/>
      <sheetData sheetId="42678" refreshError="1"/>
      <sheetData sheetId="42679" refreshError="1"/>
      <sheetData sheetId="42680" refreshError="1"/>
      <sheetData sheetId="42681" refreshError="1"/>
      <sheetData sheetId="42682" refreshError="1"/>
      <sheetData sheetId="42683" refreshError="1"/>
      <sheetData sheetId="42684" refreshError="1"/>
      <sheetData sheetId="42685" refreshError="1"/>
      <sheetData sheetId="42686" refreshError="1"/>
      <sheetData sheetId="42687" refreshError="1"/>
      <sheetData sheetId="42688" refreshError="1"/>
      <sheetData sheetId="42689" refreshError="1"/>
      <sheetData sheetId="42690" refreshError="1"/>
      <sheetData sheetId="42691" refreshError="1"/>
      <sheetData sheetId="42692" refreshError="1"/>
      <sheetData sheetId="42693" refreshError="1"/>
      <sheetData sheetId="42694" refreshError="1"/>
      <sheetData sheetId="42695" refreshError="1"/>
      <sheetData sheetId="42696" refreshError="1"/>
      <sheetData sheetId="42697" refreshError="1"/>
      <sheetData sheetId="42698" refreshError="1"/>
      <sheetData sheetId="42699" refreshError="1"/>
      <sheetData sheetId="42700" refreshError="1"/>
      <sheetData sheetId="42701" refreshError="1"/>
      <sheetData sheetId="42702" refreshError="1"/>
      <sheetData sheetId="42703" refreshError="1"/>
      <sheetData sheetId="42704" refreshError="1"/>
      <sheetData sheetId="42705" refreshError="1"/>
      <sheetData sheetId="42706" refreshError="1"/>
      <sheetData sheetId="42707" refreshError="1"/>
      <sheetData sheetId="42708" refreshError="1"/>
      <sheetData sheetId="42709" refreshError="1"/>
      <sheetData sheetId="42710" refreshError="1"/>
      <sheetData sheetId="42711" refreshError="1"/>
      <sheetData sheetId="42712" refreshError="1"/>
      <sheetData sheetId="42713" refreshError="1"/>
      <sheetData sheetId="42714" refreshError="1"/>
      <sheetData sheetId="42715" refreshError="1"/>
      <sheetData sheetId="42716" refreshError="1"/>
      <sheetData sheetId="42717" refreshError="1"/>
      <sheetData sheetId="42718" refreshError="1"/>
      <sheetData sheetId="42719" refreshError="1"/>
      <sheetData sheetId="42720" refreshError="1"/>
      <sheetData sheetId="42721" refreshError="1"/>
      <sheetData sheetId="42722" refreshError="1"/>
      <sheetData sheetId="42723" refreshError="1"/>
      <sheetData sheetId="42724" refreshError="1"/>
      <sheetData sheetId="42725" refreshError="1"/>
      <sheetData sheetId="42726" refreshError="1"/>
      <sheetData sheetId="42727" refreshError="1"/>
      <sheetData sheetId="42728" refreshError="1"/>
      <sheetData sheetId="42729" refreshError="1"/>
      <sheetData sheetId="42730" refreshError="1"/>
      <sheetData sheetId="42731" refreshError="1"/>
      <sheetData sheetId="42732" refreshError="1"/>
      <sheetData sheetId="42733" refreshError="1"/>
      <sheetData sheetId="42734" refreshError="1"/>
      <sheetData sheetId="42735" refreshError="1"/>
      <sheetData sheetId="42736" refreshError="1"/>
      <sheetData sheetId="42737" refreshError="1"/>
      <sheetData sheetId="42738" refreshError="1"/>
      <sheetData sheetId="42739" refreshError="1"/>
      <sheetData sheetId="42740" refreshError="1"/>
      <sheetData sheetId="42741" refreshError="1"/>
      <sheetData sheetId="42742" refreshError="1"/>
      <sheetData sheetId="42743" refreshError="1"/>
      <sheetData sheetId="42744" refreshError="1"/>
      <sheetData sheetId="42745" refreshError="1"/>
      <sheetData sheetId="42746" refreshError="1"/>
      <sheetData sheetId="42747" refreshError="1"/>
      <sheetData sheetId="42748" refreshError="1"/>
      <sheetData sheetId="42749" refreshError="1"/>
      <sheetData sheetId="42750" refreshError="1"/>
      <sheetData sheetId="42751" refreshError="1"/>
      <sheetData sheetId="42752" refreshError="1"/>
      <sheetData sheetId="42753" refreshError="1"/>
      <sheetData sheetId="42754" refreshError="1"/>
      <sheetData sheetId="42755" refreshError="1"/>
      <sheetData sheetId="42756" refreshError="1"/>
      <sheetData sheetId="42757" refreshError="1"/>
      <sheetData sheetId="42758" refreshError="1"/>
      <sheetData sheetId="42759" refreshError="1"/>
      <sheetData sheetId="42760" refreshError="1"/>
      <sheetData sheetId="42761" refreshError="1"/>
      <sheetData sheetId="42762" refreshError="1"/>
      <sheetData sheetId="42763" refreshError="1"/>
      <sheetData sheetId="42764" refreshError="1"/>
      <sheetData sheetId="42765" refreshError="1"/>
      <sheetData sheetId="42766" refreshError="1"/>
      <sheetData sheetId="42767" refreshError="1"/>
      <sheetData sheetId="42768" refreshError="1"/>
      <sheetData sheetId="42769" refreshError="1"/>
      <sheetData sheetId="42770" refreshError="1"/>
      <sheetData sheetId="42771" refreshError="1"/>
      <sheetData sheetId="42772" refreshError="1"/>
      <sheetData sheetId="42773" refreshError="1"/>
      <sheetData sheetId="42774" refreshError="1"/>
      <sheetData sheetId="42775" refreshError="1"/>
      <sheetData sheetId="42776" refreshError="1"/>
      <sheetData sheetId="42777" refreshError="1"/>
      <sheetData sheetId="42778" refreshError="1"/>
      <sheetData sheetId="42779" refreshError="1"/>
      <sheetData sheetId="42780" refreshError="1"/>
      <sheetData sheetId="42781" refreshError="1"/>
      <sheetData sheetId="42782" refreshError="1"/>
      <sheetData sheetId="42783" refreshError="1"/>
      <sheetData sheetId="42784" refreshError="1"/>
      <sheetData sheetId="42785" refreshError="1"/>
      <sheetData sheetId="42786" refreshError="1"/>
      <sheetData sheetId="42787" refreshError="1"/>
      <sheetData sheetId="42788" refreshError="1"/>
      <sheetData sheetId="42789" refreshError="1"/>
      <sheetData sheetId="42790" refreshError="1"/>
      <sheetData sheetId="42791" refreshError="1"/>
      <sheetData sheetId="42792" refreshError="1"/>
      <sheetData sheetId="42793" refreshError="1"/>
      <sheetData sheetId="42794" refreshError="1"/>
      <sheetData sheetId="42795" refreshError="1"/>
      <sheetData sheetId="42796" refreshError="1"/>
      <sheetData sheetId="42797" refreshError="1"/>
      <sheetData sheetId="42798" refreshError="1"/>
      <sheetData sheetId="42799" refreshError="1"/>
      <sheetData sheetId="42800" refreshError="1"/>
      <sheetData sheetId="42801" refreshError="1"/>
      <sheetData sheetId="42802" refreshError="1"/>
      <sheetData sheetId="42803" refreshError="1"/>
      <sheetData sheetId="42804" refreshError="1"/>
      <sheetData sheetId="42805" refreshError="1"/>
      <sheetData sheetId="42806" refreshError="1"/>
      <sheetData sheetId="42807" refreshError="1"/>
      <sheetData sheetId="42808" refreshError="1"/>
      <sheetData sheetId="42809" refreshError="1"/>
      <sheetData sheetId="42810" refreshError="1"/>
      <sheetData sheetId="42811" refreshError="1"/>
      <sheetData sheetId="42812" refreshError="1"/>
      <sheetData sheetId="42813" refreshError="1"/>
      <sheetData sheetId="42814" refreshError="1"/>
      <sheetData sheetId="42815" refreshError="1"/>
      <sheetData sheetId="42816" refreshError="1"/>
      <sheetData sheetId="42817" refreshError="1"/>
      <sheetData sheetId="42818" refreshError="1"/>
      <sheetData sheetId="42819" refreshError="1"/>
      <sheetData sheetId="42820" refreshError="1"/>
      <sheetData sheetId="42821" refreshError="1"/>
      <sheetData sheetId="42822" refreshError="1"/>
      <sheetData sheetId="42823" refreshError="1"/>
      <sheetData sheetId="42824" refreshError="1"/>
      <sheetData sheetId="42825" refreshError="1"/>
      <sheetData sheetId="42826" refreshError="1"/>
      <sheetData sheetId="42827" refreshError="1"/>
      <sheetData sheetId="42828" refreshError="1"/>
      <sheetData sheetId="42829" refreshError="1"/>
      <sheetData sheetId="42830" refreshError="1"/>
      <sheetData sheetId="42831" refreshError="1"/>
      <sheetData sheetId="42832" refreshError="1"/>
      <sheetData sheetId="42833" refreshError="1"/>
      <sheetData sheetId="42834" refreshError="1"/>
      <sheetData sheetId="42835" refreshError="1"/>
      <sheetData sheetId="42836" refreshError="1"/>
      <sheetData sheetId="42837" refreshError="1"/>
      <sheetData sheetId="42838" refreshError="1"/>
      <sheetData sheetId="42839" refreshError="1"/>
      <sheetData sheetId="42840" refreshError="1"/>
      <sheetData sheetId="42841" refreshError="1"/>
      <sheetData sheetId="42842" refreshError="1"/>
      <sheetData sheetId="42843" refreshError="1"/>
      <sheetData sheetId="42844" refreshError="1"/>
      <sheetData sheetId="42845" refreshError="1"/>
      <sheetData sheetId="42846" refreshError="1"/>
      <sheetData sheetId="42847" refreshError="1"/>
      <sheetData sheetId="42848" refreshError="1"/>
      <sheetData sheetId="42849" refreshError="1"/>
      <sheetData sheetId="42850" refreshError="1"/>
      <sheetData sheetId="42851" refreshError="1"/>
      <sheetData sheetId="42852" refreshError="1"/>
      <sheetData sheetId="42853" refreshError="1"/>
      <sheetData sheetId="42854" refreshError="1"/>
      <sheetData sheetId="42855" refreshError="1"/>
      <sheetData sheetId="42856" refreshError="1"/>
      <sheetData sheetId="42857" refreshError="1"/>
      <sheetData sheetId="42858" refreshError="1"/>
      <sheetData sheetId="42859" refreshError="1"/>
      <sheetData sheetId="42860" refreshError="1"/>
      <sheetData sheetId="42861" refreshError="1"/>
      <sheetData sheetId="42862" refreshError="1"/>
      <sheetData sheetId="42863" refreshError="1"/>
      <sheetData sheetId="42864" refreshError="1"/>
      <sheetData sheetId="42865" refreshError="1"/>
      <sheetData sheetId="42866" refreshError="1"/>
      <sheetData sheetId="42867" refreshError="1"/>
      <sheetData sheetId="42868" refreshError="1"/>
      <sheetData sheetId="42869" refreshError="1"/>
      <sheetData sheetId="42870" refreshError="1"/>
      <sheetData sheetId="42871" refreshError="1"/>
      <sheetData sheetId="42872" refreshError="1"/>
      <sheetData sheetId="42873" refreshError="1"/>
      <sheetData sheetId="42874" refreshError="1"/>
      <sheetData sheetId="42875" refreshError="1"/>
      <sheetData sheetId="42876" refreshError="1"/>
      <sheetData sheetId="42877" refreshError="1"/>
      <sheetData sheetId="42878" refreshError="1"/>
      <sheetData sheetId="42879" refreshError="1"/>
      <sheetData sheetId="42880" refreshError="1"/>
      <sheetData sheetId="42881" refreshError="1"/>
      <sheetData sheetId="42882" refreshError="1"/>
      <sheetData sheetId="42883" refreshError="1"/>
      <sheetData sheetId="42884" refreshError="1"/>
      <sheetData sheetId="42885" refreshError="1"/>
      <sheetData sheetId="42886" refreshError="1"/>
      <sheetData sheetId="42887" refreshError="1"/>
      <sheetData sheetId="42888" refreshError="1"/>
      <sheetData sheetId="42889" refreshError="1"/>
      <sheetData sheetId="42890" refreshError="1"/>
      <sheetData sheetId="42891" refreshError="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refreshError="1"/>
      <sheetData sheetId="42933" refreshError="1"/>
      <sheetData sheetId="42934" refreshError="1"/>
      <sheetData sheetId="42935" refreshError="1"/>
      <sheetData sheetId="42936" refreshError="1"/>
      <sheetData sheetId="42937" refreshError="1"/>
      <sheetData sheetId="42938" refreshError="1"/>
      <sheetData sheetId="42939" refreshError="1"/>
      <sheetData sheetId="42940" refreshError="1"/>
      <sheetData sheetId="42941" refreshError="1"/>
      <sheetData sheetId="42942" refreshError="1"/>
      <sheetData sheetId="42943" refreshError="1"/>
      <sheetData sheetId="42944" refreshError="1"/>
      <sheetData sheetId="42945" refreshError="1"/>
      <sheetData sheetId="42946" refreshError="1"/>
      <sheetData sheetId="42947" refreshError="1"/>
      <sheetData sheetId="42948" refreshError="1"/>
      <sheetData sheetId="42949" refreshError="1"/>
      <sheetData sheetId="42950" refreshError="1"/>
      <sheetData sheetId="42951" refreshError="1"/>
      <sheetData sheetId="42952" refreshError="1"/>
      <sheetData sheetId="42953" refreshError="1"/>
      <sheetData sheetId="42954" refreshError="1"/>
      <sheetData sheetId="42955" refreshError="1"/>
      <sheetData sheetId="42956" refreshError="1"/>
      <sheetData sheetId="42957" refreshError="1"/>
      <sheetData sheetId="42958" refreshError="1"/>
      <sheetData sheetId="42959" refreshError="1"/>
      <sheetData sheetId="42960" refreshError="1"/>
      <sheetData sheetId="42961" refreshError="1"/>
      <sheetData sheetId="42962" refreshError="1"/>
      <sheetData sheetId="42963" refreshError="1"/>
      <sheetData sheetId="42964" refreshError="1"/>
      <sheetData sheetId="42965" refreshError="1"/>
      <sheetData sheetId="42966" refreshError="1"/>
      <sheetData sheetId="42967" refreshError="1"/>
      <sheetData sheetId="42968" refreshError="1"/>
      <sheetData sheetId="42969" refreshError="1"/>
      <sheetData sheetId="42970" refreshError="1"/>
      <sheetData sheetId="42971" refreshError="1"/>
      <sheetData sheetId="42972" refreshError="1"/>
      <sheetData sheetId="42973" refreshError="1"/>
      <sheetData sheetId="42974" refreshError="1"/>
      <sheetData sheetId="42975" refreshError="1"/>
      <sheetData sheetId="42976" refreshError="1"/>
      <sheetData sheetId="42977" refreshError="1"/>
      <sheetData sheetId="42978" refreshError="1"/>
      <sheetData sheetId="42979" refreshError="1"/>
      <sheetData sheetId="42980" refreshError="1"/>
      <sheetData sheetId="42981" refreshError="1"/>
      <sheetData sheetId="42982" refreshError="1"/>
      <sheetData sheetId="42983" refreshError="1"/>
      <sheetData sheetId="42984" refreshError="1"/>
      <sheetData sheetId="42985" refreshError="1"/>
      <sheetData sheetId="42986" refreshError="1"/>
      <sheetData sheetId="42987" refreshError="1"/>
      <sheetData sheetId="42988" refreshError="1"/>
      <sheetData sheetId="42989" refreshError="1"/>
      <sheetData sheetId="42990" refreshError="1"/>
      <sheetData sheetId="42991" refreshError="1"/>
      <sheetData sheetId="42992" refreshError="1"/>
      <sheetData sheetId="42993" refreshError="1"/>
      <sheetData sheetId="42994" refreshError="1"/>
      <sheetData sheetId="42995" refreshError="1"/>
      <sheetData sheetId="42996" refreshError="1"/>
      <sheetData sheetId="42997" refreshError="1"/>
      <sheetData sheetId="42998" refreshError="1"/>
      <sheetData sheetId="42999" refreshError="1"/>
      <sheetData sheetId="43000" refreshError="1"/>
      <sheetData sheetId="43001" refreshError="1"/>
      <sheetData sheetId="43002" refreshError="1"/>
      <sheetData sheetId="43003" refreshError="1"/>
      <sheetData sheetId="43004" refreshError="1"/>
      <sheetData sheetId="43005" refreshError="1"/>
      <sheetData sheetId="43006" refreshError="1"/>
      <sheetData sheetId="43007" refreshError="1"/>
      <sheetData sheetId="43008" refreshError="1"/>
      <sheetData sheetId="43009" refreshError="1"/>
      <sheetData sheetId="43010" refreshError="1"/>
      <sheetData sheetId="43011" refreshError="1"/>
      <sheetData sheetId="43012" refreshError="1"/>
      <sheetData sheetId="43013" refreshError="1"/>
      <sheetData sheetId="43014" refreshError="1"/>
      <sheetData sheetId="43015" refreshError="1"/>
      <sheetData sheetId="43016" refreshError="1"/>
      <sheetData sheetId="43017" refreshError="1"/>
      <sheetData sheetId="43018" refreshError="1"/>
      <sheetData sheetId="43019" refreshError="1"/>
      <sheetData sheetId="43020" refreshError="1"/>
      <sheetData sheetId="43021" refreshError="1"/>
      <sheetData sheetId="43022" refreshError="1"/>
      <sheetData sheetId="43023" refreshError="1"/>
      <sheetData sheetId="43024" refreshError="1"/>
      <sheetData sheetId="43025" refreshError="1"/>
      <sheetData sheetId="43026" refreshError="1"/>
      <sheetData sheetId="43027" refreshError="1"/>
      <sheetData sheetId="43028" refreshError="1"/>
      <sheetData sheetId="43029" refreshError="1"/>
      <sheetData sheetId="43030" refreshError="1"/>
      <sheetData sheetId="43031" refreshError="1"/>
      <sheetData sheetId="43032" refreshError="1"/>
      <sheetData sheetId="43033" refreshError="1"/>
      <sheetData sheetId="43034" refreshError="1"/>
      <sheetData sheetId="43035" refreshError="1"/>
      <sheetData sheetId="43036" refreshError="1"/>
      <sheetData sheetId="43037" refreshError="1"/>
      <sheetData sheetId="43038" refreshError="1"/>
      <sheetData sheetId="43039" refreshError="1"/>
      <sheetData sheetId="43040" refreshError="1"/>
      <sheetData sheetId="43041" refreshError="1"/>
      <sheetData sheetId="43042" refreshError="1"/>
      <sheetData sheetId="43043" refreshError="1"/>
      <sheetData sheetId="43044" refreshError="1"/>
      <sheetData sheetId="43045" refreshError="1"/>
      <sheetData sheetId="43046" refreshError="1"/>
      <sheetData sheetId="43047" refreshError="1"/>
      <sheetData sheetId="43048" refreshError="1"/>
      <sheetData sheetId="43049" refreshError="1"/>
      <sheetData sheetId="43050" refreshError="1"/>
      <sheetData sheetId="43051" refreshError="1"/>
      <sheetData sheetId="43052" refreshError="1"/>
      <sheetData sheetId="43053" refreshError="1"/>
      <sheetData sheetId="43054" refreshError="1"/>
      <sheetData sheetId="43055" refreshError="1"/>
      <sheetData sheetId="43056" refreshError="1"/>
      <sheetData sheetId="43057" refreshError="1"/>
      <sheetData sheetId="43058" refreshError="1"/>
      <sheetData sheetId="43059" refreshError="1"/>
      <sheetData sheetId="43060" refreshError="1"/>
      <sheetData sheetId="43061" refreshError="1"/>
      <sheetData sheetId="43062" refreshError="1"/>
      <sheetData sheetId="43063" refreshError="1"/>
      <sheetData sheetId="43064" refreshError="1"/>
      <sheetData sheetId="43065" refreshError="1"/>
      <sheetData sheetId="43066" refreshError="1"/>
      <sheetData sheetId="43067" refreshError="1"/>
      <sheetData sheetId="43068" refreshError="1"/>
      <sheetData sheetId="43069" refreshError="1"/>
      <sheetData sheetId="43070" refreshError="1"/>
      <sheetData sheetId="43071" refreshError="1"/>
      <sheetData sheetId="43072" refreshError="1"/>
      <sheetData sheetId="43073" refreshError="1"/>
      <sheetData sheetId="43074" refreshError="1"/>
      <sheetData sheetId="43075" refreshError="1"/>
      <sheetData sheetId="43076" refreshError="1"/>
      <sheetData sheetId="43077" refreshError="1"/>
      <sheetData sheetId="43078" refreshError="1"/>
      <sheetData sheetId="43079" refreshError="1"/>
      <sheetData sheetId="43080" refreshError="1"/>
      <sheetData sheetId="43081" refreshError="1"/>
      <sheetData sheetId="43082" refreshError="1"/>
      <sheetData sheetId="43083" refreshError="1"/>
      <sheetData sheetId="43084" refreshError="1"/>
      <sheetData sheetId="43085" refreshError="1"/>
      <sheetData sheetId="43086" refreshError="1"/>
      <sheetData sheetId="43087" refreshError="1"/>
      <sheetData sheetId="43088" refreshError="1"/>
      <sheetData sheetId="43089" refreshError="1"/>
      <sheetData sheetId="43090" refreshError="1"/>
      <sheetData sheetId="43091" refreshError="1"/>
      <sheetData sheetId="43092" refreshError="1"/>
      <sheetData sheetId="43093" refreshError="1"/>
      <sheetData sheetId="43094" refreshError="1"/>
      <sheetData sheetId="43095" refreshError="1"/>
      <sheetData sheetId="43096" refreshError="1"/>
      <sheetData sheetId="43097" refreshError="1"/>
      <sheetData sheetId="43098" refreshError="1"/>
      <sheetData sheetId="43099" refreshError="1"/>
      <sheetData sheetId="43100" refreshError="1"/>
      <sheetData sheetId="43101" refreshError="1"/>
      <sheetData sheetId="43102" refreshError="1"/>
      <sheetData sheetId="43103" refreshError="1"/>
      <sheetData sheetId="43104" refreshError="1"/>
      <sheetData sheetId="43105" refreshError="1"/>
      <sheetData sheetId="43106" refreshError="1"/>
      <sheetData sheetId="43107" refreshError="1"/>
      <sheetData sheetId="43108" refreshError="1"/>
      <sheetData sheetId="43109" refreshError="1"/>
      <sheetData sheetId="43110" refreshError="1"/>
      <sheetData sheetId="43111" refreshError="1"/>
      <sheetData sheetId="43112" refreshError="1"/>
      <sheetData sheetId="43113" refreshError="1"/>
      <sheetData sheetId="43114" refreshError="1"/>
      <sheetData sheetId="43115" refreshError="1"/>
      <sheetData sheetId="43116" refreshError="1"/>
      <sheetData sheetId="43117" refreshError="1"/>
      <sheetData sheetId="43118" refreshError="1"/>
      <sheetData sheetId="43119" refreshError="1"/>
      <sheetData sheetId="43120" refreshError="1"/>
      <sheetData sheetId="43121" refreshError="1"/>
      <sheetData sheetId="43122" refreshError="1"/>
      <sheetData sheetId="43123" refreshError="1"/>
      <sheetData sheetId="43124" refreshError="1"/>
      <sheetData sheetId="43125" refreshError="1"/>
      <sheetData sheetId="43126" refreshError="1"/>
      <sheetData sheetId="43127" refreshError="1"/>
      <sheetData sheetId="43128" refreshError="1"/>
      <sheetData sheetId="43129" refreshError="1"/>
      <sheetData sheetId="43130" refreshError="1"/>
      <sheetData sheetId="43131" refreshError="1"/>
      <sheetData sheetId="43132" refreshError="1"/>
      <sheetData sheetId="43133" refreshError="1"/>
      <sheetData sheetId="43134" refreshError="1"/>
      <sheetData sheetId="43135" refreshError="1"/>
      <sheetData sheetId="43136" refreshError="1"/>
      <sheetData sheetId="43137" refreshError="1"/>
      <sheetData sheetId="43138" refreshError="1"/>
      <sheetData sheetId="43139" refreshError="1"/>
      <sheetData sheetId="43140" refreshError="1"/>
      <sheetData sheetId="43141" refreshError="1"/>
      <sheetData sheetId="43142" refreshError="1"/>
      <sheetData sheetId="43143" refreshError="1"/>
      <sheetData sheetId="43144" refreshError="1"/>
      <sheetData sheetId="43145" refreshError="1"/>
      <sheetData sheetId="43146" refreshError="1"/>
      <sheetData sheetId="43147" refreshError="1"/>
      <sheetData sheetId="43148" refreshError="1"/>
      <sheetData sheetId="43149" refreshError="1"/>
      <sheetData sheetId="43150" refreshError="1"/>
      <sheetData sheetId="43151" refreshError="1"/>
      <sheetData sheetId="43152" refreshError="1"/>
      <sheetData sheetId="43153" refreshError="1"/>
      <sheetData sheetId="43154" refreshError="1"/>
      <sheetData sheetId="43155" refreshError="1"/>
      <sheetData sheetId="43156" refreshError="1"/>
      <sheetData sheetId="43157" refreshError="1"/>
      <sheetData sheetId="43158" refreshError="1"/>
      <sheetData sheetId="43159" refreshError="1"/>
      <sheetData sheetId="43160" refreshError="1"/>
      <sheetData sheetId="43161" refreshError="1"/>
      <sheetData sheetId="43162" refreshError="1"/>
      <sheetData sheetId="43163" refreshError="1"/>
      <sheetData sheetId="43164" refreshError="1"/>
      <sheetData sheetId="43165" refreshError="1"/>
      <sheetData sheetId="43166" refreshError="1"/>
      <sheetData sheetId="43167" refreshError="1"/>
      <sheetData sheetId="43168" refreshError="1"/>
      <sheetData sheetId="43169" refreshError="1"/>
      <sheetData sheetId="43170" refreshError="1"/>
      <sheetData sheetId="43171" refreshError="1"/>
      <sheetData sheetId="43172" refreshError="1"/>
      <sheetData sheetId="43173" refreshError="1"/>
      <sheetData sheetId="43174" refreshError="1"/>
      <sheetData sheetId="43175" refreshError="1"/>
      <sheetData sheetId="43176" refreshError="1"/>
      <sheetData sheetId="43177" refreshError="1"/>
      <sheetData sheetId="43178" refreshError="1"/>
      <sheetData sheetId="43179" refreshError="1"/>
      <sheetData sheetId="43180" refreshError="1"/>
      <sheetData sheetId="43181" refreshError="1"/>
      <sheetData sheetId="43182" refreshError="1"/>
      <sheetData sheetId="43183" refreshError="1"/>
      <sheetData sheetId="43184" refreshError="1"/>
      <sheetData sheetId="43185" refreshError="1"/>
      <sheetData sheetId="43186" refreshError="1"/>
      <sheetData sheetId="43187" refreshError="1"/>
      <sheetData sheetId="43188" refreshError="1"/>
      <sheetData sheetId="43189" refreshError="1"/>
      <sheetData sheetId="43190" refreshError="1"/>
      <sheetData sheetId="43191" refreshError="1"/>
      <sheetData sheetId="43192" refreshError="1"/>
      <sheetData sheetId="43193" refreshError="1"/>
      <sheetData sheetId="43194" refreshError="1"/>
      <sheetData sheetId="43195" refreshError="1"/>
      <sheetData sheetId="43196" refreshError="1"/>
      <sheetData sheetId="43197" refreshError="1"/>
      <sheetData sheetId="43198" refreshError="1"/>
      <sheetData sheetId="43199" refreshError="1"/>
      <sheetData sheetId="43200" refreshError="1"/>
      <sheetData sheetId="43201" refreshError="1"/>
      <sheetData sheetId="43202" refreshError="1"/>
      <sheetData sheetId="43203" refreshError="1"/>
      <sheetData sheetId="43204" refreshError="1"/>
      <sheetData sheetId="43205" refreshError="1"/>
      <sheetData sheetId="43206" refreshError="1"/>
      <sheetData sheetId="43207" refreshError="1"/>
      <sheetData sheetId="43208" refreshError="1"/>
      <sheetData sheetId="43209" refreshError="1"/>
      <sheetData sheetId="43210" refreshError="1"/>
      <sheetData sheetId="43211" refreshError="1"/>
      <sheetData sheetId="43212" refreshError="1"/>
      <sheetData sheetId="43213" refreshError="1"/>
      <sheetData sheetId="43214" refreshError="1"/>
      <sheetData sheetId="43215" refreshError="1"/>
      <sheetData sheetId="43216" refreshError="1"/>
      <sheetData sheetId="43217" refreshError="1"/>
      <sheetData sheetId="43218" refreshError="1"/>
      <sheetData sheetId="43219" refreshError="1"/>
      <sheetData sheetId="43220" refreshError="1"/>
      <sheetData sheetId="43221" refreshError="1"/>
      <sheetData sheetId="43222" refreshError="1"/>
      <sheetData sheetId="43223" refreshError="1"/>
      <sheetData sheetId="43224" refreshError="1"/>
      <sheetData sheetId="43225" refreshError="1"/>
      <sheetData sheetId="43226" refreshError="1"/>
      <sheetData sheetId="43227" refreshError="1"/>
      <sheetData sheetId="43228" refreshError="1"/>
      <sheetData sheetId="43229" refreshError="1"/>
      <sheetData sheetId="43230" refreshError="1"/>
      <sheetData sheetId="43231" refreshError="1"/>
      <sheetData sheetId="43232" refreshError="1"/>
      <sheetData sheetId="43233" refreshError="1"/>
      <sheetData sheetId="43234" refreshError="1"/>
      <sheetData sheetId="43235" refreshError="1"/>
      <sheetData sheetId="43236" refreshError="1"/>
      <sheetData sheetId="43237" refreshError="1"/>
      <sheetData sheetId="43238" refreshError="1"/>
      <sheetData sheetId="43239" refreshError="1"/>
      <sheetData sheetId="43240" refreshError="1"/>
      <sheetData sheetId="43241" refreshError="1"/>
      <sheetData sheetId="43242" refreshError="1"/>
      <sheetData sheetId="43243" refreshError="1"/>
      <sheetData sheetId="43244" refreshError="1"/>
      <sheetData sheetId="43245" refreshError="1"/>
      <sheetData sheetId="43246" refreshError="1"/>
      <sheetData sheetId="43247" refreshError="1"/>
      <sheetData sheetId="43248" refreshError="1"/>
      <sheetData sheetId="43249" refreshError="1"/>
      <sheetData sheetId="43250" refreshError="1"/>
      <sheetData sheetId="43251" refreshError="1"/>
      <sheetData sheetId="43252" refreshError="1"/>
      <sheetData sheetId="43253" refreshError="1"/>
      <sheetData sheetId="43254" refreshError="1"/>
      <sheetData sheetId="43255" refreshError="1"/>
      <sheetData sheetId="43256" refreshError="1"/>
      <sheetData sheetId="43257" refreshError="1"/>
      <sheetData sheetId="43258" refreshError="1"/>
      <sheetData sheetId="43259" refreshError="1"/>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efreshError="1"/>
      <sheetData sheetId="43277" refreshError="1"/>
      <sheetData sheetId="43278" refreshError="1"/>
      <sheetData sheetId="43279" refreshError="1"/>
      <sheetData sheetId="43280" refreshError="1"/>
      <sheetData sheetId="43281" refreshError="1"/>
      <sheetData sheetId="43282" refreshError="1"/>
      <sheetData sheetId="43283" refreshError="1"/>
      <sheetData sheetId="43284" refreshError="1"/>
      <sheetData sheetId="43285" refreshError="1"/>
      <sheetData sheetId="43286" refreshError="1"/>
      <sheetData sheetId="43287" refreshError="1"/>
      <sheetData sheetId="43288" refreshError="1"/>
      <sheetData sheetId="43289" refreshError="1"/>
      <sheetData sheetId="43290" refreshError="1"/>
      <sheetData sheetId="43291" refreshError="1"/>
      <sheetData sheetId="43292" refreshError="1"/>
      <sheetData sheetId="43293" refreshError="1"/>
      <sheetData sheetId="43294" refreshError="1"/>
      <sheetData sheetId="43295" refreshError="1"/>
      <sheetData sheetId="43296" refreshError="1"/>
      <sheetData sheetId="43297" refreshError="1"/>
      <sheetData sheetId="43298" refreshError="1"/>
      <sheetData sheetId="43299" refreshError="1"/>
      <sheetData sheetId="43300" refreshError="1"/>
      <sheetData sheetId="43301" refreshError="1"/>
      <sheetData sheetId="43302" refreshError="1"/>
      <sheetData sheetId="43303" refreshError="1"/>
      <sheetData sheetId="43304" refreshError="1"/>
      <sheetData sheetId="43305" refreshError="1"/>
      <sheetData sheetId="43306" refreshError="1"/>
      <sheetData sheetId="43307" refreshError="1"/>
      <sheetData sheetId="43308" refreshError="1"/>
      <sheetData sheetId="43309" refreshError="1"/>
      <sheetData sheetId="43310" refreshError="1"/>
      <sheetData sheetId="43311" refreshError="1"/>
      <sheetData sheetId="43312" refreshError="1"/>
      <sheetData sheetId="43313" refreshError="1"/>
      <sheetData sheetId="43314" refreshError="1"/>
      <sheetData sheetId="43315" refreshError="1"/>
      <sheetData sheetId="43316" refreshError="1"/>
      <sheetData sheetId="43317" refreshError="1"/>
      <sheetData sheetId="43318" refreshError="1"/>
      <sheetData sheetId="43319" refreshError="1"/>
      <sheetData sheetId="43320" refreshError="1"/>
      <sheetData sheetId="43321" refreshError="1"/>
      <sheetData sheetId="43322" refreshError="1"/>
      <sheetData sheetId="43323" refreshError="1"/>
      <sheetData sheetId="43324" refreshError="1"/>
      <sheetData sheetId="43325" refreshError="1"/>
      <sheetData sheetId="43326" refreshError="1"/>
      <sheetData sheetId="43327" refreshError="1"/>
      <sheetData sheetId="43328" refreshError="1"/>
      <sheetData sheetId="43329" refreshError="1"/>
      <sheetData sheetId="43330" refreshError="1"/>
      <sheetData sheetId="43331" refreshError="1"/>
      <sheetData sheetId="43332" refreshError="1"/>
      <sheetData sheetId="43333" refreshError="1"/>
      <sheetData sheetId="43334" refreshError="1"/>
      <sheetData sheetId="43335" refreshError="1"/>
      <sheetData sheetId="43336" refreshError="1"/>
      <sheetData sheetId="43337" refreshError="1"/>
      <sheetData sheetId="43338" refreshError="1"/>
      <sheetData sheetId="43339" refreshError="1"/>
      <sheetData sheetId="43340" refreshError="1"/>
      <sheetData sheetId="43341" refreshError="1"/>
      <sheetData sheetId="43342" refreshError="1"/>
      <sheetData sheetId="43343" refreshError="1"/>
      <sheetData sheetId="43344" refreshError="1"/>
      <sheetData sheetId="43345" refreshError="1"/>
      <sheetData sheetId="43346" refreshError="1"/>
      <sheetData sheetId="43347" refreshError="1"/>
      <sheetData sheetId="43348" refreshError="1"/>
      <sheetData sheetId="43349" refreshError="1"/>
      <sheetData sheetId="43350" refreshError="1"/>
      <sheetData sheetId="43351" refreshError="1"/>
      <sheetData sheetId="43352" refreshError="1"/>
      <sheetData sheetId="43353" refreshError="1"/>
      <sheetData sheetId="43354" refreshError="1"/>
      <sheetData sheetId="43355" refreshError="1"/>
      <sheetData sheetId="43356" refreshError="1"/>
      <sheetData sheetId="43357" refreshError="1"/>
      <sheetData sheetId="43358" refreshError="1"/>
      <sheetData sheetId="43359" refreshError="1"/>
      <sheetData sheetId="43360" refreshError="1"/>
      <sheetData sheetId="43361" refreshError="1"/>
      <sheetData sheetId="43362" refreshError="1"/>
      <sheetData sheetId="43363" refreshError="1"/>
      <sheetData sheetId="43364" refreshError="1"/>
      <sheetData sheetId="43365" refreshError="1"/>
      <sheetData sheetId="43366" refreshError="1"/>
      <sheetData sheetId="43367" refreshError="1"/>
      <sheetData sheetId="43368" refreshError="1"/>
      <sheetData sheetId="43369" refreshError="1"/>
      <sheetData sheetId="43370" refreshError="1"/>
      <sheetData sheetId="43371" refreshError="1"/>
      <sheetData sheetId="43372" refreshError="1"/>
      <sheetData sheetId="43373" refreshError="1"/>
      <sheetData sheetId="43374" refreshError="1"/>
      <sheetData sheetId="43375" refreshError="1"/>
      <sheetData sheetId="43376" refreshError="1"/>
      <sheetData sheetId="43377" refreshError="1"/>
      <sheetData sheetId="43378" refreshError="1"/>
      <sheetData sheetId="43379" refreshError="1"/>
      <sheetData sheetId="43380" refreshError="1"/>
      <sheetData sheetId="43381" refreshError="1"/>
      <sheetData sheetId="43382" refreshError="1"/>
      <sheetData sheetId="43383" refreshError="1"/>
      <sheetData sheetId="43384" refreshError="1"/>
      <sheetData sheetId="43385" refreshError="1"/>
      <sheetData sheetId="43386" refreshError="1"/>
      <sheetData sheetId="43387" refreshError="1"/>
      <sheetData sheetId="43388" refreshError="1"/>
      <sheetData sheetId="43389" refreshError="1"/>
      <sheetData sheetId="43390" refreshError="1"/>
      <sheetData sheetId="43391" refreshError="1"/>
      <sheetData sheetId="43392" refreshError="1"/>
      <sheetData sheetId="43393" refreshError="1"/>
      <sheetData sheetId="43394" refreshError="1"/>
      <sheetData sheetId="43395" refreshError="1"/>
      <sheetData sheetId="43396" refreshError="1"/>
      <sheetData sheetId="43397" refreshError="1"/>
      <sheetData sheetId="43398" refreshError="1"/>
      <sheetData sheetId="43399" refreshError="1"/>
      <sheetData sheetId="43400" refreshError="1"/>
      <sheetData sheetId="43401" refreshError="1"/>
      <sheetData sheetId="43402" refreshError="1"/>
      <sheetData sheetId="43403" refreshError="1"/>
      <sheetData sheetId="43404" refreshError="1"/>
      <sheetData sheetId="43405" refreshError="1"/>
      <sheetData sheetId="43406" refreshError="1"/>
      <sheetData sheetId="43407" refreshError="1"/>
      <sheetData sheetId="43408" refreshError="1"/>
      <sheetData sheetId="43409" refreshError="1"/>
      <sheetData sheetId="43410" refreshError="1"/>
      <sheetData sheetId="43411" refreshError="1"/>
      <sheetData sheetId="43412" refreshError="1"/>
      <sheetData sheetId="43413" refreshError="1"/>
      <sheetData sheetId="43414" refreshError="1"/>
      <sheetData sheetId="43415" refreshError="1"/>
      <sheetData sheetId="43416" refreshError="1"/>
      <sheetData sheetId="43417" refreshError="1"/>
      <sheetData sheetId="43418" refreshError="1"/>
      <sheetData sheetId="43419" refreshError="1"/>
      <sheetData sheetId="43420" refreshError="1"/>
      <sheetData sheetId="43421" refreshError="1"/>
      <sheetData sheetId="43422" refreshError="1"/>
      <sheetData sheetId="43423" refreshError="1"/>
      <sheetData sheetId="43424" refreshError="1"/>
      <sheetData sheetId="43425" refreshError="1"/>
      <sheetData sheetId="43426" refreshError="1"/>
      <sheetData sheetId="43427" refreshError="1"/>
      <sheetData sheetId="43428" refreshError="1"/>
      <sheetData sheetId="43429" refreshError="1"/>
      <sheetData sheetId="43430" refreshError="1"/>
      <sheetData sheetId="43431" refreshError="1"/>
      <sheetData sheetId="43432" refreshError="1"/>
      <sheetData sheetId="43433" refreshError="1"/>
      <sheetData sheetId="43434" refreshError="1"/>
      <sheetData sheetId="43435" refreshError="1"/>
      <sheetData sheetId="43436" refreshError="1"/>
      <sheetData sheetId="43437" refreshError="1"/>
      <sheetData sheetId="43438" refreshError="1"/>
      <sheetData sheetId="43439" refreshError="1"/>
      <sheetData sheetId="43440" refreshError="1"/>
      <sheetData sheetId="43441" refreshError="1"/>
      <sheetData sheetId="43442" refreshError="1"/>
      <sheetData sheetId="43443" refreshError="1"/>
      <sheetData sheetId="43444" refreshError="1"/>
      <sheetData sheetId="43445" refreshError="1"/>
      <sheetData sheetId="43446" refreshError="1"/>
      <sheetData sheetId="43447" refreshError="1"/>
      <sheetData sheetId="43448" refreshError="1"/>
      <sheetData sheetId="43449" refreshError="1"/>
      <sheetData sheetId="43450" refreshError="1"/>
      <sheetData sheetId="43451" refreshError="1"/>
      <sheetData sheetId="43452" refreshError="1"/>
      <sheetData sheetId="43453" refreshError="1"/>
      <sheetData sheetId="43454" refreshError="1"/>
      <sheetData sheetId="43455" refreshError="1"/>
      <sheetData sheetId="43456" refreshError="1"/>
      <sheetData sheetId="43457" refreshError="1"/>
      <sheetData sheetId="43458" refreshError="1"/>
      <sheetData sheetId="43459" refreshError="1"/>
      <sheetData sheetId="43460" refreshError="1"/>
      <sheetData sheetId="43461" refreshError="1"/>
      <sheetData sheetId="43462" refreshError="1"/>
      <sheetData sheetId="43463" refreshError="1"/>
      <sheetData sheetId="43464" refreshError="1"/>
      <sheetData sheetId="43465" refreshError="1"/>
      <sheetData sheetId="43466" refreshError="1"/>
      <sheetData sheetId="43467" refreshError="1"/>
      <sheetData sheetId="43468" refreshError="1"/>
      <sheetData sheetId="43469" refreshError="1"/>
      <sheetData sheetId="43470" refreshError="1"/>
      <sheetData sheetId="43471" refreshError="1"/>
      <sheetData sheetId="43472" refreshError="1"/>
      <sheetData sheetId="43473" refreshError="1"/>
      <sheetData sheetId="43474" refreshError="1"/>
      <sheetData sheetId="43475" refreshError="1"/>
      <sheetData sheetId="43476" refreshError="1"/>
      <sheetData sheetId="43477" refreshError="1"/>
      <sheetData sheetId="43478" refreshError="1"/>
      <sheetData sheetId="43479" refreshError="1"/>
      <sheetData sheetId="43480" refreshError="1"/>
      <sheetData sheetId="43481" refreshError="1"/>
      <sheetData sheetId="43482" refreshError="1"/>
      <sheetData sheetId="43483" refreshError="1"/>
      <sheetData sheetId="43484" refreshError="1"/>
      <sheetData sheetId="43485" refreshError="1"/>
      <sheetData sheetId="43486" refreshError="1"/>
      <sheetData sheetId="43487" refreshError="1"/>
      <sheetData sheetId="43488" refreshError="1"/>
      <sheetData sheetId="43489" refreshError="1"/>
      <sheetData sheetId="43490" refreshError="1"/>
      <sheetData sheetId="43491" refreshError="1"/>
      <sheetData sheetId="43492" refreshError="1"/>
      <sheetData sheetId="43493" refreshError="1"/>
      <sheetData sheetId="43494" refreshError="1"/>
      <sheetData sheetId="43495" refreshError="1"/>
      <sheetData sheetId="43496" refreshError="1"/>
      <sheetData sheetId="43497" refreshError="1"/>
      <sheetData sheetId="43498" refreshError="1"/>
      <sheetData sheetId="43499" refreshError="1"/>
      <sheetData sheetId="43500" refreshError="1"/>
      <sheetData sheetId="43501" refreshError="1"/>
      <sheetData sheetId="43502" refreshError="1"/>
      <sheetData sheetId="43503" refreshError="1"/>
      <sheetData sheetId="43504" refreshError="1"/>
      <sheetData sheetId="43505" refreshError="1"/>
      <sheetData sheetId="43506" refreshError="1"/>
      <sheetData sheetId="43507" refreshError="1"/>
      <sheetData sheetId="43508" refreshError="1"/>
      <sheetData sheetId="43509" refreshError="1"/>
      <sheetData sheetId="43510" refreshError="1"/>
      <sheetData sheetId="43511" refreshError="1"/>
      <sheetData sheetId="43512" refreshError="1"/>
      <sheetData sheetId="43513" refreshError="1"/>
      <sheetData sheetId="43514" refreshError="1"/>
      <sheetData sheetId="43515" refreshError="1"/>
      <sheetData sheetId="43516" refreshError="1"/>
      <sheetData sheetId="43517" refreshError="1"/>
      <sheetData sheetId="43518" refreshError="1"/>
      <sheetData sheetId="43519" refreshError="1"/>
      <sheetData sheetId="43520" refreshError="1"/>
      <sheetData sheetId="43521" refreshError="1"/>
      <sheetData sheetId="43522" refreshError="1"/>
      <sheetData sheetId="43523" refreshError="1"/>
      <sheetData sheetId="43524" refreshError="1"/>
      <sheetData sheetId="43525" refreshError="1"/>
      <sheetData sheetId="43526" refreshError="1"/>
      <sheetData sheetId="43527" refreshError="1"/>
      <sheetData sheetId="43528" refreshError="1"/>
      <sheetData sheetId="43529" refreshError="1"/>
      <sheetData sheetId="43530" refreshError="1"/>
      <sheetData sheetId="43531" refreshError="1"/>
      <sheetData sheetId="43532" refreshError="1"/>
      <sheetData sheetId="43533" refreshError="1"/>
      <sheetData sheetId="43534" refreshError="1"/>
      <sheetData sheetId="43535" refreshError="1"/>
      <sheetData sheetId="43536" refreshError="1"/>
      <sheetData sheetId="43537" refreshError="1"/>
      <sheetData sheetId="43538" refreshError="1"/>
      <sheetData sheetId="43539" refreshError="1"/>
      <sheetData sheetId="43540" refreshError="1"/>
      <sheetData sheetId="43541" refreshError="1"/>
      <sheetData sheetId="43542" refreshError="1"/>
      <sheetData sheetId="43543" refreshError="1"/>
      <sheetData sheetId="43544" refreshError="1"/>
      <sheetData sheetId="43545" refreshError="1"/>
      <sheetData sheetId="43546" refreshError="1"/>
      <sheetData sheetId="43547" refreshError="1"/>
      <sheetData sheetId="43548" refreshError="1"/>
      <sheetData sheetId="43549" refreshError="1"/>
      <sheetData sheetId="43550" refreshError="1"/>
      <sheetData sheetId="43551" refreshError="1"/>
      <sheetData sheetId="43552" refreshError="1"/>
      <sheetData sheetId="43553" refreshError="1"/>
      <sheetData sheetId="43554" refreshError="1"/>
      <sheetData sheetId="43555" refreshError="1"/>
      <sheetData sheetId="43556" refreshError="1"/>
      <sheetData sheetId="43557" refreshError="1"/>
      <sheetData sheetId="43558" refreshError="1"/>
      <sheetData sheetId="43559" refreshError="1"/>
      <sheetData sheetId="43560" refreshError="1"/>
      <sheetData sheetId="43561" refreshError="1"/>
      <sheetData sheetId="43562" refreshError="1"/>
      <sheetData sheetId="43563" refreshError="1"/>
      <sheetData sheetId="43564" refreshError="1"/>
      <sheetData sheetId="43565" refreshError="1"/>
      <sheetData sheetId="43566" refreshError="1"/>
      <sheetData sheetId="43567" refreshError="1"/>
      <sheetData sheetId="43568" refreshError="1"/>
      <sheetData sheetId="43569" refreshError="1"/>
      <sheetData sheetId="43570" refreshError="1"/>
      <sheetData sheetId="43571" refreshError="1"/>
      <sheetData sheetId="43572" refreshError="1"/>
      <sheetData sheetId="43573" refreshError="1"/>
      <sheetData sheetId="43574" refreshError="1"/>
      <sheetData sheetId="43575" refreshError="1"/>
      <sheetData sheetId="43576" refreshError="1"/>
      <sheetData sheetId="43577" refreshError="1"/>
      <sheetData sheetId="43578" refreshError="1"/>
      <sheetData sheetId="43579" refreshError="1"/>
      <sheetData sheetId="43580" refreshError="1"/>
      <sheetData sheetId="43581" refreshError="1"/>
      <sheetData sheetId="43582" refreshError="1"/>
      <sheetData sheetId="43583" refreshError="1"/>
      <sheetData sheetId="43584" refreshError="1"/>
      <sheetData sheetId="43585" refreshError="1"/>
      <sheetData sheetId="43586" refreshError="1"/>
      <sheetData sheetId="43587" refreshError="1"/>
      <sheetData sheetId="43588" refreshError="1"/>
      <sheetData sheetId="43589" refreshError="1"/>
      <sheetData sheetId="43590" refreshError="1"/>
      <sheetData sheetId="43591" refreshError="1"/>
      <sheetData sheetId="43592" refreshError="1"/>
      <sheetData sheetId="43593" refreshError="1"/>
      <sheetData sheetId="43594" refreshError="1"/>
      <sheetData sheetId="43595" refreshError="1"/>
      <sheetData sheetId="43596" refreshError="1"/>
      <sheetData sheetId="43597" refreshError="1"/>
      <sheetData sheetId="43598" refreshError="1"/>
      <sheetData sheetId="43599" refreshError="1"/>
      <sheetData sheetId="43600" refreshError="1"/>
      <sheetData sheetId="43601" refreshError="1"/>
      <sheetData sheetId="43602" refreshError="1"/>
      <sheetData sheetId="43603" refreshError="1"/>
      <sheetData sheetId="43604" refreshError="1"/>
      <sheetData sheetId="43605" refreshError="1"/>
      <sheetData sheetId="43606" refreshError="1"/>
      <sheetData sheetId="43607" refreshError="1"/>
      <sheetData sheetId="43608" refreshError="1"/>
      <sheetData sheetId="43609" refreshError="1"/>
      <sheetData sheetId="43610" refreshError="1"/>
      <sheetData sheetId="43611" refreshError="1"/>
      <sheetData sheetId="43612" refreshError="1"/>
      <sheetData sheetId="43613" refreshError="1"/>
      <sheetData sheetId="43614" refreshError="1"/>
      <sheetData sheetId="43615" refreshError="1"/>
      <sheetData sheetId="43616" refreshError="1"/>
      <sheetData sheetId="43617" refreshError="1"/>
      <sheetData sheetId="43618" refreshError="1"/>
      <sheetData sheetId="43619" refreshError="1"/>
      <sheetData sheetId="43620" refreshError="1"/>
      <sheetData sheetId="43621" refreshError="1"/>
      <sheetData sheetId="43622" refreshError="1"/>
      <sheetData sheetId="43623" refreshError="1"/>
      <sheetData sheetId="43624" refreshError="1"/>
      <sheetData sheetId="43625" refreshError="1"/>
      <sheetData sheetId="43626" refreshError="1"/>
      <sheetData sheetId="43627" refreshError="1"/>
      <sheetData sheetId="43628" refreshError="1"/>
      <sheetData sheetId="43629" refreshError="1"/>
      <sheetData sheetId="43630" refreshError="1"/>
      <sheetData sheetId="43631" refreshError="1"/>
      <sheetData sheetId="43632" refreshError="1"/>
      <sheetData sheetId="43633" refreshError="1"/>
      <sheetData sheetId="43634" refreshError="1"/>
      <sheetData sheetId="43635" refreshError="1"/>
      <sheetData sheetId="43636" refreshError="1"/>
      <sheetData sheetId="43637" refreshError="1"/>
      <sheetData sheetId="43638" refreshError="1"/>
      <sheetData sheetId="43639" refreshError="1"/>
      <sheetData sheetId="43640" refreshError="1"/>
      <sheetData sheetId="43641" refreshError="1"/>
      <sheetData sheetId="43642" refreshError="1"/>
      <sheetData sheetId="43643" refreshError="1"/>
      <sheetData sheetId="43644" refreshError="1"/>
      <sheetData sheetId="43645" refreshError="1"/>
      <sheetData sheetId="43646" refreshError="1"/>
      <sheetData sheetId="43647" refreshError="1"/>
      <sheetData sheetId="43648" refreshError="1"/>
      <sheetData sheetId="43649" refreshError="1"/>
      <sheetData sheetId="43650" refreshError="1"/>
      <sheetData sheetId="43651" refreshError="1"/>
      <sheetData sheetId="43652" refreshError="1"/>
      <sheetData sheetId="43653" refreshError="1"/>
      <sheetData sheetId="43654" refreshError="1"/>
      <sheetData sheetId="43655" refreshError="1"/>
      <sheetData sheetId="43656" refreshError="1"/>
      <sheetData sheetId="43657" refreshError="1"/>
      <sheetData sheetId="43658" refreshError="1"/>
      <sheetData sheetId="43659" refreshError="1"/>
      <sheetData sheetId="43660" refreshError="1"/>
      <sheetData sheetId="43661" refreshError="1"/>
      <sheetData sheetId="43662" refreshError="1"/>
      <sheetData sheetId="43663" refreshError="1"/>
      <sheetData sheetId="43664" refreshError="1"/>
      <sheetData sheetId="43665" refreshError="1"/>
      <sheetData sheetId="43666" refreshError="1"/>
      <sheetData sheetId="43667" refreshError="1"/>
      <sheetData sheetId="43668" refreshError="1"/>
      <sheetData sheetId="43669" refreshError="1"/>
      <sheetData sheetId="43670" refreshError="1"/>
      <sheetData sheetId="43671" refreshError="1"/>
      <sheetData sheetId="43672" refreshError="1"/>
      <sheetData sheetId="43673" refreshError="1"/>
      <sheetData sheetId="43674" refreshError="1"/>
      <sheetData sheetId="43675" refreshError="1"/>
      <sheetData sheetId="43676" refreshError="1"/>
      <sheetData sheetId="43677" refreshError="1"/>
      <sheetData sheetId="43678" refreshError="1"/>
      <sheetData sheetId="43679" refreshError="1"/>
      <sheetData sheetId="43680" refreshError="1"/>
      <sheetData sheetId="43681" refreshError="1"/>
      <sheetData sheetId="43682" refreshError="1"/>
      <sheetData sheetId="43683" refreshError="1"/>
      <sheetData sheetId="43684" refreshError="1"/>
      <sheetData sheetId="43685" refreshError="1"/>
      <sheetData sheetId="43686" refreshError="1"/>
      <sheetData sheetId="43687" refreshError="1"/>
      <sheetData sheetId="43688" refreshError="1"/>
      <sheetData sheetId="43689" refreshError="1"/>
      <sheetData sheetId="43690" refreshError="1"/>
      <sheetData sheetId="43691" refreshError="1"/>
      <sheetData sheetId="43692" refreshError="1"/>
      <sheetData sheetId="43693" refreshError="1"/>
      <sheetData sheetId="43694" refreshError="1"/>
      <sheetData sheetId="43695" refreshError="1"/>
      <sheetData sheetId="43696" refreshError="1"/>
      <sheetData sheetId="43697" refreshError="1"/>
      <sheetData sheetId="43698" refreshError="1"/>
      <sheetData sheetId="43699" refreshError="1"/>
      <sheetData sheetId="43700" refreshError="1"/>
      <sheetData sheetId="43701" refreshError="1"/>
      <sheetData sheetId="43702" refreshError="1"/>
      <sheetData sheetId="43703" refreshError="1"/>
      <sheetData sheetId="43704" refreshError="1"/>
      <sheetData sheetId="43705" refreshError="1"/>
      <sheetData sheetId="43706" refreshError="1"/>
      <sheetData sheetId="43707" refreshError="1"/>
      <sheetData sheetId="43708" refreshError="1"/>
      <sheetData sheetId="43709" refreshError="1"/>
      <sheetData sheetId="43710" refreshError="1"/>
      <sheetData sheetId="43711" refreshError="1"/>
      <sheetData sheetId="43712" refreshError="1"/>
      <sheetData sheetId="43713" refreshError="1"/>
      <sheetData sheetId="43714" refreshError="1"/>
      <sheetData sheetId="43715" refreshError="1"/>
      <sheetData sheetId="43716" refreshError="1"/>
      <sheetData sheetId="43717" refreshError="1"/>
      <sheetData sheetId="43718" refreshError="1"/>
      <sheetData sheetId="43719" refreshError="1"/>
      <sheetData sheetId="43720" refreshError="1"/>
      <sheetData sheetId="43721" refreshError="1"/>
      <sheetData sheetId="43722" refreshError="1"/>
      <sheetData sheetId="43723" refreshError="1"/>
      <sheetData sheetId="43724" refreshError="1"/>
      <sheetData sheetId="43725" refreshError="1"/>
      <sheetData sheetId="43726" refreshError="1"/>
      <sheetData sheetId="43727" refreshError="1"/>
      <sheetData sheetId="43728" refreshError="1"/>
      <sheetData sheetId="43729" refreshError="1"/>
      <sheetData sheetId="43730" refreshError="1"/>
      <sheetData sheetId="43731" refreshError="1"/>
      <sheetData sheetId="43732" refreshError="1"/>
      <sheetData sheetId="43733" refreshError="1"/>
      <sheetData sheetId="43734" refreshError="1"/>
      <sheetData sheetId="43735" refreshError="1"/>
      <sheetData sheetId="43736" refreshError="1"/>
      <sheetData sheetId="43737" refreshError="1"/>
      <sheetData sheetId="43738" refreshError="1"/>
      <sheetData sheetId="43739" refreshError="1"/>
      <sheetData sheetId="43740" refreshError="1"/>
      <sheetData sheetId="43741" refreshError="1"/>
      <sheetData sheetId="43742" refreshError="1"/>
      <sheetData sheetId="43743" refreshError="1"/>
      <sheetData sheetId="43744" refreshError="1"/>
      <sheetData sheetId="43745" refreshError="1"/>
      <sheetData sheetId="43746" refreshError="1"/>
      <sheetData sheetId="43747" refreshError="1"/>
      <sheetData sheetId="43748" refreshError="1"/>
      <sheetData sheetId="43749" refreshError="1"/>
      <sheetData sheetId="43750" refreshError="1"/>
      <sheetData sheetId="43751" refreshError="1"/>
      <sheetData sheetId="43752" refreshError="1"/>
      <sheetData sheetId="43753" refreshError="1"/>
      <sheetData sheetId="43754" refreshError="1"/>
      <sheetData sheetId="43755" refreshError="1"/>
      <sheetData sheetId="43756" refreshError="1"/>
      <sheetData sheetId="43757" refreshError="1"/>
      <sheetData sheetId="43758" refreshError="1"/>
      <sheetData sheetId="43759" refreshError="1"/>
      <sheetData sheetId="43760" refreshError="1"/>
      <sheetData sheetId="43761" refreshError="1"/>
      <sheetData sheetId="43762" refreshError="1"/>
      <sheetData sheetId="43763" refreshError="1"/>
      <sheetData sheetId="43764" refreshError="1"/>
      <sheetData sheetId="43765" refreshError="1"/>
      <sheetData sheetId="43766" refreshError="1"/>
      <sheetData sheetId="43767" refreshError="1"/>
      <sheetData sheetId="43768" refreshError="1"/>
      <sheetData sheetId="43769" refreshError="1"/>
      <sheetData sheetId="43770" refreshError="1"/>
      <sheetData sheetId="43771" refreshError="1"/>
      <sheetData sheetId="43772" refreshError="1"/>
      <sheetData sheetId="43773" refreshError="1"/>
      <sheetData sheetId="43774" refreshError="1"/>
      <sheetData sheetId="43775" refreshError="1"/>
      <sheetData sheetId="43776" refreshError="1"/>
      <sheetData sheetId="43777" refreshError="1"/>
      <sheetData sheetId="43778" refreshError="1"/>
      <sheetData sheetId="43779" refreshError="1"/>
      <sheetData sheetId="43780" refreshError="1"/>
      <sheetData sheetId="43781" refreshError="1"/>
      <sheetData sheetId="43782" refreshError="1"/>
      <sheetData sheetId="43783" refreshError="1"/>
      <sheetData sheetId="43784" refreshError="1"/>
      <sheetData sheetId="43785" refreshError="1"/>
      <sheetData sheetId="43786" refreshError="1"/>
      <sheetData sheetId="43787" refreshError="1"/>
      <sheetData sheetId="43788" refreshError="1"/>
      <sheetData sheetId="43789" refreshError="1"/>
      <sheetData sheetId="43790" refreshError="1"/>
      <sheetData sheetId="43791" refreshError="1"/>
      <sheetData sheetId="43792" refreshError="1"/>
      <sheetData sheetId="43793" refreshError="1"/>
      <sheetData sheetId="43794" refreshError="1"/>
      <sheetData sheetId="43795" refreshError="1"/>
      <sheetData sheetId="43796" refreshError="1"/>
      <sheetData sheetId="43797" refreshError="1"/>
      <sheetData sheetId="43798" refreshError="1"/>
      <sheetData sheetId="43799" refreshError="1"/>
      <sheetData sheetId="43800" refreshError="1"/>
      <sheetData sheetId="43801" refreshError="1"/>
      <sheetData sheetId="43802" refreshError="1"/>
      <sheetData sheetId="43803" refreshError="1"/>
      <sheetData sheetId="43804" refreshError="1"/>
      <sheetData sheetId="43805" refreshError="1"/>
      <sheetData sheetId="43806" refreshError="1"/>
      <sheetData sheetId="43807" refreshError="1"/>
      <sheetData sheetId="43808" refreshError="1"/>
      <sheetData sheetId="43809" refreshError="1"/>
      <sheetData sheetId="43810" refreshError="1"/>
      <sheetData sheetId="43811" refreshError="1"/>
      <sheetData sheetId="43812" refreshError="1"/>
      <sheetData sheetId="43813" refreshError="1"/>
      <sheetData sheetId="43814" refreshError="1"/>
      <sheetData sheetId="43815" refreshError="1"/>
      <sheetData sheetId="43816" refreshError="1"/>
      <sheetData sheetId="43817" refreshError="1"/>
      <sheetData sheetId="43818" refreshError="1"/>
      <sheetData sheetId="43819" refreshError="1"/>
      <sheetData sheetId="43820" refreshError="1"/>
      <sheetData sheetId="43821" refreshError="1"/>
      <sheetData sheetId="43822" refreshError="1"/>
      <sheetData sheetId="43823" refreshError="1"/>
      <sheetData sheetId="43824" refreshError="1"/>
      <sheetData sheetId="43825" refreshError="1"/>
      <sheetData sheetId="43826" refreshError="1"/>
      <sheetData sheetId="43827" refreshError="1"/>
      <sheetData sheetId="43828" refreshError="1"/>
      <sheetData sheetId="43829" refreshError="1"/>
      <sheetData sheetId="43830" refreshError="1"/>
      <sheetData sheetId="43831" refreshError="1"/>
      <sheetData sheetId="43832" refreshError="1"/>
      <sheetData sheetId="43833" refreshError="1"/>
      <sheetData sheetId="43834" refreshError="1"/>
      <sheetData sheetId="43835" refreshError="1"/>
      <sheetData sheetId="43836" refreshError="1"/>
      <sheetData sheetId="43837" refreshError="1"/>
      <sheetData sheetId="43838" refreshError="1"/>
      <sheetData sheetId="43839" refreshError="1"/>
      <sheetData sheetId="43840" refreshError="1"/>
      <sheetData sheetId="43841" refreshError="1"/>
      <sheetData sheetId="43842" refreshError="1"/>
      <sheetData sheetId="43843" refreshError="1"/>
      <sheetData sheetId="43844" refreshError="1"/>
      <sheetData sheetId="43845" refreshError="1"/>
      <sheetData sheetId="43846" refreshError="1"/>
      <sheetData sheetId="43847" refreshError="1"/>
      <sheetData sheetId="43848" refreshError="1"/>
      <sheetData sheetId="43849" refreshError="1"/>
      <sheetData sheetId="43850" refreshError="1"/>
      <sheetData sheetId="43851" refreshError="1"/>
      <sheetData sheetId="43852" refreshError="1"/>
      <sheetData sheetId="43853" refreshError="1"/>
      <sheetData sheetId="43854" refreshError="1"/>
      <sheetData sheetId="43855" refreshError="1"/>
      <sheetData sheetId="43856" refreshError="1"/>
      <sheetData sheetId="43857" refreshError="1"/>
      <sheetData sheetId="43858" refreshError="1"/>
      <sheetData sheetId="43859" refreshError="1"/>
      <sheetData sheetId="43860" refreshError="1"/>
      <sheetData sheetId="43861" refreshError="1"/>
      <sheetData sheetId="43862" refreshError="1"/>
      <sheetData sheetId="43863" refreshError="1"/>
      <sheetData sheetId="43864" refreshError="1"/>
      <sheetData sheetId="43865" refreshError="1"/>
      <sheetData sheetId="43866" refreshError="1"/>
      <sheetData sheetId="43867" refreshError="1"/>
      <sheetData sheetId="43868" refreshError="1"/>
      <sheetData sheetId="43869" refreshError="1"/>
      <sheetData sheetId="43870" refreshError="1"/>
      <sheetData sheetId="43871" refreshError="1"/>
      <sheetData sheetId="43872" refreshError="1"/>
      <sheetData sheetId="43873" refreshError="1"/>
      <sheetData sheetId="43874" refreshError="1"/>
      <sheetData sheetId="43875" refreshError="1"/>
      <sheetData sheetId="43876" refreshError="1"/>
      <sheetData sheetId="43877" refreshError="1"/>
      <sheetData sheetId="43878" refreshError="1"/>
      <sheetData sheetId="43879" refreshError="1"/>
      <sheetData sheetId="43880" refreshError="1"/>
      <sheetData sheetId="43881" refreshError="1"/>
      <sheetData sheetId="43882" refreshError="1"/>
      <sheetData sheetId="43883" refreshError="1"/>
      <sheetData sheetId="43884" refreshError="1"/>
      <sheetData sheetId="43885" refreshError="1"/>
      <sheetData sheetId="43886" refreshError="1"/>
      <sheetData sheetId="43887" refreshError="1"/>
      <sheetData sheetId="43888" refreshError="1"/>
      <sheetData sheetId="43889" refreshError="1"/>
      <sheetData sheetId="43890" refreshError="1"/>
      <sheetData sheetId="43891" refreshError="1"/>
      <sheetData sheetId="43892" refreshError="1"/>
      <sheetData sheetId="43893" refreshError="1"/>
      <sheetData sheetId="43894" refreshError="1"/>
      <sheetData sheetId="43895" refreshError="1"/>
      <sheetData sheetId="43896" refreshError="1"/>
      <sheetData sheetId="43897" refreshError="1"/>
      <sheetData sheetId="43898" refreshError="1"/>
      <sheetData sheetId="43899" refreshError="1"/>
      <sheetData sheetId="43900" refreshError="1"/>
      <sheetData sheetId="43901" refreshError="1"/>
      <sheetData sheetId="43902" refreshError="1"/>
      <sheetData sheetId="43903" refreshError="1"/>
      <sheetData sheetId="43904" refreshError="1"/>
      <sheetData sheetId="43905" refreshError="1"/>
      <sheetData sheetId="43906" refreshError="1"/>
      <sheetData sheetId="43907" refreshError="1"/>
      <sheetData sheetId="43908" refreshError="1"/>
      <sheetData sheetId="43909" refreshError="1"/>
      <sheetData sheetId="43910" refreshError="1"/>
      <sheetData sheetId="43911" refreshError="1"/>
      <sheetData sheetId="43912" refreshError="1"/>
      <sheetData sheetId="43913" refreshError="1"/>
      <sheetData sheetId="43914" refreshError="1"/>
      <sheetData sheetId="43915" refreshError="1"/>
      <sheetData sheetId="43916" refreshError="1"/>
      <sheetData sheetId="43917" refreshError="1"/>
      <sheetData sheetId="43918" refreshError="1"/>
      <sheetData sheetId="43919" refreshError="1"/>
      <sheetData sheetId="43920" refreshError="1"/>
      <sheetData sheetId="43921" refreshError="1"/>
      <sheetData sheetId="43922" refreshError="1"/>
      <sheetData sheetId="43923" refreshError="1"/>
      <sheetData sheetId="43924" refreshError="1"/>
      <sheetData sheetId="43925" refreshError="1"/>
      <sheetData sheetId="43926" refreshError="1"/>
      <sheetData sheetId="43927" refreshError="1"/>
      <sheetData sheetId="43928" refreshError="1"/>
      <sheetData sheetId="43929" refreshError="1"/>
      <sheetData sheetId="43930" refreshError="1"/>
      <sheetData sheetId="43931" refreshError="1"/>
      <sheetData sheetId="43932" refreshError="1"/>
      <sheetData sheetId="43933" refreshError="1"/>
      <sheetData sheetId="43934" refreshError="1"/>
      <sheetData sheetId="43935" refreshError="1"/>
      <sheetData sheetId="43936" refreshError="1"/>
      <sheetData sheetId="43937" refreshError="1"/>
      <sheetData sheetId="43938" refreshError="1"/>
      <sheetData sheetId="43939" refreshError="1"/>
      <sheetData sheetId="43940" refreshError="1"/>
      <sheetData sheetId="43941" refreshError="1"/>
      <sheetData sheetId="43942" refreshError="1"/>
      <sheetData sheetId="43943" refreshError="1"/>
      <sheetData sheetId="43944" refreshError="1"/>
      <sheetData sheetId="43945" refreshError="1"/>
      <sheetData sheetId="43946" refreshError="1"/>
      <sheetData sheetId="43947" refreshError="1"/>
      <sheetData sheetId="43948" refreshError="1"/>
      <sheetData sheetId="43949" refreshError="1"/>
      <sheetData sheetId="43950" refreshError="1"/>
      <sheetData sheetId="43951" refreshError="1"/>
      <sheetData sheetId="43952" refreshError="1"/>
      <sheetData sheetId="43953" refreshError="1"/>
      <sheetData sheetId="43954" refreshError="1"/>
      <sheetData sheetId="43955" refreshError="1"/>
      <sheetData sheetId="43956" refreshError="1"/>
      <sheetData sheetId="43957" refreshError="1"/>
      <sheetData sheetId="43958" refreshError="1"/>
      <sheetData sheetId="43959" refreshError="1"/>
      <sheetData sheetId="43960" refreshError="1"/>
      <sheetData sheetId="43961" refreshError="1"/>
      <sheetData sheetId="43962" refreshError="1"/>
      <sheetData sheetId="43963" refreshError="1"/>
      <sheetData sheetId="43964" refreshError="1"/>
      <sheetData sheetId="43965" refreshError="1"/>
      <sheetData sheetId="43966" refreshError="1"/>
      <sheetData sheetId="43967" refreshError="1"/>
      <sheetData sheetId="43968" refreshError="1"/>
      <sheetData sheetId="43969" refreshError="1"/>
      <sheetData sheetId="43970" refreshError="1"/>
      <sheetData sheetId="43971" refreshError="1"/>
      <sheetData sheetId="43972" refreshError="1"/>
      <sheetData sheetId="43973" refreshError="1"/>
      <sheetData sheetId="43974" refreshError="1"/>
      <sheetData sheetId="43975" refreshError="1"/>
      <sheetData sheetId="43976" refreshError="1"/>
      <sheetData sheetId="43977" refreshError="1"/>
      <sheetData sheetId="43978" refreshError="1"/>
      <sheetData sheetId="43979" refreshError="1"/>
      <sheetData sheetId="43980" refreshError="1"/>
      <sheetData sheetId="43981" refreshError="1"/>
      <sheetData sheetId="43982" refreshError="1"/>
      <sheetData sheetId="43983" refreshError="1"/>
      <sheetData sheetId="43984" refreshError="1"/>
      <sheetData sheetId="43985" refreshError="1"/>
      <sheetData sheetId="43986" refreshError="1"/>
      <sheetData sheetId="43987" refreshError="1"/>
      <sheetData sheetId="43988" refreshError="1"/>
      <sheetData sheetId="43989" refreshError="1"/>
      <sheetData sheetId="43990" refreshError="1"/>
      <sheetData sheetId="43991" refreshError="1"/>
      <sheetData sheetId="43992" refreshError="1"/>
      <sheetData sheetId="43993" refreshError="1"/>
      <sheetData sheetId="43994" refreshError="1"/>
      <sheetData sheetId="43995" refreshError="1"/>
      <sheetData sheetId="43996" refreshError="1"/>
      <sheetData sheetId="43997" refreshError="1"/>
      <sheetData sheetId="43998" refreshError="1"/>
      <sheetData sheetId="43999" refreshError="1"/>
      <sheetData sheetId="44000" refreshError="1"/>
      <sheetData sheetId="44001" refreshError="1"/>
      <sheetData sheetId="44002" refreshError="1"/>
      <sheetData sheetId="44003" refreshError="1"/>
      <sheetData sheetId="44004" refreshError="1"/>
      <sheetData sheetId="44005" refreshError="1"/>
      <sheetData sheetId="44006" refreshError="1"/>
      <sheetData sheetId="44007" refreshError="1"/>
      <sheetData sheetId="44008" refreshError="1"/>
      <sheetData sheetId="44009" refreshError="1"/>
      <sheetData sheetId="44010" refreshError="1"/>
      <sheetData sheetId="44011" refreshError="1"/>
      <sheetData sheetId="44012" refreshError="1"/>
      <sheetData sheetId="44013" refreshError="1"/>
      <sheetData sheetId="44014" refreshError="1"/>
      <sheetData sheetId="44015" refreshError="1"/>
      <sheetData sheetId="44016" refreshError="1"/>
      <sheetData sheetId="44017" refreshError="1"/>
      <sheetData sheetId="44018" refreshError="1"/>
      <sheetData sheetId="44019" refreshError="1"/>
      <sheetData sheetId="44020" refreshError="1"/>
      <sheetData sheetId="44021" refreshError="1"/>
      <sheetData sheetId="44022" refreshError="1"/>
      <sheetData sheetId="44023" refreshError="1"/>
      <sheetData sheetId="44024" refreshError="1"/>
      <sheetData sheetId="44025" refreshError="1"/>
      <sheetData sheetId="44026" refreshError="1"/>
      <sheetData sheetId="44027" refreshError="1"/>
      <sheetData sheetId="44028" refreshError="1"/>
      <sheetData sheetId="44029" refreshError="1"/>
      <sheetData sheetId="44030" refreshError="1"/>
      <sheetData sheetId="44031" refreshError="1"/>
      <sheetData sheetId="44032" refreshError="1"/>
      <sheetData sheetId="44033" refreshError="1"/>
      <sheetData sheetId="44034" refreshError="1"/>
      <sheetData sheetId="44035" refreshError="1"/>
      <sheetData sheetId="44036" refreshError="1"/>
      <sheetData sheetId="44037" refreshError="1"/>
      <sheetData sheetId="44038" refreshError="1"/>
      <sheetData sheetId="44039" refreshError="1"/>
      <sheetData sheetId="44040" refreshError="1"/>
      <sheetData sheetId="44041" refreshError="1"/>
      <sheetData sheetId="44042" refreshError="1"/>
      <sheetData sheetId="44043" refreshError="1"/>
      <sheetData sheetId="44044" refreshError="1"/>
      <sheetData sheetId="44045" refreshError="1"/>
      <sheetData sheetId="44046" refreshError="1"/>
      <sheetData sheetId="44047" refreshError="1"/>
      <sheetData sheetId="44048" refreshError="1"/>
      <sheetData sheetId="44049" refreshError="1"/>
      <sheetData sheetId="44050" refreshError="1"/>
      <sheetData sheetId="44051" refreshError="1"/>
      <sheetData sheetId="44052" refreshError="1"/>
      <sheetData sheetId="44053" refreshError="1"/>
      <sheetData sheetId="44054" refreshError="1"/>
      <sheetData sheetId="44055" refreshError="1"/>
      <sheetData sheetId="44056" refreshError="1"/>
      <sheetData sheetId="44057" refreshError="1"/>
      <sheetData sheetId="44058" refreshError="1"/>
      <sheetData sheetId="44059" refreshError="1"/>
      <sheetData sheetId="44060" refreshError="1"/>
      <sheetData sheetId="44061" refreshError="1"/>
      <sheetData sheetId="44062" refreshError="1"/>
      <sheetData sheetId="44063" refreshError="1"/>
      <sheetData sheetId="44064" refreshError="1"/>
      <sheetData sheetId="44065" refreshError="1"/>
      <sheetData sheetId="44066" refreshError="1"/>
      <sheetData sheetId="44067" refreshError="1"/>
      <sheetData sheetId="44068" refreshError="1"/>
      <sheetData sheetId="44069" refreshError="1"/>
      <sheetData sheetId="44070" refreshError="1"/>
      <sheetData sheetId="44071" refreshError="1"/>
      <sheetData sheetId="44072" refreshError="1"/>
      <sheetData sheetId="44073" refreshError="1"/>
      <sheetData sheetId="44074" refreshError="1"/>
      <sheetData sheetId="44075" refreshError="1"/>
      <sheetData sheetId="44076" refreshError="1"/>
      <sheetData sheetId="44077" refreshError="1"/>
      <sheetData sheetId="44078" refreshError="1"/>
      <sheetData sheetId="44079" refreshError="1"/>
      <sheetData sheetId="44080" refreshError="1"/>
      <sheetData sheetId="44081" refreshError="1"/>
      <sheetData sheetId="44082" refreshError="1"/>
      <sheetData sheetId="44083" refreshError="1"/>
      <sheetData sheetId="44084" refreshError="1"/>
      <sheetData sheetId="44085" refreshError="1"/>
      <sheetData sheetId="44086" refreshError="1"/>
      <sheetData sheetId="44087" refreshError="1"/>
      <sheetData sheetId="44088" refreshError="1"/>
      <sheetData sheetId="44089" refreshError="1"/>
      <sheetData sheetId="44090" refreshError="1"/>
      <sheetData sheetId="44091" refreshError="1"/>
      <sheetData sheetId="44092" refreshError="1"/>
      <sheetData sheetId="44093" refreshError="1"/>
      <sheetData sheetId="44094" refreshError="1"/>
      <sheetData sheetId="44095" refreshError="1"/>
      <sheetData sheetId="44096" refreshError="1"/>
      <sheetData sheetId="44097" refreshError="1"/>
      <sheetData sheetId="44098" refreshError="1"/>
      <sheetData sheetId="44099" refreshError="1"/>
      <sheetData sheetId="44100" refreshError="1"/>
      <sheetData sheetId="44101" refreshError="1"/>
      <sheetData sheetId="44102" refreshError="1"/>
      <sheetData sheetId="44103" refreshError="1"/>
      <sheetData sheetId="44104" refreshError="1"/>
      <sheetData sheetId="44105" refreshError="1"/>
      <sheetData sheetId="44106" refreshError="1"/>
      <sheetData sheetId="44107" refreshError="1"/>
      <sheetData sheetId="44108" refreshError="1"/>
      <sheetData sheetId="44109" refreshError="1"/>
      <sheetData sheetId="44110" refreshError="1"/>
      <sheetData sheetId="44111" refreshError="1"/>
      <sheetData sheetId="44112" refreshError="1"/>
      <sheetData sheetId="44113" refreshError="1"/>
      <sheetData sheetId="44114" refreshError="1"/>
      <sheetData sheetId="44115" refreshError="1"/>
      <sheetData sheetId="44116" refreshError="1"/>
      <sheetData sheetId="44117" refreshError="1"/>
      <sheetData sheetId="44118" refreshError="1"/>
      <sheetData sheetId="44119" refreshError="1"/>
      <sheetData sheetId="44120" refreshError="1"/>
      <sheetData sheetId="44121" refreshError="1"/>
      <sheetData sheetId="44122" refreshError="1"/>
      <sheetData sheetId="44123" refreshError="1"/>
      <sheetData sheetId="44124" refreshError="1"/>
      <sheetData sheetId="44125" refreshError="1"/>
      <sheetData sheetId="44126" refreshError="1"/>
      <sheetData sheetId="44127" refreshError="1"/>
      <sheetData sheetId="44128" refreshError="1"/>
      <sheetData sheetId="44129" refreshError="1"/>
      <sheetData sheetId="44130" refreshError="1"/>
      <sheetData sheetId="44131" refreshError="1"/>
      <sheetData sheetId="44132" refreshError="1"/>
      <sheetData sheetId="44133" refreshError="1"/>
      <sheetData sheetId="44134" refreshError="1"/>
      <sheetData sheetId="44135" refreshError="1"/>
      <sheetData sheetId="44136" refreshError="1"/>
      <sheetData sheetId="44137" refreshError="1"/>
      <sheetData sheetId="44138" refreshError="1"/>
      <sheetData sheetId="44139" refreshError="1"/>
      <sheetData sheetId="44140" refreshError="1"/>
      <sheetData sheetId="44141" refreshError="1"/>
      <sheetData sheetId="44142" refreshError="1"/>
      <sheetData sheetId="44143" refreshError="1"/>
      <sheetData sheetId="44144" refreshError="1"/>
      <sheetData sheetId="44145" refreshError="1"/>
      <sheetData sheetId="44146" refreshError="1"/>
      <sheetData sheetId="44147" refreshError="1"/>
      <sheetData sheetId="44148" refreshError="1"/>
      <sheetData sheetId="44149" refreshError="1"/>
      <sheetData sheetId="44150" refreshError="1"/>
      <sheetData sheetId="44151" refreshError="1"/>
      <sheetData sheetId="44152" refreshError="1"/>
      <sheetData sheetId="44153" refreshError="1"/>
      <sheetData sheetId="44154" refreshError="1"/>
      <sheetData sheetId="44155" refreshError="1"/>
      <sheetData sheetId="44156" refreshError="1"/>
      <sheetData sheetId="44157" refreshError="1"/>
      <sheetData sheetId="44158" refreshError="1"/>
      <sheetData sheetId="44159" refreshError="1"/>
      <sheetData sheetId="44160" refreshError="1"/>
      <sheetData sheetId="44161" refreshError="1"/>
      <sheetData sheetId="44162" refreshError="1"/>
      <sheetData sheetId="44163" refreshError="1"/>
      <sheetData sheetId="44164" refreshError="1"/>
      <sheetData sheetId="44165" refreshError="1"/>
      <sheetData sheetId="44166" refreshError="1"/>
      <sheetData sheetId="44167" refreshError="1"/>
      <sheetData sheetId="44168" refreshError="1"/>
      <sheetData sheetId="44169" refreshError="1"/>
      <sheetData sheetId="44170" refreshError="1"/>
      <sheetData sheetId="44171" refreshError="1"/>
      <sheetData sheetId="44172" refreshError="1"/>
      <sheetData sheetId="44173" refreshError="1"/>
      <sheetData sheetId="44174" refreshError="1"/>
      <sheetData sheetId="44175" refreshError="1"/>
      <sheetData sheetId="44176" refreshError="1"/>
      <sheetData sheetId="44177" refreshError="1"/>
      <sheetData sheetId="44178" refreshError="1"/>
      <sheetData sheetId="44179" refreshError="1"/>
      <sheetData sheetId="44180" refreshError="1"/>
      <sheetData sheetId="44181" refreshError="1"/>
      <sheetData sheetId="44182" refreshError="1"/>
      <sheetData sheetId="44183" refreshError="1"/>
      <sheetData sheetId="44184" refreshError="1"/>
      <sheetData sheetId="44185" refreshError="1"/>
      <sheetData sheetId="44186" refreshError="1"/>
      <sheetData sheetId="44187" refreshError="1"/>
      <sheetData sheetId="44188" refreshError="1"/>
      <sheetData sheetId="44189" refreshError="1"/>
      <sheetData sheetId="44190" refreshError="1"/>
      <sheetData sheetId="44191" refreshError="1"/>
      <sheetData sheetId="44192" refreshError="1"/>
      <sheetData sheetId="44193" refreshError="1"/>
      <sheetData sheetId="44194" refreshError="1"/>
      <sheetData sheetId="44195" refreshError="1"/>
      <sheetData sheetId="44196" refreshError="1"/>
      <sheetData sheetId="44197" refreshError="1"/>
      <sheetData sheetId="44198" refreshError="1"/>
      <sheetData sheetId="44199" refreshError="1"/>
      <sheetData sheetId="44200" refreshError="1"/>
      <sheetData sheetId="44201" refreshError="1"/>
      <sheetData sheetId="44202" refreshError="1"/>
      <sheetData sheetId="44203" refreshError="1"/>
      <sheetData sheetId="44204" refreshError="1"/>
      <sheetData sheetId="44205" refreshError="1"/>
      <sheetData sheetId="44206" refreshError="1"/>
      <sheetData sheetId="44207" refreshError="1"/>
      <sheetData sheetId="44208" refreshError="1"/>
      <sheetData sheetId="44209" refreshError="1"/>
      <sheetData sheetId="44210" refreshError="1"/>
      <sheetData sheetId="44211" refreshError="1"/>
      <sheetData sheetId="44212" refreshError="1"/>
      <sheetData sheetId="44213" refreshError="1"/>
      <sheetData sheetId="44214" refreshError="1"/>
      <sheetData sheetId="44215" refreshError="1"/>
      <sheetData sheetId="44216" refreshError="1"/>
      <sheetData sheetId="44217" refreshError="1"/>
      <sheetData sheetId="44218" refreshError="1"/>
      <sheetData sheetId="44219" refreshError="1"/>
      <sheetData sheetId="44220" refreshError="1"/>
      <sheetData sheetId="44221" refreshError="1"/>
      <sheetData sheetId="44222" refreshError="1"/>
      <sheetData sheetId="44223" refreshError="1"/>
      <sheetData sheetId="44224" refreshError="1"/>
      <sheetData sheetId="44225" refreshError="1"/>
      <sheetData sheetId="44226" refreshError="1"/>
      <sheetData sheetId="44227" refreshError="1"/>
      <sheetData sheetId="44228" refreshError="1"/>
      <sheetData sheetId="44229" refreshError="1"/>
      <sheetData sheetId="44230" refreshError="1"/>
      <sheetData sheetId="44231" refreshError="1"/>
      <sheetData sheetId="44232" refreshError="1"/>
      <sheetData sheetId="44233" refreshError="1"/>
      <sheetData sheetId="44234" refreshError="1"/>
      <sheetData sheetId="44235" refreshError="1"/>
      <sheetData sheetId="44236" refreshError="1"/>
      <sheetData sheetId="44237" refreshError="1"/>
      <sheetData sheetId="44238" refreshError="1"/>
      <sheetData sheetId="44239" refreshError="1"/>
      <sheetData sheetId="44240" refreshError="1"/>
      <sheetData sheetId="44241" refreshError="1"/>
      <sheetData sheetId="44242" refreshError="1"/>
      <sheetData sheetId="44243" refreshError="1"/>
      <sheetData sheetId="44244" refreshError="1"/>
      <sheetData sheetId="44245" refreshError="1"/>
      <sheetData sheetId="44246" refreshError="1"/>
      <sheetData sheetId="44247" refreshError="1"/>
      <sheetData sheetId="44248" refreshError="1"/>
      <sheetData sheetId="44249" refreshError="1"/>
      <sheetData sheetId="44250" refreshError="1"/>
      <sheetData sheetId="44251" refreshError="1"/>
      <sheetData sheetId="44252" refreshError="1"/>
      <sheetData sheetId="44253" refreshError="1"/>
      <sheetData sheetId="44254" refreshError="1"/>
      <sheetData sheetId="44255" refreshError="1"/>
      <sheetData sheetId="44256" refreshError="1"/>
      <sheetData sheetId="44257" refreshError="1"/>
      <sheetData sheetId="44258" refreshError="1"/>
      <sheetData sheetId="44259" refreshError="1"/>
      <sheetData sheetId="44260" refreshError="1"/>
      <sheetData sheetId="44261" refreshError="1"/>
      <sheetData sheetId="44262" refreshError="1"/>
      <sheetData sheetId="44263" refreshError="1"/>
      <sheetData sheetId="44264" refreshError="1"/>
      <sheetData sheetId="44265">
        <row r="9">
          <cell r="A9" t="str">
            <v>A</v>
          </cell>
        </row>
      </sheetData>
      <sheetData sheetId="44266" refreshError="1"/>
      <sheetData sheetId="44267" refreshError="1"/>
      <sheetData sheetId="44268" refreshError="1"/>
      <sheetData sheetId="44269" refreshError="1"/>
      <sheetData sheetId="44270"/>
      <sheetData sheetId="44271" refreshError="1"/>
      <sheetData sheetId="44272" refreshError="1"/>
      <sheetData sheetId="44273" refreshError="1"/>
      <sheetData sheetId="44274" refreshError="1"/>
      <sheetData sheetId="44275" refreshError="1"/>
      <sheetData sheetId="44276" refreshError="1"/>
      <sheetData sheetId="44277" refreshError="1"/>
      <sheetData sheetId="44278" refreshError="1"/>
      <sheetData sheetId="44279" refreshError="1"/>
      <sheetData sheetId="44280" refreshError="1"/>
      <sheetData sheetId="44281" refreshError="1"/>
      <sheetData sheetId="44282" refreshError="1"/>
      <sheetData sheetId="44283" refreshError="1"/>
      <sheetData sheetId="44284" refreshError="1"/>
      <sheetData sheetId="44285" refreshError="1"/>
      <sheetData sheetId="44286" refreshError="1"/>
      <sheetData sheetId="44287" refreshError="1"/>
      <sheetData sheetId="44288" refreshError="1"/>
      <sheetData sheetId="44289" refreshError="1"/>
      <sheetData sheetId="44290" refreshError="1"/>
      <sheetData sheetId="44291" refreshError="1"/>
      <sheetData sheetId="44292" refreshError="1"/>
      <sheetData sheetId="44293" refreshError="1"/>
      <sheetData sheetId="44294" refreshError="1"/>
      <sheetData sheetId="44295" refreshError="1"/>
      <sheetData sheetId="44296" refreshError="1"/>
      <sheetData sheetId="44297" refreshError="1"/>
      <sheetData sheetId="44298" refreshError="1"/>
      <sheetData sheetId="44299" refreshError="1"/>
      <sheetData sheetId="44300" refreshError="1"/>
      <sheetData sheetId="44301" refreshError="1"/>
      <sheetData sheetId="44302" refreshError="1"/>
      <sheetData sheetId="44303" refreshError="1"/>
      <sheetData sheetId="44304" refreshError="1"/>
      <sheetData sheetId="44305" refreshError="1"/>
      <sheetData sheetId="44306" refreshError="1"/>
      <sheetData sheetId="44307" refreshError="1"/>
      <sheetData sheetId="44308" refreshError="1"/>
      <sheetData sheetId="44309" refreshError="1"/>
      <sheetData sheetId="44310" refreshError="1"/>
      <sheetData sheetId="44311" refreshError="1"/>
      <sheetData sheetId="44312" refreshError="1"/>
      <sheetData sheetId="44313" refreshError="1"/>
      <sheetData sheetId="44314" refreshError="1"/>
      <sheetData sheetId="44315" refreshError="1"/>
      <sheetData sheetId="44316" refreshError="1"/>
      <sheetData sheetId="44317" refreshError="1"/>
      <sheetData sheetId="44318" refreshError="1"/>
      <sheetData sheetId="44319" refreshError="1"/>
      <sheetData sheetId="44320" refreshError="1"/>
      <sheetData sheetId="44321" refreshError="1"/>
      <sheetData sheetId="44322" refreshError="1"/>
      <sheetData sheetId="44323" refreshError="1"/>
      <sheetData sheetId="44324" refreshError="1"/>
      <sheetData sheetId="44325" refreshError="1"/>
      <sheetData sheetId="44326" refreshError="1"/>
      <sheetData sheetId="44327" refreshError="1"/>
      <sheetData sheetId="44328" refreshError="1"/>
      <sheetData sheetId="44329" refreshError="1"/>
      <sheetData sheetId="44330" refreshError="1"/>
      <sheetData sheetId="44331" refreshError="1"/>
      <sheetData sheetId="44332" refreshError="1"/>
      <sheetData sheetId="44333" refreshError="1"/>
      <sheetData sheetId="44334" refreshError="1"/>
      <sheetData sheetId="44335" refreshError="1"/>
      <sheetData sheetId="44336" refreshError="1"/>
      <sheetData sheetId="44337" refreshError="1"/>
      <sheetData sheetId="44338" refreshError="1"/>
      <sheetData sheetId="44339" refreshError="1"/>
      <sheetData sheetId="44340" refreshError="1"/>
      <sheetData sheetId="44341" refreshError="1"/>
      <sheetData sheetId="44342" refreshError="1"/>
      <sheetData sheetId="44343" refreshError="1"/>
      <sheetData sheetId="44344" refreshError="1"/>
      <sheetData sheetId="44345" refreshError="1"/>
      <sheetData sheetId="44346" refreshError="1"/>
      <sheetData sheetId="44347" refreshError="1"/>
      <sheetData sheetId="44348" refreshError="1"/>
      <sheetData sheetId="44349" refreshError="1"/>
      <sheetData sheetId="44350" refreshError="1"/>
      <sheetData sheetId="44351" refreshError="1"/>
      <sheetData sheetId="44352" refreshError="1"/>
      <sheetData sheetId="44353" refreshError="1"/>
      <sheetData sheetId="44354" refreshError="1"/>
      <sheetData sheetId="44355" refreshError="1"/>
      <sheetData sheetId="44356" refreshError="1"/>
      <sheetData sheetId="44357" refreshError="1"/>
      <sheetData sheetId="44358" refreshError="1"/>
      <sheetData sheetId="44359" refreshError="1"/>
      <sheetData sheetId="44360" refreshError="1"/>
      <sheetData sheetId="44361" refreshError="1"/>
      <sheetData sheetId="44362" refreshError="1"/>
      <sheetData sheetId="44363" refreshError="1"/>
      <sheetData sheetId="44364" refreshError="1"/>
      <sheetData sheetId="44365" refreshError="1"/>
      <sheetData sheetId="44366" refreshError="1"/>
      <sheetData sheetId="44367" refreshError="1"/>
      <sheetData sheetId="44368" refreshError="1"/>
      <sheetData sheetId="44369" refreshError="1"/>
      <sheetData sheetId="44370" refreshError="1"/>
      <sheetData sheetId="44371" refreshError="1"/>
      <sheetData sheetId="44372" refreshError="1"/>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sheetData sheetId="44420"/>
      <sheetData sheetId="44421"/>
      <sheetData sheetId="44422"/>
      <sheetData sheetId="44423"/>
      <sheetData sheetId="44424"/>
      <sheetData sheetId="44425"/>
      <sheetData sheetId="44426"/>
      <sheetData sheetId="44427"/>
      <sheetData sheetId="44428"/>
      <sheetData sheetId="44429"/>
      <sheetData sheetId="44430"/>
      <sheetData sheetId="44431"/>
      <sheetData sheetId="44432"/>
      <sheetData sheetId="44433"/>
      <sheetData sheetId="44434"/>
      <sheetData sheetId="44435"/>
      <sheetData sheetId="44436"/>
      <sheetData sheetId="44437"/>
      <sheetData sheetId="44438"/>
      <sheetData sheetId="44439"/>
      <sheetData sheetId="44440"/>
      <sheetData sheetId="44441"/>
      <sheetData sheetId="44442"/>
      <sheetData sheetId="44443"/>
      <sheetData sheetId="44444"/>
      <sheetData sheetId="44445"/>
      <sheetData sheetId="44446"/>
      <sheetData sheetId="44447"/>
      <sheetData sheetId="44448"/>
      <sheetData sheetId="44449"/>
      <sheetData sheetId="44450"/>
      <sheetData sheetId="44451"/>
      <sheetData sheetId="44452"/>
      <sheetData sheetId="44453"/>
      <sheetData sheetId="44454"/>
      <sheetData sheetId="44455"/>
      <sheetData sheetId="44456"/>
      <sheetData sheetId="44457"/>
      <sheetData sheetId="44458"/>
      <sheetData sheetId="44459"/>
      <sheetData sheetId="44460"/>
      <sheetData sheetId="44461"/>
      <sheetData sheetId="44462"/>
      <sheetData sheetId="44463"/>
      <sheetData sheetId="44464"/>
      <sheetData sheetId="44465"/>
      <sheetData sheetId="44466"/>
      <sheetData sheetId="44467"/>
      <sheetData sheetId="44468"/>
      <sheetData sheetId="44469"/>
      <sheetData sheetId="44470"/>
      <sheetData sheetId="44471"/>
      <sheetData sheetId="44472"/>
      <sheetData sheetId="44473"/>
      <sheetData sheetId="44474"/>
      <sheetData sheetId="44475"/>
      <sheetData sheetId="44476"/>
      <sheetData sheetId="44477"/>
      <sheetData sheetId="44478"/>
      <sheetData sheetId="44479"/>
      <sheetData sheetId="44480"/>
      <sheetData sheetId="44481"/>
      <sheetData sheetId="44482"/>
      <sheetData sheetId="44483"/>
      <sheetData sheetId="44484"/>
      <sheetData sheetId="44485"/>
      <sheetData sheetId="44486"/>
      <sheetData sheetId="44487"/>
      <sheetData sheetId="44488"/>
      <sheetData sheetId="44489"/>
      <sheetData sheetId="44490"/>
      <sheetData sheetId="44491"/>
      <sheetData sheetId="44492"/>
      <sheetData sheetId="44493"/>
      <sheetData sheetId="44494"/>
      <sheetData sheetId="44495"/>
      <sheetData sheetId="44496"/>
      <sheetData sheetId="44497"/>
      <sheetData sheetId="44498"/>
      <sheetData sheetId="44499"/>
      <sheetData sheetId="44500"/>
      <sheetData sheetId="44501"/>
      <sheetData sheetId="44502"/>
      <sheetData sheetId="44503"/>
      <sheetData sheetId="44504"/>
      <sheetData sheetId="44505"/>
      <sheetData sheetId="44506"/>
      <sheetData sheetId="44507"/>
      <sheetData sheetId="44508"/>
      <sheetData sheetId="44509"/>
      <sheetData sheetId="44510"/>
      <sheetData sheetId="44511"/>
      <sheetData sheetId="44512"/>
      <sheetData sheetId="44513"/>
      <sheetData sheetId="44514"/>
      <sheetData sheetId="44515"/>
      <sheetData sheetId="44516"/>
      <sheetData sheetId="44517"/>
      <sheetData sheetId="44518"/>
      <sheetData sheetId="44519"/>
      <sheetData sheetId="44520"/>
      <sheetData sheetId="44521"/>
      <sheetData sheetId="44522"/>
      <sheetData sheetId="44523"/>
      <sheetData sheetId="44524"/>
      <sheetData sheetId="44525"/>
      <sheetData sheetId="44526"/>
      <sheetData sheetId="44527"/>
      <sheetData sheetId="44528"/>
      <sheetData sheetId="44529"/>
      <sheetData sheetId="44530"/>
      <sheetData sheetId="44531"/>
      <sheetData sheetId="44532"/>
      <sheetData sheetId="44533"/>
      <sheetData sheetId="44534"/>
      <sheetData sheetId="44535"/>
      <sheetData sheetId="44536"/>
      <sheetData sheetId="44537"/>
      <sheetData sheetId="44538"/>
      <sheetData sheetId="44539"/>
      <sheetData sheetId="44540"/>
      <sheetData sheetId="44541"/>
      <sheetData sheetId="44542"/>
      <sheetData sheetId="44543"/>
      <sheetData sheetId="44544"/>
      <sheetData sheetId="44545"/>
      <sheetData sheetId="44546"/>
      <sheetData sheetId="44547"/>
      <sheetData sheetId="44548"/>
      <sheetData sheetId="44549"/>
      <sheetData sheetId="44550"/>
      <sheetData sheetId="44551"/>
      <sheetData sheetId="44552"/>
      <sheetData sheetId="44553"/>
      <sheetData sheetId="44554"/>
      <sheetData sheetId="44555"/>
      <sheetData sheetId="44556"/>
      <sheetData sheetId="44557"/>
      <sheetData sheetId="44558"/>
      <sheetData sheetId="44559"/>
      <sheetData sheetId="44560"/>
      <sheetData sheetId="44561"/>
      <sheetData sheetId="44562"/>
      <sheetData sheetId="44563"/>
      <sheetData sheetId="44564"/>
      <sheetData sheetId="44565"/>
      <sheetData sheetId="44566"/>
      <sheetData sheetId="44567"/>
      <sheetData sheetId="44568"/>
      <sheetData sheetId="44569"/>
      <sheetData sheetId="44570"/>
      <sheetData sheetId="44571"/>
      <sheetData sheetId="44572"/>
      <sheetData sheetId="44573"/>
      <sheetData sheetId="44574"/>
      <sheetData sheetId="44575"/>
      <sheetData sheetId="44576"/>
      <sheetData sheetId="44577"/>
      <sheetData sheetId="44578"/>
      <sheetData sheetId="44579"/>
      <sheetData sheetId="44580"/>
      <sheetData sheetId="44581"/>
      <sheetData sheetId="44582"/>
      <sheetData sheetId="44583"/>
      <sheetData sheetId="44584"/>
      <sheetData sheetId="44585"/>
      <sheetData sheetId="44586"/>
      <sheetData sheetId="44587"/>
      <sheetData sheetId="44588"/>
      <sheetData sheetId="44589"/>
      <sheetData sheetId="44590"/>
      <sheetData sheetId="44591"/>
      <sheetData sheetId="44592"/>
      <sheetData sheetId="44593"/>
      <sheetData sheetId="44594"/>
      <sheetData sheetId="44595"/>
      <sheetData sheetId="44596"/>
      <sheetData sheetId="44597"/>
      <sheetData sheetId="44598"/>
      <sheetData sheetId="44599"/>
      <sheetData sheetId="44600"/>
      <sheetData sheetId="44601"/>
      <sheetData sheetId="44602"/>
      <sheetData sheetId="44603"/>
      <sheetData sheetId="44604"/>
      <sheetData sheetId="44605"/>
      <sheetData sheetId="44606"/>
      <sheetData sheetId="44607"/>
      <sheetData sheetId="44608"/>
      <sheetData sheetId="44609"/>
      <sheetData sheetId="44610"/>
      <sheetData sheetId="44611"/>
      <sheetData sheetId="44612"/>
      <sheetData sheetId="44613"/>
      <sheetData sheetId="44614"/>
      <sheetData sheetId="44615"/>
      <sheetData sheetId="44616"/>
      <sheetData sheetId="44617"/>
      <sheetData sheetId="44618"/>
      <sheetData sheetId="44619"/>
      <sheetData sheetId="44620"/>
      <sheetData sheetId="44621"/>
      <sheetData sheetId="44622"/>
      <sheetData sheetId="44623"/>
      <sheetData sheetId="44624"/>
      <sheetData sheetId="44625"/>
      <sheetData sheetId="44626"/>
      <sheetData sheetId="44627"/>
      <sheetData sheetId="44628"/>
      <sheetData sheetId="44629"/>
      <sheetData sheetId="44630"/>
      <sheetData sheetId="44631"/>
      <sheetData sheetId="44632"/>
      <sheetData sheetId="44633"/>
      <sheetData sheetId="44634"/>
      <sheetData sheetId="44635"/>
      <sheetData sheetId="44636"/>
      <sheetData sheetId="44637"/>
      <sheetData sheetId="44638"/>
      <sheetData sheetId="44639"/>
      <sheetData sheetId="44640"/>
      <sheetData sheetId="44641"/>
      <sheetData sheetId="44642"/>
      <sheetData sheetId="44643"/>
      <sheetData sheetId="44644"/>
      <sheetData sheetId="44645"/>
      <sheetData sheetId="44646"/>
      <sheetData sheetId="44647"/>
      <sheetData sheetId="44648"/>
      <sheetData sheetId="44649"/>
      <sheetData sheetId="44650"/>
      <sheetData sheetId="44651"/>
      <sheetData sheetId="44652"/>
      <sheetData sheetId="44653"/>
      <sheetData sheetId="44654"/>
      <sheetData sheetId="44655"/>
      <sheetData sheetId="44656"/>
      <sheetData sheetId="44657"/>
      <sheetData sheetId="44658"/>
      <sheetData sheetId="44659"/>
      <sheetData sheetId="44660"/>
      <sheetData sheetId="44661"/>
      <sheetData sheetId="44662"/>
      <sheetData sheetId="44663"/>
      <sheetData sheetId="44664"/>
      <sheetData sheetId="44665"/>
      <sheetData sheetId="44666"/>
      <sheetData sheetId="44667"/>
      <sheetData sheetId="44668"/>
      <sheetData sheetId="44669"/>
      <sheetData sheetId="44670"/>
      <sheetData sheetId="44671"/>
      <sheetData sheetId="44672"/>
      <sheetData sheetId="44673"/>
      <sheetData sheetId="44674"/>
      <sheetData sheetId="44675"/>
      <sheetData sheetId="44676"/>
      <sheetData sheetId="44677"/>
      <sheetData sheetId="44678"/>
      <sheetData sheetId="44679"/>
      <sheetData sheetId="44680"/>
      <sheetData sheetId="44681"/>
      <sheetData sheetId="44682"/>
      <sheetData sheetId="44683"/>
      <sheetData sheetId="44684"/>
      <sheetData sheetId="44685"/>
      <sheetData sheetId="44686"/>
      <sheetData sheetId="44687"/>
      <sheetData sheetId="44688"/>
      <sheetData sheetId="44689"/>
      <sheetData sheetId="44690"/>
      <sheetData sheetId="44691"/>
      <sheetData sheetId="44692"/>
      <sheetData sheetId="44693"/>
      <sheetData sheetId="44694"/>
      <sheetData sheetId="44695"/>
      <sheetData sheetId="44696"/>
      <sheetData sheetId="44697"/>
      <sheetData sheetId="44698"/>
      <sheetData sheetId="44699"/>
      <sheetData sheetId="44700"/>
      <sheetData sheetId="44701"/>
      <sheetData sheetId="44702"/>
      <sheetData sheetId="44703"/>
      <sheetData sheetId="44704"/>
      <sheetData sheetId="44705"/>
      <sheetData sheetId="44706"/>
      <sheetData sheetId="44707"/>
      <sheetData sheetId="44708"/>
      <sheetData sheetId="44709"/>
      <sheetData sheetId="44710"/>
      <sheetData sheetId="44711"/>
      <sheetData sheetId="44712"/>
      <sheetData sheetId="44713"/>
      <sheetData sheetId="44714"/>
      <sheetData sheetId="44715"/>
      <sheetData sheetId="44716"/>
      <sheetData sheetId="44717"/>
      <sheetData sheetId="44718"/>
      <sheetData sheetId="44719"/>
      <sheetData sheetId="44720"/>
      <sheetData sheetId="44721"/>
      <sheetData sheetId="44722"/>
      <sheetData sheetId="44723"/>
      <sheetData sheetId="44724"/>
      <sheetData sheetId="44725"/>
      <sheetData sheetId="44726"/>
      <sheetData sheetId="44727"/>
      <sheetData sheetId="44728"/>
      <sheetData sheetId="44729"/>
      <sheetData sheetId="44730"/>
      <sheetData sheetId="44731"/>
      <sheetData sheetId="44732"/>
      <sheetData sheetId="44733"/>
      <sheetData sheetId="44734"/>
      <sheetData sheetId="44735"/>
      <sheetData sheetId="44736"/>
      <sheetData sheetId="44737"/>
      <sheetData sheetId="44738"/>
      <sheetData sheetId="44739"/>
      <sheetData sheetId="44740"/>
      <sheetData sheetId="44741"/>
      <sheetData sheetId="44742"/>
      <sheetData sheetId="44743"/>
      <sheetData sheetId="44744"/>
      <sheetData sheetId="44745"/>
      <sheetData sheetId="44746"/>
      <sheetData sheetId="44747"/>
      <sheetData sheetId="44748"/>
      <sheetData sheetId="44749"/>
      <sheetData sheetId="44750"/>
      <sheetData sheetId="44751"/>
      <sheetData sheetId="44752"/>
      <sheetData sheetId="44753" refreshError="1"/>
      <sheetData sheetId="44754" refreshError="1"/>
      <sheetData sheetId="44755" refreshError="1"/>
      <sheetData sheetId="44756" refreshError="1"/>
      <sheetData sheetId="44757" refreshError="1"/>
      <sheetData sheetId="44758" refreshError="1"/>
      <sheetData sheetId="44759">
        <row r="9">
          <cell r="A9" t="str">
            <v>A</v>
          </cell>
        </row>
      </sheetData>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sheetData sheetId="44800" refreshError="1"/>
      <sheetData sheetId="44801" refreshError="1"/>
      <sheetData sheetId="44802" refreshError="1"/>
      <sheetData sheetId="448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 val="Build-up"/>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Data"/>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STAFFSCHED "/>
      <sheetName val="Y-WORK"/>
      <sheetName val="BOQ건축"/>
      <sheetName val="Basement Extract"/>
      <sheetName val="SAD"/>
      <sheetName val="SA Plen."/>
      <sheetName val="Retu. Duct"/>
      <sheetName val="RA Plen."/>
      <sheetName val="T. Ex. Duct"/>
      <sheetName val="concrete"/>
      <sheetName val="Harewood"/>
      <sheetName val="HQ-TO"/>
      <sheetName val="HVAC BoQ"/>
      <sheetName val="Hic_150EOffice"/>
      <sheetName val="VOP_June_07"/>
      <sheetName val="VOP_June_07 _rev1_"/>
      <sheetName val="VOP_Sept_07"/>
      <sheetName val="@risk_rents_and_incentives"/>
      <sheetName val="Car_park_lease"/>
      <sheetName val="Net_rent_analysis"/>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ow r="1">
          <cell r="A1" t="str">
            <v>A/1</v>
          </cell>
        </row>
      </sheetData>
      <sheetData sheetId="143">
        <row r="1">
          <cell r="A1" t="str">
            <v>A/1</v>
          </cell>
        </row>
      </sheetData>
      <sheetData sheetId="144">
        <row r="1">
          <cell r="A1" t="str">
            <v>A/1</v>
          </cell>
        </row>
      </sheetData>
      <sheetData sheetId="145" refreshError="1"/>
      <sheetData sheetId="146" refreshError="1"/>
      <sheetData sheetId="147" refreshError="1"/>
      <sheetData sheetId="148" refreshError="1"/>
      <sheetData sheetId="149" refreshError="1"/>
      <sheetData sheetId="150" refreshError="1"/>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ow r="1">
          <cell r="A1" t="str">
            <v>A/1</v>
          </cell>
        </row>
      </sheetData>
      <sheetData sheetId="240">
        <row r="1">
          <cell r="A1" t="str">
            <v>A/1</v>
          </cell>
        </row>
      </sheetData>
      <sheetData sheetId="241" refreshError="1"/>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ow r="1">
          <cell r="A1" t="str">
            <v>A/1</v>
          </cell>
        </row>
      </sheetData>
      <sheetData sheetId="248">
        <row r="1">
          <cell r="A1" t="str">
            <v>A/1</v>
          </cell>
        </row>
      </sheetData>
      <sheetData sheetId="249">
        <row r="1">
          <cell r="A1" t="str">
            <v>A/1</v>
          </cell>
        </row>
      </sheetData>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ow r="1">
          <cell r="A1" t="str">
            <v>A/1</v>
          </cell>
        </row>
      </sheetData>
      <sheetData sheetId="387">
        <row r="1">
          <cell r="A1" t="str">
            <v>A/1</v>
          </cell>
        </row>
      </sheetData>
      <sheetData sheetId="388">
        <row r="1">
          <cell r="A1" t="str">
            <v>A/1</v>
          </cell>
        </row>
      </sheetData>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ow r="1">
          <cell r="A1" t="str">
            <v>A/1</v>
          </cell>
        </row>
      </sheetData>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ow r="1">
          <cell r="A1" t="str">
            <v>A/1</v>
          </cell>
        </row>
      </sheetData>
      <sheetData sheetId="472">
        <row r="1">
          <cell r="A1" t="str">
            <v>A/1</v>
          </cell>
        </row>
      </sheetData>
      <sheetData sheetId="473">
        <row r="1">
          <cell r="A1" t="str">
            <v>A/1</v>
          </cell>
        </row>
      </sheetData>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ow r="1">
          <cell r="A1" t="str">
            <v>A/1</v>
          </cell>
        </row>
      </sheetData>
      <sheetData sheetId="530">
        <row r="1">
          <cell r="A1" t="str">
            <v>A/1</v>
          </cell>
        </row>
      </sheetData>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ow r="1">
          <cell r="A1" t="str">
            <v>A/1</v>
          </cell>
        </row>
      </sheetData>
      <sheetData sheetId="553">
        <row r="1">
          <cell r="A1" t="str">
            <v>A/1</v>
          </cell>
        </row>
      </sheetData>
      <sheetData sheetId="554">
        <row r="1">
          <cell r="A1" t="str">
            <v>A/1</v>
          </cell>
        </row>
      </sheetData>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sheetData sheetId="749">
        <row r="1">
          <cell r="A1" t="str">
            <v>A/1</v>
          </cell>
        </row>
      </sheetData>
      <sheetData sheetId="750"/>
      <sheetData sheetId="75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refreshError="1"/>
      <sheetData sheetId="786"/>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sheetData sheetId="808"/>
      <sheetData sheetId="809" refreshError="1"/>
      <sheetData sheetId="810" refreshError="1"/>
      <sheetData sheetId="811" refreshError="1"/>
      <sheetData sheetId="812">
        <row r="1">
          <cell r="A1" t="str">
            <v>A/1</v>
          </cell>
        </row>
      </sheetData>
      <sheetData sheetId="813">
        <row r="1">
          <cell r="A1" t="str">
            <v>A/1</v>
          </cell>
        </row>
      </sheetData>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sheetData sheetId="825">
        <row r="1">
          <cell r="A1" t="str">
            <v>A/1</v>
          </cell>
        </row>
      </sheetData>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row r="1">
          <cell r="A1" t="str">
            <v>A/1</v>
          </cell>
        </row>
      </sheetData>
      <sheetData sheetId="851"/>
      <sheetData sheetId="852">
        <row r="1">
          <cell r="A1" t="str">
            <v>A/1</v>
          </cell>
        </row>
      </sheetData>
      <sheetData sheetId="853">
        <row r="1">
          <cell r="A1" t="str">
            <v>A/1</v>
          </cell>
        </row>
      </sheetData>
      <sheetData sheetId="854"/>
      <sheetData sheetId="855">
        <row r="1">
          <cell r="A1" t="str">
            <v>A/1</v>
          </cell>
        </row>
      </sheetData>
      <sheetData sheetId="856"/>
      <sheetData sheetId="857"/>
      <sheetData sheetId="858">
        <row r="1">
          <cell r="A1" t="str">
            <v>A/1</v>
          </cell>
        </row>
      </sheetData>
      <sheetData sheetId="859"/>
      <sheetData sheetId="860"/>
      <sheetData sheetId="861"/>
      <sheetData sheetId="862"/>
      <sheetData sheetId="863"/>
      <sheetData sheetId="864">
        <row r="1">
          <cell r="A1" t="str">
            <v>A/1</v>
          </cell>
        </row>
      </sheetData>
      <sheetData sheetId="865"/>
      <sheetData sheetId="866"/>
      <sheetData sheetId="867">
        <row r="1">
          <cell r="A1" t="str">
            <v>A/1</v>
          </cell>
        </row>
      </sheetData>
      <sheetData sheetId="868">
        <row r="1">
          <cell r="A1" t="str">
            <v>A/1</v>
          </cell>
        </row>
      </sheetData>
      <sheetData sheetId="869"/>
      <sheetData sheetId="870"/>
      <sheetData sheetId="871">
        <row r="1">
          <cell r="A1" t="str">
            <v>A/1</v>
          </cell>
        </row>
      </sheetData>
      <sheetData sheetId="872"/>
      <sheetData sheetId="873">
        <row r="1">
          <cell r="A1" t="str">
            <v>A/1</v>
          </cell>
        </row>
      </sheetData>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1">
          <cell r="A1" t="str">
            <v>A/1</v>
          </cell>
        </row>
      </sheetData>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row r="1">
          <cell r="A1" t="str">
            <v>A/1</v>
          </cell>
        </row>
      </sheetData>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sheetData sheetId="937">
        <row r="1">
          <cell r="A1" t="str">
            <v>A/1</v>
          </cell>
        </row>
      </sheetData>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row r="1">
          <cell r="A1" t="str">
            <v>A/1</v>
          </cell>
        </row>
      </sheetData>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sheetData sheetId="962"/>
      <sheetData sheetId="963"/>
      <sheetData sheetId="964">
        <row r="1">
          <cell r="A1" t="str">
            <v>A/1</v>
          </cell>
        </row>
      </sheetData>
      <sheetData sheetId="965"/>
      <sheetData sheetId="966">
        <row r="1">
          <cell r="A1" t="str">
            <v>A/1</v>
          </cell>
        </row>
      </sheetData>
      <sheetData sheetId="967"/>
      <sheetData sheetId="968"/>
      <sheetData sheetId="969">
        <row r="1">
          <cell r="A1" t="str">
            <v>A/1</v>
          </cell>
        </row>
      </sheetData>
      <sheetData sheetId="970">
        <row r="1">
          <cell r="A1" t="str">
            <v>A/1</v>
          </cell>
        </row>
      </sheetData>
      <sheetData sheetId="971">
        <row r="1">
          <cell r="A1" t="str">
            <v>A/1</v>
          </cell>
        </row>
      </sheetData>
      <sheetData sheetId="972"/>
      <sheetData sheetId="973"/>
      <sheetData sheetId="974"/>
      <sheetData sheetId="975"/>
      <sheetData sheetId="976"/>
      <sheetData sheetId="977">
        <row r="1">
          <cell r="A1" t="str">
            <v>A/1</v>
          </cell>
        </row>
      </sheetData>
      <sheetData sheetId="978">
        <row r="1">
          <cell r="A1" t="str">
            <v>A/1</v>
          </cell>
        </row>
      </sheetData>
      <sheetData sheetId="979">
        <row r="1">
          <cell r="A1" t="str">
            <v>A/1</v>
          </cell>
        </row>
      </sheetData>
      <sheetData sheetId="980"/>
      <sheetData sheetId="981">
        <row r="1">
          <cell r="A1" t="str">
            <v>A/1</v>
          </cell>
        </row>
      </sheetData>
      <sheetData sheetId="982"/>
      <sheetData sheetId="983"/>
      <sheetData sheetId="984"/>
      <sheetData sheetId="985"/>
      <sheetData sheetId="986"/>
      <sheetData sheetId="987"/>
      <sheetData sheetId="988"/>
      <sheetData sheetId="989"/>
      <sheetData sheetId="990">
        <row r="1">
          <cell r="A1" t="str">
            <v>A/1</v>
          </cell>
        </row>
      </sheetData>
      <sheetData sheetId="991"/>
      <sheetData sheetId="992"/>
      <sheetData sheetId="993"/>
      <sheetData sheetId="994"/>
      <sheetData sheetId="995"/>
      <sheetData sheetId="996"/>
      <sheetData sheetId="997"/>
      <sheetData sheetId="998"/>
      <sheetData sheetId="999"/>
      <sheetData sheetId="1000"/>
      <sheetData sheetId="1001">
        <row r="1">
          <cell r="A1" t="str">
            <v>A/1</v>
          </cell>
        </row>
      </sheetData>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sheetData sheetId="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sheetData sheetId="1"/>
      <sheetData sheetId="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sheetData sheetId="5" refreshError="1"/>
      <sheetData sheetId="6" refreshError="1"/>
      <sheetData sheetId="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5"/>
      <sheetName val="#REF"/>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 val="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Labor abs-NMR"/>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B"/>
      <sheetName val="Weekly Progress Report"/>
      <sheetName val="General Information"/>
      <sheetName val="Progress"/>
      <sheetName val="Weekly Photos"/>
      <sheetName val="FIR Summary"/>
      <sheetName val="Quality"/>
      <sheetName val="Quality-Stat"/>
      <sheetName val="HSE"/>
      <sheetName val="HSE-Stat"/>
      <sheetName val="Major Quantities"/>
      <sheetName val="Risk Register"/>
      <sheetName val="CCO"/>
      <sheetName val="Invoice Log"/>
      <sheetName val="Procurement"/>
      <sheetName val="Issues"/>
      <sheetName val="Manpower"/>
      <sheetName val="Milestones"/>
      <sheetName val="Schedule"/>
      <sheetName val="EV-Chart Data"/>
      <sheetName val="Physical-Chart Data"/>
      <sheetName val="Testing"/>
      <sheetName val="Sheet1"/>
      <sheetName val="Codes"/>
    </sheetNames>
    <sheetDataSet>
      <sheetData sheetId="0" refreshError="1"/>
      <sheetData sheetId="1">
        <row r="1">
          <cell r="A1" t="str">
            <v>MODON - Weekly Progress Report - Construction Projects</v>
          </cell>
          <cell r="AF1" t="str">
            <v>Data Date</v>
          </cell>
          <cell r="AG1">
            <v>45503</v>
          </cell>
        </row>
        <row r="2">
          <cell r="A2" t="str">
            <v>Contract General Information</v>
          </cell>
          <cell r="G2" t="str">
            <v>Key Dates</v>
          </cell>
          <cell r="M2" t="str">
            <v>Cost Summary (SR)</v>
          </cell>
          <cell r="U2" t="str">
            <v>Performance Summary</v>
          </cell>
          <cell r="AA2" t="str">
            <v>Project Scope</v>
          </cell>
        </row>
        <row r="3">
          <cell r="A3" t="str">
            <v>Project Name</v>
          </cell>
          <cell r="B3" t="str">
            <v>Hail - Developing of Infrastructure Hail industrial city PHASE II - Eastern side Project</v>
          </cell>
          <cell r="G3" t="str">
            <v>Contract Award</v>
          </cell>
          <cell r="H3">
            <v>45186</v>
          </cell>
          <cell r="I3" t="str">
            <v>Contract Award  (Hijri)</v>
          </cell>
          <cell r="J3">
            <v>45186</v>
          </cell>
          <cell r="K3" t="str">
            <v>Revised Completion</v>
          </cell>
          <cell r="L3">
            <v>46028</v>
          </cell>
          <cell r="M3" t="str">
            <v>Original Contract Value</v>
          </cell>
          <cell r="O3">
            <v>45093675</v>
          </cell>
          <cell r="Q3" t="str">
            <v>O&amp;M Value (if any)</v>
          </cell>
          <cell r="S3">
            <v>0</v>
          </cell>
          <cell r="U3" t="str">
            <v>Plan Value</v>
          </cell>
          <cell r="V3">
            <v>0.168371735947447</v>
          </cell>
          <cell r="W3" t="str">
            <v>Phys. Plan Value</v>
          </cell>
          <cell r="X3">
            <v>0.187536423028556</v>
          </cell>
          <cell r="Y3" t="str">
            <v>Quality Score</v>
          </cell>
          <cell r="Z3">
            <v>0.90879310344827602</v>
          </cell>
          <cell r="AA3" t="str">
            <v>The project consists of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v>
          </cell>
        </row>
        <row r="4">
          <cell r="A4" t="str">
            <v>Project ID</v>
          </cell>
          <cell r="B4" t="str">
            <v>HAL1-02-005</v>
          </cell>
          <cell r="D4" t="str">
            <v>Stage</v>
          </cell>
          <cell r="E4" t="str">
            <v>Construction</v>
          </cell>
          <cell r="G4" t="str">
            <v>Contract Sign</v>
          </cell>
          <cell r="H4">
            <v>45280</v>
          </cell>
          <cell r="I4" t="str">
            <v>Contract Sign  (Hijri)</v>
          </cell>
          <cell r="J4">
            <v>45280</v>
          </cell>
          <cell r="K4" t="str">
            <v>Committed Completion</v>
          </cell>
          <cell r="L4">
            <v>46028</v>
          </cell>
          <cell r="M4" t="str">
            <v>Revised Contract Value</v>
          </cell>
          <cell r="O4">
            <v>45093675</v>
          </cell>
          <cell r="Q4" t="str">
            <v>Submitted Invoices (Gross Value)</v>
          </cell>
          <cell r="S4">
            <v>5707774.5499999998</v>
          </cell>
          <cell r="U4" t="str">
            <v>Earn Value</v>
          </cell>
          <cell r="V4">
            <v>0.32293379237775599</v>
          </cell>
          <cell r="W4" t="str">
            <v>Phys. Earn Value</v>
          </cell>
          <cell r="X4">
            <v>0.29839637073275499</v>
          </cell>
        </row>
        <row r="5">
          <cell r="A5" t="str">
            <v>Contractor</v>
          </cell>
          <cell r="B5" t="str">
            <v>Shibh Aljazira Contracting Company</v>
          </cell>
          <cell r="D5" t="str">
            <v>Status</v>
          </cell>
          <cell r="E5" t="str">
            <v>Active</v>
          </cell>
          <cell r="G5" t="str">
            <v>Site Handover</v>
          </cell>
          <cell r="H5">
            <v>45298</v>
          </cell>
          <cell r="I5" t="str">
            <v>Site Handover  (Hijri)</v>
          </cell>
          <cell r="J5">
            <v>45298</v>
          </cell>
          <cell r="K5" t="str">
            <v>Forecast Completion</v>
          </cell>
          <cell r="L5">
            <v>46051</v>
          </cell>
          <cell r="M5" t="str">
            <v>Estimate At Completion Value</v>
          </cell>
          <cell r="O5">
            <v>45093675</v>
          </cell>
          <cell r="Q5" t="str">
            <v>Penalities</v>
          </cell>
          <cell r="S5">
            <v>-579777.45499999996</v>
          </cell>
          <cell r="Y5" t="str">
            <v>Safety 
Score</v>
          </cell>
          <cell r="Z5">
            <v>0.875</v>
          </cell>
        </row>
        <row r="6">
          <cell r="A6" t="str">
            <v>Consultant</v>
          </cell>
          <cell r="B6" t="str">
            <v>JASARA Program Managemant Company</v>
          </cell>
          <cell r="D6" t="str">
            <v>Modon PM</v>
          </cell>
          <cell r="E6" t="str">
            <v>Abdulaziz M. Al-Musallam</v>
          </cell>
          <cell r="G6" t="str">
            <v>Original Completion</v>
          </cell>
          <cell r="H6">
            <v>46028</v>
          </cell>
          <cell r="I6" t="str">
            <v>Original Completion (Hijri)</v>
          </cell>
          <cell r="J6">
            <v>46028</v>
          </cell>
          <cell r="M6" t="str">
            <v>Potential Changes</v>
          </cell>
          <cell r="O6">
            <v>0</v>
          </cell>
          <cell r="Q6" t="str">
            <v>FIR Value (Todate)</v>
          </cell>
          <cell r="S6">
            <v>450291.6</v>
          </cell>
        </row>
        <row r="22">
          <cell r="E22">
            <v>480506.96</v>
          </cell>
          <cell r="F22">
            <v>439683.4</v>
          </cell>
          <cell r="J22">
            <v>0.168371735947447</v>
          </cell>
          <cell r="S22">
            <v>1.0957580590743201E-2</v>
          </cell>
          <cell r="T22">
            <v>1.41066389596049E-2</v>
          </cell>
        </row>
        <row r="52">
          <cell r="A52" t="str">
            <v>Shop Drawings</v>
          </cell>
          <cell r="L52" t="str">
            <v>Quality Reports</v>
          </cell>
          <cell r="W52" t="str">
            <v>Safety Statistics</v>
          </cell>
        </row>
        <row r="53">
          <cell r="N53" t="str">
            <v>Issued</v>
          </cell>
          <cell r="O53" t="str">
            <v>Closed</v>
          </cell>
          <cell r="P53" t="str">
            <v>Pending</v>
          </cell>
          <cell r="Q53" t="str">
            <v>Avg. Closing
(Days)</v>
          </cell>
        </row>
        <row r="55">
          <cell r="X55" t="str">
            <v>Total Hours Worked</v>
          </cell>
          <cell r="Z55">
            <v>5568</v>
          </cell>
          <cell r="AB55">
            <v>26288</v>
          </cell>
          <cell r="AC55">
            <v>86904</v>
          </cell>
          <cell r="AD55">
            <v>86904</v>
          </cell>
        </row>
        <row r="56">
          <cell r="N56">
            <v>3</v>
          </cell>
          <cell r="O56">
            <v>3</v>
          </cell>
          <cell r="P56">
            <v>0</v>
          </cell>
          <cell r="Q56">
            <v>0</v>
          </cell>
          <cell r="X56" t="str">
            <v>Safe Hours Worked</v>
          </cell>
          <cell r="Z56">
            <v>5568</v>
          </cell>
          <cell r="AB56">
            <v>26288</v>
          </cell>
          <cell r="AC56">
            <v>86904</v>
          </cell>
          <cell r="AD56">
            <v>86904</v>
          </cell>
        </row>
        <row r="57">
          <cell r="N57">
            <v>3</v>
          </cell>
          <cell r="O57">
            <v>3</v>
          </cell>
          <cell r="P57">
            <v>0</v>
          </cell>
          <cell r="Q57">
            <v>0</v>
          </cell>
          <cell r="X57" t="str">
            <v>LTI</v>
          </cell>
          <cell r="Z57">
            <v>0</v>
          </cell>
          <cell r="AB57">
            <v>0</v>
          </cell>
          <cell r="AC57">
            <v>0</v>
          </cell>
          <cell r="AD57">
            <v>0</v>
          </cell>
        </row>
        <row r="58">
          <cell r="N58">
            <v>30</v>
          </cell>
          <cell r="O58">
            <v>29</v>
          </cell>
          <cell r="P58">
            <v>1</v>
          </cell>
          <cell r="Q58">
            <v>0</v>
          </cell>
          <cell r="X58" t="str">
            <v>MTC (Healed w/o Disability)</v>
          </cell>
          <cell r="Z58">
            <v>0</v>
          </cell>
          <cell r="AB58">
            <v>0</v>
          </cell>
          <cell r="AC58">
            <v>0</v>
          </cell>
          <cell r="AD58">
            <v>0</v>
          </cell>
        </row>
        <row r="59">
          <cell r="N59">
            <v>489</v>
          </cell>
          <cell r="O59">
            <v>460</v>
          </cell>
          <cell r="P59">
            <v>29</v>
          </cell>
          <cell r="Q59">
            <v>0</v>
          </cell>
          <cell r="X59" t="str">
            <v>MTC (Healed w/ Disability)</v>
          </cell>
          <cell r="Z59">
            <v>0</v>
          </cell>
          <cell r="AB59">
            <v>0</v>
          </cell>
          <cell r="AC59">
            <v>0</v>
          </cell>
          <cell r="AD59">
            <v>0</v>
          </cell>
        </row>
        <row r="60">
          <cell r="C60">
            <v>85</v>
          </cell>
          <cell r="I60">
            <v>6</v>
          </cell>
          <cell r="J60">
            <v>0</v>
          </cell>
          <cell r="K60">
            <v>79</v>
          </cell>
          <cell r="L60" t="str">
            <v>Key Submittals Approval Status</v>
          </cell>
          <cell r="X60" t="str">
            <v>Near Miss</v>
          </cell>
          <cell r="Z60">
            <v>0</v>
          </cell>
          <cell r="AB60">
            <v>0</v>
          </cell>
          <cell r="AC60">
            <v>2</v>
          </cell>
          <cell r="AD60">
            <v>2</v>
          </cell>
        </row>
        <row r="61">
          <cell r="A61" t="str">
            <v>Material Approval</v>
          </cell>
          <cell r="L61" t="str">
            <v>1 Quality Plan Approval</v>
          </cell>
          <cell r="O61">
            <v>45346</v>
          </cell>
          <cell r="Q61" t="str">
            <v>6 Baseline Approval</v>
          </cell>
          <cell r="U61">
            <v>45361</v>
          </cell>
          <cell r="X61" t="str">
            <v>First Aid Cases</v>
          </cell>
          <cell r="Z61">
            <v>0</v>
          </cell>
          <cell r="AB61">
            <v>2</v>
          </cell>
          <cell r="AC61">
            <v>2</v>
          </cell>
          <cell r="AD61">
            <v>2</v>
          </cell>
        </row>
        <row r="62">
          <cell r="L62" t="str">
            <v>2 Quality Plan Last Up</v>
          </cell>
          <cell r="O62">
            <v>45346</v>
          </cell>
          <cell r="Q62" t="str">
            <v>7 No of Approved Version of Schedule</v>
          </cell>
          <cell r="U62">
            <v>1</v>
          </cell>
          <cell r="X62" t="str">
            <v>Fatality</v>
          </cell>
          <cell r="Z62">
            <v>0</v>
          </cell>
          <cell r="AB62">
            <v>0</v>
          </cell>
          <cell r="AC62">
            <v>0</v>
          </cell>
          <cell r="AD62">
            <v>0</v>
          </cell>
        </row>
        <row r="63">
          <cell r="L63" t="str">
            <v>3 Safety Plan Approval</v>
          </cell>
          <cell r="O63">
            <v>45350</v>
          </cell>
          <cell r="Q63" t="str">
            <v>8 Last Approved Schedule</v>
          </cell>
          <cell r="U63">
            <v>45361</v>
          </cell>
          <cell r="X63" t="str">
            <v>Fire Incident Cases</v>
          </cell>
          <cell r="Z63">
            <v>0</v>
          </cell>
          <cell r="AB63">
            <v>0</v>
          </cell>
          <cell r="AC63">
            <v>0</v>
          </cell>
          <cell r="AD63">
            <v>0</v>
          </cell>
        </row>
        <row r="64">
          <cell r="L64" t="str">
            <v>4 Safety Plan Last Up</v>
          </cell>
          <cell r="O64">
            <v>45350</v>
          </cell>
          <cell r="Q64" t="str">
            <v>9 BOQ Approval Date</v>
          </cell>
          <cell r="U64">
            <v>0</v>
          </cell>
          <cell r="X64" t="str">
            <v>Vehicle Incident</v>
          </cell>
          <cell r="Z64">
            <v>0</v>
          </cell>
          <cell r="AB64">
            <v>0</v>
          </cell>
          <cell r="AC64">
            <v>0</v>
          </cell>
          <cell r="AD64">
            <v>0</v>
          </cell>
        </row>
        <row r="65">
          <cell r="L65" t="str">
            <v>5 Construction Plan Approval</v>
          </cell>
          <cell r="O65">
            <v>45348</v>
          </cell>
          <cell r="Q65" t="str">
            <v>10 No of Approved Version of BOQ</v>
          </cell>
          <cell r="U65">
            <v>1</v>
          </cell>
          <cell r="X65" t="str">
            <v>Property Damages</v>
          </cell>
          <cell r="Z65">
            <v>0</v>
          </cell>
          <cell r="AB65">
            <v>0</v>
          </cell>
          <cell r="AC65">
            <v>1</v>
          </cell>
          <cell r="AD65">
            <v>1</v>
          </cell>
        </row>
        <row r="66">
          <cell r="L66" t="str">
            <v>Invoices Summary</v>
          </cell>
          <cell r="X66" t="str">
            <v>Induction Training</v>
          </cell>
          <cell r="Z66">
            <v>0</v>
          </cell>
          <cell r="AB66" t="str">
            <v>22(28)</v>
          </cell>
          <cell r="AC66" t="str">
            <v>43(106)</v>
          </cell>
          <cell r="AD66" t="str">
            <v>43(106)</v>
          </cell>
        </row>
        <row r="67">
          <cell r="L67" t="str">
            <v>Total Submitted Invoices</v>
          </cell>
          <cell r="N67">
            <v>4</v>
          </cell>
          <cell r="O67" t="str">
            <v>Submitted Invoices (SAR)</v>
          </cell>
          <cell r="R67">
            <v>5707774.5499999998</v>
          </cell>
          <cell r="X67" t="str">
            <v>No.of Internal Training</v>
          </cell>
          <cell r="Z67">
            <v>0</v>
          </cell>
          <cell r="AB67" t="str">
            <v>1 (4)</v>
          </cell>
          <cell r="AC67" t="str">
            <v>8(56)</v>
          </cell>
          <cell r="AD67" t="str">
            <v>8(56)</v>
          </cell>
        </row>
        <row r="68">
          <cell r="L68" t="str">
            <v>PM Approved Invoices</v>
          </cell>
          <cell r="N68">
            <v>0</v>
          </cell>
          <cell r="O68" t="str">
            <v>PM Approved Invoices (SAR)</v>
          </cell>
          <cell r="R68">
            <v>0</v>
          </cell>
          <cell r="X68" t="str">
            <v>No.of Internal Audit</v>
          </cell>
          <cell r="Z68">
            <v>0</v>
          </cell>
          <cell r="AB68">
            <v>0</v>
          </cell>
          <cell r="AC68">
            <v>3</v>
          </cell>
          <cell r="AD68">
            <v>3</v>
          </cell>
        </row>
        <row r="69">
          <cell r="C69">
            <v>102</v>
          </cell>
          <cell r="J69">
            <v>1</v>
          </cell>
          <cell r="K69">
            <v>39</v>
          </cell>
          <cell r="L69" t="str">
            <v>No of Paid  Invoices</v>
          </cell>
          <cell r="N69">
            <v>0</v>
          </cell>
          <cell r="O69" t="str">
            <v>Paid  Invoices (SAR)</v>
          </cell>
          <cell r="R69">
            <v>0</v>
          </cell>
          <cell r="X69" t="str">
            <v>No. of Toolbox Talks</v>
          </cell>
          <cell r="Z69" t="str">
            <v>1(50)</v>
          </cell>
          <cell r="AB69" t="str">
            <v>3(122)</v>
          </cell>
          <cell r="AC69" t="str">
            <v>17(592)</v>
          </cell>
          <cell r="AD69" t="str">
            <v>17(592)</v>
          </cell>
        </row>
        <row r="70">
          <cell r="A70" t="str">
            <v>Procurement Summary</v>
          </cell>
          <cell r="L70" t="str">
            <v>No of Pending Invoices</v>
          </cell>
          <cell r="N70">
            <v>0</v>
          </cell>
          <cell r="O70" t="str">
            <v>Last Submitted Period</v>
          </cell>
          <cell r="R70">
            <v>45473</v>
          </cell>
          <cell r="X70" t="str">
            <v>Safety Awards/Incentives</v>
          </cell>
          <cell r="Z70">
            <v>0</v>
          </cell>
          <cell r="AB70">
            <v>0</v>
          </cell>
          <cell r="AC70">
            <v>4</v>
          </cell>
          <cell r="AD70">
            <v>4</v>
          </cell>
        </row>
        <row r="71">
          <cell r="C71" t="str">
            <v>Total Materials</v>
          </cell>
          <cell r="D71" t="str">
            <v>Total Number of P.O.</v>
          </cell>
          <cell r="E71" t="str">
            <v>Actual P.O.
To Date</v>
          </cell>
          <cell r="F71" t="str">
            <v>Remaining P.O</v>
          </cell>
          <cell r="G71" t="str">
            <v>Material on Site</v>
          </cell>
          <cell r="H71" t="str">
            <v>Remaining Materials</v>
          </cell>
          <cell r="I71" t="str">
            <v>Material Delivery Completion (Date)</v>
          </cell>
          <cell r="L71" t="str">
            <v>Advance Payment %</v>
          </cell>
          <cell r="N71">
            <v>0.1</v>
          </cell>
          <cell r="O71" t="str">
            <v>Advance Payment (SAR)</v>
          </cell>
          <cell r="R71">
            <v>4509367.5</v>
          </cell>
        </row>
        <row r="72">
          <cell r="L72" t="str">
            <v>Retention %</v>
          </cell>
          <cell r="N72">
            <v>0</v>
          </cell>
          <cell r="O72" t="str">
            <v>Retention (SAR)</v>
          </cell>
          <cell r="R72">
            <v>0</v>
          </cell>
        </row>
        <row r="73">
          <cell r="L73" t="str">
            <v>Deduction / Penalties %</v>
          </cell>
          <cell r="N73">
            <v>1.99584531533524E-4</v>
          </cell>
          <cell r="O73" t="str">
            <v>Deduction / Penalties (SAR)</v>
          </cell>
          <cell r="R73">
            <v>-9000</v>
          </cell>
        </row>
        <row r="74">
          <cell r="L74" t="str">
            <v>Resources at Site</v>
          </cell>
        </row>
        <row r="77">
          <cell r="L77">
            <v>30</v>
          </cell>
          <cell r="M77">
            <v>26</v>
          </cell>
          <cell r="O77">
            <v>4</v>
          </cell>
          <cell r="P77">
            <v>86</v>
          </cell>
          <cell r="Q77">
            <v>90</v>
          </cell>
        </row>
        <row r="78">
          <cell r="C78">
            <v>31</v>
          </cell>
          <cell r="D78">
            <v>28</v>
          </cell>
          <cell r="E78">
            <v>5</v>
          </cell>
          <cell r="F78">
            <v>23</v>
          </cell>
          <cell r="G78">
            <v>4</v>
          </cell>
          <cell r="H78">
            <v>27</v>
          </cell>
          <cell r="I78">
            <v>45533</v>
          </cell>
        </row>
        <row r="79">
          <cell r="A79" t="str">
            <v>Primavera P6 Schedule Status</v>
          </cell>
        </row>
        <row r="82">
          <cell r="A82" t="str">
            <v>Total Act.</v>
          </cell>
          <cell r="B82" t="str">
            <v>Not Started</v>
          </cell>
          <cell r="C82" t="str">
            <v>In Progress</v>
          </cell>
          <cell r="D82" t="str">
            <v>Completed</v>
          </cell>
        </row>
        <row r="83">
          <cell r="A83">
            <v>1116</v>
          </cell>
          <cell r="B83">
            <v>750</v>
          </cell>
          <cell r="C83">
            <v>167</v>
          </cell>
          <cell r="D83">
            <v>199</v>
          </cell>
        </row>
        <row r="87">
          <cell r="A87">
            <v>170</v>
          </cell>
          <cell r="B87">
            <v>149</v>
          </cell>
          <cell r="H87">
            <v>27</v>
          </cell>
          <cell r="I87">
            <v>20</v>
          </cell>
          <cell r="T87">
            <v>37</v>
          </cell>
          <cell r="U87">
            <v>45</v>
          </cell>
        </row>
        <row r="88">
          <cell r="A88" t="str">
            <v>Weekly Prgoress Photos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B"/>
      <sheetName val="Sheet3"/>
      <sheetName val="Codes"/>
      <sheetName val="Invoice Log"/>
      <sheetName val="FIR Summary"/>
      <sheetName val="Major Quantities"/>
    </sheetNames>
    <sheetDataSet>
      <sheetData sheetId="0" refreshError="1"/>
      <sheetData sheetId="1" refreshError="1"/>
      <sheetData sheetId="2" refreshError="1"/>
      <sheetData sheetId="3">
        <row r="3">
          <cell r="E3">
            <v>35709993</v>
          </cell>
        </row>
        <row r="17">
          <cell r="AG17">
            <v>45669</v>
          </cell>
          <cell r="AH17" t="str">
            <v>22/12/2025</v>
          </cell>
        </row>
      </sheetData>
      <sheetData sheetId="4"/>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B"/>
      <sheetName val="Weekly Progress Report"/>
      <sheetName val="General Information"/>
      <sheetName val="Progress"/>
      <sheetName val="Current Week"/>
      <sheetName val="Previous Week"/>
      <sheetName val="Weekly Photos"/>
      <sheetName val="FIR Summary"/>
      <sheetName val="Quality"/>
      <sheetName val="Quality-Stat"/>
      <sheetName val="HSE"/>
      <sheetName val="HSE-Stat"/>
      <sheetName val="Major Quantities"/>
      <sheetName val="Risk Register"/>
      <sheetName val="CCO"/>
      <sheetName val="Invoice Log"/>
      <sheetName val="Procurement"/>
      <sheetName val="Issues"/>
      <sheetName val="Manpower"/>
      <sheetName val="Milestones"/>
      <sheetName val="Schedule"/>
      <sheetName val="EV-Chart Data"/>
      <sheetName val="Physical-Chart Data"/>
      <sheetName val="Testing"/>
      <sheetName val="Sheet1"/>
      <sheetName val="Codes"/>
    </sheetNames>
    <sheetDataSet>
      <sheetData sheetId="0" refreshError="1"/>
      <sheetData sheetId="1" refreshError="1">
        <row r="4">
          <cell r="B4" t="str">
            <v>MLTX-05-047</v>
          </cell>
        </row>
      </sheetData>
      <sheetData sheetId="2" refreshError="1">
        <row r="1">
          <cell r="L1">
            <v>45922</v>
          </cell>
        </row>
      </sheetData>
      <sheetData sheetId="3" refreshError="1"/>
      <sheetData sheetId="4" refreshError="1"/>
      <sheetData sheetId="5" refreshError="1"/>
      <sheetData sheetId="6" refreshError="1"/>
      <sheetData sheetId="7" refreshError="1"/>
      <sheetData sheetId="8" refreshError="1">
        <row r="6">
          <cell r="O6">
            <v>76.857142857142861</v>
          </cell>
        </row>
        <row r="10">
          <cell r="AC10">
            <v>0.90879310344827569</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SE"/>
      <sheetName val="HSE-Stat"/>
    </sheetNames>
    <sheetDataSet>
      <sheetData sheetId="0">
        <row r="6">
          <cell r="AE6">
            <v>0.91304347826086951</v>
          </cell>
        </row>
      </sheetData>
      <sheetData sheetId="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B"/>
      <sheetName val="Sheet3"/>
      <sheetName val="Weekly Progress Report"/>
      <sheetName val="Codes"/>
      <sheetName val="General Information"/>
      <sheetName val="Progress"/>
      <sheetName val="Current Week"/>
      <sheetName val="Previous Week"/>
      <sheetName val="Weekly Photos"/>
      <sheetName val="FIR Summary"/>
      <sheetName val="Quality"/>
      <sheetName val="Quality-Stat"/>
      <sheetName val="HSE"/>
      <sheetName val="HSE-Stat"/>
      <sheetName val="Major Quantities"/>
      <sheetName val="Risk Register"/>
      <sheetName val="CCO"/>
      <sheetName val="Invoice Log"/>
      <sheetName val="Procurement"/>
      <sheetName val="Issues"/>
      <sheetName val="Manpower"/>
      <sheetName val="Milestones"/>
      <sheetName val="Schedule"/>
      <sheetName val="EV-Chart Data"/>
      <sheetName val="Physical-Chart Data"/>
      <sheetName val="Testing"/>
      <sheetName val="Progress Tracking sheet"/>
    </sheetNames>
    <sheetDataSet>
      <sheetData sheetId="0"/>
      <sheetData sheetId="1"/>
      <sheetData sheetId="2"/>
      <sheetData sheetId="3"/>
      <sheetData sheetId="4">
        <row r="1">
          <cell r="M1">
            <v>46124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uality"/>
      <sheetName val="Quality-Stat"/>
    </sheetNames>
    <sheetDataSet>
      <sheetData sheetId="0"/>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A11"/>
  <sheetViews>
    <sheetView zoomScale="85" zoomScaleNormal="85" workbookViewId="0">
      <selection activeCell="I14" sqref="I14"/>
    </sheetView>
  </sheetViews>
  <sheetFormatPr defaultColWidth="9" defaultRowHeight="14.4"/>
  <cols>
    <col min="1" max="1" width="9.88671875" customWidth="1"/>
    <col min="2" max="2" width="16.88671875" customWidth="1"/>
    <col min="3" max="3" width="11.33203125" customWidth="1"/>
    <col min="4" max="5" width="15.33203125" customWidth="1"/>
    <col min="10" max="10" width="12.44140625" customWidth="1"/>
    <col min="11" max="11" width="11.109375" customWidth="1"/>
    <col min="12" max="12" width="12.109375" customWidth="1"/>
    <col min="13" max="13" width="11.44140625" customWidth="1"/>
    <col min="14" max="14" width="12.6640625" customWidth="1"/>
    <col min="15" max="15" width="11.109375" customWidth="1"/>
    <col min="16" max="16" width="14" customWidth="1"/>
    <col min="17" max="17" width="13.33203125" customWidth="1"/>
    <col min="18" max="20" width="11.44140625" customWidth="1"/>
    <col min="21" max="23" width="10.44140625" customWidth="1"/>
    <col min="27" max="27" width="9.44140625" customWidth="1"/>
    <col min="36" max="39" width="14.44140625" customWidth="1"/>
    <col min="53" max="53" width="14" customWidth="1"/>
    <col min="54" max="54" width="17.6640625" customWidth="1"/>
    <col min="55" max="55" width="15.88671875" customWidth="1"/>
    <col min="72" max="74" width="9.33203125" customWidth="1"/>
    <col min="75" max="75" width="9.6640625" customWidth="1"/>
    <col min="76" max="76" width="9.33203125" customWidth="1"/>
    <col min="77" max="77" width="9.6640625" customWidth="1"/>
    <col min="79" max="79" width="9.109375" customWidth="1"/>
    <col min="80" max="80" width="9.6640625" customWidth="1"/>
    <col min="89" max="91" width="9.44140625" customWidth="1"/>
    <col min="92" max="92" width="9.6640625" customWidth="1"/>
    <col min="93" max="94" width="9.44140625" customWidth="1"/>
    <col min="95" max="95" width="9" customWidth="1"/>
    <col min="103" max="103" width="10.109375" customWidth="1"/>
    <col min="104" max="104" width="8.88671875" customWidth="1"/>
    <col min="105" max="105" width="12.33203125" customWidth="1"/>
    <col min="106" max="118" width="8.88671875" customWidth="1"/>
    <col min="166" max="166" width="11" customWidth="1"/>
    <col min="175" max="175" width="10.88671875" customWidth="1"/>
    <col min="176" max="176" width="9.44140625" customWidth="1"/>
    <col min="177" max="177" width="9.6640625" customWidth="1"/>
    <col min="178" max="178" width="9" customWidth="1"/>
    <col min="179" max="179" width="9.6640625" customWidth="1"/>
    <col min="180" max="180" width="9.109375" customWidth="1"/>
    <col min="183" max="183" width="14.44140625" customWidth="1"/>
  </cols>
  <sheetData>
    <row r="1" spans="1:183">
      <c r="A1" s="75" t="str">
        <f>'[47]Weekly Progress Report'!$A$1</f>
        <v>MODON - Weekly Progress Report - Construction Projects</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75"/>
      <c r="BJ1" s="75"/>
      <c r="BK1" s="75"/>
      <c r="BL1" s="75"/>
      <c r="BM1" s="75"/>
      <c r="BN1" s="75"/>
      <c r="BO1" s="75"/>
      <c r="BP1" s="75"/>
      <c r="BQ1" s="75"/>
      <c r="BR1" s="75"/>
      <c r="BS1" s="75"/>
      <c r="BT1" s="75"/>
      <c r="BU1" s="75"/>
      <c r="BV1" s="75"/>
      <c r="BW1" s="75"/>
      <c r="BX1" s="75"/>
      <c r="BY1" s="75"/>
      <c r="BZ1" s="75"/>
      <c r="CA1" s="75"/>
      <c r="CB1" s="75"/>
      <c r="CC1" s="75"/>
      <c r="CD1" s="75"/>
      <c r="CE1" s="75"/>
      <c r="CF1" s="75"/>
      <c r="CG1" s="75"/>
      <c r="CH1" s="75"/>
      <c r="CI1" s="75"/>
      <c r="CJ1" s="75"/>
      <c r="CK1" s="75"/>
      <c r="CL1" s="75"/>
      <c r="CM1" s="75"/>
      <c r="CN1" s="75"/>
      <c r="CO1" s="75"/>
      <c r="CP1" s="75"/>
      <c r="CQ1" s="75"/>
      <c r="CR1" s="75"/>
      <c r="CS1" s="75"/>
      <c r="CT1" s="75"/>
      <c r="CU1" s="75"/>
      <c r="CV1" s="75"/>
      <c r="CW1" s="75"/>
      <c r="CX1" s="75"/>
      <c r="CY1" s="75"/>
      <c r="CZ1" s="75"/>
      <c r="DA1" s="75"/>
      <c r="DB1" s="75"/>
      <c r="DC1" s="75"/>
      <c r="DD1" s="75"/>
      <c r="DE1" s="75"/>
      <c r="DF1" s="75"/>
      <c r="DG1" s="75"/>
      <c r="DH1" s="75"/>
      <c r="DI1" s="75"/>
      <c r="DJ1" s="75"/>
      <c r="DK1" s="75"/>
      <c r="DL1" s="75"/>
      <c r="DM1" s="75"/>
      <c r="DN1" s="75"/>
      <c r="DO1" s="75"/>
      <c r="DP1" s="75"/>
      <c r="DQ1" s="75"/>
      <c r="DR1" s="75"/>
      <c r="DS1" s="75"/>
      <c r="DT1" s="75"/>
      <c r="DU1" s="75"/>
      <c r="DV1" s="75"/>
      <c r="DW1" s="75"/>
      <c r="DX1" s="75"/>
      <c r="DY1" s="75"/>
      <c r="DZ1" s="75"/>
      <c r="EA1" s="75"/>
      <c r="EB1" s="75"/>
      <c r="EC1" s="75"/>
      <c r="ED1" s="75"/>
      <c r="EE1" s="75"/>
      <c r="EF1" s="75"/>
      <c r="EG1" s="75"/>
      <c r="EH1" s="75"/>
      <c r="EI1" s="75"/>
      <c r="EJ1" s="75"/>
      <c r="EK1" s="75"/>
      <c r="EL1" s="75"/>
      <c r="EM1" s="75"/>
      <c r="EN1" s="75"/>
      <c r="EO1" s="75"/>
      <c r="EP1" s="75"/>
      <c r="EQ1" s="75"/>
      <c r="ER1" s="75"/>
      <c r="ES1" s="75"/>
      <c r="ET1" s="75"/>
      <c r="EU1" s="75"/>
      <c r="EV1" s="75"/>
      <c r="EW1" s="75"/>
      <c r="EX1" s="75"/>
      <c r="EY1" s="75"/>
      <c r="EZ1" s="75"/>
      <c r="FA1" s="75"/>
      <c r="FB1" s="75"/>
      <c r="FC1" s="75"/>
      <c r="FD1" s="75"/>
      <c r="FE1" s="75"/>
      <c r="FF1" s="75"/>
      <c r="FG1" s="75"/>
      <c r="FH1" s="75"/>
      <c r="FI1" s="75"/>
      <c r="FJ1" s="75"/>
      <c r="FK1" s="75"/>
      <c r="FL1" s="75"/>
      <c r="FM1" s="75"/>
      <c r="FN1" s="75"/>
      <c r="FO1" s="75"/>
      <c r="FP1" s="75"/>
      <c r="FQ1" s="75"/>
      <c r="FR1" s="75"/>
      <c r="FS1" s="75"/>
      <c r="FT1" s="75"/>
      <c r="FU1" s="75"/>
      <c r="FV1" s="75"/>
      <c r="FW1" s="75"/>
      <c r="FX1" s="75"/>
      <c r="FY1" s="75"/>
      <c r="FZ1" s="75"/>
      <c r="GA1" s="75"/>
    </row>
    <row r="2" spans="1:183">
      <c r="A2" s="75"/>
      <c r="B2" s="75" t="str">
        <f>'[47]Weekly Progress Report'!$A$2</f>
        <v>Contract General Information</v>
      </c>
      <c r="C2" s="75"/>
      <c r="D2" s="75"/>
      <c r="E2" s="75"/>
      <c r="F2" s="75"/>
      <c r="G2" s="75"/>
      <c r="H2" s="75"/>
      <c r="I2" s="75"/>
      <c r="J2" s="766" t="str">
        <f>'[47]Weekly Progress Report'!G2</f>
        <v>Key Dates</v>
      </c>
      <c r="K2" s="767"/>
      <c r="L2" s="767"/>
      <c r="M2" s="767"/>
      <c r="N2" s="767"/>
      <c r="O2" s="767"/>
      <c r="P2" s="767"/>
      <c r="Q2" s="767"/>
      <c r="R2" s="767"/>
      <c r="S2" s="767"/>
      <c r="T2" s="768"/>
      <c r="U2" s="766" t="str">
        <f>'[47]Weekly Progress Report'!$M$2</f>
        <v>Cost Summary (SR)</v>
      </c>
      <c r="V2" s="767"/>
      <c r="W2" s="767"/>
      <c r="X2" s="767"/>
      <c r="Y2" s="767"/>
      <c r="Z2" s="767"/>
      <c r="AA2" s="767"/>
      <c r="AB2" s="768"/>
      <c r="AC2" s="767"/>
      <c r="AD2" s="766" t="str">
        <f>'[47]Weekly Progress Report'!$U$2</f>
        <v>Performance Summary</v>
      </c>
      <c r="AE2" s="767"/>
      <c r="AF2" s="767"/>
      <c r="AG2" s="767"/>
      <c r="AH2" s="767"/>
      <c r="AI2" s="767"/>
      <c r="AJ2" s="767"/>
      <c r="AK2" s="767"/>
      <c r="AL2" s="767"/>
      <c r="AM2" s="767"/>
      <c r="AN2" s="767"/>
      <c r="AO2" s="768"/>
      <c r="AP2" s="766" t="str">
        <f>'[47]Weekly Progress Report'!A52</f>
        <v>Shop Drawings</v>
      </c>
      <c r="AQ2" s="767"/>
      <c r="AR2" s="767"/>
      <c r="AS2" s="768"/>
      <c r="AT2" s="766" t="str">
        <f>'[47]Weekly Progress Report'!A61</f>
        <v>Material Approval</v>
      </c>
      <c r="AU2" s="767"/>
      <c r="AV2" s="768"/>
      <c r="AW2" s="766" t="str">
        <f>'[47]Weekly Progress Report'!A70</f>
        <v>Procurement Summary</v>
      </c>
      <c r="AX2" s="767"/>
      <c r="AY2" s="767"/>
      <c r="AZ2" s="767"/>
      <c r="BA2" s="767"/>
      <c r="BB2" s="767"/>
      <c r="BC2" s="768"/>
      <c r="BD2" s="766" t="str">
        <f>'[47]Weekly Progress Report'!L52</f>
        <v>Quality Reports</v>
      </c>
      <c r="BE2" s="767"/>
      <c r="BF2" s="767"/>
      <c r="BG2" s="767"/>
      <c r="BH2" s="767"/>
      <c r="BI2" s="767"/>
      <c r="BJ2" s="767"/>
      <c r="BK2" s="767"/>
      <c r="BL2" s="767"/>
      <c r="BM2" s="767"/>
      <c r="BN2" s="767"/>
      <c r="BO2" s="767"/>
      <c r="BP2" s="767"/>
      <c r="BQ2" s="767"/>
      <c r="BR2" s="767"/>
      <c r="BS2" s="768"/>
      <c r="BT2" s="766" t="str">
        <f>'[47]Weekly Progress Report'!L60</f>
        <v>Key Submittals Approval Status</v>
      </c>
      <c r="BU2" s="767"/>
      <c r="BV2" s="767"/>
      <c r="BW2" s="767"/>
      <c r="BX2" s="767"/>
      <c r="BY2" s="767"/>
      <c r="BZ2" s="767"/>
      <c r="CA2" s="767"/>
      <c r="CB2" s="767"/>
      <c r="CC2" s="768"/>
      <c r="CD2" s="766" t="str">
        <f>'[47]Weekly Progress Report'!L66</f>
        <v>Invoices Summary</v>
      </c>
      <c r="CE2" s="767"/>
      <c r="CF2" s="767"/>
      <c r="CG2" s="767"/>
      <c r="CH2" s="767"/>
      <c r="CI2" s="767"/>
      <c r="CJ2" s="767"/>
      <c r="CK2" s="767"/>
      <c r="CL2" s="767"/>
      <c r="CM2" s="767"/>
      <c r="CN2" s="767"/>
      <c r="CO2" s="767"/>
      <c r="CP2" s="767"/>
      <c r="CQ2" s="768"/>
      <c r="CR2" s="766" t="str">
        <f>'[47]Weekly Progress Report'!L74</f>
        <v>Resources at Site</v>
      </c>
      <c r="CS2" s="767"/>
      <c r="CT2" s="767"/>
      <c r="CU2" s="767"/>
      <c r="CV2" s="767"/>
      <c r="CW2" s="767"/>
      <c r="CX2" s="768"/>
      <c r="CY2" s="766" t="str">
        <f>'[47]Weekly Progress Report'!W52</f>
        <v>Safety Statistics</v>
      </c>
      <c r="CZ2" s="767"/>
      <c r="DA2" s="767"/>
      <c r="DB2" s="767"/>
      <c r="DC2" s="767"/>
      <c r="DD2" s="767"/>
      <c r="DE2" s="767"/>
      <c r="DF2" s="767"/>
      <c r="DG2" s="767"/>
      <c r="DH2" s="767"/>
      <c r="DI2" s="767"/>
      <c r="DJ2" s="767"/>
      <c r="DK2" s="767"/>
      <c r="DL2" s="767"/>
      <c r="DM2" s="767"/>
      <c r="DN2" s="767"/>
      <c r="DO2" s="767"/>
      <c r="DP2" s="767"/>
      <c r="DQ2" s="767"/>
      <c r="DR2" s="767"/>
      <c r="DS2" s="767"/>
      <c r="DT2" s="767"/>
      <c r="DU2" s="767"/>
      <c r="DV2" s="767"/>
      <c r="DW2" s="767"/>
      <c r="DX2" s="767"/>
      <c r="DY2" s="767"/>
      <c r="DZ2" s="767"/>
      <c r="EA2" s="767"/>
      <c r="EB2" s="767"/>
      <c r="EC2" s="767"/>
      <c r="ED2" s="767"/>
      <c r="EE2" s="767"/>
      <c r="EF2" s="767"/>
      <c r="EG2" s="767"/>
      <c r="EH2" s="767"/>
      <c r="EI2" s="767"/>
      <c r="EJ2" s="767"/>
      <c r="EK2" s="767"/>
      <c r="EL2" s="767"/>
      <c r="EM2" s="767"/>
      <c r="EN2" s="767"/>
      <c r="EO2" s="767"/>
      <c r="EP2" s="767"/>
      <c r="EQ2" s="767"/>
      <c r="ER2" s="767"/>
      <c r="ES2" s="767"/>
      <c r="ET2" s="767"/>
      <c r="EU2" s="767"/>
      <c r="EV2" s="767"/>
      <c r="EW2" s="767"/>
      <c r="EX2" s="767"/>
      <c r="EY2" s="767"/>
      <c r="EZ2" s="767"/>
      <c r="FA2" s="767"/>
      <c r="FB2" s="767"/>
      <c r="FC2" s="767"/>
      <c r="FD2" s="767"/>
      <c r="FE2" s="767"/>
      <c r="FF2" s="767"/>
      <c r="FG2" s="767"/>
      <c r="FH2" s="767"/>
      <c r="FI2" s="767"/>
      <c r="FJ2" s="768"/>
      <c r="FK2" s="766" t="str">
        <f>'[47]Weekly Progress Report'!A79</f>
        <v>Primavera P6 Schedule Status</v>
      </c>
      <c r="FL2" s="767"/>
      <c r="FM2" s="767"/>
      <c r="FN2" s="767"/>
      <c r="FO2" s="767"/>
      <c r="FP2" s="767"/>
      <c r="FQ2" s="767"/>
      <c r="FR2" s="768"/>
      <c r="FS2" s="766" t="str">
        <f>'[47]Weekly Progress Report'!A88</f>
        <v>Weekly Prgoress Photos</v>
      </c>
      <c r="FT2" s="767"/>
      <c r="FU2" s="767"/>
      <c r="FV2" s="767"/>
      <c r="FW2" s="767"/>
      <c r="FX2" s="767"/>
      <c r="FY2" s="767"/>
      <c r="FZ2" s="767"/>
      <c r="GA2" s="768"/>
    </row>
    <row r="3" spans="1:183" s="81" customFormat="1" ht="56.25" customHeight="1">
      <c r="A3" s="769" t="str">
        <f>'[47]Weekly Progress Report'!AF1</f>
        <v>Data Date</v>
      </c>
      <c r="B3" s="769" t="str">
        <f>'[47]Weekly Progress Report'!A3</f>
        <v>Project Name</v>
      </c>
      <c r="C3" s="769" t="str">
        <f>'[47]Weekly Progress Report'!A4</f>
        <v>Project ID</v>
      </c>
      <c r="D3" s="769" t="str">
        <f>'[47]Weekly Progress Report'!A5</f>
        <v>Contractor</v>
      </c>
      <c r="E3" s="769" t="str">
        <f>'[47]Weekly Progress Report'!A6</f>
        <v>Consultant</v>
      </c>
      <c r="F3" s="769" t="str">
        <f>'[47]Weekly Progress Report'!D4</f>
        <v>Stage</v>
      </c>
      <c r="G3" s="769" t="str">
        <f>'[47]Weekly Progress Report'!D5</f>
        <v>Status</v>
      </c>
      <c r="H3" s="769" t="str">
        <f>'[47]Weekly Progress Report'!D6</f>
        <v>Modon PM</v>
      </c>
      <c r="I3" s="770" t="str">
        <f>'[47]Weekly Progress Report'!AA2</f>
        <v>Project Scope</v>
      </c>
      <c r="J3" s="771" t="str">
        <f>'[47]Weekly Progress Report'!G3</f>
        <v>Contract Award</v>
      </c>
      <c r="K3" s="769" t="str">
        <f>'[47]Weekly Progress Report'!G4</f>
        <v>Contract Sign</v>
      </c>
      <c r="L3" s="769" t="str">
        <f>'[47]Weekly Progress Report'!G5</f>
        <v>Site Handover</v>
      </c>
      <c r="M3" s="769" t="str">
        <f>'[47]Weekly Progress Report'!G6</f>
        <v>Original Completion</v>
      </c>
      <c r="N3" s="769" t="str">
        <f>'[47]Weekly Progress Report'!$I$3</f>
        <v>Contract Award  (Hijri)</v>
      </c>
      <c r="O3" s="769" t="str">
        <f>'[47]Weekly Progress Report'!$I$4</f>
        <v>Contract Sign  (Hijri)</v>
      </c>
      <c r="P3" s="769" t="str">
        <f>'[47]Weekly Progress Report'!$I$5</f>
        <v>Site Handover  (Hijri)</v>
      </c>
      <c r="Q3" s="769" t="str">
        <f>'[47]Weekly Progress Report'!$I$6</f>
        <v>Original Completion (Hijri)</v>
      </c>
      <c r="R3" s="769" t="str">
        <f>'[47]Weekly Progress Report'!$K$3</f>
        <v>Revised Completion</v>
      </c>
      <c r="S3" s="769" t="str">
        <f>'[47]Weekly Progress Report'!$K$4</f>
        <v>Committed Completion</v>
      </c>
      <c r="T3" s="772" t="str">
        <f>'[47]Weekly Progress Report'!$K$5</f>
        <v>Forecast Completion</v>
      </c>
      <c r="U3" s="771" t="str">
        <f>'[47]Weekly Progress Report'!$M$3</f>
        <v>Original Contract Value</v>
      </c>
      <c r="V3" s="769" t="str">
        <f>'[47]Weekly Progress Report'!$M$4</f>
        <v>Revised Contract Value</v>
      </c>
      <c r="W3" s="769" t="str">
        <f>'[47]Weekly Progress Report'!$M$5</f>
        <v>Estimate At Completion Value</v>
      </c>
      <c r="X3" s="769" t="str">
        <f>'[47]Weekly Progress Report'!$M$6</f>
        <v>Potential Changes</v>
      </c>
      <c r="Y3" s="769" t="str">
        <f>'[47]Weekly Progress Report'!$Q$3</f>
        <v>O&amp;M Value (if any)</v>
      </c>
      <c r="Z3" s="769" t="str">
        <f>'[47]Weekly Progress Report'!$Q$4</f>
        <v>Submitted Invoices (Gross Value)</v>
      </c>
      <c r="AA3" s="769" t="str">
        <f>'[47]Weekly Progress Report'!$Q$5</f>
        <v>Penalities</v>
      </c>
      <c r="AB3" s="772" t="str">
        <f>'[47]Weekly Progress Report'!$Q$6</f>
        <v>FIR Value (Todate)</v>
      </c>
      <c r="AC3" s="773" t="s">
        <v>0</v>
      </c>
      <c r="AD3" s="769" t="str">
        <f>'[47]Weekly Progress Report'!$U$3</f>
        <v>Plan Value</v>
      </c>
      <c r="AE3" s="769" t="str">
        <f>'[47]Weekly Progress Report'!$U$4</f>
        <v>Earn Value</v>
      </c>
      <c r="AF3" s="769" t="str">
        <f>'[47]Weekly Progress Report'!$W$3</f>
        <v>Phys. Plan Value</v>
      </c>
      <c r="AG3" s="769" t="str">
        <f>'[47]Weekly Progress Report'!$W$4</f>
        <v>Phys. Earn Value</v>
      </c>
      <c r="AH3" s="769" t="str">
        <f>'[47]Weekly Progress Report'!$Y$3</f>
        <v>Quality Score</v>
      </c>
      <c r="AI3" s="769" t="str">
        <f>'[47]Weekly Progress Report'!$Y$5</f>
        <v>Safety 
Score</v>
      </c>
      <c r="AJ3" s="769" t="s">
        <v>1</v>
      </c>
      <c r="AK3" s="769" t="s">
        <v>2</v>
      </c>
      <c r="AL3" s="769" t="s">
        <v>3</v>
      </c>
      <c r="AM3" s="769" t="s">
        <v>3</v>
      </c>
      <c r="AN3" s="769" t="s">
        <v>4</v>
      </c>
      <c r="AO3" s="772" t="s">
        <v>4</v>
      </c>
      <c r="AP3" s="771" t="s">
        <v>5</v>
      </c>
      <c r="AQ3" s="769" t="s">
        <v>6</v>
      </c>
      <c r="AR3" s="769" t="s">
        <v>7</v>
      </c>
      <c r="AS3" s="772" t="s">
        <v>8</v>
      </c>
      <c r="AT3" s="771" t="s">
        <v>9</v>
      </c>
      <c r="AU3" s="769" t="s">
        <v>10</v>
      </c>
      <c r="AV3" s="772" t="s">
        <v>11</v>
      </c>
      <c r="AW3" s="771" t="str">
        <f>'[47]Weekly Progress Report'!C71</f>
        <v>Total Materials</v>
      </c>
      <c r="AX3" s="769" t="str">
        <f>'[47]Weekly Progress Report'!D71</f>
        <v>Total Number of P.O.</v>
      </c>
      <c r="AY3" s="769" t="str">
        <f>'[47]Weekly Progress Report'!E71</f>
        <v>Actual P.O.
To Date</v>
      </c>
      <c r="AZ3" s="769" t="str">
        <f>'[47]Weekly Progress Report'!F71</f>
        <v>Remaining P.O</v>
      </c>
      <c r="BA3" s="769" t="str">
        <f>'[47]Weekly Progress Report'!G71</f>
        <v>Material on Site</v>
      </c>
      <c r="BB3" s="769" t="str">
        <f>'[47]Weekly Progress Report'!H71</f>
        <v>Remaining Materials</v>
      </c>
      <c r="BC3" s="772" t="str">
        <f>'[47]Weekly Progress Report'!I71</f>
        <v>Material Delivery Completion (Date)</v>
      </c>
      <c r="BD3" s="771" t="str">
        <f>"NCR "&amp;'[47]Weekly Progress Report'!N53</f>
        <v>NCR Issued</v>
      </c>
      <c r="BE3" s="769" t="str">
        <f>"NCR "&amp;'[47]Weekly Progress Report'!O53</f>
        <v>NCR Closed</v>
      </c>
      <c r="BF3" s="769" t="str">
        <f>"NCR "&amp;'[47]Weekly Progress Report'!P53</f>
        <v>NCR Pending</v>
      </c>
      <c r="BG3" s="769" t="str">
        <f>"NCR "&amp;'[47]Weekly Progress Report'!Q53</f>
        <v>NCR Avg. Closing
(Days)</v>
      </c>
      <c r="BH3" s="769" t="str">
        <f>"SIR "&amp;'[47]Weekly Progress Report'!N53</f>
        <v>SIR Issued</v>
      </c>
      <c r="BI3" s="769" t="str">
        <f>"SIR "&amp;'[47]Weekly Progress Report'!O53</f>
        <v>SIR Closed</v>
      </c>
      <c r="BJ3" s="769" t="str">
        <f>"SIR "&amp;'[47]Weekly Progress Report'!P53</f>
        <v>SIR Pending</v>
      </c>
      <c r="BK3" s="769" t="str">
        <f>"SIR "&amp;'[47]Weekly Progress Report'!Q53</f>
        <v>SIR Avg. Closing
(Days)</v>
      </c>
      <c r="BL3" s="769" t="str">
        <f>"MIR "&amp;'[47]Weekly Progress Report'!N53</f>
        <v>MIR Issued</v>
      </c>
      <c r="BM3" s="769" t="str">
        <f>"MIR "&amp;'[47]Weekly Progress Report'!O53</f>
        <v>MIR Closed</v>
      </c>
      <c r="BN3" s="769" t="str">
        <f>"MIR "&amp;'[47]Weekly Progress Report'!P53</f>
        <v>MIR Pending</v>
      </c>
      <c r="BO3" s="769" t="str">
        <f>"MIR "&amp;'[47]Weekly Progress Report'!Q53</f>
        <v>MIR Avg. Closing
(Days)</v>
      </c>
      <c r="BP3" s="769" t="str">
        <f>"FIR "&amp;'[47]Weekly Progress Report'!N53</f>
        <v>FIR Issued</v>
      </c>
      <c r="BQ3" s="769" t="str">
        <f>"FIR "&amp;'[47]Weekly Progress Report'!O53</f>
        <v>FIR Closed</v>
      </c>
      <c r="BR3" s="769" t="str">
        <f>"FIR "&amp;'[47]Weekly Progress Report'!P53</f>
        <v>FIR Pending</v>
      </c>
      <c r="BS3" s="772" t="str">
        <f>"FIR "&amp;'[47]Weekly Progress Report'!Q53</f>
        <v>FIR Avg. Closing
(Days)</v>
      </c>
      <c r="BT3" s="771" t="str">
        <f>'[47]Weekly Progress Report'!L61</f>
        <v>1 Quality Plan Approval</v>
      </c>
      <c r="BU3" s="769" t="str">
        <f>'[47]Weekly Progress Report'!L62</f>
        <v>2 Quality Plan Last Up</v>
      </c>
      <c r="BV3" s="769" t="str">
        <f>'[47]Weekly Progress Report'!L63</f>
        <v>3 Safety Plan Approval</v>
      </c>
      <c r="BW3" s="769" t="str">
        <f>'[47]Weekly Progress Report'!L64</f>
        <v>4 Safety Plan Last Up</v>
      </c>
      <c r="BX3" s="769" t="str">
        <f>'[47]Weekly Progress Report'!L65</f>
        <v>5 Construction Plan Approval</v>
      </c>
      <c r="BY3" s="769" t="str">
        <f>'[47]Weekly Progress Report'!Q61</f>
        <v>6 Baseline Approval</v>
      </c>
      <c r="BZ3" s="769" t="str">
        <f>'[47]Weekly Progress Report'!Q62</f>
        <v>7 No of Approved Version of Schedule</v>
      </c>
      <c r="CA3" s="769" t="str">
        <f>'[47]Weekly Progress Report'!Q63</f>
        <v>8 Last Approved Schedule</v>
      </c>
      <c r="CB3" s="769" t="str">
        <f>'[47]Weekly Progress Report'!Q64</f>
        <v>9 BOQ Approval Date</v>
      </c>
      <c r="CC3" s="772" t="str">
        <f>'[47]Weekly Progress Report'!Q65</f>
        <v>10 No of Approved Version of BOQ</v>
      </c>
      <c r="CD3" s="774" t="str">
        <f>'[47]Weekly Progress Report'!L67</f>
        <v>Total Submitted Invoices</v>
      </c>
      <c r="CE3" s="775" t="str">
        <f>'[47]Weekly Progress Report'!L68</f>
        <v>PM Approved Invoices</v>
      </c>
      <c r="CF3" s="775" t="str">
        <f>'[47]Weekly Progress Report'!L69</f>
        <v>No of Paid  Invoices</v>
      </c>
      <c r="CG3" s="775" t="str">
        <f>'[47]Weekly Progress Report'!L70</f>
        <v>No of Pending Invoices</v>
      </c>
      <c r="CH3" s="775" t="str">
        <f>'[47]Weekly Progress Report'!L71</f>
        <v>Advance Payment %</v>
      </c>
      <c r="CI3" s="775" t="str">
        <f>'[47]Weekly Progress Report'!L72</f>
        <v>Retention %</v>
      </c>
      <c r="CJ3" s="775" t="str">
        <f>'[47]Weekly Progress Report'!L73</f>
        <v>Deduction / Penalties %</v>
      </c>
      <c r="CK3" s="775" t="str">
        <f>'[47]Weekly Progress Report'!O67</f>
        <v>Submitted Invoices (SAR)</v>
      </c>
      <c r="CL3" s="775" t="str">
        <f>'[47]Weekly Progress Report'!O68</f>
        <v>PM Approved Invoices (SAR)</v>
      </c>
      <c r="CM3" s="775" t="str">
        <f>'[47]Weekly Progress Report'!O69</f>
        <v>Paid  Invoices (SAR)</v>
      </c>
      <c r="CN3" s="775" t="str">
        <f>'[47]Weekly Progress Report'!O70</f>
        <v>Last Submitted Period</v>
      </c>
      <c r="CO3" s="775" t="str">
        <f>'[47]Weekly Progress Report'!O71</f>
        <v>Advance Payment (SAR)</v>
      </c>
      <c r="CP3" s="775" t="str">
        <f>'[47]Weekly Progress Report'!O72</f>
        <v>Retention (SAR)</v>
      </c>
      <c r="CQ3" s="776" t="str">
        <f>'[47]Weekly Progress Report'!O73</f>
        <v>Deduction / Penalties (SAR)</v>
      </c>
      <c r="CR3" s="771" t="s">
        <v>12</v>
      </c>
      <c r="CS3" s="769" t="s">
        <v>13</v>
      </c>
      <c r="CT3" s="769" t="s">
        <v>14</v>
      </c>
      <c r="CU3" s="769" t="s">
        <v>15</v>
      </c>
      <c r="CV3" s="769" t="s">
        <v>16</v>
      </c>
      <c r="CW3" s="769" t="s">
        <v>17</v>
      </c>
      <c r="CX3" s="772" t="s">
        <v>18</v>
      </c>
      <c r="CY3" s="774" t="str">
        <f>"This Week "&amp;'[47]Weekly Progress Report'!X55</f>
        <v>This Week Total Hours Worked</v>
      </c>
      <c r="CZ3" s="775" t="str">
        <f>"This Week "&amp;'[47]Weekly Progress Report'!X56</f>
        <v>This Week Safe Hours Worked</v>
      </c>
      <c r="DA3" s="775" t="str">
        <f>"This Week "&amp;'[47]Weekly Progress Report'!X57</f>
        <v>This Week LTI</v>
      </c>
      <c r="DB3" s="775" t="str">
        <f>"This Week "&amp;'[47]Weekly Progress Report'!X58</f>
        <v>This Week MTC (Healed w/o Disability)</v>
      </c>
      <c r="DC3" s="775" t="str">
        <f>"This Week "&amp;'[47]Weekly Progress Report'!X59</f>
        <v>This Week MTC (Healed w/ Disability)</v>
      </c>
      <c r="DD3" s="775" t="str">
        <f>"This Week "&amp;'[47]Weekly Progress Report'!X60</f>
        <v>This Week Near Miss</v>
      </c>
      <c r="DE3" s="775" t="str">
        <f>"This Week "&amp;'[47]Weekly Progress Report'!X61</f>
        <v>This Week First Aid Cases</v>
      </c>
      <c r="DF3" s="775" t="str">
        <f>"This Week "&amp;'[47]Weekly Progress Report'!X62</f>
        <v>This Week Fatality</v>
      </c>
      <c r="DG3" s="775" t="str">
        <f>"This Week "&amp;'[47]Weekly Progress Report'!X63</f>
        <v>This Week Fire Incident Cases</v>
      </c>
      <c r="DH3" s="775" t="str">
        <f>"This Week "&amp;'[47]Weekly Progress Report'!X64</f>
        <v>This Week Vehicle Incident</v>
      </c>
      <c r="DI3" s="775" t="str">
        <f>"This Week "&amp;'[47]Weekly Progress Report'!X65</f>
        <v>This Week Property Damages</v>
      </c>
      <c r="DJ3" s="775" t="str">
        <f>"This Week "&amp;'[47]Weekly Progress Report'!X66</f>
        <v>This Week Induction Training</v>
      </c>
      <c r="DK3" s="775" t="str">
        <f>"This Week "&amp;'[47]Weekly Progress Report'!X67</f>
        <v>This Week No.of Internal Training</v>
      </c>
      <c r="DL3" s="775" t="str">
        <f>"This Week "&amp;'[47]Weekly Progress Report'!X68</f>
        <v>This Week No.of Internal Audit</v>
      </c>
      <c r="DM3" s="775" t="str">
        <f>"This Week "&amp;'[47]Weekly Progress Report'!X69</f>
        <v>This Week No. of Toolbox Talks</v>
      </c>
      <c r="DN3" s="775" t="str">
        <f>"This Week "&amp;'[47]Weekly Progress Report'!X70</f>
        <v>This Week Safety Awards/Incentives</v>
      </c>
      <c r="DO3" s="775" t="str">
        <f>"This Month "&amp;'[47]Weekly Progress Report'!X55</f>
        <v>This Month Total Hours Worked</v>
      </c>
      <c r="DP3" s="775" t="str">
        <f>"This Month "&amp;'[47]Weekly Progress Report'!X56</f>
        <v>This Month Safe Hours Worked</v>
      </c>
      <c r="DQ3" s="775" t="str">
        <f>"This Month "&amp;'[47]Weekly Progress Report'!X57</f>
        <v>This Month LTI</v>
      </c>
      <c r="DR3" s="775" t="str">
        <f>"This Month "&amp;'[47]Weekly Progress Report'!X58</f>
        <v>This Month MTC (Healed w/o Disability)</v>
      </c>
      <c r="DS3" s="775" t="str">
        <f>"This Month "&amp;'[47]Weekly Progress Report'!X59</f>
        <v>This Month MTC (Healed w/ Disability)</v>
      </c>
      <c r="DT3" s="775" t="str">
        <f>"This Month "&amp;'[47]Weekly Progress Report'!X60</f>
        <v>This Month Near Miss</v>
      </c>
      <c r="DU3" s="775" t="str">
        <f>"This Month "&amp;'[47]Weekly Progress Report'!X61</f>
        <v>This Month First Aid Cases</v>
      </c>
      <c r="DV3" s="775" t="str">
        <f>"This Month "&amp;'[47]Weekly Progress Report'!X62</f>
        <v>This Month Fatality</v>
      </c>
      <c r="DW3" s="775" t="str">
        <f>"This Month "&amp;'[47]Weekly Progress Report'!X63</f>
        <v>This Month Fire Incident Cases</v>
      </c>
      <c r="DX3" s="775" t="str">
        <f>"This Month "&amp;'[47]Weekly Progress Report'!X64</f>
        <v>This Month Vehicle Incident</v>
      </c>
      <c r="DY3" s="775" t="str">
        <f>"This Month "&amp;'[47]Weekly Progress Report'!X65</f>
        <v>This Month Property Damages</v>
      </c>
      <c r="DZ3" s="775" t="str">
        <f>"This Month "&amp;'[47]Weekly Progress Report'!X66</f>
        <v>This Month Induction Training</v>
      </c>
      <c r="EA3" s="775" t="str">
        <f>"This Month "&amp;'[47]Weekly Progress Report'!X67</f>
        <v>This Month No.of Internal Training</v>
      </c>
      <c r="EB3" s="775" t="str">
        <f>"This Month "&amp;'[47]Weekly Progress Report'!X68</f>
        <v>This Month No.of Internal Audit</v>
      </c>
      <c r="EC3" s="775" t="str">
        <f>"This Month "&amp;'[47]Weekly Progress Report'!X69</f>
        <v>This Month No. of Toolbox Talks</v>
      </c>
      <c r="ED3" s="775" t="str">
        <f>"This Month "&amp;'[47]Weekly Progress Report'!X70</f>
        <v>This Month Safety Awards/Incentives</v>
      </c>
      <c r="EE3" s="769" t="str">
        <f>"YTD "&amp;'[47]Weekly Progress Report'!X55</f>
        <v>YTD Total Hours Worked</v>
      </c>
      <c r="EF3" s="769" t="str">
        <f>"YTD "&amp;'[47]Weekly Progress Report'!X56</f>
        <v>YTD Safe Hours Worked</v>
      </c>
      <c r="EG3" s="769" t="str">
        <f>"YTD "&amp;'[47]Weekly Progress Report'!X57</f>
        <v>YTD LTI</v>
      </c>
      <c r="EH3" s="769" t="str">
        <f>"YTD "&amp;'[47]Weekly Progress Report'!X58</f>
        <v>YTD MTC (Healed w/o Disability)</v>
      </c>
      <c r="EI3" s="769" t="str">
        <f>"YTD "&amp;'[47]Weekly Progress Report'!X59</f>
        <v>YTD MTC (Healed w/ Disability)</v>
      </c>
      <c r="EJ3" s="769" t="str">
        <f>"YTD "&amp;'[47]Weekly Progress Report'!X60</f>
        <v>YTD Near Miss</v>
      </c>
      <c r="EK3" s="769" t="str">
        <f>"YTD "&amp;'[47]Weekly Progress Report'!X61</f>
        <v>YTD First Aid Cases</v>
      </c>
      <c r="EL3" s="769" t="str">
        <f>"YTD "&amp;'[47]Weekly Progress Report'!X62</f>
        <v>YTD Fatality</v>
      </c>
      <c r="EM3" s="769" t="str">
        <f>"YTD "&amp;'[47]Weekly Progress Report'!X63</f>
        <v>YTD Fire Incident Cases</v>
      </c>
      <c r="EN3" s="769" t="str">
        <f>"YTD "&amp;'[47]Weekly Progress Report'!X64</f>
        <v>YTD Vehicle Incident</v>
      </c>
      <c r="EO3" s="769" t="str">
        <f>"YTD "&amp;'[47]Weekly Progress Report'!X65</f>
        <v>YTD Property Damages</v>
      </c>
      <c r="EP3" s="769" t="str">
        <f>"YTD "&amp;'[47]Weekly Progress Report'!X66</f>
        <v>YTD Induction Training</v>
      </c>
      <c r="EQ3" s="769" t="str">
        <f>"YTD "&amp;'[47]Weekly Progress Report'!X67</f>
        <v>YTD No.of Internal Training</v>
      </c>
      <c r="ER3" s="769" t="str">
        <f>"YTD "&amp;'[47]Weekly Progress Report'!X68</f>
        <v>YTD No.of Internal Audit</v>
      </c>
      <c r="ES3" s="769" t="str">
        <f>"YTD "&amp;'[47]Weekly Progress Report'!X69</f>
        <v>YTD No. of Toolbox Talks</v>
      </c>
      <c r="ET3" s="769" t="str">
        <f>"YTD "&amp;'[47]Weekly Progress Report'!X70</f>
        <v>YTD Safety Awards/Incentives</v>
      </c>
      <c r="EU3" s="769" t="str">
        <f>"Cum "&amp;'[47]Weekly Progress Report'!X55</f>
        <v>Cum Total Hours Worked</v>
      </c>
      <c r="EV3" s="769" t="str">
        <f>"Cum "&amp;'[47]Weekly Progress Report'!X56</f>
        <v>Cum Safe Hours Worked</v>
      </c>
      <c r="EW3" s="769" t="str">
        <f>"Cum "&amp;'[47]Weekly Progress Report'!X57</f>
        <v>Cum LTI</v>
      </c>
      <c r="EX3" s="769" t="str">
        <f>"Cum "&amp;'[47]Weekly Progress Report'!X58</f>
        <v>Cum MTC (Healed w/o Disability)</v>
      </c>
      <c r="EY3" s="769" t="str">
        <f>"Cum "&amp;'[47]Weekly Progress Report'!X59</f>
        <v>Cum MTC (Healed w/ Disability)</v>
      </c>
      <c r="EZ3" s="769" t="str">
        <f>"Cum "&amp;'[47]Weekly Progress Report'!X60</f>
        <v>Cum Near Miss</v>
      </c>
      <c r="FA3" s="769" t="str">
        <f>"Cum "&amp;'[47]Weekly Progress Report'!X61</f>
        <v>Cum First Aid Cases</v>
      </c>
      <c r="FB3" s="769" t="str">
        <f>"Cum "&amp;'[47]Weekly Progress Report'!X62</f>
        <v>Cum Fatality</v>
      </c>
      <c r="FC3" s="769" t="str">
        <f>"Cum "&amp;'[47]Weekly Progress Report'!X63</f>
        <v>Cum Fire Incident Cases</v>
      </c>
      <c r="FD3" s="769" t="str">
        <f>"Cum "&amp;'[47]Weekly Progress Report'!X64</f>
        <v>Cum Vehicle Incident</v>
      </c>
      <c r="FE3" s="769" t="str">
        <f>"Cum "&amp;'[47]Weekly Progress Report'!X65</f>
        <v>Cum Property Damages</v>
      </c>
      <c r="FF3" s="769" t="str">
        <f>"Cum "&amp;'[47]Weekly Progress Report'!X66</f>
        <v>Cum Induction Training</v>
      </c>
      <c r="FG3" s="769" t="str">
        <f>"Cum "&amp;'[47]Weekly Progress Report'!X67</f>
        <v>Cum No.of Internal Training</v>
      </c>
      <c r="FH3" s="769" t="str">
        <f>"Cum "&amp;'[47]Weekly Progress Report'!X68</f>
        <v>Cum No.of Internal Audit</v>
      </c>
      <c r="FI3" s="769" t="str">
        <f>"Cum "&amp;'[47]Weekly Progress Report'!X69</f>
        <v>Cum No. of Toolbox Talks</v>
      </c>
      <c r="FJ3" s="772" t="str">
        <f>"Cum "&amp;'[47]Weekly Progress Report'!X70</f>
        <v>Cum Safety Awards/Incentives</v>
      </c>
      <c r="FK3" s="771" t="str">
        <f>'[47]Weekly Progress Report'!A82</f>
        <v>Total Act.</v>
      </c>
      <c r="FL3" s="769" t="str">
        <f>'[47]Weekly Progress Report'!B82</f>
        <v>Not Started</v>
      </c>
      <c r="FM3" s="769" t="str">
        <f>'[47]Weekly Progress Report'!C82</f>
        <v>In Progress</v>
      </c>
      <c r="FN3" s="769" t="str">
        <f>'[47]Weekly Progress Report'!D82</f>
        <v>Completed</v>
      </c>
      <c r="FO3" s="769" t="s">
        <v>19</v>
      </c>
      <c r="FP3" s="769" t="s">
        <v>20</v>
      </c>
      <c r="FQ3" s="769" t="s">
        <v>21</v>
      </c>
      <c r="FR3" s="772" t="s">
        <v>22</v>
      </c>
      <c r="FS3" s="771">
        <f>'[47]Weekly Progress Report'!B90</f>
        <v>0</v>
      </c>
      <c r="FT3" s="769">
        <f>'[47]Weekly Progress Report'!D90</f>
        <v>0</v>
      </c>
      <c r="FU3" s="769">
        <f>'[47]Weekly Progress Report'!F90</f>
        <v>0</v>
      </c>
      <c r="FV3" s="769">
        <f>'[47]Weekly Progress Report'!H90</f>
        <v>0</v>
      </c>
      <c r="FW3" s="769">
        <f>'[47]Weekly Progress Report'!J90</f>
        <v>0</v>
      </c>
      <c r="FX3" s="769">
        <f>'[47]Weekly Progress Report'!L90</f>
        <v>0</v>
      </c>
      <c r="FY3" s="769">
        <f>'[47]Weekly Progress Report'!N90</f>
        <v>0</v>
      </c>
      <c r="FZ3" s="769">
        <f>'[47]Weekly Progress Report'!O90</f>
        <v>0</v>
      </c>
      <c r="GA3" s="772">
        <f>'[47]Weekly Progress Report'!P90</f>
        <v>0</v>
      </c>
    </row>
    <row r="4" spans="1:183" s="81" customFormat="1" ht="36" customHeight="1">
      <c r="A4" s="777">
        <f>'[47]Weekly Progress Report'!AG1</f>
        <v>45503</v>
      </c>
      <c r="B4" s="81" t="str">
        <f>'[47]Weekly Progress Report'!B3</f>
        <v>Hail - Developing of Infrastructure Hail industrial city PHASE II - Eastern side Project</v>
      </c>
      <c r="C4" s="81" t="str">
        <f>'[47]Weekly Progress Report'!B4</f>
        <v>HAL1-02-005</v>
      </c>
      <c r="D4" s="81" t="str">
        <f>'[47]Weekly Progress Report'!B5</f>
        <v>Shibh Aljazira Contracting Company</v>
      </c>
      <c r="E4" s="81" t="str">
        <f>'[47]Weekly Progress Report'!B6</f>
        <v>JASARA Program Managemant Company</v>
      </c>
      <c r="F4" s="81" t="str">
        <f>'[47]Weekly Progress Report'!E4</f>
        <v>Construction</v>
      </c>
      <c r="G4" s="81" t="str">
        <f>'[47]Weekly Progress Report'!E5</f>
        <v>Active</v>
      </c>
      <c r="H4" s="81" t="str">
        <f>'[47]Weekly Progress Report'!E6</f>
        <v>Abdulaziz M. Al-Musallam</v>
      </c>
      <c r="I4" s="778" t="str">
        <f>'[47]Weekly Progress Report'!AA3</f>
        <v>The project consists of the POND A which works as a downstream for the storm water wet utility piping network including manholes and catch basins, continued project wet utilities also sewerage GRP piping network with manholes, potable water and firefighting compound HDPE piping network including the installation of valves and fire hydrants and the irrigation water (TSE) network with all valves and the flow meter, dry utility represented in electrical road lighting network - the installation of poles and the LV cables which is connected to the panel board and the 13.8/0.4 K V unit substation.</v>
      </c>
      <c r="J4" s="779">
        <f>'[47]Weekly Progress Report'!H3</f>
        <v>45186</v>
      </c>
      <c r="K4" s="780">
        <f>'[47]Weekly Progress Report'!H4</f>
        <v>45280</v>
      </c>
      <c r="L4" s="780">
        <f>'[47]Weekly Progress Report'!H5</f>
        <v>45298</v>
      </c>
      <c r="M4" s="780">
        <f>'[47]Weekly Progress Report'!H6</f>
        <v>46028</v>
      </c>
      <c r="N4" s="780">
        <f>'[47]Weekly Progress Report'!$J$3</f>
        <v>45186</v>
      </c>
      <c r="O4" s="780">
        <f>'[47]Weekly Progress Report'!$J$4</f>
        <v>45280</v>
      </c>
      <c r="P4" s="780">
        <f>'[47]Weekly Progress Report'!$J$5</f>
        <v>45298</v>
      </c>
      <c r="Q4" s="781">
        <f>'[47]Weekly Progress Report'!$J$6</f>
        <v>46028</v>
      </c>
      <c r="R4" s="781">
        <f>'[47]Weekly Progress Report'!$L$3</f>
        <v>46028</v>
      </c>
      <c r="S4" s="781">
        <f>'[47]Weekly Progress Report'!$L$4</f>
        <v>46028</v>
      </c>
      <c r="T4" s="782">
        <f>'[47]Weekly Progress Report'!$L$5</f>
        <v>46051</v>
      </c>
      <c r="U4" s="783">
        <f>'[47]Weekly Progress Report'!$O$3</f>
        <v>45093675</v>
      </c>
      <c r="V4" s="784">
        <f>'[47]Weekly Progress Report'!$O$4</f>
        <v>45093675</v>
      </c>
      <c r="W4" s="784">
        <f>'[47]Weekly Progress Report'!$O$5</f>
        <v>45093675</v>
      </c>
      <c r="X4" s="785">
        <f>'[47]Weekly Progress Report'!$O$6</f>
        <v>0</v>
      </c>
      <c r="Y4" s="784">
        <f>'[47]Weekly Progress Report'!$S$3</f>
        <v>0</v>
      </c>
      <c r="Z4" s="784">
        <f>'[47]Weekly Progress Report'!$S$4</f>
        <v>5707774.5499999998</v>
      </c>
      <c r="AA4" s="784">
        <f>'[47]Weekly Progress Report'!$S$5</f>
        <v>-579777.45499999996</v>
      </c>
      <c r="AB4" s="786">
        <f>'[47]Weekly Progress Report'!$S$6</f>
        <v>450291.6</v>
      </c>
      <c r="AC4" s="787">
        <f>'[47]Weekly Progress Report'!$J$22</f>
        <v>0.168371735947447</v>
      </c>
      <c r="AD4" s="788">
        <f>'[47]Weekly Progress Report'!$V$3</f>
        <v>0.168371735947447</v>
      </c>
      <c r="AE4" s="788">
        <f>'[47]Weekly Progress Report'!$V$4</f>
        <v>0.32293379237775599</v>
      </c>
      <c r="AF4" s="788">
        <f>'[47]Weekly Progress Report'!$X$3</f>
        <v>0.187536423028556</v>
      </c>
      <c r="AG4" s="788">
        <f>'[47]Weekly Progress Report'!$X$4</f>
        <v>0.29839637073275499</v>
      </c>
      <c r="AH4" s="789">
        <f>'[47]Weekly Progress Report'!$Z$3</f>
        <v>0.90879310344827602</v>
      </c>
      <c r="AI4" s="789">
        <f>'[47]Weekly Progress Report'!$Z$5</f>
        <v>0.875</v>
      </c>
      <c r="AJ4" s="790">
        <f>'[47]Weekly Progress Report'!$E$22</f>
        <v>480506.96</v>
      </c>
      <c r="AK4" s="790">
        <f>'[47]Weekly Progress Report'!$F$22</f>
        <v>439683.4</v>
      </c>
      <c r="AL4" s="791">
        <f>AJ4/V4</f>
        <v>1.0655750723355327E-2</v>
      </c>
      <c r="AM4" s="791">
        <f>AK4/V4</f>
        <v>9.7504450457852471E-3</v>
      </c>
      <c r="AN4" s="788">
        <f>'[47]Weekly Progress Report'!S22</f>
        <v>1.0957580590743201E-2</v>
      </c>
      <c r="AO4" s="792">
        <f>'[47]Weekly Progress Report'!T22</f>
        <v>1.41066389596049E-2</v>
      </c>
      <c r="AP4" s="793">
        <f>'[47]Weekly Progress Report'!C60</f>
        <v>85</v>
      </c>
      <c r="AQ4" s="789">
        <f>'[47]Weekly Progress Report'!I60</f>
        <v>6</v>
      </c>
      <c r="AR4" s="789">
        <f>'[47]Weekly Progress Report'!J60</f>
        <v>0</v>
      </c>
      <c r="AS4" s="794">
        <f>'[47]Weekly Progress Report'!K60</f>
        <v>79</v>
      </c>
      <c r="AT4" s="793">
        <f>'[47]Weekly Progress Report'!C69</f>
        <v>102</v>
      </c>
      <c r="AU4" s="789">
        <f>'[47]Weekly Progress Report'!J69</f>
        <v>1</v>
      </c>
      <c r="AV4" s="794">
        <f>'[47]Weekly Progress Report'!K69</f>
        <v>39</v>
      </c>
      <c r="AW4" s="793">
        <f>'[47]Weekly Progress Report'!C78</f>
        <v>31</v>
      </c>
      <c r="AX4" s="789">
        <f>'[47]Weekly Progress Report'!D78</f>
        <v>28</v>
      </c>
      <c r="AY4" s="789">
        <f>'[47]Weekly Progress Report'!E78</f>
        <v>5</v>
      </c>
      <c r="AZ4" s="789">
        <f>'[47]Weekly Progress Report'!F78</f>
        <v>23</v>
      </c>
      <c r="BA4" s="789">
        <f>'[47]Weekly Progress Report'!G78</f>
        <v>4</v>
      </c>
      <c r="BB4" s="789">
        <f>'[47]Weekly Progress Report'!H78</f>
        <v>27</v>
      </c>
      <c r="BC4" s="782">
        <f>'[47]Weekly Progress Report'!I78</f>
        <v>45533</v>
      </c>
      <c r="BD4" s="793">
        <f>'[47]Weekly Progress Report'!N56</f>
        <v>3</v>
      </c>
      <c r="BE4" s="789">
        <f>'[47]Weekly Progress Report'!O56</f>
        <v>3</v>
      </c>
      <c r="BF4" s="789">
        <f>'[47]Weekly Progress Report'!P56</f>
        <v>0</v>
      </c>
      <c r="BG4" s="789">
        <f>'[47]Weekly Progress Report'!Q56</f>
        <v>0</v>
      </c>
      <c r="BH4" s="789">
        <f>'[47]Weekly Progress Report'!N57</f>
        <v>3</v>
      </c>
      <c r="BI4" s="789">
        <f>'[47]Weekly Progress Report'!O57</f>
        <v>3</v>
      </c>
      <c r="BJ4" s="789">
        <f>'[47]Weekly Progress Report'!P57</f>
        <v>0</v>
      </c>
      <c r="BK4" s="789">
        <f>'[47]Weekly Progress Report'!Q57</f>
        <v>0</v>
      </c>
      <c r="BL4" s="789">
        <f>'[47]Weekly Progress Report'!N58</f>
        <v>30</v>
      </c>
      <c r="BM4" s="789">
        <f>'[47]Weekly Progress Report'!O58</f>
        <v>29</v>
      </c>
      <c r="BN4" s="789">
        <f>'[47]Weekly Progress Report'!P58</f>
        <v>1</v>
      </c>
      <c r="BO4" s="789">
        <f>'[47]Weekly Progress Report'!Q58</f>
        <v>0</v>
      </c>
      <c r="BP4" s="789">
        <f>'[47]Weekly Progress Report'!N59</f>
        <v>489</v>
      </c>
      <c r="BQ4" s="789">
        <f>'[47]Weekly Progress Report'!O59</f>
        <v>460</v>
      </c>
      <c r="BR4" s="789">
        <f>'[47]Weekly Progress Report'!P59</f>
        <v>29</v>
      </c>
      <c r="BS4" s="794">
        <f>'[47]Weekly Progress Report'!Q59</f>
        <v>0</v>
      </c>
      <c r="BT4" s="795">
        <f>'[47]Weekly Progress Report'!O61</f>
        <v>45346</v>
      </c>
      <c r="BU4" s="796">
        <f>'[47]Weekly Progress Report'!O62</f>
        <v>45346</v>
      </c>
      <c r="BV4" s="796">
        <f>'[47]Weekly Progress Report'!O63</f>
        <v>45350</v>
      </c>
      <c r="BW4" s="796">
        <f>'[47]Weekly Progress Report'!O64</f>
        <v>45350</v>
      </c>
      <c r="BX4" s="796">
        <f>'[47]Weekly Progress Report'!O65</f>
        <v>45348</v>
      </c>
      <c r="BY4" s="796">
        <f>'[47]Weekly Progress Report'!U61</f>
        <v>45361</v>
      </c>
      <c r="BZ4" s="789">
        <f>'[47]Weekly Progress Report'!U62</f>
        <v>1</v>
      </c>
      <c r="CA4" s="796">
        <f>'[47]Weekly Progress Report'!U63</f>
        <v>45361</v>
      </c>
      <c r="CB4" s="796">
        <f>'[47]Weekly Progress Report'!U64</f>
        <v>0</v>
      </c>
      <c r="CC4" s="794">
        <f>'[47]Weekly Progress Report'!U65</f>
        <v>1</v>
      </c>
      <c r="CD4" s="783">
        <f>'[47]Weekly Progress Report'!N67</f>
        <v>4</v>
      </c>
      <c r="CE4" s="784">
        <f>'[47]Weekly Progress Report'!N68</f>
        <v>0</v>
      </c>
      <c r="CF4" s="784">
        <f>'[47]Weekly Progress Report'!N69</f>
        <v>0</v>
      </c>
      <c r="CG4" s="784">
        <f>'[47]Weekly Progress Report'!N70</f>
        <v>0</v>
      </c>
      <c r="CH4" s="784">
        <f>'[47]Weekly Progress Report'!N71</f>
        <v>0.1</v>
      </c>
      <c r="CI4" s="784">
        <f>'[47]Weekly Progress Report'!N72</f>
        <v>0</v>
      </c>
      <c r="CJ4" s="784">
        <f>'[47]Weekly Progress Report'!N73</f>
        <v>1.99584531533524E-4</v>
      </c>
      <c r="CK4" s="797">
        <f>'[47]Weekly Progress Report'!R67</f>
        <v>5707774.5499999998</v>
      </c>
      <c r="CL4" s="797">
        <f>'[47]Weekly Progress Report'!R68</f>
        <v>0</v>
      </c>
      <c r="CM4" s="797">
        <f>'[47]Weekly Progress Report'!R69</f>
        <v>0</v>
      </c>
      <c r="CN4" s="798">
        <f>'[47]Weekly Progress Report'!R70</f>
        <v>45473</v>
      </c>
      <c r="CO4" s="797">
        <f>'[47]Weekly Progress Report'!R71</f>
        <v>4509367.5</v>
      </c>
      <c r="CP4" s="797">
        <f>'[47]Weekly Progress Report'!R72</f>
        <v>0</v>
      </c>
      <c r="CQ4" s="799">
        <f>'[47]Weekly Progress Report'!R73</f>
        <v>-9000</v>
      </c>
      <c r="CR4" s="800">
        <f>'[47]Weekly Progress Report'!L77</f>
        <v>30</v>
      </c>
      <c r="CS4" s="789">
        <f>'[47]Weekly Progress Report'!M77</f>
        <v>26</v>
      </c>
      <c r="CT4" s="789">
        <f>'[47]Weekly Progress Report'!O77</f>
        <v>4</v>
      </c>
      <c r="CU4" s="801">
        <f>'[47]Weekly Progress Report'!P77</f>
        <v>86</v>
      </c>
      <c r="CV4" s="789">
        <f>'[47]Weekly Progress Report'!Q77</f>
        <v>90</v>
      </c>
      <c r="CW4" s="789">
        <f>'[47]Weekly Progress Report'!T87</f>
        <v>37</v>
      </c>
      <c r="CX4" s="794">
        <f>'[47]Weekly Progress Report'!U87</f>
        <v>45</v>
      </c>
      <c r="CY4" s="793">
        <f>'[47]Weekly Progress Report'!Z55</f>
        <v>5568</v>
      </c>
      <c r="CZ4" s="789">
        <f>'[47]Weekly Progress Report'!Z56</f>
        <v>5568</v>
      </c>
      <c r="DA4" s="789">
        <f>'[47]Weekly Progress Report'!Z57</f>
        <v>0</v>
      </c>
      <c r="DB4" s="789">
        <f>'[47]Weekly Progress Report'!Z58</f>
        <v>0</v>
      </c>
      <c r="DC4" s="789">
        <f>'[47]Weekly Progress Report'!Z59</f>
        <v>0</v>
      </c>
      <c r="DD4" s="789">
        <f>'[47]Weekly Progress Report'!Z60</f>
        <v>0</v>
      </c>
      <c r="DE4" s="789">
        <f>'[47]Weekly Progress Report'!Z61</f>
        <v>0</v>
      </c>
      <c r="DF4" s="789">
        <f>'[47]Weekly Progress Report'!Z62</f>
        <v>0</v>
      </c>
      <c r="DG4" s="789">
        <f>'[47]Weekly Progress Report'!Z63</f>
        <v>0</v>
      </c>
      <c r="DH4" s="789">
        <f>'[47]Weekly Progress Report'!Z64</f>
        <v>0</v>
      </c>
      <c r="DI4" s="789">
        <f>'[47]Weekly Progress Report'!Z65</f>
        <v>0</v>
      </c>
      <c r="DJ4" s="789">
        <f>'[47]Weekly Progress Report'!Z66</f>
        <v>0</v>
      </c>
      <c r="DK4" s="789">
        <f>'[47]Weekly Progress Report'!Z67</f>
        <v>0</v>
      </c>
      <c r="DL4" s="789">
        <f>'[47]Weekly Progress Report'!Z68</f>
        <v>0</v>
      </c>
      <c r="DM4" s="789" t="str">
        <f>'[47]Weekly Progress Report'!Z69</f>
        <v>1(50)</v>
      </c>
      <c r="DN4" s="789">
        <f>'[47]Weekly Progress Report'!Z70</f>
        <v>0</v>
      </c>
      <c r="DO4" s="789">
        <f>'[47]Weekly Progress Report'!AB55</f>
        <v>26288</v>
      </c>
      <c r="DP4" s="789">
        <f>'[47]Weekly Progress Report'!AB56</f>
        <v>26288</v>
      </c>
      <c r="DQ4" s="789">
        <f>'[47]Weekly Progress Report'!AB57</f>
        <v>0</v>
      </c>
      <c r="DR4" s="789">
        <f>'[47]Weekly Progress Report'!AB58</f>
        <v>0</v>
      </c>
      <c r="DS4" s="789">
        <f>'[47]Weekly Progress Report'!AB59</f>
        <v>0</v>
      </c>
      <c r="DT4" s="789">
        <f>'[47]Weekly Progress Report'!AB60</f>
        <v>0</v>
      </c>
      <c r="DU4" s="789">
        <f>'[47]Weekly Progress Report'!AB61</f>
        <v>2</v>
      </c>
      <c r="DV4" s="789">
        <f>'[47]Weekly Progress Report'!AB62</f>
        <v>0</v>
      </c>
      <c r="DW4" s="789">
        <f>'[47]Weekly Progress Report'!AB63</f>
        <v>0</v>
      </c>
      <c r="DX4" s="789">
        <f>'[47]Weekly Progress Report'!AB64</f>
        <v>0</v>
      </c>
      <c r="DY4" s="789">
        <f>'[47]Weekly Progress Report'!AB65</f>
        <v>0</v>
      </c>
      <c r="DZ4" s="789" t="str">
        <f>'[47]Weekly Progress Report'!AB66</f>
        <v>22(28)</v>
      </c>
      <c r="EA4" s="789" t="str">
        <f>'[47]Weekly Progress Report'!AB67</f>
        <v>1 (4)</v>
      </c>
      <c r="EB4" s="789">
        <f>'[47]Weekly Progress Report'!AB68</f>
        <v>0</v>
      </c>
      <c r="EC4" s="789" t="str">
        <f>'[47]Weekly Progress Report'!AB69</f>
        <v>3(122)</v>
      </c>
      <c r="ED4" s="789">
        <f>'[47]Weekly Progress Report'!AB70</f>
        <v>0</v>
      </c>
      <c r="EE4" s="789">
        <f>'[47]Weekly Progress Report'!AC55</f>
        <v>86904</v>
      </c>
      <c r="EF4" s="789">
        <f>'[47]Weekly Progress Report'!AC56</f>
        <v>86904</v>
      </c>
      <c r="EG4" s="789">
        <f>'[47]Weekly Progress Report'!AC57</f>
        <v>0</v>
      </c>
      <c r="EH4" s="789">
        <f>'[47]Weekly Progress Report'!AC58</f>
        <v>0</v>
      </c>
      <c r="EI4" s="789">
        <f>'[47]Weekly Progress Report'!AC59</f>
        <v>0</v>
      </c>
      <c r="EJ4" s="789">
        <f>'[47]Weekly Progress Report'!AC60</f>
        <v>2</v>
      </c>
      <c r="EK4" s="789">
        <f>'[47]Weekly Progress Report'!AC61</f>
        <v>2</v>
      </c>
      <c r="EL4" s="789">
        <f>'[47]Weekly Progress Report'!AC62</f>
        <v>0</v>
      </c>
      <c r="EM4" s="789">
        <f>'[47]Weekly Progress Report'!AC63</f>
        <v>0</v>
      </c>
      <c r="EN4" s="789">
        <f>'[47]Weekly Progress Report'!AC64</f>
        <v>0</v>
      </c>
      <c r="EO4" s="789">
        <f>'[47]Weekly Progress Report'!AC65</f>
        <v>1</v>
      </c>
      <c r="EP4" s="789" t="str">
        <f>'[47]Weekly Progress Report'!AC66</f>
        <v>43(106)</v>
      </c>
      <c r="EQ4" s="789" t="str">
        <f>'[47]Weekly Progress Report'!AC67</f>
        <v>8(56)</v>
      </c>
      <c r="ER4" s="789">
        <f>'[47]Weekly Progress Report'!AC68</f>
        <v>3</v>
      </c>
      <c r="ES4" s="789" t="str">
        <f>'[47]Weekly Progress Report'!AC69</f>
        <v>17(592)</v>
      </c>
      <c r="ET4" s="789">
        <f>'[47]Weekly Progress Report'!AC70</f>
        <v>4</v>
      </c>
      <c r="EU4" s="789">
        <f>'[47]Weekly Progress Report'!AD55</f>
        <v>86904</v>
      </c>
      <c r="EV4" s="789">
        <f>'[47]Weekly Progress Report'!AD56</f>
        <v>86904</v>
      </c>
      <c r="EW4" s="789">
        <f>'[47]Weekly Progress Report'!AD57</f>
        <v>0</v>
      </c>
      <c r="EX4" s="789">
        <f>'[47]Weekly Progress Report'!AD58</f>
        <v>0</v>
      </c>
      <c r="EY4" s="789">
        <f>'[47]Weekly Progress Report'!AD59</f>
        <v>0</v>
      </c>
      <c r="EZ4" s="789">
        <f>'[47]Weekly Progress Report'!AD60</f>
        <v>2</v>
      </c>
      <c r="FA4" s="789">
        <f>'[47]Weekly Progress Report'!AD61</f>
        <v>2</v>
      </c>
      <c r="FB4" s="789">
        <f>'[47]Weekly Progress Report'!AD62</f>
        <v>0</v>
      </c>
      <c r="FC4" s="789">
        <f>'[47]Weekly Progress Report'!AD63</f>
        <v>0</v>
      </c>
      <c r="FD4" s="789">
        <f>'[47]Weekly Progress Report'!AD64</f>
        <v>0</v>
      </c>
      <c r="FE4" s="789">
        <f>'[47]Weekly Progress Report'!AD65</f>
        <v>1</v>
      </c>
      <c r="FF4" s="789" t="str">
        <f>'[47]Weekly Progress Report'!AD66</f>
        <v>43(106)</v>
      </c>
      <c r="FG4" s="789" t="str">
        <f>'[47]Weekly Progress Report'!AD67</f>
        <v>8(56)</v>
      </c>
      <c r="FH4" s="789">
        <f>'[47]Weekly Progress Report'!AD68</f>
        <v>3</v>
      </c>
      <c r="FI4" s="789" t="str">
        <f>'[47]Weekly Progress Report'!AD69</f>
        <v>17(592)</v>
      </c>
      <c r="FJ4" s="794">
        <f>'[47]Weekly Progress Report'!AD70</f>
        <v>4</v>
      </c>
      <c r="FK4" s="802">
        <f>'[47]Weekly Progress Report'!A83</f>
        <v>1116</v>
      </c>
      <c r="FL4" s="785">
        <f>'[47]Weekly Progress Report'!B83</f>
        <v>750</v>
      </c>
      <c r="FM4" s="785">
        <f>'[47]Weekly Progress Report'!C83</f>
        <v>167</v>
      </c>
      <c r="FN4" s="785">
        <f>'[47]Weekly Progress Report'!D83</f>
        <v>199</v>
      </c>
      <c r="FO4" s="789">
        <f>'[47]Weekly Progress Report'!A87</f>
        <v>170</v>
      </c>
      <c r="FP4" s="789">
        <f>'[47]Weekly Progress Report'!B87</f>
        <v>149</v>
      </c>
      <c r="FQ4" s="789">
        <f>'[47]Weekly Progress Report'!H87</f>
        <v>27</v>
      </c>
      <c r="FR4" s="794">
        <f>'[47]Weekly Progress Report'!I87</f>
        <v>20</v>
      </c>
      <c r="FS4" s="795">
        <f>'[47]Weekly Progress Report'!B95</f>
        <v>0</v>
      </c>
      <c r="FT4" s="796">
        <f>'[47]Weekly Progress Report'!D95</f>
        <v>0</v>
      </c>
      <c r="FU4" s="796">
        <f>'[47]Weekly Progress Report'!F95</f>
        <v>0</v>
      </c>
      <c r="FV4" s="796">
        <f>'[47]Weekly Progress Report'!H95</f>
        <v>0</v>
      </c>
      <c r="FW4" s="796">
        <f>'[47]Weekly Progress Report'!J95</f>
        <v>0</v>
      </c>
      <c r="FX4" s="796">
        <f>'[47]Weekly Progress Report'!L95</f>
        <v>0</v>
      </c>
      <c r="FY4" s="803">
        <f>'[47]Weekly Progress Report'!N95</f>
        <v>0</v>
      </c>
      <c r="FZ4" s="789">
        <f>'[47]Weekly Progress Report'!O95</f>
        <v>0</v>
      </c>
      <c r="GA4" s="794">
        <f>'[47]Weekly Progress Report'!P95</f>
        <v>0</v>
      </c>
    </row>
    <row r="11" spans="1:183">
      <c r="CE11" s="80"/>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A4"/>
  <sheetViews>
    <sheetView topLeftCell="A3" workbookViewId="0">
      <selection activeCell="D19" sqref="D19"/>
    </sheetView>
  </sheetViews>
  <sheetFormatPr defaultColWidth="9" defaultRowHeight="14.4"/>
  <cols>
    <col min="2" max="2" width="27.5546875" customWidth="1"/>
    <col min="3" max="3" width="12" customWidth="1"/>
    <col min="4" max="4" width="21.88671875" customWidth="1"/>
    <col min="5" max="5" width="10.5546875" customWidth="1"/>
    <col min="6" max="6" width="11.6640625" customWidth="1"/>
    <col min="11" max="13" width="9.6640625" customWidth="1"/>
    <col min="15" max="20" width="9.6640625" customWidth="1"/>
    <col min="21" max="21" width="16.88671875" customWidth="1"/>
    <col min="22" max="23" width="13.88671875" customWidth="1"/>
    <col min="30" max="30" width="10.33203125" customWidth="1"/>
    <col min="33" max="33" width="9.5546875" customWidth="1"/>
    <col min="36" max="36" width="12.44140625" customWidth="1"/>
    <col min="37" max="37" width="11.33203125" customWidth="1"/>
    <col min="48" max="48" width="10.88671875" customWidth="1"/>
    <col min="55" max="55" width="11.5546875" customWidth="1"/>
  </cols>
  <sheetData>
    <row r="1" spans="1:183">
      <c r="A1" s="75" t="str">
        <f>'Weekly Progress Report'!$A$1</f>
        <v>MODON - Weekly Progress Report - Construction Projects</v>
      </c>
    </row>
    <row r="2" spans="1:183">
      <c r="B2" s="75" t="str">
        <f>'Weekly Progress Report'!$A$2</f>
        <v>Contract General Information</v>
      </c>
    </row>
    <row r="3" spans="1:183" s="358" customFormat="1" ht="60" customHeight="1">
      <c r="A3" s="739" t="str">
        <f>'Weekly Progress Report'!AF1</f>
        <v>Data Date</v>
      </c>
      <c r="B3" s="739" t="str">
        <f>'Weekly Progress Report'!A3</f>
        <v>Project Name</v>
      </c>
      <c r="C3" s="739" t="str">
        <f>'Weekly Progress Report'!A4</f>
        <v>Project ID</v>
      </c>
      <c r="D3" s="739" t="str">
        <f>'Weekly Progress Report'!A5</f>
        <v>Contractor</v>
      </c>
      <c r="E3" s="739" t="str">
        <f>'Weekly Progress Report'!A6</f>
        <v>Consultant</v>
      </c>
      <c r="F3" s="739" t="str">
        <f>'Weekly Progress Report'!D4</f>
        <v>Stage</v>
      </c>
      <c r="G3" s="739" t="str">
        <f>'Weekly Progress Report'!D5</f>
        <v>Status</v>
      </c>
      <c r="H3" s="739" t="str">
        <f>'Weekly Progress Report'!D6</f>
        <v>Modon PM</v>
      </c>
      <c r="I3" s="739" t="str">
        <f>'Weekly Progress Report'!AA2</f>
        <v>Project Scope</v>
      </c>
      <c r="J3" s="739" t="str">
        <f>'Weekly Progress Report'!G3</f>
        <v xml:space="preserve">Contract Award </v>
      </c>
      <c r="K3" s="739" t="str">
        <f>'Weekly Progress Report'!G4</f>
        <v xml:space="preserve">Contract Sign </v>
      </c>
      <c r="L3" s="739" t="str">
        <f>'Weekly Progress Report'!G5</f>
        <v xml:space="preserve">Site Handover </v>
      </c>
      <c r="M3" s="739" t="str">
        <f>'Weekly Progress Report'!G6</f>
        <v>Original Completion</v>
      </c>
      <c r="N3" s="739" t="str">
        <f>'Weekly Progress Report'!I3</f>
        <v>Contract Award  (Hijri)</v>
      </c>
      <c r="O3" s="739" t="str">
        <f>'Weekly Progress Report'!I4</f>
        <v>Contract Sign  (Hijri)</v>
      </c>
      <c r="P3" s="739" t="str">
        <f>'Weekly Progress Report'!I5</f>
        <v>Site Handover  (Hijri)</v>
      </c>
      <c r="Q3" s="739" t="str">
        <f>'Weekly Progress Report'!I6</f>
        <v>Original Completion (Hijri)</v>
      </c>
      <c r="R3" s="739" t="str">
        <f>'Weekly Progress Report'!K3</f>
        <v xml:space="preserve">Revised Completion </v>
      </c>
      <c r="S3" s="739" t="str">
        <f>'Weekly Progress Report'!K4</f>
        <v xml:space="preserve">Committed Completion </v>
      </c>
      <c r="T3" s="739" t="str">
        <f>'Weekly Progress Report'!K5</f>
        <v>Forecast Completion</v>
      </c>
      <c r="U3" s="739" t="str">
        <f>'Weekly Progress Report'!M3</f>
        <v>Original Contract Value</v>
      </c>
      <c r="V3" s="739" t="str">
        <f>'Weekly Progress Report'!M4</f>
        <v>Revised Contract Value</v>
      </c>
      <c r="W3" s="739" t="str">
        <f>'Weekly Progress Report'!M5</f>
        <v>Estimate At Completion Value</v>
      </c>
      <c r="X3" s="739" t="str">
        <f>'Weekly Progress Report'!M6</f>
        <v xml:space="preserve">Potential Changes </v>
      </c>
      <c r="Y3" s="739" t="str">
        <f>'Weekly Progress Report'!Q3</f>
        <v>O&amp;M Value (if any)</v>
      </c>
      <c r="Z3" s="739" t="str">
        <f>'Weekly Progress Report'!Q4</f>
        <v>Submitted Invoices (Gross Value)</v>
      </c>
      <c r="AA3" s="739" t="str">
        <f>'Weekly Progress Report'!Q5</f>
        <v>Penalities</v>
      </c>
      <c r="AB3" s="739" t="str">
        <f>'Weekly Progress Report'!Q6</f>
        <v>FIR Value (Todate)</v>
      </c>
      <c r="AC3" s="740" t="s">
        <v>0</v>
      </c>
      <c r="AD3" s="739" t="str">
        <f>'Weekly Progress Report'!U3</f>
        <v>Plan Value</v>
      </c>
      <c r="AE3" s="739" t="str">
        <f>'Weekly Progress Report'!U4</f>
        <v>Earn Value</v>
      </c>
      <c r="AF3" s="739" t="str">
        <f>'Weekly Progress Report'!W3</f>
        <v>Phys. Plan Value</v>
      </c>
      <c r="AG3" s="739" t="str">
        <f>'Weekly Progress Report'!W4</f>
        <v>Phys. Earn Value</v>
      </c>
      <c r="AH3" s="739" t="str">
        <f>'Weekly Progress Report'!Y3</f>
        <v>Quality Score</v>
      </c>
      <c r="AI3" s="739" t="str">
        <f>'Weekly Progress Report'!Y5</f>
        <v>Safety 
Score</v>
      </c>
      <c r="AJ3" s="739" t="s">
        <v>1</v>
      </c>
      <c r="AK3" s="739" t="s">
        <v>2</v>
      </c>
      <c r="AL3" s="739" t="s">
        <v>3</v>
      </c>
      <c r="AM3" s="739" t="s">
        <v>3</v>
      </c>
      <c r="AN3" s="739" t="s">
        <v>4</v>
      </c>
      <c r="AO3" s="741" t="s">
        <v>4</v>
      </c>
      <c r="AP3" s="742" t="s">
        <v>5</v>
      </c>
      <c r="AQ3" s="739" t="s">
        <v>6</v>
      </c>
      <c r="AR3" s="739" t="s">
        <v>7</v>
      </c>
      <c r="AS3" s="741" t="s">
        <v>8</v>
      </c>
      <c r="AT3" s="742" t="s">
        <v>9</v>
      </c>
      <c r="AU3" s="739" t="s">
        <v>10</v>
      </c>
      <c r="AV3" s="741" t="s">
        <v>11</v>
      </c>
      <c r="AW3" s="742" t="str">
        <f>'[47]Weekly Progress Report'!C71</f>
        <v>Total Materials</v>
      </c>
      <c r="AX3" s="739" t="str">
        <f>'[47]Weekly Progress Report'!D71</f>
        <v>Total Number of P.O.</v>
      </c>
      <c r="AY3" s="739" t="str">
        <f>'[47]Weekly Progress Report'!E71</f>
        <v>Actual P.O.
To Date</v>
      </c>
      <c r="AZ3" s="739" t="str">
        <f>'[47]Weekly Progress Report'!F71</f>
        <v>Remaining P.O</v>
      </c>
      <c r="BA3" s="739" t="str">
        <f>'[47]Weekly Progress Report'!G71</f>
        <v>Material on Site</v>
      </c>
      <c r="BB3" s="739" t="str">
        <f>'[47]Weekly Progress Report'!H71</f>
        <v>Remaining Materials</v>
      </c>
      <c r="BC3" s="741" t="str">
        <f>'[47]Weekly Progress Report'!I71</f>
        <v>Material Delivery Completion (Date)</v>
      </c>
      <c r="BD3" s="742" t="str">
        <f>"NCR "&amp;'[47]Weekly Progress Report'!N53</f>
        <v>NCR Issued</v>
      </c>
      <c r="BE3" s="739" t="str">
        <f>"NCR "&amp;'[47]Weekly Progress Report'!O53</f>
        <v>NCR Closed</v>
      </c>
      <c r="BF3" s="739" t="str">
        <f>"NCR "&amp;'[47]Weekly Progress Report'!P53</f>
        <v>NCR Pending</v>
      </c>
      <c r="BG3" s="739" t="str">
        <f>"NCR "&amp;'[47]Weekly Progress Report'!Q53</f>
        <v>NCR Avg. Closing
(Days)</v>
      </c>
      <c r="BH3" s="739" t="str">
        <f>"SIR "&amp;'[47]Weekly Progress Report'!N53</f>
        <v>SIR Issued</v>
      </c>
      <c r="BI3" s="739" t="str">
        <f>"SIR "&amp;'[47]Weekly Progress Report'!O53</f>
        <v>SIR Closed</v>
      </c>
      <c r="BJ3" s="739" t="str">
        <f>"SIR "&amp;'[47]Weekly Progress Report'!P53</f>
        <v>SIR Pending</v>
      </c>
      <c r="BK3" s="739" t="str">
        <f>"SIR "&amp;'[47]Weekly Progress Report'!Q53</f>
        <v>SIR Avg. Closing
(Days)</v>
      </c>
      <c r="BL3" s="739" t="str">
        <f>"MIR "&amp;'[47]Weekly Progress Report'!N53</f>
        <v>MIR Issued</v>
      </c>
      <c r="BM3" s="739" t="str">
        <f>"MIR "&amp;'[47]Weekly Progress Report'!O53</f>
        <v>MIR Closed</v>
      </c>
      <c r="BN3" s="739" t="str">
        <f>"MIR "&amp;'[47]Weekly Progress Report'!P53</f>
        <v>MIR Pending</v>
      </c>
      <c r="BO3" s="739" t="str">
        <f>"MIR "&amp;'[47]Weekly Progress Report'!Q53</f>
        <v>MIR Avg. Closing
(Days)</v>
      </c>
      <c r="BP3" s="739" t="str">
        <f>"FIR "&amp;'[47]Weekly Progress Report'!N53</f>
        <v>FIR Issued</v>
      </c>
      <c r="BQ3" s="739" t="str">
        <f>"FIR "&amp;'[47]Weekly Progress Report'!O53</f>
        <v>FIR Closed</v>
      </c>
      <c r="BR3" s="739" t="str">
        <f>"FIR "&amp;'[47]Weekly Progress Report'!P53</f>
        <v>FIR Pending</v>
      </c>
      <c r="BS3" s="741" t="str">
        <f>"FIR "&amp;'[47]Weekly Progress Report'!Q53</f>
        <v>FIR Avg. Closing
(Days)</v>
      </c>
      <c r="BT3" s="742" t="str">
        <f>'[47]Weekly Progress Report'!L61</f>
        <v>1 Quality Plan Approval</v>
      </c>
      <c r="BU3" s="739" t="str">
        <f>'[47]Weekly Progress Report'!L62</f>
        <v>2 Quality Plan Last Up</v>
      </c>
      <c r="BV3" s="739" t="str">
        <f>'[47]Weekly Progress Report'!L63</f>
        <v>3 Safety Plan Approval</v>
      </c>
      <c r="BW3" s="739" t="str">
        <f>'[47]Weekly Progress Report'!L64</f>
        <v>4 Safety Plan Last Up</v>
      </c>
      <c r="BX3" s="739" t="str">
        <f>'[47]Weekly Progress Report'!L65</f>
        <v>5 Construction Plan Approval</v>
      </c>
      <c r="BY3" s="739" t="str">
        <f>'[47]Weekly Progress Report'!Q61</f>
        <v>6 Baseline Approval</v>
      </c>
      <c r="BZ3" s="739" t="str">
        <f>'[47]Weekly Progress Report'!Q62</f>
        <v>7 No of Approved Version of Schedule</v>
      </c>
      <c r="CA3" s="739" t="str">
        <f>'[47]Weekly Progress Report'!Q63</f>
        <v>8 Last Approved Schedule</v>
      </c>
      <c r="CB3" s="739" t="str">
        <f>'[47]Weekly Progress Report'!Q64</f>
        <v>9 BOQ Approval Date</v>
      </c>
      <c r="CC3" s="741" t="str">
        <f>'[47]Weekly Progress Report'!Q65</f>
        <v>10 No of Approved Version of BOQ</v>
      </c>
      <c r="CD3" s="743" t="str">
        <f>'[47]Weekly Progress Report'!L67</f>
        <v>Total Submitted Invoices</v>
      </c>
      <c r="CE3" s="744" t="str">
        <f>'[47]Weekly Progress Report'!L68</f>
        <v>PM Approved Invoices</v>
      </c>
      <c r="CF3" s="744" t="str">
        <f>'[47]Weekly Progress Report'!L69</f>
        <v>No of Paid  Invoices</v>
      </c>
      <c r="CG3" s="744" t="str">
        <f>'[47]Weekly Progress Report'!L70</f>
        <v>No of Pending Invoices</v>
      </c>
      <c r="CH3" s="744" t="str">
        <f>'[47]Weekly Progress Report'!L71</f>
        <v>Advance Payment %</v>
      </c>
      <c r="CI3" s="744" t="str">
        <f>'[47]Weekly Progress Report'!L72</f>
        <v>Retention %</v>
      </c>
      <c r="CJ3" s="744" t="str">
        <f>'[47]Weekly Progress Report'!L73</f>
        <v>Deduction / Penalties %</v>
      </c>
      <c r="CK3" s="744" t="str">
        <f>'[47]Weekly Progress Report'!O67</f>
        <v>Submitted Invoices (SAR)</v>
      </c>
      <c r="CL3" s="744" t="str">
        <f>'[47]Weekly Progress Report'!O68</f>
        <v>PM Approved Invoices (SAR)</v>
      </c>
      <c r="CM3" s="744" t="str">
        <f>'[47]Weekly Progress Report'!O69</f>
        <v>Paid  Invoices (SAR)</v>
      </c>
      <c r="CN3" s="744" t="str">
        <f>'[47]Weekly Progress Report'!O70</f>
        <v>Last Submitted Period</v>
      </c>
      <c r="CO3" s="744" t="str">
        <f>'[47]Weekly Progress Report'!O71</f>
        <v>Advance Payment (SAR)</v>
      </c>
      <c r="CP3" s="744" t="str">
        <f>'[47]Weekly Progress Report'!O72</f>
        <v>Retention (SAR)</v>
      </c>
      <c r="CQ3" s="745" t="str">
        <f>'[47]Weekly Progress Report'!O73</f>
        <v>Deduction / Penalties (SAR)</v>
      </c>
      <c r="CR3" s="742" t="s">
        <v>12</v>
      </c>
      <c r="CS3" s="739" t="s">
        <v>13</v>
      </c>
      <c r="CT3" s="739" t="s">
        <v>14</v>
      </c>
      <c r="CU3" s="739" t="s">
        <v>15</v>
      </c>
      <c r="CV3" s="739" t="s">
        <v>16</v>
      </c>
      <c r="CW3" s="739" t="s">
        <v>17</v>
      </c>
      <c r="CX3" s="741" t="s">
        <v>18</v>
      </c>
      <c r="CY3" s="743" t="str">
        <f>"This Week "&amp;'[47]Weekly Progress Report'!X55</f>
        <v>This Week Total Hours Worked</v>
      </c>
      <c r="CZ3" s="744" t="str">
        <f>"This Week "&amp;'[47]Weekly Progress Report'!X56</f>
        <v>This Week Safe Hours Worked</v>
      </c>
      <c r="DA3" s="744" t="str">
        <f>"This Week "&amp;'[47]Weekly Progress Report'!X57</f>
        <v>This Week LTI</v>
      </c>
      <c r="DB3" s="744" t="str">
        <f>"This Week "&amp;'[47]Weekly Progress Report'!X58</f>
        <v>This Week MTC (Healed w/o Disability)</v>
      </c>
      <c r="DC3" s="744" t="str">
        <f>"This Week "&amp;'[47]Weekly Progress Report'!X59</f>
        <v>This Week MTC (Healed w/ Disability)</v>
      </c>
      <c r="DD3" s="744" t="str">
        <f>"This Week "&amp;'[47]Weekly Progress Report'!X60</f>
        <v>This Week Near Miss</v>
      </c>
      <c r="DE3" s="744" t="str">
        <f>"This Week "&amp;'[47]Weekly Progress Report'!X61</f>
        <v>This Week First Aid Cases</v>
      </c>
      <c r="DF3" s="744" t="str">
        <f>"This Week "&amp;'[47]Weekly Progress Report'!X62</f>
        <v>This Week Fatality</v>
      </c>
      <c r="DG3" s="744" t="str">
        <f>"This Week "&amp;'[47]Weekly Progress Report'!X63</f>
        <v>This Week Fire Incident Cases</v>
      </c>
      <c r="DH3" s="744" t="str">
        <f>"This Week "&amp;'[47]Weekly Progress Report'!X64</f>
        <v>This Week Vehicle Incident</v>
      </c>
      <c r="DI3" s="744" t="str">
        <f>"This Week "&amp;'[47]Weekly Progress Report'!X65</f>
        <v>This Week Property Damages</v>
      </c>
      <c r="DJ3" s="744" t="str">
        <f>"This Week "&amp;'[47]Weekly Progress Report'!X66</f>
        <v>This Week Induction Training</v>
      </c>
      <c r="DK3" s="744" t="str">
        <f>"This Week "&amp;'[47]Weekly Progress Report'!X67</f>
        <v>This Week No.of Internal Training</v>
      </c>
      <c r="DL3" s="744" t="str">
        <f>"This Week "&amp;'[47]Weekly Progress Report'!X68</f>
        <v>This Week No.of Internal Audit</v>
      </c>
      <c r="DM3" s="744" t="str">
        <f>"This Week "&amp;'[47]Weekly Progress Report'!X69</f>
        <v>This Week No. of Toolbox Talks</v>
      </c>
      <c r="DN3" s="744" t="str">
        <f>"This Week "&amp;'[47]Weekly Progress Report'!X70</f>
        <v>This Week Safety Awards/Incentives</v>
      </c>
      <c r="DO3" s="744" t="str">
        <f>"This Month "&amp;'[47]Weekly Progress Report'!X55</f>
        <v>This Month Total Hours Worked</v>
      </c>
      <c r="DP3" s="744" t="str">
        <f>"This Month "&amp;'[47]Weekly Progress Report'!X56</f>
        <v>This Month Safe Hours Worked</v>
      </c>
      <c r="DQ3" s="744" t="str">
        <f>"This Month "&amp;'[47]Weekly Progress Report'!X57</f>
        <v>This Month LTI</v>
      </c>
      <c r="DR3" s="744" t="str">
        <f>"This Month "&amp;'[47]Weekly Progress Report'!X58</f>
        <v>This Month MTC (Healed w/o Disability)</v>
      </c>
      <c r="DS3" s="744" t="str">
        <f>"This Month "&amp;'[47]Weekly Progress Report'!X59</f>
        <v>This Month MTC (Healed w/ Disability)</v>
      </c>
      <c r="DT3" s="744" t="str">
        <f>"This Month "&amp;'[47]Weekly Progress Report'!X60</f>
        <v>This Month Near Miss</v>
      </c>
      <c r="DU3" s="744" t="str">
        <f>"This Month "&amp;'[47]Weekly Progress Report'!X61</f>
        <v>This Month First Aid Cases</v>
      </c>
      <c r="DV3" s="744" t="str">
        <f>"This Month "&amp;'[47]Weekly Progress Report'!X62</f>
        <v>This Month Fatality</v>
      </c>
      <c r="DW3" s="744" t="str">
        <f>"This Month "&amp;'[47]Weekly Progress Report'!X63</f>
        <v>This Month Fire Incident Cases</v>
      </c>
      <c r="DX3" s="744" t="str">
        <f>"This Month "&amp;'[47]Weekly Progress Report'!X64</f>
        <v>This Month Vehicle Incident</v>
      </c>
      <c r="DY3" s="744" t="str">
        <f>"This Month "&amp;'[47]Weekly Progress Report'!X65</f>
        <v>This Month Property Damages</v>
      </c>
      <c r="DZ3" s="744" t="str">
        <f>"This Month "&amp;'[47]Weekly Progress Report'!X66</f>
        <v>This Month Induction Training</v>
      </c>
      <c r="EA3" s="744" t="str">
        <f>"This Month "&amp;'[47]Weekly Progress Report'!X67</f>
        <v>This Month No.of Internal Training</v>
      </c>
      <c r="EB3" s="744" t="str">
        <f>"This Month "&amp;'[47]Weekly Progress Report'!X68</f>
        <v>This Month No.of Internal Audit</v>
      </c>
      <c r="EC3" s="744" t="str">
        <f>"This Month "&amp;'[47]Weekly Progress Report'!X69</f>
        <v>This Month No. of Toolbox Talks</v>
      </c>
      <c r="ED3" s="744" t="str">
        <f>"This Month "&amp;'[47]Weekly Progress Report'!X70</f>
        <v>This Month Safety Awards/Incentives</v>
      </c>
      <c r="EE3" s="739" t="str">
        <f>"YTD "&amp;'[47]Weekly Progress Report'!X55</f>
        <v>YTD Total Hours Worked</v>
      </c>
      <c r="EF3" s="739" t="str">
        <f>"YTD "&amp;'[47]Weekly Progress Report'!X56</f>
        <v>YTD Safe Hours Worked</v>
      </c>
      <c r="EG3" s="739" t="str">
        <f>"YTD "&amp;'[47]Weekly Progress Report'!X57</f>
        <v>YTD LTI</v>
      </c>
      <c r="EH3" s="739" t="str">
        <f>"YTD "&amp;'[47]Weekly Progress Report'!X58</f>
        <v>YTD MTC (Healed w/o Disability)</v>
      </c>
      <c r="EI3" s="739" t="str">
        <f>"YTD "&amp;'[47]Weekly Progress Report'!X59</f>
        <v>YTD MTC (Healed w/ Disability)</v>
      </c>
      <c r="EJ3" s="739" t="str">
        <f>"YTD "&amp;'[47]Weekly Progress Report'!X60</f>
        <v>YTD Near Miss</v>
      </c>
      <c r="EK3" s="739" t="str">
        <f>"YTD "&amp;'[47]Weekly Progress Report'!X61</f>
        <v>YTD First Aid Cases</v>
      </c>
      <c r="EL3" s="739" t="str">
        <f>"YTD "&amp;'[47]Weekly Progress Report'!X62</f>
        <v>YTD Fatality</v>
      </c>
      <c r="EM3" s="739" t="str">
        <f>"YTD "&amp;'[47]Weekly Progress Report'!X63</f>
        <v>YTD Fire Incident Cases</v>
      </c>
      <c r="EN3" s="739" t="str">
        <f>"YTD "&amp;'[47]Weekly Progress Report'!X64</f>
        <v>YTD Vehicle Incident</v>
      </c>
      <c r="EO3" s="739" t="str">
        <f>"YTD "&amp;'[47]Weekly Progress Report'!X65</f>
        <v>YTD Property Damages</v>
      </c>
      <c r="EP3" s="739" t="str">
        <f>"YTD "&amp;'[47]Weekly Progress Report'!X66</f>
        <v>YTD Induction Training</v>
      </c>
      <c r="EQ3" s="739" t="str">
        <f>"YTD "&amp;'[47]Weekly Progress Report'!X67</f>
        <v>YTD No.of Internal Training</v>
      </c>
      <c r="ER3" s="739" t="str">
        <f>"YTD "&amp;'[47]Weekly Progress Report'!X68</f>
        <v>YTD No.of Internal Audit</v>
      </c>
      <c r="ES3" s="739" t="str">
        <f>"YTD "&amp;'[47]Weekly Progress Report'!X69</f>
        <v>YTD No. of Toolbox Talks</v>
      </c>
      <c r="ET3" s="739" t="str">
        <f>"YTD "&amp;'[47]Weekly Progress Report'!X70</f>
        <v>YTD Safety Awards/Incentives</v>
      </c>
      <c r="EU3" s="739" t="str">
        <f>"Cum "&amp;'[47]Weekly Progress Report'!X55</f>
        <v>Cum Total Hours Worked</v>
      </c>
      <c r="EV3" s="739" t="str">
        <f>"Cum "&amp;'[47]Weekly Progress Report'!X56</f>
        <v>Cum Safe Hours Worked</v>
      </c>
      <c r="EW3" s="739" t="str">
        <f>"Cum "&amp;'[47]Weekly Progress Report'!X57</f>
        <v>Cum LTI</v>
      </c>
      <c r="EX3" s="739" t="str">
        <f>"Cum "&amp;'[47]Weekly Progress Report'!X58</f>
        <v>Cum MTC (Healed w/o Disability)</v>
      </c>
      <c r="EY3" s="739" t="str">
        <f>"Cum "&amp;'[47]Weekly Progress Report'!X59</f>
        <v>Cum MTC (Healed w/ Disability)</v>
      </c>
      <c r="EZ3" s="739" t="str">
        <f>"Cum "&amp;'[47]Weekly Progress Report'!X60</f>
        <v>Cum Near Miss</v>
      </c>
      <c r="FA3" s="739" t="str">
        <f>"Cum "&amp;'[47]Weekly Progress Report'!X61</f>
        <v>Cum First Aid Cases</v>
      </c>
      <c r="FB3" s="739" t="str">
        <f>"Cum "&amp;'[47]Weekly Progress Report'!X62</f>
        <v>Cum Fatality</v>
      </c>
      <c r="FC3" s="739" t="str">
        <f>"Cum "&amp;'[47]Weekly Progress Report'!X63</f>
        <v>Cum Fire Incident Cases</v>
      </c>
      <c r="FD3" s="739" t="str">
        <f>"Cum "&amp;'[47]Weekly Progress Report'!X64</f>
        <v>Cum Vehicle Incident</v>
      </c>
      <c r="FE3" s="739" t="str">
        <f>"Cum "&amp;'[47]Weekly Progress Report'!X65</f>
        <v>Cum Property Damages</v>
      </c>
      <c r="FF3" s="739" t="str">
        <f>"Cum "&amp;'[47]Weekly Progress Report'!X66</f>
        <v>Cum Induction Training</v>
      </c>
      <c r="FG3" s="739" t="str">
        <f>"Cum "&amp;'[47]Weekly Progress Report'!X67</f>
        <v>Cum No.of Internal Training</v>
      </c>
      <c r="FH3" s="739" t="str">
        <f>"Cum "&amp;'[47]Weekly Progress Report'!X68</f>
        <v>Cum No.of Internal Audit</v>
      </c>
      <c r="FI3" s="739" t="str">
        <f>"Cum "&amp;'[47]Weekly Progress Report'!X69</f>
        <v>Cum No. of Toolbox Talks</v>
      </c>
      <c r="FJ3" s="741" t="str">
        <f>"Cum "&amp;'[47]Weekly Progress Report'!X70</f>
        <v>Cum Safety Awards/Incentives</v>
      </c>
      <c r="FK3" s="742" t="str">
        <f>'[47]Weekly Progress Report'!A82</f>
        <v>Total Act.</v>
      </c>
      <c r="FL3" s="739" t="str">
        <f>'[47]Weekly Progress Report'!B82</f>
        <v>Not Started</v>
      </c>
      <c r="FM3" s="739" t="str">
        <f>'[47]Weekly Progress Report'!C82</f>
        <v>In Progress</v>
      </c>
      <c r="FN3" s="739" t="str">
        <f>'[47]Weekly Progress Report'!D82</f>
        <v>Completed</v>
      </c>
      <c r="FO3" s="739" t="s">
        <v>19</v>
      </c>
      <c r="FP3" s="739" t="s">
        <v>20</v>
      </c>
      <c r="FQ3" s="739" t="s">
        <v>21</v>
      </c>
      <c r="FR3" s="741" t="s">
        <v>22</v>
      </c>
      <c r="FS3" s="742">
        <f>'[47]Weekly Progress Report'!B90</f>
        <v>0</v>
      </c>
      <c r="FT3" s="739">
        <f>'[47]Weekly Progress Report'!D90</f>
        <v>0</v>
      </c>
      <c r="FU3" s="739">
        <f>'[47]Weekly Progress Report'!F90</f>
        <v>0</v>
      </c>
      <c r="FV3" s="739">
        <f>'[47]Weekly Progress Report'!H90</f>
        <v>0</v>
      </c>
      <c r="FW3" s="739">
        <f>'[47]Weekly Progress Report'!J90</f>
        <v>0</v>
      </c>
      <c r="FX3" s="739">
        <f>'[47]Weekly Progress Report'!L90</f>
        <v>0</v>
      </c>
      <c r="FY3" s="739">
        <f>'[47]Weekly Progress Report'!N90</f>
        <v>0</v>
      </c>
      <c r="FZ3" s="739">
        <f>'[47]Weekly Progress Report'!O90</f>
        <v>0</v>
      </c>
      <c r="GA3" s="741">
        <f>'[47]Weekly Progress Report'!P90</f>
        <v>0</v>
      </c>
    </row>
    <row r="4" spans="1:183" s="124" customFormat="1" ht="30" customHeight="1">
      <c r="A4" s="746">
        <f>'Weekly Progress Report'!AG1</f>
        <v>46313</v>
      </c>
      <c r="B4" s="746" t="str">
        <f>'Weekly Progress Report'!B3</f>
        <v>Playgrounds Initiative - Qassim, Hail &amp; Tabuk</v>
      </c>
      <c r="C4" s="746" t="str">
        <f>'Weekly Progress Report'!B4</f>
        <v>MLTX-02-003</v>
      </c>
      <c r="D4" s="746" t="str">
        <f>'Weekly Progress Report'!B5</f>
        <v>Advanced Construction &amp; Contracting Company</v>
      </c>
      <c r="E4" s="746" t="str">
        <f>'Weekly Progress Report'!B6</f>
        <v>Egis</v>
      </c>
      <c r="F4" s="746" t="str">
        <f>'Weekly Progress Report'!E4</f>
        <v>Construction</v>
      </c>
      <c r="G4" s="746" t="str">
        <f>'Weekly Progress Report'!E5</f>
        <v>Active</v>
      </c>
      <c r="H4" s="746" t="str">
        <f>'Weekly Progress Report'!E6</f>
        <v>Bader Alrowaidan</v>
      </c>
      <c r="I4" s="746" t="str">
        <f>'Weekly Progress Report'!AA3</f>
        <v>Construction of Playgrounds Initiatives at 03 Location(Qassim, Hail, Tabuk). The project includes civil, architectural, electrical, mechanical and landscape works, as well as general site works, according to the plans and technical specifications.</v>
      </c>
      <c r="J4" s="746">
        <f>'Weekly Progress Report'!H3</f>
        <v>46028</v>
      </c>
      <c r="K4" s="746">
        <f>'Weekly Progress Report'!H4</f>
        <v>46070</v>
      </c>
      <c r="L4" s="746">
        <f>'Weekly Progress Report'!H5</f>
        <v>46070</v>
      </c>
      <c r="M4" s="746">
        <f>'Weekly Progress Report'!H6</f>
        <v>46372</v>
      </c>
      <c r="N4" s="746">
        <f>'Weekly Progress Report'!J3</f>
        <v>46028</v>
      </c>
      <c r="O4" s="746">
        <f>'Weekly Progress Report'!J4</f>
        <v>46070</v>
      </c>
      <c r="P4" s="746">
        <f>'Weekly Progress Report'!J5</f>
        <v>46070</v>
      </c>
      <c r="Q4" s="746">
        <f>'Weekly Progress Report'!J6</f>
        <v>46372</v>
      </c>
      <c r="R4" s="746">
        <f>'Weekly Progress Report'!L3</f>
        <v>46372</v>
      </c>
      <c r="S4" s="746">
        <f>'Weekly Progress Report'!L4</f>
        <v>46372</v>
      </c>
      <c r="T4" s="746">
        <f>'Weekly Progress Report'!L5</f>
        <v>46425</v>
      </c>
      <c r="U4" s="747">
        <f>'Weekly Progress Report'!O3</f>
        <v>35709993</v>
      </c>
      <c r="V4" s="747">
        <f>'Weekly Progress Report'!O4</f>
        <v>35709993</v>
      </c>
      <c r="W4" s="747">
        <f>'Weekly Progress Report'!O5</f>
        <v>35709993</v>
      </c>
      <c r="X4" s="747">
        <f>'Weekly Progress Report'!O6</f>
        <v>0</v>
      </c>
      <c r="Y4" s="747">
        <f>'Weekly Progress Report'!S3</f>
        <v>0</v>
      </c>
      <c r="Z4" s="747">
        <f>'Weekly Progress Report'!S4</f>
        <v>2317493.31</v>
      </c>
      <c r="AA4" s="747">
        <f>'Weekly Progress Report'!S5</f>
        <v>-250749.33100000001</v>
      </c>
      <c r="AB4" s="747">
        <f>'Weekly Progress Report'!S6</f>
        <v>3298582.8807000001</v>
      </c>
      <c r="AC4" s="748">
        <f>'Weekly Progress Report'!J18</f>
        <v>0.80317474523167798</v>
      </c>
      <c r="AD4" s="748">
        <f>'Weekly Progress Report'!V3</f>
        <v>0.80317474523167798</v>
      </c>
      <c r="AE4" s="748">
        <f>'Weekly Progress Report'!V4</f>
        <v>0.69001808121328956</v>
      </c>
      <c r="AF4" s="748">
        <f>'Weekly Progress Report'!X3</f>
        <v>0.80248950209958003</v>
      </c>
      <c r="AG4" s="748">
        <f>'Weekly Progress Report'!X4</f>
        <v>0.74790041991601675</v>
      </c>
      <c r="AH4" s="748">
        <f>'Weekly Progress Report'!Z3</f>
        <v>0.91310344827586198</v>
      </c>
      <c r="AI4" s="748">
        <f>'Weekly Progress Report'!Z5</f>
        <v>0.91304347826086951</v>
      </c>
      <c r="AJ4" s="747">
        <f>'Weekly Progress Report'!E18</f>
        <v>28512896.319999993</v>
      </c>
      <c r="AK4" s="747">
        <f>'Weekly Progress Report'!F18</f>
        <v>24528612.980000004</v>
      </c>
      <c r="AL4" s="749">
        <f>AJ4/V4</f>
        <v>0.79845706830578189</v>
      </c>
      <c r="AM4" s="749">
        <f>AK4/V4</f>
        <v>0.68688372411610399</v>
      </c>
      <c r="AN4" s="748">
        <f>'Weekly Progress Report'!S18</f>
        <v>0.71949610077984405</v>
      </c>
      <c r="AO4" s="748">
        <f>'Weekly Progress Report'!T18</f>
        <v>0.66946610677864427</v>
      </c>
      <c r="AP4" s="750">
        <f>'Weekly Progress Report'!C57</f>
        <v>393</v>
      </c>
      <c r="AQ4" s="750">
        <f>'Weekly Progress Report'!I57</f>
        <v>0</v>
      </c>
      <c r="AR4" s="750">
        <f>'Weekly Progress Report'!J57</f>
        <v>44</v>
      </c>
      <c r="AS4" s="750">
        <f>'Weekly Progress Report'!K57</f>
        <v>393</v>
      </c>
      <c r="AT4" s="750">
        <f>'Weekly Progress Report'!C67</f>
        <v>141</v>
      </c>
      <c r="AU4" s="750">
        <f>'Weekly Progress Report'!J67</f>
        <v>12</v>
      </c>
      <c r="AV4" s="750">
        <f>'Weekly Progress Report'!K67</f>
        <v>141</v>
      </c>
      <c r="AW4" s="750">
        <f>'Weekly Progress Report'!C76</f>
        <v>57</v>
      </c>
      <c r="AX4" s="750">
        <f>'Weekly Progress Report'!D76</f>
        <v>57</v>
      </c>
      <c r="AY4" s="750">
        <f>'Weekly Progress Report'!E76</f>
        <v>33</v>
      </c>
      <c r="AZ4" s="750">
        <f>'Weekly Progress Report'!F76</f>
        <v>25</v>
      </c>
      <c r="BA4" s="750">
        <f>'Weekly Progress Report'!G76</f>
        <v>8</v>
      </c>
      <c r="BB4" s="750">
        <f>'Weekly Progress Report'!H76</f>
        <v>0</v>
      </c>
      <c r="BC4" s="750" t="str">
        <f>'Weekly Progress Report'!I76</f>
        <v/>
      </c>
      <c r="BD4" s="751">
        <f>'[47]Weekly Progress Report'!N56</f>
        <v>3</v>
      </c>
      <c r="BE4" s="752">
        <f>'[47]Weekly Progress Report'!O56</f>
        <v>3</v>
      </c>
      <c r="BF4" s="752">
        <f>'[47]Weekly Progress Report'!P56</f>
        <v>0</v>
      </c>
      <c r="BG4" s="752">
        <f>'[47]Weekly Progress Report'!Q56</f>
        <v>0</v>
      </c>
      <c r="BH4" s="752">
        <f>'[47]Weekly Progress Report'!N57</f>
        <v>3</v>
      </c>
      <c r="BI4" s="752">
        <f>'[47]Weekly Progress Report'!O57</f>
        <v>3</v>
      </c>
      <c r="BJ4" s="752">
        <f>'[47]Weekly Progress Report'!P57</f>
        <v>0</v>
      </c>
      <c r="BK4" s="752">
        <f>'[47]Weekly Progress Report'!Q57</f>
        <v>0</v>
      </c>
      <c r="BL4" s="752">
        <f>'[47]Weekly Progress Report'!N58</f>
        <v>30</v>
      </c>
      <c r="BM4" s="752">
        <f>'[47]Weekly Progress Report'!O58</f>
        <v>29</v>
      </c>
      <c r="BN4" s="752">
        <f>'[47]Weekly Progress Report'!P58</f>
        <v>1</v>
      </c>
      <c r="BO4" s="752">
        <f>'[47]Weekly Progress Report'!Q58</f>
        <v>0</v>
      </c>
      <c r="BP4" s="752">
        <f>'[47]Weekly Progress Report'!N59</f>
        <v>489</v>
      </c>
      <c r="BQ4" s="752">
        <f>'[47]Weekly Progress Report'!O59</f>
        <v>460</v>
      </c>
      <c r="BR4" s="752">
        <f>'[47]Weekly Progress Report'!P59</f>
        <v>29</v>
      </c>
      <c r="BS4" s="753">
        <f>'[47]Weekly Progress Report'!Q59</f>
        <v>0</v>
      </c>
      <c r="BT4" s="754">
        <f>'[47]Weekly Progress Report'!O61</f>
        <v>45346</v>
      </c>
      <c r="BU4" s="755">
        <f>'[47]Weekly Progress Report'!O62</f>
        <v>45346</v>
      </c>
      <c r="BV4" s="755">
        <f>'[47]Weekly Progress Report'!O63</f>
        <v>45350</v>
      </c>
      <c r="BW4" s="755">
        <f>'[47]Weekly Progress Report'!O64</f>
        <v>45350</v>
      </c>
      <c r="BX4" s="755">
        <f>'[47]Weekly Progress Report'!O65</f>
        <v>45348</v>
      </c>
      <c r="BY4" s="755">
        <f>'[47]Weekly Progress Report'!U61</f>
        <v>45361</v>
      </c>
      <c r="BZ4" s="752">
        <f>'[47]Weekly Progress Report'!U62</f>
        <v>1</v>
      </c>
      <c r="CA4" s="755">
        <f>'[47]Weekly Progress Report'!U63</f>
        <v>45361</v>
      </c>
      <c r="CB4" s="755">
        <f>'[47]Weekly Progress Report'!U64</f>
        <v>0</v>
      </c>
      <c r="CC4" s="753">
        <f>'[47]Weekly Progress Report'!U65</f>
        <v>1</v>
      </c>
      <c r="CD4" s="756">
        <f>'[47]Weekly Progress Report'!N67</f>
        <v>4</v>
      </c>
      <c r="CE4" s="757">
        <f>'[47]Weekly Progress Report'!N68</f>
        <v>0</v>
      </c>
      <c r="CF4" s="757">
        <f>'[47]Weekly Progress Report'!N69</f>
        <v>0</v>
      </c>
      <c r="CG4" s="757">
        <f>'[47]Weekly Progress Report'!N70</f>
        <v>0</v>
      </c>
      <c r="CH4" s="757">
        <f>'[47]Weekly Progress Report'!N71</f>
        <v>0.1</v>
      </c>
      <c r="CI4" s="757">
        <f>'[47]Weekly Progress Report'!N72</f>
        <v>0</v>
      </c>
      <c r="CJ4" s="757">
        <f>'[47]Weekly Progress Report'!N73</f>
        <v>1.99584531533524E-4</v>
      </c>
      <c r="CK4" s="758">
        <f>'[47]Weekly Progress Report'!R67</f>
        <v>5707774.5499999998</v>
      </c>
      <c r="CL4" s="758">
        <f>'[47]Weekly Progress Report'!R68</f>
        <v>0</v>
      </c>
      <c r="CM4" s="758">
        <f>'[47]Weekly Progress Report'!R69</f>
        <v>0</v>
      </c>
      <c r="CN4" s="759">
        <f>'[47]Weekly Progress Report'!R70</f>
        <v>45473</v>
      </c>
      <c r="CO4" s="758">
        <f>'[47]Weekly Progress Report'!R71</f>
        <v>4509367.5</v>
      </c>
      <c r="CP4" s="758">
        <f>'[47]Weekly Progress Report'!R72</f>
        <v>0</v>
      </c>
      <c r="CQ4" s="760">
        <f>'[47]Weekly Progress Report'!R73</f>
        <v>-9000</v>
      </c>
      <c r="CR4" s="761">
        <f>'[47]Weekly Progress Report'!L77</f>
        <v>30</v>
      </c>
      <c r="CS4" s="752">
        <f>'[47]Weekly Progress Report'!M77</f>
        <v>26</v>
      </c>
      <c r="CT4" s="752">
        <f>'[47]Weekly Progress Report'!O77</f>
        <v>4</v>
      </c>
      <c r="CU4" s="762">
        <f>'[47]Weekly Progress Report'!P77</f>
        <v>86</v>
      </c>
      <c r="CV4" s="752">
        <f>'[47]Weekly Progress Report'!Q77</f>
        <v>90</v>
      </c>
      <c r="CW4" s="752">
        <f>'[47]Weekly Progress Report'!T87</f>
        <v>37</v>
      </c>
      <c r="CX4" s="753">
        <f>'[47]Weekly Progress Report'!U87</f>
        <v>45</v>
      </c>
      <c r="CY4" s="751">
        <f>'[47]Weekly Progress Report'!Z55</f>
        <v>5568</v>
      </c>
      <c r="CZ4" s="752">
        <f>'[47]Weekly Progress Report'!Z56</f>
        <v>5568</v>
      </c>
      <c r="DA4" s="752">
        <f>'[47]Weekly Progress Report'!Z57</f>
        <v>0</v>
      </c>
      <c r="DB4" s="752">
        <f>'[47]Weekly Progress Report'!Z58</f>
        <v>0</v>
      </c>
      <c r="DC4" s="752">
        <f>'[47]Weekly Progress Report'!Z59</f>
        <v>0</v>
      </c>
      <c r="DD4" s="752">
        <f>'[47]Weekly Progress Report'!Z60</f>
        <v>0</v>
      </c>
      <c r="DE4" s="752">
        <f>'[47]Weekly Progress Report'!Z61</f>
        <v>0</v>
      </c>
      <c r="DF4" s="752">
        <f>'[47]Weekly Progress Report'!Z62</f>
        <v>0</v>
      </c>
      <c r="DG4" s="752">
        <f>'[47]Weekly Progress Report'!Z63</f>
        <v>0</v>
      </c>
      <c r="DH4" s="752">
        <f>'[47]Weekly Progress Report'!Z64</f>
        <v>0</v>
      </c>
      <c r="DI4" s="752">
        <f>'[47]Weekly Progress Report'!Z65</f>
        <v>0</v>
      </c>
      <c r="DJ4" s="752">
        <f>'[47]Weekly Progress Report'!Z66</f>
        <v>0</v>
      </c>
      <c r="DK4" s="752">
        <f>'[47]Weekly Progress Report'!Z67</f>
        <v>0</v>
      </c>
      <c r="DL4" s="752">
        <f>'[47]Weekly Progress Report'!Z68</f>
        <v>0</v>
      </c>
      <c r="DM4" s="752" t="str">
        <f>'[47]Weekly Progress Report'!Z69</f>
        <v>1(50)</v>
      </c>
      <c r="DN4" s="752">
        <f>'[47]Weekly Progress Report'!Z70</f>
        <v>0</v>
      </c>
      <c r="DO4" s="752">
        <f>'[47]Weekly Progress Report'!AB55</f>
        <v>26288</v>
      </c>
      <c r="DP4" s="752">
        <f>'[47]Weekly Progress Report'!AB56</f>
        <v>26288</v>
      </c>
      <c r="DQ4" s="752">
        <f>'[47]Weekly Progress Report'!AB57</f>
        <v>0</v>
      </c>
      <c r="DR4" s="752">
        <f>'[47]Weekly Progress Report'!AB58</f>
        <v>0</v>
      </c>
      <c r="DS4" s="752">
        <f>'[47]Weekly Progress Report'!AB59</f>
        <v>0</v>
      </c>
      <c r="DT4" s="752">
        <f>'[47]Weekly Progress Report'!AB60</f>
        <v>0</v>
      </c>
      <c r="DU4" s="752">
        <f>'[47]Weekly Progress Report'!AB61</f>
        <v>2</v>
      </c>
      <c r="DV4" s="752">
        <f>'[47]Weekly Progress Report'!AB62</f>
        <v>0</v>
      </c>
      <c r="DW4" s="752">
        <f>'[47]Weekly Progress Report'!AB63</f>
        <v>0</v>
      </c>
      <c r="DX4" s="752">
        <f>'[47]Weekly Progress Report'!AB64</f>
        <v>0</v>
      </c>
      <c r="DY4" s="752">
        <f>'[47]Weekly Progress Report'!AB65</f>
        <v>0</v>
      </c>
      <c r="DZ4" s="752" t="str">
        <f>'[47]Weekly Progress Report'!AB66</f>
        <v>22(28)</v>
      </c>
      <c r="EA4" s="752" t="str">
        <f>'[47]Weekly Progress Report'!AB67</f>
        <v>1 (4)</v>
      </c>
      <c r="EB4" s="752">
        <f>'[47]Weekly Progress Report'!AB68</f>
        <v>0</v>
      </c>
      <c r="EC4" s="752" t="str">
        <f>'[47]Weekly Progress Report'!AB69</f>
        <v>3(122)</v>
      </c>
      <c r="ED4" s="752">
        <f>'[47]Weekly Progress Report'!AB70</f>
        <v>0</v>
      </c>
      <c r="EE4" s="752">
        <f>'[47]Weekly Progress Report'!AC55</f>
        <v>86904</v>
      </c>
      <c r="EF4" s="752">
        <f>'[47]Weekly Progress Report'!AC56</f>
        <v>86904</v>
      </c>
      <c r="EG4" s="752">
        <f>'[47]Weekly Progress Report'!AC57</f>
        <v>0</v>
      </c>
      <c r="EH4" s="752">
        <f>'[47]Weekly Progress Report'!AC58</f>
        <v>0</v>
      </c>
      <c r="EI4" s="752">
        <f>'[47]Weekly Progress Report'!AC59</f>
        <v>0</v>
      </c>
      <c r="EJ4" s="752">
        <f>'[47]Weekly Progress Report'!AC60</f>
        <v>2</v>
      </c>
      <c r="EK4" s="752">
        <f>'[47]Weekly Progress Report'!AC61</f>
        <v>2</v>
      </c>
      <c r="EL4" s="752">
        <f>'[47]Weekly Progress Report'!AC62</f>
        <v>0</v>
      </c>
      <c r="EM4" s="752">
        <f>'[47]Weekly Progress Report'!AC63</f>
        <v>0</v>
      </c>
      <c r="EN4" s="752">
        <f>'[47]Weekly Progress Report'!AC64</f>
        <v>0</v>
      </c>
      <c r="EO4" s="752">
        <f>'[47]Weekly Progress Report'!AC65</f>
        <v>1</v>
      </c>
      <c r="EP4" s="752" t="str">
        <f>'[47]Weekly Progress Report'!AC66</f>
        <v>43(106)</v>
      </c>
      <c r="EQ4" s="752" t="str">
        <f>'[47]Weekly Progress Report'!AC67</f>
        <v>8(56)</v>
      </c>
      <c r="ER4" s="752">
        <f>'[47]Weekly Progress Report'!AC68</f>
        <v>3</v>
      </c>
      <c r="ES4" s="752" t="str">
        <f>'[47]Weekly Progress Report'!AC69</f>
        <v>17(592)</v>
      </c>
      <c r="ET4" s="752">
        <f>'[47]Weekly Progress Report'!AC70</f>
        <v>4</v>
      </c>
      <c r="EU4" s="752">
        <f>'[47]Weekly Progress Report'!AD55</f>
        <v>86904</v>
      </c>
      <c r="EV4" s="752">
        <f>'[47]Weekly Progress Report'!AD56</f>
        <v>86904</v>
      </c>
      <c r="EW4" s="752">
        <f>'[47]Weekly Progress Report'!AD57</f>
        <v>0</v>
      </c>
      <c r="EX4" s="752">
        <f>'[47]Weekly Progress Report'!AD58</f>
        <v>0</v>
      </c>
      <c r="EY4" s="752">
        <f>'[47]Weekly Progress Report'!AD59</f>
        <v>0</v>
      </c>
      <c r="EZ4" s="752">
        <f>'[47]Weekly Progress Report'!AD60</f>
        <v>2</v>
      </c>
      <c r="FA4" s="752">
        <f>'[47]Weekly Progress Report'!AD61</f>
        <v>2</v>
      </c>
      <c r="FB4" s="752">
        <f>'[47]Weekly Progress Report'!AD62</f>
        <v>0</v>
      </c>
      <c r="FC4" s="752">
        <f>'[47]Weekly Progress Report'!AD63</f>
        <v>0</v>
      </c>
      <c r="FD4" s="752">
        <f>'[47]Weekly Progress Report'!AD64</f>
        <v>0</v>
      </c>
      <c r="FE4" s="752">
        <f>'[47]Weekly Progress Report'!AD65</f>
        <v>1</v>
      </c>
      <c r="FF4" s="752" t="str">
        <f>'[47]Weekly Progress Report'!AD66</f>
        <v>43(106)</v>
      </c>
      <c r="FG4" s="752" t="str">
        <f>'[47]Weekly Progress Report'!AD67</f>
        <v>8(56)</v>
      </c>
      <c r="FH4" s="752">
        <f>'[47]Weekly Progress Report'!AD68</f>
        <v>3</v>
      </c>
      <c r="FI4" s="752" t="str">
        <f>'[47]Weekly Progress Report'!AD69</f>
        <v>17(592)</v>
      </c>
      <c r="FJ4" s="753">
        <f>'[47]Weekly Progress Report'!AD70</f>
        <v>4</v>
      </c>
      <c r="FK4" s="763">
        <f>'[47]Weekly Progress Report'!A83</f>
        <v>1116</v>
      </c>
      <c r="FL4" s="764">
        <f>'[47]Weekly Progress Report'!B83</f>
        <v>750</v>
      </c>
      <c r="FM4" s="764">
        <f>'[47]Weekly Progress Report'!C83</f>
        <v>167</v>
      </c>
      <c r="FN4" s="764">
        <f>'[47]Weekly Progress Report'!D83</f>
        <v>199</v>
      </c>
      <c r="FO4" s="752">
        <f>'[47]Weekly Progress Report'!A87</f>
        <v>170</v>
      </c>
      <c r="FP4" s="752">
        <f>'[47]Weekly Progress Report'!B87</f>
        <v>149</v>
      </c>
      <c r="FQ4" s="752">
        <f>'[47]Weekly Progress Report'!H87</f>
        <v>27</v>
      </c>
      <c r="FR4" s="753">
        <f>'[47]Weekly Progress Report'!I87</f>
        <v>20</v>
      </c>
      <c r="FS4" s="754">
        <f>'[47]Weekly Progress Report'!B95</f>
        <v>0</v>
      </c>
      <c r="FT4" s="755">
        <f>'[47]Weekly Progress Report'!D95</f>
        <v>0</v>
      </c>
      <c r="FU4" s="755">
        <f>'[47]Weekly Progress Report'!F95</f>
        <v>0</v>
      </c>
      <c r="FV4" s="755">
        <f>'[47]Weekly Progress Report'!H95</f>
        <v>0</v>
      </c>
      <c r="FW4" s="755">
        <f>'[47]Weekly Progress Report'!J95</f>
        <v>0</v>
      </c>
      <c r="FX4" s="755">
        <f>'[47]Weekly Progress Report'!L95</f>
        <v>0</v>
      </c>
      <c r="FY4" s="765">
        <f>'[47]Weekly Progress Report'!N95</f>
        <v>0</v>
      </c>
      <c r="FZ4" s="752">
        <f>'[47]Weekly Progress Report'!O95</f>
        <v>0</v>
      </c>
      <c r="GA4" s="753">
        <f>'[47]Weekly Progress Report'!P95</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pageSetUpPr fitToPage="1"/>
  </sheetPr>
  <dimension ref="A1:AX156"/>
  <sheetViews>
    <sheetView tabSelected="1" zoomScale="60" zoomScaleNormal="60" zoomScaleSheetLayoutView="30" workbookViewId="0">
      <selection sqref="A1:I1"/>
    </sheetView>
  </sheetViews>
  <sheetFormatPr defaultColWidth="9.109375" defaultRowHeight="15.6" outlineLevelRow="1"/>
  <cols>
    <col min="1" max="1" width="41.5546875" style="422" customWidth="1"/>
    <col min="2" max="2" width="23.88671875" style="422" customWidth="1"/>
    <col min="3" max="3" width="19.88671875" style="422" customWidth="1"/>
    <col min="4" max="4" width="14.33203125" style="422" customWidth="1"/>
    <col min="5" max="8" width="18.44140625" style="422" bestFit="1" customWidth="1"/>
    <col min="9" max="9" width="19.88671875" style="422" customWidth="1"/>
    <col min="10" max="10" width="18.88671875" style="422" bestFit="1" customWidth="1"/>
    <col min="11" max="11" width="24.88671875" style="422" customWidth="1"/>
    <col min="12" max="12" width="26.88671875" style="422" customWidth="1"/>
    <col min="13" max="13" width="12.6640625" style="422" customWidth="1"/>
    <col min="14" max="14" width="21.109375" style="422" customWidth="1"/>
    <col min="15" max="15" width="14.109375" style="422" customWidth="1"/>
    <col min="16" max="16" width="12.6640625" style="422" customWidth="1"/>
    <col min="17" max="17" width="13.88671875" style="422" customWidth="1"/>
    <col min="18" max="18" width="24.33203125" style="422" customWidth="1"/>
    <col min="19" max="19" width="19.109375" style="422" customWidth="1"/>
    <col min="20" max="22" width="12.6640625" style="422" customWidth="1"/>
    <col min="23" max="23" width="14" style="422" customWidth="1"/>
    <col min="24" max="24" width="12.6640625" style="422" customWidth="1"/>
    <col min="25" max="25" width="15.44140625" style="422" customWidth="1"/>
    <col min="26" max="26" width="12.6640625" style="422" customWidth="1"/>
    <col min="27" max="27" width="10.33203125" style="422" customWidth="1"/>
    <col min="28" max="29" width="19.44140625" style="422" customWidth="1"/>
    <col min="30" max="31" width="16.88671875" style="422" customWidth="1"/>
    <col min="32" max="32" width="17.33203125" style="422" customWidth="1"/>
    <col min="33" max="33" width="25.109375" style="422" customWidth="1"/>
    <col min="34" max="37" width="12.6640625" style="422" customWidth="1"/>
    <col min="38" max="38" width="12.44140625" style="422" customWidth="1"/>
    <col min="39" max="39" width="9.6640625" style="422" customWidth="1"/>
    <col min="40" max="40" width="18.109375" style="422" customWidth="1"/>
    <col min="41" max="41" width="13.6640625" style="422" customWidth="1"/>
    <col min="42" max="43" width="12.109375" style="422" customWidth="1"/>
    <col min="44" max="44" width="11.6640625" style="422" customWidth="1"/>
    <col min="45" max="45" width="11.109375" style="422" customWidth="1"/>
    <col min="46" max="46" width="6.33203125" style="422" customWidth="1"/>
    <col min="47" max="47" width="10" style="422" customWidth="1"/>
    <col min="48" max="48" width="12.109375" style="422" customWidth="1"/>
    <col min="49" max="49" width="11.6640625" style="422" customWidth="1"/>
    <col min="50" max="50" width="11.44140625" style="422" customWidth="1"/>
    <col min="51" max="51" width="10.44140625" style="422" customWidth="1"/>
    <col min="52" max="52" width="11.6640625" style="422" customWidth="1"/>
    <col min="53" max="53" width="9.33203125" style="422" customWidth="1"/>
    <col min="54" max="215" width="9.109375" style="422"/>
    <col min="216" max="216" width="9.109375" style="422" customWidth="1"/>
    <col min="217" max="16384" width="9.109375" style="422"/>
  </cols>
  <sheetData>
    <row r="1" spans="1:49" ht="33" customHeight="1">
      <c r="A1" s="1504" t="s">
        <v>23</v>
      </c>
      <c r="B1" s="1505"/>
      <c r="C1" s="1505"/>
      <c r="D1" s="1505"/>
      <c r="E1" s="1505"/>
      <c r="F1" s="1505"/>
      <c r="G1" s="1505"/>
      <c r="H1" s="1505"/>
      <c r="I1" s="1505"/>
      <c r="J1" s="423"/>
      <c r="K1" s="423"/>
      <c r="L1" s="423"/>
      <c r="M1" s="423"/>
      <c r="N1" s="423"/>
      <c r="O1" s="424"/>
      <c r="P1" s="424"/>
      <c r="Q1" s="424"/>
      <c r="R1" s="424"/>
      <c r="S1" s="424"/>
      <c r="T1" s="424"/>
      <c r="U1" s="424"/>
      <c r="V1" s="424"/>
      <c r="W1" s="424"/>
      <c r="X1" s="424"/>
      <c r="Y1" s="425"/>
      <c r="Z1" s="424"/>
      <c r="AA1" s="426"/>
      <c r="AB1" s="426"/>
      <c r="AC1" s="426"/>
      <c r="AD1" s="426"/>
      <c r="AE1" s="426"/>
      <c r="AF1" s="427" t="s">
        <v>24</v>
      </c>
      <c r="AG1" s="428">
        <f>'General Information'!M1</f>
        <v>46313</v>
      </c>
      <c r="AH1" s="429"/>
      <c r="AJ1"/>
      <c r="AK1"/>
    </row>
    <row r="2" spans="1:49" s="416" customFormat="1" ht="20.100000000000001" customHeight="1">
      <c r="A2" s="430" t="s">
        <v>25</v>
      </c>
      <c r="B2" s="431"/>
      <c r="C2" s="431"/>
      <c r="D2" s="431"/>
      <c r="E2" s="431"/>
      <c r="F2" s="432"/>
      <c r="G2" s="433" t="s">
        <v>26</v>
      </c>
      <c r="H2" s="434"/>
      <c r="I2" s="434"/>
      <c r="J2" s="434"/>
      <c r="K2" s="434"/>
      <c r="L2" s="435"/>
      <c r="M2" s="436" t="s">
        <v>27</v>
      </c>
      <c r="N2" s="437"/>
      <c r="O2" s="434"/>
      <c r="P2" s="434"/>
      <c r="Q2" s="437"/>
      <c r="R2" s="437"/>
      <c r="S2" s="434"/>
      <c r="T2" s="435"/>
      <c r="U2" s="436" t="s">
        <v>28</v>
      </c>
      <c r="V2" s="437"/>
      <c r="W2" s="437"/>
      <c r="X2" s="437"/>
      <c r="Y2" s="437"/>
      <c r="Z2" s="437"/>
      <c r="AA2" s="438" t="s">
        <v>29</v>
      </c>
      <c r="AB2" s="439"/>
      <c r="AC2" s="439"/>
      <c r="AD2" s="440"/>
      <c r="AE2" s="439"/>
      <c r="AF2" s="439"/>
      <c r="AG2" s="439"/>
      <c r="AH2" s="441"/>
      <c r="AJ2"/>
      <c r="AK2"/>
    </row>
    <row r="3" spans="1:49" ht="50.25" customHeight="1">
      <c r="A3" s="442" t="s">
        <v>30</v>
      </c>
      <c r="B3" s="443" t="str">
        <f>'General Information'!D3</f>
        <v>Playgrounds Initiative - Qassim, Hail &amp; Tabuk</v>
      </c>
      <c r="C3" s="444"/>
      <c r="D3" s="445"/>
      <c r="E3" s="445"/>
      <c r="F3" s="446"/>
      <c r="G3" s="447" t="s">
        <v>31</v>
      </c>
      <c r="H3" s="448">
        <f>'General Information'!D12</f>
        <v>46028</v>
      </c>
      <c r="I3" s="449" t="s">
        <v>32</v>
      </c>
      <c r="J3" s="450">
        <f>'General Information'!D16</f>
        <v>46028</v>
      </c>
      <c r="K3" s="449" t="s">
        <v>33</v>
      </c>
      <c r="L3" s="451">
        <f>'General Information'!D20</f>
        <v>46372</v>
      </c>
      <c r="M3" s="1506" t="s">
        <v>34</v>
      </c>
      <c r="N3" s="1507"/>
      <c r="O3" s="1489">
        <f>'Invoice Log'!E3</f>
        <v>35709993</v>
      </c>
      <c r="P3" s="1490"/>
      <c r="Q3" s="1508" t="s">
        <v>35</v>
      </c>
      <c r="R3" s="1507"/>
      <c r="S3" s="1489">
        <f>'Invoice Log'!I3</f>
        <v>0</v>
      </c>
      <c r="T3" s="1496" t="s">
        <v>36</v>
      </c>
      <c r="U3" s="452" t="s">
        <v>37</v>
      </c>
      <c r="V3" s="453">
        <f>K18</f>
        <v>0.80317474523167798</v>
      </c>
      <c r="W3" s="454" t="s">
        <v>38</v>
      </c>
      <c r="X3" s="453">
        <f>W18</f>
        <v>0.80248950209958003</v>
      </c>
      <c r="Y3" s="1509" t="s">
        <v>39</v>
      </c>
      <c r="Z3" s="455">
        <f>Quality!AC10</f>
        <v>0.91310344827586198</v>
      </c>
      <c r="AA3" s="1311" t="str">
        <f>Progress!B1</f>
        <v>Construction of Playgrounds Initiatives at 03 Location(Qassim, Hail, Tabuk). The project includes civil, architectural, electrical, mechanical and landscape works, as well as general site works, according to the plans and technical specifications.</v>
      </c>
      <c r="AB3" s="1311"/>
      <c r="AC3" s="1311"/>
      <c r="AD3" s="1311"/>
      <c r="AE3" s="1311"/>
      <c r="AF3" s="1311"/>
      <c r="AG3" s="1311"/>
      <c r="AH3" s="1312"/>
      <c r="AJ3"/>
      <c r="AK3"/>
    </row>
    <row r="4" spans="1:49" ht="35.25" customHeight="1">
      <c r="A4" s="442" t="s">
        <v>40</v>
      </c>
      <c r="B4" s="456" t="str">
        <f>'General Information'!D4</f>
        <v>MLTX-02-003</v>
      </c>
      <c r="C4" s="457"/>
      <c r="D4" s="458" t="s">
        <v>41</v>
      </c>
      <c r="E4" s="459" t="str">
        <f>'General Information'!D7</f>
        <v>Construction</v>
      </c>
      <c r="F4" s="460"/>
      <c r="G4" s="461" t="s">
        <v>42</v>
      </c>
      <c r="H4" s="462">
        <f>'General Information'!D13</f>
        <v>46070</v>
      </c>
      <c r="I4" s="463" t="s">
        <v>43</v>
      </c>
      <c r="J4" s="464">
        <f>'General Information'!D17</f>
        <v>46070</v>
      </c>
      <c r="K4" s="463" t="s">
        <v>44</v>
      </c>
      <c r="L4" s="465">
        <f>'General Information'!D21</f>
        <v>46372</v>
      </c>
      <c r="M4" s="1487" t="s">
        <v>45</v>
      </c>
      <c r="N4" s="1488"/>
      <c r="O4" s="1489">
        <f>'Invoice Log'!E4</f>
        <v>35709993</v>
      </c>
      <c r="P4" s="1490"/>
      <c r="Q4" s="1495" t="s">
        <v>46</v>
      </c>
      <c r="R4" s="1488"/>
      <c r="S4" s="1489">
        <f>'Invoice Log'!I5</f>
        <v>2317493.31</v>
      </c>
      <c r="T4" s="1496" t="s">
        <v>36</v>
      </c>
      <c r="U4" s="466" t="s">
        <v>47</v>
      </c>
      <c r="V4" s="467">
        <f>L18</f>
        <v>0.69001808121328956</v>
      </c>
      <c r="W4" s="454" t="s">
        <v>48</v>
      </c>
      <c r="X4" s="467">
        <f>X18</f>
        <v>0.74790041991601675</v>
      </c>
      <c r="Y4" s="1510"/>
      <c r="Z4" s="468" t="str">
        <f>REPT("¢",IF(INT(+Z3*10)&gt;5,5,INT(+Z3*10)))&amp;REPT("£",IF(INT(+Z3*10)&gt;5,0,5-INT(+Z3*10)))&amp;CHAR(10)&amp;REPT("¢",+IF(INT(+Z3*10)&gt;5,-5+INT(+Z3*10),0))&amp;REPT("£",IF(INT(+Z3*10)&gt;5,10-INT(+Z3*10),5))</f>
        <v>¢¢¢¢¢
¢¢¢¢£</v>
      </c>
      <c r="AA4" s="1313"/>
      <c r="AB4" s="1313"/>
      <c r="AC4" s="1313"/>
      <c r="AD4" s="1313"/>
      <c r="AE4" s="1313"/>
      <c r="AF4" s="1313"/>
      <c r="AG4" s="1313"/>
      <c r="AH4" s="1314"/>
      <c r="AJ4"/>
      <c r="AK4"/>
    </row>
    <row r="5" spans="1:49" ht="35.25" customHeight="1">
      <c r="A5" s="442" t="s">
        <v>49</v>
      </c>
      <c r="B5" s="456" t="str">
        <f>'General Information'!D5</f>
        <v>Advanced Construction &amp; Contracting Company</v>
      </c>
      <c r="C5" s="457"/>
      <c r="D5" s="469" t="s">
        <v>50</v>
      </c>
      <c r="E5" s="459" t="str">
        <f>'General Information'!D8</f>
        <v>Active</v>
      </c>
      <c r="F5" s="460"/>
      <c r="G5" s="470" t="s">
        <v>51</v>
      </c>
      <c r="H5" s="471">
        <f>'General Information'!D14</f>
        <v>46070</v>
      </c>
      <c r="I5" s="472" t="s">
        <v>52</v>
      </c>
      <c r="J5" s="473">
        <f>'General Information'!D18</f>
        <v>46070</v>
      </c>
      <c r="K5" s="472" t="s">
        <v>53</v>
      </c>
      <c r="L5" s="474">
        <f>'General Information'!D22</f>
        <v>46425</v>
      </c>
      <c r="M5" s="1487" t="s">
        <v>54</v>
      </c>
      <c r="N5" s="1488"/>
      <c r="O5" s="1489">
        <f>'Invoice Log'!E5</f>
        <v>35709993</v>
      </c>
      <c r="P5" s="1490"/>
      <c r="Q5" s="1495" t="s">
        <v>55</v>
      </c>
      <c r="R5" s="1488"/>
      <c r="S5" s="1489">
        <f>'Invoice Log'!I6</f>
        <v>-250749.33100000001</v>
      </c>
      <c r="T5" s="1496" t="s">
        <v>36</v>
      </c>
      <c r="U5" s="466" t="s">
        <v>56</v>
      </c>
      <c r="V5" s="475">
        <f>V4-V3</f>
        <v>-0.11315666401838842</v>
      </c>
      <c r="W5" s="454" t="s">
        <v>56</v>
      </c>
      <c r="X5" s="475">
        <f>Y18</f>
        <v>-5.4589082183563287E-2</v>
      </c>
      <c r="Y5" s="1511" t="s">
        <v>57</v>
      </c>
      <c r="Z5" s="455">
        <f>'HSE-Stat'!J23</f>
        <v>0.91304347826086951</v>
      </c>
      <c r="AA5" s="1313"/>
      <c r="AB5" s="1313"/>
      <c r="AC5" s="1313"/>
      <c r="AD5" s="1313"/>
      <c r="AE5" s="1313"/>
      <c r="AF5" s="1313"/>
      <c r="AG5" s="1313"/>
      <c r="AH5" s="1314"/>
      <c r="AJ5"/>
      <c r="AK5"/>
    </row>
    <row r="6" spans="1:49" ht="35.25" customHeight="1">
      <c r="A6" s="476" t="s">
        <v>58</v>
      </c>
      <c r="B6" s="477" t="str">
        <f>'General Information'!D6</f>
        <v>Egis</v>
      </c>
      <c r="C6" s="478"/>
      <c r="D6" s="479" t="s">
        <v>59</v>
      </c>
      <c r="E6" s="480" t="str">
        <f>'General Information'!D9</f>
        <v>Bader Alrowaidan</v>
      </c>
      <c r="F6" s="481"/>
      <c r="G6" s="482" t="s">
        <v>60</v>
      </c>
      <c r="H6" s="483">
        <f>'General Information'!D15</f>
        <v>46372</v>
      </c>
      <c r="I6" s="484" t="s">
        <v>61</v>
      </c>
      <c r="J6" s="485">
        <f>'General Information'!D19</f>
        <v>46372</v>
      </c>
      <c r="K6" s="484" t="s">
        <v>56</v>
      </c>
      <c r="L6" s="486">
        <f>'General Information'!D23</f>
        <v>-53</v>
      </c>
      <c r="M6" s="1497" t="s">
        <v>62</v>
      </c>
      <c r="N6" s="1498"/>
      <c r="O6" s="1499">
        <f>O4-O5</f>
        <v>0</v>
      </c>
      <c r="P6" s="1500"/>
      <c r="Q6" s="1501" t="s">
        <v>63</v>
      </c>
      <c r="R6" s="1498"/>
      <c r="S6" s="1489">
        <f>'FIR Summary'!I3</f>
        <v>3298582.8807000001</v>
      </c>
      <c r="T6" s="1496"/>
      <c r="U6" s="487" t="s">
        <v>64</v>
      </c>
      <c r="V6" s="488">
        <f>S6/O4</f>
        <v>9.2371423335199196E-2</v>
      </c>
      <c r="W6" s="489" t="s">
        <v>65</v>
      </c>
      <c r="X6" s="488">
        <f>S4/O4</f>
        <v>6.4897613113505795E-2</v>
      </c>
      <c r="Y6" s="1512"/>
      <c r="Z6" s="490" t="str">
        <f>REPT("¢",IF(INT(+Z5*10)&gt;5,5,INT(+Z5*10)))&amp;REPT("£",IF(INT(+Z5*10)&gt;5,0,5-INT(+Z5*10)))&amp;CHAR(10)&amp;REPT("¢",+IF(INT(+Z5*10)&gt;5,-5+INT(+Z5*10),0))&amp;REPT("£",IF(INT(+Z5*10)&gt;5,10-INT(+Z5*10),5))</f>
        <v>¢¢¢¢¢
¢¢¢¢£</v>
      </c>
      <c r="AA6" s="1315"/>
      <c r="AB6" s="1315"/>
      <c r="AC6" s="1315"/>
      <c r="AD6" s="1315"/>
      <c r="AE6" s="1315"/>
      <c r="AF6" s="1315"/>
      <c r="AG6" s="1315"/>
      <c r="AH6" s="1316"/>
      <c r="AJ6" s="58"/>
      <c r="AL6" s="58"/>
    </row>
    <row r="7" spans="1:49" customFormat="1" ht="5.4" customHeight="1">
      <c r="A7" s="491"/>
      <c r="AH7" s="492"/>
    </row>
    <row r="8" spans="1:49" s="417" customFormat="1" ht="28.95" customHeight="1">
      <c r="A8" s="493" t="s">
        <v>66</v>
      </c>
      <c r="B8" s="494"/>
      <c r="C8" s="494"/>
      <c r="D8" s="494"/>
      <c r="E8" s="494"/>
      <c r="F8" s="494"/>
      <c r="G8" s="494"/>
      <c r="H8" s="494"/>
      <c r="I8" s="494"/>
      <c r="J8" s="494"/>
      <c r="K8" s="494"/>
      <c r="L8" s="494"/>
      <c r="M8" s="494"/>
      <c r="N8" s="494"/>
      <c r="O8" s="494"/>
      <c r="P8" s="494"/>
      <c r="Q8" s="494"/>
      <c r="R8" s="494"/>
      <c r="S8" s="494"/>
      <c r="T8" s="494"/>
      <c r="U8" s="494"/>
      <c r="V8" s="494"/>
      <c r="W8" s="494"/>
      <c r="X8" s="494"/>
      <c r="Y8" s="494"/>
      <c r="Z8" s="494"/>
      <c r="AA8" s="494"/>
      <c r="AB8" s="494"/>
      <c r="AC8" s="494"/>
      <c r="AD8" s="494"/>
      <c r="AE8" s="494"/>
      <c r="AF8" s="494"/>
      <c r="AG8" s="494"/>
      <c r="AH8" s="495"/>
      <c r="AK8" s="496"/>
      <c r="AL8" s="497"/>
      <c r="AM8" s="497"/>
      <c r="AN8" s="497"/>
      <c r="AO8" s="497"/>
      <c r="AP8" s="497"/>
      <c r="AQ8" s="497"/>
      <c r="AR8" s="497"/>
      <c r="AS8" s="497"/>
      <c r="AT8" s="497"/>
      <c r="AU8" s="497"/>
    </row>
    <row r="9" spans="1:49" s="416" customFormat="1" ht="20.100000000000001" customHeight="1">
      <c r="A9" s="498" t="s">
        <v>67</v>
      </c>
      <c r="B9" s="499"/>
      <c r="C9" s="500"/>
      <c r="D9" s="500"/>
      <c r="E9" s="501"/>
      <c r="F9" s="501"/>
      <c r="G9" s="501"/>
      <c r="H9" s="501"/>
      <c r="I9" s="501"/>
      <c r="J9" s="501"/>
      <c r="K9" s="501"/>
      <c r="L9" s="501"/>
      <c r="M9" s="501"/>
      <c r="N9" s="502"/>
      <c r="O9" s="1502" t="s">
        <v>68</v>
      </c>
      <c r="P9" s="1503"/>
      <c r="Q9" s="1503"/>
      <c r="R9" s="1503"/>
      <c r="S9" s="1503"/>
      <c r="T9" s="1503"/>
      <c r="U9" s="1503"/>
      <c r="V9" s="1503"/>
      <c r="W9" s="1503"/>
      <c r="X9" s="1503"/>
      <c r="Y9" s="1503"/>
      <c r="Z9" s="1503"/>
      <c r="AA9" s="501" t="s">
        <v>69</v>
      </c>
      <c r="AB9" s="501"/>
      <c r="AC9" s="501"/>
      <c r="AD9" s="501"/>
      <c r="AE9" s="501"/>
      <c r="AF9" s="501"/>
      <c r="AG9" s="501"/>
      <c r="AH9" s="503"/>
      <c r="AI9" s="504"/>
      <c r="AK9" s="360"/>
      <c r="AL9" s="360"/>
      <c r="AM9" s="360"/>
      <c r="AN9" s="360"/>
      <c r="AO9" s="360"/>
      <c r="AP9" s="360"/>
      <c r="AQ9" s="360"/>
      <c r="AR9" s="360"/>
      <c r="AS9" s="360"/>
      <c r="AT9" s="360"/>
      <c r="AU9" s="360"/>
    </row>
    <row r="10" spans="1:49" ht="20.100000000000001" customHeight="1">
      <c r="A10" s="1317" t="s">
        <v>70</v>
      </c>
      <c r="B10" s="1318"/>
      <c r="C10" s="1485" t="s">
        <v>71</v>
      </c>
      <c r="D10" s="1491" t="s">
        <v>72</v>
      </c>
      <c r="E10" s="1363" t="s">
        <v>73</v>
      </c>
      <c r="F10" s="1364"/>
      <c r="G10" s="1363" t="s">
        <v>74</v>
      </c>
      <c r="H10" s="1363"/>
      <c r="I10" s="1363"/>
      <c r="J10" s="1363"/>
      <c r="K10" s="1363"/>
      <c r="L10" s="1363"/>
      <c r="M10" s="1363"/>
      <c r="N10" s="1364"/>
      <c r="O10" s="505" t="s">
        <v>75</v>
      </c>
      <c r="P10" s="1493" t="s">
        <v>72</v>
      </c>
      <c r="Q10" s="1356" t="s">
        <v>76</v>
      </c>
      <c r="R10" s="1357"/>
      <c r="S10" s="1357"/>
      <c r="T10" s="1358"/>
      <c r="U10" s="506" t="s">
        <v>77</v>
      </c>
      <c r="V10" s="507"/>
      <c r="W10" s="507"/>
      <c r="X10" s="507"/>
      <c r="Y10" s="507"/>
      <c r="Z10" s="508"/>
      <c r="AH10" s="509"/>
      <c r="AK10" s="153"/>
      <c r="AL10" s="153"/>
      <c r="AM10" s="153"/>
      <c r="AN10" s="153"/>
      <c r="AO10" s="153"/>
      <c r="AP10" s="153"/>
      <c r="AQ10" s="153"/>
      <c r="AR10" s="153"/>
      <c r="AS10" s="153"/>
      <c r="AT10" s="153"/>
      <c r="AU10" s="153"/>
    </row>
    <row r="11" spans="1:49" ht="28.8">
      <c r="A11" s="1319"/>
      <c r="B11" s="1320"/>
      <c r="C11" s="1486"/>
      <c r="D11" s="1492"/>
      <c r="E11" s="510" t="s">
        <v>78</v>
      </c>
      <c r="F11" s="511" t="s">
        <v>79</v>
      </c>
      <c r="G11" s="510" t="s">
        <v>80</v>
      </c>
      <c r="H11" s="512" t="s">
        <v>81</v>
      </c>
      <c r="I11" s="513" t="s">
        <v>79</v>
      </c>
      <c r="J11" s="513" t="s">
        <v>82</v>
      </c>
      <c r="K11" s="512" t="s">
        <v>83</v>
      </c>
      <c r="L11" s="514" t="s">
        <v>84</v>
      </c>
      <c r="M11" s="513" t="s">
        <v>56</v>
      </c>
      <c r="N11" s="515" t="s">
        <v>85</v>
      </c>
      <c r="O11" s="516" t="s">
        <v>86</v>
      </c>
      <c r="P11" s="1494"/>
      <c r="Q11" s="513" t="s">
        <v>78</v>
      </c>
      <c r="R11" s="513" t="s">
        <v>79</v>
      </c>
      <c r="S11" s="513" t="s">
        <v>87</v>
      </c>
      <c r="T11" s="513" t="s">
        <v>84</v>
      </c>
      <c r="U11" s="513" t="s">
        <v>78</v>
      </c>
      <c r="V11" s="513" t="s">
        <v>79</v>
      </c>
      <c r="W11" s="513" t="s">
        <v>87</v>
      </c>
      <c r="X11" s="513" t="s">
        <v>84</v>
      </c>
      <c r="Y11" s="513" t="s">
        <v>56</v>
      </c>
      <c r="Z11" s="515" t="s">
        <v>85</v>
      </c>
      <c r="AH11" s="509"/>
      <c r="AL11" s="153"/>
      <c r="AM11" s="153"/>
      <c r="AN11" s="153"/>
      <c r="AO11" s="153"/>
      <c r="AP11" s="153"/>
      <c r="AQ11" s="153"/>
      <c r="AR11" s="153"/>
      <c r="AS11" s="153"/>
      <c r="AT11" s="153"/>
      <c r="AU11" s="153"/>
      <c r="AV11" s="153"/>
    </row>
    <row r="12" spans="1:49" s="125" customFormat="1" ht="15.75" customHeight="1">
      <c r="A12" s="1483" t="str">
        <f>Progress!A7</f>
        <v>PROJECT MILESTONE</v>
      </c>
      <c r="B12" s="1484"/>
      <c r="C12" s="517">
        <f>Progress!B7</f>
        <v>0</v>
      </c>
      <c r="D12" s="518">
        <f t="shared" ref="D12:D17" si="0">IF(ISBLANK(C12),"",C12/$C$18)</f>
        <v>0</v>
      </c>
      <c r="E12" s="519">
        <f>Progress!D7</f>
        <v>0</v>
      </c>
      <c r="F12" s="519">
        <f>Progress!E7</f>
        <v>0</v>
      </c>
      <c r="G12" s="519">
        <f>Progress!F7</f>
        <v>0</v>
      </c>
      <c r="H12" s="519">
        <f>Progress!G7</f>
        <v>0</v>
      </c>
      <c r="I12" s="519">
        <f>Progress!H7</f>
        <v>0</v>
      </c>
      <c r="J12" s="520">
        <f t="shared" ref="J12:J18" si="1">IFERROR(IF(ISBLANK(G12),"",G12/C12),0)</f>
        <v>0</v>
      </c>
      <c r="K12" s="520">
        <f t="shared" ref="K12:K18" si="2">IFERROR(IF(ISBLANK(H12),"",H12/C12),0)</f>
        <v>0</v>
      </c>
      <c r="L12" s="521">
        <f t="shared" ref="L12:L18" si="3">IFERROR(IF(ISBLANK(I12),"",I12/C12),0)</f>
        <v>0</v>
      </c>
      <c r="M12" s="522">
        <f t="shared" ref="M12:M17" si="4">IFERROR(L12-K12,"")</f>
        <v>0</v>
      </c>
      <c r="N12" s="523" t="str">
        <f t="shared" ref="N12:N17" si="5">IFERROR(L12/K12,"")</f>
        <v/>
      </c>
      <c r="O12" s="524">
        <f>Progress!J7</f>
        <v>10000</v>
      </c>
      <c r="P12" s="525">
        <f t="shared" ref="P12:P17" si="6">IF(ISBLANK(O12),"",O12/$O$18)</f>
        <v>0.29994001199760045</v>
      </c>
      <c r="Q12" s="526">
        <f>Progress!L7</f>
        <v>227</v>
      </c>
      <c r="R12" s="527">
        <f>Progress!M7</f>
        <v>885</v>
      </c>
      <c r="S12" s="528">
        <f t="shared" ref="S12:S18" si="7">IFERROR(IF(ISBLANK(Q12),"",Q12/O12),0)</f>
        <v>2.2700000000000001E-2</v>
      </c>
      <c r="T12" s="529">
        <f t="shared" ref="T12:T18" si="8">IFERROR(IF(ISBLANK(R12),"",R12/O12),0)</f>
        <v>8.8499999999999995E-2</v>
      </c>
      <c r="U12" s="526">
        <f>Progress!N7</f>
        <v>7927</v>
      </c>
      <c r="V12" s="527">
        <f>Progress!O7</f>
        <v>7935</v>
      </c>
      <c r="W12" s="520">
        <f t="shared" ref="W12:W18" si="9">IFERROR(IF(ISBLANK(U12),"",U12/O12),0)</f>
        <v>0.79269999999999996</v>
      </c>
      <c r="X12" s="521">
        <f t="shared" ref="X12:X18" si="10">IFERROR(IF(ISBLANK(V12),"",V12/O12),0)</f>
        <v>0.79349999999999998</v>
      </c>
      <c r="Y12" s="522">
        <f t="shared" ref="Y12:Y17" si="11">IFERROR(X12-W12,"")</f>
        <v>8.0000000000002292E-4</v>
      </c>
      <c r="Z12" s="523">
        <f t="shared" ref="Z12:Z17" si="12">IFERROR(X12/W12,"")</f>
        <v>1.001009209032421</v>
      </c>
      <c r="AH12" s="530"/>
      <c r="AL12"/>
      <c r="AM12"/>
      <c r="AN12"/>
      <c r="AO12"/>
      <c r="AP12"/>
      <c r="AQ12"/>
      <c r="AR12"/>
      <c r="AS12"/>
      <c r="AT12"/>
      <c r="AU12"/>
      <c r="AV12"/>
    </row>
    <row r="13" spans="1:49" s="125" customFormat="1" ht="15.75" customHeight="1">
      <c r="A13" s="1483" t="str">
        <f>Progress!A8</f>
        <v>MOBILIZATION</v>
      </c>
      <c r="B13" s="1484"/>
      <c r="C13" s="531">
        <f>Progress!B8</f>
        <v>0</v>
      </c>
      <c r="D13" s="518">
        <f t="shared" si="0"/>
        <v>0</v>
      </c>
      <c r="E13" s="519">
        <f>Progress!D8</f>
        <v>0</v>
      </c>
      <c r="F13" s="519">
        <f>Progress!E8</f>
        <v>0</v>
      </c>
      <c r="G13" s="519">
        <f>Progress!F8</f>
        <v>0</v>
      </c>
      <c r="H13" s="519">
        <f>Progress!G8</f>
        <v>0</v>
      </c>
      <c r="I13" s="519">
        <f>Progress!H8</f>
        <v>0</v>
      </c>
      <c r="J13" s="532">
        <f t="shared" si="1"/>
        <v>0</v>
      </c>
      <c r="K13" s="532">
        <f t="shared" si="2"/>
        <v>0</v>
      </c>
      <c r="L13" s="533">
        <f t="shared" si="3"/>
        <v>0</v>
      </c>
      <c r="M13" s="522">
        <f t="shared" si="4"/>
        <v>0</v>
      </c>
      <c r="N13" s="523" t="str">
        <f t="shared" si="5"/>
        <v/>
      </c>
      <c r="O13" s="534">
        <f>Progress!J8</f>
        <v>0</v>
      </c>
      <c r="P13" s="525">
        <f t="shared" si="6"/>
        <v>0</v>
      </c>
      <c r="Q13" s="535">
        <f>Progress!L8</f>
        <v>0</v>
      </c>
      <c r="R13" s="535">
        <f>Progress!M8</f>
        <v>0</v>
      </c>
      <c r="S13" s="528">
        <f t="shared" si="7"/>
        <v>0</v>
      </c>
      <c r="T13" s="529">
        <f t="shared" si="8"/>
        <v>0</v>
      </c>
      <c r="U13" s="535">
        <f>Progress!N8</f>
        <v>0</v>
      </c>
      <c r="V13" s="535">
        <f>Progress!O8</f>
        <v>0</v>
      </c>
      <c r="W13" s="536">
        <f t="shared" si="9"/>
        <v>0</v>
      </c>
      <c r="X13" s="537">
        <f t="shared" si="10"/>
        <v>0</v>
      </c>
      <c r="Y13" s="522">
        <f t="shared" si="11"/>
        <v>0</v>
      </c>
      <c r="Z13" s="523" t="str">
        <f t="shared" si="12"/>
        <v/>
      </c>
      <c r="AH13" s="530"/>
      <c r="AL13"/>
      <c r="AM13"/>
      <c r="AN13"/>
      <c r="AO13"/>
      <c r="AP13"/>
      <c r="AQ13"/>
      <c r="AR13"/>
      <c r="AS13"/>
      <c r="AT13"/>
      <c r="AU13"/>
      <c r="AV13"/>
    </row>
    <row r="14" spans="1:49" s="125" customFormat="1" ht="15.75" customHeight="1">
      <c r="A14" s="1483" t="str">
        <f>Progress!A9</f>
        <v>ENGINEERING</v>
      </c>
      <c r="B14" s="1484"/>
      <c r="C14" s="531">
        <f>Progress!B9</f>
        <v>1071299.79</v>
      </c>
      <c r="D14" s="538">
        <f t="shared" si="0"/>
        <v>3.0000000000000006E-2</v>
      </c>
      <c r="E14" s="519">
        <f>Progress!D9</f>
        <v>1090347.1800000002</v>
      </c>
      <c r="F14" s="519">
        <f>Progress!E9</f>
        <v>1090347.1800000002</v>
      </c>
      <c r="G14" s="519">
        <f>Progress!F9</f>
        <v>1071299.79</v>
      </c>
      <c r="H14" s="519">
        <f>Progress!G9</f>
        <v>1071299.79</v>
      </c>
      <c r="I14" s="519">
        <f>Progress!H9</f>
        <v>1071299.79</v>
      </c>
      <c r="J14" s="532">
        <f t="shared" si="1"/>
        <v>1</v>
      </c>
      <c r="K14" s="532">
        <f t="shared" si="2"/>
        <v>1</v>
      </c>
      <c r="L14" s="533">
        <f t="shared" si="3"/>
        <v>1</v>
      </c>
      <c r="M14" s="539">
        <f t="shared" si="4"/>
        <v>0</v>
      </c>
      <c r="N14" s="540">
        <f t="shared" si="5"/>
        <v>1</v>
      </c>
      <c r="O14" s="541">
        <f>Progress!J9</f>
        <v>0</v>
      </c>
      <c r="P14" s="542">
        <f t="shared" si="6"/>
        <v>0</v>
      </c>
      <c r="Q14" s="543">
        <f>Progress!L9</f>
        <v>0</v>
      </c>
      <c r="R14" s="543">
        <f>Progress!M9</f>
        <v>0</v>
      </c>
      <c r="S14" s="544">
        <f t="shared" si="7"/>
        <v>0</v>
      </c>
      <c r="T14" s="545">
        <f t="shared" si="8"/>
        <v>0</v>
      </c>
      <c r="U14" s="543">
        <f>Progress!N9</f>
        <v>0</v>
      </c>
      <c r="V14" s="543">
        <f>Progress!O9</f>
        <v>0</v>
      </c>
      <c r="W14" s="532">
        <f t="shared" si="9"/>
        <v>0</v>
      </c>
      <c r="X14" s="533">
        <f t="shared" si="10"/>
        <v>0</v>
      </c>
      <c r="Y14" s="539">
        <f t="shared" si="11"/>
        <v>0</v>
      </c>
      <c r="Z14" s="540" t="str">
        <f t="shared" si="12"/>
        <v/>
      </c>
      <c r="AH14" s="530"/>
      <c r="AL14"/>
      <c r="AM14"/>
      <c r="AN14"/>
      <c r="AO14"/>
      <c r="AP14"/>
      <c r="AQ14"/>
      <c r="AR14"/>
      <c r="AS14"/>
      <c r="AT14"/>
      <c r="AU14"/>
      <c r="AV14"/>
    </row>
    <row r="15" spans="1:49" s="125" customFormat="1" ht="15.75" customHeight="1">
      <c r="A15" s="1483" t="str">
        <f>Progress!A19</f>
        <v>PROCUREMENT</v>
      </c>
      <c r="B15" s="1484"/>
      <c r="C15" s="531">
        <f>Progress!B19</f>
        <v>9641698.1099999994</v>
      </c>
      <c r="D15" s="538">
        <f t="shared" si="0"/>
        <v>0.27</v>
      </c>
      <c r="E15" s="519">
        <f>Progress!D19</f>
        <v>9813124.6199999992</v>
      </c>
      <c r="F15" s="519">
        <f>Progress!E19</f>
        <v>8945474.8200000003</v>
      </c>
      <c r="G15" s="519">
        <f>Progress!F19</f>
        <v>9641698.1099999994</v>
      </c>
      <c r="H15" s="519">
        <f>Progress!G19</f>
        <v>9641698.1099999994</v>
      </c>
      <c r="I15" s="519">
        <f>Progress!H19</f>
        <v>8769229.6999999993</v>
      </c>
      <c r="J15" s="532">
        <f t="shared" si="1"/>
        <v>1</v>
      </c>
      <c r="K15" s="532">
        <f t="shared" si="2"/>
        <v>1</v>
      </c>
      <c r="L15" s="533">
        <f t="shared" si="3"/>
        <v>0.90951091809282958</v>
      </c>
      <c r="M15" s="539">
        <f t="shared" si="4"/>
        <v>-9.0489081907170421E-2</v>
      </c>
      <c r="N15" s="540">
        <f t="shared" si="5"/>
        <v>0.90951091809282958</v>
      </c>
      <c r="O15" s="541">
        <f>Progress!J19</f>
        <v>0</v>
      </c>
      <c r="P15" s="542">
        <f t="shared" si="6"/>
        <v>0</v>
      </c>
      <c r="Q15" s="543">
        <f>Progress!L19</f>
        <v>0</v>
      </c>
      <c r="R15" s="543">
        <f>Progress!M19</f>
        <v>0</v>
      </c>
      <c r="S15" s="544">
        <f t="shared" si="7"/>
        <v>0</v>
      </c>
      <c r="T15" s="545">
        <f t="shared" si="8"/>
        <v>0</v>
      </c>
      <c r="U15" s="543">
        <f>Progress!N19</f>
        <v>0</v>
      </c>
      <c r="V15" s="543">
        <f>Progress!O19</f>
        <v>0</v>
      </c>
      <c r="W15" s="532">
        <f t="shared" si="9"/>
        <v>0</v>
      </c>
      <c r="X15" s="533">
        <f t="shared" si="10"/>
        <v>0</v>
      </c>
      <c r="Y15" s="539">
        <f t="shared" si="11"/>
        <v>0</v>
      </c>
      <c r="Z15" s="540" t="str">
        <f t="shared" si="12"/>
        <v/>
      </c>
      <c r="AA15"/>
      <c r="AB15"/>
      <c r="AC15"/>
      <c r="AD15"/>
      <c r="AE15"/>
      <c r="AF15"/>
      <c r="AG15"/>
      <c r="AH15" s="492"/>
      <c r="AI15" s="546"/>
      <c r="AJ15" s="547"/>
      <c r="AK15" s="547"/>
      <c r="AL15" s="548"/>
      <c r="AM15"/>
      <c r="AN15"/>
      <c r="AO15"/>
      <c r="AP15"/>
      <c r="AQ15"/>
      <c r="AR15"/>
      <c r="AS15"/>
      <c r="AT15"/>
      <c r="AU15"/>
      <c r="AV15"/>
    </row>
    <row r="16" spans="1:49" s="125" customFormat="1" ht="15.75" customHeight="1" outlineLevel="1">
      <c r="A16" s="1483" t="str">
        <f>Progress!A29</f>
        <v>CONSTRUCTION</v>
      </c>
      <c r="B16" s="1484"/>
      <c r="C16" s="531">
        <f>Progress!B29</f>
        <v>21425995.799999997</v>
      </c>
      <c r="D16" s="549">
        <f t="shared" si="0"/>
        <v>0.60000000000000009</v>
      </c>
      <c r="E16" s="519">
        <f>Progress!D29</f>
        <v>17500389.799999997</v>
      </c>
      <c r="F16" s="519">
        <f>Progress!E29</f>
        <v>13921267.060000001</v>
      </c>
      <c r="G16" s="519">
        <f>Progress!F29</f>
        <v>17861236.649999999</v>
      </c>
      <c r="H16" s="519">
        <f>Progress!G29</f>
        <v>17861236.649999999</v>
      </c>
      <c r="I16" s="519">
        <f>Progress!H29</f>
        <v>14189804.91</v>
      </c>
      <c r="J16" s="532">
        <f t="shared" si="1"/>
        <v>0.83362457533945755</v>
      </c>
      <c r="K16" s="532">
        <f t="shared" si="2"/>
        <v>0.83362457533945755</v>
      </c>
      <c r="L16" s="533">
        <f t="shared" si="3"/>
        <v>0.66227049806478544</v>
      </c>
      <c r="M16" s="539">
        <f t="shared" si="4"/>
        <v>-0.17135407727467211</v>
      </c>
      <c r="N16" s="540">
        <f t="shared" si="5"/>
        <v>0.79444694609093602</v>
      </c>
      <c r="O16" s="550">
        <f>Progress!J29</f>
        <v>22188</v>
      </c>
      <c r="P16" s="542">
        <f t="shared" si="6"/>
        <v>0.6655068986202759</v>
      </c>
      <c r="Q16" s="543">
        <f>Progress!L29</f>
        <v>23717</v>
      </c>
      <c r="R16" s="543">
        <f>Progress!M29</f>
        <v>21229</v>
      </c>
      <c r="S16" s="544">
        <f t="shared" si="7"/>
        <v>1.0689111231296196</v>
      </c>
      <c r="T16" s="545">
        <f t="shared" si="8"/>
        <v>0.95677843879574542</v>
      </c>
      <c r="U16" s="543">
        <f>Progress!N29</f>
        <v>18795</v>
      </c>
      <c r="V16" s="543">
        <f>Progress!O29</f>
        <v>16835</v>
      </c>
      <c r="W16" s="532">
        <f t="shared" si="9"/>
        <v>0.84707950243374797</v>
      </c>
      <c r="X16" s="533">
        <f t="shared" si="10"/>
        <v>0.75874346493600142</v>
      </c>
      <c r="Y16" s="539">
        <f t="shared" si="11"/>
        <v>-8.8336037497746545E-2</v>
      </c>
      <c r="Z16" s="540">
        <f t="shared" si="12"/>
        <v>0.8957169459962756</v>
      </c>
      <c r="AA16"/>
      <c r="AB16"/>
      <c r="AC16"/>
      <c r="AD16"/>
      <c r="AE16"/>
      <c r="AF16"/>
      <c r="AG16"/>
      <c r="AH16" s="492"/>
      <c r="AI16" s="551"/>
      <c r="AJ16" s="546"/>
      <c r="AK16" s="547"/>
      <c r="AL16" s="547"/>
      <c r="AM16"/>
      <c r="AN16"/>
      <c r="AO16"/>
      <c r="AP16"/>
      <c r="AQ16"/>
      <c r="AR16"/>
      <c r="AS16"/>
      <c r="AT16"/>
      <c r="AU16"/>
      <c r="AV16"/>
      <c r="AW16"/>
    </row>
    <row r="17" spans="1:50" s="125" customFormat="1" ht="15.75" customHeight="1">
      <c r="A17" s="1483" t="str">
        <f>Progress!A41</f>
        <v>CLOSEOUT</v>
      </c>
      <c r="B17" s="1484"/>
      <c r="C17" s="534">
        <f>Progress!B41</f>
        <v>3570999.3000000003</v>
      </c>
      <c r="D17" s="538">
        <f t="shared" si="0"/>
        <v>0.10000000000000003</v>
      </c>
      <c r="E17" s="519">
        <f>Progress!D41</f>
        <v>109034.72</v>
      </c>
      <c r="F17" s="519">
        <f>Progress!E41</f>
        <v>571523.91999999993</v>
      </c>
      <c r="G17" s="519">
        <f>Progress!F41</f>
        <v>107129.98000000001</v>
      </c>
      <c r="H17" s="519">
        <f>Progress!G41</f>
        <v>107129.98000000001</v>
      </c>
      <c r="I17" s="519">
        <f>Progress!H41</f>
        <v>610206.44999999995</v>
      </c>
      <c r="J17" s="532">
        <f t="shared" si="1"/>
        <v>3.0000000280033658E-2</v>
      </c>
      <c r="K17" s="532">
        <f t="shared" si="2"/>
        <v>3.0000000280033658E-2</v>
      </c>
      <c r="L17" s="533">
        <f t="shared" si="3"/>
        <v>0.17087834489354281</v>
      </c>
      <c r="M17" s="539">
        <f t="shared" si="4"/>
        <v>0.14087834461350915</v>
      </c>
      <c r="N17" s="540">
        <f t="shared" si="5"/>
        <v>5.6959447766162183</v>
      </c>
      <c r="O17" s="552">
        <f>Progress!J41</f>
        <v>1152</v>
      </c>
      <c r="P17" s="542">
        <f t="shared" si="6"/>
        <v>3.4553089382123578E-2</v>
      </c>
      <c r="Q17" s="543">
        <f>Progress!L41</f>
        <v>44</v>
      </c>
      <c r="R17" s="543">
        <f>Progress!M41</f>
        <v>206</v>
      </c>
      <c r="S17" s="544">
        <f t="shared" si="7"/>
        <v>3.8194444444444448E-2</v>
      </c>
      <c r="T17" s="545">
        <f t="shared" si="8"/>
        <v>0.17881944444444445</v>
      </c>
      <c r="U17" s="543">
        <f>Progress!N41</f>
        <v>33</v>
      </c>
      <c r="V17" s="543">
        <f>Progress!O41</f>
        <v>165</v>
      </c>
      <c r="W17" s="532">
        <f t="shared" si="9"/>
        <v>2.8645833333333332E-2</v>
      </c>
      <c r="X17" s="533">
        <f t="shared" si="10"/>
        <v>0.14322916666666666</v>
      </c>
      <c r="Y17" s="539">
        <f t="shared" si="11"/>
        <v>0.11458333333333333</v>
      </c>
      <c r="Z17" s="540">
        <f t="shared" si="12"/>
        <v>5</v>
      </c>
      <c r="AA17"/>
      <c r="AB17"/>
      <c r="AC17"/>
      <c r="AD17"/>
      <c r="AE17"/>
      <c r="AF17"/>
      <c r="AG17"/>
      <c r="AH17" s="492"/>
      <c r="AI17" s="546"/>
      <c r="AJ17" s="547"/>
      <c r="AK17" s="547"/>
      <c r="AL17"/>
      <c r="AM17"/>
      <c r="AN17"/>
      <c r="AO17"/>
      <c r="AP17"/>
      <c r="AQ17"/>
      <c r="AR17"/>
      <c r="AS17"/>
      <c r="AT17"/>
      <c r="AU17"/>
      <c r="AV17"/>
    </row>
    <row r="18" spans="1:50" s="418" customFormat="1" ht="19.95" customHeight="1">
      <c r="A18" s="553"/>
      <c r="B18" s="554" t="s">
        <v>88</v>
      </c>
      <c r="C18" s="555">
        <f>SUM(C13:C17)</f>
        <v>35709992.999999993</v>
      </c>
      <c r="D18" s="556">
        <f>SUM(D13:D17)</f>
        <v>1.0000000000000002</v>
      </c>
      <c r="E18" s="557">
        <f>SUM(E12:E17)</f>
        <v>28512896.319999993</v>
      </c>
      <c r="F18" s="558">
        <f>SUM(F12:F17)</f>
        <v>24528612.980000004</v>
      </c>
      <c r="G18" s="555">
        <f>SUM(G12:G17)</f>
        <v>28681364.529999997</v>
      </c>
      <c r="H18" s="559">
        <f>SUM(H12:H17)</f>
        <v>28681364.529999997</v>
      </c>
      <c r="I18" s="558">
        <f>SUM(I12:I17)</f>
        <v>24640540.849999998</v>
      </c>
      <c r="J18" s="560">
        <f t="shared" si="1"/>
        <v>0.80317474523167798</v>
      </c>
      <c r="K18" s="560">
        <f t="shared" si="2"/>
        <v>0.80317474523167798</v>
      </c>
      <c r="L18" s="561">
        <f t="shared" si="3"/>
        <v>0.69001808121328956</v>
      </c>
      <c r="M18" s="562">
        <f>+L18-K18</f>
        <v>-0.11315666401838842</v>
      </c>
      <c r="N18" s="563">
        <f>L18/K18</f>
        <v>0.85911326932254561</v>
      </c>
      <c r="O18" s="564">
        <f>SUM(O12:O17)</f>
        <v>33340</v>
      </c>
      <c r="P18" s="565">
        <f>SUM(P12:P17)</f>
        <v>0.99999999999999989</v>
      </c>
      <c r="Q18" s="557">
        <f>SUM(Q12:Q17)</f>
        <v>23988</v>
      </c>
      <c r="R18" s="566">
        <f>SUM(R12:R17)</f>
        <v>22320</v>
      </c>
      <c r="S18" s="567">
        <f t="shared" si="7"/>
        <v>0.71949610077984405</v>
      </c>
      <c r="T18" s="568">
        <f t="shared" si="8"/>
        <v>0.66946610677864427</v>
      </c>
      <c r="U18" s="569">
        <f>SUM(U12:U17)</f>
        <v>26755</v>
      </c>
      <c r="V18" s="570">
        <f>SUM(V12:V17)</f>
        <v>24935</v>
      </c>
      <c r="W18" s="560">
        <f t="shared" si="9"/>
        <v>0.80248950209958003</v>
      </c>
      <c r="X18" s="561">
        <f t="shared" si="10"/>
        <v>0.74790041991601675</v>
      </c>
      <c r="Y18" s="562">
        <f>+X18-W18</f>
        <v>-5.4589082183563287E-2</v>
      </c>
      <c r="Z18" s="563">
        <f>X18/W18</f>
        <v>0.9319753317136984</v>
      </c>
      <c r="AA18" s="571"/>
      <c r="AB18" s="571"/>
      <c r="AC18" s="571"/>
      <c r="AD18" s="571"/>
      <c r="AE18" s="571"/>
      <c r="AF18" s="571"/>
      <c r="AG18" s="571"/>
      <c r="AH18" s="572"/>
      <c r="AI18" s="571"/>
      <c r="AM18" s="571"/>
      <c r="AN18" s="571"/>
      <c r="AO18" s="571"/>
      <c r="AP18" s="571"/>
      <c r="AQ18" s="571"/>
      <c r="AR18" s="571"/>
      <c r="AS18" s="571"/>
      <c r="AT18" s="571"/>
      <c r="AU18" s="571"/>
      <c r="AV18" s="571"/>
      <c r="AW18" s="571"/>
    </row>
    <row r="19" spans="1:50" ht="24" customHeight="1">
      <c r="A19" s="573"/>
      <c r="G19" s="574"/>
      <c r="H19" s="575"/>
      <c r="I19" s="575"/>
      <c r="J19" s="575"/>
      <c r="K19" s="575"/>
      <c r="L19" s="575"/>
      <c r="M19" s="575"/>
      <c r="N19" s="576"/>
      <c r="Z19"/>
      <c r="AA19" s="577" t="s">
        <v>89</v>
      </c>
      <c r="AB19" s="578"/>
      <c r="AC19" s="578"/>
      <c r="AD19" s="579"/>
      <c r="AE19" s="578"/>
      <c r="AF19" s="578"/>
      <c r="AG19" s="578"/>
      <c r="AH19" s="580"/>
      <c r="AJ19" s="153"/>
      <c r="AN19" s="153"/>
      <c r="AO19" s="153"/>
      <c r="AP19" s="153"/>
      <c r="AQ19" s="153"/>
      <c r="AR19" s="153"/>
      <c r="AS19" s="153"/>
      <c r="AT19" s="153"/>
      <c r="AU19" s="153"/>
      <c r="AV19" s="153"/>
      <c r="AW19" s="153"/>
      <c r="AX19" s="153"/>
    </row>
    <row r="20" spans="1:50" ht="30" customHeight="1">
      <c r="A20" s="573"/>
      <c r="Z20"/>
      <c r="AA20" s="581" t="s">
        <v>90</v>
      </c>
      <c r="AB20" s="1479" t="s">
        <v>91</v>
      </c>
      <c r="AC20" s="1480"/>
      <c r="AD20" s="582" t="s">
        <v>92</v>
      </c>
      <c r="AE20" s="582" t="s">
        <v>93</v>
      </c>
      <c r="AF20" s="582" t="s">
        <v>94</v>
      </c>
      <c r="AG20" s="582" t="s">
        <v>50</v>
      </c>
      <c r="AH20" s="583" t="s">
        <v>95</v>
      </c>
      <c r="AJ20" s="153"/>
      <c r="AN20" s="153"/>
      <c r="AO20" s="153"/>
      <c r="AP20" s="153"/>
      <c r="AQ20" s="153"/>
      <c r="AR20" s="153"/>
      <c r="AS20" s="153"/>
      <c r="AT20" s="153"/>
      <c r="AU20" s="153"/>
      <c r="AV20" s="153"/>
      <c r="AW20" s="153"/>
      <c r="AX20" s="153"/>
    </row>
    <row r="21" spans="1:50" ht="27" customHeight="1">
      <c r="A21" s="573"/>
      <c r="Z21"/>
      <c r="AA21" s="584">
        <f>+Milestones!B5</f>
        <v>1</v>
      </c>
      <c r="AB21" s="1481" t="str">
        <f>+Milestones!C5</f>
        <v>Award Date</v>
      </c>
      <c r="AC21" s="1482"/>
      <c r="AD21" s="585">
        <f>+Milestones!D5</f>
        <v>46028</v>
      </c>
      <c r="AE21" s="585">
        <f>+Milestones!E5</f>
        <v>46028</v>
      </c>
      <c r="AF21" s="585">
        <f>+Milestones!F5</f>
        <v>46028</v>
      </c>
      <c r="AG21" s="585" t="str">
        <f>+Milestones!G5</f>
        <v>A</v>
      </c>
      <c r="AH21" s="586">
        <f ca="1">+Milestones!H5</f>
        <v>0</v>
      </c>
      <c r="AN21" s="153"/>
      <c r="AO21" s="153"/>
      <c r="AP21" s="153"/>
      <c r="AQ21" s="153"/>
      <c r="AR21" s="153"/>
      <c r="AS21" s="153"/>
      <c r="AT21" s="153"/>
      <c r="AU21" s="153"/>
      <c r="AV21" s="153"/>
      <c r="AW21" s="153"/>
      <c r="AX21" s="153"/>
    </row>
    <row r="22" spans="1:50" ht="27" customHeight="1">
      <c r="A22" s="573"/>
      <c r="Z22"/>
      <c r="AA22" s="587">
        <f>+Milestones!B6</f>
        <v>2</v>
      </c>
      <c r="AB22" s="1456" t="str">
        <f>+Milestones!C6</f>
        <v>Contract Sign Date</v>
      </c>
      <c r="AC22" s="1457"/>
      <c r="AD22" s="588">
        <f>+Milestones!D6</f>
        <v>46070</v>
      </c>
      <c r="AE22" s="588">
        <f>+Milestones!E6</f>
        <v>46070</v>
      </c>
      <c r="AF22" s="588">
        <f>+Milestones!F6</f>
        <v>46070</v>
      </c>
      <c r="AG22" s="588" t="str">
        <f>+Milestones!G6</f>
        <v>A</v>
      </c>
      <c r="AH22" s="589">
        <f ca="1">+Milestones!H6</f>
        <v>0</v>
      </c>
      <c r="AN22" s="153"/>
      <c r="AO22" s="153"/>
      <c r="AP22" s="153"/>
      <c r="AQ22" s="153"/>
      <c r="AR22" s="153"/>
      <c r="AS22" s="153"/>
      <c r="AT22" s="153"/>
      <c r="AU22" s="153"/>
      <c r="AV22" s="153"/>
      <c r="AW22" s="153"/>
      <c r="AX22" s="153"/>
    </row>
    <row r="23" spans="1:50" ht="27" customHeight="1">
      <c r="A23" s="573"/>
      <c r="Z23"/>
      <c r="AA23" s="587">
        <f>+Milestones!B7</f>
        <v>3</v>
      </c>
      <c r="AB23" s="1456" t="str">
        <f>+Milestones!C7</f>
        <v>Site Handover Date</v>
      </c>
      <c r="AC23" s="1457"/>
      <c r="AD23" s="588">
        <f>+Milestones!D7</f>
        <v>46070</v>
      </c>
      <c r="AE23" s="588">
        <f>+Milestones!E7</f>
        <v>46070</v>
      </c>
      <c r="AF23" s="588">
        <f>+Milestones!F7</f>
        <v>46070</v>
      </c>
      <c r="AG23" s="588" t="str">
        <f>+Milestones!G7</f>
        <v>A</v>
      </c>
      <c r="AH23" s="589">
        <f ca="1">+Milestones!H7</f>
        <v>0</v>
      </c>
      <c r="AN23" s="153"/>
      <c r="AO23" s="153"/>
      <c r="AP23" s="153"/>
      <c r="AQ23" s="153"/>
      <c r="AR23" s="153"/>
      <c r="AS23" s="153"/>
      <c r="AT23" s="153"/>
      <c r="AU23" s="153"/>
      <c r="AV23" s="153"/>
      <c r="AW23" s="153"/>
      <c r="AX23" s="153"/>
    </row>
    <row r="24" spans="1:50" ht="27" customHeight="1">
      <c r="A24" s="573"/>
      <c r="Z24"/>
      <c r="AA24" s="587">
        <f>+Milestones!B8</f>
        <v>4</v>
      </c>
      <c r="AB24" s="1456" t="str">
        <f>+Milestones!C8</f>
        <v>Complete Mobilization</v>
      </c>
      <c r="AC24" s="1457"/>
      <c r="AD24" s="588">
        <f>+Milestones!D8</f>
        <v>46099</v>
      </c>
      <c r="AE24" s="588">
        <f>+Milestones!E8</f>
        <v>46099</v>
      </c>
      <c r="AF24" s="588">
        <f>+Milestones!F8</f>
        <v>46126</v>
      </c>
      <c r="AG24" s="588" t="str">
        <f>+Milestones!G8</f>
        <v>A</v>
      </c>
      <c r="AH24" s="589">
        <f ca="1">+Milestones!H8</f>
        <v>0</v>
      </c>
      <c r="AN24" s="153"/>
      <c r="AO24" s="153"/>
      <c r="AP24" s="153"/>
      <c r="AQ24" s="153"/>
      <c r="AR24" s="153"/>
      <c r="AS24" s="153"/>
      <c r="AT24" s="153"/>
      <c r="AU24" s="153"/>
      <c r="AV24" s="153"/>
      <c r="AW24" s="153"/>
      <c r="AX24" s="153"/>
    </row>
    <row r="25" spans="1:50" ht="27" customHeight="1">
      <c r="A25" s="573"/>
      <c r="Z25"/>
      <c r="AA25" s="587">
        <f>+Milestones!B11</f>
        <v>7</v>
      </c>
      <c r="AB25" s="1456" t="str">
        <f>+Milestones!C11</f>
        <v>Complete Construction</v>
      </c>
      <c r="AC25" s="1457"/>
      <c r="AD25" s="588">
        <f>+Milestones!D11</f>
        <v>46370</v>
      </c>
      <c r="AE25" s="588">
        <f>+Milestones!E11</f>
        <v>46370</v>
      </c>
      <c r="AF25" s="588">
        <f>+Milestones!F11</f>
        <v>46410</v>
      </c>
      <c r="AG25" s="588" t="str">
        <f>+Milestones!G11</f>
        <v>F</v>
      </c>
      <c r="AH25" s="589">
        <f ca="1">+Milestones!H11</f>
        <v>-40</v>
      </c>
      <c r="AK25" s="153"/>
      <c r="AL25" s="153"/>
      <c r="AM25" s="153"/>
      <c r="AN25" s="153"/>
      <c r="AO25" s="153"/>
      <c r="AP25" s="153"/>
      <c r="AQ25" s="153"/>
      <c r="AR25" s="153"/>
      <c r="AS25" s="153"/>
      <c r="AT25" s="153"/>
      <c r="AU25" s="153"/>
      <c r="AV25" s="153"/>
      <c r="AW25" s="153"/>
      <c r="AX25" s="153"/>
    </row>
    <row r="26" spans="1:50" ht="39.9" customHeight="1">
      <c r="A26" s="573"/>
      <c r="Z26"/>
      <c r="AA26" s="587">
        <f>+Milestones!B12</f>
        <v>8</v>
      </c>
      <c r="AB26" s="1456" t="str">
        <f>+Milestones!C12</f>
        <v>Complete all Works including Testing &amp; Commissioning, Cleanup, Closeout Documentation and Ready for Initial Handover</v>
      </c>
      <c r="AC26" s="1457"/>
      <c r="AD26" s="588">
        <f>+Milestones!D12</f>
        <v>46372</v>
      </c>
      <c r="AE26" s="588">
        <f>+Milestones!E12</f>
        <v>46372</v>
      </c>
      <c r="AF26" s="588">
        <f>+Milestones!F12</f>
        <v>46420</v>
      </c>
      <c r="AG26" s="588" t="str">
        <f>+Milestones!G12</f>
        <v>F</v>
      </c>
      <c r="AH26" s="589">
        <f ca="1">+Milestones!H12</f>
        <v>-48</v>
      </c>
      <c r="AK26" s="153"/>
      <c r="AL26" s="153"/>
      <c r="AM26" s="153"/>
      <c r="AN26" s="153"/>
      <c r="AO26" s="153"/>
      <c r="AP26" s="153"/>
      <c r="AQ26" s="153"/>
      <c r="AR26" s="153"/>
      <c r="AS26" s="153"/>
      <c r="AT26" s="153"/>
      <c r="AU26" s="153"/>
      <c r="AV26" s="153"/>
      <c r="AW26" s="153"/>
      <c r="AX26" s="153"/>
    </row>
    <row r="27" spans="1:50" ht="27" customHeight="1">
      <c r="A27" s="573"/>
      <c r="Z27"/>
      <c r="AA27" s="587">
        <f>+Milestones!B13</f>
        <v>9</v>
      </c>
      <c r="AB27" s="1456" t="str">
        <f>+Milestones!C13</f>
        <v>Complete Demobilization</v>
      </c>
      <c r="AC27" s="1457"/>
      <c r="AD27" s="588">
        <f>+Milestones!D13</f>
        <v>46372</v>
      </c>
      <c r="AE27" s="588">
        <f>+Milestones!E13</f>
        <v>46372</v>
      </c>
      <c r="AF27" s="588">
        <f>+Milestones!F13</f>
        <v>46424</v>
      </c>
      <c r="AG27" s="588" t="str">
        <f>+Milestones!G13</f>
        <v>F</v>
      </c>
      <c r="AH27" s="589">
        <f ca="1">+Milestones!H13</f>
        <v>-52</v>
      </c>
      <c r="AK27" s="153"/>
      <c r="AL27" s="153"/>
      <c r="AM27" s="153"/>
      <c r="AN27" s="153"/>
      <c r="AO27" s="153"/>
      <c r="AP27" s="153"/>
      <c r="AQ27" s="153"/>
      <c r="AR27" s="153"/>
      <c r="AS27" s="153"/>
      <c r="AT27" s="153"/>
      <c r="AU27" s="153"/>
      <c r="AV27" s="153"/>
      <c r="AW27" s="153"/>
      <c r="AX27" s="153"/>
    </row>
    <row r="28" spans="1:50" ht="37.5" customHeight="1">
      <c r="A28" s="573"/>
      <c r="Z28"/>
      <c r="AA28" s="587">
        <f>+Milestones!B14</f>
        <v>10</v>
      </c>
      <c r="AB28" s="1456" t="str">
        <f>+Milestones!C14</f>
        <v>Project Handover</v>
      </c>
      <c r="AC28" s="1457"/>
      <c r="AD28" s="588">
        <f>+Milestones!D14</f>
        <v>46372</v>
      </c>
      <c r="AE28" s="588">
        <f>+Milestones!E14</f>
        <v>46372</v>
      </c>
      <c r="AF28" s="588">
        <f>+Milestones!F14</f>
        <v>46425</v>
      </c>
      <c r="AG28" s="588" t="str">
        <f>+Milestones!G14</f>
        <v>F</v>
      </c>
      <c r="AH28" s="589">
        <f ca="1">+Milestones!H14</f>
        <v>-53</v>
      </c>
      <c r="AK28" s="153"/>
      <c r="AL28" s="153"/>
      <c r="AM28" s="153"/>
      <c r="AN28" s="153"/>
      <c r="AO28" s="153"/>
      <c r="AP28" s="153"/>
      <c r="AQ28" s="153"/>
      <c r="AR28" s="153"/>
      <c r="AS28" s="153"/>
      <c r="AT28" s="153"/>
      <c r="AU28" s="153"/>
      <c r="AV28" s="153"/>
      <c r="AW28" s="153"/>
      <c r="AX28" s="153"/>
    </row>
    <row r="29" spans="1:50" ht="27" customHeight="1">
      <c r="A29" s="573"/>
      <c r="Z29"/>
      <c r="AA29" s="587"/>
      <c r="AB29" s="1456"/>
      <c r="AC29" s="1457"/>
      <c r="AD29" s="588"/>
      <c r="AE29" s="588"/>
      <c r="AF29" s="588"/>
      <c r="AG29" s="588"/>
      <c r="AH29" s="589"/>
      <c r="AN29" s="153"/>
      <c r="AO29" s="590"/>
      <c r="AP29" s="153"/>
      <c r="AQ29" s="153"/>
      <c r="AR29" s="153"/>
      <c r="AS29" s="153"/>
      <c r="AT29" s="153"/>
      <c r="AU29" s="153"/>
      <c r="AV29" s="153"/>
      <c r="AW29" s="153"/>
      <c r="AX29" s="153"/>
    </row>
    <row r="30" spans="1:50" ht="27" customHeight="1">
      <c r="A30" s="573"/>
      <c r="Z30"/>
      <c r="AA30" s="587"/>
      <c r="AB30" s="1456"/>
      <c r="AC30" s="1457"/>
      <c r="AD30" s="588"/>
      <c r="AE30" s="588"/>
      <c r="AF30" s="588"/>
      <c r="AG30" s="588"/>
      <c r="AH30" s="589"/>
      <c r="AN30" s="153"/>
      <c r="AO30" s="590"/>
      <c r="AP30" s="153"/>
      <c r="AQ30" s="153"/>
      <c r="AR30" s="153"/>
      <c r="AS30" s="153"/>
      <c r="AT30" s="153"/>
      <c r="AU30" s="153"/>
      <c r="AV30" s="153"/>
      <c r="AW30" s="153"/>
      <c r="AX30" s="153"/>
    </row>
    <row r="31" spans="1:50" ht="14.7" customHeight="1">
      <c r="A31" s="573"/>
      <c r="Z31"/>
      <c r="AA31" s="591"/>
      <c r="AB31" s="592"/>
      <c r="AC31" s="592"/>
      <c r="AD31" s="592"/>
      <c r="AE31" s="592"/>
      <c r="AF31" s="592"/>
      <c r="AG31" s="592"/>
      <c r="AH31" s="593"/>
      <c r="AN31" s="153"/>
      <c r="AO31" s="590"/>
      <c r="AP31" s="153"/>
      <c r="AQ31" s="153"/>
      <c r="AR31" s="153"/>
      <c r="AS31" s="153"/>
      <c r="AT31" s="153"/>
      <c r="AU31" s="153"/>
      <c r="AV31" s="153"/>
      <c r="AW31" s="153"/>
      <c r="AX31" s="153"/>
    </row>
    <row r="32" spans="1:50" s="419" customFormat="1" ht="14.4" customHeight="1">
      <c r="A32" s="594"/>
      <c r="T32" s="422"/>
      <c r="U32" s="422"/>
      <c r="V32" s="422"/>
      <c r="W32" s="422"/>
      <c r="X32" s="422"/>
      <c r="Y32" s="422"/>
      <c r="Z32"/>
      <c r="AA32" s="595"/>
      <c r="AB32" s="596"/>
      <c r="AC32" s="596"/>
      <c r="AD32" s="596"/>
      <c r="AE32" s="596"/>
      <c r="AF32" s="596"/>
      <c r="AG32" s="596"/>
      <c r="AH32" s="597"/>
      <c r="AN32" s="598"/>
      <c r="AO32" s="590"/>
      <c r="AP32" s="599"/>
      <c r="AQ32" s="153"/>
      <c r="AR32" s="153"/>
      <c r="AS32" s="153"/>
      <c r="AT32" s="153"/>
      <c r="AU32" s="153"/>
      <c r="AV32" s="153"/>
      <c r="AW32" s="153"/>
      <c r="AX32" s="153"/>
    </row>
    <row r="33" spans="1:50">
      <c r="A33" s="573"/>
      <c r="Z33"/>
      <c r="AA33" s="595"/>
      <c r="AB33" s="596"/>
      <c r="AC33" s="596"/>
      <c r="AD33" s="596"/>
      <c r="AE33" s="596"/>
      <c r="AF33" s="596"/>
      <c r="AG33" s="596"/>
      <c r="AH33" s="597"/>
      <c r="AN33" s="598"/>
      <c r="AO33" s="590"/>
      <c r="AP33" s="599"/>
      <c r="AQ33" s="153"/>
      <c r="AR33" s="153"/>
      <c r="AS33" s="153"/>
      <c r="AT33" s="153"/>
      <c r="AU33" s="153"/>
      <c r="AV33" s="153"/>
      <c r="AW33" s="153"/>
      <c r="AX33" s="153"/>
    </row>
    <row r="34" spans="1:50">
      <c r="A34" s="573"/>
      <c r="Z34"/>
      <c r="AA34" s="595"/>
      <c r="AB34" s="596"/>
      <c r="AC34" s="596"/>
      <c r="AD34" s="596"/>
      <c r="AE34" s="596"/>
      <c r="AF34" s="596"/>
      <c r="AG34" s="596"/>
      <c r="AH34" s="597"/>
      <c r="AN34" s="600"/>
      <c r="AO34" s="590"/>
      <c r="AP34" s="599"/>
      <c r="AQ34" s="153"/>
      <c r="AR34" s="153"/>
      <c r="AS34" s="153"/>
      <c r="AT34" s="153"/>
      <c r="AU34" s="153"/>
      <c r="AV34" s="153"/>
      <c r="AW34" s="153"/>
      <c r="AX34" s="153"/>
    </row>
    <row r="35" spans="1:50" ht="14.4" customHeight="1">
      <c r="A35" s="573"/>
      <c r="Z35"/>
      <c r="AA35" s="595"/>
      <c r="AB35" s="596"/>
      <c r="AC35" s="596"/>
      <c r="AD35" s="596"/>
      <c r="AE35" s="596"/>
      <c r="AF35" s="596"/>
      <c r="AG35" s="596"/>
      <c r="AH35" s="597"/>
      <c r="AN35" s="153"/>
      <c r="AO35" s="153"/>
      <c r="AP35" s="153"/>
      <c r="AQ35" s="153"/>
      <c r="AR35" s="153"/>
      <c r="AS35" s="153"/>
      <c r="AT35" s="153"/>
      <c r="AU35" s="153"/>
      <c r="AV35" s="153"/>
      <c r="AW35" s="153"/>
      <c r="AX35" s="153"/>
    </row>
    <row r="36" spans="1:50" ht="14.4" customHeight="1">
      <c r="A36" s="573"/>
      <c r="Z36"/>
      <c r="AA36" s="595"/>
      <c r="AB36" s="596"/>
      <c r="AC36" s="596"/>
      <c r="AD36" s="596"/>
      <c r="AE36" s="596"/>
      <c r="AF36" s="596"/>
      <c r="AG36" s="596"/>
      <c r="AH36" s="597"/>
      <c r="AM36" s="418"/>
      <c r="AN36" s="153"/>
      <c r="AO36" s="153"/>
      <c r="AP36" s="153"/>
      <c r="AQ36" s="153"/>
      <c r="AR36" s="153"/>
      <c r="AS36" s="153"/>
      <c r="AT36" s="153"/>
      <c r="AU36" s="153"/>
      <c r="AV36" s="153"/>
      <c r="AW36" s="153"/>
      <c r="AX36" s="153"/>
    </row>
    <row r="37" spans="1:50" ht="14.4" customHeight="1">
      <c r="A37" s="573"/>
      <c r="Z37"/>
      <c r="AA37" s="595"/>
      <c r="AB37" s="596"/>
      <c r="AC37" s="596"/>
      <c r="AD37" s="596"/>
      <c r="AE37" s="596"/>
      <c r="AF37" s="596"/>
      <c r="AG37" s="596"/>
      <c r="AH37" s="597"/>
      <c r="AN37" s="153"/>
      <c r="AO37" s="153"/>
      <c r="AP37" s="153"/>
      <c r="AQ37" s="153"/>
      <c r="AR37" s="153"/>
      <c r="AS37" s="153"/>
      <c r="AT37" s="153"/>
      <c r="AU37" s="153"/>
      <c r="AV37" s="153"/>
      <c r="AW37" s="153"/>
      <c r="AX37" s="153"/>
    </row>
    <row r="38" spans="1:50">
      <c r="A38" s="573"/>
      <c r="Z38"/>
      <c r="AA38" s="595"/>
      <c r="AB38" s="596"/>
      <c r="AC38" s="596"/>
      <c r="AD38" s="596"/>
      <c r="AE38" s="596"/>
      <c r="AF38" s="596"/>
      <c r="AG38" s="596"/>
      <c r="AH38" s="597"/>
      <c r="AN38" s="153"/>
      <c r="AO38" s="153"/>
      <c r="AP38" s="153"/>
      <c r="AQ38" s="153"/>
      <c r="AR38" s="153"/>
      <c r="AS38" s="153"/>
      <c r="AT38" s="153"/>
      <c r="AU38" s="153"/>
      <c r="AV38" s="153"/>
      <c r="AW38" s="153"/>
      <c r="AX38" s="153"/>
    </row>
    <row r="39" spans="1:50" ht="15" customHeight="1">
      <c r="A39" s="573"/>
      <c r="Z39"/>
      <c r="AA39" s="595"/>
      <c r="AB39" s="596"/>
      <c r="AC39" s="596"/>
      <c r="AD39" s="596"/>
      <c r="AE39" s="596"/>
      <c r="AF39" s="596"/>
      <c r="AG39" s="596"/>
      <c r="AH39" s="597"/>
      <c r="AN39" s="153"/>
      <c r="AO39" s="153"/>
      <c r="AP39" s="153"/>
      <c r="AQ39" s="153"/>
      <c r="AR39" s="153"/>
      <c r="AS39" s="153"/>
      <c r="AT39" s="153"/>
      <c r="AU39" s="153"/>
      <c r="AV39" s="153"/>
      <c r="AW39" s="153"/>
      <c r="AX39" s="153"/>
    </row>
    <row r="40" spans="1:50" ht="15" customHeight="1">
      <c r="A40" s="573"/>
      <c r="Z40"/>
      <c r="AA40" s="595"/>
      <c r="AB40" s="596"/>
      <c r="AC40" s="596"/>
      <c r="AD40" s="596"/>
      <c r="AE40" s="596"/>
      <c r="AF40" s="596"/>
      <c r="AG40" s="596"/>
      <c r="AH40" s="597"/>
    </row>
    <row r="41" spans="1:50" ht="15" customHeight="1">
      <c r="A41" s="573"/>
      <c r="Z41"/>
      <c r="AA41" s="595"/>
      <c r="AB41" s="596"/>
      <c r="AC41" s="596"/>
      <c r="AD41" s="596"/>
      <c r="AE41" s="596"/>
      <c r="AF41" s="596"/>
      <c r="AG41" s="596"/>
      <c r="AH41" s="597"/>
    </row>
    <row r="42" spans="1:50" ht="15" customHeight="1">
      <c r="A42" s="573"/>
      <c r="Z42"/>
      <c r="AA42" s="595"/>
      <c r="AB42" s="596"/>
      <c r="AC42" s="596"/>
      <c r="AD42" s="596"/>
      <c r="AE42" s="596"/>
      <c r="AF42" s="596"/>
      <c r="AG42" s="596"/>
      <c r="AH42" s="597"/>
    </row>
    <row r="43" spans="1:50" ht="15" customHeight="1">
      <c r="A43" s="573"/>
      <c r="X43" s="601"/>
      <c r="Z43"/>
      <c r="AA43" s="595"/>
      <c r="AB43" s="596"/>
      <c r="AC43" s="596"/>
      <c r="AD43" s="596"/>
      <c r="AE43" s="596"/>
      <c r="AF43" s="596"/>
      <c r="AG43" s="596"/>
      <c r="AH43" s="597"/>
    </row>
    <row r="44" spans="1:50" ht="4.95" customHeight="1">
      <c r="A44" s="573"/>
      <c r="AA44" s="602"/>
      <c r="AB44" s="603"/>
      <c r="AC44" s="603"/>
      <c r="AD44" s="603"/>
      <c r="AE44" s="603"/>
      <c r="AH44" s="509"/>
      <c r="AJ44" s="422" t="s">
        <v>96</v>
      </c>
    </row>
    <row r="45" spans="1:50" ht="20.100000000000001" customHeight="1">
      <c r="A45" s="573"/>
      <c r="AA45" s="604"/>
      <c r="AB45" s="603"/>
      <c r="AC45" s="603"/>
      <c r="AD45" s="603"/>
      <c r="AE45" s="603"/>
      <c r="AH45" s="509"/>
    </row>
    <row r="46" spans="1:50" s="417" customFormat="1" ht="28.95" customHeight="1">
      <c r="A46" s="605" t="s">
        <v>97</v>
      </c>
      <c r="B46" s="606"/>
      <c r="C46" s="606"/>
      <c r="D46" s="606"/>
      <c r="E46" s="606"/>
      <c r="F46" s="606"/>
      <c r="G46" s="606"/>
      <c r="H46" s="606"/>
      <c r="I46" s="606"/>
      <c r="J46" s="606"/>
      <c r="K46" s="606"/>
      <c r="L46" s="606"/>
      <c r="M46" s="606"/>
      <c r="N46" s="606"/>
      <c r="O46" s="606"/>
      <c r="P46" s="606"/>
      <c r="Q46" s="606"/>
      <c r="R46" s="606"/>
      <c r="S46" s="606"/>
      <c r="T46" s="606"/>
      <c r="U46" s="606"/>
      <c r="V46" s="606"/>
      <c r="W46" s="606"/>
      <c r="X46" s="606"/>
      <c r="Y46" s="606"/>
      <c r="Z46" s="606"/>
      <c r="AA46" s="606"/>
      <c r="AB46" s="606"/>
      <c r="AC46" s="606"/>
      <c r="AD46" s="606"/>
      <c r="AE46" s="606"/>
      <c r="AF46" s="606"/>
      <c r="AG46" s="606"/>
      <c r="AH46" s="607"/>
      <c r="AM46" s="497"/>
      <c r="AN46" s="497"/>
      <c r="AO46" s="497"/>
      <c r="AP46" s="497"/>
      <c r="AQ46" s="497"/>
      <c r="AR46" s="497"/>
      <c r="AS46" s="497"/>
      <c r="AT46" s="497"/>
      <c r="AU46" s="497"/>
      <c r="AV46" s="497"/>
      <c r="AW46" s="497"/>
    </row>
    <row r="47" spans="1:50" s="416" customFormat="1" ht="19.95" customHeight="1">
      <c r="A47" s="608" t="s">
        <v>98</v>
      </c>
      <c r="B47" s="501"/>
      <c r="C47" s="501"/>
      <c r="D47" s="501"/>
      <c r="E47" s="501"/>
      <c r="F47" s="501"/>
      <c r="G47" s="501"/>
      <c r="H47" s="501"/>
      <c r="I47" s="501"/>
      <c r="J47" s="501"/>
      <c r="K47" s="501"/>
      <c r="L47" s="438" t="s">
        <v>99</v>
      </c>
      <c r="M47" s="501"/>
      <c r="N47" s="501"/>
      <c r="O47" s="501"/>
      <c r="P47" s="501"/>
      <c r="Q47" s="501"/>
      <c r="R47" s="501"/>
      <c r="S47" s="501"/>
      <c r="T47" s="501"/>
      <c r="U47" s="501"/>
      <c r="V47" s="502"/>
      <c r="W47" s="500" t="s">
        <v>100</v>
      </c>
      <c r="X47" s="500"/>
      <c r="Y47" s="500"/>
      <c r="Z47" s="500"/>
      <c r="AA47" s="500"/>
      <c r="AB47" s="500"/>
      <c r="AC47" s="500"/>
      <c r="AD47" s="500"/>
      <c r="AE47" s="500"/>
      <c r="AF47" s="500"/>
      <c r="AG47" s="500"/>
      <c r="AH47" s="609"/>
      <c r="AI47" s="360"/>
      <c r="AJ47" s="360"/>
      <c r="AK47" s="360"/>
      <c r="AL47" s="360"/>
      <c r="AM47" s="360"/>
      <c r="AN47" s="360"/>
      <c r="AO47" s="360"/>
      <c r="AP47" s="360"/>
      <c r="AQ47" s="360"/>
    </row>
    <row r="48" spans="1:50" s="420" customFormat="1" ht="19.95" customHeight="1">
      <c r="A48" s="610" t="s">
        <v>101</v>
      </c>
      <c r="B48" s="611"/>
      <c r="C48" s="611"/>
      <c r="D48" s="611"/>
      <c r="E48" s="611"/>
      <c r="F48" s="611"/>
      <c r="G48" s="611"/>
      <c r="H48" s="611"/>
      <c r="I48" s="611"/>
      <c r="J48" s="611"/>
      <c r="K48" s="612"/>
      <c r="L48" s="1458" t="s">
        <v>102</v>
      </c>
      <c r="M48" s="1459"/>
      <c r="N48" s="1459"/>
      <c r="O48" s="1459"/>
      <c r="P48" s="1459"/>
      <c r="Q48" s="1459"/>
      <c r="R48" s="1459"/>
      <c r="S48" s="1459"/>
      <c r="T48" s="1459"/>
      <c r="U48" s="1459"/>
      <c r="V48" s="1460"/>
      <c r="W48" s="613" t="s">
        <v>103</v>
      </c>
      <c r="X48" s="613"/>
      <c r="Y48" s="613"/>
      <c r="Z48" s="613"/>
      <c r="AA48" s="613"/>
      <c r="AB48" s="613"/>
      <c r="AC48" s="613"/>
      <c r="AD48" s="613"/>
      <c r="AE48" s="1461" t="s">
        <v>104</v>
      </c>
      <c r="AF48" s="1461"/>
      <c r="AG48" s="1461"/>
      <c r="AH48" s="1462"/>
      <c r="AI48" s="614"/>
      <c r="AJ48" s="614"/>
      <c r="AK48" s="614"/>
      <c r="AL48" s="614"/>
      <c r="AM48" s="614"/>
      <c r="AN48" s="614"/>
    </row>
    <row r="49" spans="1:39" ht="15.75" customHeight="1">
      <c r="A49" s="1475" t="s">
        <v>105</v>
      </c>
      <c r="B49" s="1476"/>
      <c r="C49" s="1465" t="s">
        <v>88</v>
      </c>
      <c r="D49" s="615" t="s">
        <v>106</v>
      </c>
      <c r="E49" s="616"/>
      <c r="F49" s="616"/>
      <c r="G49" s="616"/>
      <c r="H49" s="617"/>
      <c r="I49" s="1359" t="s">
        <v>107</v>
      </c>
      <c r="J49" s="1359" t="s">
        <v>108</v>
      </c>
      <c r="K49" s="1367" t="s">
        <v>109</v>
      </c>
      <c r="L49" s="1352" t="s">
        <v>102</v>
      </c>
      <c r="M49" s="1353"/>
      <c r="N49" s="1371" t="s">
        <v>110</v>
      </c>
      <c r="O49" s="1347" t="s">
        <v>111</v>
      </c>
      <c r="P49" s="1347" t="s">
        <v>112</v>
      </c>
      <c r="Q49" s="1349" t="s">
        <v>113</v>
      </c>
      <c r="R49" s="1463" t="s">
        <v>108</v>
      </c>
      <c r="S49" s="1464"/>
      <c r="T49" s="1464"/>
      <c r="U49" s="1464"/>
      <c r="V49" s="1464"/>
      <c r="W49" s="1469" t="s">
        <v>114</v>
      </c>
      <c r="X49" s="1303" t="s">
        <v>115</v>
      </c>
      <c r="Y49" s="1304"/>
      <c r="Z49" s="1291" t="s">
        <v>116</v>
      </c>
      <c r="AA49" s="1292"/>
      <c r="AB49" s="1471" t="s">
        <v>117</v>
      </c>
      <c r="AC49" s="1471" t="s">
        <v>118</v>
      </c>
      <c r="AD49" s="1473" t="s">
        <v>119</v>
      </c>
      <c r="AF49"/>
      <c r="AG49"/>
      <c r="AH49" s="492"/>
      <c r="AI49"/>
      <c r="AJ49"/>
      <c r="AK49"/>
      <c r="AL49"/>
    </row>
    <row r="50" spans="1:39" ht="15" customHeight="1">
      <c r="A50" s="1477"/>
      <c r="B50" s="1478"/>
      <c r="C50" s="1466"/>
      <c r="D50" s="618" t="s">
        <v>120</v>
      </c>
      <c r="E50" s="618" t="s">
        <v>121</v>
      </c>
      <c r="F50" s="618" t="s">
        <v>122</v>
      </c>
      <c r="G50" s="618" t="s">
        <v>123</v>
      </c>
      <c r="H50" s="618" t="s">
        <v>124</v>
      </c>
      <c r="I50" s="1360"/>
      <c r="J50" s="1360"/>
      <c r="K50" s="1368"/>
      <c r="L50" s="1354"/>
      <c r="M50" s="1355"/>
      <c r="N50" s="1372"/>
      <c r="O50" s="1348"/>
      <c r="P50" s="1348"/>
      <c r="Q50" s="1350"/>
      <c r="R50" s="1351" t="s">
        <v>125</v>
      </c>
      <c r="S50" s="1351" t="s">
        <v>126</v>
      </c>
      <c r="T50" s="1351" t="s">
        <v>127</v>
      </c>
      <c r="U50" s="1351" t="s">
        <v>128</v>
      </c>
      <c r="V50" s="1467" t="s">
        <v>129</v>
      </c>
      <c r="W50" s="1470"/>
      <c r="X50" s="1305"/>
      <c r="Y50" s="1306"/>
      <c r="Z50" s="1293"/>
      <c r="AA50" s="1294"/>
      <c r="AB50" s="1472"/>
      <c r="AC50" s="1472"/>
      <c r="AD50" s="1474"/>
      <c r="AF50"/>
      <c r="AG50"/>
      <c r="AH50" s="492"/>
      <c r="AI50"/>
      <c r="AJ50"/>
      <c r="AK50"/>
      <c r="AL50"/>
    </row>
    <row r="51" spans="1:39" s="419" customFormat="1" ht="18.600000000000001" customHeight="1">
      <c r="A51" s="1419" t="str">
        <f>'Quality-Stat'!A13</f>
        <v>Architectural</v>
      </c>
      <c r="B51" s="1420"/>
      <c r="C51" s="619">
        <f>IF('Quality-Stat'!D13=0,"",'Quality-Stat'!D13)</f>
        <v>58</v>
      </c>
      <c r="D51" s="619">
        <f>IF('Quality-Stat'!E13=0,"",'Quality-Stat'!E13)</f>
        <v>6</v>
      </c>
      <c r="E51" s="619">
        <f>IF('Quality-Stat'!F13=0,"",'Quality-Stat'!F13)</f>
        <v>33</v>
      </c>
      <c r="F51" s="619">
        <f>IF('Quality-Stat'!G13=0,"",'Quality-Stat'!G13)</f>
        <v>2</v>
      </c>
      <c r="G51" s="619" t="str">
        <f>IF('Quality-Stat'!H13=0,"",'Quality-Stat'!H13)</f>
        <v/>
      </c>
      <c r="H51" s="619">
        <f>IF('Quality-Stat'!I13=0,"",'Quality-Stat'!I13)</f>
        <v>39</v>
      </c>
      <c r="I51" s="619" t="str">
        <f>IF('Quality-Stat'!J13=0,"",'Quality-Stat'!J13)</f>
        <v/>
      </c>
      <c r="J51" s="619">
        <f>IF('Quality-Stat'!K13=0,"",'Quality-Stat'!K13)</f>
        <v>17</v>
      </c>
      <c r="K51" s="619">
        <f>IF('Quality-Stat'!L13=0,"",'Quality-Stat'!L13)</f>
        <v>58</v>
      </c>
      <c r="L51" s="1354"/>
      <c r="M51" s="1355"/>
      <c r="N51" s="1372"/>
      <c r="O51" s="1348"/>
      <c r="P51" s="1348"/>
      <c r="Q51" s="1350"/>
      <c r="R51" s="1350"/>
      <c r="S51" s="1350"/>
      <c r="T51" s="1350"/>
      <c r="U51" s="1350"/>
      <c r="V51" s="1468"/>
      <c r="W51" s="1429" t="s">
        <v>130</v>
      </c>
      <c r="X51" s="1445" t="str">
        <f>'HSE-Stat'!B4</f>
        <v>Total Hours Worked</v>
      </c>
      <c r="Y51" s="1446"/>
      <c r="Z51" s="1447">
        <f>'HSE-Stat'!D4</f>
        <v>8160</v>
      </c>
      <c r="AA51" s="1447"/>
      <c r="AB51" s="1077">
        <f>'HSE-Stat'!E4</f>
        <v>15240</v>
      </c>
      <c r="AC51" s="1077">
        <f>'HSE-Stat'!F4</f>
        <v>97870</v>
      </c>
      <c r="AD51" s="1078">
        <f>'HSE-Stat'!G4</f>
        <v>97870</v>
      </c>
      <c r="AF51"/>
      <c r="AG51" t="s">
        <v>131</v>
      </c>
      <c r="AH51" s="620">
        <f>+SUM(AD63:AD68)</f>
        <v>531</v>
      </c>
      <c r="AI51"/>
      <c r="AJ51"/>
      <c r="AK51"/>
      <c r="AL51"/>
      <c r="AM51"/>
    </row>
    <row r="52" spans="1:39" ht="18.600000000000001" customHeight="1">
      <c r="A52" s="1285" t="str">
        <f>'Quality-Stat'!A14</f>
        <v>Civil / Structural</v>
      </c>
      <c r="B52" s="1286"/>
      <c r="C52" s="619">
        <f>IF('Quality-Stat'!D14=0,"",'Quality-Stat'!D14)</f>
        <v>84</v>
      </c>
      <c r="D52" s="619" t="str">
        <f>IF('Quality-Stat'!E14=0,"",'Quality-Stat'!E14)</f>
        <v/>
      </c>
      <c r="E52" s="619">
        <f>IF('Quality-Stat'!F14=0,"",'Quality-Stat'!F14)</f>
        <v>66</v>
      </c>
      <c r="F52" s="619" t="str">
        <f>IF('Quality-Stat'!G14=0,"",'Quality-Stat'!G14)</f>
        <v/>
      </c>
      <c r="G52" s="619">
        <f>IF('Quality-Stat'!H14=0,"",'Quality-Stat'!H14)</f>
        <v>12</v>
      </c>
      <c r="H52" s="619">
        <f>IF('Quality-Stat'!I14=0,"",'Quality-Stat'!I14)</f>
        <v>66</v>
      </c>
      <c r="I52" s="619" t="str">
        <f>IF('Quality-Stat'!J14=0,"",'Quality-Stat'!J14)</f>
        <v/>
      </c>
      <c r="J52" s="619">
        <f>IF('Quality-Stat'!K14=0,"",'Quality-Stat'!K14)</f>
        <v>6</v>
      </c>
      <c r="K52" s="619">
        <f>IF('Quality-Stat'!L14=0,"",'Quality-Stat'!L14)</f>
        <v>84</v>
      </c>
      <c r="L52" s="1452" t="s">
        <v>132</v>
      </c>
      <c r="M52" s="1453"/>
      <c r="N52" s="840">
        <f>IF('Quality-Stat'!C5=0,"",'Quality-Stat'!C5)</f>
        <v>17</v>
      </c>
      <c r="O52" s="840">
        <f>IF('Quality-Stat'!D5=0,"",'Quality-Stat'!D5)</f>
        <v>7</v>
      </c>
      <c r="P52" s="840">
        <f>IF('Quality-Stat'!E5=0,"",'Quality-Stat'!E5)</f>
        <v>10</v>
      </c>
      <c r="Q52" s="840" t="str">
        <f>IF('Quality-Stat'!F5=0,"",'Quality-Stat'!F5)</f>
        <v/>
      </c>
      <c r="R52" s="840">
        <f>IF('Quality-Stat'!G5=0,"",'Quality-Stat'!G5)</f>
        <v>8</v>
      </c>
      <c r="S52" s="840">
        <f>IF('Quality-Stat'!H5=0,"",'Quality-Stat'!H5)</f>
        <v>2</v>
      </c>
      <c r="T52" s="840" t="str">
        <f>IF('Quality-Stat'!I5=0,"",'Quality-Stat'!I5)</f>
        <v/>
      </c>
      <c r="U52" s="840" t="str">
        <f>IF('Quality-Stat'!J5=0,"",'Quality-Stat'!J5)</f>
        <v/>
      </c>
      <c r="V52" s="840" t="str">
        <f>IF('Quality-Stat'!K5=0,"",'Quality-Stat'!K5)</f>
        <v/>
      </c>
      <c r="W52" s="1430"/>
      <c r="X52" s="1434" t="str">
        <f>'HSE-Stat'!B5</f>
        <v>Safe Hours Worked</v>
      </c>
      <c r="Y52" s="1435"/>
      <c r="Z52" s="1436">
        <f>'HSE-Stat'!D5</f>
        <v>8160</v>
      </c>
      <c r="AA52" s="1436"/>
      <c r="AB52" s="1081">
        <f>'HSE-Stat'!E5</f>
        <v>15240</v>
      </c>
      <c r="AC52" s="1081">
        <f>'HSE-Stat'!F5</f>
        <v>97870</v>
      </c>
      <c r="AD52" s="1082">
        <f>'HSE-Stat'!G5</f>
        <v>97870</v>
      </c>
      <c r="AF52"/>
      <c r="AG52" t="s">
        <v>133</v>
      </c>
      <c r="AH52" s="620">
        <f>SUM(AD53:AD62)</f>
        <v>212</v>
      </c>
      <c r="AI52"/>
      <c r="AJ52"/>
      <c r="AK52"/>
      <c r="AL52"/>
      <c r="AM52"/>
    </row>
    <row r="53" spans="1:39" ht="18.600000000000001" customHeight="1">
      <c r="A53" s="1285" t="str">
        <f>'Quality-Stat'!A15</f>
        <v>Mechanical</v>
      </c>
      <c r="B53" s="1286"/>
      <c r="C53" s="619">
        <f>IF('Quality-Stat'!D15=0,"",'Quality-Stat'!D15)</f>
        <v>42</v>
      </c>
      <c r="D53" s="619">
        <f>IF('Quality-Stat'!E15=0,"",'Quality-Stat'!E15)</f>
        <v>16</v>
      </c>
      <c r="E53" s="619">
        <f>IF('Quality-Stat'!F15=0,"",'Quality-Stat'!F15)</f>
        <v>22</v>
      </c>
      <c r="F53" s="619">
        <f>IF('Quality-Stat'!G15=0,"",'Quality-Stat'!G15)</f>
        <v>2</v>
      </c>
      <c r="G53" s="619" t="str">
        <f>IF('Quality-Stat'!H15=0,"",'Quality-Stat'!H15)</f>
        <v/>
      </c>
      <c r="H53" s="619">
        <f>IF('Quality-Stat'!I15=0,"",'Quality-Stat'!I15)</f>
        <v>38</v>
      </c>
      <c r="I53" s="619" t="str">
        <f>IF('Quality-Stat'!J15=0,"",'Quality-Stat'!J15)</f>
        <v/>
      </c>
      <c r="J53" s="619">
        <f>IF('Quality-Stat'!K15=0,"",'Quality-Stat'!K15)</f>
        <v>2</v>
      </c>
      <c r="K53" s="619">
        <f>IF('Quality-Stat'!L15=0,"",'Quality-Stat'!L15)</f>
        <v>42</v>
      </c>
      <c r="L53" s="1452" t="s">
        <v>134</v>
      </c>
      <c r="M53" s="1453"/>
      <c r="N53" s="840">
        <f>IF('Quality-Stat'!C6=0,"",'Quality-Stat'!C6)</f>
        <v>7</v>
      </c>
      <c r="O53" s="840">
        <f>IF('Quality-Stat'!D6=0,"",'Quality-Stat'!D6)</f>
        <v>6</v>
      </c>
      <c r="P53" s="840">
        <f>IF('Quality-Stat'!E6=0,"",'Quality-Stat'!E6)</f>
        <v>1</v>
      </c>
      <c r="Q53" s="840" t="str">
        <f>IF('Quality-Stat'!F6=0,"",'Quality-Stat'!F6)</f>
        <v/>
      </c>
      <c r="R53" s="840" t="str">
        <f>IF('Quality-Stat'!G6=0,"",'Quality-Stat'!G6)</f>
        <v/>
      </c>
      <c r="S53" s="840" t="str">
        <f>IF('Quality-Stat'!H6=0,"",'Quality-Stat'!H6)</f>
        <v/>
      </c>
      <c r="T53" s="840">
        <f>IF('Quality-Stat'!I6=0,"",'Quality-Stat'!I6)</f>
        <v>1</v>
      </c>
      <c r="U53" s="840" t="str">
        <f>IF('Quality-Stat'!J6=0,"",'Quality-Stat'!J6)</f>
        <v/>
      </c>
      <c r="V53" s="840" t="str">
        <f>IF('Quality-Stat'!K6=0,"",'Quality-Stat'!K6)</f>
        <v/>
      </c>
      <c r="W53" s="1429" t="s">
        <v>133</v>
      </c>
      <c r="X53" s="1445" t="str">
        <f>'HSE-Stat'!B6</f>
        <v>LTI</v>
      </c>
      <c r="Y53" s="1446"/>
      <c r="Z53" s="1447">
        <f>'HSE-Stat'!D6</f>
        <v>0</v>
      </c>
      <c r="AA53" s="1447"/>
      <c r="AB53" s="1077">
        <f>'HSE-Stat'!E6</f>
        <v>0</v>
      </c>
      <c r="AC53" s="1077">
        <f>'HSE-Stat'!F6</f>
        <v>0</v>
      </c>
      <c r="AD53" s="1078">
        <f>'HSE-Stat'!G6</f>
        <v>0</v>
      </c>
      <c r="AF53"/>
      <c r="AG53"/>
      <c r="AH53" s="492"/>
      <c r="AI53"/>
      <c r="AJ53"/>
      <c r="AK53"/>
      <c r="AL53"/>
      <c r="AM53"/>
    </row>
    <row r="54" spans="1:39" ht="18.600000000000001" customHeight="1">
      <c r="A54" s="1285" t="str">
        <f>'Quality-Stat'!A16</f>
        <v>Electrical</v>
      </c>
      <c r="B54" s="1286"/>
      <c r="C54" s="619">
        <f>IF('Quality-Stat'!D16=0,"",'Quality-Stat'!D16)</f>
        <v>98</v>
      </c>
      <c r="D54" s="619">
        <f>IF('Quality-Stat'!E16=0,"",'Quality-Stat'!E16)</f>
        <v>4</v>
      </c>
      <c r="E54" s="619">
        <f>IF('Quality-Stat'!F16=0,"",'Quality-Stat'!F16)</f>
        <v>43</v>
      </c>
      <c r="F54" s="619">
        <f>IF('Quality-Stat'!G16=0,"",'Quality-Stat'!G16)</f>
        <v>12</v>
      </c>
      <c r="G54" s="619">
        <f>IF('Quality-Stat'!H16=0,"",'Quality-Stat'!H16)</f>
        <v>22</v>
      </c>
      <c r="H54" s="619">
        <f>IF('Quality-Stat'!I16=0,"",'Quality-Stat'!I16)</f>
        <v>47</v>
      </c>
      <c r="I54" s="619" t="str">
        <f>IF('Quality-Stat'!J16=0,"",'Quality-Stat'!J16)</f>
        <v/>
      </c>
      <c r="J54" s="619">
        <f>IF('Quality-Stat'!K16=0,"",'Quality-Stat'!K16)</f>
        <v>17</v>
      </c>
      <c r="K54" s="619">
        <f>IF('Quality-Stat'!L16=0,"",'Quality-Stat'!L16)</f>
        <v>98</v>
      </c>
      <c r="L54" s="1452" t="s">
        <v>135</v>
      </c>
      <c r="M54" s="1453"/>
      <c r="N54" s="840">
        <f>IF('Quality-Stat'!C7=0,"",'Quality-Stat'!C7)</f>
        <v>76</v>
      </c>
      <c r="O54" s="840">
        <f>IF('Quality-Stat'!D7=0,"",'Quality-Stat'!D7)</f>
        <v>53</v>
      </c>
      <c r="P54" s="840">
        <f>IF('Quality-Stat'!E7=0,"",'Quality-Stat'!E7)</f>
        <v>23</v>
      </c>
      <c r="Q54" s="840" t="str">
        <f>IF('Quality-Stat'!F7=0,"",'Quality-Stat'!F7)</f>
        <v/>
      </c>
      <c r="R54" s="840">
        <f>IF('Quality-Stat'!G7=0,"",'Quality-Stat'!G7)</f>
        <v>20</v>
      </c>
      <c r="S54" s="840">
        <f>IF('Quality-Stat'!H7=0,"",'Quality-Stat'!H7)</f>
        <v>3</v>
      </c>
      <c r="T54" s="840" t="str">
        <f>IF('Quality-Stat'!I7=0,"",'Quality-Stat'!I7)</f>
        <v/>
      </c>
      <c r="U54" s="840" t="str">
        <f>IF('Quality-Stat'!J7=0,"",'Quality-Stat'!J7)</f>
        <v/>
      </c>
      <c r="V54" s="840" t="str">
        <f>IF('Quality-Stat'!K7=0,"",'Quality-Stat'!K7)</f>
        <v/>
      </c>
      <c r="W54" s="1430"/>
      <c r="X54" s="1426" t="str">
        <f>'HSE-Stat'!B7</f>
        <v>MTC (Healed w/o Disability)</v>
      </c>
      <c r="Y54" s="1427"/>
      <c r="Z54" s="1428">
        <f>'HSE-Stat'!D7</f>
        <v>0</v>
      </c>
      <c r="AA54" s="1428"/>
      <c r="AB54" s="1079">
        <f>'HSE-Stat'!E7</f>
        <v>0</v>
      </c>
      <c r="AC54" s="1079">
        <f>'HSE-Stat'!F7</f>
        <v>0</v>
      </c>
      <c r="AD54" s="1080">
        <f>'HSE-Stat'!G7</f>
        <v>0</v>
      </c>
      <c r="AF54"/>
      <c r="AG54"/>
      <c r="AH54" s="492"/>
      <c r="AI54"/>
      <c r="AJ54"/>
      <c r="AK54"/>
      <c r="AL54"/>
      <c r="AM54"/>
    </row>
    <row r="55" spans="1:39" ht="18.600000000000001" customHeight="1">
      <c r="A55" s="1285" t="str">
        <f>'Quality-Stat'!A17</f>
        <v>Landscape</v>
      </c>
      <c r="B55" s="1286"/>
      <c r="C55" s="619">
        <f>IF('Quality-Stat'!D17=0,"",'Quality-Stat'!D17)</f>
        <v>69</v>
      </c>
      <c r="D55" s="619">
        <f>IF('Quality-Stat'!E17=0,"",'Quality-Stat'!E17)</f>
        <v>4</v>
      </c>
      <c r="E55" s="619">
        <f>IF('Quality-Stat'!F17=0,"",'Quality-Stat'!F17)</f>
        <v>59</v>
      </c>
      <c r="F55" s="619">
        <f>IF('Quality-Stat'!G17=0,"",'Quality-Stat'!G17)</f>
        <v>1</v>
      </c>
      <c r="G55" s="619">
        <f>IF('Quality-Stat'!H17=0,"",'Quality-Stat'!H17)</f>
        <v>3</v>
      </c>
      <c r="H55" s="619">
        <f>IF('Quality-Stat'!I17=0,"",'Quality-Stat'!I17)</f>
        <v>63</v>
      </c>
      <c r="I55" s="619" t="str">
        <f>IF('Quality-Stat'!J17=0,"",'Quality-Stat'!J17)</f>
        <v/>
      </c>
      <c r="J55" s="619">
        <f>IF('Quality-Stat'!K17=0,"",'Quality-Stat'!K17)</f>
        <v>2</v>
      </c>
      <c r="K55" s="619">
        <f>IF('Quality-Stat'!L17=0,"",'Quality-Stat'!L17)</f>
        <v>69</v>
      </c>
      <c r="L55" s="1454" t="s">
        <v>136</v>
      </c>
      <c r="M55" s="1455"/>
      <c r="N55" s="840">
        <f>IF('Quality-Stat'!C8=0,"",'Quality-Stat'!C8)</f>
        <v>658</v>
      </c>
      <c r="O55" s="840">
        <f>IF('Quality-Stat'!D8=0,"",'Quality-Stat'!D8)</f>
        <v>488</v>
      </c>
      <c r="P55" s="840">
        <f>IF('Quality-Stat'!E8=0,"",'Quality-Stat'!E8)</f>
        <v>170</v>
      </c>
      <c r="Q55" s="840" t="str">
        <f>IF('Quality-Stat'!F8=0,"",'Quality-Stat'!F8)</f>
        <v/>
      </c>
      <c r="R55" s="840">
        <f>IF('Quality-Stat'!G8=0,"",'Quality-Stat'!G8)</f>
        <v>140</v>
      </c>
      <c r="S55" s="840">
        <f>IF('Quality-Stat'!H8=0,"",'Quality-Stat'!H8)</f>
        <v>15</v>
      </c>
      <c r="T55" s="840">
        <f>IF('Quality-Stat'!I8=0,"",'Quality-Stat'!I8)</f>
        <v>15</v>
      </c>
      <c r="U55" s="840" t="str">
        <f>IF('Quality-Stat'!J8=0,"",'Quality-Stat'!J8)</f>
        <v/>
      </c>
      <c r="V55" s="840" t="str">
        <f>IF('Quality-Stat'!K8=0,"",'Quality-Stat'!K8)</f>
        <v/>
      </c>
      <c r="W55" s="1430"/>
      <c r="X55" s="1426" t="str">
        <f>'HSE-Stat'!B8</f>
        <v>MTC (Healed w/ Disability)</v>
      </c>
      <c r="Y55" s="1427"/>
      <c r="Z55" s="1428">
        <f>'HSE-Stat'!D8</f>
        <v>0</v>
      </c>
      <c r="AA55" s="1428"/>
      <c r="AB55" s="1079">
        <f>'HSE-Stat'!E8</f>
        <v>0</v>
      </c>
      <c r="AC55" s="1079">
        <f>'HSE-Stat'!F8</f>
        <v>0</v>
      </c>
      <c r="AD55" s="1080">
        <f>'HSE-Stat'!G8</f>
        <v>0</v>
      </c>
      <c r="AF55"/>
      <c r="AG55"/>
      <c r="AH55" s="492"/>
      <c r="AI55"/>
      <c r="AJ55"/>
      <c r="AK55"/>
      <c r="AL55"/>
      <c r="AM55"/>
    </row>
    <row r="56" spans="1:39" ht="18.600000000000001" customHeight="1">
      <c r="A56" s="1432" t="str">
        <f>'Quality-Stat'!A18</f>
        <v>General</v>
      </c>
      <c r="B56" s="1433"/>
      <c r="C56" s="619">
        <f>IF('Quality-Stat'!D18=0,"",'Quality-Stat'!D18)</f>
        <v>42</v>
      </c>
      <c r="D56" s="619">
        <f>IF('Quality-Stat'!E18=0,"",'Quality-Stat'!E18)</f>
        <v>6</v>
      </c>
      <c r="E56" s="619">
        <f>IF('Quality-Stat'!F18=0,"",'Quality-Stat'!F18)</f>
        <v>36</v>
      </c>
      <c r="F56" s="619" t="str">
        <f>IF('Quality-Stat'!G18=0,"",'Quality-Stat'!G18)</f>
        <v/>
      </c>
      <c r="G56" s="619" t="str">
        <f>IF('Quality-Stat'!H18=0,"",'Quality-Stat'!H18)</f>
        <v/>
      </c>
      <c r="H56" s="619">
        <f>IF('Quality-Stat'!I18=0,"",'Quality-Stat'!I18)</f>
        <v>42</v>
      </c>
      <c r="I56" s="619" t="str">
        <f>IF('Quality-Stat'!J18=0,"",'Quality-Stat'!J18)</f>
        <v/>
      </c>
      <c r="J56" s="619" t="str">
        <f>IF('Quality-Stat'!K18=0,"",'Quality-Stat'!K18)</f>
        <v/>
      </c>
      <c r="K56" s="619">
        <f>IF('Quality-Stat'!L18=0,"",'Quality-Stat'!L18)</f>
        <v>42</v>
      </c>
      <c r="L56" s="1449" t="s">
        <v>137</v>
      </c>
      <c r="M56" s="1273"/>
      <c r="N56" s="621">
        <f>SUM(N52:N55)</f>
        <v>758</v>
      </c>
      <c r="O56" s="621">
        <f>SUM(O52:O55)</f>
        <v>554</v>
      </c>
      <c r="P56" s="621">
        <f>SUM(P52:P55)</f>
        <v>204</v>
      </c>
      <c r="Q56" s="621"/>
      <c r="R56" s="621">
        <f>SUM(R52:R55)</f>
        <v>168</v>
      </c>
      <c r="S56" s="621">
        <f>SUM(S52:S55)</f>
        <v>20</v>
      </c>
      <c r="T56" s="621">
        <f>SUM(T52:T55)</f>
        <v>16</v>
      </c>
      <c r="U56" s="621">
        <f>SUM(U52:U55)</f>
        <v>0</v>
      </c>
      <c r="V56" s="621"/>
      <c r="W56" s="1430"/>
      <c r="X56" s="1426" t="str">
        <f>'HSE-Stat'!B9</f>
        <v>Near Miss</v>
      </c>
      <c r="Y56" s="1427"/>
      <c r="Z56" s="1428">
        <f>'HSE-Stat'!D9</f>
        <v>0</v>
      </c>
      <c r="AA56" s="1428"/>
      <c r="AB56" s="1079">
        <f>'HSE-Stat'!E9</f>
        <v>0</v>
      </c>
      <c r="AC56" s="1079">
        <f>'HSE-Stat'!F9</f>
        <v>0</v>
      </c>
      <c r="AD56" s="1080">
        <f>'HSE-Stat'!G9</f>
        <v>0</v>
      </c>
      <c r="AF56"/>
      <c r="AG56"/>
      <c r="AH56" s="492"/>
      <c r="AI56"/>
      <c r="AJ56"/>
      <c r="AK56"/>
      <c r="AL56"/>
      <c r="AM56"/>
    </row>
    <row r="57" spans="1:39" ht="18.600000000000001" customHeight="1">
      <c r="A57" s="1272" t="s">
        <v>137</v>
      </c>
      <c r="B57" s="1273"/>
      <c r="C57" s="622">
        <f t="shared" ref="C57:K57" si="13">SUM(C51:C56)</f>
        <v>393</v>
      </c>
      <c r="D57" s="622">
        <f t="shared" si="13"/>
        <v>36</v>
      </c>
      <c r="E57" s="622">
        <f t="shared" si="13"/>
        <v>259</v>
      </c>
      <c r="F57" s="622">
        <f t="shared" si="13"/>
        <v>17</v>
      </c>
      <c r="G57" s="622">
        <f t="shared" si="13"/>
        <v>37</v>
      </c>
      <c r="H57" s="622">
        <f t="shared" si="13"/>
        <v>295</v>
      </c>
      <c r="I57" s="622">
        <f t="shared" si="13"/>
        <v>0</v>
      </c>
      <c r="J57" s="622">
        <f t="shared" si="13"/>
        <v>44</v>
      </c>
      <c r="K57" s="622">
        <f t="shared" si="13"/>
        <v>393</v>
      </c>
      <c r="L57" s="623" t="s">
        <v>138</v>
      </c>
      <c r="M57" s="624"/>
      <c r="N57" s="625"/>
      <c r="O57" s="626"/>
      <c r="P57" s="626"/>
      <c r="Q57" s="626"/>
      <c r="R57" s="626"/>
      <c r="S57" s="626"/>
      <c r="T57" s="626"/>
      <c r="U57" s="627"/>
      <c r="V57" s="628"/>
      <c r="W57" s="1430"/>
      <c r="X57" s="1426" t="str">
        <f>'HSE-Stat'!B10</f>
        <v>First Aid Cases</v>
      </c>
      <c r="Y57" s="1427"/>
      <c r="Z57" s="1428">
        <f>'HSE-Stat'!D10</f>
        <v>0</v>
      </c>
      <c r="AA57" s="1428"/>
      <c r="AB57" s="1079">
        <f>'HSE-Stat'!E10</f>
        <v>0</v>
      </c>
      <c r="AC57" s="1079">
        <f>'HSE-Stat'!F10</f>
        <v>0</v>
      </c>
      <c r="AD57" s="1080">
        <f>'HSE-Stat'!G10</f>
        <v>0</v>
      </c>
      <c r="AF57"/>
      <c r="AG57"/>
      <c r="AH57" s="492"/>
      <c r="AI57"/>
      <c r="AJ57"/>
      <c r="AK57"/>
      <c r="AL57"/>
      <c r="AM57"/>
    </row>
    <row r="58" spans="1:39" ht="15" customHeight="1">
      <c r="A58" s="610" t="s">
        <v>139</v>
      </c>
      <c r="B58" s="611"/>
      <c r="C58" s="611"/>
      <c r="D58" s="611"/>
      <c r="E58" s="611"/>
      <c r="F58" s="611"/>
      <c r="G58" s="611"/>
      <c r="H58" s="611"/>
      <c r="I58" s="611"/>
      <c r="J58" s="611"/>
      <c r="K58" s="629"/>
      <c r="L58" s="1450" t="s">
        <v>140</v>
      </c>
      <c r="M58" s="1451"/>
      <c r="N58" s="1451"/>
      <c r="O58" s="1439">
        <f>'General Information'!D27</f>
        <v>0</v>
      </c>
      <c r="P58" s="1440"/>
      <c r="Q58" s="1441" t="s">
        <v>141</v>
      </c>
      <c r="R58" s="1438"/>
      <c r="S58" s="1438"/>
      <c r="T58" s="1438"/>
      <c r="U58" s="1442">
        <f>'General Information'!D39</f>
        <v>46086</v>
      </c>
      <c r="V58" s="1442"/>
      <c r="W58" s="1430"/>
      <c r="X58" s="1426" t="str">
        <f>'HSE-Stat'!B11</f>
        <v>Fatality</v>
      </c>
      <c r="Y58" s="1427"/>
      <c r="Z58" s="1428">
        <f>'HSE-Stat'!D11</f>
        <v>0</v>
      </c>
      <c r="AA58" s="1428"/>
      <c r="AB58" s="1079">
        <f>'HSE-Stat'!E11</f>
        <v>0</v>
      </c>
      <c r="AC58" s="1079">
        <f>'HSE-Stat'!F11</f>
        <v>0</v>
      </c>
      <c r="AD58" s="1080">
        <f>'HSE-Stat'!G11</f>
        <v>0</v>
      </c>
      <c r="AE58" s="1340" t="s">
        <v>142</v>
      </c>
      <c r="AF58" s="1340"/>
      <c r="AG58" s="1340"/>
      <c r="AH58" s="1341"/>
    </row>
    <row r="59" spans="1:39" ht="15.45" customHeight="1">
      <c r="A59" s="1342" t="s">
        <v>105</v>
      </c>
      <c r="B59" s="1343"/>
      <c r="C59" s="1381" t="s">
        <v>88</v>
      </c>
      <c r="D59" s="630" t="s">
        <v>143</v>
      </c>
      <c r="E59" s="630"/>
      <c r="F59" s="630"/>
      <c r="G59" s="630"/>
      <c r="H59" s="630"/>
      <c r="I59" s="1361" t="s">
        <v>144</v>
      </c>
      <c r="J59" s="1365" t="s">
        <v>108</v>
      </c>
      <c r="K59" s="1369" t="s">
        <v>109</v>
      </c>
      <c r="L59" s="1448" t="s">
        <v>145</v>
      </c>
      <c r="M59" s="1438"/>
      <c r="N59" s="1438"/>
      <c r="O59" s="1439">
        <f>'General Information'!D28</f>
        <v>46093</v>
      </c>
      <c r="P59" s="1440"/>
      <c r="Q59" s="1441" t="s">
        <v>146</v>
      </c>
      <c r="R59" s="1438"/>
      <c r="S59" s="1438"/>
      <c r="T59" s="1438"/>
      <c r="U59" s="1444">
        <f>'General Information'!D40</f>
        <v>2</v>
      </c>
      <c r="V59" s="1444"/>
      <c r="W59" s="1430"/>
      <c r="X59" s="1426" t="str">
        <f>'HSE-Stat'!B12</f>
        <v>Fire Incident Cases</v>
      </c>
      <c r="Y59" s="1427"/>
      <c r="Z59" s="1428">
        <f>'HSE-Stat'!D12</f>
        <v>0</v>
      </c>
      <c r="AA59" s="1428"/>
      <c r="AB59" s="1079">
        <f>'HSE-Stat'!E12</f>
        <v>0</v>
      </c>
      <c r="AC59" s="1079">
        <f>'HSE-Stat'!F12</f>
        <v>0</v>
      </c>
      <c r="AD59" s="1080">
        <f>'HSE-Stat'!G12</f>
        <v>0</v>
      </c>
      <c r="AE59" s="1340"/>
      <c r="AF59" s="1340"/>
      <c r="AG59" s="1340"/>
      <c r="AH59" s="1341"/>
    </row>
    <row r="60" spans="1:39" ht="15.75" customHeight="1">
      <c r="A60" s="1336"/>
      <c r="B60" s="1337"/>
      <c r="C60" s="1382"/>
      <c r="D60" s="631" t="s">
        <v>120</v>
      </c>
      <c r="E60" s="631" t="s">
        <v>121</v>
      </c>
      <c r="F60" s="631" t="s">
        <v>122</v>
      </c>
      <c r="G60" s="631" t="s">
        <v>123</v>
      </c>
      <c r="H60" s="631" t="s">
        <v>124</v>
      </c>
      <c r="I60" s="1362" t="s">
        <v>147</v>
      </c>
      <c r="J60" s="1366"/>
      <c r="K60" s="1370"/>
      <c r="L60" s="1448" t="s">
        <v>148</v>
      </c>
      <c r="M60" s="1438"/>
      <c r="N60" s="1438"/>
      <c r="O60" s="1439">
        <f>'General Information'!D31</f>
        <v>0</v>
      </c>
      <c r="P60" s="1440"/>
      <c r="Q60" s="1441" t="s">
        <v>149</v>
      </c>
      <c r="R60" s="1438"/>
      <c r="S60" s="1438"/>
      <c r="T60" s="1438"/>
      <c r="U60" s="1442">
        <f>'General Information'!D41</f>
        <v>46211</v>
      </c>
      <c r="V60" s="1443"/>
      <c r="W60" s="1430"/>
      <c r="X60" s="1426" t="str">
        <f>'HSE-Stat'!B13</f>
        <v>Vehicle Incident</v>
      </c>
      <c r="Y60" s="1427"/>
      <c r="Z60" s="1428">
        <f>'HSE-Stat'!D13</f>
        <v>0</v>
      </c>
      <c r="AA60" s="1428"/>
      <c r="AB60" s="1079">
        <f>'HSE-Stat'!E13</f>
        <v>0</v>
      </c>
      <c r="AC60" s="1079">
        <f>'HSE-Stat'!F13</f>
        <v>0</v>
      </c>
      <c r="AD60" s="1080">
        <f>'HSE-Stat'!G13</f>
        <v>0</v>
      </c>
      <c r="AF60"/>
      <c r="AG60"/>
      <c r="AH60" s="492"/>
    </row>
    <row r="61" spans="1:39" ht="18.600000000000001" customHeight="1">
      <c r="A61" s="1419" t="str">
        <f>'Quality-Stat'!A25</f>
        <v>Architectural</v>
      </c>
      <c r="B61" s="1420"/>
      <c r="C61" s="619">
        <f>IF('Quality-Stat'!D25=0,"",'Quality-Stat'!D25)</f>
        <v>41</v>
      </c>
      <c r="D61" s="619">
        <f>IF('Quality-Stat'!E25=0,"",'Quality-Stat'!E25)</f>
        <v>4</v>
      </c>
      <c r="E61" s="619">
        <f>IF('Quality-Stat'!F25=0,"",'Quality-Stat'!F25)</f>
        <v>35</v>
      </c>
      <c r="F61" s="619">
        <f>IF('Quality-Stat'!G25=0,"",'Quality-Stat'!G25)</f>
        <v>1</v>
      </c>
      <c r="G61" s="619" t="str">
        <f>IF('Quality-Stat'!H25=0,"",'Quality-Stat'!H25)</f>
        <v/>
      </c>
      <c r="H61" s="619">
        <f>IF('Quality-Stat'!I25=0,"",'Quality-Stat'!I25)</f>
        <v>39</v>
      </c>
      <c r="I61" s="619" t="str">
        <f>IF('Quality-Stat'!J25=0,"",'Quality-Stat'!J25)</f>
        <v/>
      </c>
      <c r="J61" s="619">
        <f>IF('Quality-Stat'!K25=0,"",'Quality-Stat'!K25)</f>
        <v>1</v>
      </c>
      <c r="K61" s="619">
        <f>IF('Quality-Stat'!L25=0,"",'Quality-Stat'!L25)</f>
        <v>41</v>
      </c>
      <c r="L61" s="1438" t="s">
        <v>150</v>
      </c>
      <c r="M61" s="1438"/>
      <c r="N61" s="1438"/>
      <c r="O61" s="1439">
        <f>'General Information'!D32</f>
        <v>0</v>
      </c>
      <c r="P61" s="1440"/>
      <c r="Q61" s="1441" t="s">
        <v>151</v>
      </c>
      <c r="R61" s="1438"/>
      <c r="S61" s="1438"/>
      <c r="T61" s="1438"/>
      <c r="U61" s="1442" t="str">
        <f>IF(ISBLANK('General Information'!D44),"",'General Information'!D44)</f>
        <v/>
      </c>
      <c r="V61" s="1443"/>
      <c r="W61" s="1430"/>
      <c r="X61" s="1434" t="str">
        <f>'HSE-Stat'!B14</f>
        <v>Property Damages</v>
      </c>
      <c r="Y61" s="1435"/>
      <c r="Z61" s="1436">
        <f>'HSE-Stat'!D14</f>
        <v>0</v>
      </c>
      <c r="AA61" s="1436"/>
      <c r="AB61" s="1081">
        <f>'HSE-Stat'!E14</f>
        <v>0</v>
      </c>
      <c r="AC61" s="1081">
        <f>'HSE-Stat'!F14</f>
        <v>0</v>
      </c>
      <c r="AD61" s="1082">
        <f>'HSE-Stat'!G14</f>
        <v>0</v>
      </c>
      <c r="AF61"/>
      <c r="AG61"/>
      <c r="AH61" s="492"/>
    </row>
    <row r="62" spans="1:39" ht="18.600000000000001" customHeight="1">
      <c r="A62" s="1285" t="str">
        <f>'Quality-Stat'!A26</f>
        <v>Civil / Structural</v>
      </c>
      <c r="B62" s="1286"/>
      <c r="C62" s="619">
        <f>IF('Quality-Stat'!D26=0,"",'Quality-Stat'!D26)</f>
        <v>51</v>
      </c>
      <c r="D62" s="619">
        <f>IF('Quality-Stat'!E26=0,"",'Quality-Stat'!E26)</f>
        <v>1</v>
      </c>
      <c r="E62" s="619">
        <f>IF('Quality-Stat'!F26=0,"",'Quality-Stat'!F26)</f>
        <v>41</v>
      </c>
      <c r="F62" s="619">
        <f>IF('Quality-Stat'!G26=0,"",'Quality-Stat'!G26)</f>
        <v>4</v>
      </c>
      <c r="G62" s="619" t="str">
        <f>IF('Quality-Stat'!H26=0,"",'Quality-Stat'!H26)</f>
        <v/>
      </c>
      <c r="H62" s="619">
        <f>IF('Quality-Stat'!I26=0,"",'Quality-Stat'!I26)</f>
        <v>42</v>
      </c>
      <c r="I62" s="619" t="str">
        <f>IF('Quality-Stat'!J26=0,"",'Quality-Stat'!J26)</f>
        <v/>
      </c>
      <c r="J62" s="619">
        <f>IF('Quality-Stat'!K26=0,"",'Quality-Stat'!K26)</f>
        <v>5</v>
      </c>
      <c r="K62" s="619">
        <f>IF('Quality-Stat'!L26=0,"",'Quality-Stat'!L26)</f>
        <v>51</v>
      </c>
      <c r="L62" s="1438" t="s">
        <v>152</v>
      </c>
      <c r="M62" s="1438"/>
      <c r="N62" s="1438"/>
      <c r="O62" s="1439" t="str">
        <f>IF(ISBLANK('General Information'!D48),"",'General Information'!D48)</f>
        <v/>
      </c>
      <c r="P62" s="1440"/>
      <c r="Q62" s="1441" t="s">
        <v>153</v>
      </c>
      <c r="R62" s="1438"/>
      <c r="S62" s="1438"/>
      <c r="T62" s="1438"/>
      <c r="U62" s="1444" t="str">
        <f>IF(ISBLANK('General Information'!D45),"",'General Information'!D45)</f>
        <v/>
      </c>
      <c r="V62" s="1444"/>
      <c r="W62" s="1429" t="s">
        <v>131</v>
      </c>
      <c r="X62" s="1445" t="str">
        <f>'HSE-Stat'!B15</f>
        <v xml:space="preserve">Induction Training </v>
      </c>
      <c r="Y62" s="1446"/>
      <c r="Z62" s="1447">
        <f>'HSE-Stat'!D15</f>
        <v>40</v>
      </c>
      <c r="AA62" s="1447"/>
      <c r="AB62" s="1077">
        <f>'HSE-Stat'!E15</f>
        <v>63</v>
      </c>
      <c r="AC62" s="1077">
        <f>'HSE-Stat'!F15</f>
        <v>212</v>
      </c>
      <c r="AD62" s="1078">
        <f>'HSE-Stat'!G15</f>
        <v>212</v>
      </c>
      <c r="AE62" s="1092"/>
      <c r="AF62"/>
      <c r="AG62"/>
      <c r="AH62" s="492"/>
    </row>
    <row r="63" spans="1:39" ht="18.600000000000001" customHeight="1">
      <c r="A63" s="1285" t="str">
        <f>'Quality-Stat'!A27</f>
        <v>Mechanical</v>
      </c>
      <c r="B63" s="1286"/>
      <c r="C63" s="619">
        <f>IF('Quality-Stat'!D27=0,"",'Quality-Stat'!D27)</f>
        <v>19</v>
      </c>
      <c r="D63" s="619" t="str">
        <f>IF('Quality-Stat'!E27=0,"",'Quality-Stat'!E27)</f>
        <v/>
      </c>
      <c r="E63" s="619">
        <f>IF('Quality-Stat'!F27=0,"",'Quality-Stat'!F27)</f>
        <v>14</v>
      </c>
      <c r="F63" s="619">
        <f>IF('Quality-Stat'!G27=0,"",'Quality-Stat'!G27)</f>
        <v>1</v>
      </c>
      <c r="G63" s="619" t="str">
        <f>IF('Quality-Stat'!H27=0,"",'Quality-Stat'!H27)</f>
        <v/>
      </c>
      <c r="H63" s="619">
        <f>IF('Quality-Stat'!I27=0,"",'Quality-Stat'!I27)</f>
        <v>14</v>
      </c>
      <c r="I63" s="619" t="str">
        <f>IF('Quality-Stat'!J27=0,"",'Quality-Stat'!J27)</f>
        <v/>
      </c>
      <c r="J63" s="619">
        <f>IF('Quality-Stat'!K27=0,"",'Quality-Stat'!K27)</f>
        <v>4</v>
      </c>
      <c r="K63" s="619">
        <f>IF('Quality-Stat'!L27=0,"",'Quality-Stat'!L27)</f>
        <v>19</v>
      </c>
      <c r="L63" s="1424" t="s">
        <v>154</v>
      </c>
      <c r="M63" s="1424"/>
      <c r="N63" s="1424"/>
      <c r="O63" s="1424"/>
      <c r="P63" s="1424"/>
      <c r="Q63" s="1424"/>
      <c r="R63" s="1424"/>
      <c r="S63" s="1424"/>
      <c r="T63" s="1424"/>
      <c r="U63" s="1424"/>
      <c r="V63" s="1425"/>
      <c r="W63" s="1430"/>
      <c r="X63" s="1426" t="str">
        <f>'HSE-Stat'!B16</f>
        <v>No.of Internal Training</v>
      </c>
      <c r="Y63" s="1427"/>
      <c r="Z63" s="1428">
        <f>'HSE-Stat'!D16</f>
        <v>0</v>
      </c>
      <c r="AA63" s="1428"/>
      <c r="AB63" s="1079">
        <f>'HSE-Stat'!E16</f>
        <v>1</v>
      </c>
      <c r="AC63" s="1079">
        <f>'HSE-Stat'!F16</f>
        <v>1</v>
      </c>
      <c r="AD63" s="1080">
        <f>'HSE-Stat'!G16</f>
        <v>1</v>
      </c>
      <c r="AE63" s="1093"/>
      <c r="AF63"/>
      <c r="AG63"/>
      <c r="AH63" s="492"/>
    </row>
    <row r="64" spans="1:39" ht="18">
      <c r="A64" s="1285" t="str">
        <f>'Quality-Stat'!A28</f>
        <v>Electrical</v>
      </c>
      <c r="B64" s="1286"/>
      <c r="C64" s="619">
        <f>IF('Quality-Stat'!D28=0,"",'Quality-Stat'!D28)</f>
        <v>28</v>
      </c>
      <c r="D64" s="619" t="str">
        <f>IF('Quality-Stat'!E28=0,"",'Quality-Stat'!E28)</f>
        <v/>
      </c>
      <c r="E64" s="619">
        <f>IF('Quality-Stat'!F28=0,"",'Quality-Stat'!F28)</f>
        <v>26</v>
      </c>
      <c r="F64" s="619">
        <f>IF('Quality-Stat'!G28=0,"",'Quality-Stat'!G28)</f>
        <v>2</v>
      </c>
      <c r="G64" s="619" t="str">
        <f>IF('Quality-Stat'!H28=0,"",'Quality-Stat'!H28)</f>
        <v/>
      </c>
      <c r="H64" s="619">
        <f>IF('Quality-Stat'!I28=0,"",'Quality-Stat'!I28)</f>
        <v>26</v>
      </c>
      <c r="I64" s="619" t="str">
        <f>IF('Quality-Stat'!J28=0,"",'Quality-Stat'!J28)</f>
        <v/>
      </c>
      <c r="J64" s="619" t="str">
        <f>IF('Quality-Stat'!K28=0,"",'Quality-Stat'!K28)</f>
        <v/>
      </c>
      <c r="K64" s="619">
        <f>IF('Quality-Stat'!L28=0,"",'Quality-Stat'!L28)</f>
        <v>28</v>
      </c>
      <c r="L64" s="1416" t="s">
        <v>155</v>
      </c>
      <c r="M64" s="1416"/>
      <c r="N64" s="633">
        <f>IF(ISBLANK('Invoice Log'!U3),"",'Invoice Log'!U3)</f>
        <v>0</v>
      </c>
      <c r="O64" s="1417" t="s">
        <v>156</v>
      </c>
      <c r="P64" s="1418"/>
      <c r="Q64" s="1418"/>
      <c r="R64" s="636">
        <f>'Invoice Log'!Y3</f>
        <v>2317493.31</v>
      </c>
      <c r="T64" s="637" t="s">
        <v>157</v>
      </c>
      <c r="U64" s="638">
        <f>O4</f>
        <v>35709993</v>
      </c>
      <c r="V64" s="639"/>
      <c r="W64" s="1430"/>
      <c r="X64" s="1426" t="str">
        <f>'HSE-Stat'!B17</f>
        <v>No.of Internal Audit</v>
      </c>
      <c r="Y64" s="1427"/>
      <c r="Z64" s="1428">
        <f>'HSE-Stat'!D17</f>
        <v>0</v>
      </c>
      <c r="AA64" s="1428"/>
      <c r="AB64" s="1079">
        <f>'HSE-Stat'!E17</f>
        <v>0</v>
      </c>
      <c r="AC64" s="1079">
        <f>'HSE-Stat'!F17</f>
        <v>0</v>
      </c>
      <c r="AD64" s="1080">
        <f>'HSE-Stat'!G17</f>
        <v>0</v>
      </c>
      <c r="AE64" s="1093"/>
      <c r="AF64"/>
      <c r="AG64"/>
      <c r="AH64" s="492"/>
    </row>
    <row r="65" spans="1:34" ht="18">
      <c r="A65" s="1285" t="str">
        <f>'Quality-Stat'!A29</f>
        <v>Landscape</v>
      </c>
      <c r="B65" s="1286"/>
      <c r="C65" s="619">
        <f>IF('Quality-Stat'!D29=0,"",'Quality-Stat'!D29)</f>
        <v>2</v>
      </c>
      <c r="D65" s="619" t="str">
        <f>IF('Quality-Stat'!E29=0,"",'Quality-Stat'!E29)</f>
        <v/>
      </c>
      <c r="E65" s="619" t="str">
        <f>IF('Quality-Stat'!F29=0,"",'Quality-Stat'!F29)</f>
        <v/>
      </c>
      <c r="F65" s="619" t="str">
        <f>IF('Quality-Stat'!G29=0,"",'Quality-Stat'!G29)</f>
        <v/>
      </c>
      <c r="G65" s="619" t="str">
        <f>IF('Quality-Stat'!H29=0,"",'Quality-Stat'!H29)</f>
        <v/>
      </c>
      <c r="H65" s="619" t="str">
        <f>IF('Quality-Stat'!I29=0,"",'Quality-Stat'!I29)</f>
        <v/>
      </c>
      <c r="I65" s="619" t="str">
        <f>IF('Quality-Stat'!J29=0,"",'Quality-Stat'!J29)</f>
        <v/>
      </c>
      <c r="J65" s="619">
        <f>IF('Quality-Stat'!K29=0,"",'Quality-Stat'!K29)</f>
        <v>2</v>
      </c>
      <c r="K65" s="619">
        <f>IF('Quality-Stat'!L29=0,"",'Quality-Stat'!L29)</f>
        <v>2</v>
      </c>
      <c r="L65" s="1416" t="s">
        <v>158</v>
      </c>
      <c r="M65" s="1416"/>
      <c r="N65" s="633">
        <f>'Invoice Log'!U5</f>
        <v>0</v>
      </c>
      <c r="O65" s="1417" t="s">
        <v>159</v>
      </c>
      <c r="P65" s="1418"/>
      <c r="Q65" s="1418"/>
      <c r="R65" s="640">
        <f>'Invoice Log'!Y5</f>
        <v>0</v>
      </c>
      <c r="T65" s="422" t="s">
        <v>160</v>
      </c>
      <c r="U65" s="641">
        <f>H18</f>
        <v>28681364.529999997</v>
      </c>
      <c r="V65" s="642"/>
      <c r="W65" s="1430"/>
      <c r="X65" s="1426" t="str">
        <f>'HSE-Stat'!B18</f>
        <v>No. of Toolbox Talks</v>
      </c>
      <c r="Y65" s="1427"/>
      <c r="Z65" s="1428">
        <f>'HSE-Stat'!D18</f>
        <v>46</v>
      </c>
      <c r="AA65" s="1428"/>
      <c r="AB65" s="1079">
        <f>'HSE-Stat'!E18</f>
        <v>87</v>
      </c>
      <c r="AC65" s="1079">
        <f>'HSE-Stat'!F18</f>
        <v>530</v>
      </c>
      <c r="AD65" s="1080">
        <f>'HSE-Stat'!G18</f>
        <v>530</v>
      </c>
      <c r="AE65" s="1093"/>
      <c r="AF65"/>
      <c r="AG65"/>
      <c r="AH65" s="492"/>
    </row>
    <row r="66" spans="1:34" ht="18">
      <c r="A66" s="1432" t="str">
        <f>'Quality-Stat'!A30</f>
        <v>General</v>
      </c>
      <c r="B66" s="1433"/>
      <c r="C66" s="619" t="str">
        <f>IF('Quality-Stat'!D30=0,"",'Quality-Stat'!D30)</f>
        <v/>
      </c>
      <c r="D66" s="619" t="str">
        <f>IF('Quality-Stat'!E30=0,"",'Quality-Stat'!E30)</f>
        <v/>
      </c>
      <c r="E66" s="619" t="str">
        <f>IF('Quality-Stat'!F30=0,"",'Quality-Stat'!F30)</f>
        <v/>
      </c>
      <c r="F66" s="619" t="str">
        <f>IF('Quality-Stat'!G30=0,"",'Quality-Stat'!G30)</f>
        <v/>
      </c>
      <c r="G66" s="619" t="str">
        <f>IF('Quality-Stat'!H30=0,"",'Quality-Stat'!H30)</f>
        <v/>
      </c>
      <c r="H66" s="619" t="str">
        <f>IF('Quality-Stat'!I30=0,"",'Quality-Stat'!I30)</f>
        <v/>
      </c>
      <c r="I66" s="619" t="str">
        <f>IF('Quality-Stat'!J30=0,"",'Quality-Stat'!J30)</f>
        <v/>
      </c>
      <c r="J66" s="619" t="str">
        <f>IF('Quality-Stat'!K30=0,"",'Quality-Stat'!K30)</f>
        <v/>
      </c>
      <c r="K66" s="619" t="str">
        <f>IF('Quality-Stat'!L30=0,"",'Quality-Stat'!L30)</f>
        <v/>
      </c>
      <c r="L66" s="632"/>
      <c r="M66" s="632"/>
      <c r="N66" s="633"/>
      <c r="O66" s="634"/>
      <c r="P66" s="635"/>
      <c r="Q66" s="635"/>
      <c r="R66" s="640"/>
      <c r="U66" s="641"/>
      <c r="V66" s="642"/>
      <c r="W66" s="1431"/>
      <c r="X66" s="1434" t="str">
        <f>'HSE-Stat'!B19</f>
        <v>Safety Awards/Incentives</v>
      </c>
      <c r="Y66" s="1435"/>
      <c r="Z66" s="1436">
        <f>'HSE-Stat'!D19</f>
        <v>0</v>
      </c>
      <c r="AA66" s="1436"/>
      <c r="AB66" s="1081">
        <f>'HSE-Stat'!E19</f>
        <v>0</v>
      </c>
      <c r="AC66" s="1081">
        <f>'HSE-Stat'!F19</f>
        <v>0</v>
      </c>
      <c r="AD66" s="1082">
        <f>'HSE-Stat'!G19</f>
        <v>0</v>
      </c>
      <c r="AE66" s="1094"/>
      <c r="AF66"/>
      <c r="AG66"/>
      <c r="AH66" s="492"/>
    </row>
    <row r="67" spans="1:34" ht="18.600000000000001" customHeight="1">
      <c r="A67" s="1272" t="s">
        <v>137</v>
      </c>
      <c r="B67" s="1273"/>
      <c r="C67" s="622">
        <f t="shared" ref="C67:K67" si="14">SUM(C61:C66)</f>
        <v>141</v>
      </c>
      <c r="D67" s="622">
        <f t="shared" si="14"/>
        <v>5</v>
      </c>
      <c r="E67" s="622">
        <f t="shared" si="14"/>
        <v>116</v>
      </c>
      <c r="F67" s="622">
        <f t="shared" si="14"/>
        <v>8</v>
      </c>
      <c r="G67" s="622">
        <f t="shared" si="14"/>
        <v>0</v>
      </c>
      <c r="H67" s="622">
        <f t="shared" si="14"/>
        <v>121</v>
      </c>
      <c r="I67" s="622">
        <f t="shared" si="14"/>
        <v>0</v>
      </c>
      <c r="J67" s="622">
        <f t="shared" si="14"/>
        <v>12</v>
      </c>
      <c r="K67" s="622">
        <f t="shared" si="14"/>
        <v>141</v>
      </c>
      <c r="L67" s="1437" t="s">
        <v>161</v>
      </c>
      <c r="M67" s="1416"/>
      <c r="N67" s="633">
        <f>'Invoice Log'!U6</f>
        <v>0</v>
      </c>
      <c r="O67" s="1417" t="s">
        <v>162</v>
      </c>
      <c r="P67" s="1418"/>
      <c r="Q67" s="1418"/>
      <c r="R67" s="640">
        <f>'Invoice Log'!Y6</f>
        <v>2379605.58</v>
      </c>
      <c r="T67" s="643" t="s">
        <v>163</v>
      </c>
      <c r="U67" s="641">
        <f>I18</f>
        <v>24640540.849999998</v>
      </c>
      <c r="V67" s="648"/>
      <c r="W67" s="842"/>
      <c r="X67" s="1307"/>
      <c r="Y67" s="1307"/>
      <c r="Z67" s="1308"/>
      <c r="AA67" s="1308"/>
      <c r="AB67" s="843"/>
      <c r="AC67" s="843"/>
      <c r="AD67" s="843"/>
      <c r="AF67"/>
      <c r="AG67"/>
      <c r="AH67" s="492"/>
    </row>
    <row r="68" spans="1:34" ht="14.4" customHeight="1">
      <c r="A68" s="610" t="s">
        <v>164</v>
      </c>
      <c r="B68" s="611"/>
      <c r="C68" s="611"/>
      <c r="D68" s="611"/>
      <c r="E68" s="611"/>
      <c r="F68" s="611"/>
      <c r="G68" s="611"/>
      <c r="H68" s="611"/>
      <c r="I68" s="611"/>
      <c r="J68" s="611"/>
      <c r="K68" s="644"/>
      <c r="L68" s="1416" t="s">
        <v>165</v>
      </c>
      <c r="M68" s="1416"/>
      <c r="N68" s="633">
        <f>N65-N67</f>
        <v>0</v>
      </c>
      <c r="O68" s="1417" t="s">
        <v>166</v>
      </c>
      <c r="P68" s="1418"/>
      <c r="Q68" s="1418"/>
      <c r="R68" s="645" t="str">
        <f>'Invoice Log'!AB3</f>
        <v>29/09/2026</v>
      </c>
      <c r="T68" s="643" t="s">
        <v>167</v>
      </c>
      <c r="U68" s="646">
        <f>R64</f>
        <v>2317493.31</v>
      </c>
      <c r="V68" s="841"/>
      <c r="W68" s="842"/>
      <c r="X68" s="1307"/>
      <c r="Y68" s="1307"/>
      <c r="Z68" s="1308"/>
      <c r="AA68" s="1308"/>
      <c r="AB68" s="843"/>
      <c r="AC68" s="843"/>
      <c r="AD68" s="843"/>
      <c r="AF68"/>
      <c r="AG68"/>
      <c r="AH68" s="492"/>
    </row>
    <row r="69" spans="1:34" ht="14.4" customHeight="1">
      <c r="A69" s="1334" t="s">
        <v>105</v>
      </c>
      <c r="B69" s="1335"/>
      <c r="C69" s="1383" t="s">
        <v>168</v>
      </c>
      <c r="D69" s="1385" t="s">
        <v>169</v>
      </c>
      <c r="E69" s="1385" t="s">
        <v>170</v>
      </c>
      <c r="F69" s="1385" t="s">
        <v>171</v>
      </c>
      <c r="G69" s="1385" t="s">
        <v>172</v>
      </c>
      <c r="H69" s="1385" t="s">
        <v>173</v>
      </c>
      <c r="I69" s="1338" t="s">
        <v>174</v>
      </c>
      <c r="J69" s="1338"/>
      <c r="K69" s="1338"/>
      <c r="L69" s="1416" t="s">
        <v>175</v>
      </c>
      <c r="M69" s="1416"/>
      <c r="N69" s="647">
        <f>'Invoice Log'!M3</f>
        <v>0</v>
      </c>
      <c r="O69" s="1417" t="s">
        <v>176</v>
      </c>
      <c r="P69" s="1418"/>
      <c r="Q69" s="1418"/>
      <c r="R69" s="640">
        <f>'Invoice Log'!Q3</f>
        <v>0</v>
      </c>
      <c r="T69" s="643" t="s">
        <v>177</v>
      </c>
      <c r="U69" s="646">
        <f>R65</f>
        <v>0</v>
      </c>
      <c r="V69" s="648"/>
      <c r="W69" s="1259" t="s">
        <v>178</v>
      </c>
      <c r="X69" s="1260"/>
      <c r="Y69" s="1260"/>
      <c r="Z69" s="1260"/>
      <c r="AA69" s="1260"/>
      <c r="AB69" s="1260"/>
      <c r="AC69" s="1260"/>
      <c r="AD69" s="1260"/>
      <c r="AE69" s="1261"/>
      <c r="AF69" s="1261"/>
      <c r="AG69" s="1261"/>
      <c r="AH69" s="1262"/>
    </row>
    <row r="70" spans="1:34" ht="14.4" customHeight="1">
      <c r="A70" s="1336"/>
      <c r="B70" s="1337"/>
      <c r="C70" s="1384"/>
      <c r="D70" s="1386" t="s">
        <v>120</v>
      </c>
      <c r="E70" s="1386" t="s">
        <v>121</v>
      </c>
      <c r="F70" s="1386" t="s">
        <v>122</v>
      </c>
      <c r="G70" s="1386" t="s">
        <v>123</v>
      </c>
      <c r="H70" s="1386" t="s">
        <v>124</v>
      </c>
      <c r="I70" s="1339"/>
      <c r="J70" s="1339"/>
      <c r="K70" s="1339"/>
      <c r="L70" s="1416" t="s">
        <v>179</v>
      </c>
      <c r="M70" s="1416"/>
      <c r="N70" s="647">
        <f>'Invoice Log'!M4</f>
        <v>0</v>
      </c>
      <c r="O70" s="1417" t="s">
        <v>180</v>
      </c>
      <c r="P70" s="1418"/>
      <c r="Q70" s="1418"/>
      <c r="R70" s="640">
        <f>'Invoice Log'!Q4</f>
        <v>0</v>
      </c>
      <c r="T70" s="643" t="s">
        <v>181</v>
      </c>
      <c r="U70" s="646">
        <f>R67</f>
        <v>2379605.58</v>
      </c>
      <c r="V70" s="648"/>
      <c r="W70" s="1263"/>
      <c r="X70" s="1264"/>
      <c r="Y70" s="1264"/>
      <c r="Z70" s="1264"/>
      <c r="AA70" s="1264"/>
      <c r="AB70" s="1264"/>
      <c r="AC70" s="1264"/>
      <c r="AD70" s="1264"/>
      <c r="AE70" s="1264"/>
      <c r="AF70" s="1264"/>
      <c r="AG70" s="1264"/>
      <c r="AH70" s="1265"/>
    </row>
    <row r="71" spans="1:34" ht="18.600000000000001" customHeight="1">
      <c r="A71" s="1419" t="str">
        <f>'Quality-Stat'!A36</f>
        <v>Architectural</v>
      </c>
      <c r="B71" s="1420"/>
      <c r="C71" s="619">
        <f>IF('Quality-Stat'!D36=0,"",'Quality-Stat'!D36)</f>
        <v>11</v>
      </c>
      <c r="D71" s="619">
        <f>IF('Quality-Stat'!E36=0,"",'Quality-Stat'!E36)</f>
        <v>11</v>
      </c>
      <c r="E71" s="619">
        <f>IF('Quality-Stat'!F36=0,"",'Quality-Stat'!F36)</f>
        <v>7</v>
      </c>
      <c r="F71" s="619">
        <f>IF('Quality-Stat'!G36=0,"",'Quality-Stat'!G36)</f>
        <v>4</v>
      </c>
      <c r="G71" s="619">
        <f>IF('Quality-Stat'!H36=0,"",'Quality-Stat'!H36)</f>
        <v>3</v>
      </c>
      <c r="H71" s="619" t="str">
        <f>IF('Quality-Stat'!I36=0,"",'Quality-Stat'!I36)</f>
        <v/>
      </c>
      <c r="I71" s="1421" t="str">
        <f>IF('Quality-Stat'!J36=0,"",'Quality-Stat'!J36)</f>
        <v/>
      </c>
      <c r="J71" s="1422"/>
      <c r="K71" s="1423"/>
      <c r="L71" s="1416" t="s">
        <v>182</v>
      </c>
      <c r="M71" s="1416"/>
      <c r="N71" s="647">
        <f>'Invoice Log'!M5</f>
        <v>5.3206395195876967E-4</v>
      </c>
      <c r="O71" s="1417" t="s">
        <v>183</v>
      </c>
      <c r="P71" s="1418"/>
      <c r="Q71" s="1418"/>
      <c r="R71" s="649">
        <f>'Invoice Log'!M6</f>
        <v>-19000</v>
      </c>
      <c r="S71" s="650"/>
      <c r="T71" s="651"/>
      <c r="U71" s="652"/>
      <c r="V71" s="653"/>
      <c r="W71" s="1309" t="s">
        <v>184</v>
      </c>
      <c r="X71" s="1266" t="s">
        <v>185</v>
      </c>
      <c r="Y71" s="1333" t="s">
        <v>186</v>
      </c>
      <c r="Z71" s="1333"/>
      <c r="AA71" s="1333"/>
      <c r="AB71" s="1333"/>
      <c r="AC71" s="1333"/>
      <c r="AD71" s="1266" t="s">
        <v>50</v>
      </c>
      <c r="AE71" s="1266" t="s">
        <v>187</v>
      </c>
      <c r="AF71" s="1266" t="s">
        <v>188</v>
      </c>
      <c r="AG71" s="1266" t="s">
        <v>189</v>
      </c>
      <c r="AH71" s="1344" t="s">
        <v>190</v>
      </c>
    </row>
    <row r="72" spans="1:34" ht="18.600000000000001" customHeight="1">
      <c r="A72" s="1285" t="str">
        <f>'Quality-Stat'!A37</f>
        <v>Civil / Structural</v>
      </c>
      <c r="B72" s="1286"/>
      <c r="C72" s="619">
        <f>IF('Quality-Stat'!D37=0,"",'Quality-Stat'!D37)</f>
        <v>19</v>
      </c>
      <c r="D72" s="619">
        <f>IF('Quality-Stat'!E37=0,"",'Quality-Stat'!E37)</f>
        <v>19</v>
      </c>
      <c r="E72" s="619">
        <f>IF('Quality-Stat'!F37=0,"",'Quality-Stat'!F37)</f>
        <v>15</v>
      </c>
      <c r="F72" s="619">
        <f>IF('Quality-Stat'!G37=0,"",'Quality-Stat'!G37)</f>
        <v>4</v>
      </c>
      <c r="G72" s="619">
        <f>IF('Quality-Stat'!H37=0,"",'Quality-Stat'!H37)</f>
        <v>3</v>
      </c>
      <c r="H72" s="619" t="str">
        <f>IF('Quality-Stat'!I37=0,"",'Quality-Stat'!I37)</f>
        <v/>
      </c>
      <c r="I72" s="1287" t="str">
        <f>IF('Quality-Stat'!J37=0,"",'Quality-Stat'!J37)</f>
        <v/>
      </c>
      <c r="J72" s="1288"/>
      <c r="K72" s="1289"/>
      <c r="L72" s="1290" t="s">
        <v>191</v>
      </c>
      <c r="M72" s="1290"/>
      <c r="N72" s="1290"/>
      <c r="O72" s="1290"/>
      <c r="P72" s="1290"/>
      <c r="Q72" s="1290"/>
      <c r="R72" s="1290"/>
      <c r="S72" s="1290"/>
      <c r="T72" s="1290"/>
      <c r="U72" s="1290"/>
      <c r="V72" s="1290"/>
      <c r="W72" s="1310"/>
      <c r="X72" s="1267"/>
      <c r="Y72" s="1267"/>
      <c r="Z72" s="1267"/>
      <c r="AA72" s="1267"/>
      <c r="AB72" s="1267"/>
      <c r="AC72" s="1267"/>
      <c r="AD72" s="1267"/>
      <c r="AE72" s="1267"/>
      <c r="AF72" s="1267"/>
      <c r="AG72" s="1267"/>
      <c r="AH72" s="1345"/>
    </row>
    <row r="73" spans="1:34" ht="18.600000000000001" customHeight="1">
      <c r="A73" s="1285" t="str">
        <f>'Quality-Stat'!A38</f>
        <v>Mechanical</v>
      </c>
      <c r="B73" s="1286"/>
      <c r="C73" s="619">
        <f>IF('Quality-Stat'!D38=0,"",'Quality-Stat'!D38)</f>
        <v>20</v>
      </c>
      <c r="D73" s="619">
        <f>IF('Quality-Stat'!E38=0,"",'Quality-Stat'!E38)</f>
        <v>20</v>
      </c>
      <c r="E73" s="619">
        <f>IF('Quality-Stat'!F38=0,"",'Quality-Stat'!F38)</f>
        <v>8</v>
      </c>
      <c r="F73" s="619">
        <f>IF('Quality-Stat'!G38=0,"",'Quality-Stat'!G38)</f>
        <v>13</v>
      </c>
      <c r="G73" s="619">
        <f>IF('Quality-Stat'!H38=0,"",'Quality-Stat'!H38)</f>
        <v>1</v>
      </c>
      <c r="H73" s="619" t="str">
        <f>IF('Quality-Stat'!I38=0,"",'Quality-Stat'!I38)</f>
        <v/>
      </c>
      <c r="I73" s="1287" t="str">
        <f>IF('Quality-Stat'!J38=0,"",'Quality-Stat'!J38)</f>
        <v/>
      </c>
      <c r="J73" s="1288"/>
      <c r="K73" s="1289"/>
      <c r="L73" s="654" t="s">
        <v>192</v>
      </c>
      <c r="M73" s="655"/>
      <c r="N73" s="655"/>
      <c r="O73" s="655"/>
      <c r="P73" s="656" t="s">
        <v>193</v>
      </c>
      <c r="Q73" s="656"/>
      <c r="R73" s="655"/>
      <c r="S73" s="657"/>
      <c r="T73" s="1412" t="s">
        <v>194</v>
      </c>
      <c r="U73" s="1407"/>
      <c r="V73" s="1407"/>
      <c r="W73" s="1295" t="str">
        <f>IF(ISBLANK(CCO!A3),"",CCO!A3)</f>
        <v/>
      </c>
      <c r="X73" s="1299" t="str">
        <f>IF(ISBLANK(CCO!B3),"",CCO!B3)</f>
        <v/>
      </c>
      <c r="Y73" s="1331" t="str">
        <f>IF(ISBLANK(CCO!C3),"",CCO!C3)</f>
        <v/>
      </c>
      <c r="Z73" s="1331"/>
      <c r="AA73" s="1331"/>
      <c r="AB73" s="1331"/>
      <c r="AC73" s="1331"/>
      <c r="AD73" s="1268" t="str">
        <f>IF(ISBLANK(CCO!D3),"",CCO!D3)</f>
        <v/>
      </c>
      <c r="AE73" s="1268" t="str">
        <f>IF(ISBLANK(CCO!E3),"",CCO!E3)</f>
        <v/>
      </c>
      <c r="AF73" s="1268" t="str">
        <f>IF(ISBLANK(CCO!F3),"",CCO!F3)</f>
        <v/>
      </c>
      <c r="AG73" s="1268" t="str">
        <f>IF(ISBLANK(CCO!G3),"",CCO!G3)</f>
        <v/>
      </c>
      <c r="AH73" s="1258" t="str">
        <f>IF(ISBLANK(CCO!H3),"",CCO!H3)</f>
        <v/>
      </c>
    </row>
    <row r="74" spans="1:34" ht="21.9" customHeight="1">
      <c r="A74" s="1285" t="str">
        <f>'Quality-Stat'!A39</f>
        <v>Electrical</v>
      </c>
      <c r="B74" s="1286"/>
      <c r="C74" s="619">
        <f>IF('Quality-Stat'!D39=0,"",'Quality-Stat'!D39)</f>
        <v>7</v>
      </c>
      <c r="D74" s="619">
        <f>IF('Quality-Stat'!E39=0,"",'Quality-Stat'!E39)</f>
        <v>7</v>
      </c>
      <c r="E74" s="619">
        <f>IF('Quality-Stat'!F39=0,"",'Quality-Stat'!F39)</f>
        <v>3</v>
      </c>
      <c r="F74" s="619">
        <f>IF('Quality-Stat'!G39=0,"",'Quality-Stat'!G39)</f>
        <v>4</v>
      </c>
      <c r="G74" s="619">
        <f>IF('Quality-Stat'!H39=0,"",'Quality-Stat'!H39)</f>
        <v>1</v>
      </c>
      <c r="H74" s="619" t="str">
        <f>IF('Quality-Stat'!I39=0,"",'Quality-Stat'!I39)</f>
        <v/>
      </c>
      <c r="I74" s="1287" t="str">
        <f>IF('Quality-Stat'!J39=0,"",'Quality-Stat'!J39)</f>
        <v/>
      </c>
      <c r="J74" s="1288"/>
      <c r="K74" s="1289"/>
      <c r="L74" s="659" t="s">
        <v>78</v>
      </c>
      <c r="M74" s="660" t="s">
        <v>195</v>
      </c>
      <c r="N74" s="660" t="s">
        <v>196</v>
      </c>
      <c r="O74" s="661" t="s">
        <v>14</v>
      </c>
      <c r="P74" s="660" t="s">
        <v>78</v>
      </c>
      <c r="Q74" s="660" t="s">
        <v>195</v>
      </c>
      <c r="R74" s="660" t="s">
        <v>196</v>
      </c>
      <c r="S74" s="661" t="s">
        <v>14</v>
      </c>
      <c r="T74" s="662" t="s">
        <v>197</v>
      </c>
      <c r="U74" s="663" t="s">
        <v>198</v>
      </c>
      <c r="V74" s="664" t="s">
        <v>56</v>
      </c>
      <c r="W74" s="1296"/>
      <c r="X74" s="1300"/>
      <c r="Y74" s="1332"/>
      <c r="Z74" s="1332"/>
      <c r="AA74" s="1332"/>
      <c r="AB74" s="1332"/>
      <c r="AC74" s="1332"/>
      <c r="AD74" s="1269"/>
      <c r="AE74" s="1269"/>
      <c r="AF74" s="1269"/>
      <c r="AG74" s="1269"/>
      <c r="AH74" s="1346"/>
    </row>
    <row r="75" spans="1:34" ht="18.600000000000001" customHeight="1">
      <c r="A75" s="1432" t="str">
        <f>'Quality-Stat'!A40</f>
        <v>General</v>
      </c>
      <c r="B75" s="1433"/>
      <c r="C75" s="619" t="str">
        <f>IF('Quality-Stat'!D40=0,"",'Quality-Stat'!D40)</f>
        <v/>
      </c>
      <c r="D75" s="619" t="str">
        <f>IF('Quality-Stat'!E40=0,"",'Quality-Stat'!E40)</f>
        <v/>
      </c>
      <c r="E75" s="619" t="str">
        <f>IF('Quality-Stat'!F40=0,"",'Quality-Stat'!F40)</f>
        <v/>
      </c>
      <c r="F75" s="619" t="str">
        <f>IF('Quality-Stat'!G40=0,"",'Quality-Stat'!G40)</f>
        <v/>
      </c>
      <c r="G75" s="619" t="str">
        <f>IF('Quality-Stat'!H40=0,"",'Quality-Stat'!H40)</f>
        <v/>
      </c>
      <c r="H75" s="619" t="str">
        <f>IF('Quality-Stat'!I40=0,"",'Quality-Stat'!I40)</f>
        <v/>
      </c>
      <c r="I75" s="1413" t="str">
        <f>IF('Quality-Stat'!J40=0,"",'Quality-Stat'!J40)</f>
        <v/>
      </c>
      <c r="J75" s="1414"/>
      <c r="K75" s="1415"/>
      <c r="L75" s="666">
        <f>Manpower!B20</f>
        <v>8</v>
      </c>
      <c r="M75" s="667">
        <f>Manpower!C20</f>
        <v>16</v>
      </c>
      <c r="N75" s="667">
        <f>Manpower!G20</f>
        <v>8</v>
      </c>
      <c r="O75" s="667">
        <f>Manpower!I20</f>
        <v>2</v>
      </c>
      <c r="P75" s="668">
        <f>M112</f>
        <v>32</v>
      </c>
      <c r="Q75" s="667">
        <f>N112</f>
        <v>77</v>
      </c>
      <c r="R75" s="667">
        <f>Manpower!G24</f>
        <v>20</v>
      </c>
      <c r="S75" s="669">
        <f>Manpower!I24</f>
        <v>0</v>
      </c>
      <c r="T75" s="670">
        <f>L75+P75</f>
        <v>40</v>
      </c>
      <c r="U75" s="671">
        <f>M75+Q75</f>
        <v>93</v>
      </c>
      <c r="V75" s="672">
        <f>+U75-T75</f>
        <v>53</v>
      </c>
      <c r="W75" s="1297" t="str">
        <f>IF(ISBLANK(CCO!A5),"",CCO!A5)</f>
        <v/>
      </c>
      <c r="X75" s="1301" t="str">
        <f>IF(ISBLANK(CCO!B5),"",CCO!B5)</f>
        <v/>
      </c>
      <c r="Y75" s="1330" t="str">
        <f>IF(ISBLANK(CCO!C5),"",CCO!C5)</f>
        <v/>
      </c>
      <c r="Z75" s="1330"/>
      <c r="AA75" s="1330"/>
      <c r="AB75" s="1330"/>
      <c r="AC75" s="1330"/>
      <c r="AD75" s="1270" t="str">
        <f>IF(ISBLANK(CCO!D5),"",CCO!D5)</f>
        <v/>
      </c>
      <c r="AE75" s="1270" t="str">
        <f>IF(ISBLANK(CCO!E5),"",CCO!E5)</f>
        <v/>
      </c>
      <c r="AF75" s="1270" t="str">
        <f>IF(ISBLANK(CCO!F5),"",CCO!F5)</f>
        <v/>
      </c>
      <c r="AG75" s="1270" t="str">
        <f>IF(ISBLANK(CCO!G5),"",CCO!G5)</f>
        <v/>
      </c>
      <c r="AH75" s="1258" t="str">
        <f>IF(ISBLANK(CCO!H5),"",CCO!H5)</f>
        <v/>
      </c>
    </row>
    <row r="76" spans="1:34" ht="18.600000000000001" customHeight="1">
      <c r="A76" s="1272" t="s">
        <v>137</v>
      </c>
      <c r="B76" s="1273"/>
      <c r="C76" s="622">
        <f t="shared" ref="C76:H76" si="15">SUM(C71:C75)</f>
        <v>57</v>
      </c>
      <c r="D76" s="622">
        <f t="shared" si="15"/>
        <v>57</v>
      </c>
      <c r="E76" s="622">
        <f t="shared" si="15"/>
        <v>33</v>
      </c>
      <c r="F76" s="622">
        <f t="shared" si="15"/>
        <v>25</v>
      </c>
      <c r="G76" s="622">
        <f t="shared" si="15"/>
        <v>8</v>
      </c>
      <c r="H76" s="622">
        <f t="shared" si="15"/>
        <v>0</v>
      </c>
      <c r="I76" s="1274" t="str">
        <f>IF(SUM(I71:K75)=0,"",SUM(I71:K75))</f>
        <v/>
      </c>
      <c r="J76" s="1275"/>
      <c r="K76" s="1276"/>
      <c r="L76" s="673" t="s">
        <v>199</v>
      </c>
      <c r="M76" s="674"/>
      <c r="N76" s="674"/>
      <c r="O76" s="674"/>
      <c r="P76" s="674"/>
      <c r="Q76" s="674"/>
      <c r="R76" s="674"/>
      <c r="S76" s="1277" t="s">
        <v>200</v>
      </c>
      <c r="T76" s="1278"/>
      <c r="U76" s="1278"/>
      <c r="V76" s="1278"/>
      <c r="W76" s="1297"/>
      <c r="X76" s="1301"/>
      <c r="Y76" s="1330"/>
      <c r="Z76" s="1330"/>
      <c r="AA76" s="1330"/>
      <c r="AB76" s="1330"/>
      <c r="AC76" s="1330"/>
      <c r="AD76" s="1271"/>
      <c r="AE76" s="1271"/>
      <c r="AF76" s="1271"/>
      <c r="AG76" s="1271"/>
      <c r="AH76" s="1258"/>
    </row>
    <row r="77" spans="1:34" ht="18.600000000000001" customHeight="1">
      <c r="A77" s="1279" t="str">
        <f>Schedule!A1</f>
        <v>Primavera P6 Schedule Status</v>
      </c>
      <c r="B77" s="1280"/>
      <c r="C77" s="1280"/>
      <c r="D77" s="1280"/>
      <c r="E77" s="1280"/>
      <c r="F77" s="1280"/>
      <c r="G77" s="1280"/>
      <c r="H77" s="1280"/>
      <c r="I77" s="1280"/>
      <c r="J77" s="1280"/>
      <c r="K77" s="1281"/>
      <c r="L77" s="675" t="s">
        <v>201</v>
      </c>
      <c r="M77" s="676" t="s">
        <v>78</v>
      </c>
      <c r="N77" s="677" t="s">
        <v>195</v>
      </c>
      <c r="O77" s="678"/>
      <c r="P77" s="678"/>
      <c r="Q77" s="678"/>
      <c r="R77" s="678"/>
      <c r="S77" s="675" t="s">
        <v>202</v>
      </c>
      <c r="T77" s="676" t="s">
        <v>78</v>
      </c>
      <c r="U77" s="679" t="s">
        <v>195</v>
      </c>
      <c r="V77" s="680" t="s">
        <v>203</v>
      </c>
      <c r="W77" s="1298" t="str">
        <f>IF(ISBLANK(CCO!A7),"",CCO!A7)</f>
        <v/>
      </c>
      <c r="X77" s="1302" t="str">
        <f>IF(ISBLANK(CCO!B7),"",CCO!B7)</f>
        <v/>
      </c>
      <c r="Y77" s="1329" t="str">
        <f>IF(ISBLANK(CCO!C7),"",CCO!C7)</f>
        <v/>
      </c>
      <c r="Z77" s="1329"/>
      <c r="AA77" s="1329"/>
      <c r="AB77" s="1329"/>
      <c r="AC77" s="1329"/>
      <c r="AD77" s="1269" t="str">
        <f>IF(ISBLANK(CCO!D7),"",CCO!D7)</f>
        <v/>
      </c>
      <c r="AE77" s="1269" t="str">
        <f>IF(ISBLANK(CCO!E7),"",CCO!E7)</f>
        <v/>
      </c>
      <c r="AF77" s="1269" t="str">
        <f>IF(ISBLANK(CCO!F7),"",CCO!F7)</f>
        <v/>
      </c>
      <c r="AG77" s="1269" t="str">
        <f>IF(ISBLANK(CCO!G7),"",CCO!G7)</f>
        <v/>
      </c>
      <c r="AH77" s="1257" t="str">
        <f>IF(ISBLANK(CCO!H7),"",CCO!H7)</f>
        <v/>
      </c>
    </row>
    <row r="78" spans="1:34" ht="18" customHeight="1">
      <c r="A78" s="1282" t="str">
        <f>Schedule!A2</f>
        <v>Project Activities Overview</v>
      </c>
      <c r="B78" s="1283"/>
      <c r="C78" s="1283"/>
      <c r="D78" s="1283"/>
      <c r="E78" s="1283"/>
      <c r="F78" s="1283"/>
      <c r="G78" s="1283"/>
      <c r="H78" s="1283"/>
      <c r="I78" s="1283"/>
      <c r="J78" s="1283"/>
      <c r="K78" s="1284"/>
      <c r="L78" s="681" t="str">
        <f>Manpower!AT4</f>
        <v>Site Engineer</v>
      </c>
      <c r="M78" s="619">
        <f>Manpower!AT5</f>
        <v>1</v>
      </c>
      <c r="N78" s="619">
        <f>Manpower!AT6</f>
        <v>3</v>
      </c>
      <c r="O78" s="678"/>
      <c r="P78" s="678"/>
      <c r="Q78" s="678"/>
      <c r="R78" s="678"/>
      <c r="S78" s="681" t="str">
        <f>Manpower!AT35</f>
        <v>Spray Machine</v>
      </c>
      <c r="T78" s="619">
        <f>Manpower!AT36</f>
        <v>1</v>
      </c>
      <c r="U78" s="619" t="str">
        <f>Manpower!AT37</f>
        <v>-</v>
      </c>
      <c r="V78" s="619" t="str">
        <f>IF(ISBLANK(Manpower!AT38),"",Manpower!AT38)</f>
        <v/>
      </c>
      <c r="W78" s="1297"/>
      <c r="X78" s="1301"/>
      <c r="Y78" s="1330"/>
      <c r="Z78" s="1330"/>
      <c r="AA78" s="1330"/>
      <c r="AB78" s="1330"/>
      <c r="AC78" s="1330"/>
      <c r="AD78" s="1271"/>
      <c r="AE78" s="1271"/>
      <c r="AF78" s="1271"/>
      <c r="AG78" s="1271"/>
      <c r="AH78" s="1258"/>
    </row>
    <row r="79" spans="1:34" ht="15.75" customHeight="1">
      <c r="A79" s="1403" t="str">
        <f>Schedule!A3</f>
        <v>Schedule Statistics</v>
      </c>
      <c r="B79" s="1404"/>
      <c r="C79" s="1404"/>
      <c r="D79" s="1404"/>
      <c r="E79" s="1405"/>
      <c r="F79" s="1406" t="str">
        <f>Schedule!F3</f>
        <v>Active Schedule Activities</v>
      </c>
      <c r="G79" s="1404"/>
      <c r="H79" s="1404"/>
      <c r="I79" s="1404"/>
      <c r="J79" s="1404"/>
      <c r="K79" s="1405"/>
      <c r="L79" s="681" t="str">
        <f>Manpower!AU4</f>
        <v>Mason</v>
      </c>
      <c r="M79" s="619">
        <f>Manpower!AU5</f>
        <v>1</v>
      </c>
      <c r="N79" s="619">
        <f>Manpower!AU6</f>
        <v>4</v>
      </c>
      <c r="O79" s="678"/>
      <c r="P79" s="678"/>
      <c r="Q79" s="678"/>
      <c r="R79" s="678"/>
      <c r="S79" s="681" t="str">
        <f>Manpower!AU35</f>
        <v>Excavator</v>
      </c>
      <c r="T79" s="619">
        <f>Manpower!AU36</f>
        <v>1</v>
      </c>
      <c r="U79" s="619">
        <f>Manpower!AU37</f>
        <v>2</v>
      </c>
      <c r="V79" s="619" t="str">
        <f>IF(ISBLANK(Manpower!AU38),"",Manpower!AU38)</f>
        <v/>
      </c>
      <c r="W79" s="682" t="s">
        <v>204</v>
      </c>
      <c r="X79" s="683"/>
      <c r="Y79" s="683"/>
      <c r="Z79" s="683"/>
      <c r="AA79" s="683"/>
      <c r="AB79" s="684"/>
      <c r="AC79" s="684"/>
      <c r="AD79" s="683"/>
      <c r="AE79" s="683"/>
      <c r="AF79" s="683"/>
      <c r="AG79" s="683"/>
      <c r="AH79" s="685"/>
    </row>
    <row r="80" spans="1:34" ht="30" customHeight="1">
      <c r="A80" s="686" t="str">
        <f>Schedule!A4</f>
        <v>Total Act.</v>
      </c>
      <c r="B80" s="102" t="str">
        <f>Schedule!B4</f>
        <v>Not Started</v>
      </c>
      <c r="C80" s="102" t="str">
        <f>Schedule!C4</f>
        <v>In Progress</v>
      </c>
      <c r="D80" s="102" t="str">
        <f>Schedule!D4</f>
        <v>Completed</v>
      </c>
      <c r="E80" s="103" t="str">
        <f>Schedule!E4</f>
        <v>%</v>
      </c>
      <c r="F80" s="104" t="str">
        <f>Schedule!F4</f>
        <v xml:space="preserve">Active </v>
      </c>
      <c r="G80" s="102" t="str">
        <f>Schedule!G4</f>
        <v>Ahead</v>
      </c>
      <c r="H80" s="102" t="str">
        <f>Schedule!H4</f>
        <v>On</v>
      </c>
      <c r="I80" s="102" t="str">
        <f>Schedule!I4</f>
        <v>Behind</v>
      </c>
      <c r="J80" s="102" t="str">
        <f>Schedule!J4</f>
        <v>Flag</v>
      </c>
      <c r="K80" s="103">
        <f>Schedule!K4</f>
        <v>0</v>
      </c>
      <c r="L80" s="681" t="str">
        <f>Manpower!AV4</f>
        <v>Labor / Helper</v>
      </c>
      <c r="M80" s="619">
        <f>Manpower!AV5</f>
        <v>8</v>
      </c>
      <c r="N80" s="619">
        <f>Manpower!AV6</f>
        <v>16</v>
      </c>
      <c r="O80" s="678"/>
      <c r="P80" s="678"/>
      <c r="Q80" s="678"/>
      <c r="R80" s="678"/>
      <c r="S80" s="681" t="str">
        <f>Manpower!AV35</f>
        <v>Paving Machine</v>
      </c>
      <c r="T80" s="619">
        <f>Manpower!AV36</f>
        <v>1</v>
      </c>
      <c r="U80" s="619" t="str">
        <f>Manpower!AV37</f>
        <v>-</v>
      </c>
      <c r="V80" s="619" t="str">
        <f>IF(ISBLANK(Manpower!AV38),"",Manpower!AV38)</f>
        <v/>
      </c>
      <c r="W80" s="687" t="s">
        <v>205</v>
      </c>
      <c r="X80" s="1407" t="s">
        <v>206</v>
      </c>
      <c r="Y80" s="1407"/>
      <c r="Z80" s="1407"/>
      <c r="AA80" s="1407"/>
      <c r="AB80" s="1407"/>
      <c r="AC80" s="688" t="s">
        <v>207</v>
      </c>
      <c r="AD80" s="688" t="s">
        <v>208</v>
      </c>
      <c r="AE80" s="688" t="s">
        <v>209</v>
      </c>
      <c r="AF80" s="688" t="s">
        <v>210</v>
      </c>
      <c r="AG80" s="688" t="s">
        <v>211</v>
      </c>
      <c r="AH80" s="689" t="s">
        <v>56</v>
      </c>
    </row>
    <row r="81" spans="1:40" ht="20.100000000000001" customHeight="1">
      <c r="A81" s="690">
        <f>Schedule!A5</f>
        <v>1929</v>
      </c>
      <c r="B81" s="691">
        <f>Schedule!B5</f>
        <v>86</v>
      </c>
      <c r="C81" s="691">
        <f>Schedule!C5</f>
        <v>223</v>
      </c>
      <c r="D81" s="691">
        <f>Schedule!D5</f>
        <v>1620</v>
      </c>
      <c r="E81" s="692">
        <f>Schedule!E5</f>
        <v>0.83981337480559881</v>
      </c>
      <c r="F81" s="108">
        <f>Schedule!F5</f>
        <v>223</v>
      </c>
      <c r="G81" s="691">
        <f>Schedule!G5</f>
        <v>43</v>
      </c>
      <c r="H81" s="691">
        <f>Schedule!H5</f>
        <v>51</v>
      </c>
      <c r="I81" s="109">
        <f>Schedule!I5</f>
        <v>215</v>
      </c>
      <c r="J81" s="1408">
        <f>Schedule!J5</f>
        <v>-121</v>
      </c>
      <c r="K81" s="1409"/>
      <c r="L81" s="681" t="str">
        <f>Manpower!AW4</f>
        <v>Plumber</v>
      </c>
      <c r="M81" s="619">
        <f>Manpower!AW5</f>
        <v>1</v>
      </c>
      <c r="N81" s="619">
        <f>Manpower!AW6</f>
        <v>4</v>
      </c>
      <c r="O81" s="678"/>
      <c r="P81" s="678"/>
      <c r="Q81" s="678"/>
      <c r="R81" s="678"/>
      <c r="S81" s="681" t="str">
        <f>Manpower!AW35</f>
        <v>Crane</v>
      </c>
      <c r="T81" s="619">
        <f>Manpower!AW36</f>
        <v>1</v>
      </c>
      <c r="U81" s="619" t="str">
        <f>Manpower!AW37</f>
        <v>-</v>
      </c>
      <c r="V81" s="619" t="str">
        <f>IF(ISBLANK(Manpower!AW38),"",Manpower!AW38)</f>
        <v/>
      </c>
      <c r="W81" s="804" t="str">
        <f>'Major Quantities'!A2</f>
        <v>2.1.1</v>
      </c>
      <c r="X81" s="1410" t="str">
        <f>'Major Quantities'!B2</f>
        <v>Excavation</v>
      </c>
      <c r="Y81" s="1411"/>
      <c r="Z81" s="1411"/>
      <c r="AA81" s="1411"/>
      <c r="AB81" s="1411"/>
      <c r="AC81" s="693">
        <f>VLOOKUP(X81,'Major Quantities'!$B$2:$G$19,2,FALSE)</f>
        <v>29400</v>
      </c>
      <c r="AD81" s="805" t="str">
        <f>VLOOKUP(X81,'Major Quantities'!$B$2:$G$19,3,FALSE)</f>
        <v>m3</v>
      </c>
      <c r="AE81" s="693">
        <f>VLOOKUP(X81,'Major Quantities'!$B$2:$G$19,4,FALSE)</f>
        <v>29400</v>
      </c>
      <c r="AF81" s="693">
        <f>VLOOKUP(X81,'Major Quantities'!$B$2:$G$19,5,FALSE)</f>
        <v>29400</v>
      </c>
      <c r="AG81" s="693">
        <f>VLOOKUP(X81,'Major Quantities'!$B$2:$G$19,6,FALSE)</f>
        <v>0</v>
      </c>
      <c r="AH81" s="694">
        <f>VLOOKUP(X81,'Major Quantities'!$B$2:$H$19,7,FALSE)</f>
        <v>0</v>
      </c>
    </row>
    <row r="82" spans="1:40" ht="30" customHeight="1">
      <c r="A82" s="1321" t="str">
        <f>Schedule!A6</f>
        <v xml:space="preserve">Critical Path Activities </v>
      </c>
      <c r="B82" s="1322"/>
      <c r="C82" s="1323"/>
      <c r="D82" s="1327" t="str">
        <f>Schedule!D6</f>
        <v>Free Float Management (Total)</v>
      </c>
      <c r="E82" s="1322"/>
      <c r="F82" s="1322"/>
      <c r="G82" s="1323"/>
      <c r="H82" s="1327" t="str">
        <f>Schedule!H6</f>
        <v xml:space="preserve">Failed Start Activities </v>
      </c>
      <c r="I82" s="1322"/>
      <c r="J82" s="1322"/>
      <c r="K82" s="1323"/>
      <c r="L82" s="681" t="str">
        <f>Manpower!AX4</f>
        <v>Electrician</v>
      </c>
      <c r="M82" s="619">
        <f>Manpower!AX5</f>
        <v>2</v>
      </c>
      <c r="N82" s="619">
        <f>Manpower!AX6</f>
        <v>4</v>
      </c>
      <c r="O82" s="678"/>
      <c r="P82" s="678"/>
      <c r="Q82" s="678"/>
      <c r="R82" s="678"/>
      <c r="S82" s="681" t="str">
        <f>Manpower!AX35</f>
        <v>Dump Truck</v>
      </c>
      <c r="T82" s="619">
        <f>Manpower!AX36</f>
        <v>1</v>
      </c>
      <c r="U82" s="619">
        <f>Manpower!AX37</f>
        <v>2</v>
      </c>
      <c r="V82" s="619" t="str">
        <f>IF(ISBLANK(Manpower!AX38),"",Manpower!AX38)</f>
        <v/>
      </c>
      <c r="W82" s="806" t="str">
        <f>'Major Quantities'!A3</f>
        <v>2.1.2</v>
      </c>
      <c r="X82" s="1387" t="str">
        <f>'Major Quantities'!B3</f>
        <v>Backfilling with selected fill material</v>
      </c>
      <c r="Y82" s="1388"/>
      <c r="Z82" s="1388"/>
      <c r="AA82" s="1388"/>
      <c r="AB82" s="1388"/>
      <c r="AC82" s="695">
        <f>VLOOKUP(X82,'Major Quantities'!$B$2:$G$19,2,FALSE)</f>
        <v>29400</v>
      </c>
      <c r="AD82" s="807" t="str">
        <f>VLOOKUP(X82,'Major Quantities'!$B$2:$G$19,3,FALSE)</f>
        <v>m3</v>
      </c>
      <c r="AE82" s="695">
        <f>VLOOKUP(X82,'Major Quantities'!$B$2:$G$19,4,FALSE)</f>
        <v>29400</v>
      </c>
      <c r="AF82" s="695">
        <f>VLOOKUP(X82,'Major Quantities'!$B$2:$G$19,5,FALSE)</f>
        <v>29400</v>
      </c>
      <c r="AG82" s="695">
        <f>VLOOKUP(X82,'Major Quantities'!$B$2:$G$19,6,FALSE)</f>
        <v>0</v>
      </c>
      <c r="AH82" s="696">
        <f>VLOOKUP(X82,'Major Quantities'!$B$2:$H$19,7,FALSE)</f>
        <v>0</v>
      </c>
    </row>
    <row r="83" spans="1:40" ht="18.600000000000001" customHeight="1">
      <c r="A83" s="1324"/>
      <c r="B83" s="1325"/>
      <c r="C83" s="1326"/>
      <c r="D83" s="1398" t="str">
        <f>Schedule!D7</f>
        <v>Greater Than 14 Days</v>
      </c>
      <c r="E83" s="1399"/>
      <c r="F83" s="1399" t="str">
        <f>Schedule!F7</f>
        <v>Less Than 14 Days</v>
      </c>
      <c r="G83" s="1400"/>
      <c r="H83" s="1328"/>
      <c r="I83" s="1325"/>
      <c r="J83" s="1325"/>
      <c r="K83" s="1326"/>
      <c r="L83" s="681" t="str">
        <f>Manpower!AY4</f>
        <v>HVAC Technician</v>
      </c>
      <c r="M83" s="619">
        <f>Manpower!AY5</f>
        <v>1</v>
      </c>
      <c r="N83" s="619" t="str">
        <f>Manpower!AY6</f>
        <v>-</v>
      </c>
      <c r="O83" s="678"/>
      <c r="P83" s="678"/>
      <c r="Q83" s="678"/>
      <c r="R83" s="678"/>
      <c r="S83" s="681" t="str">
        <f>Manpower!AY35</f>
        <v>Compactor</v>
      </c>
      <c r="T83" s="619" t="str">
        <f>Manpower!AY36</f>
        <v>-</v>
      </c>
      <c r="U83" s="619">
        <f>Manpower!AY37</f>
        <v>2</v>
      </c>
      <c r="V83" s="619" t="str">
        <f>IF(ISBLANK(Manpower!AY38),"",Manpower!AY38)</f>
        <v/>
      </c>
      <c r="W83" s="808" t="str">
        <f>'Major Quantities'!A4</f>
        <v>2.2.1</v>
      </c>
      <c r="X83" s="1387" t="str">
        <f>'Major Quantities'!B4</f>
        <v>Interlock Tiles for parking</v>
      </c>
      <c r="Y83" s="1388"/>
      <c r="Z83" s="1388"/>
      <c r="AA83" s="1388"/>
      <c r="AB83" s="1388"/>
      <c r="AC83" s="695">
        <f>VLOOKUP(X83,'Major Quantities'!$B$2:$G$19,2,FALSE)</f>
        <v>7140</v>
      </c>
      <c r="AD83" s="807" t="str">
        <f>VLOOKUP(X83,'Major Quantities'!$B$2:$G$19,3,FALSE)</f>
        <v>m²</v>
      </c>
      <c r="AE83" s="695">
        <f>VLOOKUP(X83,'Major Quantities'!$B$2:$G$19,4,FALSE)</f>
        <v>5901.21</v>
      </c>
      <c r="AF83" s="695">
        <f>VLOOKUP(X83,'Major Quantities'!$B$2:$G$19,5,FALSE)</f>
        <v>6640.2000000000007</v>
      </c>
      <c r="AG83" s="695">
        <f>VLOOKUP(X83,'Major Quantities'!$B$2:$G$19,6,FALSE)</f>
        <v>499.79999999999927</v>
      </c>
      <c r="AH83" s="696">
        <f>VLOOKUP(X83,'Major Quantities'!$B$2:$H$19,7,FALSE)</f>
        <v>738.99000000000069</v>
      </c>
    </row>
    <row r="84" spans="1:40" ht="20.100000000000001" customHeight="1">
      <c r="A84" s="686" t="str">
        <f>Schedule!A8</f>
        <v>Last Week</v>
      </c>
      <c r="B84" s="102" t="str">
        <f>Schedule!B8</f>
        <v>This Week</v>
      </c>
      <c r="C84" s="103" t="str">
        <f>Schedule!C8</f>
        <v>Diff</v>
      </c>
      <c r="D84" s="104" t="str">
        <f>Schedule!D8</f>
        <v>Last Week</v>
      </c>
      <c r="E84" s="102" t="str">
        <f>Schedule!E8</f>
        <v>This Week</v>
      </c>
      <c r="F84" s="102" t="str">
        <f>Schedule!F8</f>
        <v>Last Week</v>
      </c>
      <c r="G84" s="103" t="str">
        <f>Schedule!G8</f>
        <v>This Week</v>
      </c>
      <c r="H84" s="104" t="str">
        <f>Schedule!H8</f>
        <v>Last Week</v>
      </c>
      <c r="I84" s="102" t="str">
        <f>Schedule!I8</f>
        <v>This Week</v>
      </c>
      <c r="J84" s="102" t="str">
        <f>Schedule!J8</f>
        <v>Flag</v>
      </c>
      <c r="K84" s="103">
        <f>Schedule!K8</f>
        <v>0</v>
      </c>
      <c r="L84" s="681" t="str">
        <f>Manpower!AZ4</f>
        <v>Tile Fixer</v>
      </c>
      <c r="M84" s="619">
        <f>Manpower!AZ5</f>
        <v>1</v>
      </c>
      <c r="N84" s="619">
        <f>Manpower!AZ6</f>
        <v>2</v>
      </c>
      <c r="O84" s="678"/>
      <c r="P84" s="678"/>
      <c r="Q84" s="678"/>
      <c r="R84" s="678"/>
      <c r="S84" s="681" t="str">
        <f>Manpower!AZ35</f>
        <v>Roller Compactor</v>
      </c>
      <c r="T84" s="619" t="str">
        <f>Manpower!AZ36</f>
        <v>-</v>
      </c>
      <c r="U84" s="619">
        <f>Manpower!AZ37</f>
        <v>2</v>
      </c>
      <c r="V84" s="619" t="str">
        <f>IF(ISBLANK(Manpower!AZ38),"",Manpower!AZ38)</f>
        <v/>
      </c>
      <c r="W84" s="808" t="str">
        <f>'Major Quantities'!A5</f>
        <v>2.3.1.2</v>
      </c>
      <c r="X84" s="1387" t="str">
        <f>'Major Quantities'!B5</f>
        <v>Stamped Concrete Floor</v>
      </c>
      <c r="Y84" s="1388"/>
      <c r="Z84" s="1388"/>
      <c r="AA84" s="1388"/>
      <c r="AB84" s="1388"/>
      <c r="AC84" s="695">
        <f>VLOOKUP(X84,'Major Quantities'!$B$2:$G$19,2,FALSE)</f>
        <v>7800</v>
      </c>
      <c r="AD84" s="807" t="str">
        <f>VLOOKUP(X84,'Major Quantities'!$B$2:$G$19,3,FALSE)</f>
        <v>m²</v>
      </c>
      <c r="AE84" s="695">
        <f>VLOOKUP(X84,'Major Quantities'!$B$2:$G$19,4,FALSE)</f>
        <v>7033.2599999999993</v>
      </c>
      <c r="AF84" s="695">
        <f>VLOOKUP(X84,'Major Quantities'!$B$2:$G$19,5,FALSE)</f>
        <v>6630</v>
      </c>
      <c r="AG84" s="695">
        <f>VLOOKUP(X84,'Major Quantities'!$B$2:$G$19,6,FALSE)</f>
        <v>1170</v>
      </c>
      <c r="AH84" s="696">
        <f>VLOOKUP(X84,'Major Quantities'!$B$2:$H$19,7,FALSE)</f>
        <v>-403.25999999999931</v>
      </c>
      <c r="AI84" s="153"/>
    </row>
    <row r="85" spans="1:40" customFormat="1" ht="18.600000000000001" customHeight="1">
      <c r="A85" s="697">
        <f>Schedule!A9</f>
        <v>205</v>
      </c>
      <c r="B85" s="667">
        <f>Schedule!B9</f>
        <v>174</v>
      </c>
      <c r="C85" s="110">
        <f>Schedule!C9</f>
        <v>31</v>
      </c>
      <c r="D85" s="698">
        <f>Schedule!D9</f>
        <v>54</v>
      </c>
      <c r="E85" s="667">
        <f>Schedule!E9</f>
        <v>39</v>
      </c>
      <c r="F85" s="667">
        <f>Schedule!F9</f>
        <v>284</v>
      </c>
      <c r="G85" s="699">
        <f>Schedule!G9</f>
        <v>270</v>
      </c>
      <c r="H85" s="698">
        <f>Schedule!H9</f>
        <v>77</v>
      </c>
      <c r="I85" s="667">
        <f>Schedule!I9</f>
        <v>42</v>
      </c>
      <c r="J85" s="1401">
        <f>Schedule!J9</f>
        <v>35</v>
      </c>
      <c r="K85" s="1402"/>
      <c r="L85" s="681" t="str">
        <f>Manpower!BA4</f>
        <v>Applicator</v>
      </c>
      <c r="M85" s="619">
        <f>Manpower!BA5</f>
        <v>2</v>
      </c>
      <c r="N85" s="619" t="str">
        <f>Manpower!BA6</f>
        <v>-</v>
      </c>
      <c r="O85" s="422"/>
      <c r="P85" s="422"/>
      <c r="Q85" s="422"/>
      <c r="R85" s="422"/>
      <c r="S85" s="681" t="str">
        <f>Manpower!BA35</f>
        <v>Grader</v>
      </c>
      <c r="T85" s="619" t="str">
        <f>Manpower!BA36</f>
        <v>-</v>
      </c>
      <c r="U85" s="619">
        <f>Manpower!BA37</f>
        <v>1</v>
      </c>
      <c r="V85" s="619" t="str">
        <f>IF(ISBLANK(Manpower!BA38),"",Manpower!BA38)</f>
        <v/>
      </c>
      <c r="W85" s="808" t="str">
        <f>'Major Quantities'!A6</f>
        <v>2.3.1.3</v>
      </c>
      <c r="X85" s="1387" t="str">
        <f>'Major Quantities'!B6</f>
        <v>Tartan Floor</v>
      </c>
      <c r="Y85" s="1388"/>
      <c r="Z85" s="1388"/>
      <c r="AA85" s="1388"/>
      <c r="AB85" s="1388"/>
      <c r="AC85" s="695">
        <f>VLOOKUP(X85,'Major Quantities'!$B$2:$G$19,2,FALSE)</f>
        <v>10950</v>
      </c>
      <c r="AD85" s="807" t="str">
        <f>VLOOKUP(X85,'Major Quantities'!$B$2:$G$19,3,FALSE)</f>
        <v>m²</v>
      </c>
      <c r="AE85" s="695">
        <f>VLOOKUP(X85,'Major Quantities'!$B$2:$G$19,4,FALSE)</f>
        <v>9920.7000000000007</v>
      </c>
      <c r="AF85" s="695">
        <f>VLOOKUP(X85,'Major Quantities'!$B$2:$G$19,5,FALSE)</f>
        <v>8000</v>
      </c>
      <c r="AG85" s="695">
        <f>VLOOKUP(X85,'Major Quantities'!$B$2:$G$19,6,FALSE)</f>
        <v>2950</v>
      </c>
      <c r="AH85" s="696">
        <f>VLOOKUP(X85,'Major Quantities'!$B$2:$H$19,7,FALSE)</f>
        <v>-1920.7000000000007</v>
      </c>
      <c r="AJ85" s="422"/>
      <c r="AK85" s="422"/>
      <c r="AL85" s="422"/>
      <c r="AM85" s="422"/>
      <c r="AN85" s="422"/>
    </row>
    <row r="86" spans="1:40">
      <c r="A86" s="678"/>
      <c r="B86" s="678"/>
      <c r="C86" s="678"/>
      <c r="D86" s="678"/>
      <c r="E86" s="678"/>
      <c r="F86" s="678"/>
      <c r="G86" s="678"/>
      <c r="H86" s="678"/>
      <c r="I86" s="678"/>
      <c r="J86" s="678"/>
      <c r="K86" s="678"/>
      <c r="L86" s="681" t="str">
        <f>Manpower!BB4</f>
        <v>ELV Technician</v>
      </c>
      <c r="M86" s="619">
        <f>Manpower!BB5</f>
        <v>2</v>
      </c>
      <c r="N86" s="619" t="str">
        <f>Manpower!BB6</f>
        <v>-</v>
      </c>
      <c r="O86" s="678"/>
      <c r="P86" s="678"/>
      <c r="Q86" s="678"/>
      <c r="R86" s="678"/>
      <c r="S86" s="681" t="str">
        <f>Manpower!BB35</f>
        <v>Boom Truck</v>
      </c>
      <c r="T86" s="619" t="str">
        <f>Manpower!BB36</f>
        <v>-</v>
      </c>
      <c r="U86" s="619">
        <f>Manpower!BB37</f>
        <v>1</v>
      </c>
      <c r="V86" s="619" t="str">
        <f>IF(ISBLANK(Manpower!BB38),"",Manpower!BB38)</f>
        <v/>
      </c>
      <c r="W86" s="808" t="str">
        <f>'Major Quantities'!A7</f>
        <v>2.3.1.4</v>
      </c>
      <c r="X86" s="1387" t="str">
        <f>'Major Quantities'!B7</f>
        <v>Compacted Natural Ground Soil</v>
      </c>
      <c r="Y86" s="1388"/>
      <c r="Z86" s="1388"/>
      <c r="AA86" s="1388"/>
      <c r="AB86" s="1388"/>
      <c r="AC86" s="700">
        <f>VLOOKUP(X86,'Major Quantities'!$B$2:$G$19,2,FALSE)</f>
        <v>33300</v>
      </c>
      <c r="AD86" s="807" t="str">
        <f>VLOOKUP(X86,'Major Quantities'!$B$2:$G$19,3,FALSE)</f>
        <v>m²</v>
      </c>
      <c r="AE86" s="695">
        <f>VLOOKUP(X86,'Major Quantities'!$B$2:$G$19,4,FALSE)</f>
        <v>33300</v>
      </c>
      <c r="AF86" s="695">
        <f>VLOOKUP(X86,'Major Quantities'!$B$2:$G$19,5,FALSE)</f>
        <v>33300</v>
      </c>
      <c r="AG86" s="695">
        <f>VLOOKUP(X86,'Major Quantities'!$B$2:$G$19,6,FALSE)</f>
        <v>0</v>
      </c>
      <c r="AH86" s="696">
        <f>VLOOKUP(X86,'Major Quantities'!$B$2:$H$19,7,FALSE)</f>
        <v>0</v>
      </c>
    </row>
    <row r="87" spans="1:40" ht="15.75" customHeight="1">
      <c r="A87" s="678"/>
      <c r="B87" s="678"/>
      <c r="C87" s="678"/>
      <c r="D87" s="678"/>
      <c r="E87" s="678"/>
      <c r="F87" s="678"/>
      <c r="G87" s="678"/>
      <c r="H87" s="678"/>
      <c r="I87" s="678"/>
      <c r="J87" s="678"/>
      <c r="K87" s="678"/>
      <c r="L87" s="681" t="str">
        <f>Manpower!BC4</f>
        <v>Facade Technician</v>
      </c>
      <c r="M87" s="619">
        <f>Manpower!BC5</f>
        <v>1</v>
      </c>
      <c r="N87" s="619" t="str">
        <f>Manpower!BC6</f>
        <v>-</v>
      </c>
      <c r="O87" s="678"/>
      <c r="P87" s="678"/>
      <c r="Q87" s="678"/>
      <c r="R87" s="678"/>
      <c r="S87" s="681" t="str">
        <f>Manpower!BC35</f>
        <v>Pickup Car</v>
      </c>
      <c r="T87" s="619" t="str">
        <f>Manpower!BC36</f>
        <v>-</v>
      </c>
      <c r="U87" s="619">
        <f>Manpower!BC37</f>
        <v>3</v>
      </c>
      <c r="V87" s="619" t="str">
        <f>IF(ISBLANK(Manpower!BB39),"",Manpower!BB39)</f>
        <v/>
      </c>
      <c r="W87" s="808" t="str">
        <f>'Major Quantities'!A8</f>
        <v>2.3.2.3</v>
      </c>
      <c r="X87" s="1387" t="str">
        <f>'Major Quantities'!B8</f>
        <v>Kerb type K4</v>
      </c>
      <c r="Y87" s="1388"/>
      <c r="Z87" s="1388"/>
      <c r="AA87" s="1388"/>
      <c r="AB87" s="1388"/>
      <c r="AC87" s="695">
        <f>VLOOKUP(X87,'Major Quantities'!$B$2:$G$19,2,FALSE)</f>
        <v>27100</v>
      </c>
      <c r="AD87" s="807" t="str">
        <f>VLOOKUP(X87,'Major Quantities'!$B$2:$G$19,3,FALSE)</f>
        <v>L.m</v>
      </c>
      <c r="AE87" s="695">
        <f>VLOOKUP(X87,'Major Quantities'!$B$2:$G$19,4,FALSE)</f>
        <v>27100</v>
      </c>
      <c r="AF87" s="695">
        <f>VLOOKUP(X87,'Major Quantities'!$B$2:$G$19,5,FALSE)</f>
        <v>27100</v>
      </c>
      <c r="AG87" s="695">
        <f>VLOOKUP(X87,'Major Quantities'!$B$2:$G$19,6,FALSE)</f>
        <v>0</v>
      </c>
      <c r="AH87" s="696">
        <f>VLOOKUP(X87,'Major Quantities'!$B$2:$H$19,7,FALSE)</f>
        <v>0</v>
      </c>
    </row>
    <row r="88" spans="1:40">
      <c r="A88" s="678"/>
      <c r="B88" s="678"/>
      <c r="C88" s="678"/>
      <c r="D88" s="678"/>
      <c r="E88" s="678"/>
      <c r="F88" s="678"/>
      <c r="G88" s="678"/>
      <c r="H88" s="678"/>
      <c r="I88" s="678"/>
      <c r="J88" s="678"/>
      <c r="K88" s="678"/>
      <c r="L88" s="681" t="str">
        <f>Manpower!BD4</f>
        <v>Crane Operator</v>
      </c>
      <c r="M88" s="619">
        <f>Manpower!BD5</f>
        <v>1</v>
      </c>
      <c r="N88" s="619" t="str">
        <f>Manpower!BD6</f>
        <v>-</v>
      </c>
      <c r="O88" s="678"/>
      <c r="P88" s="678"/>
      <c r="Q88" s="678"/>
      <c r="R88" s="678"/>
      <c r="S88" s="681" t="str">
        <f>Manpower!BD35</f>
        <v>Wheel Loader</v>
      </c>
      <c r="T88" s="619" t="str">
        <f>Manpower!BD36</f>
        <v>-</v>
      </c>
      <c r="U88" s="619">
        <f>Manpower!BD37</f>
        <v>2</v>
      </c>
      <c r="V88" s="619" t="str">
        <f>IF(ISBLANK(Manpower!BB40),"",Manpower!BB40)</f>
        <v/>
      </c>
      <c r="W88" s="808" t="str">
        <f>'Major Quantities'!A9</f>
        <v>2.3.4.2.1</v>
      </c>
      <c r="X88" s="1387" t="str">
        <f>'Major Quantities'!B9</f>
        <v>Lawn</v>
      </c>
      <c r="Y88" s="1388"/>
      <c r="Z88" s="1388"/>
      <c r="AA88" s="1388"/>
      <c r="AB88" s="1388"/>
      <c r="AC88" s="701">
        <f>VLOOKUP(X88,'Major Quantities'!$B$2:$G$19,2,FALSE)</f>
        <v>19100</v>
      </c>
      <c r="AD88" s="807" t="str">
        <f>VLOOKUP(X88,'Major Quantities'!$B$2:$G$19,3,FALSE)</f>
        <v>m²</v>
      </c>
      <c r="AE88" s="695">
        <f>VLOOKUP(X88,'Major Quantities'!$B$2:$G$19,4,FALSE)</f>
        <v>12539.15</v>
      </c>
      <c r="AF88" s="695">
        <f>VLOOKUP(X88,'Major Quantities'!$B$2:$G$19,5,FALSE)</f>
        <v>0</v>
      </c>
      <c r="AG88" s="695">
        <f>VLOOKUP(X88,'Major Quantities'!$B$2:$G$19,6,FALSE)</f>
        <v>19100</v>
      </c>
      <c r="AH88" s="696">
        <f>VLOOKUP(X88,'Major Quantities'!$B$2:$H$19,7,FALSE)</f>
        <v>-12539.15</v>
      </c>
    </row>
    <row r="89" spans="1:40">
      <c r="A89" s="678"/>
      <c r="B89" s="678"/>
      <c r="C89" s="678"/>
      <c r="D89" s="678"/>
      <c r="E89" s="678"/>
      <c r="F89" s="678"/>
      <c r="G89" s="678"/>
      <c r="H89" s="678"/>
      <c r="I89" s="678"/>
      <c r="J89" s="678"/>
      <c r="K89" s="678"/>
      <c r="L89" s="681" t="str">
        <f>Manpower!BE4</f>
        <v>Mechanical Technician</v>
      </c>
      <c r="M89" s="619">
        <f>Manpower!BE5</f>
        <v>1</v>
      </c>
      <c r="N89" s="619" t="str">
        <f>Manpower!BE6</f>
        <v>-</v>
      </c>
      <c r="O89" s="678"/>
      <c r="P89" s="678"/>
      <c r="Q89" s="678"/>
      <c r="R89" s="678"/>
      <c r="S89" s="681" t="str">
        <f>Manpower!BE35</f>
        <v>Water Tanker</v>
      </c>
      <c r="T89" s="619" t="str">
        <f>Manpower!BE36</f>
        <v>-</v>
      </c>
      <c r="U89" s="619">
        <f>Manpower!BE37</f>
        <v>1</v>
      </c>
      <c r="V89" s="619" t="str">
        <f>IF(ISBLANK(Manpower!BB41),"",Manpower!BB41)</f>
        <v/>
      </c>
      <c r="W89" s="808" t="str">
        <f>'Major Quantities'!A10</f>
        <v>2.3.5.1</v>
      </c>
      <c r="X89" s="1389" t="str">
        <f>'Major Quantities'!B10</f>
        <v>Football Playground</v>
      </c>
      <c r="Y89" s="1390"/>
      <c r="Z89" s="1390"/>
      <c r="AA89" s="1390"/>
      <c r="AB89" s="1390"/>
      <c r="AC89" s="695">
        <f>VLOOKUP(X89,'Major Quantities'!$B$2:$G$19,2,FALSE)</f>
        <v>7350</v>
      </c>
      <c r="AD89" s="807" t="str">
        <f>VLOOKUP(X89,'Major Quantities'!$B$2:$G$19,3,FALSE)</f>
        <v>m²</v>
      </c>
      <c r="AE89" s="695">
        <f>VLOOKUP(X89,'Major Quantities'!$B$2:$G$19,4,FALSE)</f>
        <v>7350</v>
      </c>
      <c r="AF89" s="695">
        <f>VLOOKUP(X89,'Major Quantities'!$B$2:$G$19,5,FALSE)</f>
        <v>4400</v>
      </c>
      <c r="AG89" s="695">
        <f>VLOOKUP(X89,'Major Quantities'!$B$2:$G$19,6,FALSE)</f>
        <v>2950</v>
      </c>
      <c r="AH89" s="696">
        <f>VLOOKUP(X89,'Major Quantities'!$B$2:$H$19,7,FALSE)</f>
        <v>-2950</v>
      </c>
    </row>
    <row r="90" spans="1:40">
      <c r="A90" s="678"/>
      <c r="B90" s="678"/>
      <c r="C90" s="678"/>
      <c r="D90" s="678"/>
      <c r="E90" s="678"/>
      <c r="F90" s="678"/>
      <c r="G90" s="678"/>
      <c r="H90" s="678"/>
      <c r="I90" s="678"/>
      <c r="J90" s="678"/>
      <c r="K90" s="678"/>
      <c r="L90" s="681" t="str">
        <f>Manpower!BF4</f>
        <v>Painter</v>
      </c>
      <c r="M90" s="619">
        <f>Manpower!BF5</f>
        <v>1</v>
      </c>
      <c r="N90" s="619" t="str">
        <f>Manpower!BF6</f>
        <v>-</v>
      </c>
      <c r="O90" s="678"/>
      <c r="P90" s="678"/>
      <c r="Q90" s="678"/>
      <c r="R90" s="678"/>
      <c r="S90" s="681" t="str">
        <f>Manpower!BF35</f>
        <v>Forklift</v>
      </c>
      <c r="T90" s="619" t="str">
        <f>Manpower!BF36</f>
        <v>-</v>
      </c>
      <c r="U90" s="619">
        <f>Manpower!BF37</f>
        <v>2</v>
      </c>
      <c r="V90" s="619" t="str">
        <f>IF(ISBLANK(Manpower!BB42),"",Manpower!BB42)</f>
        <v/>
      </c>
      <c r="W90" s="809" t="str">
        <f>'Major Quantities'!A11</f>
        <v>15.5.1.5</v>
      </c>
      <c r="X90" s="1391" t="str">
        <f>'Major Quantities'!B11</f>
        <v>Pipe line O.D 25mm PN 10, in depth 0 to 1.5m</v>
      </c>
      <c r="Y90" s="1392"/>
      <c r="Z90" s="1392"/>
      <c r="AA90" s="1392"/>
      <c r="AB90" s="1392"/>
      <c r="AC90" s="702">
        <f>VLOOKUP(X90,'Major Quantities'!$B$2:$G$19,2,FALSE)</f>
        <v>11100</v>
      </c>
      <c r="AD90" s="810" t="str">
        <f>VLOOKUP(X90,'Major Quantities'!$B$2:$G$19,3,FALSE)</f>
        <v>m</v>
      </c>
      <c r="AE90" s="703">
        <f>VLOOKUP(X90,'Major Quantities'!$B$2:$G$19,4,FALSE)</f>
        <v>10545</v>
      </c>
      <c r="AF90" s="703">
        <f>VLOOKUP(X90,'Major Quantities'!$B$2:$G$19,5,FALSE)</f>
        <v>1811.5200000000002</v>
      </c>
      <c r="AG90" s="703">
        <f>VLOOKUP(X90,'Major Quantities'!$B$2:$G$19,6,FALSE)</f>
        <v>9288.48</v>
      </c>
      <c r="AH90" s="704">
        <f>VLOOKUP(X90,'Major Quantities'!$B$2:$H$19,7,FALSE)</f>
        <v>-8733.48</v>
      </c>
    </row>
    <row r="91" spans="1:40">
      <c r="A91" s="678"/>
      <c r="B91" s="678"/>
      <c r="C91" s="678"/>
      <c r="D91" s="678"/>
      <c r="E91" s="678"/>
      <c r="F91" s="678"/>
      <c r="G91" s="678"/>
      <c r="H91" s="678"/>
      <c r="I91" s="678"/>
      <c r="J91" s="678"/>
      <c r="K91" s="678"/>
      <c r="L91" s="681" t="str">
        <f>Manpower!BG4</f>
        <v>Surveyor</v>
      </c>
      <c r="M91" s="619">
        <f>Manpower!BG5</f>
        <v>1</v>
      </c>
      <c r="N91" s="619">
        <f>Manpower!BG6</f>
        <v>1</v>
      </c>
      <c r="O91" s="678"/>
      <c r="P91" s="678"/>
      <c r="Q91" s="678"/>
      <c r="R91" s="678"/>
      <c r="S91" s="681" t="str">
        <f>Manpower!BG35</f>
        <v>Backhoe</v>
      </c>
      <c r="T91" s="619" t="str">
        <f>Manpower!BG36</f>
        <v>-</v>
      </c>
      <c r="U91" s="619">
        <f>Manpower!BG37</f>
        <v>2</v>
      </c>
      <c r="V91" s="619" t="str">
        <f>IF(ISBLANK(Manpower!BB44),"",Manpower!BB44)</f>
        <v/>
      </c>
      <c r="W91" s="705"/>
      <c r="X91" s="706"/>
      <c r="Y91" s="706"/>
      <c r="Z91" s="706"/>
      <c r="AA91" s="706"/>
      <c r="AB91" s="706"/>
      <c r="AC91" s="707"/>
      <c r="AD91" s="707"/>
      <c r="AE91" s="707"/>
      <c r="AF91" s="707"/>
      <c r="AG91" s="707"/>
      <c r="AH91" s="708"/>
    </row>
    <row r="92" spans="1:40">
      <c r="A92" s="678"/>
      <c r="B92" s="678"/>
      <c r="C92" s="678"/>
      <c r="D92" s="678"/>
      <c r="E92" s="678"/>
      <c r="F92" s="678"/>
      <c r="G92" s="678"/>
      <c r="H92" s="678"/>
      <c r="I92" s="678"/>
      <c r="J92" s="678"/>
      <c r="K92" s="678"/>
      <c r="L92" s="681" t="str">
        <f>Manpower!BH4</f>
        <v>Glass Installer</v>
      </c>
      <c r="M92" s="619">
        <f>Manpower!BH5</f>
        <v>1</v>
      </c>
      <c r="N92" s="619" t="str">
        <f>Manpower!BH6</f>
        <v>-</v>
      </c>
      <c r="O92" s="678"/>
      <c r="P92" s="678"/>
      <c r="Q92" s="678"/>
      <c r="R92" s="678"/>
      <c r="S92" s="709" t="s">
        <v>88</v>
      </c>
      <c r="T92" s="710">
        <f>SUM(T78:T91)</f>
        <v>5</v>
      </c>
      <c r="U92" s="710">
        <f>SUM(U78:U91)</f>
        <v>20</v>
      </c>
      <c r="V92" s="710" t="str">
        <f>IF(SUM(V78:V86)=0,"",SUM(V78:V86))</f>
        <v/>
      </c>
      <c r="W92" s="678"/>
      <c r="X92" s="678"/>
      <c r="Y92" s="678"/>
      <c r="Z92" s="678"/>
      <c r="AA92" s="678"/>
      <c r="AB92" s="678"/>
      <c r="AC92" s="678"/>
      <c r="AD92" s="678"/>
      <c r="AE92" s="678"/>
      <c r="AF92" s="678"/>
      <c r="AG92" s="678"/>
      <c r="AH92" s="708"/>
    </row>
    <row r="93" spans="1:40" ht="22.2" customHeight="1">
      <c r="A93" s="678"/>
      <c r="B93" s="678"/>
      <c r="C93" s="678"/>
      <c r="D93" s="678"/>
      <c r="E93" s="678"/>
      <c r="F93" s="678"/>
      <c r="G93" s="678"/>
      <c r="H93" s="678"/>
      <c r="I93" s="678"/>
      <c r="J93" s="678"/>
      <c r="K93" s="678"/>
      <c r="L93" s="681" t="str">
        <f>Manpower!BI4</f>
        <v>Excavator Operator</v>
      </c>
      <c r="M93" s="619">
        <f>Manpower!BI5</f>
        <v>1</v>
      </c>
      <c r="N93" s="619">
        <f>Manpower!BI6</f>
        <v>2</v>
      </c>
      <c r="O93" s="678"/>
      <c r="P93" s="678"/>
      <c r="Q93" s="678"/>
      <c r="R93" s="678"/>
      <c r="W93" s="678"/>
      <c r="X93" s="678"/>
      <c r="Y93" s="678"/>
      <c r="Z93" s="678"/>
      <c r="AA93" s="678"/>
      <c r="AB93" s="678"/>
      <c r="AC93" s="678"/>
      <c r="AD93" s="678"/>
      <c r="AE93" s="678"/>
      <c r="AF93" s="678"/>
      <c r="AG93" s="678"/>
      <c r="AH93" s="708"/>
    </row>
    <row r="94" spans="1:40" ht="24" customHeight="1">
      <c r="A94" s="678"/>
      <c r="B94" s="678"/>
      <c r="C94" s="678"/>
      <c r="D94" s="678"/>
      <c r="E94" s="678"/>
      <c r="F94" s="678"/>
      <c r="G94" s="678"/>
      <c r="H94" s="678"/>
      <c r="I94" s="678"/>
      <c r="J94" s="678"/>
      <c r="K94" s="678"/>
      <c r="L94" s="681" t="str">
        <f>Manpower!BJ4</f>
        <v>Dump Truck Driver</v>
      </c>
      <c r="M94" s="619">
        <f>Manpower!BJ5</f>
        <v>1</v>
      </c>
      <c r="N94" s="619">
        <f>Manpower!BJ6</f>
        <v>2</v>
      </c>
      <c r="O94" s="678"/>
      <c r="P94" s="678"/>
      <c r="Q94" s="678"/>
      <c r="R94" s="678"/>
      <c r="S94" s="678"/>
      <c r="T94" s="678"/>
      <c r="U94" s="678"/>
      <c r="V94" s="678"/>
      <c r="W94" s="678"/>
      <c r="X94" s="678"/>
      <c r="Y94" s="678"/>
      <c r="Z94" s="678"/>
      <c r="AA94" s="678"/>
      <c r="AB94" s="678"/>
      <c r="AC94" s="678"/>
      <c r="AD94" s="678"/>
      <c r="AE94" s="678"/>
      <c r="AF94" s="678"/>
      <c r="AG94" s="678"/>
      <c r="AH94" s="708"/>
    </row>
    <row r="95" spans="1:40" ht="24" customHeight="1">
      <c r="A95" s="678"/>
      <c r="B95" s="678"/>
      <c r="C95" s="678"/>
      <c r="D95" s="678"/>
      <c r="E95" s="678"/>
      <c r="F95" s="678"/>
      <c r="G95" s="678"/>
      <c r="H95" s="678"/>
      <c r="I95" s="678"/>
      <c r="J95" s="678"/>
      <c r="K95" s="678"/>
      <c r="L95" s="681" t="str">
        <f>Manpower!BK4</f>
        <v>Safety Officer</v>
      </c>
      <c r="M95" s="619">
        <f>Manpower!BK5</f>
        <v>1</v>
      </c>
      <c r="N95" s="619">
        <f>Manpower!BK6</f>
        <v>3</v>
      </c>
      <c r="O95" s="678"/>
      <c r="P95" s="678"/>
      <c r="Q95" s="678"/>
      <c r="R95" s="678"/>
      <c r="S95" s="678"/>
      <c r="T95" s="678"/>
      <c r="U95" s="678"/>
      <c r="V95" s="678"/>
      <c r="W95" s="678"/>
      <c r="X95" s="678"/>
      <c r="Y95" s="678"/>
      <c r="Z95" s="678"/>
      <c r="AA95" s="678"/>
      <c r="AB95" s="678"/>
      <c r="AC95" s="678"/>
      <c r="AD95" s="678"/>
      <c r="AE95" s="678"/>
      <c r="AF95" s="678"/>
      <c r="AG95" s="678"/>
      <c r="AH95" s="708"/>
    </row>
    <row r="96" spans="1:40" ht="24" customHeight="1">
      <c r="A96" s="678"/>
      <c r="B96" s="678"/>
      <c r="C96" s="678"/>
      <c r="D96" s="678"/>
      <c r="E96" s="678"/>
      <c r="F96" s="678"/>
      <c r="G96" s="678"/>
      <c r="H96" s="678"/>
      <c r="I96" s="678"/>
      <c r="J96" s="678"/>
      <c r="K96" s="678"/>
      <c r="L96" s="681" t="str">
        <f>Manpower!BL4</f>
        <v>Paving Machine Operator</v>
      </c>
      <c r="M96" s="619">
        <f>Manpower!BL5</f>
        <v>1</v>
      </c>
      <c r="N96" s="619" t="str">
        <f>Manpower!BL6</f>
        <v>-</v>
      </c>
      <c r="O96" s="678"/>
      <c r="P96" s="678"/>
      <c r="Q96" s="678"/>
      <c r="R96" s="678"/>
      <c r="S96" s="678"/>
      <c r="T96" s="678"/>
      <c r="U96" s="678"/>
      <c r="V96" s="678"/>
      <c r="W96" s="678"/>
      <c r="X96" s="678"/>
      <c r="Y96" s="678"/>
      <c r="Z96" s="678"/>
      <c r="AA96" s="678"/>
      <c r="AB96" s="678"/>
      <c r="AC96" s="678"/>
      <c r="AD96" s="678"/>
      <c r="AE96" s="678"/>
      <c r="AF96" s="678"/>
      <c r="AG96" s="678"/>
      <c r="AH96" s="708"/>
    </row>
    <row r="97" spans="1:34" ht="24" customHeight="1">
      <c r="A97" s="678"/>
      <c r="B97" s="678"/>
      <c r="C97" s="678"/>
      <c r="D97" s="678"/>
      <c r="E97" s="678"/>
      <c r="F97" s="678"/>
      <c r="G97" s="678"/>
      <c r="H97" s="678"/>
      <c r="I97" s="678"/>
      <c r="J97" s="678"/>
      <c r="K97" s="678"/>
      <c r="L97" s="681" t="str">
        <f>Manpower!BM4</f>
        <v>Concrete Mason</v>
      </c>
      <c r="M97" s="619">
        <f>Manpower!BM5</f>
        <v>1</v>
      </c>
      <c r="N97" s="619" t="str">
        <f>Manpower!BM6</f>
        <v>-</v>
      </c>
      <c r="O97" s="678"/>
      <c r="P97" s="678"/>
      <c r="Q97" s="678"/>
      <c r="R97" s="678"/>
      <c r="S97" s="678"/>
      <c r="T97" s="678"/>
      <c r="U97" s="678"/>
      <c r="V97" s="678"/>
      <c r="W97" s="678"/>
      <c r="X97" s="678"/>
      <c r="Y97" s="678"/>
      <c r="Z97" s="678"/>
      <c r="AA97" s="678"/>
      <c r="AB97" s="678"/>
      <c r="AC97" s="678"/>
      <c r="AD97" s="678"/>
      <c r="AE97" s="678"/>
      <c r="AF97" s="678"/>
      <c r="AG97" s="678"/>
      <c r="AH97" s="708"/>
    </row>
    <row r="98" spans="1:34" ht="24.6" customHeight="1">
      <c r="A98" s="678"/>
      <c r="B98" s="678"/>
      <c r="C98" s="678"/>
      <c r="D98" s="678"/>
      <c r="E98" s="678"/>
      <c r="F98" s="678"/>
      <c r="G98" s="678"/>
      <c r="H98" s="678"/>
      <c r="I98" s="678"/>
      <c r="J98" s="678"/>
      <c r="K98" s="678"/>
      <c r="L98" s="681" t="str">
        <f>Manpower!BN4</f>
        <v>Carpenter</v>
      </c>
      <c r="M98" s="619">
        <f>Manpower!BN5</f>
        <v>1</v>
      </c>
      <c r="N98" s="619">
        <f>Manpower!BN6</f>
        <v>2</v>
      </c>
      <c r="O98" s="678"/>
      <c r="P98" s="678"/>
      <c r="Q98" s="678"/>
      <c r="R98" s="678"/>
      <c r="S98" s="678"/>
      <c r="T98" s="678"/>
      <c r="U98" s="678"/>
      <c r="V98" s="678"/>
      <c r="W98" s="678"/>
      <c r="X98" s="678"/>
      <c r="Y98" s="678"/>
      <c r="Z98" s="678"/>
      <c r="AA98" s="678"/>
      <c r="AB98" s="678"/>
      <c r="AC98" s="678"/>
      <c r="AD98" s="678"/>
      <c r="AE98" s="678"/>
      <c r="AF98" s="678"/>
      <c r="AG98" s="678"/>
      <c r="AH98" s="708"/>
    </row>
    <row r="99" spans="1:34" ht="30" customHeight="1">
      <c r="A99" s="678"/>
      <c r="B99" s="678"/>
      <c r="C99" s="678"/>
      <c r="D99" s="678"/>
      <c r="E99" s="678"/>
      <c r="F99" s="678"/>
      <c r="G99" s="678"/>
      <c r="H99" s="678"/>
      <c r="I99" s="678"/>
      <c r="J99" s="678"/>
      <c r="K99" s="678"/>
      <c r="L99" s="681" t="str">
        <f>Manpower!BO4</f>
        <v>Gardener</v>
      </c>
      <c r="M99" s="619">
        <f>Manpower!BO5</f>
        <v>1</v>
      </c>
      <c r="N99" s="619" t="str">
        <f>Manpower!BO6</f>
        <v>-</v>
      </c>
      <c r="O99" s="678"/>
      <c r="P99" s="678"/>
      <c r="Q99" s="678"/>
      <c r="R99" s="678"/>
      <c r="S99" s="678"/>
      <c r="T99" s="678"/>
      <c r="U99" s="678"/>
      <c r="V99" s="678"/>
      <c r="W99" s="678"/>
      <c r="X99" s="678"/>
      <c r="Y99" s="678"/>
      <c r="Z99" s="678"/>
      <c r="AA99" s="678"/>
      <c r="AB99" s="678"/>
      <c r="AC99" s="678"/>
      <c r="AD99" s="678"/>
      <c r="AE99" s="678"/>
      <c r="AF99" s="678"/>
      <c r="AG99" s="678"/>
      <c r="AH99" s="708"/>
    </row>
    <row r="100" spans="1:34">
      <c r="A100" s="678"/>
      <c r="B100" s="678"/>
      <c r="C100" s="678"/>
      <c r="D100" s="678"/>
      <c r="E100" s="678"/>
      <c r="F100" s="678"/>
      <c r="G100" s="678"/>
      <c r="H100" s="678"/>
      <c r="I100" s="678"/>
      <c r="J100" s="678"/>
      <c r="K100" s="678"/>
      <c r="L100" s="681" t="str">
        <f>Manpower!BP4</f>
        <v>Backhoe Operator</v>
      </c>
      <c r="M100" s="619" t="str">
        <f>Manpower!BP5</f>
        <v>-</v>
      </c>
      <c r="N100" s="619">
        <f>Manpower!BP6</f>
        <v>2</v>
      </c>
      <c r="O100" s="678"/>
      <c r="P100" s="678"/>
      <c r="Q100" s="678"/>
      <c r="R100" s="678"/>
      <c r="W100" s="678"/>
      <c r="X100" s="678"/>
      <c r="Y100" s="678"/>
      <c r="Z100" s="678"/>
      <c r="AA100" s="678"/>
      <c r="AB100" s="678"/>
      <c r="AC100" s="678"/>
      <c r="AD100" s="678"/>
      <c r="AE100" s="678"/>
      <c r="AF100" s="678"/>
      <c r="AG100" s="678"/>
      <c r="AH100" s="708"/>
    </row>
    <row r="101" spans="1:34" ht="30" customHeight="1">
      <c r="A101" s="678"/>
      <c r="B101" s="678"/>
      <c r="C101" s="678"/>
      <c r="D101" s="678"/>
      <c r="E101" s="678"/>
      <c r="F101" s="678"/>
      <c r="G101" s="678"/>
      <c r="H101" s="678"/>
      <c r="I101" s="678"/>
      <c r="J101" s="678"/>
      <c r="K101" s="678"/>
      <c r="L101" s="681" t="str">
        <f>Manpower!BQ4</f>
        <v>Wheel loader Operator</v>
      </c>
      <c r="M101" s="619" t="str">
        <f>Manpower!BQ5</f>
        <v>-</v>
      </c>
      <c r="N101" s="619">
        <f>Manpower!BQ6</f>
        <v>2</v>
      </c>
      <c r="O101" s="678"/>
      <c r="P101" s="678"/>
      <c r="Q101" s="678"/>
      <c r="R101" s="678"/>
      <c r="S101" s="678"/>
      <c r="T101" s="678"/>
      <c r="U101" s="678"/>
      <c r="V101" s="678"/>
      <c r="W101" s="678"/>
      <c r="X101" s="678"/>
      <c r="Y101" s="678"/>
      <c r="Z101" s="678"/>
      <c r="AA101" s="678"/>
      <c r="AB101" s="678"/>
      <c r="AC101" s="678"/>
      <c r="AD101" s="678"/>
      <c r="AE101" s="678"/>
      <c r="AF101" s="678"/>
      <c r="AG101" s="678"/>
      <c r="AH101" s="708"/>
    </row>
    <row r="102" spans="1:34">
      <c r="A102" s="678"/>
      <c r="B102" s="678"/>
      <c r="C102" s="678"/>
      <c r="D102" s="678"/>
      <c r="E102" s="678"/>
      <c r="F102" s="678"/>
      <c r="G102" s="678"/>
      <c r="H102" s="678"/>
      <c r="I102" s="678"/>
      <c r="J102" s="678"/>
      <c r="K102" s="678"/>
      <c r="L102" s="681" t="str">
        <f>Manpower!BR4</f>
        <v>Store keeper</v>
      </c>
      <c r="M102" s="619" t="str">
        <f>Manpower!BR5</f>
        <v>-</v>
      </c>
      <c r="N102" s="619">
        <f>Manpower!BR6</f>
        <v>2</v>
      </c>
      <c r="O102" s="678"/>
      <c r="P102" s="678"/>
      <c r="Q102" s="678"/>
      <c r="R102" s="678"/>
      <c r="S102" s="678"/>
      <c r="T102" s="678"/>
      <c r="U102" s="678"/>
      <c r="V102" s="678"/>
      <c r="W102" s="678"/>
      <c r="X102" s="678"/>
      <c r="Y102" s="678"/>
      <c r="Z102" s="678"/>
      <c r="AA102" s="678"/>
      <c r="AB102" s="678"/>
      <c r="AC102" s="678"/>
      <c r="AD102" s="678"/>
      <c r="AE102" s="678"/>
      <c r="AF102" s="678"/>
      <c r="AG102" s="678"/>
      <c r="AH102" s="708"/>
    </row>
    <row r="103" spans="1:34">
      <c r="A103" s="678"/>
      <c r="B103" s="678"/>
      <c r="C103" s="678"/>
      <c r="D103" s="678"/>
      <c r="E103" s="678"/>
      <c r="F103" s="678"/>
      <c r="G103" s="678"/>
      <c r="H103" s="678"/>
      <c r="I103" s="678"/>
      <c r="J103" s="678"/>
      <c r="K103" s="678"/>
      <c r="L103" s="681" t="str">
        <f>Manpower!BS4</f>
        <v>Security Guard</v>
      </c>
      <c r="M103" s="619" t="str">
        <f>Manpower!BS5</f>
        <v>-</v>
      </c>
      <c r="N103" s="619">
        <f>Manpower!BS6</f>
        <v>3</v>
      </c>
      <c r="O103" s="678"/>
      <c r="P103" s="678"/>
      <c r="Q103" s="678"/>
      <c r="R103" s="678"/>
      <c r="S103" s="678"/>
      <c r="T103" s="678"/>
      <c r="U103" s="678"/>
      <c r="V103" s="678"/>
      <c r="W103" s="678"/>
      <c r="X103" s="678"/>
      <c r="Y103" s="678"/>
      <c r="Z103" s="678"/>
      <c r="AA103" s="678"/>
      <c r="AB103" s="678"/>
      <c r="AC103" s="678"/>
      <c r="AD103" s="678"/>
      <c r="AE103" s="678"/>
      <c r="AF103" s="678"/>
      <c r="AG103" s="678"/>
      <c r="AH103" s="708"/>
    </row>
    <row r="104" spans="1:34">
      <c r="A104" s="678"/>
      <c r="B104" s="678"/>
      <c r="C104" s="678"/>
      <c r="D104" s="678"/>
      <c r="E104" s="678"/>
      <c r="F104" s="678"/>
      <c r="G104" s="678"/>
      <c r="H104" s="678"/>
      <c r="I104" s="678"/>
      <c r="J104" s="678"/>
      <c r="K104" s="678"/>
      <c r="L104" s="681" t="str">
        <f>Manpower!BT4</f>
        <v>Boom Truck Operator</v>
      </c>
      <c r="M104" s="619" t="str">
        <f>Manpower!BT5</f>
        <v>-</v>
      </c>
      <c r="N104" s="619">
        <f>Manpower!BT6</f>
        <v>1</v>
      </c>
      <c r="O104" s="678"/>
      <c r="P104" s="678"/>
      <c r="Q104" s="678"/>
      <c r="R104" s="678"/>
      <c r="S104" s="678"/>
      <c r="T104" s="678"/>
      <c r="U104" s="678"/>
      <c r="V104" s="678"/>
      <c r="W104" s="678"/>
      <c r="X104" s="678"/>
      <c r="Y104" s="678"/>
      <c r="Z104" s="678"/>
      <c r="AA104" s="678"/>
      <c r="AB104" s="678"/>
      <c r="AC104" s="678"/>
      <c r="AD104" s="678"/>
      <c r="AE104" s="678"/>
      <c r="AF104" s="678"/>
      <c r="AG104" s="678"/>
      <c r="AH104" s="708"/>
    </row>
    <row r="105" spans="1:34">
      <c r="A105" s="678"/>
      <c r="B105" s="678"/>
      <c r="C105" s="678"/>
      <c r="D105" s="678"/>
      <c r="E105" s="678"/>
      <c r="F105" s="678"/>
      <c r="G105" s="678"/>
      <c r="H105" s="678"/>
      <c r="I105" s="678"/>
      <c r="J105" s="678"/>
      <c r="K105" s="678"/>
      <c r="L105" s="681" t="str">
        <f>Manpower!BU4</f>
        <v>Foreman</v>
      </c>
      <c r="M105" s="619" t="str">
        <f>Manpower!BU5</f>
        <v>-</v>
      </c>
      <c r="N105" s="619">
        <f>Manpower!BU6</f>
        <v>4</v>
      </c>
      <c r="O105" s="678"/>
      <c r="P105" s="678"/>
      <c r="Q105" s="678"/>
      <c r="R105" s="678"/>
      <c r="S105" s="678"/>
      <c r="T105" s="678"/>
      <c r="U105" s="678"/>
      <c r="V105" s="678"/>
      <c r="W105" s="678"/>
      <c r="X105" s="678"/>
      <c r="Y105" s="678"/>
      <c r="Z105" s="678"/>
      <c r="AA105" s="678"/>
      <c r="AB105" s="678"/>
      <c r="AC105" s="678"/>
      <c r="AD105" s="678"/>
      <c r="AE105" s="678"/>
      <c r="AF105" s="678"/>
      <c r="AG105" s="678"/>
      <c r="AH105" s="708"/>
    </row>
    <row r="106" spans="1:34">
      <c r="A106" s="678"/>
      <c r="B106" s="678"/>
      <c r="C106" s="678"/>
      <c r="D106" s="678"/>
      <c r="E106" s="678"/>
      <c r="F106" s="678"/>
      <c r="G106" s="678"/>
      <c r="H106" s="678"/>
      <c r="I106" s="678"/>
      <c r="J106" s="678"/>
      <c r="K106" s="678"/>
      <c r="L106" s="681" t="str">
        <f>Manpower!BV4</f>
        <v>Pickup Driver</v>
      </c>
      <c r="M106" s="619" t="str">
        <f>Manpower!BV5</f>
        <v>-</v>
      </c>
      <c r="N106" s="619">
        <f>Manpower!BV6</f>
        <v>3</v>
      </c>
      <c r="O106" s="678"/>
      <c r="P106" s="678"/>
      <c r="Q106" s="678"/>
      <c r="R106" s="678"/>
      <c r="S106" s="678"/>
      <c r="T106" s="678"/>
      <c r="U106" s="678"/>
      <c r="V106" s="678"/>
      <c r="W106" s="678"/>
      <c r="X106" s="678"/>
      <c r="Y106" s="678"/>
      <c r="Z106" s="678"/>
      <c r="AA106" s="678"/>
      <c r="AB106" s="678"/>
      <c r="AC106" s="678"/>
      <c r="AD106" s="678"/>
      <c r="AE106" s="678"/>
      <c r="AF106" s="678"/>
      <c r="AG106" s="678"/>
      <c r="AH106" s="708"/>
    </row>
    <row r="107" spans="1:34">
      <c r="A107" s="678"/>
      <c r="B107" s="678"/>
      <c r="C107" s="678"/>
      <c r="D107" s="678"/>
      <c r="E107" s="678"/>
      <c r="F107" s="678"/>
      <c r="G107" s="678"/>
      <c r="H107" s="678"/>
      <c r="I107" s="678"/>
      <c r="J107" s="678"/>
      <c r="K107" s="678"/>
      <c r="L107" s="681" t="str">
        <f>Manpower!BW4</f>
        <v>Steel Fixer</v>
      </c>
      <c r="M107" s="619" t="str">
        <f>Manpower!BW5</f>
        <v>-</v>
      </c>
      <c r="N107" s="619">
        <f>Manpower!BW6</f>
        <v>3</v>
      </c>
      <c r="O107" s="678"/>
      <c r="P107" s="678"/>
      <c r="Q107" s="678"/>
      <c r="R107" s="678"/>
      <c r="S107" s="678"/>
      <c r="T107" s="678"/>
      <c r="U107" s="678"/>
      <c r="V107" s="678"/>
      <c r="W107" s="678"/>
      <c r="X107" s="678"/>
      <c r="Y107" s="678"/>
      <c r="Z107" s="678"/>
      <c r="AA107" s="678"/>
      <c r="AB107" s="678"/>
      <c r="AC107" s="678"/>
      <c r="AD107" s="678"/>
      <c r="AE107" s="678"/>
      <c r="AF107" s="678"/>
      <c r="AG107" s="678"/>
      <c r="AH107" s="708"/>
    </row>
    <row r="108" spans="1:34">
      <c r="A108" s="678"/>
      <c r="B108" s="678"/>
      <c r="C108" s="678"/>
      <c r="D108" s="678"/>
      <c r="E108" s="678"/>
      <c r="F108" s="678"/>
      <c r="G108" s="678"/>
      <c r="H108" s="678"/>
      <c r="I108" s="678"/>
      <c r="J108" s="678"/>
      <c r="K108" s="678"/>
      <c r="L108" s="681" t="str">
        <f>Manpower!BX4</f>
        <v>Curbstone Installer</v>
      </c>
      <c r="M108" s="619" t="str">
        <f>Manpower!BX5</f>
        <v>-</v>
      </c>
      <c r="N108" s="619">
        <f>Manpower!BX6</f>
        <v>8</v>
      </c>
      <c r="O108" s="678"/>
      <c r="P108" s="678"/>
      <c r="Q108" s="678"/>
      <c r="R108" s="678"/>
      <c r="S108" s="678"/>
      <c r="T108" s="678"/>
      <c r="U108" s="678"/>
      <c r="V108" s="678"/>
      <c r="W108" s="678"/>
      <c r="X108" s="678"/>
      <c r="Y108" s="678"/>
      <c r="Z108" s="678"/>
      <c r="AA108" s="678"/>
      <c r="AB108" s="678"/>
      <c r="AC108" s="678"/>
      <c r="AD108" s="678"/>
      <c r="AE108" s="678"/>
      <c r="AF108" s="678"/>
      <c r="AG108" s="678"/>
      <c r="AH108" s="708"/>
    </row>
    <row r="109" spans="1:34">
      <c r="A109" s="678"/>
      <c r="B109" s="678"/>
      <c r="C109" s="678"/>
      <c r="D109" s="678"/>
      <c r="E109" s="678"/>
      <c r="F109" s="678"/>
      <c r="G109" s="678"/>
      <c r="H109" s="678"/>
      <c r="I109" s="678"/>
      <c r="J109" s="678"/>
      <c r="K109" s="678"/>
      <c r="L109" s="681" t="str">
        <f>Manpower!BY4</f>
        <v>Compactor Operator</v>
      </c>
      <c r="M109" s="619" t="str">
        <f>Manpower!BY5</f>
        <v>-</v>
      </c>
      <c r="N109" s="619">
        <f>Manpower!BY6</f>
        <v>2</v>
      </c>
      <c r="O109" s="678"/>
      <c r="P109" s="678"/>
      <c r="Q109" s="678"/>
      <c r="R109" s="678"/>
      <c r="S109" s="678"/>
      <c r="T109" s="678"/>
      <c r="U109" s="678"/>
      <c r="V109" s="678"/>
      <c r="W109" s="678"/>
      <c r="X109" s="678"/>
      <c r="Y109" s="678"/>
      <c r="Z109" s="678"/>
      <c r="AA109" s="678"/>
      <c r="AB109" s="678"/>
      <c r="AC109" s="678"/>
      <c r="AD109" s="678"/>
      <c r="AE109" s="678"/>
      <c r="AF109" s="678"/>
      <c r="AG109" s="678"/>
      <c r="AH109" s="708"/>
    </row>
    <row r="110" spans="1:34">
      <c r="A110" s="678"/>
      <c r="B110" s="678"/>
      <c r="C110" s="678"/>
      <c r="D110" s="678"/>
      <c r="E110" s="678"/>
      <c r="F110" s="678"/>
      <c r="G110" s="678"/>
      <c r="H110" s="678"/>
      <c r="I110" s="678"/>
      <c r="J110" s="678"/>
      <c r="K110" s="678"/>
      <c r="L110" s="681" t="str">
        <f>Manpower!BZ4</f>
        <v>Roller Compactor Operator</v>
      </c>
      <c r="M110" s="619" t="str">
        <f>Manpower!BZ5</f>
        <v>-</v>
      </c>
      <c r="N110" s="619">
        <f>Manpower!BZ6</f>
        <v>2</v>
      </c>
      <c r="O110" s="678"/>
      <c r="P110" s="678"/>
      <c r="Q110" s="678"/>
      <c r="R110" s="678"/>
      <c r="S110" s="678"/>
      <c r="T110" s="678"/>
      <c r="U110" s="678"/>
      <c r="V110" s="678"/>
      <c r="W110" s="678"/>
      <c r="X110" s="678"/>
      <c r="Y110" s="678"/>
      <c r="Z110" s="678"/>
      <c r="AA110" s="678"/>
      <c r="AB110" s="678"/>
      <c r="AC110" s="678"/>
      <c r="AD110" s="678"/>
      <c r="AE110" s="678"/>
      <c r="AF110" s="678"/>
      <c r="AG110" s="678"/>
      <c r="AH110" s="708"/>
    </row>
    <row r="111" spans="1:34">
      <c r="A111" s="678"/>
      <c r="B111" s="678"/>
      <c r="C111" s="678"/>
      <c r="D111" s="678"/>
      <c r="E111" s="678"/>
      <c r="F111" s="678"/>
      <c r="G111" s="678"/>
      <c r="H111" s="678"/>
      <c r="I111" s="678"/>
      <c r="J111" s="678"/>
      <c r="K111" s="678"/>
      <c r="L111" s="681" t="str">
        <f>Manpower!CA4</f>
        <v>Forklift Operator</v>
      </c>
      <c r="M111" s="619" t="str">
        <f>Manpower!CA5</f>
        <v>-</v>
      </c>
      <c r="N111" s="619">
        <f>Manpower!CA6</f>
        <v>2</v>
      </c>
      <c r="O111" s="678"/>
      <c r="P111" s="678"/>
      <c r="Q111" s="678"/>
      <c r="R111" s="678"/>
      <c r="S111" s="678"/>
      <c r="T111" s="678"/>
      <c r="U111" s="678"/>
      <c r="V111" s="678"/>
      <c r="W111" s="678"/>
      <c r="X111" s="678"/>
      <c r="Y111" s="678"/>
      <c r="Z111" s="678"/>
      <c r="AA111" s="678"/>
      <c r="AB111" s="678"/>
      <c r="AC111" s="678"/>
      <c r="AD111" s="678"/>
      <c r="AE111" s="678"/>
      <c r="AF111" s="678"/>
      <c r="AG111" s="678"/>
      <c r="AH111" s="708"/>
    </row>
    <row r="112" spans="1:34">
      <c r="A112" s="678"/>
      <c r="B112" s="678"/>
      <c r="C112" s="678"/>
      <c r="D112" s="678"/>
      <c r="E112" s="678"/>
      <c r="F112" s="678"/>
      <c r="G112" s="678"/>
      <c r="H112" s="678"/>
      <c r="I112" s="678"/>
      <c r="J112" s="678"/>
      <c r="K112" s="678"/>
      <c r="L112" s="710" t="s">
        <v>88</v>
      </c>
      <c r="M112" s="710">
        <f>SUM(M78:M111)</f>
        <v>32</v>
      </c>
      <c r="N112" s="710">
        <f>SUM(N78:N111)</f>
        <v>77</v>
      </c>
      <c r="O112" s="678"/>
      <c r="P112" s="678"/>
      <c r="Q112" s="678"/>
      <c r="R112" s="678"/>
      <c r="S112" s="678"/>
      <c r="T112" s="678"/>
      <c r="U112" s="678"/>
      <c r="V112" s="678"/>
      <c r="W112" s="678"/>
      <c r="X112" s="678"/>
      <c r="Y112" s="678"/>
      <c r="Z112" s="678"/>
      <c r="AA112" s="678"/>
      <c r="AB112" s="678"/>
      <c r="AC112" s="678"/>
      <c r="AD112" s="678"/>
      <c r="AE112" s="678"/>
      <c r="AF112" s="678"/>
      <c r="AG112" s="678"/>
      <c r="AH112" s="708"/>
    </row>
    <row r="113" spans="1:48">
      <c r="A113" s="678"/>
      <c r="B113" s="678"/>
      <c r="C113" s="678"/>
      <c r="D113" s="678"/>
      <c r="E113" s="678"/>
      <c r="F113" s="678"/>
      <c r="G113" s="678"/>
      <c r="H113" s="678"/>
      <c r="I113" s="678"/>
      <c r="J113" s="678"/>
      <c r="K113" s="678"/>
      <c r="O113" s="678"/>
      <c r="P113" s="678"/>
      <c r="Q113" s="678"/>
      <c r="R113" s="678"/>
      <c r="S113" s="678"/>
      <c r="T113" s="678"/>
      <c r="U113" s="678"/>
      <c r="V113" s="678"/>
      <c r="W113" s="678"/>
      <c r="X113" s="678"/>
      <c r="Y113" s="678"/>
      <c r="Z113" s="678"/>
      <c r="AA113" s="678"/>
      <c r="AB113" s="678"/>
      <c r="AC113" s="678"/>
      <c r="AD113" s="678"/>
      <c r="AE113" s="678"/>
      <c r="AF113" s="678"/>
      <c r="AG113" s="678"/>
      <c r="AH113" s="708"/>
    </row>
    <row r="114" spans="1:48">
      <c r="A114" s="678"/>
      <c r="B114" s="678"/>
      <c r="C114" s="678"/>
      <c r="D114" s="678"/>
      <c r="E114" s="678"/>
      <c r="F114" s="678"/>
      <c r="G114" s="678"/>
      <c r="H114" s="678"/>
      <c r="I114" s="678"/>
      <c r="J114" s="678"/>
      <c r="K114" s="678"/>
      <c r="O114" s="678"/>
      <c r="P114" s="678"/>
      <c r="Q114" s="678"/>
      <c r="R114" s="678"/>
      <c r="S114" s="678"/>
      <c r="T114" s="678"/>
      <c r="U114" s="678"/>
      <c r="V114" s="678"/>
      <c r="W114" s="678"/>
      <c r="X114" s="678"/>
      <c r="Y114" s="678"/>
      <c r="Z114" s="678"/>
      <c r="AA114" s="678"/>
      <c r="AB114" s="678"/>
      <c r="AC114" s="678"/>
      <c r="AD114" s="678"/>
      <c r="AE114" s="678"/>
      <c r="AF114" s="678"/>
      <c r="AG114" s="678"/>
      <c r="AH114" s="708"/>
    </row>
    <row r="115" spans="1:48" s="416" customFormat="1" ht="25.8">
      <c r="A115" s="711" t="s">
        <v>212</v>
      </c>
      <c r="B115" s="712"/>
      <c r="C115" s="712"/>
      <c r="D115" s="712"/>
      <c r="E115" s="712"/>
      <c r="F115" s="712"/>
      <c r="G115" s="712"/>
      <c r="H115" s="712"/>
      <c r="I115" s="712"/>
      <c r="J115" s="712"/>
      <c r="K115" s="712"/>
      <c r="L115" s="712"/>
      <c r="M115" s="712"/>
      <c r="N115" s="712"/>
      <c r="O115" s="712"/>
      <c r="P115" s="712"/>
      <c r="Q115" s="713" t="s">
        <v>213</v>
      </c>
      <c r="R115" s="714"/>
      <c r="S115" s="714"/>
      <c r="T115" s="714"/>
      <c r="U115" s="714"/>
      <c r="V115" s="714"/>
      <c r="W115" s="714"/>
      <c r="X115" s="714"/>
      <c r="Y115" s="714"/>
      <c r="Z115" s="714"/>
      <c r="AA115" s="714"/>
      <c r="AB115" s="714"/>
      <c r="AC115" s="714"/>
      <c r="AD115" s="714"/>
      <c r="AE115" s="714"/>
      <c r="AF115" s="714"/>
      <c r="AG115" s="714"/>
      <c r="AH115" s="715"/>
      <c r="AJ115" s="422"/>
      <c r="AK115" s="422"/>
      <c r="AL115" s="422"/>
      <c r="AM115" s="422"/>
      <c r="AN115" s="422"/>
      <c r="AO115" s="360"/>
      <c r="AP115" s="360"/>
      <c r="AQ115" s="360"/>
      <c r="AR115" s="360"/>
      <c r="AS115" s="360"/>
      <c r="AT115" s="360"/>
      <c r="AU115" s="360"/>
      <c r="AV115" s="360"/>
    </row>
    <row r="116" spans="1:48" s="421" customFormat="1" ht="23.1" customHeight="1">
      <c r="A116" s="1393" t="str">
        <f>'Weekly Photos'!B4</f>
        <v>Excavation, Bitumen Coat, Concrete Pouring, Base Course Installation, Asphalt Work, Curbstone Installation, Compaction &amp; Levelling</v>
      </c>
      <c r="B116" s="1394"/>
      <c r="C116" s="1394"/>
      <c r="D116" s="1394"/>
      <c r="E116" s="1394"/>
      <c r="F116" s="1394"/>
      <c r="G116" s="1394"/>
      <c r="H116" s="1394"/>
      <c r="I116" s="1394"/>
      <c r="J116" s="1394"/>
      <c r="K116" s="1394"/>
      <c r="L116" s="1394"/>
      <c r="M116" s="1394"/>
      <c r="N116" s="1394"/>
      <c r="O116" s="1394"/>
      <c r="P116" s="1395"/>
      <c r="Q116" s="716" t="s">
        <v>214</v>
      </c>
      <c r="R116" s="717"/>
      <c r="S116" s="717"/>
      <c r="T116" s="717"/>
      <c r="U116" s="717"/>
      <c r="V116" s="717"/>
      <c r="W116" s="717"/>
      <c r="X116" s="717"/>
      <c r="Y116" s="717"/>
      <c r="Z116" s="717"/>
      <c r="AA116" s="717"/>
      <c r="AB116" s="717"/>
      <c r="AC116" s="717"/>
      <c r="AD116" s="717"/>
      <c r="AE116" s="717"/>
      <c r="AF116" s="717"/>
      <c r="AG116" s="717"/>
      <c r="AH116" s="718"/>
      <c r="AI116" s="359"/>
      <c r="AJ116" s="422"/>
      <c r="AK116" s="422"/>
      <c r="AL116" s="422"/>
      <c r="AM116" s="422"/>
      <c r="AN116" s="422"/>
    </row>
    <row r="117" spans="1:48" s="358" customFormat="1" ht="41.4" customHeight="1">
      <c r="A117" s="719"/>
      <c r="B117" s="720"/>
      <c r="C117" s="720"/>
      <c r="D117" s="720"/>
      <c r="E117" s="720"/>
      <c r="F117" s="720"/>
      <c r="G117" s="720"/>
      <c r="H117" s="720"/>
      <c r="I117" s="720"/>
      <c r="J117" s="720"/>
      <c r="K117" s="720"/>
      <c r="L117" s="720"/>
      <c r="M117" s="720"/>
      <c r="N117" s="720"/>
      <c r="O117" s="720"/>
      <c r="P117" s="720"/>
      <c r="Q117" s="811" t="s">
        <v>215</v>
      </c>
      <c r="R117" s="812" t="s">
        <v>216</v>
      </c>
      <c r="S117" s="1396" t="s">
        <v>217</v>
      </c>
      <c r="T117" s="1397"/>
      <c r="U117" s="1397"/>
      <c r="V117" s="1397"/>
      <c r="W117" s="812" t="s">
        <v>218</v>
      </c>
      <c r="X117" s="1396" t="s">
        <v>219</v>
      </c>
      <c r="Y117" s="1397"/>
      <c r="Z117" s="1397"/>
      <c r="AA117" s="1396" t="s">
        <v>220</v>
      </c>
      <c r="AB117" s="1397"/>
      <c r="AC117" s="1397"/>
      <c r="AD117" s="1397"/>
      <c r="AE117" s="1397"/>
      <c r="AF117" s="812" t="s">
        <v>221</v>
      </c>
      <c r="AG117" s="721" t="s">
        <v>222</v>
      </c>
      <c r="AH117" s="722" t="s">
        <v>223</v>
      </c>
      <c r="AI117" s="723"/>
      <c r="AJ117" s="422"/>
      <c r="AK117" s="422"/>
      <c r="AL117" s="422"/>
      <c r="AM117" s="422"/>
      <c r="AN117" s="422"/>
    </row>
    <row r="118" spans="1:48" ht="60" customHeight="1">
      <c r="A118" s="724"/>
      <c r="B118" s="364"/>
      <c r="C118" s="364"/>
      <c r="D118" s="364"/>
      <c r="E118" s="364"/>
      <c r="F118" s="364"/>
      <c r="G118" s="364"/>
      <c r="H118" s="364"/>
      <c r="I118" s="364"/>
      <c r="J118" s="364"/>
      <c r="K118" s="364"/>
      <c r="L118" s="364"/>
      <c r="M118" s="364"/>
      <c r="N118" s="364"/>
      <c r="O118" s="364"/>
      <c r="P118" s="364"/>
      <c r="Q118" s="725">
        <f>IF(Issues!B11="","",Issues!B11)</f>
        <v>1</v>
      </c>
      <c r="R118" s="726">
        <f>IF(Issues!C11="","",Issues!C11)</f>
        <v>46123</v>
      </c>
      <c r="S118" s="1373" t="str">
        <f>IF(Issues!D11="","",Issues!D11)</f>
        <v>Delay in starting work at Hail site project due to not getting the aoorved work permit</v>
      </c>
      <c r="T118" s="1373"/>
      <c r="U118" s="1373"/>
      <c r="V118" s="1373"/>
      <c r="W118" s="727" t="str">
        <f>IF(Issues!E11="","",Issues!E11)</f>
        <v>Other</v>
      </c>
      <c r="X118" s="1374" t="str">
        <f>IF(Issues!F11="","",Issues!F11)</f>
        <v xml:space="preserve">Submit request to BALADI Platform for approval the work permit request </v>
      </c>
      <c r="Y118" s="1375"/>
      <c r="Z118" s="1375"/>
      <c r="AA118" s="1375"/>
      <c r="AB118" s="1375"/>
      <c r="AC118" s="1375"/>
      <c r="AD118" s="1375"/>
      <c r="AE118" s="1376"/>
      <c r="AF118" s="728" t="str">
        <f>IF(Issues!H11="","",Issues!H11)</f>
        <v>Closed</v>
      </c>
      <c r="AG118" s="729">
        <f>IF(Issues!I11="","",Issues!I11)</f>
        <v>46131</v>
      </c>
      <c r="AH118" s="658" t="str">
        <f>IF(Issues!J11="","",Issues!J11)</f>
        <v/>
      </c>
    </row>
    <row r="119" spans="1:48" ht="41.4" customHeight="1">
      <c r="A119" s="724"/>
      <c r="B119" s="364"/>
      <c r="C119" s="364"/>
      <c r="D119" s="364"/>
      <c r="E119" s="364"/>
      <c r="F119" s="364"/>
      <c r="G119" s="364"/>
      <c r="H119" s="364"/>
      <c r="I119" s="364"/>
      <c r="J119" s="364"/>
      <c r="K119" s="364"/>
      <c r="L119" s="364"/>
      <c r="M119" s="364"/>
      <c r="N119" s="364"/>
      <c r="O119" s="364"/>
      <c r="P119" s="364"/>
      <c r="Q119" s="725">
        <f>IF(Issues!B12="","",Issues!B12)</f>
        <v>2</v>
      </c>
      <c r="R119" s="726" t="str">
        <f>IF(Issues!C12="","",Issues!C12)</f>
        <v/>
      </c>
      <c r="S119" s="1373" t="str">
        <f>IF(Issues!D12="","",Issues!D12)</f>
        <v/>
      </c>
      <c r="T119" s="1373"/>
      <c r="U119" s="1373"/>
      <c r="V119" s="1373"/>
      <c r="W119" s="727" t="str">
        <f>IF(Issues!E12="","",Issues!E12)</f>
        <v/>
      </c>
      <c r="X119" s="1374" t="str">
        <f>IF(Issues!F12="","",Issues!F12)</f>
        <v/>
      </c>
      <c r="Y119" s="1375"/>
      <c r="Z119" s="1375"/>
      <c r="AA119" s="1375"/>
      <c r="AB119" s="1375"/>
      <c r="AC119" s="1375"/>
      <c r="AD119" s="1375"/>
      <c r="AE119" s="1376"/>
      <c r="AF119" s="728" t="str">
        <f>IF(Issues!H12="","",Issues!H12)</f>
        <v/>
      </c>
      <c r="AG119" s="729" t="str">
        <f>IF(Issues!I12="","",Issues!I12)</f>
        <v/>
      </c>
      <c r="AH119" s="658" t="str">
        <f>IF(Issues!J12="","",Issues!J12)</f>
        <v/>
      </c>
    </row>
    <row r="120" spans="1:48" ht="41.4" customHeight="1">
      <c r="A120" s="724"/>
      <c r="B120" s="364"/>
      <c r="C120" s="364"/>
      <c r="D120" s="364"/>
      <c r="E120" s="364"/>
      <c r="F120" s="364"/>
      <c r="G120" s="364"/>
      <c r="H120" s="364"/>
      <c r="I120" s="364"/>
      <c r="J120" s="364"/>
      <c r="K120" s="364"/>
      <c r="L120" s="364"/>
      <c r="M120" s="364"/>
      <c r="N120" s="364"/>
      <c r="O120" s="364"/>
      <c r="P120" s="364"/>
      <c r="Q120" s="725">
        <f>IF(Issues!B13="","",Issues!B13)</f>
        <v>3</v>
      </c>
      <c r="R120" s="726" t="str">
        <f>IF(Issues!C13="","",Issues!C13)</f>
        <v/>
      </c>
      <c r="S120" s="1373" t="str">
        <f>IF(Issues!D13="","",Issues!D13)</f>
        <v/>
      </c>
      <c r="T120" s="1373"/>
      <c r="U120" s="1373"/>
      <c r="V120" s="1373"/>
      <c r="W120" s="727" t="str">
        <f>IF(Issues!E13="","",Issues!E13)</f>
        <v/>
      </c>
      <c r="X120" s="1374" t="str">
        <f>IF(Issues!F13="","",Issues!F13)</f>
        <v/>
      </c>
      <c r="Y120" s="1375"/>
      <c r="Z120" s="1375"/>
      <c r="AA120" s="1375"/>
      <c r="AB120" s="1375"/>
      <c r="AC120" s="1375"/>
      <c r="AD120" s="1375"/>
      <c r="AE120" s="1376"/>
      <c r="AF120" s="728" t="str">
        <f>IF(Issues!H13="","",Issues!H13)</f>
        <v/>
      </c>
      <c r="AG120" s="729" t="str">
        <f>IF(Issues!I13="","",Issues!I13)</f>
        <v/>
      </c>
      <c r="AH120" s="658" t="str">
        <f>IF(Issues!J13="","",Issues!J13)</f>
        <v/>
      </c>
    </row>
    <row r="121" spans="1:48" customFormat="1" ht="41.4" customHeight="1">
      <c r="A121" s="724"/>
      <c r="B121" s="364"/>
      <c r="C121" s="364"/>
      <c r="D121" s="364"/>
      <c r="E121" s="364"/>
      <c r="F121" s="364"/>
      <c r="G121" s="364"/>
      <c r="H121" s="364"/>
      <c r="I121" s="364"/>
      <c r="J121" s="364"/>
      <c r="K121" s="364"/>
      <c r="L121" s="364"/>
      <c r="M121" s="364"/>
      <c r="N121" s="364"/>
      <c r="O121" s="364"/>
      <c r="P121" s="364"/>
      <c r="Q121" s="725">
        <f>IF(Issues!B14="","",Issues!B14)</f>
        <v>4</v>
      </c>
      <c r="R121" s="726" t="str">
        <f>IF(Issues!C14="","",Issues!C14)</f>
        <v/>
      </c>
      <c r="S121" s="1373" t="str">
        <f>IF(Issues!D14="","",Issues!D14)</f>
        <v/>
      </c>
      <c r="T121" s="1373"/>
      <c r="U121" s="1373"/>
      <c r="V121" s="1373"/>
      <c r="W121" s="727" t="str">
        <f>IF(Issues!E14="","",Issues!E14)</f>
        <v/>
      </c>
      <c r="X121" s="1374" t="str">
        <f>IF(Issues!F14="","",Issues!F14)</f>
        <v/>
      </c>
      <c r="Y121" s="1375"/>
      <c r="Z121" s="1375"/>
      <c r="AA121" s="1375"/>
      <c r="AB121" s="1375"/>
      <c r="AC121" s="1375"/>
      <c r="AD121" s="1375"/>
      <c r="AE121" s="1376"/>
      <c r="AF121" s="728" t="str">
        <f>IF(Issues!H14="","",Issues!H14)</f>
        <v/>
      </c>
      <c r="AG121" s="729" t="str">
        <f>IF(Issues!I14="","",Issues!I14)</f>
        <v/>
      </c>
      <c r="AH121" s="658" t="str">
        <f>IF(Issues!J14="","",Issues!J14)</f>
        <v/>
      </c>
    </row>
    <row r="122" spans="1:48" customFormat="1" ht="41.4" customHeight="1">
      <c r="A122" s="730"/>
      <c r="B122" s="731"/>
      <c r="C122" s="731"/>
      <c r="D122" s="731"/>
      <c r="E122" s="731"/>
      <c r="F122" s="731"/>
      <c r="G122" s="731"/>
      <c r="H122" s="731"/>
      <c r="I122" s="731"/>
      <c r="J122" s="731"/>
      <c r="K122" s="731"/>
      <c r="L122" s="731"/>
      <c r="M122" s="731"/>
      <c r="N122" s="731"/>
      <c r="O122" s="731"/>
      <c r="P122" s="731"/>
      <c r="Q122" s="732">
        <f>IF(Issues!B15="","",Issues!B15)</f>
        <v>5</v>
      </c>
      <c r="R122" s="733" t="str">
        <f>IF(Issues!C15="","",Issues!C15)</f>
        <v/>
      </c>
      <c r="S122" s="1377" t="str">
        <f>IF(Issues!D15="","",Issues!D15)</f>
        <v/>
      </c>
      <c r="T122" s="1377"/>
      <c r="U122" s="1377"/>
      <c r="V122" s="1377"/>
      <c r="W122" s="734" t="str">
        <f>IF(Issues!E15="","",Issues!E15)</f>
        <v/>
      </c>
      <c r="X122" s="1378" t="str">
        <f>IF(Issues!F15="","",Issues!F15)</f>
        <v/>
      </c>
      <c r="Y122" s="1379"/>
      <c r="Z122" s="1379"/>
      <c r="AA122" s="1379"/>
      <c r="AB122" s="1379"/>
      <c r="AC122" s="1379"/>
      <c r="AD122" s="1379"/>
      <c r="AE122" s="1380"/>
      <c r="AF122" s="735" t="str">
        <f>IF(Issues!H15="","",Issues!H15)</f>
        <v/>
      </c>
      <c r="AG122" s="736" t="str">
        <f>IF(Issues!I15="","",Issues!I15)</f>
        <v/>
      </c>
      <c r="AH122" s="665" t="str">
        <f>IF(Issues!J15="","",Issues!J15)</f>
        <v/>
      </c>
    </row>
    <row r="123" spans="1:48" customFormat="1">
      <c r="H123" s="422"/>
      <c r="I123" s="422"/>
      <c r="J123" s="422"/>
      <c r="K123" s="422"/>
      <c r="P123" s="737"/>
      <c r="Q123" s="737"/>
      <c r="R123" s="737"/>
      <c r="S123" s="737"/>
      <c r="T123" s="737"/>
      <c r="U123" s="737"/>
      <c r="V123" s="737"/>
      <c r="W123" s="737"/>
      <c r="X123" s="737"/>
      <c r="Y123" s="737"/>
      <c r="Z123" s="737"/>
      <c r="AA123" s="737"/>
      <c r="AB123" s="737"/>
      <c r="AC123" s="737"/>
      <c r="AD123" s="737"/>
      <c r="AE123" s="737"/>
      <c r="AF123" s="737"/>
      <c r="AG123" s="737"/>
      <c r="AH123" s="738" t="str">
        <f>IF(Issues!J16="","",Issues!J16)</f>
        <v/>
      </c>
    </row>
    <row r="124" spans="1:48" customFormat="1" ht="14.4"/>
    <row r="125" spans="1:48" customFormat="1">
      <c r="P125" s="422"/>
    </row>
    <row r="126" spans="1:48" customFormat="1" ht="14.4"/>
    <row r="127" spans="1:48" customFormat="1" ht="14.4"/>
    <row r="128" spans="1:48"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row r="142" customFormat="1" ht="14.4"/>
    <row r="143" customFormat="1" ht="14.4"/>
    <row r="144" customFormat="1" ht="14.4"/>
    <row r="145" customFormat="1" ht="14.4"/>
    <row r="146" customFormat="1" ht="14.4"/>
    <row r="147" customFormat="1" ht="14.4"/>
    <row r="148" customFormat="1" ht="14.4"/>
    <row r="149" customFormat="1" ht="14.4"/>
    <row r="150" customFormat="1" ht="14.4"/>
    <row r="151" customFormat="1" ht="14.4"/>
    <row r="152" customFormat="1" ht="14.4"/>
    <row r="153" customFormat="1" ht="14.4"/>
    <row r="154" customFormat="1" ht="14.4"/>
    <row r="155" customFormat="1" ht="14.4"/>
    <row r="156" customFormat="1" ht="14.4"/>
  </sheetData>
  <sheetProtection formatCells="0" formatColumns="0" formatRows="0" insertHyperlinks="0" sort="0" autoFilter="0" pivotTables="0"/>
  <mergeCells count="260">
    <mergeCell ref="Q5:R5"/>
    <mergeCell ref="S5:T5"/>
    <mergeCell ref="M6:N6"/>
    <mergeCell ref="O6:P6"/>
    <mergeCell ref="Q6:R6"/>
    <mergeCell ref="S6:T6"/>
    <mergeCell ref="O9:Z9"/>
    <mergeCell ref="A1:I1"/>
    <mergeCell ref="M3:N3"/>
    <mergeCell ref="O3:P3"/>
    <mergeCell ref="Q3:R3"/>
    <mergeCell ref="S3:T3"/>
    <mergeCell ref="M4:N4"/>
    <mergeCell ref="O4:P4"/>
    <mergeCell ref="Q4:R4"/>
    <mergeCell ref="S4:T4"/>
    <mergeCell ref="Y3:Y4"/>
    <mergeCell ref="Y5:Y6"/>
    <mergeCell ref="A12:B12"/>
    <mergeCell ref="A13:B13"/>
    <mergeCell ref="A14:B14"/>
    <mergeCell ref="A15:B15"/>
    <mergeCell ref="A16:B16"/>
    <mergeCell ref="A17:B17"/>
    <mergeCell ref="C10:C11"/>
    <mergeCell ref="M5:N5"/>
    <mergeCell ref="O5:P5"/>
    <mergeCell ref="D10:D11"/>
    <mergeCell ref="P10:P11"/>
    <mergeCell ref="AB20:AC20"/>
    <mergeCell ref="AB21:AC21"/>
    <mergeCell ref="AB22:AC22"/>
    <mergeCell ref="AB23:AC23"/>
    <mergeCell ref="AB24:AC24"/>
    <mergeCell ref="AB25:AC25"/>
    <mergeCell ref="AB26:AC26"/>
    <mergeCell ref="AB27:AC27"/>
    <mergeCell ref="AB28:AC28"/>
    <mergeCell ref="AB29:AC29"/>
    <mergeCell ref="AB30:AC30"/>
    <mergeCell ref="L48:V48"/>
    <mergeCell ref="AE48:AH48"/>
    <mergeCell ref="R49:V49"/>
    <mergeCell ref="A51:B51"/>
    <mergeCell ref="X51:Y51"/>
    <mergeCell ref="Z51:AA51"/>
    <mergeCell ref="A52:B52"/>
    <mergeCell ref="L52:M52"/>
    <mergeCell ref="X52:Y52"/>
    <mergeCell ref="Z52:AA52"/>
    <mergeCell ref="C49:C50"/>
    <mergeCell ref="J49:J50"/>
    <mergeCell ref="S50:S51"/>
    <mergeCell ref="T50:T51"/>
    <mergeCell ref="U50:U51"/>
    <mergeCell ref="V50:V51"/>
    <mergeCell ref="W49:W50"/>
    <mergeCell ref="W51:W52"/>
    <mergeCell ref="AB49:AB50"/>
    <mergeCell ref="AC49:AC50"/>
    <mergeCell ref="AD49:AD50"/>
    <mergeCell ref="A49:B50"/>
    <mergeCell ref="A53:B53"/>
    <mergeCell ref="L53:M53"/>
    <mergeCell ref="X53:Y53"/>
    <mergeCell ref="Z53:AA53"/>
    <mergeCell ref="A54:B54"/>
    <mergeCell ref="L54:M54"/>
    <mergeCell ref="X54:Y54"/>
    <mergeCell ref="Z54:AA54"/>
    <mergeCell ref="A55:B55"/>
    <mergeCell ref="L55:M55"/>
    <mergeCell ref="X55:Y55"/>
    <mergeCell ref="Z55:AA55"/>
    <mergeCell ref="U60:V60"/>
    <mergeCell ref="X60:Y60"/>
    <mergeCell ref="Z60:AA60"/>
    <mergeCell ref="A56:B56"/>
    <mergeCell ref="L56:M56"/>
    <mergeCell ref="X56:Y56"/>
    <mergeCell ref="Z56:AA56"/>
    <mergeCell ref="A57:B57"/>
    <mergeCell ref="X57:Y57"/>
    <mergeCell ref="Z57:AA57"/>
    <mergeCell ref="L58:N58"/>
    <mergeCell ref="O58:P58"/>
    <mergeCell ref="Q58:T58"/>
    <mergeCell ref="U58:V58"/>
    <mergeCell ref="X58:Y58"/>
    <mergeCell ref="Z58:AA58"/>
    <mergeCell ref="A61:B61"/>
    <mergeCell ref="L61:N61"/>
    <mergeCell ref="O61:P61"/>
    <mergeCell ref="Q61:T61"/>
    <mergeCell ref="U61:V61"/>
    <mergeCell ref="X61:Y61"/>
    <mergeCell ref="Z61:AA61"/>
    <mergeCell ref="A62:B62"/>
    <mergeCell ref="L62:N62"/>
    <mergeCell ref="O62:P62"/>
    <mergeCell ref="Q62:T62"/>
    <mergeCell ref="U62:V62"/>
    <mergeCell ref="X62:Y62"/>
    <mergeCell ref="Z62:AA62"/>
    <mergeCell ref="W53:W61"/>
    <mergeCell ref="L59:N59"/>
    <mergeCell ref="O59:P59"/>
    <mergeCell ref="Q59:T59"/>
    <mergeCell ref="U59:V59"/>
    <mergeCell ref="X59:Y59"/>
    <mergeCell ref="Z59:AA59"/>
    <mergeCell ref="L60:N60"/>
    <mergeCell ref="O60:P60"/>
    <mergeCell ref="Q60:T60"/>
    <mergeCell ref="O67:Q67"/>
    <mergeCell ref="X67:Y67"/>
    <mergeCell ref="Z67:AA67"/>
    <mergeCell ref="A63:B63"/>
    <mergeCell ref="L63:V63"/>
    <mergeCell ref="X63:Y63"/>
    <mergeCell ref="Z63:AA63"/>
    <mergeCell ref="A64:B64"/>
    <mergeCell ref="L64:M64"/>
    <mergeCell ref="O64:Q64"/>
    <mergeCell ref="X64:Y64"/>
    <mergeCell ref="Z64:AA64"/>
    <mergeCell ref="W62:W66"/>
    <mergeCell ref="A65:B65"/>
    <mergeCell ref="L65:M65"/>
    <mergeCell ref="O65:Q65"/>
    <mergeCell ref="X65:Y65"/>
    <mergeCell ref="Z65:AA65"/>
    <mergeCell ref="A66:B66"/>
    <mergeCell ref="X66:Y66"/>
    <mergeCell ref="Z66:AA66"/>
    <mergeCell ref="A67:B67"/>
    <mergeCell ref="L67:M67"/>
    <mergeCell ref="L68:M68"/>
    <mergeCell ref="O68:Q68"/>
    <mergeCell ref="L69:M69"/>
    <mergeCell ref="O69:Q69"/>
    <mergeCell ref="L70:M70"/>
    <mergeCell ref="O70:Q70"/>
    <mergeCell ref="A71:B71"/>
    <mergeCell ref="I71:K71"/>
    <mergeCell ref="L71:M71"/>
    <mergeCell ref="O71:Q71"/>
    <mergeCell ref="A79:E79"/>
    <mergeCell ref="F79:K79"/>
    <mergeCell ref="X80:AB80"/>
    <mergeCell ref="J81:K81"/>
    <mergeCell ref="X81:AB81"/>
    <mergeCell ref="A73:B73"/>
    <mergeCell ref="I73:K73"/>
    <mergeCell ref="T73:V73"/>
    <mergeCell ref="A74:B74"/>
    <mergeCell ref="I74:K74"/>
    <mergeCell ref="A75:B75"/>
    <mergeCell ref="I75:K75"/>
    <mergeCell ref="X90:AB90"/>
    <mergeCell ref="A116:P116"/>
    <mergeCell ref="S117:V117"/>
    <mergeCell ref="X117:Z117"/>
    <mergeCell ref="AA117:AE117"/>
    <mergeCell ref="S118:V118"/>
    <mergeCell ref="X118:AE118"/>
    <mergeCell ref="D82:G82"/>
    <mergeCell ref="X82:AB82"/>
    <mergeCell ref="D83:E83"/>
    <mergeCell ref="F83:G83"/>
    <mergeCell ref="X83:AB83"/>
    <mergeCell ref="X84:AB84"/>
    <mergeCell ref="J85:K85"/>
    <mergeCell ref="X85:AB85"/>
    <mergeCell ref="X86:AB86"/>
    <mergeCell ref="S119:V119"/>
    <mergeCell ref="X119:AE119"/>
    <mergeCell ref="S120:V120"/>
    <mergeCell ref="X120:AE120"/>
    <mergeCell ref="S121:V121"/>
    <mergeCell ref="X121:AE121"/>
    <mergeCell ref="S122:V122"/>
    <mergeCell ref="X122:AE122"/>
    <mergeCell ref="C59:C60"/>
    <mergeCell ref="C69:C70"/>
    <mergeCell ref="D69:D70"/>
    <mergeCell ref="E69:E70"/>
    <mergeCell ref="F69:F70"/>
    <mergeCell ref="G69:G70"/>
    <mergeCell ref="H69:H70"/>
    <mergeCell ref="AD75:AD76"/>
    <mergeCell ref="AD77:AD78"/>
    <mergeCell ref="AE71:AE72"/>
    <mergeCell ref="AE73:AE74"/>
    <mergeCell ref="AE75:AE76"/>
    <mergeCell ref="AE77:AE78"/>
    <mergeCell ref="X87:AB87"/>
    <mergeCell ref="X88:AB88"/>
    <mergeCell ref="X89:AB89"/>
    <mergeCell ref="I49:I50"/>
    <mergeCell ref="I59:I60"/>
    <mergeCell ref="E10:F10"/>
    <mergeCell ref="G10:N10"/>
    <mergeCell ref="J59:J60"/>
    <mergeCell ref="K49:K50"/>
    <mergeCell ref="K59:K60"/>
    <mergeCell ref="N49:N51"/>
    <mergeCell ref="O49:O51"/>
    <mergeCell ref="AA3:AH6"/>
    <mergeCell ref="A10:B11"/>
    <mergeCell ref="A82:C83"/>
    <mergeCell ref="H82:K83"/>
    <mergeCell ref="Y77:AC78"/>
    <mergeCell ref="Y75:AC76"/>
    <mergeCell ref="Y73:AC74"/>
    <mergeCell ref="Y71:AC72"/>
    <mergeCell ref="A69:B70"/>
    <mergeCell ref="I69:K70"/>
    <mergeCell ref="AE58:AH59"/>
    <mergeCell ref="A59:B60"/>
    <mergeCell ref="AG71:AG72"/>
    <mergeCell ref="AG73:AG74"/>
    <mergeCell ref="AG75:AG76"/>
    <mergeCell ref="AG77:AG78"/>
    <mergeCell ref="AH71:AH72"/>
    <mergeCell ref="AH73:AH74"/>
    <mergeCell ref="AH75:AH76"/>
    <mergeCell ref="P49:P51"/>
    <mergeCell ref="Q49:Q51"/>
    <mergeCell ref="R50:R51"/>
    <mergeCell ref="L49:M51"/>
    <mergeCell ref="Q10:T10"/>
    <mergeCell ref="Z49:AA50"/>
    <mergeCell ref="W73:W74"/>
    <mergeCell ref="W75:W76"/>
    <mergeCell ref="W77:W78"/>
    <mergeCell ref="X71:X72"/>
    <mergeCell ref="X73:X74"/>
    <mergeCell ref="X75:X76"/>
    <mergeCell ref="X77:X78"/>
    <mergeCell ref="X49:Y50"/>
    <mergeCell ref="X68:Y68"/>
    <mergeCell ref="Z68:AA68"/>
    <mergeCell ref="W71:W72"/>
    <mergeCell ref="AH77:AH78"/>
    <mergeCell ref="W69:AH70"/>
    <mergeCell ref="AD71:AD72"/>
    <mergeCell ref="AD73:AD74"/>
    <mergeCell ref="AF71:AF72"/>
    <mergeCell ref="AF73:AF74"/>
    <mergeCell ref="AF75:AF76"/>
    <mergeCell ref="AF77:AF78"/>
    <mergeCell ref="A76:B76"/>
    <mergeCell ref="I76:K76"/>
    <mergeCell ref="S76:V76"/>
    <mergeCell ref="A77:K77"/>
    <mergeCell ref="A78:K78"/>
    <mergeCell ref="A72:B72"/>
    <mergeCell ref="I72:K72"/>
    <mergeCell ref="L72:V72"/>
  </mergeCells>
  <conditionalFormatting sqref="D12:D18">
    <cfRule type="dataBar" priority="39">
      <dataBar>
        <cfvo type="min"/>
        <cfvo type="max"/>
        <color rgb="FF53B3DD"/>
      </dataBar>
      <extLst>
        <ext xmlns:x14="http://schemas.microsoft.com/office/spreadsheetml/2009/9/main" uri="{B025F937-C7B1-47D3-B67F-A62EFF666E3E}">
          <x14:id>{E639279F-0355-4222-B487-41D3F073100D}</x14:id>
        </ext>
      </extLst>
    </cfRule>
  </conditionalFormatting>
  <conditionalFormatting sqref="I81">
    <cfRule type="cellIs" dxfId="117" priority="7" operator="lessThan">
      <formula>0</formula>
    </cfRule>
  </conditionalFormatting>
  <conditionalFormatting sqref="J12:J17">
    <cfRule type="colorScale" priority="40">
      <colorScale>
        <cfvo type="min"/>
        <cfvo type="percentile" val="50"/>
        <cfvo type="max"/>
        <color theme="5" tint="0.59999389629810485"/>
        <color theme="7" tint="0.79995117038483843"/>
        <color theme="4" tint="0.59999389629810485"/>
      </colorScale>
    </cfRule>
  </conditionalFormatting>
  <conditionalFormatting sqref="J18">
    <cfRule type="colorScale" priority="3">
      <colorScale>
        <cfvo type="min"/>
        <cfvo type="percentile" val="50"/>
        <cfvo type="max"/>
        <color theme="5" tint="0.59999389629810485"/>
        <color theme="7" tint="0.79995117038483843"/>
        <color theme="4" tint="0.59999389629810485"/>
      </colorScale>
    </cfRule>
  </conditionalFormatting>
  <conditionalFormatting sqref="J81:K81">
    <cfRule type="dataBar" priority="4">
      <dataBar>
        <cfvo type="min"/>
        <cfvo type="max"/>
        <color rgb="FF63C384"/>
      </dataBar>
      <extLst>
        <ext xmlns:x14="http://schemas.microsoft.com/office/spreadsheetml/2009/9/main" uri="{B025F937-C7B1-47D3-B67F-A62EFF666E3E}">
          <x14:id>{5EDF4C1B-7C6F-42CB-BCBA-38AFEB8C714E}</x14:id>
        </ext>
      </extLst>
    </cfRule>
  </conditionalFormatting>
  <conditionalFormatting sqref="J85:K85">
    <cfRule type="dataBar" priority="5">
      <dataBar>
        <cfvo type="min"/>
        <cfvo type="max"/>
        <color rgb="FF63C384"/>
      </dataBar>
      <extLst>
        <ext xmlns:x14="http://schemas.microsoft.com/office/spreadsheetml/2009/9/main" uri="{B025F937-C7B1-47D3-B67F-A62EFF666E3E}">
          <x14:id>{D047F815-D92F-4781-8B55-13EC0BE1E6AC}</x14:id>
        </ext>
      </extLst>
    </cfRule>
  </conditionalFormatting>
  <conditionalFormatting sqref="L12:L18">
    <cfRule type="colorScale" priority="41">
      <colorScale>
        <cfvo type="min"/>
        <cfvo type="percentile" val="50"/>
        <cfvo type="max"/>
        <color theme="5" tint="0.59999389629810485"/>
        <color theme="7" tint="0.79995117038483843"/>
        <color theme="4" tint="0.59999389629810485"/>
      </colorScale>
    </cfRule>
  </conditionalFormatting>
  <conditionalFormatting sqref="M12:M17">
    <cfRule type="dataBar" priority="43">
      <dataBar>
        <cfvo type="min"/>
        <cfvo type="max"/>
        <color theme="0" tint="-0.249977111117893"/>
      </dataBar>
      <extLst>
        <ext xmlns:x14="http://schemas.microsoft.com/office/spreadsheetml/2009/9/main" uri="{B025F937-C7B1-47D3-B67F-A62EFF666E3E}">
          <x14:id>{5D355D61-34F1-4D86-88A8-9F2FD0FB354A}</x14:id>
        </ext>
      </extLst>
    </cfRule>
    <cfRule type="cellIs" dxfId="116" priority="42" operator="lessThan">
      <formula>0</formula>
    </cfRule>
  </conditionalFormatting>
  <conditionalFormatting sqref="N12:N17 Z12:Z17">
    <cfRule type="expression" dxfId="115" priority="38">
      <formula>N12&gt;1</formula>
    </cfRule>
    <cfRule type="expression" dxfId="114" priority="37">
      <formula>N12=1</formula>
    </cfRule>
    <cfRule type="expression" dxfId="113" priority="36">
      <formula>N12&lt;1</formula>
    </cfRule>
  </conditionalFormatting>
  <conditionalFormatting sqref="N18">
    <cfRule type="expression" dxfId="112" priority="34">
      <formula>N18=1</formula>
    </cfRule>
    <cfRule type="expression" dxfId="111" priority="33">
      <formula>N18&lt;1</formula>
    </cfRule>
    <cfRule type="expression" dxfId="110" priority="35">
      <formula>N18&gt;1</formula>
    </cfRule>
  </conditionalFormatting>
  <conditionalFormatting sqref="O6:P6">
    <cfRule type="cellIs" dxfId="109" priority="29" operator="greaterThan">
      <formula>0</formula>
    </cfRule>
  </conditionalFormatting>
  <conditionalFormatting sqref="P12:P18">
    <cfRule type="dataBar" priority="44">
      <dataBar>
        <cfvo type="min"/>
        <cfvo type="max"/>
        <color rgb="FF53B3DD"/>
      </dataBar>
      <extLst>
        <ext xmlns:x14="http://schemas.microsoft.com/office/spreadsheetml/2009/9/main" uri="{B025F937-C7B1-47D3-B67F-A62EFF666E3E}">
          <x14:id>{F7A54D9B-E5A8-4CAA-B5E9-7670C5C44A7A}</x14:id>
        </ext>
      </extLst>
    </cfRule>
  </conditionalFormatting>
  <conditionalFormatting sqref="S12:S18">
    <cfRule type="colorScale" priority="45">
      <colorScale>
        <cfvo type="min"/>
        <cfvo type="percentile" val="50"/>
        <cfvo type="max"/>
        <color theme="5" tint="0.59999389629810485"/>
        <color theme="7" tint="0.79995117038483843"/>
        <color theme="4" tint="0.59999389629810485"/>
      </colorScale>
    </cfRule>
  </conditionalFormatting>
  <conditionalFormatting sqref="S118:S122">
    <cfRule type="cellIs" dxfId="108" priority="15" stopIfTrue="1" operator="equal">
      <formula>"Threat"</formula>
    </cfRule>
    <cfRule type="cellIs" dxfId="107" priority="16" stopIfTrue="1" operator="equal">
      <formula>"Opportunity"</formula>
    </cfRule>
    <cfRule type="cellIs" dxfId="106" priority="17" stopIfTrue="1" operator="equal">
      <formula>"Issue"</formula>
    </cfRule>
  </conditionalFormatting>
  <conditionalFormatting sqref="T12:T18">
    <cfRule type="colorScale" priority="46">
      <colorScale>
        <cfvo type="min"/>
        <cfvo type="percentile" val="50"/>
        <cfvo type="max"/>
        <color theme="5" tint="0.59999389629810485"/>
        <color theme="7" tint="0.79995117038483843"/>
        <color theme="4" tint="0.59999389629810485"/>
      </colorScale>
    </cfRule>
  </conditionalFormatting>
  <conditionalFormatting sqref="V5">
    <cfRule type="cellIs" dxfId="105" priority="27" stopIfTrue="1" operator="between">
      <formula>-0.1</formula>
      <formula>0</formula>
    </cfRule>
    <cfRule type="cellIs" dxfId="104" priority="28" stopIfTrue="1" operator="lessThan">
      <formula>-0.1</formula>
    </cfRule>
    <cfRule type="cellIs" dxfId="103" priority="26" stopIfTrue="1" operator="greaterThanOrEqual">
      <formula>0</formula>
    </cfRule>
  </conditionalFormatting>
  <conditionalFormatting sqref="V6">
    <cfRule type="cellIs" dxfId="102" priority="25" operator="greaterThanOrEqual">
      <formula>0.9</formula>
    </cfRule>
    <cfRule type="cellIs" dxfId="101" priority="24" operator="lessThan">
      <formula>0.9</formula>
    </cfRule>
  </conditionalFormatting>
  <conditionalFormatting sqref="V75">
    <cfRule type="dataBar" priority="511">
      <dataBar>
        <cfvo type="min"/>
        <cfvo type="max"/>
        <color rgb="FF63C384"/>
      </dataBar>
      <extLst>
        <ext xmlns:x14="http://schemas.microsoft.com/office/spreadsheetml/2009/9/main" uri="{B025F937-C7B1-47D3-B67F-A62EFF666E3E}">
          <x14:id>{1B782040-22FC-4B0F-9BB1-4465D0736902}</x14:id>
        </ext>
      </extLst>
    </cfRule>
  </conditionalFormatting>
  <conditionalFormatting sqref="W12:W18">
    <cfRule type="colorScale" priority="47">
      <colorScale>
        <cfvo type="min"/>
        <cfvo type="percentile" val="50"/>
        <cfvo type="max"/>
        <color theme="5" tint="0.59999389629810485"/>
        <color theme="7" tint="0.79995117038483843"/>
        <color theme="4" tint="0.59999389629810485"/>
      </colorScale>
    </cfRule>
  </conditionalFormatting>
  <conditionalFormatting sqref="W19:W20 G19 K12:K18">
    <cfRule type="colorScale" priority="14">
      <colorScale>
        <cfvo type="min"/>
        <cfvo type="percentile" val="50"/>
        <cfvo type="max"/>
        <color theme="5" tint="0.59999389629810485"/>
        <color theme="7" tint="0.79995117038483843"/>
        <color theme="4" tint="0.59999389629810485"/>
      </colorScale>
    </cfRule>
  </conditionalFormatting>
  <conditionalFormatting sqref="X5">
    <cfRule type="cellIs" dxfId="100" priority="21" stopIfTrue="1" operator="greaterThanOrEqual">
      <formula>0</formula>
    </cfRule>
    <cfRule type="cellIs" dxfId="99" priority="23" stopIfTrue="1" operator="lessThan">
      <formula>-0.1</formula>
    </cfRule>
    <cfRule type="cellIs" dxfId="98" priority="22" stopIfTrue="1" operator="between">
      <formula>-0.1</formula>
      <formula>0</formula>
    </cfRule>
  </conditionalFormatting>
  <conditionalFormatting sqref="X6">
    <cfRule type="cellIs" dxfId="97" priority="2" operator="greaterThanOrEqual">
      <formula>0.9</formula>
    </cfRule>
    <cfRule type="cellIs" dxfId="96" priority="1" operator="lessThan">
      <formula>0.9</formula>
    </cfRule>
  </conditionalFormatting>
  <conditionalFormatting sqref="X12:X18">
    <cfRule type="colorScale" priority="48">
      <colorScale>
        <cfvo type="min"/>
        <cfvo type="percentile" val="50"/>
        <cfvo type="max"/>
        <color theme="5" tint="0.59999389629810485"/>
        <color theme="7" tint="0.79995117038483843"/>
        <color theme="4" tint="0.59999389629810485"/>
      </colorScale>
    </cfRule>
  </conditionalFormatting>
  <conditionalFormatting sqref="Y12:Y17">
    <cfRule type="cellIs" dxfId="95" priority="49" operator="lessThan">
      <formula>0</formula>
    </cfRule>
    <cfRule type="dataBar" priority="50">
      <dataBar>
        <cfvo type="min"/>
        <cfvo type="max"/>
        <color theme="0" tint="-0.249977111117893"/>
      </dataBar>
      <extLst>
        <ext xmlns:x14="http://schemas.microsoft.com/office/spreadsheetml/2009/9/main" uri="{B025F937-C7B1-47D3-B67F-A62EFF666E3E}">
          <x14:id>{8650BA23-6F87-479B-95DD-A7CE3B6C223D}</x14:id>
        </ext>
      </extLst>
    </cfRule>
  </conditionalFormatting>
  <conditionalFormatting sqref="Z3:Z5">
    <cfRule type="expression" dxfId="94" priority="20" stopIfTrue="1">
      <formula>IF(AND(Z$3&lt;0.8),TRUE,FALSE)</formula>
    </cfRule>
    <cfRule type="expression" dxfId="93" priority="19" stopIfTrue="1">
      <formula>IF(AND(Z$3&gt;0.8,Z$3&lt;0.9),TRUE,FALSE)</formula>
    </cfRule>
    <cfRule type="expression" dxfId="92" priority="18" stopIfTrue="1">
      <formula>IF(AND(Z$3&gt;=0.9),TRUE,FALSE)</formula>
    </cfRule>
  </conditionalFormatting>
  <conditionalFormatting sqref="Z6">
    <cfRule type="expression" dxfId="91" priority="13" stopIfTrue="1">
      <formula>IF(AND(Z$5&lt;0.8),TRUE,FALSE)</formula>
    </cfRule>
    <cfRule type="expression" dxfId="90" priority="12" stopIfTrue="1">
      <formula>IF(AND(Z$5&gt;0.8,Z$5&lt;0.9),TRUE,FALSE)</formula>
    </cfRule>
    <cfRule type="expression" dxfId="89" priority="11" stopIfTrue="1">
      <formula>IF(AND(Z$5&gt;=0.9),TRUE,FALSE)</formula>
    </cfRule>
  </conditionalFormatting>
  <conditionalFormatting sqref="Z18">
    <cfRule type="expression" dxfId="88" priority="30">
      <formula>Z18&lt;1</formula>
    </cfRule>
    <cfRule type="expression" dxfId="87" priority="31">
      <formula>Z18=1</formula>
    </cfRule>
    <cfRule type="expression" dxfId="86" priority="32">
      <formula>Z18&gt;1</formula>
    </cfRule>
  </conditionalFormatting>
  <conditionalFormatting sqref="AG21:AG28">
    <cfRule type="cellIs" dxfId="85" priority="508" stopIfTrue="1" operator="equal">
      <formula>$Y4</formula>
    </cfRule>
  </conditionalFormatting>
  <conditionalFormatting sqref="AG21:AG30">
    <cfRule type="cellIs" dxfId="84" priority="8" stopIfTrue="1" operator="equal">
      <formula>"A"</formula>
    </cfRule>
    <cfRule type="cellIs" dxfId="83" priority="9" stopIfTrue="1" operator="equal">
      <formula>"F"</formula>
    </cfRule>
  </conditionalFormatting>
  <conditionalFormatting sqref="AG29:AG30">
    <cfRule type="cellIs" dxfId="82" priority="10" stopIfTrue="1" operator="equal">
      <formula>$Y13</formula>
    </cfRule>
  </conditionalFormatting>
  <dataValidations count="6">
    <dataValidation type="list" allowBlank="1" showInputMessage="1" showErrorMessage="1" prompt="Select as loaded in P6 Schedule" sqref="O11" xr:uid="{00000000-0002-0000-0200-000000000000}">
      <formula1>"(Manhours),(Mandays)"</formula1>
    </dataValidation>
    <dataValidation allowBlank="1" showInputMessage="1" showErrorMessage="1" prompt="Non-Conformance Report" sqref="L52" xr:uid="{00000000-0002-0000-0200-000001000000}"/>
    <dataValidation allowBlank="1" sqref="L53:M53" xr:uid="{00000000-0002-0000-0200-000002000000}"/>
    <dataValidation allowBlank="1" showInputMessage="1" showErrorMessage="1" prompt="Material Inspection Report" sqref="L54" xr:uid="{00000000-0002-0000-0200-000003000000}"/>
    <dataValidation allowBlank="1" showInputMessage="1" showErrorMessage="1" prompt="Field Inspection Report" sqref="L55" xr:uid="{00000000-0002-0000-0200-000004000000}"/>
    <dataValidation type="date" allowBlank="1" showInputMessage="1" showErrorMessage="1" errorTitle="Date only" error="Please enter only Date" sqref="J3:J6" xr:uid="{00000000-0002-0000-0200-000005000000}">
      <formula1>32874</formula1>
      <formula2>72686</formula2>
    </dataValidation>
  </dataValidations>
  <printOptions horizontalCentered="1" verticalCentered="1"/>
  <pageMargins left="0.15" right="0.15" top="0.15" bottom="0.15" header="0" footer="0"/>
  <pageSetup paperSize="9" scale="23" orientation="landscape" r:id="rId1"/>
  <headerFooter alignWithMargins="0"/>
  <drawing r:id="rId2"/>
  <legacyDrawing r:id="rId3"/>
  <extLst>
    <ext xmlns:x14="http://schemas.microsoft.com/office/spreadsheetml/2009/9/main" uri="{78C0D931-6437-407d-A8EE-F0AAD7539E65}">
      <x14:conditionalFormattings>
        <x14:conditionalFormatting xmlns:xm="http://schemas.microsoft.com/office/excel/2006/main">
          <x14:cfRule type="dataBar" id="{E639279F-0355-4222-B487-41D3F073100D}">
            <x14:dataBar minLength="0" maxLength="100" gradient="0">
              <x14:cfvo type="autoMin"/>
              <x14:cfvo type="autoMax"/>
              <x14:negativeFillColor rgb="FFFF0000"/>
              <x14:axisColor rgb="FF000000"/>
            </x14:dataBar>
          </x14:cfRule>
          <xm:sqref>D12:D18</xm:sqref>
        </x14:conditionalFormatting>
        <x14:conditionalFormatting xmlns:xm="http://schemas.microsoft.com/office/excel/2006/main">
          <x14:cfRule type="dataBar" id="{5EDF4C1B-7C6F-42CB-BCBA-38AFEB8C714E}">
            <x14:dataBar minLength="0" maxLength="100" border="1" negativeBarBorderColorSameAsPositive="0">
              <x14:cfvo type="autoMin"/>
              <x14:cfvo type="autoMax"/>
              <x14:borderColor rgb="FF63C384"/>
              <x14:negativeFillColor rgb="FFFF0000"/>
              <x14:negativeBorderColor rgb="FFFF0000"/>
              <x14:axisColor rgb="FF000000"/>
            </x14:dataBar>
          </x14:cfRule>
          <xm:sqref>J81:K81</xm:sqref>
        </x14:conditionalFormatting>
        <x14:conditionalFormatting xmlns:xm="http://schemas.microsoft.com/office/excel/2006/main">
          <x14:cfRule type="dataBar" id="{D047F815-D92F-4781-8B55-13EC0BE1E6AC}">
            <x14:dataBar minLength="0" maxLength="100" border="1" negativeBarBorderColorSameAsPositive="0">
              <x14:cfvo type="autoMin"/>
              <x14:cfvo type="autoMax"/>
              <x14:borderColor rgb="FF63C384"/>
              <x14:negativeFillColor rgb="FFFF0000"/>
              <x14:negativeBorderColor rgb="FFFF0000"/>
              <x14:axisColor rgb="FF000000"/>
            </x14:dataBar>
          </x14:cfRule>
          <xm:sqref>J85:K85</xm:sqref>
        </x14:conditionalFormatting>
        <x14:conditionalFormatting xmlns:xm="http://schemas.microsoft.com/office/excel/2006/main">
          <x14:cfRule type="dataBar" id="{5D355D61-34F1-4D86-88A8-9F2FD0FB354A}">
            <x14:dataBar minLength="0" maxLength="100" gradient="0">
              <x14:cfvo type="autoMin"/>
              <x14:cfvo type="autoMax"/>
              <x14:negativeFillColor theme="5" tint="0.59999389629810485"/>
              <x14:axisColor rgb="FF000000"/>
            </x14:dataBar>
          </x14:cfRule>
          <xm:sqref>M12:M17</xm:sqref>
        </x14:conditionalFormatting>
        <x14:conditionalFormatting xmlns:xm="http://schemas.microsoft.com/office/excel/2006/main">
          <x14:cfRule type="dataBar" id="{F7A54D9B-E5A8-4CAA-B5E9-7670C5C44A7A}">
            <x14:dataBar minLength="0" maxLength="100" gradient="0">
              <x14:cfvo type="autoMin"/>
              <x14:cfvo type="autoMax"/>
              <x14:negativeFillColor rgb="FFFF0000"/>
              <x14:axisColor rgb="FF000000"/>
            </x14:dataBar>
          </x14:cfRule>
          <xm:sqref>P12:P18</xm:sqref>
        </x14:conditionalFormatting>
        <x14:conditionalFormatting xmlns:xm="http://schemas.microsoft.com/office/excel/2006/main">
          <x14:cfRule type="dataBar" id="{1B782040-22FC-4B0F-9BB1-4465D0736902}">
            <x14:dataBar minLength="0" maxLength="100" border="1" negativeBarBorderColorSameAsPositive="0">
              <x14:cfvo type="autoMin"/>
              <x14:cfvo type="autoMax"/>
              <x14:borderColor rgb="FF63C384"/>
              <x14:negativeFillColor rgb="FFFF0000"/>
              <x14:negativeBorderColor rgb="FFFF0000"/>
              <x14:axisColor rgb="FF000000"/>
            </x14:dataBar>
          </x14:cfRule>
          <xm:sqref>V75</xm:sqref>
        </x14:conditionalFormatting>
        <x14:conditionalFormatting xmlns:xm="http://schemas.microsoft.com/office/excel/2006/main">
          <x14:cfRule type="dataBar" id="{8650BA23-6F87-479B-95DD-A7CE3B6C223D}">
            <x14:dataBar minLength="0" maxLength="100" gradient="0">
              <x14:cfvo type="autoMin"/>
              <x14:cfvo type="autoMax"/>
              <x14:negativeFillColor theme="5" tint="0.59999389629810485"/>
              <x14:axisColor rgb="FF000000"/>
            </x14:dataBar>
          </x14:cfRule>
          <xm:sqref>Y12:Y17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4"/>
  <dimension ref="B3:L50"/>
  <sheetViews>
    <sheetView topLeftCell="A29" workbookViewId="0">
      <selection activeCell="G60" sqref="G60"/>
    </sheetView>
  </sheetViews>
  <sheetFormatPr defaultColWidth="9" defaultRowHeight="14.4"/>
  <cols>
    <col min="3" max="3" width="9.88671875" customWidth="1"/>
    <col min="4" max="4" width="25.6640625" customWidth="1"/>
    <col min="6" max="6" width="15.88671875" customWidth="1"/>
    <col min="7" max="7" width="56.33203125" customWidth="1"/>
    <col min="8" max="8" width="20.33203125" customWidth="1"/>
    <col min="9" max="9" width="22" customWidth="1"/>
  </cols>
  <sheetData>
    <row r="3" spans="3:12">
      <c r="C3" s="402" t="s">
        <v>224</v>
      </c>
    </row>
    <row r="4" spans="3:12">
      <c r="C4" s="813" t="s">
        <v>225</v>
      </c>
      <c r="E4" t="s">
        <v>226</v>
      </c>
    </row>
    <row r="5" spans="3:12">
      <c r="C5" s="813" t="s">
        <v>112</v>
      </c>
      <c r="E5" t="s">
        <v>227</v>
      </c>
      <c r="K5" t="s">
        <v>86</v>
      </c>
    </row>
    <row r="6" spans="3:12">
      <c r="C6" s="813" t="s">
        <v>228</v>
      </c>
      <c r="K6" t="s">
        <v>229</v>
      </c>
    </row>
    <row r="7" spans="3:12">
      <c r="C7" s="79"/>
      <c r="D7" s="77"/>
      <c r="E7" s="77"/>
      <c r="G7" s="77"/>
      <c r="H7" s="77"/>
      <c r="I7" s="77"/>
    </row>
    <row r="8" spans="3:12">
      <c r="C8" s="403"/>
      <c r="D8" s="343"/>
      <c r="E8" s="343"/>
      <c r="F8" s="75"/>
      <c r="G8" s="343"/>
      <c r="H8" s="343"/>
      <c r="I8" s="77"/>
    </row>
    <row r="9" spans="3:12">
      <c r="D9" s="124"/>
      <c r="E9" s="124"/>
      <c r="G9" s="343"/>
      <c r="H9" s="343"/>
      <c r="I9" s="343"/>
    </row>
    <row r="10" spans="3:12">
      <c r="C10" s="343" t="s">
        <v>230</v>
      </c>
      <c r="D10" s="343" t="s">
        <v>41</v>
      </c>
      <c r="E10" s="343"/>
      <c r="F10" s="343" t="s">
        <v>41</v>
      </c>
      <c r="G10" s="343"/>
      <c r="H10" s="343" t="s">
        <v>50</v>
      </c>
      <c r="I10" s="58"/>
      <c r="J10" s="404" t="s">
        <v>231</v>
      </c>
    </row>
    <row r="11" spans="3:12">
      <c r="C11" s="125"/>
      <c r="D11" s="125"/>
      <c r="E11" s="125"/>
      <c r="F11" s="125"/>
      <c r="G11" s="125"/>
      <c r="H11" s="343"/>
      <c r="J11" s="58" t="s">
        <v>232</v>
      </c>
      <c r="K11" t="s">
        <v>49</v>
      </c>
      <c r="L11" s="405" t="s">
        <v>233</v>
      </c>
    </row>
    <row r="12" spans="3:12">
      <c r="C12" s="125" t="s">
        <v>234</v>
      </c>
      <c r="D12" s="406" t="s">
        <v>235</v>
      </c>
      <c r="E12" s="406"/>
      <c r="F12" s="125" t="s">
        <v>235</v>
      </c>
      <c r="G12" s="125"/>
      <c r="H12" s="125" t="s">
        <v>233</v>
      </c>
      <c r="J12" s="58" t="s">
        <v>236</v>
      </c>
      <c r="K12" s="125" t="s">
        <v>237</v>
      </c>
      <c r="L12" s="405" t="s">
        <v>238</v>
      </c>
    </row>
    <row r="13" spans="3:12">
      <c r="C13" s="125" t="s">
        <v>234</v>
      </c>
      <c r="D13" s="406" t="s">
        <v>239</v>
      </c>
      <c r="E13" s="406"/>
      <c r="F13" s="125" t="s">
        <v>239</v>
      </c>
      <c r="G13" s="125"/>
      <c r="H13" s="125" t="s">
        <v>240</v>
      </c>
      <c r="J13" s="58" t="s">
        <v>241</v>
      </c>
      <c r="K13" s="125" t="s">
        <v>242</v>
      </c>
      <c r="L13" s="405" t="s">
        <v>243</v>
      </c>
    </row>
    <row r="14" spans="3:12">
      <c r="C14" s="125" t="s">
        <v>234</v>
      </c>
      <c r="D14" s="406" t="s">
        <v>244</v>
      </c>
      <c r="E14" s="406"/>
      <c r="F14" s="125"/>
      <c r="G14" s="125"/>
      <c r="H14" s="125" t="s">
        <v>245</v>
      </c>
      <c r="J14" s="58"/>
      <c r="K14" t="s">
        <v>246</v>
      </c>
      <c r="L14" s="405" t="s">
        <v>112</v>
      </c>
    </row>
    <row r="15" spans="3:12">
      <c r="C15" s="125" t="s">
        <v>234</v>
      </c>
      <c r="D15" s="406" t="s">
        <v>247</v>
      </c>
      <c r="E15" s="406"/>
      <c r="F15" s="125" t="s">
        <v>247</v>
      </c>
      <c r="G15" s="125" t="s">
        <v>248</v>
      </c>
      <c r="H15" s="125" t="s">
        <v>249</v>
      </c>
      <c r="J15" s="58"/>
      <c r="K15" s="125" t="s">
        <v>250</v>
      </c>
    </row>
    <row r="16" spans="3:12">
      <c r="C16" s="125" t="s">
        <v>251</v>
      </c>
      <c r="D16" s="406" t="s">
        <v>252</v>
      </c>
      <c r="E16" s="406"/>
      <c r="F16" s="125" t="s">
        <v>251</v>
      </c>
      <c r="G16" s="125" t="s">
        <v>253</v>
      </c>
      <c r="H16" s="125" t="s">
        <v>254</v>
      </c>
      <c r="I16" s="125" t="s">
        <v>255</v>
      </c>
      <c r="J16" s="58"/>
    </row>
    <row r="17" spans="3:10">
      <c r="C17" s="125" t="s">
        <v>251</v>
      </c>
      <c r="D17" s="406" t="s">
        <v>256</v>
      </c>
      <c r="E17" s="406"/>
      <c r="F17" s="125"/>
      <c r="G17" s="125" t="s">
        <v>257</v>
      </c>
      <c r="H17" s="125" t="s">
        <v>258</v>
      </c>
      <c r="I17" t="s">
        <v>259</v>
      </c>
      <c r="J17" s="58"/>
    </row>
    <row r="18" spans="3:10">
      <c r="C18" s="125" t="s">
        <v>251</v>
      </c>
      <c r="D18" s="406" t="s">
        <v>260</v>
      </c>
      <c r="E18" s="406"/>
      <c r="F18" s="125" t="s">
        <v>261</v>
      </c>
      <c r="G18" s="125" t="s">
        <v>262</v>
      </c>
      <c r="H18" s="125" t="s">
        <v>111</v>
      </c>
      <c r="I18" s="125" t="s">
        <v>263</v>
      </c>
    </row>
    <row r="19" spans="3:10">
      <c r="C19" s="125"/>
      <c r="D19" s="407" t="s">
        <v>264</v>
      </c>
      <c r="E19" s="407"/>
      <c r="F19" s="125"/>
      <c r="G19" s="125"/>
      <c r="H19" s="125"/>
      <c r="J19" s="58"/>
    </row>
    <row r="20" spans="3:10">
      <c r="C20" s="125"/>
      <c r="D20" s="407" t="s">
        <v>265</v>
      </c>
      <c r="E20" s="125"/>
      <c r="F20" s="125"/>
      <c r="G20" s="125"/>
    </row>
    <row r="36" spans="2:11">
      <c r="F36" t="e">
        <v>#DIV/0!</v>
      </c>
    </row>
    <row r="41" spans="2:11" ht="18">
      <c r="B41" s="1514" t="s">
        <v>266</v>
      </c>
      <c r="C41" s="1515"/>
      <c r="D41" s="1515"/>
      <c r="E41" s="1515"/>
      <c r="F41" s="1515"/>
      <c r="G41" s="1515"/>
      <c r="H41" s="1515"/>
      <c r="I41" s="1516"/>
    </row>
    <row r="42" spans="2:11">
      <c r="B42" s="1517" t="s">
        <v>267</v>
      </c>
      <c r="C42" s="1517"/>
      <c r="D42" s="1517"/>
      <c r="E42" s="409" t="s">
        <v>268</v>
      </c>
      <c r="F42" s="409" t="s">
        <v>231</v>
      </c>
      <c r="G42" s="408" t="s">
        <v>78</v>
      </c>
      <c r="H42" s="408" t="s">
        <v>195</v>
      </c>
      <c r="I42" s="410" t="s">
        <v>269</v>
      </c>
    </row>
    <row r="43" spans="2:11">
      <c r="B43" s="1518" t="s">
        <v>270</v>
      </c>
      <c r="C43" s="1518"/>
      <c r="D43" s="1518"/>
      <c r="E43" s="411">
        <v>1</v>
      </c>
      <c r="F43" s="412">
        <f>IFERROR('Weekly Progress Report'!$Z$18,1)</f>
        <v>0.9319753317136984</v>
      </c>
      <c r="G43" s="413" t="s">
        <v>271</v>
      </c>
      <c r="H43" s="414"/>
      <c r="I43" s="415"/>
    </row>
    <row r="44" spans="2:11">
      <c r="B44" s="1518" t="s">
        <v>272</v>
      </c>
      <c r="C44" s="1518"/>
      <c r="D44" s="1518"/>
      <c r="E44" s="411">
        <v>1</v>
      </c>
      <c r="F44" s="411">
        <f>IFERROR('Weekly Progress Report'!$N$18,1)</f>
        <v>0.85911326932254561</v>
      </c>
      <c r="G44" s="413" t="s">
        <v>271</v>
      </c>
      <c r="H44" s="414"/>
      <c r="I44" s="415"/>
    </row>
    <row r="45" spans="2:11">
      <c r="B45" s="1513" t="s">
        <v>273</v>
      </c>
      <c r="C45" s="1513"/>
      <c r="D45" s="1513"/>
      <c r="E45" s="411">
        <v>1</v>
      </c>
      <c r="F45" s="412">
        <f>IFERROR(('Weekly Progress Report'!G81+'Weekly Progress Report'!H81)/'Weekly Progress Report'!F81,1)</f>
        <v>0.42152466367713004</v>
      </c>
      <c r="G45" s="413" t="s">
        <v>271</v>
      </c>
      <c r="H45" s="414"/>
      <c r="I45" s="415"/>
      <c r="K45">
        <f>12/20</f>
        <v>0.6</v>
      </c>
    </row>
    <row r="46" spans="2:11">
      <c r="B46" s="1513" t="s">
        <v>274</v>
      </c>
      <c r="C46" s="1513"/>
      <c r="D46" s="1513"/>
      <c r="E46" s="411">
        <v>1</v>
      </c>
      <c r="F46" s="411">
        <f>IFERROR('Weekly Progress Report'!#REF!/'Weekly Progress Report'!M112,1)</f>
        <v>1</v>
      </c>
      <c r="G46" s="413" t="s">
        <v>271</v>
      </c>
      <c r="H46" s="414"/>
      <c r="I46" s="415"/>
    </row>
    <row r="47" spans="2:11">
      <c r="B47" s="1513" t="s">
        <v>275</v>
      </c>
      <c r="C47" s="1513"/>
      <c r="D47" s="1513"/>
      <c r="E47" s="411">
        <v>1</v>
      </c>
      <c r="F47" s="411">
        <f>IFERROR('Weekly Progress Report'!U92/'Weekly Progress Report'!T92,1)</f>
        <v>4</v>
      </c>
      <c r="G47" s="413" t="s">
        <v>271</v>
      </c>
      <c r="H47" s="414"/>
      <c r="I47" s="415"/>
    </row>
    <row r="48" spans="2:11">
      <c r="B48" s="1513" t="s">
        <v>276</v>
      </c>
      <c r="C48" s="1513"/>
      <c r="D48" s="1513"/>
      <c r="E48" s="411">
        <v>1</v>
      </c>
      <c r="F48" s="411">
        <f>IFERROR('Weekly Progress Report'!R67/'Weekly Progress Report'!R64,1)</f>
        <v>1.0268014883719341</v>
      </c>
      <c r="G48" s="413" t="s">
        <v>271</v>
      </c>
      <c r="H48" s="414"/>
      <c r="I48" s="415"/>
    </row>
    <row r="49" spans="2:9">
      <c r="B49" s="1513" t="s">
        <v>277</v>
      </c>
      <c r="C49" s="1513"/>
      <c r="D49" s="1513"/>
      <c r="E49" s="411">
        <v>1</v>
      </c>
      <c r="F49" s="411">
        <f>'Weekly Progress Report'!Z5</f>
        <v>0.91304347826086951</v>
      </c>
      <c r="G49" s="413" t="s">
        <v>271</v>
      </c>
      <c r="H49" s="414"/>
      <c r="I49" s="415"/>
    </row>
    <row r="50" spans="2:9">
      <c r="B50" s="1513" t="s">
        <v>39</v>
      </c>
      <c r="C50" s="1513"/>
      <c r="D50" s="1513"/>
      <c r="E50" s="411">
        <v>1</v>
      </c>
      <c r="F50" s="411">
        <f>'Weekly Progress Report'!Z3</f>
        <v>0.91310344827586198</v>
      </c>
      <c r="G50" s="413" t="s">
        <v>271</v>
      </c>
      <c r="H50" s="414"/>
      <c r="I50" s="415"/>
    </row>
  </sheetData>
  <mergeCells count="10">
    <mergeCell ref="B41:I41"/>
    <mergeCell ref="B42:D42"/>
    <mergeCell ref="B43:D43"/>
    <mergeCell ref="B44:D44"/>
    <mergeCell ref="B45:D45"/>
    <mergeCell ref="B46:D46"/>
    <mergeCell ref="B47:D47"/>
    <mergeCell ref="B48:D48"/>
    <mergeCell ref="B49:D49"/>
    <mergeCell ref="B50:D50"/>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7" tint="0.79995117038483843"/>
  </sheetPr>
  <dimension ref="B1:AM48"/>
  <sheetViews>
    <sheetView topLeftCell="A8" workbookViewId="0">
      <selection activeCell="L11" sqref="L11"/>
    </sheetView>
  </sheetViews>
  <sheetFormatPr defaultColWidth="9" defaultRowHeight="13.8"/>
  <cols>
    <col min="1" max="1" width="9" style="866"/>
    <col min="2" max="2" width="11.88671875" style="866" customWidth="1"/>
    <col min="3" max="3" width="29" style="866" customWidth="1"/>
    <col min="4" max="4" width="14" style="866" customWidth="1"/>
    <col min="5" max="5" width="16" style="866" customWidth="1"/>
    <col min="6" max="11" width="9" style="866"/>
    <col min="12" max="12" width="17.109375" style="866" customWidth="1"/>
    <col min="13" max="13" width="15.33203125" style="866" customWidth="1"/>
    <col min="14" max="35" width="9" style="866"/>
    <col min="36" max="36" width="12.44140625" style="866" customWidth="1"/>
    <col min="37" max="16384" width="9" style="866"/>
  </cols>
  <sheetData>
    <row r="1" spans="2:39" s="869" customFormat="1" ht="30" customHeight="1">
      <c r="B1" s="1564" t="s">
        <v>278</v>
      </c>
      <c r="C1" s="1564"/>
      <c r="D1" s="1564"/>
      <c r="E1" s="1564"/>
      <c r="F1" s="1564"/>
      <c r="G1" s="1564"/>
      <c r="H1" s="1564"/>
      <c r="I1" s="1564"/>
      <c r="J1" s="1564"/>
      <c r="K1" s="866"/>
      <c r="L1" s="867" t="s">
        <v>24</v>
      </c>
      <c r="M1" s="868">
        <v>46313</v>
      </c>
      <c r="N1" s="866"/>
      <c r="O1" s="866"/>
      <c r="P1" s="866"/>
      <c r="Q1" s="866"/>
      <c r="R1" s="866"/>
      <c r="S1" s="866"/>
      <c r="T1" s="866"/>
      <c r="U1" s="866"/>
      <c r="V1" s="866"/>
      <c r="W1" s="866"/>
      <c r="X1" s="866"/>
      <c r="Y1" s="866"/>
      <c r="Z1" s="866"/>
      <c r="AA1" s="866"/>
      <c r="AB1" s="866"/>
      <c r="AC1" s="866"/>
      <c r="AD1" s="866"/>
      <c r="AE1" s="866"/>
      <c r="AF1" s="866"/>
      <c r="AG1" s="866"/>
      <c r="AH1" s="866"/>
      <c r="AI1" s="866"/>
      <c r="AJ1" s="866"/>
      <c r="AK1" s="866"/>
      <c r="AL1" s="866"/>
      <c r="AM1" s="866"/>
    </row>
    <row r="2" spans="2:39" s="869" customFormat="1" ht="30" customHeight="1">
      <c r="B2" s="870" t="s">
        <v>25</v>
      </c>
      <c r="C2" s="871"/>
      <c r="D2" s="871"/>
      <c r="E2" s="871"/>
      <c r="F2" s="871"/>
      <c r="G2" s="871"/>
      <c r="H2" s="871"/>
      <c r="I2" s="871"/>
      <c r="J2" s="872"/>
      <c r="K2" s="866"/>
      <c r="L2" s="866"/>
      <c r="M2" s="866"/>
      <c r="N2" s="866"/>
      <c r="O2" s="866"/>
      <c r="P2" s="866"/>
      <c r="Q2" s="866"/>
      <c r="R2" s="866"/>
      <c r="S2" s="866"/>
      <c r="T2" s="866"/>
      <c r="U2" s="866"/>
      <c r="V2" s="866"/>
      <c r="W2" s="866"/>
      <c r="X2" s="866"/>
      <c r="Y2" s="866"/>
      <c r="Z2" s="866"/>
      <c r="AA2" s="866"/>
      <c r="AB2" s="866"/>
      <c r="AC2" s="866"/>
      <c r="AD2" s="866"/>
      <c r="AE2" s="866"/>
      <c r="AF2" s="866"/>
      <c r="AG2" s="866"/>
      <c r="AH2" s="866"/>
      <c r="AI2" s="866"/>
      <c r="AJ2" s="866"/>
      <c r="AK2" s="866"/>
      <c r="AL2" s="866"/>
      <c r="AM2" s="866"/>
    </row>
    <row r="3" spans="2:39" ht="36.75" customHeight="1">
      <c r="B3" s="1565" t="s">
        <v>30</v>
      </c>
      <c r="C3" s="1566"/>
      <c r="D3" s="1567" t="s">
        <v>279</v>
      </c>
      <c r="E3" s="1568"/>
      <c r="F3" s="1568"/>
      <c r="G3" s="1568"/>
      <c r="H3" s="1568"/>
      <c r="I3" s="1568"/>
      <c r="J3" s="1569"/>
    </row>
    <row r="4" spans="2:39" ht="15.6">
      <c r="B4" s="1536" t="s">
        <v>40</v>
      </c>
      <c r="C4" s="1537"/>
      <c r="D4" s="1558" t="s">
        <v>280</v>
      </c>
      <c r="E4" s="1559"/>
      <c r="F4" s="1559"/>
      <c r="G4" s="1559"/>
      <c r="H4" s="1559"/>
      <c r="I4" s="1559"/>
      <c r="J4" s="1560"/>
    </row>
    <row r="5" spans="2:39" ht="15.6">
      <c r="B5" s="1536" t="s">
        <v>49</v>
      </c>
      <c r="C5" s="1537"/>
      <c r="D5" s="1558" t="s">
        <v>281</v>
      </c>
      <c r="E5" s="1559"/>
      <c r="F5" s="1559"/>
      <c r="G5" s="1559"/>
      <c r="H5" s="1559"/>
      <c r="I5" s="1559"/>
      <c r="J5" s="1560"/>
    </row>
    <row r="6" spans="2:39" ht="15.6">
      <c r="B6" s="1536" t="s">
        <v>58</v>
      </c>
      <c r="C6" s="1537"/>
      <c r="D6" s="1558" t="s">
        <v>282</v>
      </c>
      <c r="E6" s="1559"/>
      <c r="F6" s="1559"/>
      <c r="G6" s="1559"/>
      <c r="H6" s="1559"/>
      <c r="I6" s="1559"/>
      <c r="J6" s="1560"/>
    </row>
    <row r="7" spans="2:39" ht="15.6">
      <c r="B7" s="1536" t="s">
        <v>41</v>
      </c>
      <c r="C7" s="1537"/>
      <c r="D7" s="1558" t="s">
        <v>252</v>
      </c>
      <c r="E7" s="1559"/>
      <c r="F7" s="1559"/>
      <c r="G7" s="1559"/>
      <c r="H7" s="1559"/>
      <c r="I7" s="1559"/>
      <c r="J7" s="1560"/>
    </row>
    <row r="8" spans="2:39" ht="15.6">
      <c r="B8" s="1536" t="s">
        <v>50</v>
      </c>
      <c r="C8" s="1537"/>
      <c r="D8" s="1558" t="s">
        <v>233</v>
      </c>
      <c r="E8" s="1559"/>
      <c r="F8" s="1559"/>
      <c r="G8" s="1559"/>
      <c r="H8" s="1559"/>
      <c r="I8" s="1559"/>
      <c r="J8" s="1560"/>
    </row>
    <row r="9" spans="2:39" ht="15.6">
      <c r="B9" s="1541" t="s">
        <v>59</v>
      </c>
      <c r="C9" s="1542"/>
      <c r="D9" s="1561" t="s">
        <v>283</v>
      </c>
      <c r="E9" s="1562"/>
      <c r="F9" s="1562"/>
      <c r="G9" s="1562"/>
      <c r="H9" s="1562"/>
      <c r="I9" s="1562"/>
      <c r="J9" s="1563"/>
    </row>
    <row r="11" spans="2:39" ht="17.399999999999999">
      <c r="B11" s="1083" t="s">
        <v>26</v>
      </c>
      <c r="C11" s="1084"/>
      <c r="D11" s="1084"/>
      <c r="E11" s="1084"/>
      <c r="F11" s="1084"/>
      <c r="G11" s="1084"/>
      <c r="H11" s="1084"/>
      <c r="I11" s="1084"/>
      <c r="J11" s="1085"/>
    </row>
    <row r="12" spans="2:39" ht="21" customHeight="1">
      <c r="B12" s="1551" t="s">
        <v>284</v>
      </c>
      <c r="C12" s="1552"/>
      <c r="D12" s="1553">
        <f>Milestones!D5</f>
        <v>46028</v>
      </c>
      <c r="E12" s="1554"/>
      <c r="F12" s="1554"/>
      <c r="G12" s="1554"/>
      <c r="H12" s="1554"/>
      <c r="I12" s="1554"/>
      <c r="J12" s="1555"/>
    </row>
    <row r="13" spans="2:39" ht="21" customHeight="1">
      <c r="B13" s="1536" t="s">
        <v>285</v>
      </c>
      <c r="C13" s="1537"/>
      <c r="D13" s="1553">
        <f>Milestones!D6</f>
        <v>46070</v>
      </c>
      <c r="E13" s="1554"/>
      <c r="F13" s="1554"/>
      <c r="G13" s="1554"/>
      <c r="H13" s="1554"/>
      <c r="I13" s="1554"/>
      <c r="J13" s="1555"/>
    </row>
    <row r="14" spans="2:39" ht="21" customHeight="1">
      <c r="B14" s="1536" t="s">
        <v>286</v>
      </c>
      <c r="C14" s="1537"/>
      <c r="D14" s="1553">
        <f>Milestones!D7</f>
        <v>46070</v>
      </c>
      <c r="E14" s="1554"/>
      <c r="F14" s="1554"/>
      <c r="G14" s="1554"/>
      <c r="H14" s="1554"/>
      <c r="I14" s="1554"/>
      <c r="J14" s="1555"/>
    </row>
    <row r="15" spans="2:39" ht="21" customHeight="1">
      <c r="B15" s="1556" t="s">
        <v>60</v>
      </c>
      <c r="C15" s="1557"/>
      <c r="D15" s="1553">
        <f>Milestones!D14</f>
        <v>46372</v>
      </c>
      <c r="E15" s="1554"/>
      <c r="F15" s="1554"/>
      <c r="G15" s="1554"/>
      <c r="H15" s="1554"/>
      <c r="I15" s="1554"/>
      <c r="J15" s="1555"/>
    </row>
    <row r="16" spans="2:39" ht="21" customHeight="1">
      <c r="B16" s="1536" t="s">
        <v>287</v>
      </c>
      <c r="C16" s="1537"/>
      <c r="D16" s="1548">
        <f>D12</f>
        <v>46028</v>
      </c>
      <c r="E16" s="1549"/>
      <c r="F16" s="1549"/>
      <c r="G16" s="1549"/>
      <c r="H16" s="1549"/>
      <c r="I16" s="1549"/>
      <c r="J16" s="1550"/>
    </row>
    <row r="17" spans="2:10" ht="21" customHeight="1">
      <c r="B17" s="1536" t="s">
        <v>288</v>
      </c>
      <c r="C17" s="1537"/>
      <c r="D17" s="1548">
        <f>D13</f>
        <v>46070</v>
      </c>
      <c r="E17" s="1549"/>
      <c r="F17" s="1549"/>
      <c r="G17" s="1549"/>
      <c r="H17" s="1549"/>
      <c r="I17" s="1549"/>
      <c r="J17" s="1550"/>
    </row>
    <row r="18" spans="2:10" ht="21" customHeight="1">
      <c r="B18" s="1536" t="s">
        <v>289</v>
      </c>
      <c r="C18" s="1537"/>
      <c r="D18" s="1548">
        <f>D14</f>
        <v>46070</v>
      </c>
      <c r="E18" s="1549"/>
      <c r="F18" s="1549"/>
      <c r="G18" s="1549"/>
      <c r="H18" s="1549"/>
      <c r="I18" s="1549"/>
      <c r="J18" s="1550"/>
    </row>
    <row r="19" spans="2:10" ht="21" customHeight="1">
      <c r="B19" s="1536" t="s">
        <v>61</v>
      </c>
      <c r="C19" s="1537"/>
      <c r="D19" s="1548">
        <f>D15</f>
        <v>46372</v>
      </c>
      <c r="E19" s="1549"/>
      <c r="F19" s="1549"/>
      <c r="G19" s="1549"/>
      <c r="H19" s="1549"/>
      <c r="I19" s="1549"/>
      <c r="J19" s="1550"/>
    </row>
    <row r="20" spans="2:10" ht="21" customHeight="1">
      <c r="B20" s="1551" t="s">
        <v>290</v>
      </c>
      <c r="C20" s="1552"/>
      <c r="D20" s="1553">
        <f>D15</f>
        <v>46372</v>
      </c>
      <c r="E20" s="1554"/>
      <c r="F20" s="1554"/>
      <c r="G20" s="1554"/>
      <c r="H20" s="1554"/>
      <c r="I20" s="1554"/>
      <c r="J20" s="1555"/>
    </row>
    <row r="21" spans="2:10" ht="21" customHeight="1">
      <c r="B21" s="1536" t="s">
        <v>291</v>
      </c>
      <c r="C21" s="1537"/>
      <c r="D21" s="1538">
        <f>Milestones!D14</f>
        <v>46372</v>
      </c>
      <c r="E21" s="1539"/>
      <c r="F21" s="1539"/>
      <c r="G21" s="1539"/>
      <c r="H21" s="1539"/>
      <c r="I21" s="1539"/>
      <c r="J21" s="1540"/>
    </row>
    <row r="22" spans="2:10" ht="21" customHeight="1">
      <c r="B22" s="1536" t="s">
        <v>53</v>
      </c>
      <c r="C22" s="1537"/>
      <c r="D22" s="1538">
        <f>Milestones!F14</f>
        <v>46425</v>
      </c>
      <c r="E22" s="1539"/>
      <c r="F22" s="1539"/>
      <c r="G22" s="1539"/>
      <c r="H22" s="1539"/>
      <c r="I22" s="1539"/>
      <c r="J22" s="1540"/>
    </row>
    <row r="23" spans="2:10" ht="21" customHeight="1">
      <c r="B23" s="1541" t="s">
        <v>56</v>
      </c>
      <c r="C23" s="1542"/>
      <c r="D23" s="1543">
        <f>IF(ISBLANK(D20),"",D20-D22)</f>
        <v>-53</v>
      </c>
      <c r="E23" s="1544"/>
      <c r="F23" s="1544"/>
      <c r="G23" s="1544"/>
      <c r="H23" s="1544"/>
      <c r="I23" s="1544"/>
      <c r="J23" s="1545"/>
    </row>
    <row r="25" spans="2:10" ht="54" customHeight="1">
      <c r="B25" s="1546" t="s">
        <v>292</v>
      </c>
      <c r="C25" s="1547"/>
      <c r="D25" s="873" t="s">
        <v>293</v>
      </c>
      <c r="E25" s="874" t="s">
        <v>294</v>
      </c>
    </row>
    <row r="26" spans="2:10">
      <c r="B26" s="1534" t="s">
        <v>295</v>
      </c>
      <c r="C26" s="1535"/>
      <c r="D26" s="875">
        <v>46070</v>
      </c>
      <c r="E26" s="1525">
        <f>D26-D14</f>
        <v>0</v>
      </c>
    </row>
    <row r="27" spans="2:10">
      <c r="B27" s="1528" t="s">
        <v>296</v>
      </c>
      <c r="C27" s="1529"/>
      <c r="D27" s="875"/>
      <c r="E27" s="1526"/>
    </row>
    <row r="28" spans="2:10">
      <c r="B28" s="1523" t="s">
        <v>297</v>
      </c>
      <c r="C28" s="1530"/>
      <c r="D28" s="875">
        <v>46093</v>
      </c>
      <c r="E28" s="1527"/>
    </row>
    <row r="29" spans="2:10">
      <c r="D29" s="876"/>
    </row>
    <row r="30" spans="2:10">
      <c r="B30" s="1534" t="s">
        <v>298</v>
      </c>
      <c r="C30" s="1535"/>
      <c r="D30" s="875">
        <v>46070</v>
      </c>
      <c r="E30" s="1525">
        <f>D30-D14</f>
        <v>0</v>
      </c>
    </row>
    <row r="31" spans="2:10">
      <c r="B31" s="1528" t="s">
        <v>299</v>
      </c>
      <c r="C31" s="1529"/>
      <c r="D31" s="877"/>
      <c r="E31" s="1526"/>
    </row>
    <row r="32" spans="2:10">
      <c r="B32" s="1523" t="s">
        <v>300</v>
      </c>
      <c r="C32" s="1530"/>
      <c r="D32" s="877"/>
      <c r="E32" s="1527"/>
    </row>
    <row r="33" spans="2:5">
      <c r="D33" s="876"/>
    </row>
    <row r="34" spans="2:5">
      <c r="B34" s="1534" t="s">
        <v>301</v>
      </c>
      <c r="C34" s="1535"/>
      <c r="D34" s="875">
        <v>46070</v>
      </c>
      <c r="E34" s="1525">
        <f>IF(ISBLANK(D34),"",D34-D14)</f>
        <v>0</v>
      </c>
    </row>
    <row r="35" spans="2:5">
      <c r="B35" s="1528" t="s">
        <v>302</v>
      </c>
      <c r="C35" s="1529"/>
      <c r="D35" s="875"/>
      <c r="E35" s="1526"/>
    </row>
    <row r="36" spans="2:5">
      <c r="B36" s="1523" t="s">
        <v>303</v>
      </c>
      <c r="C36" s="1530"/>
      <c r="D36" s="877"/>
      <c r="E36" s="1527"/>
    </row>
    <row r="37" spans="2:5">
      <c r="B37" s="878"/>
      <c r="C37" s="879"/>
      <c r="D37" s="880"/>
      <c r="E37" s="881"/>
    </row>
    <row r="38" spans="2:5">
      <c r="B38" s="1534" t="s">
        <v>304</v>
      </c>
      <c r="C38" s="1535"/>
      <c r="D38" s="875">
        <v>46081</v>
      </c>
      <c r="E38" s="1525">
        <f>D38-D14</f>
        <v>11</v>
      </c>
    </row>
    <row r="39" spans="2:5">
      <c r="B39" s="1528" t="s">
        <v>305</v>
      </c>
      <c r="C39" s="1529"/>
      <c r="D39" s="875">
        <v>46086</v>
      </c>
      <c r="E39" s="1526"/>
    </row>
    <row r="40" spans="2:5">
      <c r="B40" s="1528" t="s">
        <v>306</v>
      </c>
      <c r="C40" s="1529"/>
      <c r="D40" s="882">
        <v>2</v>
      </c>
      <c r="E40" s="1526"/>
    </row>
    <row r="41" spans="2:5">
      <c r="B41" s="1523" t="s">
        <v>307</v>
      </c>
      <c r="C41" s="1530"/>
      <c r="D41" s="875">
        <v>46211</v>
      </c>
      <c r="E41" s="1527"/>
    </row>
    <row r="42" spans="2:5">
      <c r="D42" s="876"/>
    </row>
    <row r="43" spans="2:5">
      <c r="B43" s="1531" t="s">
        <v>308</v>
      </c>
      <c r="C43" s="1532"/>
      <c r="D43" s="875">
        <v>46070</v>
      </c>
      <c r="E43" s="1525">
        <f>IF(ISBLANK(D43),"",D43-D14)</f>
        <v>0</v>
      </c>
    </row>
    <row r="44" spans="2:5">
      <c r="B44" s="1528" t="s">
        <v>309</v>
      </c>
      <c r="C44" s="1533"/>
      <c r="D44" s="875"/>
      <c r="E44" s="1526"/>
    </row>
    <row r="45" spans="2:5">
      <c r="B45" s="1519" t="s">
        <v>310</v>
      </c>
      <c r="C45" s="1520"/>
      <c r="D45" s="883"/>
      <c r="E45" s="1527"/>
    </row>
    <row r="46" spans="2:5">
      <c r="D46" s="876"/>
    </row>
    <row r="47" spans="2:5">
      <c r="B47" s="1521" t="s">
        <v>311</v>
      </c>
      <c r="C47" s="1522"/>
      <c r="D47" s="875">
        <v>46070</v>
      </c>
      <c r="E47" s="1525">
        <f>IF(ISBLANK(D47),"",D47-D14)</f>
        <v>0</v>
      </c>
    </row>
    <row r="48" spans="2:5">
      <c r="B48" s="1523" t="s">
        <v>312</v>
      </c>
      <c r="C48" s="1524"/>
      <c r="D48" s="877"/>
      <c r="E48" s="1527"/>
    </row>
  </sheetData>
  <mergeCells count="64">
    <mergeCell ref="B1:J1"/>
    <mergeCell ref="B3:C3"/>
    <mergeCell ref="D3:J3"/>
    <mergeCell ref="B4:C4"/>
    <mergeCell ref="D4:J4"/>
    <mergeCell ref="B5:C5"/>
    <mergeCell ref="D5:J5"/>
    <mergeCell ref="B6:C6"/>
    <mergeCell ref="D6:J6"/>
    <mergeCell ref="B7:C7"/>
    <mergeCell ref="D7:J7"/>
    <mergeCell ref="B8:C8"/>
    <mergeCell ref="D8:J8"/>
    <mergeCell ref="B9:C9"/>
    <mergeCell ref="D9:J9"/>
    <mergeCell ref="B12:C12"/>
    <mergeCell ref="D12:J12"/>
    <mergeCell ref="B13:C13"/>
    <mergeCell ref="D13:J13"/>
    <mergeCell ref="B14:C14"/>
    <mergeCell ref="D14:J14"/>
    <mergeCell ref="B15:C15"/>
    <mergeCell ref="D15:J15"/>
    <mergeCell ref="B16:C16"/>
    <mergeCell ref="D16:J16"/>
    <mergeCell ref="B17:C17"/>
    <mergeCell ref="D17:J17"/>
    <mergeCell ref="B18:C18"/>
    <mergeCell ref="D18:J18"/>
    <mergeCell ref="B19:C19"/>
    <mergeCell ref="D19:J19"/>
    <mergeCell ref="B20:C20"/>
    <mergeCell ref="D20:J20"/>
    <mergeCell ref="B21:C21"/>
    <mergeCell ref="D21:J21"/>
    <mergeCell ref="B22:C22"/>
    <mergeCell ref="D22:J22"/>
    <mergeCell ref="B23:C23"/>
    <mergeCell ref="D23:J23"/>
    <mergeCell ref="B25:C25"/>
    <mergeCell ref="B35:C35"/>
    <mergeCell ref="B36:C36"/>
    <mergeCell ref="B38:C38"/>
    <mergeCell ref="B26:C26"/>
    <mergeCell ref="B27:C27"/>
    <mergeCell ref="B28:C28"/>
    <mergeCell ref="B30:C30"/>
    <mergeCell ref="B31:C31"/>
    <mergeCell ref="B45:C45"/>
    <mergeCell ref="B47:C47"/>
    <mergeCell ref="B48:C48"/>
    <mergeCell ref="E26:E28"/>
    <mergeCell ref="E30:E32"/>
    <mergeCell ref="E34:E36"/>
    <mergeCell ref="E38:E41"/>
    <mergeCell ref="E43:E45"/>
    <mergeCell ref="E47:E48"/>
    <mergeCell ref="B39:C39"/>
    <mergeCell ref="B40:C40"/>
    <mergeCell ref="B41:C41"/>
    <mergeCell ref="B43:C43"/>
    <mergeCell ref="B44:C44"/>
    <mergeCell ref="B32:C32"/>
    <mergeCell ref="B34:C34"/>
  </mergeCells>
  <dataValidations count="1">
    <dataValidation type="date" allowBlank="1" showInputMessage="1" showErrorMessage="1" errorTitle="Date only" error="Please enter only Date" sqref="D16:D19" xr:uid="{00000000-0002-0000-0400-000002000000}">
      <formula1>32874</formula1>
      <formula2>72686</formula2>
    </dataValidation>
  </dataValidations>
  <pageMargins left="0.7" right="0.7" top="0.75" bottom="0.75" header="0.3" footer="0.3"/>
  <pageSetup paperSize="9" orientation="portrait"/>
  <ignoredErrors>
    <ignoredError sqref="D20 D12:J19" unlockedFormula="1"/>
  </ignoredErrors>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Codes!$D$12:$D$20</xm:f>
          </x14:formula1>
          <xm:sqref>D7</xm:sqref>
        </x14:dataValidation>
        <x14:dataValidation type="list" allowBlank="1" showInputMessage="1" showErrorMessage="1" xr:uid="{00000000-0002-0000-0400-000001000000}">
          <x14:formula1>
            <xm:f>Codes!$H$12:$H$18</xm:f>
          </x14:formula1>
          <xm:sqref>D8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79995117038483843"/>
  </sheetPr>
  <dimension ref="A1:V46"/>
  <sheetViews>
    <sheetView zoomScale="82" zoomScaleNormal="82" workbookViewId="0">
      <selection activeCell="Q4" sqref="Q4"/>
    </sheetView>
  </sheetViews>
  <sheetFormatPr defaultColWidth="9" defaultRowHeight="14.4"/>
  <cols>
    <col min="1" max="1" width="38.44140625" customWidth="1"/>
    <col min="2" max="2" width="16.77734375" customWidth="1"/>
    <col min="4" max="8" width="13.6640625" customWidth="1"/>
    <col min="9" max="9" width="1.6640625" customWidth="1"/>
    <col min="10" max="10" width="13.6640625" customWidth="1"/>
    <col min="12" max="15" width="13.6640625" customWidth="1"/>
    <col min="22" max="22" width="11.6640625" customWidth="1"/>
  </cols>
  <sheetData>
    <row r="1" spans="1:22" ht="15" customHeight="1">
      <c r="A1" s="1570" t="s">
        <v>29</v>
      </c>
      <c r="B1" s="1578" t="s">
        <v>313</v>
      </c>
      <c r="C1" s="1579"/>
      <c r="D1" s="1579"/>
      <c r="E1" s="1579"/>
      <c r="F1" s="1579"/>
      <c r="G1" s="1579"/>
      <c r="H1" s="1579"/>
      <c r="I1" s="1579"/>
      <c r="J1" s="1579"/>
      <c r="K1" s="1579"/>
      <c r="L1" s="1579"/>
      <c r="M1" s="1579"/>
      <c r="N1" s="1579"/>
      <c r="O1" s="1580"/>
      <c r="P1" s="367"/>
      <c r="Q1" s="367"/>
      <c r="R1" s="367"/>
    </row>
    <row r="2" spans="1:22" ht="15" customHeight="1">
      <c r="A2" s="1571"/>
      <c r="B2" s="1581"/>
      <c r="C2" s="1582"/>
      <c r="D2" s="1582"/>
      <c r="E2" s="1582"/>
      <c r="F2" s="1582"/>
      <c r="G2" s="1582"/>
      <c r="H2" s="1582"/>
      <c r="I2" s="1582"/>
      <c r="J2" s="1582"/>
      <c r="K2" s="1582"/>
      <c r="L2" s="1582"/>
      <c r="M2" s="1582"/>
      <c r="N2" s="1582"/>
      <c r="O2" s="1583"/>
      <c r="P2" s="367"/>
      <c r="Q2" s="367"/>
      <c r="R2" s="367"/>
    </row>
    <row r="3" spans="1:22" ht="15.75" customHeight="1">
      <c r="A3" s="1572"/>
      <c r="B3" s="1584"/>
      <c r="C3" s="1585"/>
      <c r="D3" s="1585"/>
      <c r="E3" s="1585"/>
      <c r="F3" s="1585"/>
      <c r="G3" s="1585"/>
      <c r="H3" s="1585"/>
      <c r="I3" s="1585"/>
      <c r="J3" s="1585"/>
      <c r="K3" s="1585"/>
      <c r="L3" s="1585"/>
      <c r="M3" s="1585"/>
      <c r="N3" s="1585"/>
      <c r="O3" s="1586"/>
      <c r="P3" s="367"/>
      <c r="Q3" s="367"/>
      <c r="R3" s="367"/>
    </row>
    <row r="4" spans="1:22" ht="21.75" customHeight="1">
      <c r="A4" s="1587" t="s">
        <v>314</v>
      </c>
      <c r="B4" s="1588"/>
      <c r="C4" s="1588"/>
      <c r="D4" s="1588"/>
      <c r="E4" s="1588"/>
      <c r="F4" s="1588"/>
      <c r="G4" s="1588"/>
      <c r="H4" s="1589"/>
      <c r="I4" s="368"/>
      <c r="J4" s="1587" t="s">
        <v>315</v>
      </c>
      <c r="K4" s="1588"/>
      <c r="L4" s="1588"/>
      <c r="M4" s="1588"/>
      <c r="N4" s="1588"/>
      <c r="O4" s="1588"/>
    </row>
    <row r="5" spans="1:22" ht="18.600000000000001" customHeight="1">
      <c r="A5" s="1573" t="s">
        <v>70</v>
      </c>
      <c r="B5" s="1491" t="s">
        <v>71</v>
      </c>
      <c r="C5" s="1575" t="s">
        <v>72</v>
      </c>
      <c r="D5" s="1356" t="s">
        <v>316</v>
      </c>
      <c r="E5" s="1358"/>
      <c r="F5" s="369"/>
      <c r="G5" s="1356" t="s">
        <v>317</v>
      </c>
      <c r="H5" s="1358"/>
      <c r="I5" s="370"/>
      <c r="J5" s="1576" t="s">
        <v>318</v>
      </c>
      <c r="K5" s="1575" t="s">
        <v>72</v>
      </c>
      <c r="L5" s="1356" t="s">
        <v>319</v>
      </c>
      <c r="M5" s="1358"/>
      <c r="N5" s="1356" t="s">
        <v>320</v>
      </c>
      <c r="O5" s="1358"/>
    </row>
    <row r="6" spans="1:22" ht="32.25" customHeight="1">
      <c r="A6" s="1574"/>
      <c r="B6" s="1486"/>
      <c r="C6" s="1486"/>
      <c r="D6" s="371" t="s">
        <v>321</v>
      </c>
      <c r="E6" s="372" t="s">
        <v>322</v>
      </c>
      <c r="F6" s="372" t="s">
        <v>80</v>
      </c>
      <c r="G6" s="373" t="s">
        <v>321</v>
      </c>
      <c r="H6" s="374" t="s">
        <v>322</v>
      </c>
      <c r="I6" s="375"/>
      <c r="J6" s="1577" t="s">
        <v>318</v>
      </c>
      <c r="K6" s="1486" t="s">
        <v>72</v>
      </c>
      <c r="L6" s="371" t="s">
        <v>321</v>
      </c>
      <c r="M6" s="372" t="s">
        <v>322</v>
      </c>
      <c r="N6" s="373" t="s">
        <v>321</v>
      </c>
      <c r="O6" s="376" t="s">
        <v>322</v>
      </c>
    </row>
    <row r="7" spans="1:22">
      <c r="A7" s="377" t="s">
        <v>323</v>
      </c>
      <c r="B7" s="378">
        <f>'Current Week'!J3</f>
        <v>0</v>
      </c>
      <c r="C7" s="379">
        <f>IF(ISBLANK(B7)," ",B7/$B$45)</f>
        <v>0</v>
      </c>
      <c r="D7" s="378">
        <f>'Current Week'!H3-'Previous Week'!H3</f>
        <v>0</v>
      </c>
      <c r="E7" s="378">
        <f>'Current Week'!I3-'Previous Week'!I3</f>
        <v>0</v>
      </c>
      <c r="F7" s="378">
        <f>G7</f>
        <v>0</v>
      </c>
      <c r="G7" s="378">
        <f>'Current Week'!H3</f>
        <v>0</v>
      </c>
      <c r="H7" s="378">
        <f>'Current Week'!I3</f>
        <v>0</v>
      </c>
      <c r="I7" s="380"/>
      <c r="J7" s="378">
        <f>'Current Week'!M3</f>
        <v>10000</v>
      </c>
      <c r="K7" s="379">
        <f t="shared" ref="K7:K12" si="0">IF(ISBLANK(J7),"",J7/$J$45)</f>
        <v>0.29994001199760045</v>
      </c>
      <c r="L7" s="378">
        <f>'Current Week'!N3-'Previous Week'!N3</f>
        <v>227</v>
      </c>
      <c r="M7" s="378">
        <f>'Current Week'!O3-'Previous Week'!O3</f>
        <v>885</v>
      </c>
      <c r="N7" s="378">
        <f>'Current Week'!N3</f>
        <v>7927</v>
      </c>
      <c r="O7" s="378">
        <f>'Current Week'!O3</f>
        <v>7935</v>
      </c>
    </row>
    <row r="8" spans="1:22">
      <c r="A8" s="381" t="s">
        <v>324</v>
      </c>
      <c r="B8" s="378">
        <f>'Current Week'!J17+'Current Week'!J865+'Current Week'!J1610</f>
        <v>0</v>
      </c>
      <c r="C8" s="379">
        <f t="shared" ref="C8:C44" si="1">IF(ISBLANK(B8),"",B8/$B$45)</f>
        <v>0</v>
      </c>
      <c r="D8" s="378">
        <f>('Current Week'!H17+'Current Week'!H865+'Current Week'!H1610)-('Previous Week'!H17-'Previous Week'!H865-'Previous Week'!H1610)</f>
        <v>0</v>
      </c>
      <c r="E8" s="378">
        <f>('Current Week'!I17+'Current Week'!I865+'Current Week'!I1610)-('Previous Week'!I17-'Previous Week'!I865-'Previous Week'!I1610)</f>
        <v>0</v>
      </c>
      <c r="F8" s="378">
        <f t="shared" ref="F8:F44" si="2">G8</f>
        <v>0</v>
      </c>
      <c r="G8" s="378">
        <f>'Current Week'!H17+'Current Week'!H865+'Current Week'!H1610</f>
        <v>0</v>
      </c>
      <c r="H8" s="378">
        <f>'Current Week'!I17+'Current Week'!I865+'Current Week'!I1610</f>
        <v>0</v>
      </c>
      <c r="I8" s="380"/>
      <c r="J8" s="378">
        <f>'Current Week'!M17+'Current Week'!M865+'Current Week'!M1610</f>
        <v>0</v>
      </c>
      <c r="K8" s="382">
        <f t="shared" si="0"/>
        <v>0</v>
      </c>
      <c r="L8" s="378">
        <f>('Current Week'!N17+'Current Week'!N865+'Current Week'!N1610)-('Previous Week'!N17-'Previous Week'!N865-'Previous Week'!N1610)</f>
        <v>0</v>
      </c>
      <c r="M8" s="378">
        <f>('Current Week'!O17+'Current Week'!O865+'Current Week'!O1610)-('Previous Week'!O17-'Previous Week'!O865-'Previous Week'!O1610)</f>
        <v>0</v>
      </c>
      <c r="N8" s="378">
        <f>'Current Week'!N17+'Current Week'!N865+'Current Week'!N1610</f>
        <v>0</v>
      </c>
      <c r="O8" s="378">
        <f>'Current Week'!O17+'Current Week'!O865+'Current Week'!O1610</f>
        <v>0</v>
      </c>
      <c r="T8" s="51"/>
      <c r="U8" s="51"/>
      <c r="V8" s="52"/>
    </row>
    <row r="9" spans="1:22">
      <c r="A9" s="377" t="s">
        <v>325</v>
      </c>
      <c r="B9" s="378">
        <f>'Current Week'!J34+'Current Week'!J882+'Current Week'!J1627</f>
        <v>1071299.79</v>
      </c>
      <c r="C9" s="379">
        <f t="shared" si="1"/>
        <v>3.0000000000000006E-2</v>
      </c>
      <c r="D9" s="378">
        <f>('Current Week'!H34+'Current Week'!H882+'Current Week'!H1627)-('Previous Week'!H34-'Previous Week'!H882-'Previous Week'!H1627)</f>
        <v>1090347.1800000002</v>
      </c>
      <c r="E9" s="378">
        <f>('Current Week'!I34+'Current Week'!I882+'Current Week'!I1627)-('Previous Week'!I34-'Previous Week'!I882-'Previous Week'!I1627)</f>
        <v>1090347.1800000002</v>
      </c>
      <c r="F9" s="378">
        <f t="shared" si="2"/>
        <v>1071299.79</v>
      </c>
      <c r="G9" s="378">
        <f>'Current Week'!H34+'Current Week'!H882+'Current Week'!H1627</f>
        <v>1071299.79</v>
      </c>
      <c r="H9" s="378">
        <f>'Current Week'!I34+'Current Week'!I882+'Current Week'!I1627</f>
        <v>1071299.79</v>
      </c>
      <c r="I9" s="380"/>
      <c r="J9" s="378">
        <f>'Current Week'!M34+'Current Week'!M882+'Current Week'!M1627</f>
        <v>0</v>
      </c>
      <c r="K9" s="379">
        <f t="shared" si="0"/>
        <v>0</v>
      </c>
      <c r="L9" s="378">
        <f>('Current Week'!N34+'Current Week'!N882+'Current Week'!N1627)-('Previous Week'!N34-'Previous Week'!N882-'Previous Week'!N1627)</f>
        <v>0</v>
      </c>
      <c r="M9" s="378">
        <f>('Current Week'!O34+'Current Week'!O882+'Current Week'!O1627)-('Previous Week'!O34-'Previous Week'!O882-'Previous Week'!O1627)</f>
        <v>0</v>
      </c>
      <c r="N9" s="378">
        <f>'Current Week'!N34+'Current Week'!N882+'Current Week'!N1627</f>
        <v>0</v>
      </c>
      <c r="O9" s="378">
        <f>'Current Week'!O34+'Current Week'!O882+'Current Week'!O1627</f>
        <v>0</v>
      </c>
      <c r="T9" s="51"/>
      <c r="U9" s="51"/>
      <c r="V9" s="52"/>
    </row>
    <row r="10" spans="1:22">
      <c r="A10" s="383" t="s">
        <v>326</v>
      </c>
      <c r="B10" s="384">
        <f>'Current Week'!J34</f>
        <v>526126.19999999995</v>
      </c>
      <c r="C10" s="385">
        <f t="shared" si="1"/>
        <v>1.4733304484265793E-2</v>
      </c>
      <c r="D10" s="991">
        <f>('Current Week'!H34-'Previous Week'!H34)</f>
        <v>0</v>
      </c>
      <c r="E10" s="991">
        <f>('Current Week'!I34-'Previous Week'!I34)</f>
        <v>0</v>
      </c>
      <c r="F10" s="384">
        <f t="shared" si="2"/>
        <v>526126.19999999995</v>
      </c>
      <c r="G10" s="384">
        <f>'Current Week'!H34</f>
        <v>526126.19999999995</v>
      </c>
      <c r="H10" s="384">
        <f>'Current Week'!I34</f>
        <v>526126.19999999995</v>
      </c>
      <c r="I10" s="386"/>
      <c r="J10" s="384">
        <f>'Current Week'!M34</f>
        <v>0</v>
      </c>
      <c r="K10" s="992">
        <f t="shared" si="0"/>
        <v>0</v>
      </c>
      <c r="L10" s="388">
        <f>'Current Week'!N34-'Previous Week'!N34</f>
        <v>0</v>
      </c>
      <c r="M10" s="388">
        <f>'Current Week'!O34-'Previous Week'!O34</f>
        <v>0</v>
      </c>
      <c r="N10" s="384">
        <f>'Current Week'!N34</f>
        <v>0</v>
      </c>
      <c r="O10" s="384">
        <f>'Current Week'!O34</f>
        <v>0</v>
      </c>
      <c r="T10" s="51"/>
      <c r="U10" s="51"/>
      <c r="V10" s="52"/>
    </row>
    <row r="11" spans="1:22">
      <c r="A11" s="389" t="s">
        <v>327</v>
      </c>
      <c r="B11" s="390">
        <f>'Current Week'!J119</f>
        <v>0</v>
      </c>
      <c r="C11" s="391">
        <f t="shared" si="1"/>
        <v>0</v>
      </c>
      <c r="D11" s="390">
        <f>'Current Week'!H119-'Previous Week'!H119</f>
        <v>0</v>
      </c>
      <c r="E11" s="390">
        <f>'Current Week'!I119-'Previous Week'!I119</f>
        <v>0</v>
      </c>
      <c r="F11" s="390">
        <f t="shared" si="2"/>
        <v>0</v>
      </c>
      <c r="G11" s="390">
        <f>'Current Week'!H119</f>
        <v>0</v>
      </c>
      <c r="H11" s="390">
        <f>'Current Week'!I119</f>
        <v>0</v>
      </c>
      <c r="I11" s="386"/>
      <c r="J11" s="390">
        <f>'Current Week'!M119</f>
        <v>0</v>
      </c>
      <c r="K11" s="392">
        <f t="shared" si="0"/>
        <v>0</v>
      </c>
      <c r="L11" s="393">
        <f>'Current Week'!N119-'Previous Week'!N119</f>
        <v>0</v>
      </c>
      <c r="M11" s="393">
        <f>'Current Week'!O119-'Previous Week'!O119</f>
        <v>0</v>
      </c>
      <c r="N11" s="390">
        <f>'Current Week'!N119</f>
        <v>0</v>
      </c>
      <c r="O11" s="390">
        <f>'Current Week'!O119</f>
        <v>0</v>
      </c>
      <c r="V11" s="52"/>
    </row>
    <row r="12" spans="1:22">
      <c r="A12" s="389" t="s">
        <v>328</v>
      </c>
      <c r="B12" s="390">
        <f>'Current Week'!J285</f>
        <v>526126.19999999995</v>
      </c>
      <c r="C12" s="391">
        <f t="shared" si="1"/>
        <v>1.4733304484265793E-2</v>
      </c>
      <c r="D12" s="390">
        <f>'Current Week'!H285-'Previous Week'!H285</f>
        <v>0</v>
      </c>
      <c r="E12" s="390">
        <f>'Current Week'!I285-'Previous Week'!I285</f>
        <v>0</v>
      </c>
      <c r="F12" s="390">
        <f t="shared" si="2"/>
        <v>526126.19999999995</v>
      </c>
      <c r="G12" s="390">
        <f>'Current Week'!H285</f>
        <v>526126.19999999995</v>
      </c>
      <c r="H12" s="390">
        <f>'Current Week'!I285</f>
        <v>526126.19999999995</v>
      </c>
      <c r="I12" s="386"/>
      <c r="J12" s="390">
        <f>'Current Week'!M285</f>
        <v>0</v>
      </c>
      <c r="K12" s="392">
        <f t="shared" si="0"/>
        <v>0</v>
      </c>
      <c r="L12" s="393">
        <f>'Current Week'!N285-'Previous Week'!N285</f>
        <v>0</v>
      </c>
      <c r="M12" s="393">
        <f>'Current Week'!O285-'Previous Week'!O285</f>
        <v>0</v>
      </c>
      <c r="N12" s="390">
        <f>'Current Week'!N285</f>
        <v>0</v>
      </c>
      <c r="O12" s="390">
        <f>'Current Week'!O285</f>
        <v>0</v>
      </c>
    </row>
    <row r="13" spans="1:22">
      <c r="A13" s="383" t="s">
        <v>329</v>
      </c>
      <c r="B13" s="384">
        <f>'Current Week'!J882</f>
        <v>204439.56</v>
      </c>
      <c r="C13" s="385">
        <f t="shared" si="1"/>
        <v>5.72499580159537E-3</v>
      </c>
      <c r="D13" s="384">
        <f>'Current Week'!H882-'Previous Week'!H882</f>
        <v>0</v>
      </c>
      <c r="E13" s="384">
        <f>'Current Week'!I882-'Previous Week'!I882</f>
        <v>0</v>
      </c>
      <c r="F13" s="384">
        <f t="shared" si="2"/>
        <v>204439.56</v>
      </c>
      <c r="G13" s="384">
        <f>'Current Week'!H882</f>
        <v>204439.56</v>
      </c>
      <c r="H13" s="384">
        <f>'Current Week'!I882</f>
        <v>204439.56</v>
      </c>
      <c r="I13" s="386"/>
      <c r="J13" s="384">
        <f>'Current Week'!M882</f>
        <v>0</v>
      </c>
      <c r="K13" s="387"/>
      <c r="L13" s="388">
        <f>'Current Week'!N882-'Previous Week'!N882</f>
        <v>0</v>
      </c>
      <c r="M13" s="388">
        <f>'Current Week'!O882-'Previous Week'!O882</f>
        <v>0</v>
      </c>
      <c r="N13" s="384">
        <f>'Current Week'!N882</f>
        <v>0</v>
      </c>
      <c r="O13" s="384">
        <f>'Current Week'!O882</f>
        <v>0</v>
      </c>
      <c r="T13" s="51"/>
      <c r="U13" s="51"/>
      <c r="V13" s="52"/>
    </row>
    <row r="14" spans="1:22">
      <c r="A14" s="389" t="s">
        <v>327</v>
      </c>
      <c r="B14" s="390">
        <f>'Current Week'!J948</f>
        <v>0</v>
      </c>
      <c r="C14" s="391">
        <f t="shared" si="1"/>
        <v>0</v>
      </c>
      <c r="D14" s="390">
        <f>'Current Week'!H948-'Previous Week'!H948</f>
        <v>0</v>
      </c>
      <c r="E14" s="390">
        <f>'Current Week'!I948-'Previous Week'!I948</f>
        <v>0</v>
      </c>
      <c r="F14" s="390">
        <f t="shared" si="2"/>
        <v>0</v>
      </c>
      <c r="G14" s="390">
        <f>'Current Week'!H948</f>
        <v>0</v>
      </c>
      <c r="H14" s="390">
        <f>'Current Week'!I948</f>
        <v>0</v>
      </c>
      <c r="I14" s="386"/>
      <c r="J14" s="390">
        <f>'Current Week'!M948</f>
        <v>0</v>
      </c>
      <c r="K14" s="392">
        <f>IF(ISBLANK(J14),"",J14/$J$45)</f>
        <v>0</v>
      </c>
      <c r="L14" s="393">
        <f>'Current Week'!N948-'Previous Week'!N948</f>
        <v>0</v>
      </c>
      <c r="M14" s="393">
        <f>'Current Week'!O948-'Previous Week'!O948</f>
        <v>0</v>
      </c>
      <c r="N14" s="390">
        <f>'Current Week'!N948</f>
        <v>0</v>
      </c>
      <c r="O14" s="390">
        <f>'Current Week'!O948</f>
        <v>0</v>
      </c>
    </row>
    <row r="15" spans="1:22">
      <c r="A15" s="389" t="s">
        <v>328</v>
      </c>
      <c r="B15" s="390">
        <f>'Current Week'!J1099</f>
        <v>204439.56</v>
      </c>
      <c r="C15" s="391">
        <f t="shared" si="1"/>
        <v>5.72499580159537E-3</v>
      </c>
      <c r="D15" s="390">
        <f>'Current Week'!H1099-'Previous Week'!H1099</f>
        <v>0</v>
      </c>
      <c r="E15" s="390">
        <f>'Current Week'!I1099-'Previous Week'!I1099</f>
        <v>0</v>
      </c>
      <c r="F15" s="390">
        <f t="shared" si="2"/>
        <v>204439.56</v>
      </c>
      <c r="G15" s="390">
        <f>'Current Week'!H1099</f>
        <v>204439.56</v>
      </c>
      <c r="H15" s="390">
        <f>'Current Week'!I1099</f>
        <v>204439.56</v>
      </c>
      <c r="I15" s="386"/>
      <c r="J15" s="390">
        <f>'Current Week'!M1099</f>
        <v>0</v>
      </c>
      <c r="K15" s="392">
        <f>IF(ISBLANK(J15),"",J15/$J$45)</f>
        <v>0</v>
      </c>
      <c r="L15" s="393">
        <f>'Current Week'!N1099-'Previous Week'!N1099</f>
        <v>0</v>
      </c>
      <c r="M15" s="393">
        <f>'Current Week'!O1099-'Previous Week'!O1099</f>
        <v>0</v>
      </c>
      <c r="N15" s="390">
        <f>'Current Week'!N1099</f>
        <v>0</v>
      </c>
      <c r="O15" s="390">
        <f>'Current Week'!O1099</f>
        <v>0</v>
      </c>
    </row>
    <row r="16" spans="1:22">
      <c r="A16" s="383" t="s">
        <v>330</v>
      </c>
      <c r="B16" s="384">
        <f>'Current Week'!J1627</f>
        <v>340734.03</v>
      </c>
      <c r="C16" s="385">
        <f t="shared" si="1"/>
        <v>9.5416997141388443E-3</v>
      </c>
      <c r="D16" s="384">
        <f>'Current Week'!H1627-'Previous Week'!H1627</f>
        <v>0</v>
      </c>
      <c r="E16" s="384">
        <f>'Current Week'!I1627-'Previous Week'!I1627</f>
        <v>0</v>
      </c>
      <c r="F16" s="384">
        <f t="shared" si="2"/>
        <v>340734.03</v>
      </c>
      <c r="G16" s="384">
        <f>'Current Week'!H1627</f>
        <v>340734.03</v>
      </c>
      <c r="H16" s="384">
        <f>'Current Week'!I1627</f>
        <v>340734.03</v>
      </c>
      <c r="I16" s="386"/>
      <c r="J16" s="384">
        <f>'Current Week'!M1627</f>
        <v>0</v>
      </c>
      <c r="K16" s="387"/>
      <c r="L16" s="388">
        <f>'Current Week'!N1627-'Previous Week'!N1627</f>
        <v>0</v>
      </c>
      <c r="M16" s="388">
        <f>'Current Week'!O1627-'Previous Week'!O1627</f>
        <v>0</v>
      </c>
      <c r="N16" s="384">
        <f>'Current Week'!N1627</f>
        <v>0</v>
      </c>
      <c r="O16" s="384">
        <f>'Current Week'!O1627</f>
        <v>0</v>
      </c>
      <c r="T16" s="51"/>
      <c r="U16" s="51"/>
      <c r="V16" s="52"/>
    </row>
    <row r="17" spans="1:22">
      <c r="A17" s="389" t="s">
        <v>327</v>
      </c>
      <c r="B17" s="390">
        <f>'Current Week'!J1712</f>
        <v>0</v>
      </c>
      <c r="C17" s="391">
        <f t="shared" si="1"/>
        <v>0</v>
      </c>
      <c r="D17" s="390">
        <f>'Current Week'!H1712-'Previous Week'!H1712</f>
        <v>0</v>
      </c>
      <c r="E17" s="390">
        <f>'Current Week'!I1712-'Previous Week'!I1712</f>
        <v>0</v>
      </c>
      <c r="F17" s="390">
        <f t="shared" si="2"/>
        <v>0</v>
      </c>
      <c r="G17" s="390">
        <f>'Current Week'!H1712</f>
        <v>0</v>
      </c>
      <c r="H17" s="390">
        <f>'Current Week'!I1712</f>
        <v>0</v>
      </c>
      <c r="I17" s="386"/>
      <c r="J17" s="390">
        <f>'Current Week'!M1712</f>
        <v>0</v>
      </c>
      <c r="K17" s="392">
        <f>IF(ISBLANK(J17),"",J17/$J$45)</f>
        <v>0</v>
      </c>
      <c r="L17" s="393">
        <f>'Current Week'!N1712-'Previous Week'!N1712</f>
        <v>0</v>
      </c>
      <c r="M17" s="393">
        <f>'Current Week'!O1712-'Previous Week'!O1712</f>
        <v>0</v>
      </c>
      <c r="N17" s="390">
        <f>'Current Week'!N1712</f>
        <v>0</v>
      </c>
      <c r="O17" s="390">
        <f>'Current Week'!O1712</f>
        <v>0</v>
      </c>
    </row>
    <row r="18" spans="1:22">
      <c r="A18" s="389" t="s">
        <v>328</v>
      </c>
      <c r="B18" s="390">
        <f>'Current Week'!J1885</f>
        <v>340734.03</v>
      </c>
      <c r="C18" s="391">
        <f t="shared" si="1"/>
        <v>9.5416997141388443E-3</v>
      </c>
      <c r="D18" s="390">
        <f>'Current Week'!H1885-'Previous Week'!H1885</f>
        <v>0</v>
      </c>
      <c r="E18" s="390">
        <f>'Current Week'!I1885-'Previous Week'!I1885</f>
        <v>0</v>
      </c>
      <c r="F18" s="390">
        <f t="shared" si="2"/>
        <v>340734.03</v>
      </c>
      <c r="G18" s="390">
        <f>'Current Week'!H1885</f>
        <v>340734.03</v>
      </c>
      <c r="H18" s="390">
        <f>'Current Week'!I1885</f>
        <v>340734.03</v>
      </c>
      <c r="I18" s="386"/>
      <c r="J18" s="390">
        <f>'Current Week'!M1885</f>
        <v>0</v>
      </c>
      <c r="K18" s="392">
        <f>IF(ISBLANK(J18),"",J18/$J$45)</f>
        <v>0</v>
      </c>
      <c r="L18" s="393">
        <f>'Current Week'!N1885-'Previous Week'!N1885</f>
        <v>0</v>
      </c>
      <c r="M18" s="393">
        <f>'Current Week'!O1885-'Previous Week'!O1885</f>
        <v>0</v>
      </c>
      <c r="N18" s="390">
        <f>'Current Week'!N1885</f>
        <v>0</v>
      </c>
      <c r="O18" s="390">
        <f>'Current Week'!O1885</f>
        <v>0</v>
      </c>
    </row>
    <row r="19" spans="1:22">
      <c r="A19" s="377" t="s">
        <v>331</v>
      </c>
      <c r="B19" s="378">
        <f>'Current Week'!J379+'Current Week'!J1185+'Current Week'!J1974</f>
        <v>9641698.1099999994</v>
      </c>
      <c r="C19" s="379">
        <f t="shared" si="1"/>
        <v>0.27</v>
      </c>
      <c r="D19" s="378">
        <f>('Current Week'!H379+'Current Week'!H1185+'Current Week'!H1974)-('Previous Week'!H379-'Previous Week'!H1185-'Previous Week'!H1974)</f>
        <v>9813124.6199999992</v>
      </c>
      <c r="E19" s="378">
        <f>('Current Week'!I379+'Current Week'!I1185+'Current Week'!I1974)-('Previous Week'!I379-'Previous Week'!I1185-'Previous Week'!I1974)</f>
        <v>8945474.8200000003</v>
      </c>
      <c r="F19" s="378">
        <f t="shared" si="2"/>
        <v>9641698.1099999994</v>
      </c>
      <c r="G19" s="378">
        <f>'Current Week'!H379+'Current Week'!H1185+'Current Week'!H1974</f>
        <v>9641698.1099999994</v>
      </c>
      <c r="H19" s="378">
        <f>'Current Week'!I379+'Current Week'!I1185+'Current Week'!I1974</f>
        <v>8769229.6999999993</v>
      </c>
      <c r="I19" s="380"/>
      <c r="J19" s="378">
        <f>'Current Week'!M379+'Current Week'!M1185+'Current Week'!M1974</f>
        <v>0</v>
      </c>
      <c r="K19" s="379">
        <f>IF(ISBLANK(J19),"",J19/$J$45)</f>
        <v>0</v>
      </c>
      <c r="L19" s="378">
        <f>('Current Week'!N379+'Current Week'!N1185+'Current Week'!N1974)-('Previous Week'!N379-'Previous Week'!N1185-'Previous Week'!N1974)</f>
        <v>0</v>
      </c>
      <c r="M19" s="378">
        <f>('Current Week'!O379+'Current Week'!O1185+'Current Week'!O1974)-('Previous Week'!O379-'Previous Week'!O1185-'Previous Week'!O1974)</f>
        <v>0</v>
      </c>
      <c r="N19" s="378">
        <f>'Current Week'!N379+'Current Week'!N1185+'Current Week'!N1974</f>
        <v>0</v>
      </c>
      <c r="O19" s="378">
        <f>'Current Week'!O379+'Current Week'!O1185+'Current Week'!O1974</f>
        <v>0</v>
      </c>
      <c r="T19" s="51"/>
      <c r="U19" s="51"/>
      <c r="V19" s="52"/>
    </row>
    <row r="20" spans="1:22">
      <c r="A20" s="383" t="s">
        <v>326</v>
      </c>
      <c r="B20" s="384">
        <f>'Current Week'!J379</f>
        <v>4735135.8</v>
      </c>
      <c r="C20" s="385">
        <f t="shared" si="1"/>
        <v>0.13259974035839214</v>
      </c>
      <c r="D20" s="384">
        <f>'Current Week'!H379-'Previous Week'!H379</f>
        <v>0</v>
      </c>
      <c r="E20" s="384">
        <f>'Current Week'!I379-'Previous Week'!I379</f>
        <v>393630.21999999974</v>
      </c>
      <c r="F20" s="384">
        <f t="shared" si="2"/>
        <v>4735135.8</v>
      </c>
      <c r="G20" s="384">
        <f>'Current Week'!H379</f>
        <v>4735135.8</v>
      </c>
      <c r="H20" s="384">
        <f>'Current Week'!I379</f>
        <v>4290343.42</v>
      </c>
      <c r="I20" s="386"/>
      <c r="J20" s="384">
        <f>'Current Week'!M379</f>
        <v>0</v>
      </c>
      <c r="K20" s="387"/>
      <c r="L20" s="384">
        <f>'Current Week'!N379-'Previous Week'!N379</f>
        <v>0</v>
      </c>
      <c r="M20" s="384">
        <f>'Current Week'!O379-'Previous Week'!O379</f>
        <v>0</v>
      </c>
      <c r="N20" s="384">
        <f>'Current Week'!N379</f>
        <v>0</v>
      </c>
      <c r="O20" s="384">
        <f>'Current Week'!O379</f>
        <v>0</v>
      </c>
    </row>
    <row r="21" spans="1:22">
      <c r="A21" s="389" t="s">
        <v>332</v>
      </c>
      <c r="B21" s="390">
        <f>'Current Week'!J380</f>
        <v>3229967.34</v>
      </c>
      <c r="C21" s="391">
        <f t="shared" si="1"/>
        <v>9.0449957243060805E-2</v>
      </c>
      <c r="D21" s="390">
        <f>'Current Week'!H380-'Previous Week'!H380</f>
        <v>0</v>
      </c>
      <c r="E21" s="390">
        <f>'Current Week'!I380-'Previous Week'!I380</f>
        <v>377836.7799999998</v>
      </c>
      <c r="F21" s="390">
        <f t="shared" si="2"/>
        <v>3229967.34</v>
      </c>
      <c r="G21" s="390">
        <f>'Current Week'!H380</f>
        <v>3229967.34</v>
      </c>
      <c r="H21" s="390">
        <f>'Current Week'!I380</f>
        <v>2815918.75</v>
      </c>
      <c r="I21" s="386"/>
      <c r="J21" s="390">
        <f>'Current Week'!M380</f>
        <v>0</v>
      </c>
      <c r="K21" s="392">
        <f>IF(ISBLANK(J21),"",J21/$J$45)</f>
        <v>0</v>
      </c>
      <c r="L21" s="390">
        <f>'Current Week'!N380-'Previous Week'!N380</f>
        <v>0</v>
      </c>
      <c r="M21" s="390">
        <f>'Current Week'!O380-'Previous Week'!O380</f>
        <v>0</v>
      </c>
      <c r="N21" s="390">
        <f>'Current Week'!N380</f>
        <v>0</v>
      </c>
      <c r="O21" s="390">
        <f>'Current Week'!O380</f>
        <v>0</v>
      </c>
    </row>
    <row r="22" spans="1:22">
      <c r="A22" s="389" t="s">
        <v>333</v>
      </c>
      <c r="B22" s="390">
        <f>'Current Week'!J526</f>
        <v>1505168.46</v>
      </c>
      <c r="C22" s="391">
        <f t="shared" si="1"/>
        <v>4.2149783115331338E-2</v>
      </c>
      <c r="D22" s="390">
        <f>'Current Week'!H526-'Previous Week'!H526</f>
        <v>0</v>
      </c>
      <c r="E22" s="390">
        <f>'Current Week'!I526-'Previous Week'!I526</f>
        <v>15793.439999999944</v>
      </c>
      <c r="F22" s="390">
        <f t="shared" si="2"/>
        <v>1505168.46</v>
      </c>
      <c r="G22" s="390">
        <f>'Current Week'!H526</f>
        <v>1505168.46</v>
      </c>
      <c r="H22" s="390">
        <f>'Current Week'!I526</f>
        <v>1474424.67</v>
      </c>
      <c r="I22" s="386"/>
      <c r="J22" s="390">
        <f>'Current Week'!M526</f>
        <v>0</v>
      </c>
      <c r="K22" s="392">
        <f>IF(ISBLANK(J22),"",J22/$J$45)</f>
        <v>0</v>
      </c>
      <c r="L22" s="390">
        <f>'Current Week'!N526-'Previous Week'!N526</f>
        <v>0</v>
      </c>
      <c r="M22" s="390">
        <f>'Current Week'!O526-'Previous Week'!O526</f>
        <v>0</v>
      </c>
      <c r="N22" s="390">
        <f>'Current Week'!N526</f>
        <v>0</v>
      </c>
      <c r="O22" s="390">
        <f>'Current Week'!O526</f>
        <v>0</v>
      </c>
    </row>
    <row r="23" spans="1:22">
      <c r="A23" s="383" t="s">
        <v>329</v>
      </c>
      <c r="B23" s="384">
        <f>'Current Week'!J1185</f>
        <v>1839956.04</v>
      </c>
      <c r="C23" s="385">
        <f t="shared" si="1"/>
        <v>5.152496221435833E-2</v>
      </c>
      <c r="D23" s="384">
        <f>'Current Week'!H1185-'Previous Week'!H1185</f>
        <v>0</v>
      </c>
      <c r="E23" s="384">
        <f>'Current Week'!I1185-'Previous Week'!I1185</f>
        <v>28384.229999999981</v>
      </c>
      <c r="F23" s="384">
        <f t="shared" si="2"/>
        <v>1839956.04</v>
      </c>
      <c r="G23" s="384">
        <f>'Current Week'!H1185</f>
        <v>1839956.04</v>
      </c>
      <c r="H23" s="384">
        <f>'Current Week'!I1185</f>
        <v>1816202.83</v>
      </c>
      <c r="I23" s="386"/>
      <c r="J23" s="384">
        <f>'Current Week'!M1185</f>
        <v>0</v>
      </c>
      <c r="K23" s="387"/>
      <c r="L23" s="384">
        <f>'Current Week'!N1185-'Previous Week'!N1185</f>
        <v>0</v>
      </c>
      <c r="M23" s="384">
        <f>'Current Week'!O1185-'Previous Week'!O1185</f>
        <v>0</v>
      </c>
      <c r="N23" s="384">
        <f>'Current Week'!N1185</f>
        <v>0</v>
      </c>
      <c r="O23" s="384">
        <f>'Current Week'!O1185</f>
        <v>0</v>
      </c>
    </row>
    <row r="24" spans="1:22">
      <c r="A24" s="389" t="s">
        <v>332</v>
      </c>
      <c r="B24" s="390">
        <f>'Current Week'!J1186</f>
        <v>999589.41</v>
      </c>
      <c r="C24" s="391">
        <f t="shared" si="1"/>
        <v>2.7991867990565002E-2</v>
      </c>
      <c r="D24" s="390">
        <f>'Current Week'!H1186-'Previous Week'!H1186</f>
        <v>0</v>
      </c>
      <c r="E24" s="390">
        <f>'Current Week'!I1186-'Previous Week'!I1186</f>
        <v>19306.160000000033</v>
      </c>
      <c r="F24" s="390">
        <f t="shared" si="2"/>
        <v>999589.41</v>
      </c>
      <c r="G24" s="390">
        <f>'Current Week'!H1186</f>
        <v>999589.41</v>
      </c>
      <c r="H24" s="390">
        <f>'Current Week'!I1186</f>
        <v>981462.29</v>
      </c>
      <c r="I24" s="386"/>
      <c r="J24" s="390">
        <f>'Current Week'!M1186</f>
        <v>0</v>
      </c>
      <c r="K24" s="392">
        <f>IF(ISBLANK(J24),"",J24/$J$45)</f>
        <v>0</v>
      </c>
      <c r="L24" s="390">
        <f>'Current Week'!N1186-'Previous Week'!N1186</f>
        <v>0</v>
      </c>
      <c r="M24" s="390">
        <f>'Current Week'!O1186-'Previous Week'!O1186</f>
        <v>0</v>
      </c>
      <c r="N24" s="390">
        <f>'Current Week'!N1186</f>
        <v>0</v>
      </c>
      <c r="O24" s="390">
        <f>'Current Week'!O1186</f>
        <v>0</v>
      </c>
    </row>
    <row r="25" spans="1:22">
      <c r="A25" s="389" t="s">
        <v>333</v>
      </c>
      <c r="B25" s="390">
        <f>'Current Week'!J1319</f>
        <v>840366.63</v>
      </c>
      <c r="C25" s="391">
        <f t="shared" si="1"/>
        <v>2.3533094223793329E-2</v>
      </c>
      <c r="D25" s="390">
        <f>'Current Week'!H1319-'Previous Week'!H1319</f>
        <v>0</v>
      </c>
      <c r="E25" s="390">
        <f>'Current Week'!I1319-'Previous Week'!I1319</f>
        <v>9078.0500000000466</v>
      </c>
      <c r="F25" s="390">
        <f t="shared" si="2"/>
        <v>840366.63</v>
      </c>
      <c r="G25" s="390">
        <f>'Current Week'!H1319</f>
        <v>840366.63</v>
      </c>
      <c r="H25" s="390">
        <f>'Current Week'!I1319</f>
        <v>834740.53</v>
      </c>
      <c r="I25" s="386"/>
      <c r="J25" s="390">
        <f>'Current Week'!M1319</f>
        <v>0</v>
      </c>
      <c r="K25" s="392">
        <f>IF(ISBLANK(J25),"",J25/$J$45)</f>
        <v>0</v>
      </c>
      <c r="L25" s="390">
        <f>'Current Week'!N1319-'Previous Week'!N1319</f>
        <v>0</v>
      </c>
      <c r="M25" s="390">
        <f>'Current Week'!O1319-'Previous Week'!O1319</f>
        <v>0</v>
      </c>
      <c r="N25" s="390">
        <f>'Current Week'!N1319</f>
        <v>0</v>
      </c>
      <c r="O25" s="390">
        <f>'Current Week'!O1319</f>
        <v>0</v>
      </c>
    </row>
    <row r="26" spans="1:22">
      <c r="A26" s="383" t="s">
        <v>330</v>
      </c>
      <c r="B26" s="384">
        <f>'Current Week'!J1974</f>
        <v>3066606.27</v>
      </c>
      <c r="C26" s="385">
        <f t="shared" si="1"/>
        <v>8.5875297427249586E-2</v>
      </c>
      <c r="D26" s="384">
        <f>'Current Week'!H1974-'Previous Week'!H1974</f>
        <v>0</v>
      </c>
      <c r="E26" s="384">
        <f>'Current Week'!I1974-'Previous Week'!I1974</f>
        <v>377543.73</v>
      </c>
      <c r="F26" s="384">
        <f t="shared" si="2"/>
        <v>3066606.27</v>
      </c>
      <c r="G26" s="384">
        <f>'Current Week'!H1974</f>
        <v>3066606.27</v>
      </c>
      <c r="H26" s="384">
        <f>'Current Week'!I1974</f>
        <v>2662683.4500000002</v>
      </c>
      <c r="I26" s="386"/>
      <c r="J26" s="384">
        <f>'Current Week'!M1974</f>
        <v>0</v>
      </c>
      <c r="K26" s="387"/>
      <c r="L26" s="384">
        <f>'Current Week'!N1974-'Previous Week'!N1974</f>
        <v>0</v>
      </c>
      <c r="M26" s="384">
        <f>'Current Week'!O1974-'Previous Week'!O1974</f>
        <v>0</v>
      </c>
      <c r="N26" s="384">
        <f>'Current Week'!N1974</f>
        <v>0</v>
      </c>
      <c r="O26" s="384">
        <f>'Current Week'!O1974</f>
        <v>0</v>
      </c>
    </row>
    <row r="27" spans="1:22">
      <c r="A27" s="389" t="s">
        <v>332</v>
      </c>
      <c r="B27" s="390">
        <f>'Current Week'!J1975</f>
        <v>2561939.8199999998</v>
      </c>
      <c r="C27" s="391">
        <f t="shared" si="1"/>
        <v>7.1742938174196802E-2</v>
      </c>
      <c r="D27" s="390">
        <f>'Current Week'!H1975-'Previous Week'!H1975</f>
        <v>0</v>
      </c>
      <c r="E27" s="390">
        <f>'Current Week'!I1975-'Previous Week'!I1975</f>
        <v>376757.42000000016</v>
      </c>
      <c r="F27" s="390">
        <f t="shared" si="2"/>
        <v>2561939.8199999998</v>
      </c>
      <c r="G27" s="390">
        <f>'Current Week'!H1975</f>
        <v>2561939.8199999998</v>
      </c>
      <c r="H27" s="390">
        <f>'Current Week'!I1975</f>
        <v>2161684.91</v>
      </c>
      <c r="I27" s="386"/>
      <c r="J27" s="390">
        <f>'Current Week'!M1975</f>
        <v>0</v>
      </c>
      <c r="K27" s="392">
        <f t="shared" ref="K27:K44" si="3">IF(ISBLANK(J27),"",J27/$J$45)</f>
        <v>0</v>
      </c>
      <c r="L27" s="390">
        <f>'Current Week'!N1975-'Previous Week'!N1975</f>
        <v>0</v>
      </c>
      <c r="M27" s="390">
        <f>'Current Week'!O1975-'Previous Week'!O1975</f>
        <v>0</v>
      </c>
      <c r="N27" s="390">
        <f>'Current Week'!N1975</f>
        <v>0</v>
      </c>
      <c r="O27" s="390">
        <f>'Current Week'!O1975</f>
        <v>0</v>
      </c>
    </row>
    <row r="28" spans="1:22">
      <c r="A28" s="389" t="s">
        <v>333</v>
      </c>
      <c r="B28" s="390">
        <f>'Current Week'!J2121</f>
        <v>504666.45</v>
      </c>
      <c r="C28" s="391">
        <f t="shared" si="1"/>
        <v>1.4132359253052782E-2</v>
      </c>
      <c r="D28" s="390">
        <f>'Current Week'!H2121-'Previous Week'!H2121</f>
        <v>0</v>
      </c>
      <c r="E28" s="390">
        <f>'Current Week'!I2121-'Previous Week'!I2121</f>
        <v>786.32000000000698</v>
      </c>
      <c r="F28" s="390">
        <f t="shared" si="2"/>
        <v>504666.45</v>
      </c>
      <c r="G28" s="390">
        <f>'Current Week'!H2121</f>
        <v>504666.45</v>
      </c>
      <c r="H28" s="390">
        <f>'Current Week'!I2121</f>
        <v>500998.54</v>
      </c>
      <c r="I28" s="386"/>
      <c r="J28" s="390">
        <f>'Current Week'!M2121</f>
        <v>0</v>
      </c>
      <c r="K28" s="392">
        <f t="shared" si="3"/>
        <v>0</v>
      </c>
      <c r="L28" s="390">
        <f>'Current Week'!N2121-'Previous Week'!N2121</f>
        <v>0</v>
      </c>
      <c r="M28" s="390">
        <f>'Current Week'!O2121-'Previous Week'!O2121</f>
        <v>0</v>
      </c>
      <c r="N28" s="390">
        <f>'Current Week'!N2121</f>
        <v>0</v>
      </c>
      <c r="O28" s="390">
        <f>'Current Week'!O2121</f>
        <v>0</v>
      </c>
    </row>
    <row r="29" spans="1:22">
      <c r="A29" s="377" t="s">
        <v>334</v>
      </c>
      <c r="B29" s="378">
        <f>'Current Week'!J641+'Current Week'!J1435+'Current Week'!J2235</f>
        <v>21425995.799999997</v>
      </c>
      <c r="C29" s="379">
        <f t="shared" si="1"/>
        <v>0.60000000000000009</v>
      </c>
      <c r="D29" s="378">
        <f>('Current Week'!H641+'Current Week'!H1435+'Current Week'!H2235)-('Previous Week'!H641-'Previous Week'!H1435-'Previous Week'!H2235)</f>
        <v>17500389.799999997</v>
      </c>
      <c r="E29" s="378">
        <f>('Current Week'!I641+'Current Week'!I1435+'Current Week'!I2235)-('Previous Week'!I641-'Previous Week'!I1435-'Previous Week'!I2235)</f>
        <v>13921267.060000001</v>
      </c>
      <c r="F29" s="378">
        <f t="shared" si="2"/>
        <v>17861236.649999999</v>
      </c>
      <c r="G29" s="378">
        <f>'Current Week'!H641+'Current Week'!H1435+'Current Week'!H2235</f>
        <v>17861236.649999999</v>
      </c>
      <c r="H29" s="378">
        <f>'Current Week'!I641+'Current Week'!I1435+'Current Week'!I2235</f>
        <v>14189804.91</v>
      </c>
      <c r="I29" s="380"/>
      <c r="J29" s="378">
        <f>'Current Week'!M641+'Current Week'!M1435+'Current Week'!M2235</f>
        <v>22188</v>
      </c>
      <c r="K29" s="379">
        <f t="shared" si="3"/>
        <v>0.6655068986202759</v>
      </c>
      <c r="L29" s="378">
        <f>('Current Week'!N641+'Current Week'!N1435+'Current Week'!N2235)-('Previous Week'!N641-'Previous Week'!N1435-'Previous Week'!N2235)</f>
        <v>23717</v>
      </c>
      <c r="M29" s="378">
        <f>('Current Week'!O641+'Current Week'!O1435+'Current Week'!O2235)-('Previous Week'!O641-'Previous Week'!O1435-'Previous Week'!O2235)</f>
        <v>21229</v>
      </c>
      <c r="N29" s="378">
        <f>'Current Week'!N641+'Current Week'!N1435+'Current Week'!N2235</f>
        <v>18795</v>
      </c>
      <c r="O29" s="378">
        <f>'Current Week'!O641+'Current Week'!O1435+'Current Week'!O2235</f>
        <v>16835</v>
      </c>
      <c r="T29" s="51"/>
      <c r="U29" s="51"/>
      <c r="V29" s="52"/>
    </row>
    <row r="30" spans="1:22">
      <c r="A30" s="383" t="s">
        <v>326</v>
      </c>
      <c r="B30" s="384">
        <f>'Current Week'!J641</f>
        <v>10522524</v>
      </c>
      <c r="C30" s="385">
        <f t="shared" si="1"/>
        <v>0.29466608968531588</v>
      </c>
      <c r="D30" s="384">
        <f>'Current Week'!H641-'Previous Week'!H641</f>
        <v>516953.0700000003</v>
      </c>
      <c r="E30" s="384">
        <f>'Current Week'!I641-'Previous Week'!I641</f>
        <v>275629.63999999966</v>
      </c>
      <c r="F30" s="384">
        <f t="shared" si="2"/>
        <v>8948881.5199999996</v>
      </c>
      <c r="G30" s="384">
        <f>'Current Week'!H641</f>
        <v>8948881.5199999996</v>
      </c>
      <c r="H30" s="384">
        <f>'Current Week'!I641</f>
        <v>7197982.3799999999</v>
      </c>
      <c r="I30" s="386"/>
      <c r="J30" s="384">
        <f>'Current Week'!M641</f>
        <v>8112</v>
      </c>
      <c r="K30" s="387">
        <f t="shared" si="3"/>
        <v>0.2433113377324535</v>
      </c>
      <c r="L30" s="384">
        <f>'Current Week'!N641-'Previous Week'!N641</f>
        <v>409</v>
      </c>
      <c r="M30" s="384">
        <f>'Current Week'!O641-'Previous Week'!O641</f>
        <v>467</v>
      </c>
      <c r="N30" s="384">
        <f>'Current Week'!N641</f>
        <v>6809</v>
      </c>
      <c r="O30" s="384">
        <f>'Current Week'!O641</f>
        <v>6065</v>
      </c>
    </row>
    <row r="31" spans="1:22">
      <c r="A31" s="389" t="s">
        <v>335</v>
      </c>
      <c r="B31" s="390">
        <f>'Current Week'!J642</f>
        <v>6019638.4199999999</v>
      </c>
      <c r="C31" s="391">
        <f t="shared" si="1"/>
        <v>0.16857013721621286</v>
      </c>
      <c r="D31" s="390">
        <f>'Current Week'!H642-'Previous Week'!H642</f>
        <v>269950.20999999996</v>
      </c>
      <c r="E31" s="390">
        <f>'Current Week'!I642-'Previous Week'!I642</f>
        <v>269791.79000000004</v>
      </c>
      <c r="F31" s="390">
        <f t="shared" si="2"/>
        <v>5378139.1299999999</v>
      </c>
      <c r="G31" s="390">
        <f>'Current Week'!H642</f>
        <v>5378139.1299999999</v>
      </c>
      <c r="H31" s="390">
        <f>'Current Week'!I642</f>
        <v>5433056.0700000003</v>
      </c>
      <c r="I31" s="386"/>
      <c r="J31" s="390">
        <f>'Current Week'!M642</f>
        <v>5288</v>
      </c>
      <c r="K31" s="392">
        <f t="shared" si="3"/>
        <v>0.15860827834433114</v>
      </c>
      <c r="L31" s="390">
        <f>'Current Week'!N642-'Previous Week'!N642</f>
        <v>243</v>
      </c>
      <c r="M31" s="390">
        <f>'Current Week'!O642-'Previous Week'!O642</f>
        <v>422</v>
      </c>
      <c r="N31" s="390">
        <f>'Current Week'!N642</f>
        <v>4345</v>
      </c>
      <c r="O31" s="390">
        <f>'Current Week'!O642</f>
        <v>4048</v>
      </c>
    </row>
    <row r="32" spans="1:22">
      <c r="A32" s="389" t="s">
        <v>336</v>
      </c>
      <c r="B32" s="390">
        <f>'Current Week'!J778</f>
        <v>4178041.2</v>
      </c>
      <c r="C32" s="391">
        <f t="shared" si="1"/>
        <v>0.11699921643781899</v>
      </c>
      <c r="D32" s="390">
        <f>'Current Week'!H778-'Previous Week'!H778</f>
        <v>184703.47999999998</v>
      </c>
      <c r="E32" s="390">
        <f>'Current Week'!I778-'Previous Week'!I778</f>
        <v>0</v>
      </c>
      <c r="F32" s="390">
        <f t="shared" si="2"/>
        <v>3260143.02</v>
      </c>
      <c r="G32" s="390">
        <f>'Current Week'!H778</f>
        <v>3260143.02</v>
      </c>
      <c r="H32" s="390">
        <f>'Current Week'!I778</f>
        <v>1461181.68</v>
      </c>
      <c r="I32" s="386"/>
      <c r="J32" s="390">
        <f>'Current Week'!M778</f>
        <v>1116</v>
      </c>
      <c r="K32" s="392">
        <f t="shared" si="3"/>
        <v>3.347330533893221E-2</v>
      </c>
      <c r="L32" s="390">
        <f>'Current Week'!N778-'Previous Week'!N778</f>
        <v>41</v>
      </c>
      <c r="M32" s="390">
        <f>'Current Week'!O778-'Previous Week'!O778</f>
        <v>0</v>
      </c>
      <c r="N32" s="390">
        <f>'Current Week'!N778</f>
        <v>865</v>
      </c>
      <c r="O32" s="390">
        <f>'Current Week'!O778</f>
        <v>446</v>
      </c>
    </row>
    <row r="33" spans="1:22">
      <c r="A33" s="389" t="s">
        <v>337</v>
      </c>
      <c r="B33" s="390">
        <f>'Current Week'!J804</f>
        <v>324844.38</v>
      </c>
      <c r="C33" s="391">
        <f t="shared" si="1"/>
        <v>9.0967360312840181E-3</v>
      </c>
      <c r="D33" s="390">
        <f>'Current Week'!H804-'Previous Week'!H804</f>
        <v>62299.359999999986</v>
      </c>
      <c r="E33" s="390">
        <f>'Current Week'!I804-'Previous Week'!I804</f>
        <v>5837.859999999986</v>
      </c>
      <c r="F33" s="390">
        <f t="shared" si="2"/>
        <v>310599.36</v>
      </c>
      <c r="G33" s="390">
        <f>'Current Week'!H804</f>
        <v>310599.36</v>
      </c>
      <c r="H33" s="390">
        <f>'Current Week'!I804</f>
        <v>303744.63</v>
      </c>
      <c r="I33" s="386"/>
      <c r="J33" s="390">
        <f>'Current Week'!M804</f>
        <v>1708</v>
      </c>
      <c r="K33" s="392">
        <f t="shared" si="3"/>
        <v>5.1229754049190161E-2</v>
      </c>
      <c r="L33" s="390">
        <f>'Current Week'!N804-'Previous Week'!N804</f>
        <v>124</v>
      </c>
      <c r="M33" s="390">
        <f>'Current Week'!O804-'Previous Week'!O804</f>
        <v>45</v>
      </c>
      <c r="N33" s="390">
        <f>'Current Week'!N804</f>
        <v>1599</v>
      </c>
      <c r="O33" s="390">
        <f>'Current Week'!O804</f>
        <v>1571</v>
      </c>
    </row>
    <row r="34" spans="1:22">
      <c r="A34" s="383" t="s">
        <v>329</v>
      </c>
      <c r="B34" s="384">
        <f>'Current Week'!J1435</f>
        <v>4088791.2</v>
      </c>
      <c r="C34" s="385">
        <f t="shared" si="1"/>
        <v>0.1144999160319074</v>
      </c>
      <c r="D34" s="384">
        <f>'Current Week'!H1435-'Previous Week'!H1435</f>
        <v>335606.93999999994</v>
      </c>
      <c r="E34" s="384">
        <f>'Current Week'!I1435-'Previous Week'!I1435</f>
        <v>234285.43999999994</v>
      </c>
      <c r="F34" s="384">
        <f t="shared" si="2"/>
        <v>3836982.53</v>
      </c>
      <c r="G34" s="384">
        <f>'Current Week'!H1435</f>
        <v>3836982.53</v>
      </c>
      <c r="H34" s="384">
        <f>'Current Week'!I1435</f>
        <v>3434319.44</v>
      </c>
      <c r="I34" s="380"/>
      <c r="J34" s="384">
        <f>'Current Week'!M1435</f>
        <v>5964</v>
      </c>
      <c r="K34" s="387">
        <f t="shared" si="3"/>
        <v>0.17888422315536892</v>
      </c>
      <c r="L34" s="384">
        <f>'Current Week'!N1435-'Previous Week'!N1435</f>
        <v>211</v>
      </c>
      <c r="M34" s="384">
        <f>'Current Week'!O1435-'Previous Week'!O1435</f>
        <v>407</v>
      </c>
      <c r="N34" s="384">
        <f>'Current Week'!N1435</f>
        <v>5398</v>
      </c>
      <c r="O34" s="384">
        <f>'Current Week'!O1435</f>
        <v>4553</v>
      </c>
    </row>
    <row r="35" spans="1:22">
      <c r="A35" s="389" t="s">
        <v>335</v>
      </c>
      <c r="B35" s="390">
        <f>'Current Week'!J1436</f>
        <v>3760297.62</v>
      </c>
      <c r="C35" s="391">
        <f t="shared" si="1"/>
        <v>0.10530099011780822</v>
      </c>
      <c r="D35" s="384">
        <f>'Current Week'!H1436-'Previous Week'!H1436</f>
        <v>325613.23</v>
      </c>
      <c r="E35" s="384">
        <f>'Current Week'!I1436-'Previous Week'!I1436</f>
        <v>221795.36000000034</v>
      </c>
      <c r="F35" s="390">
        <f t="shared" si="2"/>
        <v>3508488.95</v>
      </c>
      <c r="G35" s="390">
        <f>'Current Week'!H1436</f>
        <v>3508488.95</v>
      </c>
      <c r="H35" s="390">
        <f>'Current Week'!I1436</f>
        <v>3160875.18</v>
      </c>
      <c r="I35" s="386"/>
      <c r="J35" s="390">
        <f>'Current Week'!M1436</f>
        <v>4256</v>
      </c>
      <c r="K35" s="392">
        <f t="shared" si="3"/>
        <v>0.12765446910617875</v>
      </c>
      <c r="L35" s="390">
        <f>'Current Week'!N1436-'Previous Week'!N1436</f>
        <v>198</v>
      </c>
      <c r="M35" s="390">
        <f>'Current Week'!O1436-'Previous Week'!O1436</f>
        <v>390</v>
      </c>
      <c r="N35" s="390">
        <f>'Current Week'!N1436</f>
        <v>3690</v>
      </c>
      <c r="O35" s="390">
        <f>'Current Week'!O1436</f>
        <v>3096</v>
      </c>
    </row>
    <row r="36" spans="1:22">
      <c r="A36" s="389" t="s">
        <v>337</v>
      </c>
      <c r="B36" s="390">
        <f>'Current Week'!J1549</f>
        <v>328493.58</v>
      </c>
      <c r="C36" s="391">
        <f t="shared" si="1"/>
        <v>9.1989259140991732E-3</v>
      </c>
      <c r="D36" s="390">
        <f>'Current Week'!H1549-'Previous Week'!H1549</f>
        <v>9993.710000000021</v>
      </c>
      <c r="E36" s="390">
        <f>'Current Week'!I1549-'Previous Week'!I1549</f>
        <v>12490.080000000016</v>
      </c>
      <c r="F36" s="390">
        <f t="shared" si="2"/>
        <v>328493.58</v>
      </c>
      <c r="G36" s="390">
        <f>'Current Week'!H1549</f>
        <v>328493.58</v>
      </c>
      <c r="H36" s="390">
        <f>'Current Week'!I1549</f>
        <v>273444.26</v>
      </c>
      <c r="I36" s="386"/>
      <c r="J36" s="390">
        <f>'Current Week'!M1549</f>
        <v>1708</v>
      </c>
      <c r="K36" s="392">
        <f t="shared" si="3"/>
        <v>5.1229754049190161E-2</v>
      </c>
      <c r="L36" s="390">
        <f>'Current Week'!N1549-'Previous Week'!N1549</f>
        <v>13</v>
      </c>
      <c r="M36" s="390">
        <f>'Current Week'!O1549-'Previous Week'!O1549</f>
        <v>18</v>
      </c>
      <c r="N36" s="390">
        <f>'Current Week'!N1549</f>
        <v>1708</v>
      </c>
      <c r="O36" s="390">
        <f>'Current Week'!O1549</f>
        <v>1458</v>
      </c>
    </row>
    <row r="37" spans="1:22">
      <c r="A37" s="383" t="s">
        <v>330</v>
      </c>
      <c r="B37" s="384">
        <f>'Current Week'!J2235</f>
        <v>6814680.5999999996</v>
      </c>
      <c r="C37" s="385">
        <f t="shared" si="1"/>
        <v>0.19083399428277684</v>
      </c>
      <c r="D37" s="384">
        <f>'Current Week'!H2235-'Previous Week'!H2235</f>
        <v>505666.58999999985</v>
      </c>
      <c r="E37" s="384">
        <f>'Current Week'!I2235-'Previous Week'!I2235</f>
        <v>103722.19999999972</v>
      </c>
      <c r="F37" s="384">
        <f t="shared" si="2"/>
        <v>5075372.5999999996</v>
      </c>
      <c r="G37" s="384">
        <f>'Current Week'!H2235</f>
        <v>5075372.5999999996</v>
      </c>
      <c r="H37" s="384">
        <f>'Current Week'!I2235</f>
        <v>3557503.09</v>
      </c>
      <c r="I37" s="380"/>
      <c r="J37" s="384">
        <f>'Current Week'!M2235</f>
        <v>8112</v>
      </c>
      <c r="K37" s="387">
        <f t="shared" si="3"/>
        <v>0.2433113377324535</v>
      </c>
      <c r="L37" s="384">
        <f>'Current Week'!N2235-'Previous Week'!N2235</f>
        <v>453</v>
      </c>
      <c r="M37" s="384">
        <f>'Current Week'!O2235-'Previous Week'!O2235</f>
        <v>371</v>
      </c>
      <c r="N37" s="384">
        <f>'Current Week'!N2235</f>
        <v>6588</v>
      </c>
      <c r="O37" s="384">
        <f>'Current Week'!O2235</f>
        <v>6217</v>
      </c>
    </row>
    <row r="38" spans="1:22">
      <c r="A38" s="389" t="s">
        <v>335</v>
      </c>
      <c r="B38" s="390">
        <f>'Current Week'!J2236</f>
        <v>2311795.02</v>
      </c>
      <c r="C38" s="391">
        <f t="shared" si="1"/>
        <v>6.4738041813673847E-2</v>
      </c>
      <c r="D38" s="390">
        <f>'Current Week'!H2236-'Previous Week'!H2236</f>
        <v>91455.919999999925</v>
      </c>
      <c r="E38" s="390">
        <f>'Current Week'!I2236-'Previous Week'!I2236</f>
        <v>96732.129999999888</v>
      </c>
      <c r="F38" s="390">
        <f t="shared" si="2"/>
        <v>1913311.43</v>
      </c>
      <c r="G38" s="390">
        <f>'Current Week'!H2236</f>
        <v>1913311.43</v>
      </c>
      <c r="H38" s="390">
        <f>'Current Week'!I2236</f>
        <v>2041669.63</v>
      </c>
      <c r="I38" s="386"/>
      <c r="J38" s="390">
        <f>'Current Week'!M2236</f>
        <v>5288</v>
      </c>
      <c r="K38" s="392">
        <f t="shared" si="3"/>
        <v>0.15860827834433114</v>
      </c>
      <c r="L38" s="390">
        <f>'Current Week'!N2236-'Previous Week'!N2236</f>
        <v>186</v>
      </c>
      <c r="M38" s="390">
        <f>'Current Week'!O2236-'Previous Week'!O2236</f>
        <v>346</v>
      </c>
      <c r="N38" s="390">
        <f>'Current Week'!N2236</f>
        <v>4288</v>
      </c>
      <c r="O38" s="390">
        <f>'Current Week'!O2236</f>
        <v>4204</v>
      </c>
    </row>
    <row r="39" spans="1:22">
      <c r="A39" s="389" t="s">
        <v>336</v>
      </c>
      <c r="B39" s="390">
        <f>'Current Week'!J2373</f>
        <v>4178041.2</v>
      </c>
      <c r="C39" s="391">
        <f t="shared" si="1"/>
        <v>0.11699921643781899</v>
      </c>
      <c r="D39" s="390">
        <f>'Current Week'!H2373-'Previous Week'!H2373</f>
        <v>307146.35000000009</v>
      </c>
      <c r="E39" s="390">
        <f>'Current Week'!I2373-'Previous Week'!I2373</f>
        <v>0</v>
      </c>
      <c r="F39" s="390">
        <f t="shared" si="2"/>
        <v>2880615.31</v>
      </c>
      <c r="G39" s="390">
        <f>'Current Week'!H2373</f>
        <v>2880615.31</v>
      </c>
      <c r="H39" s="390">
        <f>'Current Week'!I2373</f>
        <v>1210693.3899999999</v>
      </c>
      <c r="I39" s="386"/>
      <c r="J39" s="390">
        <f>'Current Week'!M2373</f>
        <v>1116</v>
      </c>
      <c r="K39" s="392">
        <f t="shared" si="3"/>
        <v>3.347330533893221E-2</v>
      </c>
      <c r="L39" s="390">
        <f>'Current Week'!N2373-'Previous Week'!N2373</f>
        <v>58</v>
      </c>
      <c r="M39" s="390">
        <f>'Current Week'!O2373-'Previous Week'!O2373</f>
        <v>0</v>
      </c>
      <c r="N39" s="390">
        <f>'Current Week'!N2373</f>
        <v>784</v>
      </c>
      <c r="O39" s="390">
        <f>'Current Week'!O2373</f>
        <v>392</v>
      </c>
    </row>
    <row r="40" spans="1:22">
      <c r="A40" s="389" t="s">
        <v>337</v>
      </c>
      <c r="B40" s="390">
        <f>'Current Week'!J2399</f>
        <v>324844.38</v>
      </c>
      <c r="C40" s="391">
        <f t="shared" si="1"/>
        <v>9.0967360312840181E-3</v>
      </c>
      <c r="D40" s="390">
        <f>'Current Week'!H2399-'Previous Week'!H2399</f>
        <v>107064.31999999998</v>
      </c>
      <c r="E40" s="390">
        <f>'Current Week'!I2399-'Previous Week'!I2399</f>
        <v>6990.070000000007</v>
      </c>
      <c r="F40" s="390">
        <f t="shared" si="2"/>
        <v>281445.86</v>
      </c>
      <c r="G40" s="390">
        <f>'Current Week'!H2399</f>
        <v>281445.86</v>
      </c>
      <c r="H40" s="390">
        <f>'Current Week'!I2399</f>
        <v>305140.07</v>
      </c>
      <c r="I40" s="386"/>
      <c r="J40" s="390">
        <f>'Current Week'!M2399</f>
        <v>1708</v>
      </c>
      <c r="K40" s="392">
        <f t="shared" si="3"/>
        <v>5.1229754049190161E-2</v>
      </c>
      <c r="L40" s="390">
        <f>'Current Week'!N2396-'Previous Week'!N2396</f>
        <v>16</v>
      </c>
      <c r="M40" s="390">
        <f>'Current Week'!O2396-'Previous Week'!O2396</f>
        <v>0</v>
      </c>
      <c r="N40" s="390">
        <f>'Current Week'!N2396</f>
        <v>16</v>
      </c>
      <c r="O40" s="390">
        <f>'Current Week'!O2396</f>
        <v>0</v>
      </c>
    </row>
    <row r="41" spans="1:22">
      <c r="A41" s="377" t="s">
        <v>338</v>
      </c>
      <c r="B41" s="378">
        <f>'Current Week'!J856+'Current Week'!J1601+'Current Week'!J2453</f>
        <v>3570999.3000000003</v>
      </c>
      <c r="C41" s="379">
        <f t="shared" si="1"/>
        <v>0.10000000000000003</v>
      </c>
      <c r="D41" s="378">
        <f>('Current Week'!H856+'Current Week'!H1601+'Current Week'!H2453)-('Previous Week'!H856-'Previous Week'!H1601-'Previous Week'!H2453)</f>
        <v>109034.72</v>
      </c>
      <c r="E41" s="378">
        <f>('Current Week'!I856+'Current Week'!I1601+'Current Week'!I2453)-('Previous Week'!I856-'Previous Week'!I1601-'Previous Week'!I2453)</f>
        <v>571523.91999999993</v>
      </c>
      <c r="F41" s="378">
        <f t="shared" si="2"/>
        <v>107129.98000000001</v>
      </c>
      <c r="G41" s="378">
        <f>'Current Week'!H856+'Current Week'!H1601+'Current Week'!H2453</f>
        <v>107129.98000000001</v>
      </c>
      <c r="H41" s="378">
        <f>'Current Week'!I856+'Current Week'!I1601+'Current Week'!I2453</f>
        <v>610206.44999999995</v>
      </c>
      <c r="I41" s="380"/>
      <c r="J41" s="378">
        <f>'Current Week'!M856+'Current Week'!M1601+'Current Week'!M2453</f>
        <v>1152</v>
      </c>
      <c r="K41" s="379">
        <f t="shared" si="3"/>
        <v>3.4553089382123578E-2</v>
      </c>
      <c r="L41" s="378">
        <f>('Current Week'!N856+'Current Week'!N1601+'Current Week'!N2453)-('Previous Week'!N856-'Previous Week'!N1601-'Previous Week'!N2453)</f>
        <v>44</v>
      </c>
      <c r="M41" s="378">
        <f>('Current Week'!O856+'Current Week'!O1601+'Current Week'!O2453)-('Previous Week'!O856-'Previous Week'!O1601-'Previous Week'!O2453)</f>
        <v>206</v>
      </c>
      <c r="N41" s="378">
        <f>'Current Week'!N856+'Current Week'!N1601+'Current Week'!N2453</f>
        <v>33</v>
      </c>
      <c r="O41" s="378">
        <f>'Current Week'!O856+'Current Week'!O1601+'Current Week'!O2453</f>
        <v>165</v>
      </c>
      <c r="T41" s="51"/>
      <c r="U41" s="51"/>
      <c r="V41" s="52"/>
    </row>
    <row r="42" spans="1:22">
      <c r="A42" s="383" t="s">
        <v>326</v>
      </c>
      <c r="B42" s="384">
        <f>'Current Week'!J856</f>
        <v>1753754</v>
      </c>
      <c r="C42" s="385">
        <f t="shared" si="1"/>
        <v>4.9111014947552649E-2</v>
      </c>
      <c r="D42" s="384">
        <f>'Current Week'!H856-'Previous Week'!H856</f>
        <v>0</v>
      </c>
      <c r="E42" s="384">
        <f>'Current Week'!I856-'Previous Week'!I856</f>
        <v>0</v>
      </c>
      <c r="F42" s="384">
        <f t="shared" si="2"/>
        <v>52612.62</v>
      </c>
      <c r="G42" s="384">
        <f>'Current Week'!H856</f>
        <v>52612.62</v>
      </c>
      <c r="H42" s="384">
        <f>'Current Week'!I856</f>
        <v>324444.49</v>
      </c>
      <c r="I42" s="380"/>
      <c r="J42" s="384">
        <f>'Current Week'!M856</f>
        <v>384</v>
      </c>
      <c r="K42" s="385">
        <f t="shared" si="3"/>
        <v>1.1517696460707858E-2</v>
      </c>
      <c r="L42" s="384">
        <f>'Current Week'!N856-'Previous Week'!N856</f>
        <v>0</v>
      </c>
      <c r="M42" s="384">
        <f>'Current Week'!O856-'Previous Week'!O856</f>
        <v>0</v>
      </c>
      <c r="N42" s="384">
        <f>'Current Week'!N856</f>
        <v>11</v>
      </c>
      <c r="O42" s="384">
        <f>'Current Week'!O856</f>
        <v>62</v>
      </c>
    </row>
    <row r="43" spans="1:22">
      <c r="A43" s="383" t="s">
        <v>329</v>
      </c>
      <c r="B43" s="384">
        <f>'Current Week'!J1601</f>
        <v>681465.2</v>
      </c>
      <c r="C43" s="385">
        <f t="shared" si="1"/>
        <v>1.908331933865123E-2</v>
      </c>
      <c r="D43" s="384">
        <f>'Current Week'!H1601-'Previous Week'!H1601</f>
        <v>0</v>
      </c>
      <c r="E43" s="384">
        <f>'Current Week'!I1601-'Previous Week'!I1601</f>
        <v>0</v>
      </c>
      <c r="F43" s="384">
        <f t="shared" si="2"/>
        <v>20443.96</v>
      </c>
      <c r="G43" s="384">
        <f>'Current Week'!H1601</f>
        <v>20443.96</v>
      </c>
      <c r="H43" s="384">
        <f>'Current Week'!I1601</f>
        <v>75642.64</v>
      </c>
      <c r="I43" s="380"/>
      <c r="J43" s="384">
        <f>'Current Week'!M1601</f>
        <v>384</v>
      </c>
      <c r="K43" s="385">
        <f t="shared" si="3"/>
        <v>1.1517696460707858E-2</v>
      </c>
      <c r="L43" s="384">
        <f>'Current Week'!N1601-'Previous Week'!N1601</f>
        <v>0</v>
      </c>
      <c r="M43" s="384">
        <f>'Current Week'!O1601-'Previous Week'!O1601</f>
        <v>0</v>
      </c>
      <c r="N43" s="384">
        <f>'Current Week'!N1601</f>
        <v>11</v>
      </c>
      <c r="O43" s="384">
        <f>'Current Week'!O1601</f>
        <v>41</v>
      </c>
    </row>
    <row r="44" spans="1:22">
      <c r="A44" s="383" t="s">
        <v>330</v>
      </c>
      <c r="B44" s="384">
        <f>'Current Week'!J2453</f>
        <v>1135780.1000000001</v>
      </c>
      <c r="C44" s="385">
        <f t="shared" si="1"/>
        <v>3.1805665713796144E-2</v>
      </c>
      <c r="D44" s="384">
        <f>'Current Week'!H2453-'Previous Week'!H2453</f>
        <v>0</v>
      </c>
      <c r="E44" s="384">
        <f>'Current Week'!I2453-'Previous Week'!I2453</f>
        <v>0</v>
      </c>
      <c r="F44" s="384">
        <f t="shared" si="2"/>
        <v>34073.4</v>
      </c>
      <c r="G44" s="384">
        <f>'Current Week'!H2453</f>
        <v>34073.4</v>
      </c>
      <c r="H44" s="384">
        <f>'Current Week'!I2453</f>
        <v>210119.32</v>
      </c>
      <c r="I44" s="380"/>
      <c r="J44" s="384">
        <f>'Current Week'!M245</f>
        <v>0</v>
      </c>
      <c r="K44" s="385">
        <f t="shared" si="3"/>
        <v>0</v>
      </c>
      <c r="L44" s="384">
        <f>'Current Week'!N2453-'Previous Week'!N2453</f>
        <v>0</v>
      </c>
      <c r="M44" s="384">
        <f>'Current Week'!O2453-'Previous Week'!O2453</f>
        <v>0</v>
      </c>
      <c r="N44" s="384">
        <f>'Current Week'!N2453</f>
        <v>11</v>
      </c>
      <c r="O44" s="384">
        <f>'Current Week'!O2453</f>
        <v>62</v>
      </c>
    </row>
    <row r="45" spans="1:22" ht="15.6">
      <c r="A45" s="394" t="s">
        <v>339</v>
      </c>
      <c r="B45" s="395">
        <f>B8+B9+B19+B29+B41</f>
        <v>35709992.999999993</v>
      </c>
      <c r="C45" s="396">
        <f>C7+C8+C9+C19+C29+C41</f>
        <v>1.0000000000000002</v>
      </c>
      <c r="D45" s="395">
        <f>D7+D8+D9+D19+D29+D41</f>
        <v>28512896.319999993</v>
      </c>
      <c r="E45" s="395">
        <f t="shared" ref="E45:H45" si="4">E8+E9+E19+E29+E41</f>
        <v>24528612.980000004</v>
      </c>
      <c r="F45" s="395">
        <f t="shared" si="4"/>
        <v>28681364.529999997</v>
      </c>
      <c r="G45" s="395">
        <f t="shared" si="4"/>
        <v>28681364.529999997</v>
      </c>
      <c r="H45" s="395">
        <f t="shared" si="4"/>
        <v>24640540.849999998</v>
      </c>
      <c r="I45" s="397"/>
      <c r="J45" s="395">
        <f>J7+J8+J9+J19+J29+J41</f>
        <v>33340</v>
      </c>
      <c r="K45" s="396">
        <f>K7+K8+K9+K19+K29+K41</f>
        <v>0.99999999999999989</v>
      </c>
      <c r="L45" s="395">
        <f t="shared" ref="L45:O45" si="5">L7+L8+L9+L19+L29+L41</f>
        <v>23988</v>
      </c>
      <c r="M45" s="395">
        <f t="shared" si="5"/>
        <v>22320</v>
      </c>
      <c r="N45" s="395">
        <f t="shared" si="5"/>
        <v>26755</v>
      </c>
      <c r="O45" s="395">
        <f t="shared" si="5"/>
        <v>24935</v>
      </c>
    </row>
    <row r="46" spans="1:22" ht="15.75" customHeight="1">
      <c r="A46" s="398"/>
      <c r="B46" s="399"/>
      <c r="C46" s="400"/>
      <c r="D46" s="401"/>
      <c r="E46" s="401"/>
      <c r="F46" s="401"/>
      <c r="G46" s="401"/>
      <c r="H46" s="401"/>
      <c r="I46" s="401"/>
      <c r="J46" s="399"/>
      <c r="K46" s="399"/>
      <c r="L46" s="401"/>
      <c r="M46" s="401"/>
      <c r="N46" s="401"/>
      <c r="O46" s="401"/>
    </row>
  </sheetData>
  <mergeCells count="13">
    <mergeCell ref="A1:A3"/>
    <mergeCell ref="A5:A6"/>
    <mergeCell ref="B5:B6"/>
    <mergeCell ref="C5:C6"/>
    <mergeCell ref="J5:J6"/>
    <mergeCell ref="B1:O3"/>
    <mergeCell ref="A4:H4"/>
    <mergeCell ref="J4:O4"/>
    <mergeCell ref="D5:E5"/>
    <mergeCell ref="G5:H5"/>
    <mergeCell ref="L5:M5"/>
    <mergeCell ref="N5:O5"/>
    <mergeCell ref="K5:K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5A4A-8E5D-40C5-A8E3-15D749D463DE}">
  <sheetPr>
    <tabColor theme="7" tint="0.79995117038483843"/>
    <outlinePr summaryBelow="0"/>
  </sheetPr>
  <dimension ref="A1:T2460"/>
  <sheetViews>
    <sheetView workbookViewId="0">
      <selection activeCell="O2" sqref="O2"/>
    </sheetView>
  </sheetViews>
  <sheetFormatPr defaultRowHeight="14.4" outlineLevelRow="6"/>
  <cols>
    <col min="1" max="1" width="36.5546875" customWidth="1"/>
    <col min="2" max="2" width="83.88671875" bestFit="1" customWidth="1"/>
    <col min="3" max="3" width="21.88671875" bestFit="1" customWidth="1"/>
    <col min="4" max="4" width="17.5546875" bestFit="1" customWidth="1"/>
    <col min="5" max="5" width="18.6640625" bestFit="1" customWidth="1"/>
    <col min="6" max="6" width="13.5546875" bestFit="1" customWidth="1"/>
    <col min="7" max="7" width="14.6640625" bestFit="1" customWidth="1"/>
    <col min="8" max="8" width="21.6640625" bestFit="1" customWidth="1"/>
    <col min="9" max="9" width="20.33203125" bestFit="1" customWidth="1"/>
    <col min="10" max="10" width="22.5546875" bestFit="1" customWidth="1"/>
    <col min="11" max="11" width="24.33203125" bestFit="1" customWidth="1"/>
    <col min="12" max="12" width="28.44140625" bestFit="1" customWidth="1"/>
    <col min="13" max="13" width="24.109375" bestFit="1" customWidth="1"/>
    <col min="14" max="14" width="29.21875" bestFit="1" customWidth="1"/>
    <col min="15" max="15" width="28" bestFit="1" customWidth="1"/>
    <col min="16" max="16" width="21" customWidth="1"/>
    <col min="17" max="17" width="23.33203125" customWidth="1"/>
    <col min="18" max="18" width="31.109375" bestFit="1" customWidth="1"/>
    <col min="19" max="19" width="31.21875" bestFit="1" customWidth="1"/>
    <col min="20" max="20" width="31.88671875" bestFit="1" customWidth="1"/>
  </cols>
  <sheetData>
    <row r="1" spans="1:20" ht="18">
      <c r="A1" s="935" t="s">
        <v>340</v>
      </c>
      <c r="B1" s="935" t="s">
        <v>341</v>
      </c>
      <c r="C1" s="935" t="s">
        <v>342</v>
      </c>
      <c r="D1" s="935" t="s">
        <v>343</v>
      </c>
      <c r="E1" s="935" t="s">
        <v>344</v>
      </c>
      <c r="F1" s="935" t="s">
        <v>345</v>
      </c>
      <c r="G1" s="935" t="s">
        <v>346</v>
      </c>
      <c r="H1" s="935" t="s">
        <v>347</v>
      </c>
      <c r="I1" s="935" t="s">
        <v>348</v>
      </c>
      <c r="J1" s="935" t="s">
        <v>349</v>
      </c>
      <c r="K1" s="935" t="s">
        <v>350</v>
      </c>
      <c r="L1" s="935" t="s">
        <v>351</v>
      </c>
      <c r="M1" s="935" t="s">
        <v>352</v>
      </c>
      <c r="N1" s="935" t="s">
        <v>353</v>
      </c>
      <c r="O1" s="935" t="s">
        <v>354</v>
      </c>
      <c r="P1" s="935" t="s">
        <v>355</v>
      </c>
      <c r="Q1" s="935" t="s">
        <v>356</v>
      </c>
      <c r="R1" s="935" t="s">
        <v>357</v>
      </c>
      <c r="S1" s="935" t="s">
        <v>358</v>
      </c>
      <c r="T1" s="935" t="s">
        <v>359</v>
      </c>
    </row>
    <row r="2" spans="1:20" ht="15.6">
      <c r="A2" s="941" t="s">
        <v>3601</v>
      </c>
      <c r="B2" s="941"/>
      <c r="C2" s="941">
        <v>250</v>
      </c>
      <c r="D2" s="942">
        <v>46070</v>
      </c>
      <c r="E2" s="942">
        <v>46372</v>
      </c>
      <c r="F2" s="942">
        <v>46070</v>
      </c>
      <c r="G2" s="942"/>
      <c r="H2" s="943">
        <v>28681364.530000001</v>
      </c>
      <c r="I2" s="943">
        <v>24640540.859999999</v>
      </c>
      <c r="J2" s="943">
        <v>35709993</v>
      </c>
      <c r="K2" s="944">
        <v>0.80320000000000003</v>
      </c>
      <c r="L2" s="944">
        <v>0.69</v>
      </c>
      <c r="M2" s="943">
        <v>33340</v>
      </c>
      <c r="N2" s="941">
        <v>26756</v>
      </c>
      <c r="O2" s="941">
        <v>24935</v>
      </c>
      <c r="P2" s="943"/>
      <c r="Q2" s="941">
        <v>1929</v>
      </c>
      <c r="R2" s="941">
        <v>1620</v>
      </c>
      <c r="S2" s="941">
        <v>223</v>
      </c>
      <c r="T2" s="941">
        <v>86</v>
      </c>
    </row>
    <row r="3" spans="1:20">
      <c r="A3" s="945" t="s">
        <v>360</v>
      </c>
      <c r="B3" s="945"/>
      <c r="C3" s="945">
        <v>250</v>
      </c>
      <c r="D3" s="946">
        <v>46070</v>
      </c>
      <c r="E3" s="946">
        <v>46372</v>
      </c>
      <c r="F3" s="946">
        <v>46070</v>
      </c>
      <c r="G3" s="946"/>
      <c r="H3" s="946">
        <v>0</v>
      </c>
      <c r="I3" s="945">
        <v>0</v>
      </c>
      <c r="J3" s="946">
        <v>0</v>
      </c>
      <c r="K3" s="949">
        <v>0</v>
      </c>
      <c r="L3" s="949">
        <v>0</v>
      </c>
      <c r="M3" s="945">
        <v>10000</v>
      </c>
      <c r="N3" s="945">
        <v>7927</v>
      </c>
      <c r="O3" s="945">
        <v>7935</v>
      </c>
      <c r="P3" s="945"/>
      <c r="Q3" s="945">
        <v>10</v>
      </c>
      <c r="R3" s="945">
        <v>4</v>
      </c>
      <c r="S3" s="945">
        <v>1</v>
      </c>
      <c r="T3" s="945">
        <v>5</v>
      </c>
    </row>
    <row r="4" spans="1:20" outlineLevel="1">
      <c r="A4" s="955" t="s">
        <v>361</v>
      </c>
      <c r="B4" s="955"/>
      <c r="C4" s="955">
        <v>250</v>
      </c>
      <c r="D4" s="956">
        <v>46070</v>
      </c>
      <c r="E4" s="956">
        <v>46372</v>
      </c>
      <c r="F4" s="956">
        <v>46070</v>
      </c>
      <c r="G4" s="956"/>
      <c r="H4" s="956">
        <v>0</v>
      </c>
      <c r="I4" s="955">
        <v>0</v>
      </c>
      <c r="J4" s="956">
        <v>0</v>
      </c>
      <c r="K4" s="958">
        <v>0</v>
      </c>
      <c r="L4" s="958">
        <v>0</v>
      </c>
      <c r="M4" s="955">
        <v>10000</v>
      </c>
      <c r="N4" s="955">
        <v>7927</v>
      </c>
      <c r="O4" s="955">
        <v>7935</v>
      </c>
      <c r="P4" s="955"/>
      <c r="Q4" s="955">
        <v>4</v>
      </c>
      <c r="R4" s="955">
        <v>2</v>
      </c>
      <c r="S4" s="955">
        <v>1</v>
      </c>
      <c r="T4" s="955">
        <v>1</v>
      </c>
    </row>
    <row r="5" spans="1:20" outlineLevel="2">
      <c r="A5" s="936" t="s">
        <v>362</v>
      </c>
      <c r="B5" s="936" t="s">
        <v>363</v>
      </c>
      <c r="C5" s="936">
        <v>0</v>
      </c>
      <c r="D5" s="937">
        <v>46070</v>
      </c>
      <c r="E5" s="937"/>
      <c r="F5" s="937">
        <v>46070</v>
      </c>
      <c r="G5" s="937"/>
      <c r="H5" s="936">
        <v>0</v>
      </c>
      <c r="I5" s="936">
        <v>0</v>
      </c>
      <c r="J5" s="936">
        <v>0</v>
      </c>
      <c r="K5" s="939">
        <v>1</v>
      </c>
      <c r="L5" s="939">
        <v>1</v>
      </c>
      <c r="M5" s="936">
        <v>0</v>
      </c>
      <c r="N5" s="936">
        <v>0</v>
      </c>
      <c r="O5" s="936">
        <v>0</v>
      </c>
      <c r="P5" s="936" t="s">
        <v>364</v>
      </c>
      <c r="Q5" s="936">
        <v>1</v>
      </c>
      <c r="R5" s="936">
        <v>1</v>
      </c>
      <c r="S5" s="936">
        <v>0</v>
      </c>
      <c r="T5" s="936">
        <v>0</v>
      </c>
    </row>
    <row r="6" spans="1:20" outlineLevel="2">
      <c r="A6" s="936" t="s">
        <v>368</v>
      </c>
      <c r="B6" s="936" t="s">
        <v>3045</v>
      </c>
      <c r="C6" s="936">
        <v>101</v>
      </c>
      <c r="D6" s="937">
        <v>46070</v>
      </c>
      <c r="E6" s="937">
        <v>46197</v>
      </c>
      <c r="F6" s="937">
        <v>46070</v>
      </c>
      <c r="G6" s="937">
        <v>46197</v>
      </c>
      <c r="H6" s="937">
        <v>0</v>
      </c>
      <c r="I6" s="936">
        <v>0</v>
      </c>
      <c r="J6" s="937">
        <v>0</v>
      </c>
      <c r="K6" s="939">
        <v>1</v>
      </c>
      <c r="L6" s="939">
        <v>1</v>
      </c>
      <c r="M6" s="936">
        <v>4100</v>
      </c>
      <c r="N6" s="936">
        <v>4100</v>
      </c>
      <c r="O6" s="936">
        <v>4100</v>
      </c>
      <c r="P6" s="936" t="s">
        <v>364</v>
      </c>
      <c r="Q6" s="936">
        <v>1</v>
      </c>
      <c r="R6" s="936">
        <v>1</v>
      </c>
      <c r="S6" s="936">
        <v>0</v>
      </c>
      <c r="T6" s="936">
        <v>0</v>
      </c>
    </row>
    <row r="7" spans="1:20" outlineLevel="2">
      <c r="A7" s="936" t="s">
        <v>3046</v>
      </c>
      <c r="B7" s="936" t="s">
        <v>3047</v>
      </c>
      <c r="C7" s="936">
        <v>148</v>
      </c>
      <c r="D7" s="937">
        <v>46198</v>
      </c>
      <c r="E7" s="937">
        <v>46371</v>
      </c>
      <c r="F7" s="937">
        <v>46204</v>
      </c>
      <c r="G7" s="937"/>
      <c r="H7" s="937">
        <v>0</v>
      </c>
      <c r="I7" s="936">
        <v>0</v>
      </c>
      <c r="J7" s="936">
        <v>0</v>
      </c>
      <c r="K7" s="939">
        <v>0.64859999999999995</v>
      </c>
      <c r="L7" s="939">
        <v>0.65</v>
      </c>
      <c r="M7" s="936">
        <v>5900</v>
      </c>
      <c r="N7" s="936">
        <v>3827</v>
      </c>
      <c r="O7" s="936">
        <v>3835</v>
      </c>
      <c r="P7" s="936" t="s">
        <v>364</v>
      </c>
      <c r="Q7" s="936">
        <v>1</v>
      </c>
      <c r="R7" s="936">
        <v>0</v>
      </c>
      <c r="S7" s="936">
        <v>1</v>
      </c>
      <c r="T7" s="936">
        <v>0</v>
      </c>
    </row>
    <row r="8" spans="1:20" outlineLevel="2">
      <c r="A8" s="936" t="s">
        <v>365</v>
      </c>
      <c r="B8" s="936" t="s">
        <v>366</v>
      </c>
      <c r="C8" s="936">
        <v>0</v>
      </c>
      <c r="D8" s="939"/>
      <c r="E8" s="937">
        <v>46372</v>
      </c>
      <c r="F8" s="936"/>
      <c r="G8" s="937"/>
      <c r="H8" s="937">
        <v>0</v>
      </c>
      <c r="I8" s="936">
        <v>0</v>
      </c>
      <c r="J8" s="937">
        <v>0</v>
      </c>
      <c r="K8" s="940">
        <v>0</v>
      </c>
      <c r="L8" s="939">
        <v>0</v>
      </c>
      <c r="M8" s="936">
        <v>0</v>
      </c>
      <c r="N8" s="936">
        <v>0</v>
      </c>
      <c r="O8" s="936">
        <v>0</v>
      </c>
      <c r="P8" s="936" t="s">
        <v>367</v>
      </c>
      <c r="Q8" s="936">
        <v>1</v>
      </c>
      <c r="R8" s="936">
        <v>0</v>
      </c>
      <c r="S8" s="936">
        <v>0</v>
      </c>
      <c r="T8" s="936">
        <v>1</v>
      </c>
    </row>
    <row r="9" spans="1:20" outlineLevel="1">
      <c r="A9" s="955" t="s">
        <v>369</v>
      </c>
      <c r="B9" s="955"/>
      <c r="C9" s="955">
        <v>188</v>
      </c>
      <c r="D9" s="956">
        <v>46147</v>
      </c>
      <c r="E9" s="956">
        <v>46372</v>
      </c>
      <c r="F9" s="956">
        <v>46147</v>
      </c>
      <c r="G9" s="956"/>
      <c r="H9" s="956">
        <v>0</v>
      </c>
      <c r="I9" s="955">
        <v>0</v>
      </c>
      <c r="J9" s="956">
        <v>0</v>
      </c>
      <c r="K9" s="958">
        <v>0</v>
      </c>
      <c r="L9" s="958">
        <v>0</v>
      </c>
      <c r="M9" s="955">
        <v>0</v>
      </c>
      <c r="N9" s="955">
        <v>0</v>
      </c>
      <c r="O9" s="955">
        <v>0</v>
      </c>
      <c r="P9" s="955"/>
      <c r="Q9" s="955">
        <v>6</v>
      </c>
      <c r="R9" s="955">
        <v>2</v>
      </c>
      <c r="S9" s="955">
        <v>0</v>
      </c>
      <c r="T9" s="955">
        <v>4</v>
      </c>
    </row>
    <row r="10" spans="1:20" outlineLevel="2">
      <c r="A10" s="936" t="s">
        <v>372</v>
      </c>
      <c r="B10" s="936" t="s">
        <v>373</v>
      </c>
      <c r="C10" s="936">
        <v>0</v>
      </c>
      <c r="D10" s="939"/>
      <c r="E10" s="937">
        <v>46147</v>
      </c>
      <c r="F10" s="936"/>
      <c r="G10" s="937">
        <v>46147</v>
      </c>
      <c r="H10" s="937">
        <v>0</v>
      </c>
      <c r="I10" s="936">
        <v>0</v>
      </c>
      <c r="J10" s="937">
        <v>0</v>
      </c>
      <c r="K10" s="939">
        <v>1</v>
      </c>
      <c r="L10" s="939">
        <v>1</v>
      </c>
      <c r="M10" s="936">
        <v>0</v>
      </c>
      <c r="N10" s="936">
        <v>0</v>
      </c>
      <c r="O10" s="936">
        <v>0</v>
      </c>
      <c r="P10" s="936" t="s">
        <v>364</v>
      </c>
      <c r="Q10" s="936">
        <v>1</v>
      </c>
      <c r="R10" s="936">
        <v>1</v>
      </c>
      <c r="S10" s="936">
        <v>0</v>
      </c>
      <c r="T10" s="936">
        <v>0</v>
      </c>
    </row>
    <row r="11" spans="1:20" outlineLevel="2">
      <c r="A11" s="936" t="s">
        <v>370</v>
      </c>
      <c r="B11" s="936" t="s">
        <v>371</v>
      </c>
      <c r="C11" s="936">
        <v>0</v>
      </c>
      <c r="D11" s="939"/>
      <c r="E11" s="937">
        <v>46238</v>
      </c>
      <c r="F11" s="936"/>
      <c r="G11" s="937">
        <v>46281</v>
      </c>
      <c r="H11" s="937">
        <v>0</v>
      </c>
      <c r="I11" s="936">
        <v>0</v>
      </c>
      <c r="J11" s="936">
        <v>0</v>
      </c>
      <c r="K11" s="939">
        <v>1</v>
      </c>
      <c r="L11" s="939">
        <v>1</v>
      </c>
      <c r="M11" s="936">
        <v>0</v>
      </c>
      <c r="N11" s="936">
        <v>0</v>
      </c>
      <c r="O11" s="936">
        <v>0</v>
      </c>
      <c r="P11" s="936" t="s">
        <v>364</v>
      </c>
      <c r="Q11" s="936">
        <v>1</v>
      </c>
      <c r="R11" s="936">
        <v>1</v>
      </c>
      <c r="S11" s="936">
        <v>0</v>
      </c>
      <c r="T11" s="936">
        <v>0</v>
      </c>
    </row>
    <row r="12" spans="1:20" outlineLevel="2">
      <c r="A12" s="936" t="s">
        <v>374</v>
      </c>
      <c r="B12" s="936" t="s">
        <v>375</v>
      </c>
      <c r="C12" s="936">
        <v>0</v>
      </c>
      <c r="D12" s="939"/>
      <c r="E12" s="937">
        <v>46323</v>
      </c>
      <c r="F12" s="936"/>
      <c r="G12" s="936"/>
      <c r="H12" s="937">
        <v>0</v>
      </c>
      <c r="I12" s="936">
        <v>0</v>
      </c>
      <c r="J12" s="937">
        <v>0</v>
      </c>
      <c r="K12" s="939">
        <v>0</v>
      </c>
      <c r="L12" s="939">
        <v>0</v>
      </c>
      <c r="M12" s="936">
        <v>0</v>
      </c>
      <c r="N12" s="936">
        <v>0</v>
      </c>
      <c r="O12" s="936">
        <v>0</v>
      </c>
      <c r="P12" s="936" t="s">
        <v>364</v>
      </c>
      <c r="Q12" s="936">
        <v>1</v>
      </c>
      <c r="R12" s="936">
        <v>0</v>
      </c>
      <c r="S12" s="936">
        <v>0</v>
      </c>
      <c r="T12" s="936">
        <v>1</v>
      </c>
    </row>
    <row r="13" spans="1:20" outlineLevel="2">
      <c r="A13" s="936" t="s">
        <v>378</v>
      </c>
      <c r="B13" s="936" t="s">
        <v>379</v>
      </c>
      <c r="C13" s="936">
        <v>0</v>
      </c>
      <c r="D13" s="939"/>
      <c r="E13" s="937">
        <v>46363</v>
      </c>
      <c r="F13" s="936"/>
      <c r="G13" s="936"/>
      <c r="H13" s="937">
        <v>0</v>
      </c>
      <c r="I13" s="936">
        <v>0</v>
      </c>
      <c r="J13" s="937">
        <v>0</v>
      </c>
      <c r="K13" s="939">
        <v>0</v>
      </c>
      <c r="L13" s="939">
        <v>0</v>
      </c>
      <c r="M13" s="936">
        <v>0</v>
      </c>
      <c r="N13" s="936">
        <v>0</v>
      </c>
      <c r="O13" s="936">
        <v>0</v>
      </c>
      <c r="P13" s="936" t="s">
        <v>364</v>
      </c>
      <c r="Q13" s="936">
        <v>1</v>
      </c>
      <c r="R13" s="936">
        <v>0</v>
      </c>
      <c r="S13" s="936">
        <v>0</v>
      </c>
      <c r="T13" s="936">
        <v>1</v>
      </c>
    </row>
    <row r="14" spans="1:20" outlineLevel="2">
      <c r="A14" s="936" t="s">
        <v>376</v>
      </c>
      <c r="B14" s="936" t="s">
        <v>377</v>
      </c>
      <c r="C14" s="936">
        <v>0</v>
      </c>
      <c r="D14" s="939"/>
      <c r="E14" s="937">
        <v>46372</v>
      </c>
      <c r="F14" s="936"/>
      <c r="G14" s="936"/>
      <c r="H14" s="937">
        <v>0</v>
      </c>
      <c r="I14" s="936">
        <v>0</v>
      </c>
      <c r="J14" s="937">
        <v>0</v>
      </c>
      <c r="K14" s="939">
        <v>0</v>
      </c>
      <c r="L14" s="939">
        <v>0</v>
      </c>
      <c r="M14" s="936">
        <v>0</v>
      </c>
      <c r="N14" s="936">
        <v>0</v>
      </c>
      <c r="O14" s="936">
        <v>0</v>
      </c>
      <c r="P14" s="936" t="s">
        <v>367</v>
      </c>
      <c r="Q14" s="936">
        <v>1</v>
      </c>
      <c r="R14" s="936">
        <v>0</v>
      </c>
      <c r="S14" s="936">
        <v>0</v>
      </c>
      <c r="T14" s="936">
        <v>1</v>
      </c>
    </row>
    <row r="15" spans="1:20" outlineLevel="2">
      <c r="A15" s="936" t="s">
        <v>380</v>
      </c>
      <c r="B15" s="936" t="s">
        <v>381</v>
      </c>
      <c r="C15" s="936">
        <v>0</v>
      </c>
      <c r="D15" s="939"/>
      <c r="E15" s="937">
        <v>46372</v>
      </c>
      <c r="F15" s="936"/>
      <c r="G15" s="936"/>
      <c r="H15" s="937">
        <v>0</v>
      </c>
      <c r="I15" s="936">
        <v>0</v>
      </c>
      <c r="J15" s="937">
        <v>0</v>
      </c>
      <c r="K15" s="939">
        <v>0</v>
      </c>
      <c r="L15" s="939">
        <v>0</v>
      </c>
      <c r="M15" s="936">
        <v>0</v>
      </c>
      <c r="N15" s="936">
        <v>0</v>
      </c>
      <c r="O15" s="936">
        <v>0</v>
      </c>
      <c r="P15" s="936" t="s">
        <v>367</v>
      </c>
      <c r="Q15" s="936">
        <v>1</v>
      </c>
      <c r="R15" s="936">
        <v>0</v>
      </c>
      <c r="S15" s="936">
        <v>0</v>
      </c>
      <c r="T15" s="936">
        <v>1</v>
      </c>
    </row>
    <row r="16" spans="1:20">
      <c r="A16" s="945" t="s">
        <v>382</v>
      </c>
      <c r="B16" s="945"/>
      <c r="C16" s="945">
        <v>250</v>
      </c>
      <c r="D16" s="946">
        <v>46070</v>
      </c>
      <c r="E16" s="946">
        <v>46372</v>
      </c>
      <c r="F16" s="946">
        <v>46070</v>
      </c>
      <c r="G16" s="946"/>
      <c r="H16" s="947">
        <v>14262756.140000001</v>
      </c>
      <c r="I16" s="947">
        <v>12338896.49</v>
      </c>
      <c r="J16" s="947">
        <v>17537540</v>
      </c>
      <c r="K16" s="948">
        <v>0.81330000000000002</v>
      </c>
      <c r="L16" s="948">
        <v>0.7036</v>
      </c>
      <c r="M16" s="947">
        <v>8496</v>
      </c>
      <c r="N16" s="945">
        <v>6820</v>
      </c>
      <c r="O16" s="945">
        <v>6127</v>
      </c>
      <c r="P16" s="947"/>
      <c r="Q16" s="945">
        <v>667</v>
      </c>
      <c r="R16" s="945">
        <v>554</v>
      </c>
      <c r="S16" s="945">
        <v>86</v>
      </c>
      <c r="T16" s="945">
        <v>27</v>
      </c>
    </row>
    <row r="17" spans="1:20" outlineLevel="1">
      <c r="A17" s="950" t="s">
        <v>383</v>
      </c>
      <c r="B17" s="950"/>
      <c r="C17" s="950">
        <v>29</v>
      </c>
      <c r="D17" s="951">
        <v>46070</v>
      </c>
      <c r="E17" s="951">
        <v>46110</v>
      </c>
      <c r="F17" s="951">
        <v>46070</v>
      </c>
      <c r="G17" s="951">
        <v>46109</v>
      </c>
      <c r="H17" s="951">
        <v>0</v>
      </c>
      <c r="I17" s="950">
        <v>0</v>
      </c>
      <c r="J17" s="950">
        <v>0</v>
      </c>
      <c r="K17" s="953">
        <v>0</v>
      </c>
      <c r="L17" s="953">
        <v>0</v>
      </c>
      <c r="M17" s="950">
        <v>0</v>
      </c>
      <c r="N17" s="950">
        <v>0</v>
      </c>
      <c r="O17" s="950">
        <v>0</v>
      </c>
      <c r="P17" s="950"/>
      <c r="Q17" s="950">
        <v>9</v>
      </c>
      <c r="R17" s="950">
        <v>9</v>
      </c>
      <c r="S17" s="950">
        <v>0</v>
      </c>
      <c r="T17" s="950">
        <v>0</v>
      </c>
    </row>
    <row r="18" spans="1:20" outlineLevel="2">
      <c r="A18" s="964" t="s">
        <v>384</v>
      </c>
      <c r="B18" s="964"/>
      <c r="C18" s="964">
        <v>28</v>
      </c>
      <c r="D18" s="965">
        <v>46070</v>
      </c>
      <c r="E18" s="965">
        <v>46109</v>
      </c>
      <c r="F18" s="965">
        <v>46070</v>
      </c>
      <c r="G18" s="965">
        <v>46108</v>
      </c>
      <c r="H18" s="965">
        <v>0</v>
      </c>
      <c r="I18" s="964">
        <v>0</v>
      </c>
      <c r="J18" s="964">
        <v>0</v>
      </c>
      <c r="K18" s="966">
        <v>0</v>
      </c>
      <c r="L18" s="966">
        <v>0</v>
      </c>
      <c r="M18" s="964">
        <v>0</v>
      </c>
      <c r="N18" s="964">
        <v>0</v>
      </c>
      <c r="O18" s="964">
        <v>0</v>
      </c>
      <c r="P18" s="964"/>
      <c r="Q18" s="964">
        <v>4</v>
      </c>
      <c r="R18" s="964">
        <v>4</v>
      </c>
      <c r="S18" s="964">
        <v>0</v>
      </c>
      <c r="T18" s="964">
        <v>0</v>
      </c>
    </row>
    <row r="19" spans="1:20" outlineLevel="3">
      <c r="A19" s="936" t="s">
        <v>385</v>
      </c>
      <c r="B19" s="936" t="s">
        <v>386</v>
      </c>
      <c r="C19" s="936">
        <v>28</v>
      </c>
      <c r="D19" s="937">
        <v>46070</v>
      </c>
      <c r="E19" s="937">
        <v>46109</v>
      </c>
      <c r="F19" s="937">
        <v>46070</v>
      </c>
      <c r="G19" s="937">
        <v>46108</v>
      </c>
      <c r="H19" s="937">
        <v>0</v>
      </c>
      <c r="I19" s="936">
        <v>0</v>
      </c>
      <c r="J19" s="936">
        <v>0</v>
      </c>
      <c r="K19" s="939">
        <v>1</v>
      </c>
      <c r="L19" s="939">
        <v>1</v>
      </c>
      <c r="M19" s="936">
        <v>0</v>
      </c>
      <c r="N19" s="936">
        <v>0</v>
      </c>
      <c r="O19" s="936">
        <v>0</v>
      </c>
      <c r="P19" s="936" t="s">
        <v>364</v>
      </c>
      <c r="Q19" s="936">
        <v>1</v>
      </c>
      <c r="R19" s="936">
        <v>1</v>
      </c>
      <c r="S19" s="936">
        <v>0</v>
      </c>
      <c r="T19" s="936">
        <v>0</v>
      </c>
    </row>
    <row r="20" spans="1:20" outlineLevel="3">
      <c r="A20" s="936" t="s">
        <v>387</v>
      </c>
      <c r="B20" s="936" t="s">
        <v>388</v>
      </c>
      <c r="C20" s="936">
        <v>21</v>
      </c>
      <c r="D20" s="937">
        <v>46079</v>
      </c>
      <c r="E20" s="937">
        <v>46109</v>
      </c>
      <c r="F20" s="937">
        <v>46079</v>
      </c>
      <c r="G20" s="937">
        <v>46108</v>
      </c>
      <c r="H20" s="937">
        <v>0</v>
      </c>
      <c r="I20" s="936">
        <v>0</v>
      </c>
      <c r="J20" s="936">
        <v>0</v>
      </c>
      <c r="K20" s="939">
        <v>1</v>
      </c>
      <c r="L20" s="939">
        <v>1</v>
      </c>
      <c r="M20" s="936">
        <v>0</v>
      </c>
      <c r="N20" s="936">
        <v>0</v>
      </c>
      <c r="O20" s="936">
        <v>0</v>
      </c>
      <c r="P20" s="936" t="s">
        <v>364</v>
      </c>
      <c r="Q20" s="936">
        <v>1</v>
      </c>
      <c r="R20" s="936">
        <v>1</v>
      </c>
      <c r="S20" s="936">
        <v>0</v>
      </c>
      <c r="T20" s="936">
        <v>0</v>
      </c>
    </row>
    <row r="21" spans="1:20" outlineLevel="3">
      <c r="A21" s="936" t="s">
        <v>389</v>
      </c>
      <c r="B21" s="936" t="s">
        <v>390</v>
      </c>
      <c r="C21" s="936">
        <v>21</v>
      </c>
      <c r="D21" s="937">
        <v>46079</v>
      </c>
      <c r="E21" s="937">
        <v>46109</v>
      </c>
      <c r="F21" s="937">
        <v>46079</v>
      </c>
      <c r="G21" s="937">
        <v>46108</v>
      </c>
      <c r="H21" s="937">
        <v>0</v>
      </c>
      <c r="I21" s="936">
        <v>0</v>
      </c>
      <c r="J21" s="936">
        <v>0</v>
      </c>
      <c r="K21" s="939">
        <v>1</v>
      </c>
      <c r="L21" s="939">
        <v>1</v>
      </c>
      <c r="M21" s="936">
        <v>0</v>
      </c>
      <c r="N21" s="936">
        <v>0</v>
      </c>
      <c r="O21" s="936">
        <v>0</v>
      </c>
      <c r="P21" s="936" t="s">
        <v>364</v>
      </c>
      <c r="Q21" s="936">
        <v>1</v>
      </c>
      <c r="R21" s="936">
        <v>1</v>
      </c>
      <c r="S21" s="936">
        <v>0</v>
      </c>
      <c r="T21" s="936">
        <v>0</v>
      </c>
    </row>
    <row r="22" spans="1:20" outlineLevel="3">
      <c r="A22" s="936" t="s">
        <v>391</v>
      </c>
      <c r="B22" s="936" t="s">
        <v>392</v>
      </c>
      <c r="C22" s="936">
        <v>13</v>
      </c>
      <c r="D22" s="937">
        <v>46089</v>
      </c>
      <c r="E22" s="937">
        <v>46109</v>
      </c>
      <c r="F22" s="937">
        <v>46089</v>
      </c>
      <c r="G22" s="937">
        <v>46108</v>
      </c>
      <c r="H22" s="937">
        <v>0</v>
      </c>
      <c r="I22" s="936">
        <v>0</v>
      </c>
      <c r="J22" s="936">
        <v>0</v>
      </c>
      <c r="K22" s="939">
        <v>1</v>
      </c>
      <c r="L22" s="939">
        <v>1</v>
      </c>
      <c r="M22" s="936">
        <v>0</v>
      </c>
      <c r="N22" s="936">
        <v>0</v>
      </c>
      <c r="O22" s="936">
        <v>0</v>
      </c>
      <c r="P22" s="936" t="s">
        <v>364</v>
      </c>
      <c r="Q22" s="936">
        <v>1</v>
      </c>
      <c r="R22" s="936">
        <v>1</v>
      </c>
      <c r="S22" s="936">
        <v>0</v>
      </c>
      <c r="T22" s="936">
        <v>0</v>
      </c>
    </row>
    <row r="23" spans="1:20" outlineLevel="2">
      <c r="A23" s="964" t="s">
        <v>393</v>
      </c>
      <c r="B23" s="964"/>
      <c r="C23" s="964">
        <v>29</v>
      </c>
      <c r="D23" s="965">
        <v>46070</v>
      </c>
      <c r="E23" s="965">
        <v>46110</v>
      </c>
      <c r="F23" s="965">
        <v>46070</v>
      </c>
      <c r="G23" s="965">
        <v>46109</v>
      </c>
      <c r="H23" s="965">
        <v>0</v>
      </c>
      <c r="I23" s="964">
        <v>0</v>
      </c>
      <c r="J23" s="964">
        <v>0</v>
      </c>
      <c r="K23" s="966">
        <v>0</v>
      </c>
      <c r="L23" s="966">
        <v>0</v>
      </c>
      <c r="M23" s="964">
        <v>0</v>
      </c>
      <c r="N23" s="964">
        <v>0</v>
      </c>
      <c r="O23" s="964">
        <v>0</v>
      </c>
      <c r="P23" s="964"/>
      <c r="Q23" s="964">
        <v>5</v>
      </c>
      <c r="R23" s="964">
        <v>5</v>
      </c>
      <c r="S23" s="964">
        <v>0</v>
      </c>
      <c r="T23" s="964">
        <v>0</v>
      </c>
    </row>
    <row r="24" spans="1:20" outlineLevel="3">
      <c r="A24" s="936" t="s">
        <v>394</v>
      </c>
      <c r="B24" s="936" t="s">
        <v>386</v>
      </c>
      <c r="C24" s="936">
        <v>29</v>
      </c>
      <c r="D24" s="937">
        <v>46070</v>
      </c>
      <c r="E24" s="937">
        <v>46110</v>
      </c>
      <c r="F24" s="937">
        <v>46070</v>
      </c>
      <c r="G24" s="937">
        <v>46109</v>
      </c>
      <c r="H24" s="937">
        <v>0</v>
      </c>
      <c r="I24" s="936">
        <v>0</v>
      </c>
      <c r="J24" s="936">
        <v>0</v>
      </c>
      <c r="K24" s="939">
        <v>1</v>
      </c>
      <c r="L24" s="939">
        <v>1</v>
      </c>
      <c r="M24" s="936">
        <v>0</v>
      </c>
      <c r="N24" s="936">
        <v>0</v>
      </c>
      <c r="O24" s="936">
        <v>0</v>
      </c>
      <c r="P24" s="936" t="s">
        <v>364</v>
      </c>
      <c r="Q24" s="936">
        <v>1</v>
      </c>
      <c r="R24" s="936">
        <v>1</v>
      </c>
      <c r="S24" s="936">
        <v>0</v>
      </c>
      <c r="T24" s="936">
        <v>0</v>
      </c>
    </row>
    <row r="25" spans="1:20" outlineLevel="3">
      <c r="A25" s="936" t="s">
        <v>395</v>
      </c>
      <c r="B25" s="936" t="s">
        <v>388</v>
      </c>
      <c r="C25" s="936">
        <v>22</v>
      </c>
      <c r="D25" s="937">
        <v>46079</v>
      </c>
      <c r="E25" s="937">
        <v>46110</v>
      </c>
      <c r="F25" s="937">
        <v>46079</v>
      </c>
      <c r="G25" s="937">
        <v>46109</v>
      </c>
      <c r="H25" s="937">
        <v>0</v>
      </c>
      <c r="I25" s="936">
        <v>0</v>
      </c>
      <c r="J25" s="936">
        <v>0</v>
      </c>
      <c r="K25" s="939">
        <v>1</v>
      </c>
      <c r="L25" s="939">
        <v>1</v>
      </c>
      <c r="M25" s="936">
        <v>0</v>
      </c>
      <c r="N25" s="936">
        <v>0</v>
      </c>
      <c r="O25" s="936">
        <v>0</v>
      </c>
      <c r="P25" s="936" t="s">
        <v>364</v>
      </c>
      <c r="Q25" s="936">
        <v>1</v>
      </c>
      <c r="R25" s="936">
        <v>1</v>
      </c>
      <c r="S25" s="936">
        <v>0</v>
      </c>
      <c r="T25" s="936">
        <v>0</v>
      </c>
    </row>
    <row r="26" spans="1:20" outlineLevel="3">
      <c r="A26" s="936" t="s">
        <v>396</v>
      </c>
      <c r="B26" s="936" t="s">
        <v>390</v>
      </c>
      <c r="C26" s="936">
        <v>22</v>
      </c>
      <c r="D26" s="937">
        <v>46079</v>
      </c>
      <c r="E26" s="937">
        <v>46110</v>
      </c>
      <c r="F26" s="937">
        <v>46079</v>
      </c>
      <c r="G26" s="937">
        <v>46109</v>
      </c>
      <c r="H26" s="937">
        <v>0</v>
      </c>
      <c r="I26" s="936">
        <v>0</v>
      </c>
      <c r="J26" s="936">
        <v>0</v>
      </c>
      <c r="K26" s="939">
        <v>1</v>
      </c>
      <c r="L26" s="939">
        <v>1</v>
      </c>
      <c r="M26" s="936">
        <v>0</v>
      </c>
      <c r="N26" s="936">
        <v>0</v>
      </c>
      <c r="O26" s="936">
        <v>0</v>
      </c>
      <c r="P26" s="936" t="s">
        <v>364</v>
      </c>
      <c r="Q26" s="936">
        <v>1</v>
      </c>
      <c r="R26" s="936">
        <v>1</v>
      </c>
      <c r="S26" s="936">
        <v>0</v>
      </c>
      <c r="T26" s="936">
        <v>0</v>
      </c>
    </row>
    <row r="27" spans="1:20" outlineLevel="3">
      <c r="A27" s="936" t="s">
        <v>397</v>
      </c>
      <c r="B27" s="936" t="s">
        <v>392</v>
      </c>
      <c r="C27" s="936">
        <v>16</v>
      </c>
      <c r="D27" s="937">
        <v>46086</v>
      </c>
      <c r="E27" s="937">
        <v>46110</v>
      </c>
      <c r="F27" s="937">
        <v>46086</v>
      </c>
      <c r="G27" s="937">
        <v>46109</v>
      </c>
      <c r="H27" s="937">
        <v>0</v>
      </c>
      <c r="I27" s="936">
        <v>0</v>
      </c>
      <c r="J27" s="936">
        <v>0</v>
      </c>
      <c r="K27" s="939">
        <v>1</v>
      </c>
      <c r="L27" s="939">
        <v>1</v>
      </c>
      <c r="M27" s="936">
        <v>0</v>
      </c>
      <c r="N27" s="936">
        <v>0</v>
      </c>
      <c r="O27" s="936">
        <v>0</v>
      </c>
      <c r="P27" s="936" t="s">
        <v>364</v>
      </c>
      <c r="Q27" s="936">
        <v>1</v>
      </c>
      <c r="R27" s="936">
        <v>1</v>
      </c>
      <c r="S27" s="936">
        <v>0</v>
      </c>
      <c r="T27" s="936">
        <v>0</v>
      </c>
    </row>
    <row r="28" spans="1:20" outlineLevel="3">
      <c r="A28" s="936" t="s">
        <v>398</v>
      </c>
      <c r="B28" s="936" t="s">
        <v>399</v>
      </c>
      <c r="C28" s="936">
        <v>10</v>
      </c>
      <c r="D28" s="937">
        <v>46093</v>
      </c>
      <c r="E28" s="937">
        <v>46110</v>
      </c>
      <c r="F28" s="937">
        <v>46093</v>
      </c>
      <c r="G28" s="937">
        <v>46109</v>
      </c>
      <c r="H28" s="937">
        <v>0</v>
      </c>
      <c r="I28" s="936">
        <v>0</v>
      </c>
      <c r="J28" s="936">
        <v>0</v>
      </c>
      <c r="K28" s="939">
        <v>1</v>
      </c>
      <c r="L28" s="939">
        <v>1</v>
      </c>
      <c r="M28" s="936">
        <v>0</v>
      </c>
      <c r="N28" s="936">
        <v>0</v>
      </c>
      <c r="O28" s="936">
        <v>0</v>
      </c>
      <c r="P28" s="936" t="s">
        <v>364</v>
      </c>
      <c r="Q28" s="936">
        <v>1</v>
      </c>
      <c r="R28" s="936">
        <v>1</v>
      </c>
      <c r="S28" s="936">
        <v>0</v>
      </c>
      <c r="T28" s="936">
        <v>0</v>
      </c>
    </row>
    <row r="29" spans="1:20" outlineLevel="1">
      <c r="A29" s="955" t="s">
        <v>400</v>
      </c>
      <c r="B29" s="955"/>
      <c r="C29" s="955">
        <v>57</v>
      </c>
      <c r="D29" s="956">
        <v>46070</v>
      </c>
      <c r="E29" s="956">
        <v>46142</v>
      </c>
      <c r="F29" s="956">
        <v>46070</v>
      </c>
      <c r="G29" s="956">
        <v>46141</v>
      </c>
      <c r="H29" s="956">
        <v>0</v>
      </c>
      <c r="I29" s="955">
        <v>0</v>
      </c>
      <c r="J29" s="955">
        <v>0</v>
      </c>
      <c r="K29" s="958">
        <v>0</v>
      </c>
      <c r="L29" s="958">
        <v>0</v>
      </c>
      <c r="M29" s="955">
        <v>0</v>
      </c>
      <c r="N29" s="955">
        <v>0</v>
      </c>
      <c r="O29" s="955">
        <v>0</v>
      </c>
      <c r="P29" s="955"/>
      <c r="Q29" s="955">
        <v>4</v>
      </c>
      <c r="R29" s="955">
        <v>4</v>
      </c>
      <c r="S29" s="955">
        <v>0</v>
      </c>
      <c r="T29" s="955">
        <v>0</v>
      </c>
    </row>
    <row r="30" spans="1:20" outlineLevel="2">
      <c r="A30" s="936" t="s">
        <v>403</v>
      </c>
      <c r="B30" s="936" t="s">
        <v>404</v>
      </c>
      <c r="C30" s="936">
        <v>57</v>
      </c>
      <c r="D30" s="937">
        <v>46070</v>
      </c>
      <c r="E30" s="937">
        <v>46142</v>
      </c>
      <c r="F30" s="937">
        <v>46070</v>
      </c>
      <c r="G30" s="937">
        <v>46141</v>
      </c>
      <c r="H30" s="937">
        <v>0</v>
      </c>
      <c r="I30" s="936">
        <v>0</v>
      </c>
      <c r="J30" s="936">
        <v>0</v>
      </c>
      <c r="K30" s="939">
        <v>1</v>
      </c>
      <c r="L30" s="939">
        <v>1</v>
      </c>
      <c r="M30" s="936">
        <v>0</v>
      </c>
      <c r="N30" s="936">
        <v>0</v>
      </c>
      <c r="O30" s="936">
        <v>0</v>
      </c>
      <c r="P30" s="936" t="s">
        <v>364</v>
      </c>
      <c r="Q30" s="936">
        <v>1</v>
      </c>
      <c r="R30" s="936">
        <v>1</v>
      </c>
      <c r="S30" s="936">
        <v>0</v>
      </c>
      <c r="T30" s="936">
        <v>0</v>
      </c>
    </row>
    <row r="31" spans="1:20" outlineLevel="2">
      <c r="A31" s="936" t="s">
        <v>405</v>
      </c>
      <c r="B31" s="936" t="s">
        <v>406</v>
      </c>
      <c r="C31" s="936">
        <v>57</v>
      </c>
      <c r="D31" s="937">
        <v>46070</v>
      </c>
      <c r="E31" s="937">
        <v>46142</v>
      </c>
      <c r="F31" s="937">
        <v>46070</v>
      </c>
      <c r="G31" s="937">
        <v>46141</v>
      </c>
      <c r="H31" s="937">
        <v>0</v>
      </c>
      <c r="I31" s="936">
        <v>0</v>
      </c>
      <c r="J31" s="936">
        <v>0</v>
      </c>
      <c r="K31" s="939">
        <v>1</v>
      </c>
      <c r="L31" s="939">
        <v>1</v>
      </c>
      <c r="M31" s="936">
        <v>0</v>
      </c>
      <c r="N31" s="936">
        <v>0</v>
      </c>
      <c r="O31" s="936">
        <v>0</v>
      </c>
      <c r="P31" s="936" t="s">
        <v>364</v>
      </c>
      <c r="Q31" s="936">
        <v>1</v>
      </c>
      <c r="R31" s="936">
        <v>1</v>
      </c>
      <c r="S31" s="936">
        <v>0</v>
      </c>
      <c r="T31" s="936">
        <v>0</v>
      </c>
    </row>
    <row r="32" spans="1:20" outlineLevel="2">
      <c r="A32" s="936" t="s">
        <v>407</v>
      </c>
      <c r="B32" s="936" t="s">
        <v>408</v>
      </c>
      <c r="C32" s="936">
        <v>6</v>
      </c>
      <c r="D32" s="937">
        <v>46081</v>
      </c>
      <c r="E32" s="937">
        <v>46088</v>
      </c>
      <c r="F32" s="937">
        <v>46081</v>
      </c>
      <c r="G32" s="937">
        <v>46086</v>
      </c>
      <c r="H32" s="937">
        <v>0</v>
      </c>
      <c r="I32" s="936">
        <v>0</v>
      </c>
      <c r="J32" s="936">
        <v>0</v>
      </c>
      <c r="K32" s="939">
        <v>1</v>
      </c>
      <c r="L32" s="939">
        <v>1</v>
      </c>
      <c r="M32" s="936">
        <v>0</v>
      </c>
      <c r="N32" s="936">
        <v>0</v>
      </c>
      <c r="O32" s="936">
        <v>0</v>
      </c>
      <c r="P32" s="936" t="s">
        <v>364</v>
      </c>
      <c r="Q32" s="936">
        <v>1</v>
      </c>
      <c r="R32" s="936">
        <v>1</v>
      </c>
      <c r="S32" s="936">
        <v>0</v>
      </c>
      <c r="T32" s="936">
        <v>0</v>
      </c>
    </row>
    <row r="33" spans="1:20" outlineLevel="2">
      <c r="A33" s="936" t="s">
        <v>401</v>
      </c>
      <c r="B33" s="936" t="s">
        <v>402</v>
      </c>
      <c r="C33" s="936">
        <v>16</v>
      </c>
      <c r="D33" s="937">
        <v>46093</v>
      </c>
      <c r="E33" s="937">
        <v>46116</v>
      </c>
      <c r="F33" s="937">
        <v>46093</v>
      </c>
      <c r="G33" s="937">
        <v>46116</v>
      </c>
      <c r="H33" s="937">
        <v>0</v>
      </c>
      <c r="I33" s="936">
        <v>0</v>
      </c>
      <c r="J33" s="936">
        <v>0</v>
      </c>
      <c r="K33" s="939">
        <v>1</v>
      </c>
      <c r="L33" s="939">
        <v>1</v>
      </c>
      <c r="M33" s="936">
        <v>0</v>
      </c>
      <c r="N33" s="936">
        <v>0</v>
      </c>
      <c r="O33" s="936">
        <v>0</v>
      </c>
      <c r="P33" s="936" t="s">
        <v>364</v>
      </c>
      <c r="Q33" s="936">
        <v>1</v>
      </c>
      <c r="R33" s="936">
        <v>1</v>
      </c>
      <c r="S33" s="936">
        <v>0</v>
      </c>
      <c r="T33" s="936">
        <v>0</v>
      </c>
    </row>
    <row r="34" spans="1:20" outlineLevel="1">
      <c r="A34" s="950" t="s">
        <v>409</v>
      </c>
      <c r="B34" s="950"/>
      <c r="C34" s="950">
        <v>146</v>
      </c>
      <c r="D34" s="951">
        <v>46070</v>
      </c>
      <c r="E34" s="951">
        <v>46250</v>
      </c>
      <c r="F34" s="951">
        <v>46070</v>
      </c>
      <c r="G34" s="951"/>
      <c r="H34" s="952">
        <v>526126.19999999995</v>
      </c>
      <c r="I34" s="952">
        <v>526126.19999999995</v>
      </c>
      <c r="J34" s="952">
        <v>526126.19999999995</v>
      </c>
      <c r="K34" s="954">
        <v>1</v>
      </c>
      <c r="L34" s="954">
        <v>1</v>
      </c>
      <c r="M34" s="952">
        <v>0</v>
      </c>
      <c r="N34" s="950">
        <v>0</v>
      </c>
      <c r="O34" s="950">
        <v>0</v>
      </c>
      <c r="P34" s="952"/>
      <c r="Q34" s="950">
        <v>262</v>
      </c>
      <c r="R34" s="950">
        <v>258</v>
      </c>
      <c r="S34" s="950">
        <v>4</v>
      </c>
      <c r="T34" s="950">
        <v>0</v>
      </c>
    </row>
    <row r="35" spans="1:20" outlineLevel="2">
      <c r="A35" s="959" t="s">
        <v>410</v>
      </c>
      <c r="B35" s="959"/>
      <c r="C35" s="959">
        <v>136</v>
      </c>
      <c r="D35" s="960">
        <v>46070</v>
      </c>
      <c r="E35" s="960">
        <v>46238</v>
      </c>
      <c r="F35" s="960">
        <v>46070</v>
      </c>
      <c r="G35" s="960"/>
      <c r="H35" s="960">
        <v>0</v>
      </c>
      <c r="I35" s="959">
        <v>0</v>
      </c>
      <c r="J35" s="960">
        <v>0</v>
      </c>
      <c r="K35" s="963">
        <v>0</v>
      </c>
      <c r="L35" s="963">
        <v>0</v>
      </c>
      <c r="M35" s="959">
        <v>0</v>
      </c>
      <c r="N35" s="959">
        <v>0</v>
      </c>
      <c r="O35" s="959">
        <v>0</v>
      </c>
      <c r="P35" s="959"/>
      <c r="Q35" s="959">
        <v>62</v>
      </c>
      <c r="R35" s="959">
        <v>58</v>
      </c>
      <c r="S35" s="959">
        <v>4</v>
      </c>
      <c r="T35" s="959">
        <v>0</v>
      </c>
    </row>
    <row r="36" spans="1:20" outlineLevel="3">
      <c r="A36" s="967" t="s">
        <v>411</v>
      </c>
      <c r="B36" s="967"/>
      <c r="C36" s="967">
        <v>111</v>
      </c>
      <c r="D36" s="968">
        <v>46070</v>
      </c>
      <c r="E36" s="968">
        <v>46209</v>
      </c>
      <c r="F36" s="968">
        <v>46070</v>
      </c>
      <c r="G36" s="968">
        <v>46214</v>
      </c>
      <c r="H36" s="968">
        <v>0</v>
      </c>
      <c r="I36" s="967">
        <v>0</v>
      </c>
      <c r="J36" s="967">
        <v>0</v>
      </c>
      <c r="K36" s="971">
        <v>0</v>
      </c>
      <c r="L36" s="971">
        <v>0</v>
      </c>
      <c r="M36" s="967">
        <v>0</v>
      </c>
      <c r="N36" s="967">
        <v>0</v>
      </c>
      <c r="O36" s="967">
        <v>0</v>
      </c>
      <c r="P36" s="967"/>
      <c r="Q36" s="967">
        <v>12</v>
      </c>
      <c r="R36" s="967">
        <v>12</v>
      </c>
      <c r="S36" s="967">
        <v>0</v>
      </c>
      <c r="T36" s="967">
        <v>0</v>
      </c>
    </row>
    <row r="37" spans="1:20" outlineLevel="4">
      <c r="A37" s="981" t="s">
        <v>412</v>
      </c>
      <c r="B37" s="981"/>
      <c r="C37" s="981">
        <v>19</v>
      </c>
      <c r="D37" s="982">
        <v>46141</v>
      </c>
      <c r="E37" s="982">
        <v>46163</v>
      </c>
      <c r="F37" s="982">
        <v>46141</v>
      </c>
      <c r="G37" s="982">
        <v>46162</v>
      </c>
      <c r="H37" s="982">
        <v>0</v>
      </c>
      <c r="I37" s="981">
        <v>0</v>
      </c>
      <c r="J37" s="981">
        <v>0</v>
      </c>
      <c r="K37" s="984">
        <v>0</v>
      </c>
      <c r="L37" s="984">
        <v>0</v>
      </c>
      <c r="M37" s="981">
        <v>0</v>
      </c>
      <c r="N37" s="981">
        <v>0</v>
      </c>
      <c r="O37" s="981">
        <v>0</v>
      </c>
      <c r="P37" s="981"/>
      <c r="Q37" s="981">
        <v>2</v>
      </c>
      <c r="R37" s="981">
        <v>2</v>
      </c>
      <c r="S37" s="981">
        <v>0</v>
      </c>
      <c r="T37" s="981">
        <v>0</v>
      </c>
    </row>
    <row r="38" spans="1:20" outlineLevel="5">
      <c r="A38" s="936" t="s">
        <v>413</v>
      </c>
      <c r="B38" s="936" t="s">
        <v>414</v>
      </c>
      <c r="C38" s="936">
        <v>19</v>
      </c>
      <c r="D38" s="937">
        <v>46141</v>
      </c>
      <c r="E38" s="937">
        <v>46163</v>
      </c>
      <c r="F38" s="937">
        <v>46141</v>
      </c>
      <c r="G38" s="937">
        <v>46162</v>
      </c>
      <c r="H38" s="937">
        <v>0</v>
      </c>
      <c r="I38" s="936">
        <v>0</v>
      </c>
      <c r="J38" s="936">
        <v>0</v>
      </c>
      <c r="K38" s="939">
        <v>1</v>
      </c>
      <c r="L38" s="939">
        <v>1</v>
      </c>
      <c r="M38" s="936">
        <v>0</v>
      </c>
      <c r="N38" s="936">
        <v>0</v>
      </c>
      <c r="O38" s="936">
        <v>0</v>
      </c>
      <c r="P38" s="936" t="s">
        <v>364</v>
      </c>
      <c r="Q38" s="936">
        <v>1</v>
      </c>
      <c r="R38" s="936">
        <v>1</v>
      </c>
      <c r="S38" s="936">
        <v>0</v>
      </c>
      <c r="T38" s="936">
        <v>0</v>
      </c>
    </row>
    <row r="39" spans="1:20" outlineLevel="5">
      <c r="A39" s="936" t="s">
        <v>415</v>
      </c>
      <c r="B39" s="936" t="s">
        <v>416</v>
      </c>
      <c r="C39" s="936">
        <v>19</v>
      </c>
      <c r="D39" s="937">
        <v>46141</v>
      </c>
      <c r="E39" s="937">
        <v>46163</v>
      </c>
      <c r="F39" s="937">
        <v>46141</v>
      </c>
      <c r="G39" s="937">
        <v>46162</v>
      </c>
      <c r="H39" s="937">
        <v>0</v>
      </c>
      <c r="I39" s="936">
        <v>0</v>
      </c>
      <c r="J39" s="936">
        <v>0</v>
      </c>
      <c r="K39" s="939">
        <v>1</v>
      </c>
      <c r="L39" s="939">
        <v>1</v>
      </c>
      <c r="M39" s="936">
        <v>0</v>
      </c>
      <c r="N39" s="936">
        <v>0</v>
      </c>
      <c r="O39" s="936">
        <v>0</v>
      </c>
      <c r="P39" s="936" t="s">
        <v>364</v>
      </c>
      <c r="Q39" s="936">
        <v>1</v>
      </c>
      <c r="R39" s="936">
        <v>1</v>
      </c>
      <c r="S39" s="936">
        <v>0</v>
      </c>
      <c r="T39" s="936">
        <v>0</v>
      </c>
    </row>
    <row r="40" spans="1:20" outlineLevel="4">
      <c r="A40" s="981" t="s">
        <v>417</v>
      </c>
      <c r="B40" s="981"/>
      <c r="C40" s="981">
        <v>19</v>
      </c>
      <c r="D40" s="982">
        <v>46141</v>
      </c>
      <c r="E40" s="982">
        <v>46163</v>
      </c>
      <c r="F40" s="982">
        <v>46141</v>
      </c>
      <c r="G40" s="982">
        <v>46162</v>
      </c>
      <c r="H40" s="982">
        <v>0</v>
      </c>
      <c r="I40" s="981">
        <v>0</v>
      </c>
      <c r="J40" s="981">
        <v>0</v>
      </c>
      <c r="K40" s="984">
        <v>0</v>
      </c>
      <c r="L40" s="984">
        <v>0</v>
      </c>
      <c r="M40" s="981">
        <v>0</v>
      </c>
      <c r="N40" s="981">
        <v>0</v>
      </c>
      <c r="O40" s="981">
        <v>0</v>
      </c>
      <c r="P40" s="981"/>
      <c r="Q40" s="981">
        <v>2</v>
      </c>
      <c r="R40" s="981">
        <v>2</v>
      </c>
      <c r="S40" s="981">
        <v>0</v>
      </c>
      <c r="T40" s="981">
        <v>0</v>
      </c>
    </row>
    <row r="41" spans="1:20" outlineLevel="5">
      <c r="A41" s="936" t="s">
        <v>418</v>
      </c>
      <c r="B41" s="936" t="s">
        <v>414</v>
      </c>
      <c r="C41" s="936">
        <v>19</v>
      </c>
      <c r="D41" s="937">
        <v>46141</v>
      </c>
      <c r="E41" s="937">
        <v>46163</v>
      </c>
      <c r="F41" s="937">
        <v>46141</v>
      </c>
      <c r="G41" s="937">
        <v>46162</v>
      </c>
      <c r="H41" s="937">
        <v>0</v>
      </c>
      <c r="I41" s="936">
        <v>0</v>
      </c>
      <c r="J41" s="936">
        <v>0</v>
      </c>
      <c r="K41" s="939">
        <v>1</v>
      </c>
      <c r="L41" s="939">
        <v>1</v>
      </c>
      <c r="M41" s="936">
        <v>0</v>
      </c>
      <c r="N41" s="936">
        <v>0</v>
      </c>
      <c r="O41" s="936">
        <v>0</v>
      </c>
      <c r="P41" s="936" t="s">
        <v>364</v>
      </c>
      <c r="Q41" s="936">
        <v>1</v>
      </c>
      <c r="R41" s="936">
        <v>1</v>
      </c>
      <c r="S41" s="936">
        <v>0</v>
      </c>
      <c r="T41" s="936">
        <v>0</v>
      </c>
    </row>
    <row r="42" spans="1:20" outlineLevel="5">
      <c r="A42" s="936" t="s">
        <v>419</v>
      </c>
      <c r="B42" s="936" t="s">
        <v>416</v>
      </c>
      <c r="C42" s="936">
        <v>19</v>
      </c>
      <c r="D42" s="937">
        <v>46141</v>
      </c>
      <c r="E42" s="937">
        <v>46163</v>
      </c>
      <c r="F42" s="937">
        <v>46141</v>
      </c>
      <c r="G42" s="937">
        <v>46162</v>
      </c>
      <c r="H42" s="937">
        <v>0</v>
      </c>
      <c r="I42" s="936">
        <v>0</v>
      </c>
      <c r="J42" s="936">
        <v>0</v>
      </c>
      <c r="K42" s="939">
        <v>1</v>
      </c>
      <c r="L42" s="939">
        <v>1</v>
      </c>
      <c r="M42" s="936">
        <v>0</v>
      </c>
      <c r="N42" s="936">
        <v>0</v>
      </c>
      <c r="O42" s="936">
        <v>0</v>
      </c>
      <c r="P42" s="936" t="s">
        <v>364</v>
      </c>
      <c r="Q42" s="936">
        <v>1</v>
      </c>
      <c r="R42" s="936">
        <v>1</v>
      </c>
      <c r="S42" s="936">
        <v>0</v>
      </c>
      <c r="T42" s="936">
        <v>0</v>
      </c>
    </row>
    <row r="43" spans="1:20" outlineLevel="4">
      <c r="A43" s="981" t="s">
        <v>420</v>
      </c>
      <c r="B43" s="981"/>
      <c r="C43" s="981">
        <v>10</v>
      </c>
      <c r="D43" s="982">
        <v>46198</v>
      </c>
      <c r="E43" s="982">
        <v>46209</v>
      </c>
      <c r="F43" s="982">
        <v>46204</v>
      </c>
      <c r="G43" s="982">
        <v>46214</v>
      </c>
      <c r="H43" s="982">
        <v>0</v>
      </c>
      <c r="I43" s="981">
        <v>0</v>
      </c>
      <c r="J43" s="981">
        <v>0</v>
      </c>
      <c r="K43" s="984">
        <v>0</v>
      </c>
      <c r="L43" s="984">
        <v>0</v>
      </c>
      <c r="M43" s="981">
        <v>0</v>
      </c>
      <c r="N43" s="981">
        <v>0</v>
      </c>
      <c r="O43" s="981">
        <v>0</v>
      </c>
      <c r="P43" s="981"/>
      <c r="Q43" s="981">
        <v>2</v>
      </c>
      <c r="R43" s="981">
        <v>2</v>
      </c>
      <c r="S43" s="981">
        <v>0</v>
      </c>
      <c r="T43" s="981">
        <v>0</v>
      </c>
    </row>
    <row r="44" spans="1:20" outlineLevel="5">
      <c r="A44" s="936" t="s">
        <v>421</v>
      </c>
      <c r="B44" s="936" t="s">
        <v>414</v>
      </c>
      <c r="C44" s="936">
        <v>8</v>
      </c>
      <c r="D44" s="937">
        <v>46198</v>
      </c>
      <c r="E44" s="937">
        <v>46207</v>
      </c>
      <c r="F44" s="937">
        <v>46204</v>
      </c>
      <c r="G44" s="937">
        <v>46205</v>
      </c>
      <c r="H44" s="937">
        <v>0</v>
      </c>
      <c r="I44" s="936">
        <v>0</v>
      </c>
      <c r="J44" s="936">
        <v>0</v>
      </c>
      <c r="K44" s="940">
        <v>1</v>
      </c>
      <c r="L44" s="939">
        <v>1</v>
      </c>
      <c r="M44" s="936">
        <v>0</v>
      </c>
      <c r="N44" s="936">
        <v>0</v>
      </c>
      <c r="O44" s="936">
        <v>0</v>
      </c>
      <c r="P44" s="936" t="s">
        <v>364</v>
      </c>
      <c r="Q44" s="936">
        <v>1</v>
      </c>
      <c r="R44" s="936">
        <v>1</v>
      </c>
      <c r="S44" s="936">
        <v>0</v>
      </c>
      <c r="T44" s="936">
        <v>0</v>
      </c>
    </row>
    <row r="45" spans="1:20" outlineLevel="5">
      <c r="A45" s="936" t="s">
        <v>422</v>
      </c>
      <c r="B45" s="936" t="s">
        <v>416</v>
      </c>
      <c r="C45" s="936">
        <v>10</v>
      </c>
      <c r="D45" s="937">
        <v>46198</v>
      </c>
      <c r="E45" s="937">
        <v>46209</v>
      </c>
      <c r="F45" s="937">
        <v>46210</v>
      </c>
      <c r="G45" s="937">
        <v>46214</v>
      </c>
      <c r="H45" s="937">
        <v>0</v>
      </c>
      <c r="I45" s="936">
        <v>0</v>
      </c>
      <c r="J45" s="936">
        <v>0</v>
      </c>
      <c r="K45" s="939">
        <v>1</v>
      </c>
      <c r="L45" s="939">
        <v>1</v>
      </c>
      <c r="M45" s="936">
        <v>0</v>
      </c>
      <c r="N45" s="936">
        <v>0</v>
      </c>
      <c r="O45" s="936">
        <v>0</v>
      </c>
      <c r="P45" s="936" t="s">
        <v>364</v>
      </c>
      <c r="Q45" s="936">
        <v>1</v>
      </c>
      <c r="R45" s="936">
        <v>1</v>
      </c>
      <c r="S45" s="936">
        <v>0</v>
      </c>
      <c r="T45" s="936">
        <v>0</v>
      </c>
    </row>
    <row r="46" spans="1:20" outlineLevel="4">
      <c r="A46" s="981" t="s">
        <v>423</v>
      </c>
      <c r="B46" s="981"/>
      <c r="C46" s="981">
        <v>43</v>
      </c>
      <c r="D46" s="982">
        <v>46070</v>
      </c>
      <c r="E46" s="982">
        <v>46126</v>
      </c>
      <c r="F46" s="982">
        <v>46070</v>
      </c>
      <c r="G46" s="982">
        <v>46125</v>
      </c>
      <c r="H46" s="982">
        <v>0</v>
      </c>
      <c r="I46" s="981">
        <v>0</v>
      </c>
      <c r="J46" s="981">
        <v>0</v>
      </c>
      <c r="K46" s="984">
        <v>0</v>
      </c>
      <c r="L46" s="984">
        <v>0</v>
      </c>
      <c r="M46" s="981">
        <v>0</v>
      </c>
      <c r="N46" s="981">
        <v>0</v>
      </c>
      <c r="O46" s="981">
        <v>0</v>
      </c>
      <c r="P46" s="981"/>
      <c r="Q46" s="981">
        <v>2</v>
      </c>
      <c r="R46" s="981">
        <v>2</v>
      </c>
      <c r="S46" s="981">
        <v>0</v>
      </c>
      <c r="T46" s="981">
        <v>0</v>
      </c>
    </row>
    <row r="47" spans="1:20" outlineLevel="5">
      <c r="A47" s="936" t="s">
        <v>424</v>
      </c>
      <c r="B47" s="936" t="s">
        <v>414</v>
      </c>
      <c r="C47" s="936">
        <v>43</v>
      </c>
      <c r="D47" s="937">
        <v>46070</v>
      </c>
      <c r="E47" s="937">
        <v>46126</v>
      </c>
      <c r="F47" s="937">
        <v>46070</v>
      </c>
      <c r="G47" s="937">
        <v>46125</v>
      </c>
      <c r="H47" s="937">
        <v>0</v>
      </c>
      <c r="I47" s="936">
        <v>0</v>
      </c>
      <c r="J47" s="936">
        <v>0</v>
      </c>
      <c r="K47" s="939">
        <v>1</v>
      </c>
      <c r="L47" s="939">
        <v>1</v>
      </c>
      <c r="M47" s="936">
        <v>0</v>
      </c>
      <c r="N47" s="936">
        <v>0</v>
      </c>
      <c r="O47" s="936">
        <v>0</v>
      </c>
      <c r="P47" s="936" t="s">
        <v>364</v>
      </c>
      <c r="Q47" s="936">
        <v>1</v>
      </c>
      <c r="R47" s="936">
        <v>1</v>
      </c>
      <c r="S47" s="936">
        <v>0</v>
      </c>
      <c r="T47" s="936">
        <v>0</v>
      </c>
    </row>
    <row r="48" spans="1:20" outlineLevel="5">
      <c r="A48" s="936" t="s">
        <v>425</v>
      </c>
      <c r="B48" s="936" t="s">
        <v>416</v>
      </c>
      <c r="C48" s="936">
        <v>41</v>
      </c>
      <c r="D48" s="937">
        <v>46072</v>
      </c>
      <c r="E48" s="937">
        <v>46126</v>
      </c>
      <c r="F48" s="937">
        <v>46072</v>
      </c>
      <c r="G48" s="937">
        <v>46125</v>
      </c>
      <c r="H48" s="937">
        <v>0</v>
      </c>
      <c r="I48" s="936">
        <v>0</v>
      </c>
      <c r="J48" s="936">
        <v>0</v>
      </c>
      <c r="K48" s="939">
        <v>1</v>
      </c>
      <c r="L48" s="939">
        <v>1</v>
      </c>
      <c r="M48" s="936">
        <v>0</v>
      </c>
      <c r="N48" s="936">
        <v>0</v>
      </c>
      <c r="O48" s="936">
        <v>0</v>
      </c>
      <c r="P48" s="936" t="s">
        <v>364</v>
      </c>
      <c r="Q48" s="936">
        <v>1</v>
      </c>
      <c r="R48" s="936">
        <v>1</v>
      </c>
      <c r="S48" s="936">
        <v>0</v>
      </c>
      <c r="T48" s="936">
        <v>0</v>
      </c>
    </row>
    <row r="49" spans="1:20" outlineLevel="4">
      <c r="A49" s="981" t="s">
        <v>426</v>
      </c>
      <c r="B49" s="981"/>
      <c r="C49" s="981">
        <v>41</v>
      </c>
      <c r="D49" s="982">
        <v>46072</v>
      </c>
      <c r="E49" s="982">
        <v>46126</v>
      </c>
      <c r="F49" s="982">
        <v>46072</v>
      </c>
      <c r="G49" s="982">
        <v>46125</v>
      </c>
      <c r="H49" s="982">
        <v>0</v>
      </c>
      <c r="I49" s="981">
        <v>0</v>
      </c>
      <c r="J49" s="981">
        <v>0</v>
      </c>
      <c r="K49" s="984">
        <v>0</v>
      </c>
      <c r="L49" s="984">
        <v>0</v>
      </c>
      <c r="M49" s="981">
        <v>0</v>
      </c>
      <c r="N49" s="981">
        <v>0</v>
      </c>
      <c r="O49" s="981">
        <v>0</v>
      </c>
      <c r="P49" s="981"/>
      <c r="Q49" s="981">
        <v>2</v>
      </c>
      <c r="R49" s="981">
        <v>2</v>
      </c>
      <c r="S49" s="981">
        <v>0</v>
      </c>
      <c r="T49" s="981">
        <v>0</v>
      </c>
    </row>
    <row r="50" spans="1:20" outlineLevel="5">
      <c r="A50" s="936" t="s">
        <v>428</v>
      </c>
      <c r="B50" s="936" t="s">
        <v>414</v>
      </c>
      <c r="C50" s="936">
        <v>41</v>
      </c>
      <c r="D50" s="937">
        <v>46072</v>
      </c>
      <c r="E50" s="937">
        <v>46126</v>
      </c>
      <c r="F50" s="937">
        <v>46072</v>
      </c>
      <c r="G50" s="937">
        <v>46125</v>
      </c>
      <c r="H50" s="937">
        <v>0</v>
      </c>
      <c r="I50" s="936">
        <v>0</v>
      </c>
      <c r="J50" s="936">
        <v>0</v>
      </c>
      <c r="K50" s="939">
        <v>1</v>
      </c>
      <c r="L50" s="939">
        <v>1</v>
      </c>
      <c r="M50" s="936">
        <v>0</v>
      </c>
      <c r="N50" s="936">
        <v>0</v>
      </c>
      <c r="O50" s="936">
        <v>0</v>
      </c>
      <c r="P50" s="936" t="s">
        <v>364</v>
      </c>
      <c r="Q50" s="936">
        <v>1</v>
      </c>
      <c r="R50" s="936">
        <v>1</v>
      </c>
      <c r="S50" s="936">
        <v>0</v>
      </c>
      <c r="T50" s="936">
        <v>0</v>
      </c>
    </row>
    <row r="51" spans="1:20" outlineLevel="5">
      <c r="A51" s="936" t="s">
        <v>427</v>
      </c>
      <c r="B51" s="936" t="s">
        <v>416</v>
      </c>
      <c r="C51" s="936">
        <v>39</v>
      </c>
      <c r="D51" s="937">
        <v>46076</v>
      </c>
      <c r="E51" s="937">
        <v>46126</v>
      </c>
      <c r="F51" s="937">
        <v>46076</v>
      </c>
      <c r="G51" s="937">
        <v>46125</v>
      </c>
      <c r="H51" s="937">
        <v>0</v>
      </c>
      <c r="I51" s="936">
        <v>0</v>
      </c>
      <c r="J51" s="936">
        <v>0</v>
      </c>
      <c r="K51" s="939">
        <v>1</v>
      </c>
      <c r="L51" s="939">
        <v>1</v>
      </c>
      <c r="M51" s="936">
        <v>0</v>
      </c>
      <c r="N51" s="936">
        <v>0</v>
      </c>
      <c r="O51" s="936">
        <v>0</v>
      </c>
      <c r="P51" s="936" t="s">
        <v>364</v>
      </c>
      <c r="Q51" s="936">
        <v>1</v>
      </c>
      <c r="R51" s="936">
        <v>1</v>
      </c>
      <c r="S51" s="936">
        <v>0</v>
      </c>
      <c r="T51" s="936">
        <v>0</v>
      </c>
    </row>
    <row r="52" spans="1:20" outlineLevel="4">
      <c r="A52" s="981" t="s">
        <v>429</v>
      </c>
      <c r="B52" s="981"/>
      <c r="C52" s="981">
        <v>13</v>
      </c>
      <c r="D52" s="982">
        <v>46140</v>
      </c>
      <c r="E52" s="982">
        <v>46155</v>
      </c>
      <c r="F52" s="982">
        <v>46140</v>
      </c>
      <c r="G52" s="982">
        <v>46154</v>
      </c>
      <c r="H52" s="982">
        <v>0</v>
      </c>
      <c r="I52" s="981">
        <v>0</v>
      </c>
      <c r="J52" s="981">
        <v>0</v>
      </c>
      <c r="K52" s="984">
        <v>0</v>
      </c>
      <c r="L52" s="984">
        <v>0</v>
      </c>
      <c r="M52" s="981">
        <v>0</v>
      </c>
      <c r="N52" s="981">
        <v>0</v>
      </c>
      <c r="O52" s="981">
        <v>0</v>
      </c>
      <c r="P52" s="981"/>
      <c r="Q52" s="981">
        <v>2</v>
      </c>
      <c r="R52" s="981">
        <v>2</v>
      </c>
      <c r="S52" s="981">
        <v>0</v>
      </c>
      <c r="T52" s="981">
        <v>0</v>
      </c>
    </row>
    <row r="53" spans="1:20" outlineLevel="5">
      <c r="A53" s="936" t="s">
        <v>430</v>
      </c>
      <c r="B53" s="936" t="s">
        <v>431</v>
      </c>
      <c r="C53" s="936">
        <v>13</v>
      </c>
      <c r="D53" s="937">
        <v>46140</v>
      </c>
      <c r="E53" s="937">
        <v>46155</v>
      </c>
      <c r="F53" s="937">
        <v>46140</v>
      </c>
      <c r="G53" s="937">
        <v>46154</v>
      </c>
      <c r="H53" s="937">
        <v>0</v>
      </c>
      <c r="I53" s="936">
        <v>0</v>
      </c>
      <c r="J53" s="936">
        <v>0</v>
      </c>
      <c r="K53" s="939">
        <v>1</v>
      </c>
      <c r="L53" s="939">
        <v>1</v>
      </c>
      <c r="M53" s="936">
        <v>0</v>
      </c>
      <c r="N53" s="936">
        <v>0</v>
      </c>
      <c r="O53" s="936">
        <v>0</v>
      </c>
      <c r="P53" s="936" t="s">
        <v>364</v>
      </c>
      <c r="Q53" s="936">
        <v>1</v>
      </c>
      <c r="R53" s="936">
        <v>1</v>
      </c>
      <c r="S53" s="936">
        <v>0</v>
      </c>
      <c r="T53" s="936">
        <v>0</v>
      </c>
    </row>
    <row r="54" spans="1:20" outlineLevel="5">
      <c r="A54" s="936" t="s">
        <v>432</v>
      </c>
      <c r="B54" s="936" t="s">
        <v>433</v>
      </c>
      <c r="C54" s="936">
        <v>13</v>
      </c>
      <c r="D54" s="937">
        <v>46140</v>
      </c>
      <c r="E54" s="937">
        <v>46155</v>
      </c>
      <c r="F54" s="937">
        <v>46140</v>
      </c>
      <c r="G54" s="937">
        <v>46154</v>
      </c>
      <c r="H54" s="937">
        <v>0</v>
      </c>
      <c r="I54" s="936">
        <v>0</v>
      </c>
      <c r="J54" s="936">
        <v>0</v>
      </c>
      <c r="K54" s="939">
        <v>1</v>
      </c>
      <c r="L54" s="939">
        <v>1</v>
      </c>
      <c r="M54" s="936">
        <v>0</v>
      </c>
      <c r="N54" s="936">
        <v>0</v>
      </c>
      <c r="O54" s="936">
        <v>0</v>
      </c>
      <c r="P54" s="936" t="s">
        <v>364</v>
      </c>
      <c r="Q54" s="936">
        <v>1</v>
      </c>
      <c r="R54" s="936">
        <v>1</v>
      </c>
      <c r="S54" s="936">
        <v>0</v>
      </c>
      <c r="T54" s="936">
        <v>0</v>
      </c>
    </row>
    <row r="55" spans="1:20" outlineLevel="3">
      <c r="A55" s="967" t="s">
        <v>434</v>
      </c>
      <c r="B55" s="967"/>
      <c r="C55" s="967">
        <v>124</v>
      </c>
      <c r="D55" s="968">
        <v>46072</v>
      </c>
      <c r="E55" s="968">
        <v>46226</v>
      </c>
      <c r="F55" s="968">
        <v>46072</v>
      </c>
      <c r="G55" s="968">
        <v>46275</v>
      </c>
      <c r="H55" s="968">
        <v>0</v>
      </c>
      <c r="I55" s="967">
        <v>0</v>
      </c>
      <c r="J55" s="968">
        <v>0</v>
      </c>
      <c r="K55" s="971">
        <v>0</v>
      </c>
      <c r="L55" s="971">
        <v>0</v>
      </c>
      <c r="M55" s="967">
        <v>0</v>
      </c>
      <c r="N55" s="967">
        <v>0</v>
      </c>
      <c r="O55" s="967">
        <v>0</v>
      </c>
      <c r="P55" s="967"/>
      <c r="Q55" s="967">
        <v>13</v>
      </c>
      <c r="R55" s="967">
        <v>13</v>
      </c>
      <c r="S55" s="967">
        <v>0</v>
      </c>
      <c r="T55" s="967">
        <v>0</v>
      </c>
    </row>
    <row r="56" spans="1:20" outlineLevel="4">
      <c r="A56" s="981" t="s">
        <v>423</v>
      </c>
      <c r="B56" s="981"/>
      <c r="C56" s="981">
        <v>42</v>
      </c>
      <c r="D56" s="982">
        <v>46072</v>
      </c>
      <c r="E56" s="982">
        <v>46127</v>
      </c>
      <c r="F56" s="982">
        <v>46072</v>
      </c>
      <c r="G56" s="982">
        <v>46127</v>
      </c>
      <c r="H56" s="982">
        <v>0</v>
      </c>
      <c r="I56" s="981">
        <v>0</v>
      </c>
      <c r="J56" s="981">
        <v>0</v>
      </c>
      <c r="K56" s="984">
        <v>0</v>
      </c>
      <c r="L56" s="984">
        <v>0</v>
      </c>
      <c r="M56" s="981">
        <v>0</v>
      </c>
      <c r="N56" s="981">
        <v>0</v>
      </c>
      <c r="O56" s="981">
        <v>0</v>
      </c>
      <c r="P56" s="981"/>
      <c r="Q56" s="981">
        <v>10</v>
      </c>
      <c r="R56" s="981">
        <v>10</v>
      </c>
      <c r="S56" s="981">
        <v>0</v>
      </c>
      <c r="T56" s="981">
        <v>0</v>
      </c>
    </row>
    <row r="57" spans="1:20" outlineLevel="5">
      <c r="A57" s="936" t="s">
        <v>435</v>
      </c>
      <c r="B57" s="936" t="s">
        <v>436</v>
      </c>
      <c r="C57" s="936">
        <v>40</v>
      </c>
      <c r="D57" s="937">
        <v>46072</v>
      </c>
      <c r="E57" s="937">
        <v>46125</v>
      </c>
      <c r="F57" s="937">
        <v>46072</v>
      </c>
      <c r="G57" s="937">
        <v>46125</v>
      </c>
      <c r="H57" s="937">
        <v>0</v>
      </c>
      <c r="I57" s="936">
        <v>0</v>
      </c>
      <c r="J57" s="936">
        <v>0</v>
      </c>
      <c r="K57" s="939">
        <v>1</v>
      </c>
      <c r="L57" s="939">
        <v>1</v>
      </c>
      <c r="M57" s="936">
        <v>0</v>
      </c>
      <c r="N57" s="936">
        <v>0</v>
      </c>
      <c r="O57" s="936">
        <v>0</v>
      </c>
      <c r="P57" s="936" t="s">
        <v>364</v>
      </c>
      <c r="Q57" s="936">
        <v>1</v>
      </c>
      <c r="R57" s="936">
        <v>1</v>
      </c>
      <c r="S57" s="936">
        <v>0</v>
      </c>
      <c r="T57" s="936">
        <v>0</v>
      </c>
    </row>
    <row r="58" spans="1:20" outlineLevel="5">
      <c r="A58" s="936" t="s">
        <v>439</v>
      </c>
      <c r="B58" s="936" t="s">
        <v>440</v>
      </c>
      <c r="C58" s="936">
        <v>37</v>
      </c>
      <c r="D58" s="937">
        <v>46078</v>
      </c>
      <c r="E58" s="937">
        <v>46126</v>
      </c>
      <c r="F58" s="937">
        <v>46078</v>
      </c>
      <c r="G58" s="937">
        <v>46125</v>
      </c>
      <c r="H58" s="937">
        <v>0</v>
      </c>
      <c r="I58" s="936">
        <v>0</v>
      </c>
      <c r="J58" s="936">
        <v>0</v>
      </c>
      <c r="K58" s="939">
        <v>1</v>
      </c>
      <c r="L58" s="939">
        <v>1</v>
      </c>
      <c r="M58" s="936">
        <v>0</v>
      </c>
      <c r="N58" s="936">
        <v>0</v>
      </c>
      <c r="O58" s="936">
        <v>0</v>
      </c>
      <c r="P58" s="936" t="s">
        <v>364</v>
      </c>
      <c r="Q58" s="936">
        <v>1</v>
      </c>
      <c r="R58" s="936">
        <v>1</v>
      </c>
      <c r="S58" s="936">
        <v>0</v>
      </c>
      <c r="T58" s="936">
        <v>0</v>
      </c>
    </row>
    <row r="59" spans="1:20" outlineLevel="5">
      <c r="A59" s="936" t="s">
        <v>445</v>
      </c>
      <c r="B59" s="936" t="s">
        <v>446</v>
      </c>
      <c r="C59" s="936">
        <v>36</v>
      </c>
      <c r="D59" s="937">
        <v>46078</v>
      </c>
      <c r="E59" s="937">
        <v>46125</v>
      </c>
      <c r="F59" s="937">
        <v>46078</v>
      </c>
      <c r="G59" s="937">
        <v>46125</v>
      </c>
      <c r="H59" s="937">
        <v>0</v>
      </c>
      <c r="I59" s="936">
        <v>0</v>
      </c>
      <c r="J59" s="936">
        <v>0</v>
      </c>
      <c r="K59" s="939">
        <v>1</v>
      </c>
      <c r="L59" s="939">
        <v>1</v>
      </c>
      <c r="M59" s="936">
        <v>0</v>
      </c>
      <c r="N59" s="936">
        <v>0</v>
      </c>
      <c r="O59" s="936">
        <v>0</v>
      </c>
      <c r="P59" s="936" t="s">
        <v>364</v>
      </c>
      <c r="Q59" s="936">
        <v>1</v>
      </c>
      <c r="R59" s="936">
        <v>1</v>
      </c>
      <c r="S59" s="936">
        <v>0</v>
      </c>
      <c r="T59" s="936">
        <v>0</v>
      </c>
    </row>
    <row r="60" spans="1:20" outlineLevel="5">
      <c r="A60" s="936" t="s">
        <v>447</v>
      </c>
      <c r="B60" s="936" t="s">
        <v>448</v>
      </c>
      <c r="C60" s="936">
        <v>37</v>
      </c>
      <c r="D60" s="937">
        <v>46078</v>
      </c>
      <c r="E60" s="937">
        <v>46125</v>
      </c>
      <c r="F60" s="937">
        <v>46078</v>
      </c>
      <c r="G60" s="937">
        <v>46125</v>
      </c>
      <c r="H60" s="937">
        <v>0</v>
      </c>
      <c r="I60" s="936">
        <v>0</v>
      </c>
      <c r="J60" s="936">
        <v>0</v>
      </c>
      <c r="K60" s="939">
        <v>1</v>
      </c>
      <c r="L60" s="939">
        <v>1</v>
      </c>
      <c r="M60" s="936">
        <v>0</v>
      </c>
      <c r="N60" s="936">
        <v>0</v>
      </c>
      <c r="O60" s="936">
        <v>0</v>
      </c>
      <c r="P60" s="936" t="s">
        <v>364</v>
      </c>
      <c r="Q60" s="936">
        <v>1</v>
      </c>
      <c r="R60" s="936">
        <v>1</v>
      </c>
      <c r="S60" s="936">
        <v>0</v>
      </c>
      <c r="T60" s="936">
        <v>0</v>
      </c>
    </row>
    <row r="61" spans="1:20" outlineLevel="5">
      <c r="A61" s="936" t="s">
        <v>449</v>
      </c>
      <c r="B61" s="936" t="s">
        <v>450</v>
      </c>
      <c r="C61" s="936">
        <v>38</v>
      </c>
      <c r="D61" s="937">
        <v>46078</v>
      </c>
      <c r="E61" s="937">
        <v>46127</v>
      </c>
      <c r="F61" s="937">
        <v>46078</v>
      </c>
      <c r="G61" s="937">
        <v>46127</v>
      </c>
      <c r="H61" s="937">
        <v>0</v>
      </c>
      <c r="I61" s="936">
        <v>0</v>
      </c>
      <c r="J61" s="936">
        <v>0</v>
      </c>
      <c r="K61" s="939">
        <v>1</v>
      </c>
      <c r="L61" s="939">
        <v>1</v>
      </c>
      <c r="M61" s="936">
        <v>0</v>
      </c>
      <c r="N61" s="936">
        <v>0</v>
      </c>
      <c r="O61" s="936">
        <v>0</v>
      </c>
      <c r="P61" s="936" t="s">
        <v>364</v>
      </c>
      <c r="Q61" s="936">
        <v>1</v>
      </c>
      <c r="R61" s="936">
        <v>1</v>
      </c>
      <c r="S61" s="936">
        <v>0</v>
      </c>
      <c r="T61" s="936">
        <v>0</v>
      </c>
    </row>
    <row r="62" spans="1:20" outlineLevel="5">
      <c r="A62" s="936" t="s">
        <v>441</v>
      </c>
      <c r="B62" s="936" t="s">
        <v>442</v>
      </c>
      <c r="C62" s="936">
        <v>34</v>
      </c>
      <c r="D62" s="937">
        <v>46082</v>
      </c>
      <c r="E62" s="937">
        <v>46126</v>
      </c>
      <c r="F62" s="937">
        <v>46082</v>
      </c>
      <c r="G62" s="937">
        <v>46125</v>
      </c>
      <c r="H62" s="937">
        <v>0</v>
      </c>
      <c r="I62" s="936">
        <v>0</v>
      </c>
      <c r="J62" s="936">
        <v>0</v>
      </c>
      <c r="K62" s="939">
        <v>1</v>
      </c>
      <c r="L62" s="939">
        <v>1</v>
      </c>
      <c r="M62" s="936">
        <v>0</v>
      </c>
      <c r="N62" s="936">
        <v>0</v>
      </c>
      <c r="O62" s="936">
        <v>0</v>
      </c>
      <c r="P62" s="936" t="s">
        <v>364</v>
      </c>
      <c r="Q62" s="936">
        <v>1</v>
      </c>
      <c r="R62" s="936">
        <v>1</v>
      </c>
      <c r="S62" s="936">
        <v>0</v>
      </c>
      <c r="T62" s="936">
        <v>0</v>
      </c>
    </row>
    <row r="63" spans="1:20" outlineLevel="5">
      <c r="A63" s="936" t="s">
        <v>451</v>
      </c>
      <c r="B63" s="936" t="s">
        <v>452</v>
      </c>
      <c r="C63" s="936">
        <v>35</v>
      </c>
      <c r="D63" s="937">
        <v>46082</v>
      </c>
      <c r="E63" s="937">
        <v>46127</v>
      </c>
      <c r="F63" s="937">
        <v>46082</v>
      </c>
      <c r="G63" s="937">
        <v>46127</v>
      </c>
      <c r="H63" s="937">
        <v>0</v>
      </c>
      <c r="I63" s="936">
        <v>0</v>
      </c>
      <c r="J63" s="936">
        <v>0</v>
      </c>
      <c r="K63" s="939">
        <v>1</v>
      </c>
      <c r="L63" s="939">
        <v>1</v>
      </c>
      <c r="M63" s="936">
        <v>0</v>
      </c>
      <c r="N63" s="936">
        <v>0</v>
      </c>
      <c r="O63" s="936">
        <v>0</v>
      </c>
      <c r="P63" s="936" t="s">
        <v>364</v>
      </c>
      <c r="Q63" s="936">
        <v>1</v>
      </c>
      <c r="R63" s="936">
        <v>1</v>
      </c>
      <c r="S63" s="936">
        <v>0</v>
      </c>
      <c r="T63" s="936">
        <v>0</v>
      </c>
    </row>
    <row r="64" spans="1:20" outlineLevel="5">
      <c r="A64" s="936" t="s">
        <v>453</v>
      </c>
      <c r="B64" s="936" t="s">
        <v>454</v>
      </c>
      <c r="C64" s="936">
        <v>35</v>
      </c>
      <c r="D64" s="937">
        <v>46082</v>
      </c>
      <c r="E64" s="937">
        <v>46127</v>
      </c>
      <c r="F64" s="937">
        <v>46082</v>
      </c>
      <c r="G64" s="937">
        <v>46127</v>
      </c>
      <c r="H64" s="937">
        <v>0</v>
      </c>
      <c r="I64" s="936">
        <v>0</v>
      </c>
      <c r="J64" s="936">
        <v>0</v>
      </c>
      <c r="K64" s="939">
        <v>1</v>
      </c>
      <c r="L64" s="939">
        <v>1</v>
      </c>
      <c r="M64" s="936">
        <v>0</v>
      </c>
      <c r="N64" s="936">
        <v>0</v>
      </c>
      <c r="O64" s="936">
        <v>0</v>
      </c>
      <c r="P64" s="936" t="s">
        <v>364</v>
      </c>
      <c r="Q64" s="936">
        <v>1</v>
      </c>
      <c r="R64" s="936">
        <v>1</v>
      </c>
      <c r="S64" s="936">
        <v>0</v>
      </c>
      <c r="T64" s="936">
        <v>0</v>
      </c>
    </row>
    <row r="65" spans="1:20" outlineLevel="5">
      <c r="A65" s="936" t="s">
        <v>437</v>
      </c>
      <c r="B65" s="936" t="s">
        <v>438</v>
      </c>
      <c r="C65" s="936">
        <v>34</v>
      </c>
      <c r="D65" s="937">
        <v>46082</v>
      </c>
      <c r="E65" s="937">
        <v>46126</v>
      </c>
      <c r="F65" s="937">
        <v>46082</v>
      </c>
      <c r="G65" s="937">
        <v>46125</v>
      </c>
      <c r="H65" s="937">
        <v>0</v>
      </c>
      <c r="I65" s="936">
        <v>0</v>
      </c>
      <c r="J65" s="936">
        <v>0</v>
      </c>
      <c r="K65" s="939">
        <v>1</v>
      </c>
      <c r="L65" s="939">
        <v>1</v>
      </c>
      <c r="M65" s="936">
        <v>0</v>
      </c>
      <c r="N65" s="936">
        <v>0</v>
      </c>
      <c r="O65" s="936">
        <v>0</v>
      </c>
      <c r="P65" s="936" t="s">
        <v>364</v>
      </c>
      <c r="Q65" s="936">
        <v>1</v>
      </c>
      <c r="R65" s="936">
        <v>1</v>
      </c>
      <c r="S65" s="936">
        <v>0</v>
      </c>
      <c r="T65" s="936">
        <v>0</v>
      </c>
    </row>
    <row r="66" spans="1:20" outlineLevel="5">
      <c r="A66" s="936" t="s">
        <v>443</v>
      </c>
      <c r="B66" s="936" t="s">
        <v>444</v>
      </c>
      <c r="C66" s="936">
        <v>32</v>
      </c>
      <c r="D66" s="937">
        <v>46084</v>
      </c>
      <c r="E66" s="937">
        <v>46125</v>
      </c>
      <c r="F66" s="937">
        <v>46084</v>
      </c>
      <c r="G66" s="937">
        <v>46125</v>
      </c>
      <c r="H66" s="937">
        <v>0</v>
      </c>
      <c r="I66" s="936">
        <v>0</v>
      </c>
      <c r="J66" s="936">
        <v>0</v>
      </c>
      <c r="K66" s="939">
        <v>1</v>
      </c>
      <c r="L66" s="939">
        <v>1</v>
      </c>
      <c r="M66" s="936">
        <v>0</v>
      </c>
      <c r="N66" s="936">
        <v>0</v>
      </c>
      <c r="O66" s="936">
        <v>0</v>
      </c>
      <c r="P66" s="936" t="s">
        <v>364</v>
      </c>
      <c r="Q66" s="936">
        <v>1</v>
      </c>
      <c r="R66" s="936">
        <v>1</v>
      </c>
      <c r="S66" s="936">
        <v>0</v>
      </c>
      <c r="T66" s="936">
        <v>0</v>
      </c>
    </row>
    <row r="67" spans="1:20" outlineLevel="4">
      <c r="A67" s="981" t="s">
        <v>420</v>
      </c>
      <c r="B67" s="981"/>
      <c r="C67" s="981">
        <v>15</v>
      </c>
      <c r="D67" s="982">
        <v>46210</v>
      </c>
      <c r="E67" s="982">
        <v>46226</v>
      </c>
      <c r="F67" s="982">
        <v>46248</v>
      </c>
      <c r="G67" s="982">
        <v>46275</v>
      </c>
      <c r="H67" s="982">
        <v>0</v>
      </c>
      <c r="I67" s="981">
        <v>0</v>
      </c>
      <c r="J67" s="982">
        <v>0</v>
      </c>
      <c r="K67" s="984">
        <v>0</v>
      </c>
      <c r="L67" s="984">
        <v>0</v>
      </c>
      <c r="M67" s="981">
        <v>0</v>
      </c>
      <c r="N67" s="981">
        <v>0</v>
      </c>
      <c r="O67" s="981">
        <v>0</v>
      </c>
      <c r="P67" s="981"/>
      <c r="Q67" s="981">
        <v>3</v>
      </c>
      <c r="R67" s="981">
        <v>3</v>
      </c>
      <c r="S67" s="981">
        <v>0</v>
      </c>
      <c r="T67" s="981">
        <v>0</v>
      </c>
    </row>
    <row r="68" spans="1:20" outlineLevel="5">
      <c r="A68" s="936" t="s">
        <v>455</v>
      </c>
      <c r="B68" s="936" t="s">
        <v>456</v>
      </c>
      <c r="C68" s="936">
        <v>15</v>
      </c>
      <c r="D68" s="937">
        <v>46210</v>
      </c>
      <c r="E68" s="937">
        <v>46226</v>
      </c>
      <c r="F68" s="937">
        <v>46248</v>
      </c>
      <c r="G68" s="937">
        <v>46275</v>
      </c>
      <c r="H68" s="937">
        <v>0</v>
      </c>
      <c r="I68" s="936">
        <v>0</v>
      </c>
      <c r="J68" s="937">
        <v>0</v>
      </c>
      <c r="K68" s="939">
        <v>1</v>
      </c>
      <c r="L68" s="939">
        <v>1</v>
      </c>
      <c r="M68" s="936">
        <v>0</v>
      </c>
      <c r="N68" s="936">
        <v>0</v>
      </c>
      <c r="O68" s="936">
        <v>0</v>
      </c>
      <c r="P68" s="936" t="s">
        <v>364</v>
      </c>
      <c r="Q68" s="936">
        <v>1</v>
      </c>
      <c r="R68" s="936">
        <v>1</v>
      </c>
      <c r="S68" s="936">
        <v>0</v>
      </c>
      <c r="T68" s="936">
        <v>0</v>
      </c>
    </row>
    <row r="69" spans="1:20" outlineLevel="5">
      <c r="A69" s="936" t="s">
        <v>457</v>
      </c>
      <c r="B69" s="936" t="s">
        <v>458</v>
      </c>
      <c r="C69" s="936">
        <v>15</v>
      </c>
      <c r="D69" s="937">
        <v>46210</v>
      </c>
      <c r="E69" s="937">
        <v>46226</v>
      </c>
      <c r="F69" s="937">
        <v>46248</v>
      </c>
      <c r="G69" s="937">
        <v>46275</v>
      </c>
      <c r="H69" s="937">
        <v>0</v>
      </c>
      <c r="I69" s="936">
        <v>0</v>
      </c>
      <c r="J69" s="937">
        <v>0</v>
      </c>
      <c r="K69" s="939">
        <v>1</v>
      </c>
      <c r="L69" s="939">
        <v>1</v>
      </c>
      <c r="M69" s="936">
        <v>0</v>
      </c>
      <c r="N69" s="936">
        <v>0</v>
      </c>
      <c r="O69" s="936">
        <v>0</v>
      </c>
      <c r="P69" s="936" t="s">
        <v>364</v>
      </c>
      <c r="Q69" s="936">
        <v>1</v>
      </c>
      <c r="R69" s="936">
        <v>1</v>
      </c>
      <c r="S69" s="936">
        <v>0</v>
      </c>
      <c r="T69" s="936">
        <v>0</v>
      </c>
    </row>
    <row r="70" spans="1:20" outlineLevel="5">
      <c r="A70" s="936" t="s">
        <v>459</v>
      </c>
      <c r="B70" s="936" t="s">
        <v>460</v>
      </c>
      <c r="C70" s="936">
        <v>15</v>
      </c>
      <c r="D70" s="937">
        <v>46210</v>
      </c>
      <c r="E70" s="937">
        <v>46226</v>
      </c>
      <c r="F70" s="937">
        <v>46248</v>
      </c>
      <c r="G70" s="937">
        <v>46275</v>
      </c>
      <c r="H70" s="937">
        <v>0</v>
      </c>
      <c r="I70" s="936">
        <v>0</v>
      </c>
      <c r="J70" s="937">
        <v>0</v>
      </c>
      <c r="K70" s="939">
        <v>1</v>
      </c>
      <c r="L70" s="939">
        <v>1</v>
      </c>
      <c r="M70" s="936">
        <v>0</v>
      </c>
      <c r="N70" s="936">
        <v>0</v>
      </c>
      <c r="O70" s="936">
        <v>0</v>
      </c>
      <c r="P70" s="936" t="s">
        <v>364</v>
      </c>
      <c r="Q70" s="936">
        <v>1</v>
      </c>
      <c r="R70" s="936">
        <v>1</v>
      </c>
      <c r="S70" s="936">
        <v>0</v>
      </c>
      <c r="T70" s="936">
        <v>0</v>
      </c>
    </row>
    <row r="71" spans="1:20" outlineLevel="3">
      <c r="A71" s="972" t="s">
        <v>461</v>
      </c>
      <c r="B71" s="972"/>
      <c r="C71" s="972">
        <v>39</v>
      </c>
      <c r="D71" s="973">
        <v>46076</v>
      </c>
      <c r="E71" s="973">
        <v>46126</v>
      </c>
      <c r="F71" s="973">
        <v>46076</v>
      </c>
      <c r="G71" s="973">
        <v>46125</v>
      </c>
      <c r="H71" s="973">
        <v>0</v>
      </c>
      <c r="I71" s="972">
        <v>0</v>
      </c>
      <c r="J71" s="972">
        <v>0</v>
      </c>
      <c r="K71" s="975">
        <v>0</v>
      </c>
      <c r="L71" s="975">
        <v>0</v>
      </c>
      <c r="M71" s="972">
        <v>0</v>
      </c>
      <c r="N71" s="972">
        <v>0</v>
      </c>
      <c r="O71" s="972">
        <v>0</v>
      </c>
      <c r="P71" s="972"/>
      <c r="Q71" s="972">
        <v>13</v>
      </c>
      <c r="R71" s="972">
        <v>13</v>
      </c>
      <c r="S71" s="972">
        <v>0</v>
      </c>
      <c r="T71" s="972">
        <v>0</v>
      </c>
    </row>
    <row r="72" spans="1:20" outlineLevel="4">
      <c r="A72" s="936" t="s">
        <v>462</v>
      </c>
      <c r="B72" s="936" t="s">
        <v>463</v>
      </c>
      <c r="C72" s="936">
        <v>36</v>
      </c>
      <c r="D72" s="937">
        <v>46076</v>
      </c>
      <c r="E72" s="937">
        <v>46123</v>
      </c>
      <c r="F72" s="937">
        <v>46076</v>
      </c>
      <c r="G72" s="937">
        <v>46121</v>
      </c>
      <c r="H72" s="937">
        <v>0</v>
      </c>
      <c r="I72" s="936">
        <v>0</v>
      </c>
      <c r="J72" s="936">
        <v>0</v>
      </c>
      <c r="K72" s="939">
        <v>1</v>
      </c>
      <c r="L72" s="939">
        <v>1</v>
      </c>
      <c r="M72" s="936">
        <v>0</v>
      </c>
      <c r="N72" s="936">
        <v>0</v>
      </c>
      <c r="O72" s="936">
        <v>0</v>
      </c>
      <c r="P72" s="936" t="s">
        <v>364</v>
      </c>
      <c r="Q72" s="936">
        <v>1</v>
      </c>
      <c r="R72" s="936">
        <v>1</v>
      </c>
      <c r="S72" s="936">
        <v>0</v>
      </c>
      <c r="T72" s="936">
        <v>0</v>
      </c>
    </row>
    <row r="73" spans="1:20" outlineLevel="4">
      <c r="A73" s="936" t="s">
        <v>472</v>
      </c>
      <c r="B73" s="936" t="s">
        <v>473</v>
      </c>
      <c r="C73" s="936">
        <v>36</v>
      </c>
      <c r="D73" s="937">
        <v>46076</v>
      </c>
      <c r="E73" s="937">
        <v>46123</v>
      </c>
      <c r="F73" s="937">
        <v>46076</v>
      </c>
      <c r="G73" s="937">
        <v>46121</v>
      </c>
      <c r="H73" s="937">
        <v>0</v>
      </c>
      <c r="I73" s="936">
        <v>0</v>
      </c>
      <c r="J73" s="936">
        <v>0</v>
      </c>
      <c r="K73" s="939">
        <v>1</v>
      </c>
      <c r="L73" s="939">
        <v>1</v>
      </c>
      <c r="M73" s="936">
        <v>0</v>
      </c>
      <c r="N73" s="936">
        <v>0</v>
      </c>
      <c r="O73" s="936">
        <v>0</v>
      </c>
      <c r="P73" s="936" t="s">
        <v>364</v>
      </c>
      <c r="Q73" s="936">
        <v>1</v>
      </c>
      <c r="R73" s="936">
        <v>1</v>
      </c>
      <c r="S73" s="936">
        <v>0</v>
      </c>
      <c r="T73" s="936">
        <v>0</v>
      </c>
    </row>
    <row r="74" spans="1:20" outlineLevel="4">
      <c r="A74" s="936" t="s">
        <v>474</v>
      </c>
      <c r="B74" s="936" t="s">
        <v>475</v>
      </c>
      <c r="C74" s="936">
        <v>36</v>
      </c>
      <c r="D74" s="937">
        <v>46076</v>
      </c>
      <c r="E74" s="937">
        <v>46123</v>
      </c>
      <c r="F74" s="937">
        <v>46076</v>
      </c>
      <c r="G74" s="937">
        <v>46121</v>
      </c>
      <c r="H74" s="937">
        <v>0</v>
      </c>
      <c r="I74" s="936">
        <v>0</v>
      </c>
      <c r="J74" s="936">
        <v>0</v>
      </c>
      <c r="K74" s="939">
        <v>1</v>
      </c>
      <c r="L74" s="939">
        <v>1</v>
      </c>
      <c r="M74" s="936">
        <v>0</v>
      </c>
      <c r="N74" s="936">
        <v>0</v>
      </c>
      <c r="O74" s="936">
        <v>0</v>
      </c>
      <c r="P74" s="936" t="s">
        <v>364</v>
      </c>
      <c r="Q74" s="936">
        <v>1</v>
      </c>
      <c r="R74" s="936">
        <v>1</v>
      </c>
      <c r="S74" s="936">
        <v>0</v>
      </c>
      <c r="T74" s="936">
        <v>0</v>
      </c>
    </row>
    <row r="75" spans="1:20" outlineLevel="4">
      <c r="A75" s="936" t="s">
        <v>476</v>
      </c>
      <c r="B75" s="936" t="s">
        <v>477</v>
      </c>
      <c r="C75" s="936">
        <v>36</v>
      </c>
      <c r="D75" s="937">
        <v>46076</v>
      </c>
      <c r="E75" s="937">
        <v>46123</v>
      </c>
      <c r="F75" s="937">
        <v>46076</v>
      </c>
      <c r="G75" s="937">
        <v>46121</v>
      </c>
      <c r="H75" s="937">
        <v>0</v>
      </c>
      <c r="I75" s="936">
        <v>0</v>
      </c>
      <c r="J75" s="936">
        <v>0</v>
      </c>
      <c r="K75" s="939">
        <v>1</v>
      </c>
      <c r="L75" s="939">
        <v>1</v>
      </c>
      <c r="M75" s="936">
        <v>0</v>
      </c>
      <c r="N75" s="936">
        <v>0</v>
      </c>
      <c r="O75" s="936">
        <v>0</v>
      </c>
      <c r="P75" s="936" t="s">
        <v>364</v>
      </c>
      <c r="Q75" s="936">
        <v>1</v>
      </c>
      <c r="R75" s="936">
        <v>1</v>
      </c>
      <c r="S75" s="936">
        <v>0</v>
      </c>
      <c r="T75" s="936">
        <v>0</v>
      </c>
    </row>
    <row r="76" spans="1:20" outlineLevel="4">
      <c r="A76" s="936" t="s">
        <v>478</v>
      </c>
      <c r="B76" s="936" t="s">
        <v>479</v>
      </c>
      <c r="C76" s="936">
        <v>36</v>
      </c>
      <c r="D76" s="937">
        <v>46076</v>
      </c>
      <c r="E76" s="937">
        <v>46123</v>
      </c>
      <c r="F76" s="937">
        <v>46076</v>
      </c>
      <c r="G76" s="937">
        <v>46121</v>
      </c>
      <c r="H76" s="937">
        <v>0</v>
      </c>
      <c r="I76" s="936">
        <v>0</v>
      </c>
      <c r="J76" s="936">
        <v>0</v>
      </c>
      <c r="K76" s="939">
        <v>1</v>
      </c>
      <c r="L76" s="939">
        <v>1</v>
      </c>
      <c r="M76" s="936">
        <v>0</v>
      </c>
      <c r="N76" s="936">
        <v>0</v>
      </c>
      <c r="O76" s="936">
        <v>0</v>
      </c>
      <c r="P76" s="936" t="s">
        <v>364</v>
      </c>
      <c r="Q76" s="936">
        <v>1</v>
      </c>
      <c r="R76" s="936">
        <v>1</v>
      </c>
      <c r="S76" s="936">
        <v>0</v>
      </c>
      <c r="T76" s="936">
        <v>0</v>
      </c>
    </row>
    <row r="77" spans="1:20" outlineLevel="4">
      <c r="A77" s="936" t="s">
        <v>480</v>
      </c>
      <c r="B77" s="936" t="s">
        <v>481</v>
      </c>
      <c r="C77" s="936">
        <v>36</v>
      </c>
      <c r="D77" s="937">
        <v>46076</v>
      </c>
      <c r="E77" s="937">
        <v>46123</v>
      </c>
      <c r="F77" s="937">
        <v>46076</v>
      </c>
      <c r="G77" s="937">
        <v>46121</v>
      </c>
      <c r="H77" s="937">
        <v>0</v>
      </c>
      <c r="I77" s="936">
        <v>0</v>
      </c>
      <c r="J77" s="936">
        <v>0</v>
      </c>
      <c r="K77" s="939">
        <v>1</v>
      </c>
      <c r="L77" s="939">
        <v>1</v>
      </c>
      <c r="M77" s="936">
        <v>0</v>
      </c>
      <c r="N77" s="936">
        <v>0</v>
      </c>
      <c r="O77" s="936">
        <v>0</v>
      </c>
      <c r="P77" s="936" t="s">
        <v>364</v>
      </c>
      <c r="Q77" s="936">
        <v>1</v>
      </c>
      <c r="R77" s="936">
        <v>1</v>
      </c>
      <c r="S77" s="936">
        <v>0</v>
      </c>
      <c r="T77" s="936">
        <v>0</v>
      </c>
    </row>
    <row r="78" spans="1:20" outlineLevel="4">
      <c r="A78" s="936" t="s">
        <v>482</v>
      </c>
      <c r="B78" s="936" t="s">
        <v>483</v>
      </c>
      <c r="C78" s="936">
        <v>39</v>
      </c>
      <c r="D78" s="937">
        <v>46076</v>
      </c>
      <c r="E78" s="937">
        <v>46126</v>
      </c>
      <c r="F78" s="937">
        <v>46076</v>
      </c>
      <c r="G78" s="937">
        <v>46125</v>
      </c>
      <c r="H78" s="937">
        <v>0</v>
      </c>
      <c r="I78" s="936">
        <v>0</v>
      </c>
      <c r="J78" s="936">
        <v>0</v>
      </c>
      <c r="K78" s="939">
        <v>1</v>
      </c>
      <c r="L78" s="939">
        <v>1</v>
      </c>
      <c r="M78" s="936">
        <v>0</v>
      </c>
      <c r="N78" s="936">
        <v>0</v>
      </c>
      <c r="O78" s="936">
        <v>0</v>
      </c>
      <c r="P78" s="936" t="s">
        <v>364</v>
      </c>
      <c r="Q78" s="936">
        <v>1</v>
      </c>
      <c r="R78" s="936">
        <v>1</v>
      </c>
      <c r="S78" s="936">
        <v>0</v>
      </c>
      <c r="T78" s="936">
        <v>0</v>
      </c>
    </row>
    <row r="79" spans="1:20" outlineLevel="4">
      <c r="A79" s="936" t="s">
        <v>484</v>
      </c>
      <c r="B79" s="936" t="s">
        <v>485</v>
      </c>
      <c r="C79" s="936">
        <v>39</v>
      </c>
      <c r="D79" s="937">
        <v>46076</v>
      </c>
      <c r="E79" s="937">
        <v>46126</v>
      </c>
      <c r="F79" s="937">
        <v>46076</v>
      </c>
      <c r="G79" s="937">
        <v>46125</v>
      </c>
      <c r="H79" s="937">
        <v>0</v>
      </c>
      <c r="I79" s="936">
        <v>0</v>
      </c>
      <c r="J79" s="936">
        <v>0</v>
      </c>
      <c r="K79" s="939">
        <v>1</v>
      </c>
      <c r="L79" s="939">
        <v>1</v>
      </c>
      <c r="M79" s="936">
        <v>0</v>
      </c>
      <c r="N79" s="936">
        <v>0</v>
      </c>
      <c r="O79" s="936">
        <v>0</v>
      </c>
      <c r="P79" s="936" t="s">
        <v>364</v>
      </c>
      <c r="Q79" s="936">
        <v>1</v>
      </c>
      <c r="R79" s="936">
        <v>1</v>
      </c>
      <c r="S79" s="936">
        <v>0</v>
      </c>
      <c r="T79" s="936">
        <v>0</v>
      </c>
    </row>
    <row r="80" spans="1:20" outlineLevel="4">
      <c r="A80" s="936" t="s">
        <v>486</v>
      </c>
      <c r="B80" s="936" t="s">
        <v>487</v>
      </c>
      <c r="C80" s="936">
        <v>39</v>
      </c>
      <c r="D80" s="937">
        <v>46076</v>
      </c>
      <c r="E80" s="937">
        <v>46126</v>
      </c>
      <c r="F80" s="937">
        <v>46076</v>
      </c>
      <c r="G80" s="937">
        <v>46125</v>
      </c>
      <c r="H80" s="937">
        <v>0</v>
      </c>
      <c r="I80" s="936">
        <v>0</v>
      </c>
      <c r="J80" s="936">
        <v>0</v>
      </c>
      <c r="K80" s="939">
        <v>1</v>
      </c>
      <c r="L80" s="939">
        <v>1</v>
      </c>
      <c r="M80" s="936">
        <v>0</v>
      </c>
      <c r="N80" s="936">
        <v>0</v>
      </c>
      <c r="O80" s="936">
        <v>0</v>
      </c>
      <c r="P80" s="936" t="s">
        <v>364</v>
      </c>
      <c r="Q80" s="936">
        <v>1</v>
      </c>
      <c r="R80" s="936">
        <v>1</v>
      </c>
      <c r="S80" s="936">
        <v>0</v>
      </c>
      <c r="T80" s="936">
        <v>0</v>
      </c>
    </row>
    <row r="81" spans="1:20" outlineLevel="4">
      <c r="A81" s="936" t="s">
        <v>464</v>
      </c>
      <c r="B81" s="936" t="s">
        <v>465</v>
      </c>
      <c r="C81" s="936">
        <v>39</v>
      </c>
      <c r="D81" s="937">
        <v>46076</v>
      </c>
      <c r="E81" s="937">
        <v>46126</v>
      </c>
      <c r="F81" s="937">
        <v>46076</v>
      </c>
      <c r="G81" s="937">
        <v>46125</v>
      </c>
      <c r="H81" s="937">
        <v>0</v>
      </c>
      <c r="I81" s="936">
        <v>0</v>
      </c>
      <c r="J81" s="936">
        <v>0</v>
      </c>
      <c r="K81" s="939">
        <v>1</v>
      </c>
      <c r="L81" s="939">
        <v>1</v>
      </c>
      <c r="M81" s="936">
        <v>0</v>
      </c>
      <c r="N81" s="936">
        <v>0</v>
      </c>
      <c r="O81" s="936">
        <v>0</v>
      </c>
      <c r="P81" s="936" t="s">
        <v>364</v>
      </c>
      <c r="Q81" s="936">
        <v>1</v>
      </c>
      <c r="R81" s="936">
        <v>1</v>
      </c>
      <c r="S81" s="936">
        <v>0</v>
      </c>
      <c r="T81" s="936">
        <v>0</v>
      </c>
    </row>
    <row r="82" spans="1:20" outlineLevel="4">
      <c r="A82" s="936" t="s">
        <v>466</v>
      </c>
      <c r="B82" s="936" t="s">
        <v>467</v>
      </c>
      <c r="C82" s="936">
        <v>39</v>
      </c>
      <c r="D82" s="937">
        <v>46076</v>
      </c>
      <c r="E82" s="937">
        <v>46126</v>
      </c>
      <c r="F82" s="937">
        <v>46076</v>
      </c>
      <c r="G82" s="937">
        <v>46125</v>
      </c>
      <c r="H82" s="937">
        <v>0</v>
      </c>
      <c r="I82" s="936">
        <v>0</v>
      </c>
      <c r="J82" s="936">
        <v>0</v>
      </c>
      <c r="K82" s="939">
        <v>1</v>
      </c>
      <c r="L82" s="939">
        <v>1</v>
      </c>
      <c r="M82" s="936">
        <v>0</v>
      </c>
      <c r="N82" s="936">
        <v>0</v>
      </c>
      <c r="O82" s="936">
        <v>0</v>
      </c>
      <c r="P82" s="936" t="s">
        <v>364</v>
      </c>
      <c r="Q82" s="936">
        <v>1</v>
      </c>
      <c r="R82" s="936">
        <v>1</v>
      </c>
      <c r="S82" s="936">
        <v>0</v>
      </c>
      <c r="T82" s="936">
        <v>0</v>
      </c>
    </row>
    <row r="83" spans="1:20" outlineLevel="4">
      <c r="A83" s="936" t="s">
        <v>468</v>
      </c>
      <c r="B83" s="936" t="s">
        <v>469</v>
      </c>
      <c r="C83" s="936">
        <v>39</v>
      </c>
      <c r="D83" s="937">
        <v>46076</v>
      </c>
      <c r="E83" s="937">
        <v>46126</v>
      </c>
      <c r="F83" s="937">
        <v>46076</v>
      </c>
      <c r="G83" s="937">
        <v>46125</v>
      </c>
      <c r="H83" s="937">
        <v>0</v>
      </c>
      <c r="I83" s="936">
        <v>0</v>
      </c>
      <c r="J83" s="936">
        <v>0</v>
      </c>
      <c r="K83" s="939">
        <v>1</v>
      </c>
      <c r="L83" s="939">
        <v>1</v>
      </c>
      <c r="M83" s="936">
        <v>0</v>
      </c>
      <c r="N83" s="936">
        <v>0</v>
      </c>
      <c r="O83" s="936">
        <v>0</v>
      </c>
      <c r="P83" s="936" t="s">
        <v>364</v>
      </c>
      <c r="Q83" s="936">
        <v>1</v>
      </c>
      <c r="R83" s="936">
        <v>1</v>
      </c>
      <c r="S83" s="936">
        <v>0</v>
      </c>
      <c r="T83" s="936">
        <v>0</v>
      </c>
    </row>
    <row r="84" spans="1:20" outlineLevel="4">
      <c r="A84" s="936" t="s">
        <v>470</v>
      </c>
      <c r="B84" s="936" t="s">
        <v>471</v>
      </c>
      <c r="C84" s="936">
        <v>39</v>
      </c>
      <c r="D84" s="937">
        <v>46076</v>
      </c>
      <c r="E84" s="937">
        <v>46126</v>
      </c>
      <c r="F84" s="937">
        <v>46076</v>
      </c>
      <c r="G84" s="937">
        <v>46125</v>
      </c>
      <c r="H84" s="937">
        <v>0</v>
      </c>
      <c r="I84" s="936">
        <v>0</v>
      </c>
      <c r="J84" s="936">
        <v>0</v>
      </c>
      <c r="K84" s="939">
        <v>1</v>
      </c>
      <c r="L84" s="939">
        <v>1</v>
      </c>
      <c r="M84" s="936">
        <v>0</v>
      </c>
      <c r="N84" s="936">
        <v>0</v>
      </c>
      <c r="O84" s="936">
        <v>0</v>
      </c>
      <c r="P84" s="936" t="s">
        <v>364</v>
      </c>
      <c r="Q84" s="936">
        <v>1</v>
      </c>
      <c r="R84" s="936">
        <v>1</v>
      </c>
      <c r="S84" s="936">
        <v>0</v>
      </c>
      <c r="T84" s="936">
        <v>0</v>
      </c>
    </row>
    <row r="85" spans="1:20" outlineLevel="3">
      <c r="A85" s="967" t="s">
        <v>488</v>
      </c>
      <c r="B85" s="967"/>
      <c r="C85" s="967">
        <v>111</v>
      </c>
      <c r="D85" s="968">
        <v>46081</v>
      </c>
      <c r="E85" s="968">
        <v>46218</v>
      </c>
      <c r="F85" s="968">
        <v>46081</v>
      </c>
      <c r="G85" s="968"/>
      <c r="H85" s="968">
        <v>0</v>
      </c>
      <c r="I85" s="967">
        <v>0</v>
      </c>
      <c r="J85" s="968">
        <v>0</v>
      </c>
      <c r="K85" s="971">
        <v>0</v>
      </c>
      <c r="L85" s="971">
        <v>0</v>
      </c>
      <c r="M85" s="967">
        <v>0</v>
      </c>
      <c r="N85" s="967">
        <v>0</v>
      </c>
      <c r="O85" s="967">
        <v>0</v>
      </c>
      <c r="P85" s="967"/>
      <c r="Q85" s="967">
        <v>10</v>
      </c>
      <c r="R85" s="967">
        <v>9</v>
      </c>
      <c r="S85" s="967">
        <v>1</v>
      </c>
      <c r="T85" s="967">
        <v>0</v>
      </c>
    </row>
    <row r="86" spans="1:20" outlineLevel="4">
      <c r="A86" s="981" t="s">
        <v>489</v>
      </c>
      <c r="B86" s="981"/>
      <c r="C86" s="981">
        <v>32</v>
      </c>
      <c r="D86" s="982">
        <v>46081</v>
      </c>
      <c r="E86" s="982">
        <v>46123</v>
      </c>
      <c r="F86" s="982">
        <v>46081</v>
      </c>
      <c r="G86" s="982">
        <v>46121</v>
      </c>
      <c r="H86" s="982">
        <v>0</v>
      </c>
      <c r="I86" s="981">
        <v>0</v>
      </c>
      <c r="J86" s="981">
        <v>0</v>
      </c>
      <c r="K86" s="984">
        <v>0</v>
      </c>
      <c r="L86" s="984">
        <v>0</v>
      </c>
      <c r="M86" s="981">
        <v>0</v>
      </c>
      <c r="N86" s="981">
        <v>0</v>
      </c>
      <c r="O86" s="981">
        <v>0</v>
      </c>
      <c r="P86" s="981"/>
      <c r="Q86" s="981">
        <v>4</v>
      </c>
      <c r="R86" s="981">
        <v>4</v>
      </c>
      <c r="S86" s="981">
        <v>0</v>
      </c>
      <c r="T86" s="981">
        <v>0</v>
      </c>
    </row>
    <row r="87" spans="1:20" outlineLevel="5">
      <c r="A87" s="936" t="s">
        <v>492</v>
      </c>
      <c r="B87" s="936" t="s">
        <v>493</v>
      </c>
      <c r="C87" s="936">
        <v>32</v>
      </c>
      <c r="D87" s="937">
        <v>46081</v>
      </c>
      <c r="E87" s="937">
        <v>46123</v>
      </c>
      <c r="F87" s="937">
        <v>46081</v>
      </c>
      <c r="G87" s="937">
        <v>46121</v>
      </c>
      <c r="H87" s="937">
        <v>0</v>
      </c>
      <c r="I87" s="936">
        <v>0</v>
      </c>
      <c r="J87" s="936">
        <v>0</v>
      </c>
      <c r="K87" s="939">
        <v>1</v>
      </c>
      <c r="L87" s="939">
        <v>1</v>
      </c>
      <c r="M87" s="936">
        <v>0</v>
      </c>
      <c r="N87" s="936">
        <v>0</v>
      </c>
      <c r="O87" s="936">
        <v>0</v>
      </c>
      <c r="P87" s="936" t="s">
        <v>364</v>
      </c>
      <c r="Q87" s="936">
        <v>1</v>
      </c>
      <c r="R87" s="936">
        <v>1</v>
      </c>
      <c r="S87" s="936">
        <v>0</v>
      </c>
      <c r="T87" s="936">
        <v>0</v>
      </c>
    </row>
    <row r="88" spans="1:20" outlineLevel="5">
      <c r="A88" s="936" t="s">
        <v>490</v>
      </c>
      <c r="B88" s="936" t="s">
        <v>491</v>
      </c>
      <c r="C88" s="936">
        <v>28</v>
      </c>
      <c r="D88" s="937">
        <v>46085</v>
      </c>
      <c r="E88" s="937">
        <v>46123</v>
      </c>
      <c r="F88" s="937">
        <v>46085</v>
      </c>
      <c r="G88" s="937">
        <v>46121</v>
      </c>
      <c r="H88" s="937">
        <v>0</v>
      </c>
      <c r="I88" s="936">
        <v>0</v>
      </c>
      <c r="J88" s="936">
        <v>0</v>
      </c>
      <c r="K88" s="939">
        <v>1</v>
      </c>
      <c r="L88" s="939">
        <v>1</v>
      </c>
      <c r="M88" s="936">
        <v>0</v>
      </c>
      <c r="N88" s="936">
        <v>0</v>
      </c>
      <c r="O88" s="936">
        <v>0</v>
      </c>
      <c r="P88" s="936" t="s">
        <v>364</v>
      </c>
      <c r="Q88" s="936">
        <v>1</v>
      </c>
      <c r="R88" s="936">
        <v>1</v>
      </c>
      <c r="S88" s="936">
        <v>0</v>
      </c>
      <c r="T88" s="936">
        <v>0</v>
      </c>
    </row>
    <row r="89" spans="1:20" outlineLevel="5">
      <c r="A89" s="936" t="s">
        <v>494</v>
      </c>
      <c r="B89" s="936" t="s">
        <v>495</v>
      </c>
      <c r="C89" s="936">
        <v>28</v>
      </c>
      <c r="D89" s="937">
        <v>46085</v>
      </c>
      <c r="E89" s="937">
        <v>46123</v>
      </c>
      <c r="F89" s="937">
        <v>46085</v>
      </c>
      <c r="G89" s="937">
        <v>46121</v>
      </c>
      <c r="H89" s="937">
        <v>0</v>
      </c>
      <c r="I89" s="936">
        <v>0</v>
      </c>
      <c r="J89" s="936">
        <v>0</v>
      </c>
      <c r="K89" s="939">
        <v>1</v>
      </c>
      <c r="L89" s="939">
        <v>1</v>
      </c>
      <c r="M89" s="936">
        <v>0</v>
      </c>
      <c r="N89" s="936">
        <v>0</v>
      </c>
      <c r="O89" s="936">
        <v>0</v>
      </c>
      <c r="P89" s="936" t="s">
        <v>364</v>
      </c>
      <c r="Q89" s="936">
        <v>1</v>
      </c>
      <c r="R89" s="936">
        <v>1</v>
      </c>
      <c r="S89" s="936">
        <v>0</v>
      </c>
      <c r="T89" s="936">
        <v>0</v>
      </c>
    </row>
    <row r="90" spans="1:20" outlineLevel="5">
      <c r="A90" s="936" t="s">
        <v>496</v>
      </c>
      <c r="B90" s="936" t="s">
        <v>497</v>
      </c>
      <c r="C90" s="936">
        <v>24</v>
      </c>
      <c r="D90" s="937">
        <v>46090</v>
      </c>
      <c r="E90" s="937">
        <v>46123</v>
      </c>
      <c r="F90" s="937">
        <v>46090</v>
      </c>
      <c r="G90" s="937">
        <v>46121</v>
      </c>
      <c r="H90" s="937">
        <v>0</v>
      </c>
      <c r="I90" s="936">
        <v>0</v>
      </c>
      <c r="J90" s="936">
        <v>0</v>
      </c>
      <c r="K90" s="939">
        <v>1</v>
      </c>
      <c r="L90" s="939">
        <v>1</v>
      </c>
      <c r="M90" s="936">
        <v>0</v>
      </c>
      <c r="N90" s="936">
        <v>0</v>
      </c>
      <c r="O90" s="936">
        <v>0</v>
      </c>
      <c r="P90" s="936" t="s">
        <v>364</v>
      </c>
      <c r="Q90" s="936">
        <v>1</v>
      </c>
      <c r="R90" s="936">
        <v>1</v>
      </c>
      <c r="S90" s="936">
        <v>0</v>
      </c>
      <c r="T90" s="936">
        <v>0</v>
      </c>
    </row>
    <row r="91" spans="1:20" outlineLevel="4">
      <c r="A91" s="981" t="s">
        <v>498</v>
      </c>
      <c r="B91" s="981"/>
      <c r="C91" s="981">
        <v>28</v>
      </c>
      <c r="D91" s="982">
        <v>46085</v>
      </c>
      <c r="E91" s="982">
        <v>46123</v>
      </c>
      <c r="F91" s="982">
        <v>46085</v>
      </c>
      <c r="G91" s="982">
        <v>46121</v>
      </c>
      <c r="H91" s="982">
        <v>0</v>
      </c>
      <c r="I91" s="981">
        <v>0</v>
      </c>
      <c r="J91" s="981">
        <v>0</v>
      </c>
      <c r="K91" s="984">
        <v>0</v>
      </c>
      <c r="L91" s="984">
        <v>0</v>
      </c>
      <c r="M91" s="981">
        <v>0</v>
      </c>
      <c r="N91" s="981">
        <v>0</v>
      </c>
      <c r="O91" s="981">
        <v>0</v>
      </c>
      <c r="P91" s="981"/>
      <c r="Q91" s="981">
        <v>3</v>
      </c>
      <c r="R91" s="981">
        <v>3</v>
      </c>
      <c r="S91" s="981">
        <v>0</v>
      </c>
      <c r="T91" s="981">
        <v>0</v>
      </c>
    </row>
    <row r="92" spans="1:20" outlineLevel="5">
      <c r="A92" s="936" t="s">
        <v>499</v>
      </c>
      <c r="B92" s="936" t="s">
        <v>500</v>
      </c>
      <c r="C92" s="936">
        <v>28</v>
      </c>
      <c r="D92" s="937">
        <v>46085</v>
      </c>
      <c r="E92" s="937">
        <v>46123</v>
      </c>
      <c r="F92" s="937">
        <v>46085</v>
      </c>
      <c r="G92" s="937">
        <v>46121</v>
      </c>
      <c r="H92" s="937">
        <v>0</v>
      </c>
      <c r="I92" s="936">
        <v>0</v>
      </c>
      <c r="J92" s="936">
        <v>0</v>
      </c>
      <c r="K92" s="939">
        <v>1</v>
      </c>
      <c r="L92" s="939">
        <v>1</v>
      </c>
      <c r="M92" s="936">
        <v>0</v>
      </c>
      <c r="N92" s="936">
        <v>0</v>
      </c>
      <c r="O92" s="936">
        <v>0</v>
      </c>
      <c r="P92" s="936" t="s">
        <v>364</v>
      </c>
      <c r="Q92" s="936">
        <v>1</v>
      </c>
      <c r="R92" s="936">
        <v>1</v>
      </c>
      <c r="S92" s="936">
        <v>0</v>
      </c>
      <c r="T92" s="936">
        <v>0</v>
      </c>
    </row>
    <row r="93" spans="1:20" outlineLevel="5">
      <c r="A93" s="936" t="s">
        <v>501</v>
      </c>
      <c r="B93" s="936" t="s">
        <v>502</v>
      </c>
      <c r="C93" s="936">
        <v>24</v>
      </c>
      <c r="D93" s="937">
        <v>46090</v>
      </c>
      <c r="E93" s="937">
        <v>46123</v>
      </c>
      <c r="F93" s="937">
        <v>46090</v>
      </c>
      <c r="G93" s="937">
        <v>46121</v>
      </c>
      <c r="H93" s="937">
        <v>0</v>
      </c>
      <c r="I93" s="936">
        <v>0</v>
      </c>
      <c r="J93" s="936">
        <v>0</v>
      </c>
      <c r="K93" s="939">
        <v>1</v>
      </c>
      <c r="L93" s="939">
        <v>1</v>
      </c>
      <c r="M93" s="936">
        <v>0</v>
      </c>
      <c r="N93" s="936">
        <v>0</v>
      </c>
      <c r="O93" s="936">
        <v>0</v>
      </c>
      <c r="P93" s="936" t="s">
        <v>364</v>
      </c>
      <c r="Q93" s="936">
        <v>1</v>
      </c>
      <c r="R93" s="936">
        <v>1</v>
      </c>
      <c r="S93" s="936">
        <v>0</v>
      </c>
      <c r="T93" s="936">
        <v>0</v>
      </c>
    </row>
    <row r="94" spans="1:20" outlineLevel="5">
      <c r="A94" s="936" t="s">
        <v>503</v>
      </c>
      <c r="B94" s="936" t="s">
        <v>504</v>
      </c>
      <c r="C94" s="936">
        <v>21</v>
      </c>
      <c r="D94" s="937">
        <v>46093</v>
      </c>
      <c r="E94" s="937">
        <v>46123</v>
      </c>
      <c r="F94" s="937">
        <v>46093</v>
      </c>
      <c r="G94" s="937">
        <v>46121</v>
      </c>
      <c r="H94" s="937">
        <v>0</v>
      </c>
      <c r="I94" s="936">
        <v>0</v>
      </c>
      <c r="J94" s="936">
        <v>0</v>
      </c>
      <c r="K94" s="939">
        <v>1</v>
      </c>
      <c r="L94" s="939">
        <v>1</v>
      </c>
      <c r="M94" s="936">
        <v>0</v>
      </c>
      <c r="N94" s="936">
        <v>0</v>
      </c>
      <c r="O94" s="936">
        <v>0</v>
      </c>
      <c r="P94" s="936" t="s">
        <v>364</v>
      </c>
      <c r="Q94" s="936">
        <v>1</v>
      </c>
      <c r="R94" s="936">
        <v>1</v>
      </c>
      <c r="S94" s="936">
        <v>0</v>
      </c>
      <c r="T94" s="936">
        <v>0</v>
      </c>
    </row>
    <row r="95" spans="1:20" outlineLevel="4">
      <c r="A95" s="981" t="s">
        <v>505</v>
      </c>
      <c r="B95" s="981"/>
      <c r="C95" s="981">
        <v>24</v>
      </c>
      <c r="D95" s="982">
        <v>46090</v>
      </c>
      <c r="E95" s="982">
        <v>46123</v>
      </c>
      <c r="F95" s="982">
        <v>46090</v>
      </c>
      <c r="G95" s="982">
        <v>46121</v>
      </c>
      <c r="H95" s="982">
        <v>0</v>
      </c>
      <c r="I95" s="981">
        <v>0</v>
      </c>
      <c r="J95" s="981">
        <v>0</v>
      </c>
      <c r="K95" s="984">
        <v>0</v>
      </c>
      <c r="L95" s="984">
        <v>0</v>
      </c>
      <c r="M95" s="981">
        <v>0</v>
      </c>
      <c r="N95" s="981">
        <v>0</v>
      </c>
      <c r="O95" s="981">
        <v>0</v>
      </c>
      <c r="P95" s="981"/>
      <c r="Q95" s="981">
        <v>2</v>
      </c>
      <c r="R95" s="981">
        <v>2</v>
      </c>
      <c r="S95" s="981">
        <v>0</v>
      </c>
      <c r="T95" s="981">
        <v>0</v>
      </c>
    </row>
    <row r="96" spans="1:20" outlineLevel="5">
      <c r="A96" s="936" t="s">
        <v>506</v>
      </c>
      <c r="B96" s="936" t="s">
        <v>507</v>
      </c>
      <c r="C96" s="936">
        <v>24</v>
      </c>
      <c r="D96" s="937">
        <v>46090</v>
      </c>
      <c r="E96" s="937">
        <v>46123</v>
      </c>
      <c r="F96" s="937">
        <v>46090</v>
      </c>
      <c r="G96" s="937">
        <v>46121</v>
      </c>
      <c r="H96" s="937">
        <v>0</v>
      </c>
      <c r="I96" s="936">
        <v>0</v>
      </c>
      <c r="J96" s="936">
        <v>0</v>
      </c>
      <c r="K96" s="939">
        <v>1</v>
      </c>
      <c r="L96" s="939">
        <v>1</v>
      </c>
      <c r="M96" s="936">
        <v>0</v>
      </c>
      <c r="N96" s="936">
        <v>0</v>
      </c>
      <c r="O96" s="936">
        <v>0</v>
      </c>
      <c r="P96" s="936" t="s">
        <v>364</v>
      </c>
      <c r="Q96" s="936">
        <v>1</v>
      </c>
      <c r="R96" s="936">
        <v>1</v>
      </c>
      <c r="S96" s="936">
        <v>0</v>
      </c>
      <c r="T96" s="936">
        <v>0</v>
      </c>
    </row>
    <row r="97" spans="1:20" outlineLevel="5">
      <c r="A97" s="936" t="s">
        <v>508</v>
      </c>
      <c r="B97" s="936" t="s">
        <v>509</v>
      </c>
      <c r="C97" s="936">
        <v>21</v>
      </c>
      <c r="D97" s="937">
        <v>46093</v>
      </c>
      <c r="E97" s="937">
        <v>46123</v>
      </c>
      <c r="F97" s="937">
        <v>46093</v>
      </c>
      <c r="G97" s="937">
        <v>46121</v>
      </c>
      <c r="H97" s="937">
        <v>0</v>
      </c>
      <c r="I97" s="936">
        <v>0</v>
      </c>
      <c r="J97" s="936">
        <v>0</v>
      </c>
      <c r="K97" s="939">
        <v>1</v>
      </c>
      <c r="L97" s="939">
        <v>1</v>
      </c>
      <c r="M97" s="936">
        <v>0</v>
      </c>
      <c r="N97" s="936">
        <v>0</v>
      </c>
      <c r="O97" s="936">
        <v>0</v>
      </c>
      <c r="P97" s="936" t="s">
        <v>364</v>
      </c>
      <c r="Q97" s="936">
        <v>1</v>
      </c>
      <c r="R97" s="936">
        <v>1</v>
      </c>
      <c r="S97" s="936">
        <v>0</v>
      </c>
      <c r="T97" s="936">
        <v>0</v>
      </c>
    </row>
    <row r="98" spans="1:20" outlineLevel="4">
      <c r="A98" s="981" t="s">
        <v>420</v>
      </c>
      <c r="B98" s="981"/>
      <c r="C98" s="981">
        <v>18</v>
      </c>
      <c r="D98" s="982">
        <v>46198</v>
      </c>
      <c r="E98" s="982">
        <v>46218</v>
      </c>
      <c r="F98" s="982">
        <v>46233</v>
      </c>
      <c r="G98" s="982"/>
      <c r="H98" s="982">
        <v>0</v>
      </c>
      <c r="I98" s="981">
        <v>0</v>
      </c>
      <c r="J98" s="982">
        <v>0</v>
      </c>
      <c r="K98" s="984">
        <v>0</v>
      </c>
      <c r="L98" s="984">
        <v>0</v>
      </c>
      <c r="M98" s="981">
        <v>0</v>
      </c>
      <c r="N98" s="981">
        <v>0</v>
      </c>
      <c r="O98" s="981">
        <v>0</v>
      </c>
      <c r="P98" s="981"/>
      <c r="Q98" s="981">
        <v>1</v>
      </c>
      <c r="R98" s="981">
        <v>0</v>
      </c>
      <c r="S98" s="981">
        <v>1</v>
      </c>
      <c r="T98" s="981">
        <v>0</v>
      </c>
    </row>
    <row r="99" spans="1:20" outlineLevel="5">
      <c r="A99" s="936" t="s">
        <v>510</v>
      </c>
      <c r="B99" s="936" t="s">
        <v>511</v>
      </c>
      <c r="C99" s="936">
        <v>18</v>
      </c>
      <c r="D99" s="937">
        <v>46198</v>
      </c>
      <c r="E99" s="937">
        <v>46218</v>
      </c>
      <c r="F99" s="937">
        <v>46233</v>
      </c>
      <c r="G99" s="937"/>
      <c r="H99" s="937">
        <v>0</v>
      </c>
      <c r="I99" s="936">
        <v>0</v>
      </c>
      <c r="J99" s="937">
        <v>0</v>
      </c>
      <c r="K99" s="940">
        <v>1</v>
      </c>
      <c r="L99" s="939">
        <v>0.9</v>
      </c>
      <c r="M99" s="936">
        <v>0</v>
      </c>
      <c r="N99" s="936">
        <v>0</v>
      </c>
      <c r="O99" s="936">
        <v>0</v>
      </c>
      <c r="P99" s="936" t="s">
        <v>367</v>
      </c>
      <c r="Q99" s="936">
        <v>1</v>
      </c>
      <c r="R99" s="936">
        <v>0</v>
      </c>
      <c r="S99" s="936">
        <v>1</v>
      </c>
      <c r="T99" s="936">
        <v>0</v>
      </c>
    </row>
    <row r="100" spans="1:20" outlineLevel="3">
      <c r="A100" s="967" t="s">
        <v>512</v>
      </c>
      <c r="B100" s="967"/>
      <c r="C100" s="967">
        <v>70</v>
      </c>
      <c r="D100" s="968">
        <v>46153</v>
      </c>
      <c r="E100" s="968">
        <v>46238</v>
      </c>
      <c r="F100" s="968">
        <v>46153</v>
      </c>
      <c r="G100" s="968"/>
      <c r="H100" s="968">
        <v>0</v>
      </c>
      <c r="I100" s="967">
        <v>0</v>
      </c>
      <c r="J100" s="968">
        <v>0</v>
      </c>
      <c r="K100" s="971">
        <v>0</v>
      </c>
      <c r="L100" s="971">
        <v>0</v>
      </c>
      <c r="M100" s="967">
        <v>0</v>
      </c>
      <c r="N100" s="967">
        <v>0</v>
      </c>
      <c r="O100" s="967">
        <v>0</v>
      </c>
      <c r="P100" s="967"/>
      <c r="Q100" s="967">
        <v>14</v>
      </c>
      <c r="R100" s="967">
        <v>11</v>
      </c>
      <c r="S100" s="967">
        <v>3</v>
      </c>
      <c r="T100" s="967">
        <v>0</v>
      </c>
    </row>
    <row r="101" spans="1:20" outlineLevel="4">
      <c r="A101" s="981" t="s">
        <v>513</v>
      </c>
      <c r="B101" s="981"/>
      <c r="C101" s="981">
        <v>27</v>
      </c>
      <c r="D101" s="982">
        <v>46153</v>
      </c>
      <c r="E101" s="982">
        <v>46189</v>
      </c>
      <c r="F101" s="982">
        <v>46153</v>
      </c>
      <c r="G101" s="982">
        <v>46188</v>
      </c>
      <c r="H101" s="982">
        <v>0</v>
      </c>
      <c r="I101" s="981">
        <v>0</v>
      </c>
      <c r="J101" s="981">
        <v>0</v>
      </c>
      <c r="K101" s="984">
        <v>0</v>
      </c>
      <c r="L101" s="984">
        <v>0</v>
      </c>
      <c r="M101" s="981">
        <v>0</v>
      </c>
      <c r="N101" s="981">
        <v>0</v>
      </c>
      <c r="O101" s="981">
        <v>0</v>
      </c>
      <c r="P101" s="981"/>
      <c r="Q101" s="981">
        <v>4</v>
      </c>
      <c r="R101" s="981">
        <v>4</v>
      </c>
      <c r="S101" s="981">
        <v>0</v>
      </c>
      <c r="T101" s="981">
        <v>0</v>
      </c>
    </row>
    <row r="102" spans="1:20" outlineLevel="5">
      <c r="A102" s="936" t="s">
        <v>514</v>
      </c>
      <c r="B102" s="936" t="s">
        <v>515</v>
      </c>
      <c r="C102" s="936">
        <v>27</v>
      </c>
      <c r="D102" s="937">
        <v>46153</v>
      </c>
      <c r="E102" s="937">
        <v>46189</v>
      </c>
      <c r="F102" s="937">
        <v>46153</v>
      </c>
      <c r="G102" s="937">
        <v>46188</v>
      </c>
      <c r="H102" s="937">
        <v>0</v>
      </c>
      <c r="I102" s="936">
        <v>0</v>
      </c>
      <c r="J102" s="936">
        <v>0</v>
      </c>
      <c r="K102" s="939">
        <v>1</v>
      </c>
      <c r="L102" s="939">
        <v>1</v>
      </c>
      <c r="M102" s="936">
        <v>0</v>
      </c>
      <c r="N102" s="936">
        <v>0</v>
      </c>
      <c r="O102" s="936">
        <v>0</v>
      </c>
      <c r="P102" s="936" t="s">
        <v>364</v>
      </c>
      <c r="Q102" s="936">
        <v>1</v>
      </c>
      <c r="R102" s="936">
        <v>1</v>
      </c>
      <c r="S102" s="936">
        <v>0</v>
      </c>
      <c r="T102" s="936">
        <v>0</v>
      </c>
    </row>
    <row r="103" spans="1:20" outlineLevel="5">
      <c r="A103" s="936" t="s">
        <v>516</v>
      </c>
      <c r="B103" s="936" t="s">
        <v>517</v>
      </c>
      <c r="C103" s="936">
        <v>27</v>
      </c>
      <c r="D103" s="937">
        <v>46153</v>
      </c>
      <c r="E103" s="937">
        <v>46189</v>
      </c>
      <c r="F103" s="937">
        <v>46153</v>
      </c>
      <c r="G103" s="937">
        <v>46188</v>
      </c>
      <c r="H103" s="937">
        <v>0</v>
      </c>
      <c r="I103" s="936">
        <v>0</v>
      </c>
      <c r="J103" s="936">
        <v>0</v>
      </c>
      <c r="K103" s="939">
        <v>1</v>
      </c>
      <c r="L103" s="939">
        <v>1</v>
      </c>
      <c r="M103" s="936">
        <v>0</v>
      </c>
      <c r="N103" s="936">
        <v>0</v>
      </c>
      <c r="O103" s="936">
        <v>0</v>
      </c>
      <c r="P103" s="936" t="s">
        <v>364</v>
      </c>
      <c r="Q103" s="936">
        <v>1</v>
      </c>
      <c r="R103" s="936">
        <v>1</v>
      </c>
      <c r="S103" s="936">
        <v>0</v>
      </c>
      <c r="T103" s="936">
        <v>0</v>
      </c>
    </row>
    <row r="104" spans="1:20" outlineLevel="5">
      <c r="A104" s="936" t="s">
        <v>518</v>
      </c>
      <c r="B104" s="936" t="s">
        <v>519</v>
      </c>
      <c r="C104" s="936">
        <v>27</v>
      </c>
      <c r="D104" s="937">
        <v>46153</v>
      </c>
      <c r="E104" s="937">
        <v>46189</v>
      </c>
      <c r="F104" s="937">
        <v>46153</v>
      </c>
      <c r="G104" s="937">
        <v>46188</v>
      </c>
      <c r="H104" s="937">
        <v>0</v>
      </c>
      <c r="I104" s="936">
        <v>0</v>
      </c>
      <c r="J104" s="936">
        <v>0</v>
      </c>
      <c r="K104" s="939">
        <v>1</v>
      </c>
      <c r="L104" s="939">
        <v>1</v>
      </c>
      <c r="M104" s="936">
        <v>0</v>
      </c>
      <c r="N104" s="936">
        <v>0</v>
      </c>
      <c r="O104" s="936">
        <v>0</v>
      </c>
      <c r="P104" s="936" t="s">
        <v>364</v>
      </c>
      <c r="Q104" s="936">
        <v>1</v>
      </c>
      <c r="R104" s="936">
        <v>1</v>
      </c>
      <c r="S104" s="936">
        <v>0</v>
      </c>
      <c r="T104" s="936">
        <v>0</v>
      </c>
    </row>
    <row r="105" spans="1:20" outlineLevel="5">
      <c r="A105" s="936" t="s">
        <v>520</v>
      </c>
      <c r="B105" s="936" t="s">
        <v>521</v>
      </c>
      <c r="C105" s="936">
        <v>27</v>
      </c>
      <c r="D105" s="937">
        <v>46153</v>
      </c>
      <c r="E105" s="937">
        <v>46189</v>
      </c>
      <c r="F105" s="937">
        <v>46153</v>
      </c>
      <c r="G105" s="937">
        <v>46188</v>
      </c>
      <c r="H105" s="937">
        <v>0</v>
      </c>
      <c r="I105" s="936">
        <v>0</v>
      </c>
      <c r="J105" s="936">
        <v>0</v>
      </c>
      <c r="K105" s="939">
        <v>1</v>
      </c>
      <c r="L105" s="939">
        <v>1</v>
      </c>
      <c r="M105" s="936">
        <v>0</v>
      </c>
      <c r="N105" s="936">
        <v>0</v>
      </c>
      <c r="O105" s="936">
        <v>0</v>
      </c>
      <c r="P105" s="936" t="s">
        <v>364</v>
      </c>
      <c r="Q105" s="936">
        <v>1</v>
      </c>
      <c r="R105" s="936">
        <v>1</v>
      </c>
      <c r="S105" s="936">
        <v>0</v>
      </c>
      <c r="T105" s="936">
        <v>0</v>
      </c>
    </row>
    <row r="106" spans="1:20" outlineLevel="4">
      <c r="A106" s="981" t="s">
        <v>522</v>
      </c>
      <c r="B106" s="981"/>
      <c r="C106" s="981">
        <v>27</v>
      </c>
      <c r="D106" s="982">
        <v>46153</v>
      </c>
      <c r="E106" s="982">
        <v>46189</v>
      </c>
      <c r="F106" s="982">
        <v>46153</v>
      </c>
      <c r="G106" s="982">
        <v>46188</v>
      </c>
      <c r="H106" s="982">
        <v>0</v>
      </c>
      <c r="I106" s="981">
        <v>0</v>
      </c>
      <c r="J106" s="981">
        <v>0</v>
      </c>
      <c r="K106" s="984">
        <v>0</v>
      </c>
      <c r="L106" s="984">
        <v>0</v>
      </c>
      <c r="M106" s="981">
        <v>0</v>
      </c>
      <c r="N106" s="981">
        <v>0</v>
      </c>
      <c r="O106" s="981">
        <v>0</v>
      </c>
      <c r="P106" s="981"/>
      <c r="Q106" s="981">
        <v>4</v>
      </c>
      <c r="R106" s="981">
        <v>4</v>
      </c>
      <c r="S106" s="981">
        <v>0</v>
      </c>
      <c r="T106" s="981">
        <v>0</v>
      </c>
    </row>
    <row r="107" spans="1:20" outlineLevel="5">
      <c r="A107" s="936" t="s">
        <v>523</v>
      </c>
      <c r="B107" s="936" t="s">
        <v>524</v>
      </c>
      <c r="C107" s="936">
        <v>27</v>
      </c>
      <c r="D107" s="937">
        <v>46153</v>
      </c>
      <c r="E107" s="937">
        <v>46189</v>
      </c>
      <c r="F107" s="937">
        <v>46153</v>
      </c>
      <c r="G107" s="937">
        <v>46188</v>
      </c>
      <c r="H107" s="937">
        <v>0</v>
      </c>
      <c r="I107" s="936">
        <v>0</v>
      </c>
      <c r="J107" s="936">
        <v>0</v>
      </c>
      <c r="K107" s="939">
        <v>1</v>
      </c>
      <c r="L107" s="939">
        <v>1</v>
      </c>
      <c r="M107" s="936">
        <v>0</v>
      </c>
      <c r="N107" s="936">
        <v>0</v>
      </c>
      <c r="O107" s="936">
        <v>0</v>
      </c>
      <c r="P107" s="936" t="s">
        <v>364</v>
      </c>
      <c r="Q107" s="936">
        <v>1</v>
      </c>
      <c r="R107" s="936">
        <v>1</v>
      </c>
      <c r="S107" s="936">
        <v>0</v>
      </c>
      <c r="T107" s="936">
        <v>0</v>
      </c>
    </row>
    <row r="108" spans="1:20" outlineLevel="5">
      <c r="A108" s="936" t="s">
        <v>525</v>
      </c>
      <c r="B108" s="936" t="s">
        <v>526</v>
      </c>
      <c r="C108" s="936">
        <v>27</v>
      </c>
      <c r="D108" s="937">
        <v>46153</v>
      </c>
      <c r="E108" s="937">
        <v>46189</v>
      </c>
      <c r="F108" s="937">
        <v>46153</v>
      </c>
      <c r="G108" s="937">
        <v>46188</v>
      </c>
      <c r="H108" s="937">
        <v>0</v>
      </c>
      <c r="I108" s="936">
        <v>0</v>
      </c>
      <c r="J108" s="936">
        <v>0</v>
      </c>
      <c r="K108" s="939">
        <v>1</v>
      </c>
      <c r="L108" s="939">
        <v>1</v>
      </c>
      <c r="M108" s="936">
        <v>0</v>
      </c>
      <c r="N108" s="936">
        <v>0</v>
      </c>
      <c r="O108" s="936">
        <v>0</v>
      </c>
      <c r="P108" s="936" t="s">
        <v>364</v>
      </c>
      <c r="Q108" s="936">
        <v>1</v>
      </c>
      <c r="R108" s="936">
        <v>1</v>
      </c>
      <c r="S108" s="936">
        <v>0</v>
      </c>
      <c r="T108" s="936">
        <v>0</v>
      </c>
    </row>
    <row r="109" spans="1:20" outlineLevel="5">
      <c r="A109" s="936" t="s">
        <v>527</v>
      </c>
      <c r="B109" s="936" t="s">
        <v>528</v>
      </c>
      <c r="C109" s="936">
        <v>27</v>
      </c>
      <c r="D109" s="937">
        <v>46153</v>
      </c>
      <c r="E109" s="937">
        <v>46189</v>
      </c>
      <c r="F109" s="937">
        <v>46153</v>
      </c>
      <c r="G109" s="937">
        <v>46188</v>
      </c>
      <c r="H109" s="937">
        <v>0</v>
      </c>
      <c r="I109" s="936">
        <v>0</v>
      </c>
      <c r="J109" s="936">
        <v>0</v>
      </c>
      <c r="K109" s="939">
        <v>1</v>
      </c>
      <c r="L109" s="939">
        <v>1</v>
      </c>
      <c r="M109" s="936">
        <v>0</v>
      </c>
      <c r="N109" s="936">
        <v>0</v>
      </c>
      <c r="O109" s="936">
        <v>0</v>
      </c>
      <c r="P109" s="936" t="s">
        <v>364</v>
      </c>
      <c r="Q109" s="936">
        <v>1</v>
      </c>
      <c r="R109" s="936">
        <v>1</v>
      </c>
      <c r="S109" s="936">
        <v>0</v>
      </c>
      <c r="T109" s="936">
        <v>0</v>
      </c>
    </row>
    <row r="110" spans="1:20" outlineLevel="5">
      <c r="A110" s="936" t="s">
        <v>529</v>
      </c>
      <c r="B110" s="936" t="s">
        <v>530</v>
      </c>
      <c r="C110" s="936">
        <v>27</v>
      </c>
      <c r="D110" s="937">
        <v>46153</v>
      </c>
      <c r="E110" s="937">
        <v>46189</v>
      </c>
      <c r="F110" s="937">
        <v>46153</v>
      </c>
      <c r="G110" s="937">
        <v>46188</v>
      </c>
      <c r="H110" s="937">
        <v>0</v>
      </c>
      <c r="I110" s="936">
        <v>0</v>
      </c>
      <c r="J110" s="936">
        <v>0</v>
      </c>
      <c r="K110" s="939">
        <v>1</v>
      </c>
      <c r="L110" s="939">
        <v>1</v>
      </c>
      <c r="M110" s="936">
        <v>0</v>
      </c>
      <c r="N110" s="936">
        <v>0</v>
      </c>
      <c r="O110" s="936">
        <v>0</v>
      </c>
      <c r="P110" s="936" t="s">
        <v>364</v>
      </c>
      <c r="Q110" s="936">
        <v>1</v>
      </c>
      <c r="R110" s="936">
        <v>1</v>
      </c>
      <c r="S110" s="936">
        <v>0</v>
      </c>
      <c r="T110" s="936">
        <v>0</v>
      </c>
    </row>
    <row r="111" spans="1:20" outlineLevel="4">
      <c r="A111" s="981" t="s">
        <v>531</v>
      </c>
      <c r="B111" s="981"/>
      <c r="C111" s="981">
        <v>27</v>
      </c>
      <c r="D111" s="982">
        <v>46153</v>
      </c>
      <c r="E111" s="982">
        <v>46189</v>
      </c>
      <c r="F111" s="982">
        <v>46153</v>
      </c>
      <c r="G111" s="982">
        <v>46188</v>
      </c>
      <c r="H111" s="982">
        <v>0</v>
      </c>
      <c r="I111" s="981">
        <v>0</v>
      </c>
      <c r="J111" s="981">
        <v>0</v>
      </c>
      <c r="K111" s="984">
        <v>0</v>
      </c>
      <c r="L111" s="984">
        <v>0</v>
      </c>
      <c r="M111" s="981">
        <v>0</v>
      </c>
      <c r="N111" s="981">
        <v>0</v>
      </c>
      <c r="O111" s="981">
        <v>0</v>
      </c>
      <c r="P111" s="981"/>
      <c r="Q111" s="981">
        <v>3</v>
      </c>
      <c r="R111" s="981">
        <v>3</v>
      </c>
      <c r="S111" s="981">
        <v>0</v>
      </c>
      <c r="T111" s="981">
        <v>0</v>
      </c>
    </row>
    <row r="112" spans="1:20" outlineLevel="5">
      <c r="A112" s="936" t="s">
        <v>536</v>
      </c>
      <c r="B112" s="936" t="s">
        <v>537</v>
      </c>
      <c r="C112" s="936">
        <v>27</v>
      </c>
      <c r="D112" s="937">
        <v>46153</v>
      </c>
      <c r="E112" s="937">
        <v>46189</v>
      </c>
      <c r="F112" s="937">
        <v>46153</v>
      </c>
      <c r="G112" s="937">
        <v>46188</v>
      </c>
      <c r="H112" s="937">
        <v>0</v>
      </c>
      <c r="I112" s="936">
        <v>0</v>
      </c>
      <c r="J112" s="936">
        <v>0</v>
      </c>
      <c r="K112" s="939">
        <v>1</v>
      </c>
      <c r="L112" s="939">
        <v>1</v>
      </c>
      <c r="M112" s="936">
        <v>0</v>
      </c>
      <c r="N112" s="936">
        <v>0</v>
      </c>
      <c r="O112" s="936">
        <v>0</v>
      </c>
      <c r="P112" s="936" t="s">
        <v>364</v>
      </c>
      <c r="Q112" s="936">
        <v>1</v>
      </c>
      <c r="R112" s="936">
        <v>1</v>
      </c>
      <c r="S112" s="936">
        <v>0</v>
      </c>
      <c r="T112" s="936">
        <v>0</v>
      </c>
    </row>
    <row r="113" spans="1:20" outlineLevel="5">
      <c r="A113" s="936" t="s">
        <v>532</v>
      </c>
      <c r="B113" s="936" t="s">
        <v>533</v>
      </c>
      <c r="C113" s="936">
        <v>27</v>
      </c>
      <c r="D113" s="937">
        <v>46153</v>
      </c>
      <c r="E113" s="937">
        <v>46189</v>
      </c>
      <c r="F113" s="937">
        <v>46153</v>
      </c>
      <c r="G113" s="937">
        <v>46188</v>
      </c>
      <c r="H113" s="937">
        <v>0</v>
      </c>
      <c r="I113" s="936">
        <v>0</v>
      </c>
      <c r="J113" s="936">
        <v>0</v>
      </c>
      <c r="K113" s="939">
        <v>1</v>
      </c>
      <c r="L113" s="939">
        <v>1</v>
      </c>
      <c r="M113" s="936">
        <v>0</v>
      </c>
      <c r="N113" s="936">
        <v>0</v>
      </c>
      <c r="O113" s="936">
        <v>0</v>
      </c>
      <c r="P113" s="936" t="s">
        <v>364</v>
      </c>
      <c r="Q113" s="936">
        <v>1</v>
      </c>
      <c r="R113" s="936">
        <v>1</v>
      </c>
      <c r="S113" s="936">
        <v>0</v>
      </c>
      <c r="T113" s="936">
        <v>0</v>
      </c>
    </row>
    <row r="114" spans="1:20" outlineLevel="5">
      <c r="A114" s="936" t="s">
        <v>534</v>
      </c>
      <c r="B114" s="936" t="s">
        <v>535</v>
      </c>
      <c r="C114" s="936">
        <v>27</v>
      </c>
      <c r="D114" s="937">
        <v>46153</v>
      </c>
      <c r="E114" s="937">
        <v>46189</v>
      </c>
      <c r="F114" s="937">
        <v>46153</v>
      </c>
      <c r="G114" s="937">
        <v>46188</v>
      </c>
      <c r="H114" s="937">
        <v>0</v>
      </c>
      <c r="I114" s="936">
        <v>0</v>
      </c>
      <c r="J114" s="936">
        <v>0</v>
      </c>
      <c r="K114" s="939">
        <v>1</v>
      </c>
      <c r="L114" s="939">
        <v>1</v>
      </c>
      <c r="M114" s="936">
        <v>0</v>
      </c>
      <c r="N114" s="936">
        <v>0</v>
      </c>
      <c r="O114" s="936">
        <v>0</v>
      </c>
      <c r="P114" s="936" t="s">
        <v>364</v>
      </c>
      <c r="Q114" s="936">
        <v>1</v>
      </c>
      <c r="R114" s="936">
        <v>1</v>
      </c>
      <c r="S114" s="936">
        <v>0</v>
      </c>
      <c r="T114" s="936">
        <v>0</v>
      </c>
    </row>
    <row r="115" spans="1:20" outlineLevel="4">
      <c r="A115" s="981" t="s">
        <v>420</v>
      </c>
      <c r="B115" s="981"/>
      <c r="C115" s="981">
        <v>17</v>
      </c>
      <c r="D115" s="982">
        <v>46219</v>
      </c>
      <c r="E115" s="982">
        <v>46238</v>
      </c>
      <c r="F115" s="982">
        <v>46233</v>
      </c>
      <c r="G115" s="982"/>
      <c r="H115" s="982">
        <v>0</v>
      </c>
      <c r="I115" s="981">
        <v>0</v>
      </c>
      <c r="J115" s="982">
        <v>0</v>
      </c>
      <c r="K115" s="984">
        <v>0</v>
      </c>
      <c r="L115" s="984">
        <v>0</v>
      </c>
      <c r="M115" s="981">
        <v>0</v>
      </c>
      <c r="N115" s="981">
        <v>0</v>
      </c>
      <c r="O115" s="981">
        <v>0</v>
      </c>
      <c r="P115" s="981"/>
      <c r="Q115" s="981">
        <v>3</v>
      </c>
      <c r="R115" s="981">
        <v>0</v>
      </c>
      <c r="S115" s="981">
        <v>3</v>
      </c>
      <c r="T115" s="981">
        <v>0</v>
      </c>
    </row>
    <row r="116" spans="1:20" outlineLevel="5">
      <c r="A116" s="936" t="s">
        <v>538</v>
      </c>
      <c r="B116" s="936" t="s">
        <v>539</v>
      </c>
      <c r="C116" s="936">
        <v>10</v>
      </c>
      <c r="D116" s="937">
        <v>46219</v>
      </c>
      <c r="E116" s="937">
        <v>46230</v>
      </c>
      <c r="F116" s="937">
        <v>46233</v>
      </c>
      <c r="G116" s="937"/>
      <c r="H116" s="937">
        <v>0</v>
      </c>
      <c r="I116" s="936">
        <v>0</v>
      </c>
      <c r="J116" s="937">
        <v>0</v>
      </c>
      <c r="K116" s="939">
        <v>1</v>
      </c>
      <c r="L116" s="939">
        <v>0.9</v>
      </c>
      <c r="M116" s="936">
        <v>0</v>
      </c>
      <c r="N116" s="936">
        <v>0</v>
      </c>
      <c r="O116" s="936">
        <v>0</v>
      </c>
      <c r="P116" s="936" t="s">
        <v>367</v>
      </c>
      <c r="Q116" s="936">
        <v>1</v>
      </c>
      <c r="R116" s="936">
        <v>0</v>
      </c>
      <c r="S116" s="936">
        <v>1</v>
      </c>
      <c r="T116" s="936">
        <v>0</v>
      </c>
    </row>
    <row r="117" spans="1:20" outlineLevel="5">
      <c r="A117" s="936" t="s">
        <v>540</v>
      </c>
      <c r="B117" s="936" t="s">
        <v>541</v>
      </c>
      <c r="C117" s="936">
        <v>15</v>
      </c>
      <c r="D117" s="937">
        <v>46219</v>
      </c>
      <c r="E117" s="937">
        <v>46236</v>
      </c>
      <c r="F117" s="937">
        <v>46233</v>
      </c>
      <c r="G117" s="937"/>
      <c r="H117" s="937">
        <v>0</v>
      </c>
      <c r="I117" s="936">
        <v>0</v>
      </c>
      <c r="J117" s="937">
        <v>0</v>
      </c>
      <c r="K117" s="939">
        <v>1</v>
      </c>
      <c r="L117" s="939">
        <v>0.9</v>
      </c>
      <c r="M117" s="936">
        <v>0</v>
      </c>
      <c r="N117" s="936">
        <v>0</v>
      </c>
      <c r="O117" s="936">
        <v>0</v>
      </c>
      <c r="P117" s="936" t="s">
        <v>367</v>
      </c>
      <c r="Q117" s="936">
        <v>1</v>
      </c>
      <c r="R117" s="936">
        <v>0</v>
      </c>
      <c r="S117" s="936">
        <v>1</v>
      </c>
      <c r="T117" s="936">
        <v>0</v>
      </c>
    </row>
    <row r="118" spans="1:20" outlineLevel="5">
      <c r="A118" s="936" t="s">
        <v>542</v>
      </c>
      <c r="B118" s="936" t="s">
        <v>543</v>
      </c>
      <c r="C118" s="936">
        <v>17</v>
      </c>
      <c r="D118" s="937">
        <v>46219</v>
      </c>
      <c r="E118" s="937">
        <v>46238</v>
      </c>
      <c r="F118" s="937">
        <v>46233</v>
      </c>
      <c r="G118" s="937"/>
      <c r="H118" s="937">
        <v>0</v>
      </c>
      <c r="I118" s="936">
        <v>0</v>
      </c>
      <c r="J118" s="937">
        <v>0</v>
      </c>
      <c r="K118" s="939">
        <v>1</v>
      </c>
      <c r="L118" s="939">
        <v>0.9</v>
      </c>
      <c r="M118" s="936">
        <v>0</v>
      </c>
      <c r="N118" s="936">
        <v>0</v>
      </c>
      <c r="O118" s="936">
        <v>0</v>
      </c>
      <c r="P118" s="936" t="s">
        <v>367</v>
      </c>
      <c r="Q118" s="936">
        <v>1</v>
      </c>
      <c r="R118" s="936">
        <v>0</v>
      </c>
      <c r="S118" s="936">
        <v>1</v>
      </c>
      <c r="T118" s="936">
        <v>0</v>
      </c>
    </row>
    <row r="119" spans="1:20" outlineLevel="2">
      <c r="A119" s="959" t="s">
        <v>544</v>
      </c>
      <c r="B119" s="959"/>
      <c r="C119" s="959">
        <v>144</v>
      </c>
      <c r="D119" s="960">
        <v>46072</v>
      </c>
      <c r="E119" s="960">
        <v>46250</v>
      </c>
      <c r="F119" s="960">
        <v>46072</v>
      </c>
      <c r="G119" s="960">
        <v>46286</v>
      </c>
      <c r="H119" s="960">
        <v>0</v>
      </c>
      <c r="I119" s="959">
        <v>0</v>
      </c>
      <c r="J119" s="960">
        <v>0</v>
      </c>
      <c r="K119" s="963">
        <v>0</v>
      </c>
      <c r="L119" s="963">
        <v>0</v>
      </c>
      <c r="M119" s="959">
        <v>0</v>
      </c>
      <c r="N119" s="959">
        <v>0</v>
      </c>
      <c r="O119" s="959">
        <v>0</v>
      </c>
      <c r="P119" s="959"/>
      <c r="Q119" s="959">
        <v>62</v>
      </c>
      <c r="R119" s="959">
        <v>62</v>
      </c>
      <c r="S119" s="959">
        <v>0</v>
      </c>
      <c r="T119" s="959">
        <v>0</v>
      </c>
    </row>
    <row r="120" spans="1:20" outlineLevel="3">
      <c r="A120" s="967" t="s">
        <v>411</v>
      </c>
      <c r="B120" s="967"/>
      <c r="C120" s="967">
        <v>116</v>
      </c>
      <c r="D120" s="968">
        <v>46072</v>
      </c>
      <c r="E120" s="968">
        <v>46217</v>
      </c>
      <c r="F120" s="968">
        <v>46072</v>
      </c>
      <c r="G120" s="968">
        <v>46215</v>
      </c>
      <c r="H120" s="968">
        <v>0</v>
      </c>
      <c r="I120" s="967">
        <v>0</v>
      </c>
      <c r="J120" s="967">
        <v>0</v>
      </c>
      <c r="K120" s="971">
        <v>0</v>
      </c>
      <c r="L120" s="971">
        <v>0</v>
      </c>
      <c r="M120" s="967">
        <v>0</v>
      </c>
      <c r="N120" s="967">
        <v>0</v>
      </c>
      <c r="O120" s="967">
        <v>0</v>
      </c>
      <c r="P120" s="967"/>
      <c r="Q120" s="967">
        <v>12</v>
      </c>
      <c r="R120" s="967">
        <v>12</v>
      </c>
      <c r="S120" s="967">
        <v>0</v>
      </c>
      <c r="T120" s="967">
        <v>0</v>
      </c>
    </row>
    <row r="121" spans="1:20" outlineLevel="4">
      <c r="A121" s="981" t="s">
        <v>412</v>
      </c>
      <c r="B121" s="981"/>
      <c r="C121" s="981">
        <v>7</v>
      </c>
      <c r="D121" s="982">
        <v>46155</v>
      </c>
      <c r="E121" s="982">
        <v>46163</v>
      </c>
      <c r="F121" s="982">
        <v>46155</v>
      </c>
      <c r="G121" s="982">
        <v>46162</v>
      </c>
      <c r="H121" s="982">
        <v>0</v>
      </c>
      <c r="I121" s="981">
        <v>0</v>
      </c>
      <c r="J121" s="981">
        <v>0</v>
      </c>
      <c r="K121" s="984">
        <v>0</v>
      </c>
      <c r="L121" s="984">
        <v>0</v>
      </c>
      <c r="M121" s="981">
        <v>0</v>
      </c>
      <c r="N121" s="981">
        <v>0</v>
      </c>
      <c r="O121" s="981">
        <v>0</v>
      </c>
      <c r="P121" s="981"/>
      <c r="Q121" s="981">
        <v>2</v>
      </c>
      <c r="R121" s="981">
        <v>2</v>
      </c>
      <c r="S121" s="981">
        <v>0</v>
      </c>
      <c r="T121" s="981">
        <v>0</v>
      </c>
    </row>
    <row r="122" spans="1:20" outlineLevel="5">
      <c r="A122" s="936" t="s">
        <v>545</v>
      </c>
      <c r="B122" s="936" t="s">
        <v>414</v>
      </c>
      <c r="C122" s="936">
        <v>7</v>
      </c>
      <c r="D122" s="937">
        <v>46155</v>
      </c>
      <c r="E122" s="937">
        <v>46163</v>
      </c>
      <c r="F122" s="937">
        <v>46155</v>
      </c>
      <c r="G122" s="937">
        <v>46162</v>
      </c>
      <c r="H122" s="937">
        <v>0</v>
      </c>
      <c r="I122" s="936">
        <v>0</v>
      </c>
      <c r="J122" s="936">
        <v>0</v>
      </c>
      <c r="K122" s="939">
        <v>1</v>
      </c>
      <c r="L122" s="939">
        <v>1</v>
      </c>
      <c r="M122" s="936">
        <v>0</v>
      </c>
      <c r="N122" s="936">
        <v>0</v>
      </c>
      <c r="O122" s="936">
        <v>0</v>
      </c>
      <c r="P122" s="936" t="s">
        <v>364</v>
      </c>
      <c r="Q122" s="936">
        <v>1</v>
      </c>
      <c r="R122" s="936">
        <v>1</v>
      </c>
      <c r="S122" s="936">
        <v>0</v>
      </c>
      <c r="T122" s="936">
        <v>0</v>
      </c>
    </row>
    <row r="123" spans="1:20" outlineLevel="5">
      <c r="A123" s="936" t="s">
        <v>546</v>
      </c>
      <c r="B123" s="936" t="s">
        <v>416</v>
      </c>
      <c r="C123" s="936">
        <v>7</v>
      </c>
      <c r="D123" s="937">
        <v>46155</v>
      </c>
      <c r="E123" s="937">
        <v>46163</v>
      </c>
      <c r="F123" s="937">
        <v>46155</v>
      </c>
      <c r="G123" s="937">
        <v>46162</v>
      </c>
      <c r="H123" s="937">
        <v>0</v>
      </c>
      <c r="I123" s="936">
        <v>0</v>
      </c>
      <c r="J123" s="936">
        <v>0</v>
      </c>
      <c r="K123" s="939">
        <v>1</v>
      </c>
      <c r="L123" s="939">
        <v>1</v>
      </c>
      <c r="M123" s="936">
        <v>0</v>
      </c>
      <c r="N123" s="936">
        <v>0</v>
      </c>
      <c r="O123" s="936">
        <v>0</v>
      </c>
      <c r="P123" s="936" t="s">
        <v>364</v>
      </c>
      <c r="Q123" s="936">
        <v>1</v>
      </c>
      <c r="R123" s="936">
        <v>1</v>
      </c>
      <c r="S123" s="936">
        <v>0</v>
      </c>
      <c r="T123" s="936">
        <v>0</v>
      </c>
    </row>
    <row r="124" spans="1:20" outlineLevel="4">
      <c r="A124" s="981" t="s">
        <v>417</v>
      </c>
      <c r="B124" s="981"/>
      <c r="C124" s="981">
        <v>9</v>
      </c>
      <c r="D124" s="982">
        <v>46153</v>
      </c>
      <c r="E124" s="982">
        <v>46163</v>
      </c>
      <c r="F124" s="982">
        <v>46153</v>
      </c>
      <c r="G124" s="982">
        <v>46162</v>
      </c>
      <c r="H124" s="982">
        <v>0</v>
      </c>
      <c r="I124" s="981">
        <v>0</v>
      </c>
      <c r="J124" s="981">
        <v>0</v>
      </c>
      <c r="K124" s="984">
        <v>0</v>
      </c>
      <c r="L124" s="984">
        <v>0</v>
      </c>
      <c r="M124" s="981">
        <v>0</v>
      </c>
      <c r="N124" s="981">
        <v>0</v>
      </c>
      <c r="O124" s="981">
        <v>0</v>
      </c>
      <c r="P124" s="981"/>
      <c r="Q124" s="981">
        <v>2</v>
      </c>
      <c r="R124" s="981">
        <v>2</v>
      </c>
      <c r="S124" s="981">
        <v>0</v>
      </c>
      <c r="T124" s="981">
        <v>0</v>
      </c>
    </row>
    <row r="125" spans="1:20" outlineLevel="5">
      <c r="A125" s="936" t="s">
        <v>547</v>
      </c>
      <c r="B125" s="936" t="s">
        <v>414</v>
      </c>
      <c r="C125" s="936">
        <v>9</v>
      </c>
      <c r="D125" s="937">
        <v>46153</v>
      </c>
      <c r="E125" s="937">
        <v>46163</v>
      </c>
      <c r="F125" s="937">
        <v>46153</v>
      </c>
      <c r="G125" s="937">
        <v>46162</v>
      </c>
      <c r="H125" s="937">
        <v>0</v>
      </c>
      <c r="I125" s="936">
        <v>0</v>
      </c>
      <c r="J125" s="936">
        <v>0</v>
      </c>
      <c r="K125" s="939">
        <v>1</v>
      </c>
      <c r="L125" s="939">
        <v>1</v>
      </c>
      <c r="M125" s="936">
        <v>0</v>
      </c>
      <c r="N125" s="936">
        <v>0</v>
      </c>
      <c r="O125" s="936">
        <v>0</v>
      </c>
      <c r="P125" s="936" t="s">
        <v>364</v>
      </c>
      <c r="Q125" s="936">
        <v>1</v>
      </c>
      <c r="R125" s="936">
        <v>1</v>
      </c>
      <c r="S125" s="936">
        <v>0</v>
      </c>
      <c r="T125" s="936">
        <v>0</v>
      </c>
    </row>
    <row r="126" spans="1:20" outlineLevel="5">
      <c r="A126" s="936" t="s">
        <v>548</v>
      </c>
      <c r="B126" s="936" t="s">
        <v>416</v>
      </c>
      <c r="C126" s="936">
        <v>9</v>
      </c>
      <c r="D126" s="937">
        <v>46153</v>
      </c>
      <c r="E126" s="937">
        <v>46163</v>
      </c>
      <c r="F126" s="937">
        <v>46153</v>
      </c>
      <c r="G126" s="937">
        <v>46162</v>
      </c>
      <c r="H126" s="937">
        <v>0</v>
      </c>
      <c r="I126" s="936">
        <v>0</v>
      </c>
      <c r="J126" s="936">
        <v>0</v>
      </c>
      <c r="K126" s="939">
        <v>1</v>
      </c>
      <c r="L126" s="939">
        <v>1</v>
      </c>
      <c r="M126" s="936">
        <v>0</v>
      </c>
      <c r="N126" s="936">
        <v>0</v>
      </c>
      <c r="O126" s="936">
        <v>0</v>
      </c>
      <c r="P126" s="936" t="s">
        <v>364</v>
      </c>
      <c r="Q126" s="936">
        <v>1</v>
      </c>
      <c r="R126" s="936">
        <v>1</v>
      </c>
      <c r="S126" s="936">
        <v>0</v>
      </c>
      <c r="T126" s="936">
        <v>0</v>
      </c>
    </row>
    <row r="127" spans="1:20" outlineLevel="4">
      <c r="A127" s="981" t="s">
        <v>420</v>
      </c>
      <c r="B127" s="981"/>
      <c r="C127" s="981">
        <v>9</v>
      </c>
      <c r="D127" s="982">
        <v>46208</v>
      </c>
      <c r="E127" s="982">
        <v>46217</v>
      </c>
      <c r="F127" s="982">
        <v>46209</v>
      </c>
      <c r="G127" s="982">
        <v>46215</v>
      </c>
      <c r="H127" s="982">
        <v>0</v>
      </c>
      <c r="I127" s="981">
        <v>0</v>
      </c>
      <c r="J127" s="981">
        <v>0</v>
      </c>
      <c r="K127" s="984">
        <v>0</v>
      </c>
      <c r="L127" s="984">
        <v>0</v>
      </c>
      <c r="M127" s="981">
        <v>0</v>
      </c>
      <c r="N127" s="981">
        <v>0</v>
      </c>
      <c r="O127" s="981">
        <v>0</v>
      </c>
      <c r="P127" s="981"/>
      <c r="Q127" s="981">
        <v>2</v>
      </c>
      <c r="R127" s="981">
        <v>2</v>
      </c>
      <c r="S127" s="981">
        <v>0</v>
      </c>
      <c r="T127" s="981">
        <v>0</v>
      </c>
    </row>
    <row r="128" spans="1:20" outlineLevel="5">
      <c r="A128" s="936" t="s">
        <v>549</v>
      </c>
      <c r="B128" s="936" t="s">
        <v>414</v>
      </c>
      <c r="C128" s="936">
        <v>4</v>
      </c>
      <c r="D128" s="937">
        <v>46208</v>
      </c>
      <c r="E128" s="937">
        <v>46211</v>
      </c>
      <c r="F128" s="937">
        <v>46209</v>
      </c>
      <c r="G128" s="937">
        <v>46210</v>
      </c>
      <c r="H128" s="937">
        <v>0</v>
      </c>
      <c r="I128" s="936">
        <v>0</v>
      </c>
      <c r="J128" s="936">
        <v>0</v>
      </c>
      <c r="K128" s="939">
        <v>1</v>
      </c>
      <c r="L128" s="939">
        <v>1</v>
      </c>
      <c r="M128" s="936">
        <v>0</v>
      </c>
      <c r="N128" s="936">
        <v>0</v>
      </c>
      <c r="O128" s="936">
        <v>0</v>
      </c>
      <c r="P128" s="936" t="s">
        <v>364</v>
      </c>
      <c r="Q128" s="936">
        <v>1</v>
      </c>
      <c r="R128" s="936">
        <v>1</v>
      </c>
      <c r="S128" s="936">
        <v>0</v>
      </c>
      <c r="T128" s="936">
        <v>0</v>
      </c>
    </row>
    <row r="129" spans="1:20" outlineLevel="5">
      <c r="A129" s="936" t="s">
        <v>550</v>
      </c>
      <c r="B129" s="936" t="s">
        <v>416</v>
      </c>
      <c r="C129" s="936">
        <v>7</v>
      </c>
      <c r="D129" s="937">
        <v>46210</v>
      </c>
      <c r="E129" s="937">
        <v>46217</v>
      </c>
      <c r="F129" s="937">
        <v>46211</v>
      </c>
      <c r="G129" s="937">
        <v>46215</v>
      </c>
      <c r="H129" s="937">
        <v>0</v>
      </c>
      <c r="I129" s="936">
        <v>0</v>
      </c>
      <c r="J129" s="936">
        <v>0</v>
      </c>
      <c r="K129" s="939">
        <v>1</v>
      </c>
      <c r="L129" s="939">
        <v>1</v>
      </c>
      <c r="M129" s="936">
        <v>0</v>
      </c>
      <c r="N129" s="936">
        <v>0</v>
      </c>
      <c r="O129" s="936">
        <v>0</v>
      </c>
      <c r="P129" s="936" t="s">
        <v>364</v>
      </c>
      <c r="Q129" s="936">
        <v>1</v>
      </c>
      <c r="R129" s="936">
        <v>1</v>
      </c>
      <c r="S129" s="936">
        <v>0</v>
      </c>
      <c r="T129" s="936">
        <v>0</v>
      </c>
    </row>
    <row r="130" spans="1:20" outlineLevel="4">
      <c r="A130" s="981" t="s">
        <v>423</v>
      </c>
      <c r="B130" s="981"/>
      <c r="C130" s="981">
        <v>44</v>
      </c>
      <c r="D130" s="982">
        <v>46072</v>
      </c>
      <c r="E130" s="982">
        <v>46130</v>
      </c>
      <c r="F130" s="982">
        <v>46072</v>
      </c>
      <c r="G130" s="982">
        <v>46128</v>
      </c>
      <c r="H130" s="982">
        <v>0</v>
      </c>
      <c r="I130" s="981">
        <v>0</v>
      </c>
      <c r="J130" s="981">
        <v>0</v>
      </c>
      <c r="K130" s="984">
        <v>0</v>
      </c>
      <c r="L130" s="984">
        <v>0</v>
      </c>
      <c r="M130" s="981">
        <v>0</v>
      </c>
      <c r="N130" s="981">
        <v>0</v>
      </c>
      <c r="O130" s="981">
        <v>0</v>
      </c>
      <c r="P130" s="981"/>
      <c r="Q130" s="981">
        <v>2</v>
      </c>
      <c r="R130" s="981">
        <v>2</v>
      </c>
      <c r="S130" s="981">
        <v>0</v>
      </c>
      <c r="T130" s="981">
        <v>0</v>
      </c>
    </row>
    <row r="131" spans="1:20" outlineLevel="5">
      <c r="A131" s="936" t="s">
        <v>551</v>
      </c>
      <c r="B131" s="936" t="s">
        <v>414</v>
      </c>
      <c r="C131" s="936">
        <v>44</v>
      </c>
      <c r="D131" s="937">
        <v>46072</v>
      </c>
      <c r="E131" s="937">
        <v>46130</v>
      </c>
      <c r="F131" s="937">
        <v>46072</v>
      </c>
      <c r="G131" s="937">
        <v>46128</v>
      </c>
      <c r="H131" s="937">
        <v>0</v>
      </c>
      <c r="I131" s="936">
        <v>0</v>
      </c>
      <c r="J131" s="936">
        <v>0</v>
      </c>
      <c r="K131" s="939">
        <v>1</v>
      </c>
      <c r="L131" s="939">
        <v>1</v>
      </c>
      <c r="M131" s="936">
        <v>0</v>
      </c>
      <c r="N131" s="936">
        <v>0</v>
      </c>
      <c r="O131" s="936">
        <v>0</v>
      </c>
      <c r="P131" s="936" t="s">
        <v>364</v>
      </c>
      <c r="Q131" s="936">
        <v>1</v>
      </c>
      <c r="R131" s="936">
        <v>1</v>
      </c>
      <c r="S131" s="936">
        <v>0</v>
      </c>
      <c r="T131" s="936">
        <v>0</v>
      </c>
    </row>
    <row r="132" spans="1:20" outlineLevel="5">
      <c r="A132" s="936" t="s">
        <v>552</v>
      </c>
      <c r="B132" s="936" t="s">
        <v>416</v>
      </c>
      <c r="C132" s="936">
        <v>36</v>
      </c>
      <c r="D132" s="937">
        <v>46083</v>
      </c>
      <c r="E132" s="937">
        <v>46130</v>
      </c>
      <c r="F132" s="937">
        <v>46083</v>
      </c>
      <c r="G132" s="937">
        <v>46128</v>
      </c>
      <c r="H132" s="937">
        <v>0</v>
      </c>
      <c r="I132" s="936">
        <v>0</v>
      </c>
      <c r="J132" s="936">
        <v>0</v>
      </c>
      <c r="K132" s="939">
        <v>1</v>
      </c>
      <c r="L132" s="939">
        <v>1</v>
      </c>
      <c r="M132" s="936">
        <v>0</v>
      </c>
      <c r="N132" s="936">
        <v>0</v>
      </c>
      <c r="O132" s="936">
        <v>0</v>
      </c>
      <c r="P132" s="936" t="s">
        <v>364</v>
      </c>
      <c r="Q132" s="936">
        <v>1</v>
      </c>
      <c r="R132" s="936">
        <v>1</v>
      </c>
      <c r="S132" s="936">
        <v>0</v>
      </c>
      <c r="T132" s="936">
        <v>0</v>
      </c>
    </row>
    <row r="133" spans="1:20" outlineLevel="4">
      <c r="A133" s="981" t="s">
        <v>426</v>
      </c>
      <c r="B133" s="981"/>
      <c r="C133" s="981">
        <v>42</v>
      </c>
      <c r="D133" s="982">
        <v>46076</v>
      </c>
      <c r="E133" s="982">
        <v>46130</v>
      </c>
      <c r="F133" s="982">
        <v>46076</v>
      </c>
      <c r="G133" s="982">
        <v>46128</v>
      </c>
      <c r="H133" s="982">
        <v>0</v>
      </c>
      <c r="I133" s="981">
        <v>0</v>
      </c>
      <c r="J133" s="981">
        <v>0</v>
      </c>
      <c r="K133" s="984">
        <v>0</v>
      </c>
      <c r="L133" s="984">
        <v>0</v>
      </c>
      <c r="M133" s="981">
        <v>0</v>
      </c>
      <c r="N133" s="981">
        <v>0</v>
      </c>
      <c r="O133" s="981">
        <v>0</v>
      </c>
      <c r="P133" s="981"/>
      <c r="Q133" s="981">
        <v>2</v>
      </c>
      <c r="R133" s="981">
        <v>2</v>
      </c>
      <c r="S133" s="981">
        <v>0</v>
      </c>
      <c r="T133" s="981">
        <v>0</v>
      </c>
    </row>
    <row r="134" spans="1:20" outlineLevel="5">
      <c r="A134" s="936" t="s">
        <v>554</v>
      </c>
      <c r="B134" s="936" t="s">
        <v>414</v>
      </c>
      <c r="C134" s="936">
        <v>42</v>
      </c>
      <c r="D134" s="937">
        <v>46076</v>
      </c>
      <c r="E134" s="937">
        <v>46130</v>
      </c>
      <c r="F134" s="937">
        <v>46076</v>
      </c>
      <c r="G134" s="937">
        <v>46128</v>
      </c>
      <c r="H134" s="937">
        <v>0</v>
      </c>
      <c r="I134" s="936">
        <v>0</v>
      </c>
      <c r="J134" s="936">
        <v>0</v>
      </c>
      <c r="K134" s="939">
        <v>1</v>
      </c>
      <c r="L134" s="939">
        <v>1</v>
      </c>
      <c r="M134" s="936">
        <v>0</v>
      </c>
      <c r="N134" s="936">
        <v>0</v>
      </c>
      <c r="O134" s="936">
        <v>0</v>
      </c>
      <c r="P134" s="936" t="s">
        <v>364</v>
      </c>
      <c r="Q134" s="936">
        <v>1</v>
      </c>
      <c r="R134" s="936">
        <v>1</v>
      </c>
      <c r="S134" s="936">
        <v>0</v>
      </c>
      <c r="T134" s="936">
        <v>0</v>
      </c>
    </row>
    <row r="135" spans="1:20" outlineLevel="5">
      <c r="A135" s="936" t="s">
        <v>553</v>
      </c>
      <c r="B135" s="936" t="s">
        <v>416</v>
      </c>
      <c r="C135" s="936">
        <v>34</v>
      </c>
      <c r="D135" s="937">
        <v>46085</v>
      </c>
      <c r="E135" s="937">
        <v>46130</v>
      </c>
      <c r="F135" s="937">
        <v>46085</v>
      </c>
      <c r="G135" s="937">
        <v>46128</v>
      </c>
      <c r="H135" s="937">
        <v>0</v>
      </c>
      <c r="I135" s="936">
        <v>0</v>
      </c>
      <c r="J135" s="936">
        <v>0</v>
      </c>
      <c r="K135" s="939">
        <v>1</v>
      </c>
      <c r="L135" s="939">
        <v>1</v>
      </c>
      <c r="M135" s="936">
        <v>0</v>
      </c>
      <c r="N135" s="936">
        <v>0</v>
      </c>
      <c r="O135" s="936">
        <v>0</v>
      </c>
      <c r="P135" s="936" t="s">
        <v>364</v>
      </c>
      <c r="Q135" s="936">
        <v>1</v>
      </c>
      <c r="R135" s="936">
        <v>1</v>
      </c>
      <c r="S135" s="936">
        <v>0</v>
      </c>
      <c r="T135" s="936">
        <v>0</v>
      </c>
    </row>
    <row r="136" spans="1:20" outlineLevel="4">
      <c r="A136" s="981" t="s">
        <v>429</v>
      </c>
      <c r="B136" s="981"/>
      <c r="C136" s="981">
        <v>3</v>
      </c>
      <c r="D136" s="982">
        <v>46153</v>
      </c>
      <c r="E136" s="982">
        <v>46156</v>
      </c>
      <c r="F136" s="982">
        <v>46153</v>
      </c>
      <c r="G136" s="982">
        <v>46155</v>
      </c>
      <c r="H136" s="982">
        <v>0</v>
      </c>
      <c r="I136" s="981">
        <v>0</v>
      </c>
      <c r="J136" s="981">
        <v>0</v>
      </c>
      <c r="K136" s="984">
        <v>0</v>
      </c>
      <c r="L136" s="984">
        <v>0</v>
      </c>
      <c r="M136" s="981">
        <v>0</v>
      </c>
      <c r="N136" s="981">
        <v>0</v>
      </c>
      <c r="O136" s="981">
        <v>0</v>
      </c>
      <c r="P136" s="981"/>
      <c r="Q136" s="981">
        <v>2</v>
      </c>
      <c r="R136" s="981">
        <v>2</v>
      </c>
      <c r="S136" s="981">
        <v>0</v>
      </c>
      <c r="T136" s="981">
        <v>0</v>
      </c>
    </row>
    <row r="137" spans="1:20" outlineLevel="5">
      <c r="A137" s="936" t="s">
        <v>555</v>
      </c>
      <c r="B137" s="936" t="s">
        <v>431</v>
      </c>
      <c r="C137" s="936">
        <v>3</v>
      </c>
      <c r="D137" s="937">
        <v>46153</v>
      </c>
      <c r="E137" s="937">
        <v>46156</v>
      </c>
      <c r="F137" s="937">
        <v>46153</v>
      </c>
      <c r="G137" s="937">
        <v>46155</v>
      </c>
      <c r="H137" s="937">
        <v>0</v>
      </c>
      <c r="I137" s="936">
        <v>0</v>
      </c>
      <c r="J137" s="936">
        <v>0</v>
      </c>
      <c r="K137" s="939">
        <v>1</v>
      </c>
      <c r="L137" s="939">
        <v>1</v>
      </c>
      <c r="M137" s="936">
        <v>0</v>
      </c>
      <c r="N137" s="936">
        <v>0</v>
      </c>
      <c r="O137" s="936">
        <v>0</v>
      </c>
      <c r="P137" s="936" t="s">
        <v>364</v>
      </c>
      <c r="Q137" s="936">
        <v>1</v>
      </c>
      <c r="R137" s="936">
        <v>1</v>
      </c>
      <c r="S137" s="936">
        <v>0</v>
      </c>
      <c r="T137" s="936">
        <v>0</v>
      </c>
    </row>
    <row r="138" spans="1:20" outlineLevel="5">
      <c r="A138" s="936" t="s">
        <v>556</v>
      </c>
      <c r="B138" s="936" t="s">
        <v>433</v>
      </c>
      <c r="C138" s="936">
        <v>3</v>
      </c>
      <c r="D138" s="937">
        <v>46153</v>
      </c>
      <c r="E138" s="937">
        <v>46156</v>
      </c>
      <c r="F138" s="937">
        <v>46153</v>
      </c>
      <c r="G138" s="937">
        <v>46155</v>
      </c>
      <c r="H138" s="937">
        <v>0</v>
      </c>
      <c r="I138" s="936">
        <v>0</v>
      </c>
      <c r="J138" s="936">
        <v>0</v>
      </c>
      <c r="K138" s="939">
        <v>1</v>
      </c>
      <c r="L138" s="939">
        <v>1</v>
      </c>
      <c r="M138" s="936">
        <v>0</v>
      </c>
      <c r="N138" s="936">
        <v>0</v>
      </c>
      <c r="O138" s="936">
        <v>0</v>
      </c>
      <c r="P138" s="936" t="s">
        <v>364</v>
      </c>
      <c r="Q138" s="936">
        <v>1</v>
      </c>
      <c r="R138" s="936">
        <v>1</v>
      </c>
      <c r="S138" s="936">
        <v>0</v>
      </c>
      <c r="T138" s="936">
        <v>0</v>
      </c>
    </row>
    <row r="139" spans="1:20" outlineLevel="3">
      <c r="A139" s="967" t="s">
        <v>434</v>
      </c>
      <c r="B139" s="967"/>
      <c r="C139" s="967">
        <v>127</v>
      </c>
      <c r="D139" s="968">
        <v>46078</v>
      </c>
      <c r="E139" s="968">
        <v>46235</v>
      </c>
      <c r="F139" s="968">
        <v>46078</v>
      </c>
      <c r="G139" s="968">
        <v>46286</v>
      </c>
      <c r="H139" s="968">
        <v>0</v>
      </c>
      <c r="I139" s="967">
        <v>0</v>
      </c>
      <c r="J139" s="968">
        <v>0</v>
      </c>
      <c r="K139" s="971">
        <v>0</v>
      </c>
      <c r="L139" s="971">
        <v>0</v>
      </c>
      <c r="M139" s="967">
        <v>0</v>
      </c>
      <c r="N139" s="967">
        <v>0</v>
      </c>
      <c r="O139" s="967">
        <v>0</v>
      </c>
      <c r="P139" s="967"/>
      <c r="Q139" s="967">
        <v>13</v>
      </c>
      <c r="R139" s="967">
        <v>13</v>
      </c>
      <c r="S139" s="967">
        <v>0</v>
      </c>
      <c r="T139" s="967">
        <v>0</v>
      </c>
    </row>
    <row r="140" spans="1:20" outlineLevel="4">
      <c r="A140" s="981" t="s">
        <v>423</v>
      </c>
      <c r="B140" s="981"/>
      <c r="C140" s="981">
        <v>40</v>
      </c>
      <c r="D140" s="982">
        <v>46078</v>
      </c>
      <c r="E140" s="982">
        <v>46130</v>
      </c>
      <c r="F140" s="982">
        <v>46078</v>
      </c>
      <c r="G140" s="982">
        <v>46128</v>
      </c>
      <c r="H140" s="982">
        <v>0</v>
      </c>
      <c r="I140" s="981">
        <v>0</v>
      </c>
      <c r="J140" s="981">
        <v>0</v>
      </c>
      <c r="K140" s="984">
        <v>0</v>
      </c>
      <c r="L140" s="984">
        <v>0</v>
      </c>
      <c r="M140" s="981">
        <v>0</v>
      </c>
      <c r="N140" s="981">
        <v>0</v>
      </c>
      <c r="O140" s="981">
        <v>0</v>
      </c>
      <c r="P140" s="981"/>
      <c r="Q140" s="981">
        <v>10</v>
      </c>
      <c r="R140" s="981">
        <v>10</v>
      </c>
      <c r="S140" s="981">
        <v>0</v>
      </c>
      <c r="T140" s="981">
        <v>0</v>
      </c>
    </row>
    <row r="141" spans="1:20" outlineLevel="5">
      <c r="A141" s="936" t="s">
        <v>557</v>
      </c>
      <c r="B141" s="936" t="s">
        <v>436</v>
      </c>
      <c r="C141" s="936">
        <v>40</v>
      </c>
      <c r="D141" s="937">
        <v>46078</v>
      </c>
      <c r="E141" s="937">
        <v>46130</v>
      </c>
      <c r="F141" s="937">
        <v>46078</v>
      </c>
      <c r="G141" s="937">
        <v>46128</v>
      </c>
      <c r="H141" s="937">
        <v>0</v>
      </c>
      <c r="I141" s="936">
        <v>0</v>
      </c>
      <c r="J141" s="936">
        <v>0</v>
      </c>
      <c r="K141" s="939">
        <v>1</v>
      </c>
      <c r="L141" s="939">
        <v>1</v>
      </c>
      <c r="M141" s="936">
        <v>0</v>
      </c>
      <c r="N141" s="936">
        <v>0</v>
      </c>
      <c r="O141" s="936">
        <v>0</v>
      </c>
      <c r="P141" s="936" t="s">
        <v>364</v>
      </c>
      <c r="Q141" s="936">
        <v>1</v>
      </c>
      <c r="R141" s="936">
        <v>1</v>
      </c>
      <c r="S141" s="936">
        <v>0</v>
      </c>
      <c r="T141" s="936">
        <v>0</v>
      </c>
    </row>
    <row r="142" spans="1:20" outlineLevel="5">
      <c r="A142" s="936" t="s">
        <v>559</v>
      </c>
      <c r="B142" s="936" t="s">
        <v>440</v>
      </c>
      <c r="C142" s="936">
        <v>37</v>
      </c>
      <c r="D142" s="937">
        <v>46082</v>
      </c>
      <c r="E142" s="937">
        <v>46130</v>
      </c>
      <c r="F142" s="937">
        <v>46082</v>
      </c>
      <c r="G142" s="937">
        <v>46128</v>
      </c>
      <c r="H142" s="937">
        <v>0</v>
      </c>
      <c r="I142" s="936">
        <v>0</v>
      </c>
      <c r="J142" s="936">
        <v>0</v>
      </c>
      <c r="K142" s="939">
        <v>1</v>
      </c>
      <c r="L142" s="939">
        <v>1</v>
      </c>
      <c r="M142" s="936">
        <v>0</v>
      </c>
      <c r="N142" s="936">
        <v>0</v>
      </c>
      <c r="O142" s="936">
        <v>0</v>
      </c>
      <c r="P142" s="936" t="s">
        <v>364</v>
      </c>
      <c r="Q142" s="936">
        <v>1</v>
      </c>
      <c r="R142" s="936">
        <v>1</v>
      </c>
      <c r="S142" s="936">
        <v>0</v>
      </c>
      <c r="T142" s="936">
        <v>0</v>
      </c>
    </row>
    <row r="143" spans="1:20" outlineLevel="5">
      <c r="A143" s="936" t="s">
        <v>562</v>
      </c>
      <c r="B143" s="936" t="s">
        <v>446</v>
      </c>
      <c r="C143" s="936">
        <v>35</v>
      </c>
      <c r="D143" s="937">
        <v>46084</v>
      </c>
      <c r="E143" s="937">
        <v>46130</v>
      </c>
      <c r="F143" s="937">
        <v>46084</v>
      </c>
      <c r="G143" s="937">
        <v>46128</v>
      </c>
      <c r="H143" s="937">
        <v>0</v>
      </c>
      <c r="I143" s="936">
        <v>0</v>
      </c>
      <c r="J143" s="936">
        <v>0</v>
      </c>
      <c r="K143" s="939">
        <v>1</v>
      </c>
      <c r="L143" s="939">
        <v>1</v>
      </c>
      <c r="M143" s="936">
        <v>0</v>
      </c>
      <c r="N143" s="936">
        <v>0</v>
      </c>
      <c r="O143" s="936">
        <v>0</v>
      </c>
      <c r="P143" s="936" t="s">
        <v>364</v>
      </c>
      <c r="Q143" s="936">
        <v>1</v>
      </c>
      <c r="R143" s="936">
        <v>1</v>
      </c>
      <c r="S143" s="936">
        <v>0</v>
      </c>
      <c r="T143" s="936">
        <v>0</v>
      </c>
    </row>
    <row r="144" spans="1:20" outlineLevel="5">
      <c r="A144" s="936" t="s">
        <v>563</v>
      </c>
      <c r="B144" s="936" t="s">
        <v>448</v>
      </c>
      <c r="C144" s="936">
        <v>35</v>
      </c>
      <c r="D144" s="937">
        <v>46084</v>
      </c>
      <c r="E144" s="937">
        <v>46130</v>
      </c>
      <c r="F144" s="937">
        <v>46084</v>
      </c>
      <c r="G144" s="937">
        <v>46128</v>
      </c>
      <c r="H144" s="937">
        <v>0</v>
      </c>
      <c r="I144" s="936">
        <v>0</v>
      </c>
      <c r="J144" s="936">
        <v>0</v>
      </c>
      <c r="K144" s="939">
        <v>1</v>
      </c>
      <c r="L144" s="939">
        <v>1</v>
      </c>
      <c r="M144" s="936">
        <v>0</v>
      </c>
      <c r="N144" s="936">
        <v>0</v>
      </c>
      <c r="O144" s="936">
        <v>0</v>
      </c>
      <c r="P144" s="936" t="s">
        <v>364</v>
      </c>
      <c r="Q144" s="936">
        <v>1</v>
      </c>
      <c r="R144" s="936">
        <v>1</v>
      </c>
      <c r="S144" s="936">
        <v>0</v>
      </c>
      <c r="T144" s="936">
        <v>0</v>
      </c>
    </row>
    <row r="145" spans="1:20" outlineLevel="5">
      <c r="A145" s="936" t="s">
        <v>564</v>
      </c>
      <c r="B145" s="936" t="s">
        <v>450</v>
      </c>
      <c r="C145" s="936">
        <v>35</v>
      </c>
      <c r="D145" s="937">
        <v>46084</v>
      </c>
      <c r="E145" s="937">
        <v>46130</v>
      </c>
      <c r="F145" s="937">
        <v>46084</v>
      </c>
      <c r="G145" s="937">
        <v>46128</v>
      </c>
      <c r="H145" s="937">
        <v>0</v>
      </c>
      <c r="I145" s="936">
        <v>0</v>
      </c>
      <c r="J145" s="936">
        <v>0</v>
      </c>
      <c r="K145" s="939">
        <v>1</v>
      </c>
      <c r="L145" s="939">
        <v>1</v>
      </c>
      <c r="M145" s="936">
        <v>0</v>
      </c>
      <c r="N145" s="936">
        <v>0</v>
      </c>
      <c r="O145" s="936">
        <v>0</v>
      </c>
      <c r="P145" s="936" t="s">
        <v>364</v>
      </c>
      <c r="Q145" s="936">
        <v>1</v>
      </c>
      <c r="R145" s="936">
        <v>1</v>
      </c>
      <c r="S145" s="936">
        <v>0</v>
      </c>
      <c r="T145" s="936">
        <v>0</v>
      </c>
    </row>
    <row r="146" spans="1:20" outlineLevel="5">
      <c r="A146" s="936" t="s">
        <v>560</v>
      </c>
      <c r="B146" s="936" t="s">
        <v>442</v>
      </c>
      <c r="C146" s="936">
        <v>34</v>
      </c>
      <c r="D146" s="937">
        <v>46085</v>
      </c>
      <c r="E146" s="937">
        <v>46130</v>
      </c>
      <c r="F146" s="937">
        <v>46085</v>
      </c>
      <c r="G146" s="937">
        <v>46128</v>
      </c>
      <c r="H146" s="937">
        <v>0</v>
      </c>
      <c r="I146" s="936">
        <v>0</v>
      </c>
      <c r="J146" s="936">
        <v>0</v>
      </c>
      <c r="K146" s="939">
        <v>1</v>
      </c>
      <c r="L146" s="939">
        <v>1</v>
      </c>
      <c r="M146" s="936">
        <v>0</v>
      </c>
      <c r="N146" s="936">
        <v>0</v>
      </c>
      <c r="O146" s="936">
        <v>0</v>
      </c>
      <c r="P146" s="936" t="s">
        <v>364</v>
      </c>
      <c r="Q146" s="936">
        <v>1</v>
      </c>
      <c r="R146" s="936">
        <v>1</v>
      </c>
      <c r="S146" s="936">
        <v>0</v>
      </c>
      <c r="T146" s="936">
        <v>0</v>
      </c>
    </row>
    <row r="147" spans="1:20" outlineLevel="5">
      <c r="A147" s="936" t="s">
        <v>565</v>
      </c>
      <c r="B147" s="936" t="s">
        <v>452</v>
      </c>
      <c r="C147" s="936">
        <v>34</v>
      </c>
      <c r="D147" s="937">
        <v>46085</v>
      </c>
      <c r="E147" s="937">
        <v>46130</v>
      </c>
      <c r="F147" s="937">
        <v>46085</v>
      </c>
      <c r="G147" s="937">
        <v>46128</v>
      </c>
      <c r="H147" s="937">
        <v>0</v>
      </c>
      <c r="I147" s="936">
        <v>0</v>
      </c>
      <c r="J147" s="936">
        <v>0</v>
      </c>
      <c r="K147" s="939">
        <v>1</v>
      </c>
      <c r="L147" s="939">
        <v>1</v>
      </c>
      <c r="M147" s="936">
        <v>0</v>
      </c>
      <c r="N147" s="936">
        <v>0</v>
      </c>
      <c r="O147" s="936">
        <v>0</v>
      </c>
      <c r="P147" s="936" t="s">
        <v>364</v>
      </c>
      <c r="Q147" s="936">
        <v>1</v>
      </c>
      <c r="R147" s="936">
        <v>1</v>
      </c>
      <c r="S147" s="936">
        <v>0</v>
      </c>
      <c r="T147" s="936">
        <v>0</v>
      </c>
    </row>
    <row r="148" spans="1:20" outlineLevel="5">
      <c r="A148" s="936" t="s">
        <v>566</v>
      </c>
      <c r="B148" s="936" t="s">
        <v>454</v>
      </c>
      <c r="C148" s="936">
        <v>33</v>
      </c>
      <c r="D148" s="937">
        <v>46086</v>
      </c>
      <c r="E148" s="937">
        <v>46130</v>
      </c>
      <c r="F148" s="937">
        <v>46086</v>
      </c>
      <c r="G148" s="937">
        <v>46128</v>
      </c>
      <c r="H148" s="937">
        <v>0</v>
      </c>
      <c r="I148" s="936">
        <v>0</v>
      </c>
      <c r="J148" s="936">
        <v>0</v>
      </c>
      <c r="K148" s="939">
        <v>1</v>
      </c>
      <c r="L148" s="939">
        <v>1</v>
      </c>
      <c r="M148" s="936">
        <v>0</v>
      </c>
      <c r="N148" s="936">
        <v>0</v>
      </c>
      <c r="O148" s="936">
        <v>0</v>
      </c>
      <c r="P148" s="936" t="s">
        <v>364</v>
      </c>
      <c r="Q148" s="936">
        <v>1</v>
      </c>
      <c r="R148" s="936">
        <v>1</v>
      </c>
      <c r="S148" s="936">
        <v>0</v>
      </c>
      <c r="T148" s="936">
        <v>0</v>
      </c>
    </row>
    <row r="149" spans="1:20" outlineLevel="5">
      <c r="A149" s="936" t="s">
        <v>558</v>
      </c>
      <c r="B149" s="936" t="s">
        <v>438</v>
      </c>
      <c r="C149" s="936">
        <v>33</v>
      </c>
      <c r="D149" s="937">
        <v>46086</v>
      </c>
      <c r="E149" s="937">
        <v>46130</v>
      </c>
      <c r="F149" s="937">
        <v>46086</v>
      </c>
      <c r="G149" s="937">
        <v>46128</v>
      </c>
      <c r="H149" s="937">
        <v>0</v>
      </c>
      <c r="I149" s="936">
        <v>0</v>
      </c>
      <c r="J149" s="936">
        <v>0</v>
      </c>
      <c r="K149" s="939">
        <v>1</v>
      </c>
      <c r="L149" s="939">
        <v>1</v>
      </c>
      <c r="M149" s="936">
        <v>0</v>
      </c>
      <c r="N149" s="936">
        <v>0</v>
      </c>
      <c r="O149" s="936">
        <v>0</v>
      </c>
      <c r="P149" s="936" t="s">
        <v>364</v>
      </c>
      <c r="Q149" s="936">
        <v>1</v>
      </c>
      <c r="R149" s="936">
        <v>1</v>
      </c>
      <c r="S149" s="936">
        <v>0</v>
      </c>
      <c r="T149" s="936">
        <v>0</v>
      </c>
    </row>
    <row r="150" spans="1:20" outlineLevel="5">
      <c r="A150" s="936" t="s">
        <v>561</v>
      </c>
      <c r="B150" s="936" t="s">
        <v>444</v>
      </c>
      <c r="C150" s="936">
        <v>31</v>
      </c>
      <c r="D150" s="937">
        <v>46089</v>
      </c>
      <c r="E150" s="937">
        <v>46130</v>
      </c>
      <c r="F150" s="937">
        <v>46089</v>
      </c>
      <c r="G150" s="937">
        <v>46128</v>
      </c>
      <c r="H150" s="937">
        <v>0</v>
      </c>
      <c r="I150" s="936">
        <v>0</v>
      </c>
      <c r="J150" s="936">
        <v>0</v>
      </c>
      <c r="K150" s="939">
        <v>1</v>
      </c>
      <c r="L150" s="939">
        <v>1</v>
      </c>
      <c r="M150" s="936">
        <v>0</v>
      </c>
      <c r="N150" s="936">
        <v>0</v>
      </c>
      <c r="O150" s="936">
        <v>0</v>
      </c>
      <c r="P150" s="936" t="s">
        <v>364</v>
      </c>
      <c r="Q150" s="936">
        <v>1</v>
      </c>
      <c r="R150" s="936">
        <v>1</v>
      </c>
      <c r="S150" s="936">
        <v>0</v>
      </c>
      <c r="T150" s="936">
        <v>0</v>
      </c>
    </row>
    <row r="151" spans="1:20" outlineLevel="4">
      <c r="A151" s="981" t="s">
        <v>420</v>
      </c>
      <c r="B151" s="981"/>
      <c r="C151" s="981">
        <v>7</v>
      </c>
      <c r="D151" s="982">
        <v>46228</v>
      </c>
      <c r="E151" s="982">
        <v>46235</v>
      </c>
      <c r="F151" s="982">
        <v>46254</v>
      </c>
      <c r="G151" s="982">
        <v>46286</v>
      </c>
      <c r="H151" s="982">
        <v>0</v>
      </c>
      <c r="I151" s="981">
        <v>0</v>
      </c>
      <c r="J151" s="982">
        <v>0</v>
      </c>
      <c r="K151" s="984">
        <v>0</v>
      </c>
      <c r="L151" s="984">
        <v>0</v>
      </c>
      <c r="M151" s="981">
        <v>0</v>
      </c>
      <c r="N151" s="981">
        <v>0</v>
      </c>
      <c r="O151" s="981">
        <v>0</v>
      </c>
      <c r="P151" s="981"/>
      <c r="Q151" s="981">
        <v>3</v>
      </c>
      <c r="R151" s="981">
        <v>3</v>
      </c>
      <c r="S151" s="981">
        <v>0</v>
      </c>
      <c r="T151" s="981">
        <v>0</v>
      </c>
    </row>
    <row r="152" spans="1:20" outlineLevel="5">
      <c r="A152" s="936" t="s">
        <v>567</v>
      </c>
      <c r="B152" s="936" t="s">
        <v>456</v>
      </c>
      <c r="C152" s="936">
        <v>7</v>
      </c>
      <c r="D152" s="937">
        <v>46228</v>
      </c>
      <c r="E152" s="937">
        <v>46235</v>
      </c>
      <c r="F152" s="937">
        <v>46254</v>
      </c>
      <c r="G152" s="937">
        <v>46286</v>
      </c>
      <c r="H152" s="937">
        <v>0</v>
      </c>
      <c r="I152" s="936">
        <v>0</v>
      </c>
      <c r="J152" s="937">
        <v>0</v>
      </c>
      <c r="K152" s="939">
        <v>1</v>
      </c>
      <c r="L152" s="939">
        <v>1</v>
      </c>
      <c r="M152" s="936">
        <v>0</v>
      </c>
      <c r="N152" s="936">
        <v>0</v>
      </c>
      <c r="O152" s="936">
        <v>0</v>
      </c>
      <c r="P152" s="936" t="s">
        <v>364</v>
      </c>
      <c r="Q152" s="936">
        <v>1</v>
      </c>
      <c r="R152" s="936">
        <v>1</v>
      </c>
      <c r="S152" s="936">
        <v>0</v>
      </c>
      <c r="T152" s="936">
        <v>0</v>
      </c>
    </row>
    <row r="153" spans="1:20" outlineLevel="5">
      <c r="A153" s="936" t="s">
        <v>568</v>
      </c>
      <c r="B153" s="936" t="s">
        <v>458</v>
      </c>
      <c r="C153" s="936">
        <v>7</v>
      </c>
      <c r="D153" s="937">
        <v>46228</v>
      </c>
      <c r="E153" s="937">
        <v>46235</v>
      </c>
      <c r="F153" s="937">
        <v>46254</v>
      </c>
      <c r="G153" s="937">
        <v>46286</v>
      </c>
      <c r="H153" s="937">
        <v>0</v>
      </c>
      <c r="I153" s="936">
        <v>0</v>
      </c>
      <c r="J153" s="937">
        <v>0</v>
      </c>
      <c r="K153" s="939">
        <v>1</v>
      </c>
      <c r="L153" s="939">
        <v>1</v>
      </c>
      <c r="M153" s="936">
        <v>0</v>
      </c>
      <c r="N153" s="936">
        <v>0</v>
      </c>
      <c r="O153" s="936">
        <v>0</v>
      </c>
      <c r="P153" s="936" t="s">
        <v>364</v>
      </c>
      <c r="Q153" s="936">
        <v>1</v>
      </c>
      <c r="R153" s="936">
        <v>1</v>
      </c>
      <c r="S153" s="936">
        <v>0</v>
      </c>
      <c r="T153" s="936">
        <v>0</v>
      </c>
    </row>
    <row r="154" spans="1:20" outlineLevel="5">
      <c r="A154" s="936" t="s">
        <v>569</v>
      </c>
      <c r="B154" s="936" t="s">
        <v>460</v>
      </c>
      <c r="C154" s="936">
        <v>7</v>
      </c>
      <c r="D154" s="937">
        <v>46228</v>
      </c>
      <c r="E154" s="937">
        <v>46235</v>
      </c>
      <c r="F154" s="937">
        <v>46254</v>
      </c>
      <c r="G154" s="937">
        <v>46286</v>
      </c>
      <c r="H154" s="937">
        <v>0</v>
      </c>
      <c r="I154" s="936">
        <v>0</v>
      </c>
      <c r="J154" s="937">
        <v>0</v>
      </c>
      <c r="K154" s="939">
        <v>1</v>
      </c>
      <c r="L154" s="939">
        <v>1</v>
      </c>
      <c r="M154" s="936">
        <v>0</v>
      </c>
      <c r="N154" s="936">
        <v>0</v>
      </c>
      <c r="O154" s="936">
        <v>0</v>
      </c>
      <c r="P154" s="936" t="s">
        <v>364</v>
      </c>
      <c r="Q154" s="936">
        <v>1</v>
      </c>
      <c r="R154" s="936">
        <v>1</v>
      </c>
      <c r="S154" s="936">
        <v>0</v>
      </c>
      <c r="T154" s="936">
        <v>0</v>
      </c>
    </row>
    <row r="155" spans="1:20" outlineLevel="3">
      <c r="A155" s="972" t="s">
        <v>461</v>
      </c>
      <c r="B155" s="972"/>
      <c r="C155" s="972">
        <v>39</v>
      </c>
      <c r="D155" s="973">
        <v>46079</v>
      </c>
      <c r="E155" s="973">
        <v>46130</v>
      </c>
      <c r="F155" s="973">
        <v>46079</v>
      </c>
      <c r="G155" s="973">
        <v>46128</v>
      </c>
      <c r="H155" s="973">
        <v>0</v>
      </c>
      <c r="I155" s="972">
        <v>0</v>
      </c>
      <c r="J155" s="972">
        <v>0</v>
      </c>
      <c r="K155" s="975">
        <v>0</v>
      </c>
      <c r="L155" s="975">
        <v>0</v>
      </c>
      <c r="M155" s="972">
        <v>0</v>
      </c>
      <c r="N155" s="972">
        <v>0</v>
      </c>
      <c r="O155" s="972">
        <v>0</v>
      </c>
      <c r="P155" s="972"/>
      <c r="Q155" s="972">
        <v>13</v>
      </c>
      <c r="R155" s="972">
        <v>13</v>
      </c>
      <c r="S155" s="972">
        <v>0</v>
      </c>
      <c r="T155" s="972">
        <v>0</v>
      </c>
    </row>
    <row r="156" spans="1:20" outlineLevel="4">
      <c r="A156" s="936" t="s">
        <v>578</v>
      </c>
      <c r="B156" s="936" t="s">
        <v>479</v>
      </c>
      <c r="C156" s="936">
        <v>39</v>
      </c>
      <c r="D156" s="937">
        <v>46079</v>
      </c>
      <c r="E156" s="937">
        <v>46130</v>
      </c>
      <c r="F156" s="937">
        <v>46079</v>
      </c>
      <c r="G156" s="937">
        <v>46128</v>
      </c>
      <c r="H156" s="937">
        <v>0</v>
      </c>
      <c r="I156" s="936">
        <v>0</v>
      </c>
      <c r="J156" s="936">
        <v>0</v>
      </c>
      <c r="K156" s="939">
        <v>1</v>
      </c>
      <c r="L156" s="939">
        <v>1</v>
      </c>
      <c r="M156" s="936">
        <v>0</v>
      </c>
      <c r="N156" s="936">
        <v>0</v>
      </c>
      <c r="O156" s="936">
        <v>0</v>
      </c>
      <c r="P156" s="936" t="s">
        <v>364</v>
      </c>
      <c r="Q156" s="936">
        <v>1</v>
      </c>
      <c r="R156" s="936">
        <v>1</v>
      </c>
      <c r="S156" s="936">
        <v>0</v>
      </c>
      <c r="T156" s="936">
        <v>0</v>
      </c>
    </row>
    <row r="157" spans="1:20" outlineLevel="4">
      <c r="A157" s="936" t="s">
        <v>579</v>
      </c>
      <c r="B157" s="936" t="s">
        <v>481</v>
      </c>
      <c r="C157" s="936">
        <v>39</v>
      </c>
      <c r="D157" s="937">
        <v>46079</v>
      </c>
      <c r="E157" s="937">
        <v>46130</v>
      </c>
      <c r="F157" s="937">
        <v>46079</v>
      </c>
      <c r="G157" s="937">
        <v>46128</v>
      </c>
      <c r="H157" s="937">
        <v>0</v>
      </c>
      <c r="I157" s="936">
        <v>0</v>
      </c>
      <c r="J157" s="936">
        <v>0</v>
      </c>
      <c r="K157" s="939">
        <v>1</v>
      </c>
      <c r="L157" s="939">
        <v>1</v>
      </c>
      <c r="M157" s="936">
        <v>0</v>
      </c>
      <c r="N157" s="936">
        <v>0</v>
      </c>
      <c r="O157" s="936">
        <v>0</v>
      </c>
      <c r="P157" s="936" t="s">
        <v>364</v>
      </c>
      <c r="Q157" s="936">
        <v>1</v>
      </c>
      <c r="R157" s="936">
        <v>1</v>
      </c>
      <c r="S157" s="936">
        <v>0</v>
      </c>
      <c r="T157" s="936">
        <v>0</v>
      </c>
    </row>
    <row r="158" spans="1:20" outlineLevel="4">
      <c r="A158" s="936" t="s">
        <v>581</v>
      </c>
      <c r="B158" s="936" t="s">
        <v>485</v>
      </c>
      <c r="C158" s="936">
        <v>39</v>
      </c>
      <c r="D158" s="937">
        <v>46079</v>
      </c>
      <c r="E158" s="937">
        <v>46130</v>
      </c>
      <c r="F158" s="937">
        <v>46079</v>
      </c>
      <c r="G158" s="937">
        <v>46128</v>
      </c>
      <c r="H158" s="937">
        <v>0</v>
      </c>
      <c r="I158" s="936">
        <v>0</v>
      </c>
      <c r="J158" s="936">
        <v>0</v>
      </c>
      <c r="K158" s="939">
        <v>1</v>
      </c>
      <c r="L158" s="939">
        <v>1</v>
      </c>
      <c r="M158" s="936">
        <v>0</v>
      </c>
      <c r="N158" s="936">
        <v>0</v>
      </c>
      <c r="O158" s="936">
        <v>0</v>
      </c>
      <c r="P158" s="936" t="s">
        <v>364</v>
      </c>
      <c r="Q158" s="936">
        <v>1</v>
      </c>
      <c r="R158" s="936">
        <v>1</v>
      </c>
      <c r="S158" s="936">
        <v>0</v>
      </c>
      <c r="T158" s="936">
        <v>0</v>
      </c>
    </row>
    <row r="159" spans="1:20" outlineLevel="4">
      <c r="A159" s="936" t="s">
        <v>574</v>
      </c>
      <c r="B159" s="936" t="s">
        <v>471</v>
      </c>
      <c r="C159" s="936">
        <v>39</v>
      </c>
      <c r="D159" s="937">
        <v>46079</v>
      </c>
      <c r="E159" s="937">
        <v>46130</v>
      </c>
      <c r="F159" s="937">
        <v>46079</v>
      </c>
      <c r="G159" s="937">
        <v>46128</v>
      </c>
      <c r="H159" s="937">
        <v>0</v>
      </c>
      <c r="I159" s="936">
        <v>0</v>
      </c>
      <c r="J159" s="936">
        <v>0</v>
      </c>
      <c r="K159" s="939">
        <v>1</v>
      </c>
      <c r="L159" s="939">
        <v>1</v>
      </c>
      <c r="M159" s="936">
        <v>0</v>
      </c>
      <c r="N159" s="936">
        <v>0</v>
      </c>
      <c r="O159" s="936">
        <v>0</v>
      </c>
      <c r="P159" s="936" t="s">
        <v>364</v>
      </c>
      <c r="Q159" s="936">
        <v>1</v>
      </c>
      <c r="R159" s="936">
        <v>1</v>
      </c>
      <c r="S159" s="936">
        <v>0</v>
      </c>
      <c r="T159" s="936">
        <v>0</v>
      </c>
    </row>
    <row r="160" spans="1:20" outlineLevel="4">
      <c r="A160" s="936" t="s">
        <v>570</v>
      </c>
      <c r="B160" s="936" t="s">
        <v>463</v>
      </c>
      <c r="C160" s="936">
        <v>38</v>
      </c>
      <c r="D160" s="937">
        <v>46081</v>
      </c>
      <c r="E160" s="937">
        <v>46130</v>
      </c>
      <c r="F160" s="937">
        <v>46081</v>
      </c>
      <c r="G160" s="937">
        <v>46128</v>
      </c>
      <c r="H160" s="937">
        <v>0</v>
      </c>
      <c r="I160" s="936">
        <v>0</v>
      </c>
      <c r="J160" s="936">
        <v>0</v>
      </c>
      <c r="K160" s="939">
        <v>1</v>
      </c>
      <c r="L160" s="939">
        <v>1</v>
      </c>
      <c r="M160" s="936">
        <v>0</v>
      </c>
      <c r="N160" s="936">
        <v>0</v>
      </c>
      <c r="O160" s="936">
        <v>0</v>
      </c>
      <c r="P160" s="936" t="s">
        <v>364</v>
      </c>
      <c r="Q160" s="936">
        <v>1</v>
      </c>
      <c r="R160" s="936">
        <v>1</v>
      </c>
      <c r="S160" s="936">
        <v>0</v>
      </c>
      <c r="T160" s="936">
        <v>0</v>
      </c>
    </row>
    <row r="161" spans="1:20" outlineLevel="4">
      <c r="A161" s="936" t="s">
        <v>577</v>
      </c>
      <c r="B161" s="936" t="s">
        <v>477</v>
      </c>
      <c r="C161" s="936">
        <v>38</v>
      </c>
      <c r="D161" s="937">
        <v>46081</v>
      </c>
      <c r="E161" s="937">
        <v>46130</v>
      </c>
      <c r="F161" s="937">
        <v>46081</v>
      </c>
      <c r="G161" s="937">
        <v>46128</v>
      </c>
      <c r="H161" s="937">
        <v>0</v>
      </c>
      <c r="I161" s="936">
        <v>0</v>
      </c>
      <c r="J161" s="936">
        <v>0</v>
      </c>
      <c r="K161" s="939">
        <v>1</v>
      </c>
      <c r="L161" s="939">
        <v>1</v>
      </c>
      <c r="M161" s="936">
        <v>0</v>
      </c>
      <c r="N161" s="936">
        <v>0</v>
      </c>
      <c r="O161" s="936">
        <v>0</v>
      </c>
      <c r="P161" s="936" t="s">
        <v>364</v>
      </c>
      <c r="Q161" s="936">
        <v>1</v>
      </c>
      <c r="R161" s="936">
        <v>1</v>
      </c>
      <c r="S161" s="936">
        <v>0</v>
      </c>
      <c r="T161" s="936">
        <v>0</v>
      </c>
    </row>
    <row r="162" spans="1:20" outlineLevel="4">
      <c r="A162" s="936" t="s">
        <v>580</v>
      </c>
      <c r="B162" s="936" t="s">
        <v>483</v>
      </c>
      <c r="C162" s="936">
        <v>38</v>
      </c>
      <c r="D162" s="937">
        <v>46081</v>
      </c>
      <c r="E162" s="937">
        <v>46130</v>
      </c>
      <c r="F162" s="937">
        <v>46081</v>
      </c>
      <c r="G162" s="937">
        <v>46128</v>
      </c>
      <c r="H162" s="937">
        <v>0</v>
      </c>
      <c r="I162" s="936">
        <v>0</v>
      </c>
      <c r="J162" s="936">
        <v>0</v>
      </c>
      <c r="K162" s="939">
        <v>1</v>
      </c>
      <c r="L162" s="939">
        <v>1</v>
      </c>
      <c r="M162" s="936">
        <v>0</v>
      </c>
      <c r="N162" s="936">
        <v>0</v>
      </c>
      <c r="O162" s="936">
        <v>0</v>
      </c>
      <c r="P162" s="936" t="s">
        <v>364</v>
      </c>
      <c r="Q162" s="936">
        <v>1</v>
      </c>
      <c r="R162" s="936">
        <v>1</v>
      </c>
      <c r="S162" s="936">
        <v>0</v>
      </c>
      <c r="T162" s="936">
        <v>0</v>
      </c>
    </row>
    <row r="163" spans="1:20" outlineLevel="4">
      <c r="A163" s="936" t="s">
        <v>582</v>
      </c>
      <c r="B163" s="936" t="s">
        <v>487</v>
      </c>
      <c r="C163" s="936">
        <v>38</v>
      </c>
      <c r="D163" s="937">
        <v>46081</v>
      </c>
      <c r="E163" s="937">
        <v>46130</v>
      </c>
      <c r="F163" s="937">
        <v>46081</v>
      </c>
      <c r="G163" s="937">
        <v>46128</v>
      </c>
      <c r="H163" s="937">
        <v>0</v>
      </c>
      <c r="I163" s="936">
        <v>0</v>
      </c>
      <c r="J163" s="936">
        <v>0</v>
      </c>
      <c r="K163" s="939">
        <v>1</v>
      </c>
      <c r="L163" s="939">
        <v>1</v>
      </c>
      <c r="M163" s="936">
        <v>0</v>
      </c>
      <c r="N163" s="936">
        <v>0</v>
      </c>
      <c r="O163" s="936">
        <v>0</v>
      </c>
      <c r="P163" s="936" t="s">
        <v>364</v>
      </c>
      <c r="Q163" s="936">
        <v>1</v>
      </c>
      <c r="R163" s="936">
        <v>1</v>
      </c>
      <c r="S163" s="936">
        <v>0</v>
      </c>
      <c r="T163" s="936">
        <v>0</v>
      </c>
    </row>
    <row r="164" spans="1:20" outlineLevel="4">
      <c r="A164" s="936" t="s">
        <v>571</v>
      </c>
      <c r="B164" s="936" t="s">
        <v>465</v>
      </c>
      <c r="C164" s="936">
        <v>38</v>
      </c>
      <c r="D164" s="937">
        <v>46081</v>
      </c>
      <c r="E164" s="937">
        <v>46130</v>
      </c>
      <c r="F164" s="937">
        <v>46081</v>
      </c>
      <c r="G164" s="937">
        <v>46128</v>
      </c>
      <c r="H164" s="937">
        <v>0</v>
      </c>
      <c r="I164" s="936">
        <v>0</v>
      </c>
      <c r="J164" s="936">
        <v>0</v>
      </c>
      <c r="K164" s="939">
        <v>1</v>
      </c>
      <c r="L164" s="939">
        <v>1</v>
      </c>
      <c r="M164" s="936">
        <v>0</v>
      </c>
      <c r="N164" s="936">
        <v>0</v>
      </c>
      <c r="O164" s="936">
        <v>0</v>
      </c>
      <c r="P164" s="936" t="s">
        <v>364</v>
      </c>
      <c r="Q164" s="936">
        <v>1</v>
      </c>
      <c r="R164" s="936">
        <v>1</v>
      </c>
      <c r="S164" s="936">
        <v>0</v>
      </c>
      <c r="T164" s="936">
        <v>0</v>
      </c>
    </row>
    <row r="165" spans="1:20" outlineLevel="4">
      <c r="A165" s="936" t="s">
        <v>572</v>
      </c>
      <c r="B165" s="936" t="s">
        <v>467</v>
      </c>
      <c r="C165" s="936">
        <v>38</v>
      </c>
      <c r="D165" s="937">
        <v>46081</v>
      </c>
      <c r="E165" s="937">
        <v>46130</v>
      </c>
      <c r="F165" s="937">
        <v>46081</v>
      </c>
      <c r="G165" s="937">
        <v>46128</v>
      </c>
      <c r="H165" s="937">
        <v>0</v>
      </c>
      <c r="I165" s="936">
        <v>0</v>
      </c>
      <c r="J165" s="936">
        <v>0</v>
      </c>
      <c r="K165" s="939">
        <v>1</v>
      </c>
      <c r="L165" s="939">
        <v>1</v>
      </c>
      <c r="M165" s="936">
        <v>0</v>
      </c>
      <c r="N165" s="936">
        <v>0</v>
      </c>
      <c r="O165" s="936">
        <v>0</v>
      </c>
      <c r="P165" s="936" t="s">
        <v>364</v>
      </c>
      <c r="Q165" s="936">
        <v>1</v>
      </c>
      <c r="R165" s="936">
        <v>1</v>
      </c>
      <c r="S165" s="936">
        <v>0</v>
      </c>
      <c r="T165" s="936">
        <v>0</v>
      </c>
    </row>
    <row r="166" spans="1:20" outlineLevel="4">
      <c r="A166" s="936" t="s">
        <v>573</v>
      </c>
      <c r="B166" s="936" t="s">
        <v>469</v>
      </c>
      <c r="C166" s="936">
        <v>38</v>
      </c>
      <c r="D166" s="937">
        <v>46081</v>
      </c>
      <c r="E166" s="937">
        <v>46130</v>
      </c>
      <c r="F166" s="937">
        <v>46081</v>
      </c>
      <c r="G166" s="937">
        <v>46128</v>
      </c>
      <c r="H166" s="937">
        <v>0</v>
      </c>
      <c r="I166" s="936">
        <v>0</v>
      </c>
      <c r="J166" s="936">
        <v>0</v>
      </c>
      <c r="K166" s="939">
        <v>1</v>
      </c>
      <c r="L166" s="939">
        <v>1</v>
      </c>
      <c r="M166" s="936">
        <v>0</v>
      </c>
      <c r="N166" s="936">
        <v>0</v>
      </c>
      <c r="O166" s="936">
        <v>0</v>
      </c>
      <c r="P166" s="936" t="s">
        <v>364</v>
      </c>
      <c r="Q166" s="936">
        <v>1</v>
      </c>
      <c r="R166" s="936">
        <v>1</v>
      </c>
      <c r="S166" s="936">
        <v>0</v>
      </c>
      <c r="T166" s="936">
        <v>0</v>
      </c>
    </row>
    <row r="167" spans="1:20" outlineLevel="4">
      <c r="A167" s="936" t="s">
        <v>575</v>
      </c>
      <c r="B167" s="936" t="s">
        <v>473</v>
      </c>
      <c r="C167" s="936">
        <v>28</v>
      </c>
      <c r="D167" s="937">
        <v>46092</v>
      </c>
      <c r="E167" s="937">
        <v>46130</v>
      </c>
      <c r="F167" s="937">
        <v>46092</v>
      </c>
      <c r="G167" s="937">
        <v>46128</v>
      </c>
      <c r="H167" s="937">
        <v>0</v>
      </c>
      <c r="I167" s="936">
        <v>0</v>
      </c>
      <c r="J167" s="936">
        <v>0</v>
      </c>
      <c r="K167" s="939">
        <v>1</v>
      </c>
      <c r="L167" s="939">
        <v>1</v>
      </c>
      <c r="M167" s="936">
        <v>0</v>
      </c>
      <c r="N167" s="936">
        <v>0</v>
      </c>
      <c r="O167" s="936">
        <v>0</v>
      </c>
      <c r="P167" s="936" t="s">
        <v>364</v>
      </c>
      <c r="Q167" s="936">
        <v>1</v>
      </c>
      <c r="R167" s="936">
        <v>1</v>
      </c>
      <c r="S167" s="936">
        <v>0</v>
      </c>
      <c r="T167" s="936">
        <v>0</v>
      </c>
    </row>
    <row r="168" spans="1:20" outlineLevel="4">
      <c r="A168" s="936" t="s">
        <v>576</v>
      </c>
      <c r="B168" s="936" t="s">
        <v>475</v>
      </c>
      <c r="C168" s="936">
        <v>18</v>
      </c>
      <c r="D168" s="937">
        <v>46109</v>
      </c>
      <c r="E168" s="937">
        <v>46130</v>
      </c>
      <c r="F168" s="937">
        <v>46109</v>
      </c>
      <c r="G168" s="937">
        <v>46128</v>
      </c>
      <c r="H168" s="937">
        <v>0</v>
      </c>
      <c r="I168" s="936">
        <v>0</v>
      </c>
      <c r="J168" s="936">
        <v>0</v>
      </c>
      <c r="K168" s="939">
        <v>1</v>
      </c>
      <c r="L168" s="939">
        <v>1</v>
      </c>
      <c r="M168" s="936">
        <v>0</v>
      </c>
      <c r="N168" s="936">
        <v>0</v>
      </c>
      <c r="O168" s="936">
        <v>0</v>
      </c>
      <c r="P168" s="936" t="s">
        <v>364</v>
      </c>
      <c r="Q168" s="936">
        <v>1</v>
      </c>
      <c r="R168" s="936">
        <v>1</v>
      </c>
      <c r="S168" s="936">
        <v>0</v>
      </c>
      <c r="T168" s="936">
        <v>0</v>
      </c>
    </row>
    <row r="169" spans="1:20" outlineLevel="3">
      <c r="A169" s="967" t="s">
        <v>488</v>
      </c>
      <c r="B169" s="967"/>
      <c r="C169" s="967">
        <v>113</v>
      </c>
      <c r="D169" s="968">
        <v>46090</v>
      </c>
      <c r="E169" s="968">
        <v>46230</v>
      </c>
      <c r="F169" s="968">
        <v>46090</v>
      </c>
      <c r="G169" s="968">
        <v>46286</v>
      </c>
      <c r="H169" s="968">
        <v>0</v>
      </c>
      <c r="I169" s="967">
        <v>0</v>
      </c>
      <c r="J169" s="968">
        <v>0</v>
      </c>
      <c r="K169" s="971">
        <v>0</v>
      </c>
      <c r="L169" s="971">
        <v>0</v>
      </c>
      <c r="M169" s="967">
        <v>0</v>
      </c>
      <c r="N169" s="967">
        <v>0</v>
      </c>
      <c r="O169" s="967">
        <v>0</v>
      </c>
      <c r="P169" s="967"/>
      <c r="Q169" s="967">
        <v>10</v>
      </c>
      <c r="R169" s="967">
        <v>10</v>
      </c>
      <c r="S169" s="967">
        <v>0</v>
      </c>
      <c r="T169" s="967">
        <v>0</v>
      </c>
    </row>
    <row r="170" spans="1:20" outlineLevel="4">
      <c r="A170" s="981" t="s">
        <v>489</v>
      </c>
      <c r="B170" s="981"/>
      <c r="C170" s="981">
        <v>27</v>
      </c>
      <c r="D170" s="982">
        <v>46090</v>
      </c>
      <c r="E170" s="982">
        <v>46126</v>
      </c>
      <c r="F170" s="982">
        <v>46090</v>
      </c>
      <c r="G170" s="982">
        <v>46125</v>
      </c>
      <c r="H170" s="982">
        <v>0</v>
      </c>
      <c r="I170" s="981">
        <v>0</v>
      </c>
      <c r="J170" s="981">
        <v>0</v>
      </c>
      <c r="K170" s="984">
        <v>0</v>
      </c>
      <c r="L170" s="984">
        <v>0</v>
      </c>
      <c r="M170" s="981">
        <v>0</v>
      </c>
      <c r="N170" s="981">
        <v>0</v>
      </c>
      <c r="O170" s="981">
        <v>0</v>
      </c>
      <c r="P170" s="981"/>
      <c r="Q170" s="981">
        <v>4</v>
      </c>
      <c r="R170" s="981">
        <v>4</v>
      </c>
      <c r="S170" s="981">
        <v>0</v>
      </c>
      <c r="T170" s="981">
        <v>0</v>
      </c>
    </row>
    <row r="171" spans="1:20" outlineLevel="5">
      <c r="A171" s="936" t="s">
        <v>583</v>
      </c>
      <c r="B171" s="936" t="s">
        <v>491</v>
      </c>
      <c r="C171" s="936">
        <v>27</v>
      </c>
      <c r="D171" s="937">
        <v>46090</v>
      </c>
      <c r="E171" s="937">
        <v>46126</v>
      </c>
      <c r="F171" s="937">
        <v>46090</v>
      </c>
      <c r="G171" s="937">
        <v>46125</v>
      </c>
      <c r="H171" s="937">
        <v>0</v>
      </c>
      <c r="I171" s="936">
        <v>0</v>
      </c>
      <c r="J171" s="936">
        <v>0</v>
      </c>
      <c r="K171" s="939">
        <v>1</v>
      </c>
      <c r="L171" s="939">
        <v>1</v>
      </c>
      <c r="M171" s="936">
        <v>0</v>
      </c>
      <c r="N171" s="936">
        <v>0</v>
      </c>
      <c r="O171" s="936">
        <v>0</v>
      </c>
      <c r="P171" s="936" t="s">
        <v>364</v>
      </c>
      <c r="Q171" s="936">
        <v>1</v>
      </c>
      <c r="R171" s="936">
        <v>1</v>
      </c>
      <c r="S171" s="936">
        <v>0</v>
      </c>
      <c r="T171" s="936">
        <v>0</v>
      </c>
    </row>
    <row r="172" spans="1:20" outlineLevel="5">
      <c r="A172" s="936" t="s">
        <v>585</v>
      </c>
      <c r="B172" s="936" t="s">
        <v>495</v>
      </c>
      <c r="C172" s="936">
        <v>26</v>
      </c>
      <c r="D172" s="937">
        <v>46091</v>
      </c>
      <c r="E172" s="937">
        <v>46126</v>
      </c>
      <c r="F172" s="937">
        <v>46091</v>
      </c>
      <c r="G172" s="937">
        <v>46125</v>
      </c>
      <c r="H172" s="937">
        <v>0</v>
      </c>
      <c r="I172" s="936">
        <v>0</v>
      </c>
      <c r="J172" s="936">
        <v>0</v>
      </c>
      <c r="K172" s="939">
        <v>1</v>
      </c>
      <c r="L172" s="939">
        <v>1</v>
      </c>
      <c r="M172" s="936">
        <v>0</v>
      </c>
      <c r="N172" s="936">
        <v>0</v>
      </c>
      <c r="O172" s="936">
        <v>0</v>
      </c>
      <c r="P172" s="936" t="s">
        <v>364</v>
      </c>
      <c r="Q172" s="936">
        <v>1</v>
      </c>
      <c r="R172" s="936">
        <v>1</v>
      </c>
      <c r="S172" s="936">
        <v>0</v>
      </c>
      <c r="T172" s="936">
        <v>0</v>
      </c>
    </row>
    <row r="173" spans="1:20" outlineLevel="5">
      <c r="A173" s="936" t="s">
        <v>586</v>
      </c>
      <c r="B173" s="936" t="s">
        <v>497</v>
      </c>
      <c r="C173" s="936">
        <v>22</v>
      </c>
      <c r="D173" s="937">
        <v>46095</v>
      </c>
      <c r="E173" s="937">
        <v>46125</v>
      </c>
      <c r="F173" s="937">
        <v>46095</v>
      </c>
      <c r="G173" s="937">
        <v>46125</v>
      </c>
      <c r="H173" s="937">
        <v>0</v>
      </c>
      <c r="I173" s="936">
        <v>0</v>
      </c>
      <c r="J173" s="936">
        <v>0</v>
      </c>
      <c r="K173" s="939">
        <v>1</v>
      </c>
      <c r="L173" s="939">
        <v>1</v>
      </c>
      <c r="M173" s="936">
        <v>0</v>
      </c>
      <c r="N173" s="936">
        <v>0</v>
      </c>
      <c r="O173" s="936">
        <v>0</v>
      </c>
      <c r="P173" s="936" t="s">
        <v>364</v>
      </c>
      <c r="Q173" s="936">
        <v>1</v>
      </c>
      <c r="R173" s="936">
        <v>1</v>
      </c>
      <c r="S173" s="936">
        <v>0</v>
      </c>
      <c r="T173" s="936">
        <v>0</v>
      </c>
    </row>
    <row r="174" spans="1:20" outlineLevel="5">
      <c r="A174" s="936" t="s">
        <v>584</v>
      </c>
      <c r="B174" s="936" t="s">
        <v>493</v>
      </c>
      <c r="C174" s="936">
        <v>21</v>
      </c>
      <c r="D174" s="937">
        <v>46097</v>
      </c>
      <c r="E174" s="937">
        <v>46126</v>
      </c>
      <c r="F174" s="937">
        <v>46097</v>
      </c>
      <c r="G174" s="937">
        <v>46125</v>
      </c>
      <c r="H174" s="937">
        <v>0</v>
      </c>
      <c r="I174" s="936">
        <v>0</v>
      </c>
      <c r="J174" s="936">
        <v>0</v>
      </c>
      <c r="K174" s="939">
        <v>1</v>
      </c>
      <c r="L174" s="939">
        <v>1</v>
      </c>
      <c r="M174" s="936">
        <v>0</v>
      </c>
      <c r="N174" s="936">
        <v>0</v>
      </c>
      <c r="O174" s="936">
        <v>0</v>
      </c>
      <c r="P174" s="936" t="s">
        <v>364</v>
      </c>
      <c r="Q174" s="936">
        <v>1</v>
      </c>
      <c r="R174" s="936">
        <v>1</v>
      </c>
      <c r="S174" s="936">
        <v>0</v>
      </c>
      <c r="T174" s="936">
        <v>0</v>
      </c>
    </row>
    <row r="175" spans="1:20" outlineLevel="4">
      <c r="A175" s="981" t="s">
        <v>498</v>
      </c>
      <c r="B175" s="981"/>
      <c r="C175" s="981">
        <v>27</v>
      </c>
      <c r="D175" s="982">
        <v>46090</v>
      </c>
      <c r="E175" s="982">
        <v>46126</v>
      </c>
      <c r="F175" s="982">
        <v>46090</v>
      </c>
      <c r="G175" s="982">
        <v>46125</v>
      </c>
      <c r="H175" s="982">
        <v>0</v>
      </c>
      <c r="I175" s="981">
        <v>0</v>
      </c>
      <c r="J175" s="981">
        <v>0</v>
      </c>
      <c r="K175" s="984">
        <v>0</v>
      </c>
      <c r="L175" s="984">
        <v>0</v>
      </c>
      <c r="M175" s="981">
        <v>0</v>
      </c>
      <c r="N175" s="981">
        <v>0</v>
      </c>
      <c r="O175" s="981">
        <v>0</v>
      </c>
      <c r="P175" s="981"/>
      <c r="Q175" s="981">
        <v>3</v>
      </c>
      <c r="R175" s="981">
        <v>3</v>
      </c>
      <c r="S175" s="981">
        <v>0</v>
      </c>
      <c r="T175" s="981">
        <v>0</v>
      </c>
    </row>
    <row r="176" spans="1:20" outlineLevel="5">
      <c r="A176" s="936" t="s">
        <v>587</v>
      </c>
      <c r="B176" s="936" t="s">
        <v>500</v>
      </c>
      <c r="C176" s="936">
        <v>27</v>
      </c>
      <c r="D176" s="937">
        <v>46090</v>
      </c>
      <c r="E176" s="937">
        <v>46126</v>
      </c>
      <c r="F176" s="937">
        <v>46090</v>
      </c>
      <c r="G176" s="937">
        <v>46125</v>
      </c>
      <c r="H176" s="937">
        <v>0</v>
      </c>
      <c r="I176" s="936">
        <v>0</v>
      </c>
      <c r="J176" s="936">
        <v>0</v>
      </c>
      <c r="K176" s="939">
        <v>1</v>
      </c>
      <c r="L176" s="939">
        <v>1</v>
      </c>
      <c r="M176" s="936">
        <v>0</v>
      </c>
      <c r="N176" s="936">
        <v>0</v>
      </c>
      <c r="O176" s="936">
        <v>0</v>
      </c>
      <c r="P176" s="936" t="s">
        <v>364</v>
      </c>
      <c r="Q176" s="936">
        <v>1</v>
      </c>
      <c r="R176" s="936">
        <v>1</v>
      </c>
      <c r="S176" s="936">
        <v>0</v>
      </c>
      <c r="T176" s="936">
        <v>0</v>
      </c>
    </row>
    <row r="177" spans="1:20" outlineLevel="5">
      <c r="A177" s="936" t="s">
        <v>588</v>
      </c>
      <c r="B177" s="936" t="s">
        <v>502</v>
      </c>
      <c r="C177" s="936">
        <v>21</v>
      </c>
      <c r="D177" s="937">
        <v>46097</v>
      </c>
      <c r="E177" s="937">
        <v>46126</v>
      </c>
      <c r="F177" s="937">
        <v>46097</v>
      </c>
      <c r="G177" s="937">
        <v>46125</v>
      </c>
      <c r="H177" s="937">
        <v>0</v>
      </c>
      <c r="I177" s="936">
        <v>0</v>
      </c>
      <c r="J177" s="936">
        <v>0</v>
      </c>
      <c r="K177" s="939">
        <v>1</v>
      </c>
      <c r="L177" s="939">
        <v>1</v>
      </c>
      <c r="M177" s="936">
        <v>0</v>
      </c>
      <c r="N177" s="936">
        <v>0</v>
      </c>
      <c r="O177" s="936">
        <v>0</v>
      </c>
      <c r="P177" s="936" t="s">
        <v>364</v>
      </c>
      <c r="Q177" s="936">
        <v>1</v>
      </c>
      <c r="R177" s="936">
        <v>1</v>
      </c>
      <c r="S177" s="936">
        <v>0</v>
      </c>
      <c r="T177" s="936">
        <v>0</v>
      </c>
    </row>
    <row r="178" spans="1:20" outlineLevel="5">
      <c r="A178" s="936" t="s">
        <v>589</v>
      </c>
      <c r="B178" s="936" t="s">
        <v>504</v>
      </c>
      <c r="C178" s="936">
        <v>21</v>
      </c>
      <c r="D178" s="937">
        <v>46097</v>
      </c>
      <c r="E178" s="937">
        <v>46126</v>
      </c>
      <c r="F178" s="937">
        <v>46097</v>
      </c>
      <c r="G178" s="937">
        <v>46125</v>
      </c>
      <c r="H178" s="937">
        <v>0</v>
      </c>
      <c r="I178" s="936">
        <v>0</v>
      </c>
      <c r="J178" s="936">
        <v>0</v>
      </c>
      <c r="K178" s="939">
        <v>1</v>
      </c>
      <c r="L178" s="939">
        <v>1</v>
      </c>
      <c r="M178" s="936">
        <v>0</v>
      </c>
      <c r="N178" s="936">
        <v>0</v>
      </c>
      <c r="O178" s="936">
        <v>0</v>
      </c>
      <c r="P178" s="936" t="s">
        <v>364</v>
      </c>
      <c r="Q178" s="936">
        <v>1</v>
      </c>
      <c r="R178" s="936">
        <v>1</v>
      </c>
      <c r="S178" s="936">
        <v>0</v>
      </c>
      <c r="T178" s="936">
        <v>0</v>
      </c>
    </row>
    <row r="179" spans="1:20" outlineLevel="4">
      <c r="A179" s="981" t="s">
        <v>505</v>
      </c>
      <c r="B179" s="981"/>
      <c r="C179" s="981">
        <v>24</v>
      </c>
      <c r="D179" s="982">
        <v>46093</v>
      </c>
      <c r="E179" s="982">
        <v>46126</v>
      </c>
      <c r="F179" s="982">
        <v>46093</v>
      </c>
      <c r="G179" s="982">
        <v>46125</v>
      </c>
      <c r="H179" s="982">
        <v>0</v>
      </c>
      <c r="I179" s="981">
        <v>0</v>
      </c>
      <c r="J179" s="981">
        <v>0</v>
      </c>
      <c r="K179" s="984">
        <v>0</v>
      </c>
      <c r="L179" s="984">
        <v>0</v>
      </c>
      <c r="M179" s="981">
        <v>0</v>
      </c>
      <c r="N179" s="981">
        <v>0</v>
      </c>
      <c r="O179" s="981">
        <v>0</v>
      </c>
      <c r="P179" s="981"/>
      <c r="Q179" s="981">
        <v>2</v>
      </c>
      <c r="R179" s="981">
        <v>2</v>
      </c>
      <c r="S179" s="981">
        <v>0</v>
      </c>
      <c r="T179" s="981">
        <v>0</v>
      </c>
    </row>
    <row r="180" spans="1:20" outlineLevel="5">
      <c r="A180" s="936" t="s">
        <v>590</v>
      </c>
      <c r="B180" s="936" t="s">
        <v>507</v>
      </c>
      <c r="C180" s="936">
        <v>24</v>
      </c>
      <c r="D180" s="937">
        <v>46093</v>
      </c>
      <c r="E180" s="937">
        <v>46126</v>
      </c>
      <c r="F180" s="937">
        <v>46093</v>
      </c>
      <c r="G180" s="937">
        <v>46125</v>
      </c>
      <c r="H180" s="937">
        <v>0</v>
      </c>
      <c r="I180" s="936">
        <v>0</v>
      </c>
      <c r="J180" s="936">
        <v>0</v>
      </c>
      <c r="K180" s="939">
        <v>1</v>
      </c>
      <c r="L180" s="939">
        <v>1</v>
      </c>
      <c r="M180" s="936">
        <v>0</v>
      </c>
      <c r="N180" s="936">
        <v>0</v>
      </c>
      <c r="O180" s="936">
        <v>0</v>
      </c>
      <c r="P180" s="936" t="s">
        <v>364</v>
      </c>
      <c r="Q180" s="936">
        <v>1</v>
      </c>
      <c r="R180" s="936">
        <v>1</v>
      </c>
      <c r="S180" s="936">
        <v>0</v>
      </c>
      <c r="T180" s="936">
        <v>0</v>
      </c>
    </row>
    <row r="181" spans="1:20" outlineLevel="5">
      <c r="A181" s="936" t="s">
        <v>591</v>
      </c>
      <c r="B181" s="936" t="s">
        <v>509</v>
      </c>
      <c r="C181" s="936">
        <v>20</v>
      </c>
      <c r="D181" s="937">
        <v>46098</v>
      </c>
      <c r="E181" s="937">
        <v>46126</v>
      </c>
      <c r="F181" s="937">
        <v>46098</v>
      </c>
      <c r="G181" s="937">
        <v>46125</v>
      </c>
      <c r="H181" s="937">
        <v>0</v>
      </c>
      <c r="I181" s="936">
        <v>0</v>
      </c>
      <c r="J181" s="936">
        <v>0</v>
      </c>
      <c r="K181" s="939">
        <v>1</v>
      </c>
      <c r="L181" s="939">
        <v>1</v>
      </c>
      <c r="M181" s="936">
        <v>0</v>
      </c>
      <c r="N181" s="936">
        <v>0</v>
      </c>
      <c r="O181" s="936">
        <v>0</v>
      </c>
      <c r="P181" s="936" t="s">
        <v>364</v>
      </c>
      <c r="Q181" s="936">
        <v>1</v>
      </c>
      <c r="R181" s="936">
        <v>1</v>
      </c>
      <c r="S181" s="936">
        <v>0</v>
      </c>
      <c r="T181" s="936">
        <v>0</v>
      </c>
    </row>
    <row r="182" spans="1:20" outlineLevel="4">
      <c r="A182" s="981" t="s">
        <v>420</v>
      </c>
      <c r="B182" s="981"/>
      <c r="C182" s="981">
        <v>10</v>
      </c>
      <c r="D182" s="982">
        <v>46219</v>
      </c>
      <c r="E182" s="982">
        <v>46230</v>
      </c>
      <c r="F182" s="982">
        <v>46254</v>
      </c>
      <c r="G182" s="982">
        <v>46286</v>
      </c>
      <c r="H182" s="982">
        <v>0</v>
      </c>
      <c r="I182" s="981">
        <v>0</v>
      </c>
      <c r="J182" s="982">
        <v>0</v>
      </c>
      <c r="K182" s="984">
        <v>0</v>
      </c>
      <c r="L182" s="984">
        <v>0</v>
      </c>
      <c r="M182" s="981">
        <v>0</v>
      </c>
      <c r="N182" s="981">
        <v>0</v>
      </c>
      <c r="O182" s="981">
        <v>0</v>
      </c>
      <c r="P182" s="981"/>
      <c r="Q182" s="981">
        <v>1</v>
      </c>
      <c r="R182" s="981">
        <v>1</v>
      </c>
      <c r="S182" s="981">
        <v>0</v>
      </c>
      <c r="T182" s="981">
        <v>0</v>
      </c>
    </row>
    <row r="183" spans="1:20" outlineLevel="5">
      <c r="A183" s="936" t="s">
        <v>592</v>
      </c>
      <c r="B183" s="936" t="s">
        <v>511</v>
      </c>
      <c r="C183" s="936">
        <v>10</v>
      </c>
      <c r="D183" s="937">
        <v>46219</v>
      </c>
      <c r="E183" s="937">
        <v>46230</v>
      </c>
      <c r="F183" s="937">
        <v>46254</v>
      </c>
      <c r="G183" s="937">
        <v>46286</v>
      </c>
      <c r="H183" s="937">
        <v>0</v>
      </c>
      <c r="I183" s="936">
        <v>0</v>
      </c>
      <c r="J183" s="937">
        <v>0</v>
      </c>
      <c r="K183" s="939">
        <v>1</v>
      </c>
      <c r="L183" s="939">
        <v>1</v>
      </c>
      <c r="M183" s="936">
        <v>0</v>
      </c>
      <c r="N183" s="936">
        <v>0</v>
      </c>
      <c r="O183" s="936">
        <v>0</v>
      </c>
      <c r="P183" s="936" t="s">
        <v>364</v>
      </c>
      <c r="Q183" s="936">
        <v>1</v>
      </c>
      <c r="R183" s="936">
        <v>1</v>
      </c>
      <c r="S183" s="936">
        <v>0</v>
      </c>
      <c r="T183" s="936">
        <v>0</v>
      </c>
    </row>
    <row r="184" spans="1:20" outlineLevel="3">
      <c r="A184" s="967" t="s">
        <v>512</v>
      </c>
      <c r="B184" s="967"/>
      <c r="C184" s="967">
        <v>72</v>
      </c>
      <c r="D184" s="968">
        <v>46162</v>
      </c>
      <c r="E184" s="968">
        <v>46250</v>
      </c>
      <c r="F184" s="968">
        <v>46162</v>
      </c>
      <c r="G184" s="968">
        <v>46286</v>
      </c>
      <c r="H184" s="968">
        <v>0</v>
      </c>
      <c r="I184" s="967">
        <v>0</v>
      </c>
      <c r="J184" s="968">
        <v>0</v>
      </c>
      <c r="K184" s="971">
        <v>0</v>
      </c>
      <c r="L184" s="971">
        <v>0</v>
      </c>
      <c r="M184" s="967">
        <v>0</v>
      </c>
      <c r="N184" s="967">
        <v>0</v>
      </c>
      <c r="O184" s="967">
        <v>0</v>
      </c>
      <c r="P184" s="967"/>
      <c r="Q184" s="967">
        <v>14</v>
      </c>
      <c r="R184" s="967">
        <v>14</v>
      </c>
      <c r="S184" s="967">
        <v>0</v>
      </c>
      <c r="T184" s="967">
        <v>0</v>
      </c>
    </row>
    <row r="185" spans="1:20" outlineLevel="4">
      <c r="A185" s="981" t="s">
        <v>513</v>
      </c>
      <c r="B185" s="981"/>
      <c r="C185" s="981">
        <v>20</v>
      </c>
      <c r="D185" s="982">
        <v>46162</v>
      </c>
      <c r="E185" s="982">
        <v>46190</v>
      </c>
      <c r="F185" s="982">
        <v>46162</v>
      </c>
      <c r="G185" s="982">
        <v>46189</v>
      </c>
      <c r="H185" s="982">
        <v>0</v>
      </c>
      <c r="I185" s="981">
        <v>0</v>
      </c>
      <c r="J185" s="981">
        <v>0</v>
      </c>
      <c r="K185" s="984">
        <v>0</v>
      </c>
      <c r="L185" s="984">
        <v>0</v>
      </c>
      <c r="M185" s="981">
        <v>0</v>
      </c>
      <c r="N185" s="981">
        <v>0</v>
      </c>
      <c r="O185" s="981">
        <v>0</v>
      </c>
      <c r="P185" s="981"/>
      <c r="Q185" s="981">
        <v>4</v>
      </c>
      <c r="R185" s="981">
        <v>4</v>
      </c>
      <c r="S185" s="981">
        <v>0</v>
      </c>
      <c r="T185" s="981">
        <v>0</v>
      </c>
    </row>
    <row r="186" spans="1:20" outlineLevel="5">
      <c r="A186" s="936" t="s">
        <v>593</v>
      </c>
      <c r="B186" s="936" t="s">
        <v>515</v>
      </c>
      <c r="C186" s="936">
        <v>20</v>
      </c>
      <c r="D186" s="937">
        <v>46162</v>
      </c>
      <c r="E186" s="937">
        <v>46190</v>
      </c>
      <c r="F186" s="937">
        <v>46162</v>
      </c>
      <c r="G186" s="937">
        <v>46189</v>
      </c>
      <c r="H186" s="937">
        <v>0</v>
      </c>
      <c r="I186" s="936">
        <v>0</v>
      </c>
      <c r="J186" s="936">
        <v>0</v>
      </c>
      <c r="K186" s="939">
        <v>1</v>
      </c>
      <c r="L186" s="939">
        <v>1</v>
      </c>
      <c r="M186" s="936">
        <v>0</v>
      </c>
      <c r="N186" s="936">
        <v>0</v>
      </c>
      <c r="O186" s="936">
        <v>0</v>
      </c>
      <c r="P186" s="936" t="s">
        <v>364</v>
      </c>
      <c r="Q186" s="936">
        <v>1</v>
      </c>
      <c r="R186" s="936">
        <v>1</v>
      </c>
      <c r="S186" s="936">
        <v>0</v>
      </c>
      <c r="T186" s="936">
        <v>0</v>
      </c>
    </row>
    <row r="187" spans="1:20" outlineLevel="5">
      <c r="A187" s="936" t="s">
        <v>594</v>
      </c>
      <c r="B187" s="936" t="s">
        <v>517</v>
      </c>
      <c r="C187" s="936">
        <v>20</v>
      </c>
      <c r="D187" s="937">
        <v>46162</v>
      </c>
      <c r="E187" s="937">
        <v>46190</v>
      </c>
      <c r="F187" s="937">
        <v>46162</v>
      </c>
      <c r="G187" s="937">
        <v>46189</v>
      </c>
      <c r="H187" s="937">
        <v>0</v>
      </c>
      <c r="I187" s="936">
        <v>0</v>
      </c>
      <c r="J187" s="936">
        <v>0</v>
      </c>
      <c r="K187" s="939">
        <v>1</v>
      </c>
      <c r="L187" s="939">
        <v>1</v>
      </c>
      <c r="M187" s="936">
        <v>0</v>
      </c>
      <c r="N187" s="936">
        <v>0</v>
      </c>
      <c r="O187" s="936">
        <v>0</v>
      </c>
      <c r="P187" s="936" t="s">
        <v>364</v>
      </c>
      <c r="Q187" s="936">
        <v>1</v>
      </c>
      <c r="R187" s="936">
        <v>1</v>
      </c>
      <c r="S187" s="936">
        <v>0</v>
      </c>
      <c r="T187" s="936">
        <v>0</v>
      </c>
    </row>
    <row r="188" spans="1:20" outlineLevel="5">
      <c r="A188" s="936" t="s">
        <v>595</v>
      </c>
      <c r="B188" s="936" t="s">
        <v>519</v>
      </c>
      <c r="C188" s="936">
        <v>20</v>
      </c>
      <c r="D188" s="937">
        <v>46162</v>
      </c>
      <c r="E188" s="937">
        <v>46190</v>
      </c>
      <c r="F188" s="937">
        <v>46162</v>
      </c>
      <c r="G188" s="937">
        <v>46189</v>
      </c>
      <c r="H188" s="937">
        <v>0</v>
      </c>
      <c r="I188" s="936">
        <v>0</v>
      </c>
      <c r="J188" s="936">
        <v>0</v>
      </c>
      <c r="K188" s="939">
        <v>1</v>
      </c>
      <c r="L188" s="939">
        <v>1</v>
      </c>
      <c r="M188" s="936">
        <v>0</v>
      </c>
      <c r="N188" s="936">
        <v>0</v>
      </c>
      <c r="O188" s="936">
        <v>0</v>
      </c>
      <c r="P188" s="936" t="s">
        <v>364</v>
      </c>
      <c r="Q188" s="936">
        <v>1</v>
      </c>
      <c r="R188" s="936">
        <v>1</v>
      </c>
      <c r="S188" s="936">
        <v>0</v>
      </c>
      <c r="T188" s="936">
        <v>0</v>
      </c>
    </row>
    <row r="189" spans="1:20" outlineLevel="5">
      <c r="A189" s="936" t="s">
        <v>596</v>
      </c>
      <c r="B189" s="936" t="s">
        <v>521</v>
      </c>
      <c r="C189" s="936">
        <v>20</v>
      </c>
      <c r="D189" s="937">
        <v>46162</v>
      </c>
      <c r="E189" s="937">
        <v>46190</v>
      </c>
      <c r="F189" s="937">
        <v>46162</v>
      </c>
      <c r="G189" s="937">
        <v>46189</v>
      </c>
      <c r="H189" s="937">
        <v>0</v>
      </c>
      <c r="I189" s="936">
        <v>0</v>
      </c>
      <c r="J189" s="936">
        <v>0</v>
      </c>
      <c r="K189" s="939">
        <v>1</v>
      </c>
      <c r="L189" s="939">
        <v>1</v>
      </c>
      <c r="M189" s="936">
        <v>0</v>
      </c>
      <c r="N189" s="936">
        <v>0</v>
      </c>
      <c r="O189" s="936">
        <v>0</v>
      </c>
      <c r="P189" s="936" t="s">
        <v>364</v>
      </c>
      <c r="Q189" s="936">
        <v>1</v>
      </c>
      <c r="R189" s="936">
        <v>1</v>
      </c>
      <c r="S189" s="936">
        <v>0</v>
      </c>
      <c r="T189" s="936">
        <v>0</v>
      </c>
    </row>
    <row r="190" spans="1:20" outlineLevel="4">
      <c r="A190" s="981" t="s">
        <v>522</v>
      </c>
      <c r="B190" s="981"/>
      <c r="C190" s="981">
        <v>20</v>
      </c>
      <c r="D190" s="982">
        <v>46162</v>
      </c>
      <c r="E190" s="982">
        <v>46190</v>
      </c>
      <c r="F190" s="982">
        <v>46162</v>
      </c>
      <c r="G190" s="982">
        <v>46189</v>
      </c>
      <c r="H190" s="982">
        <v>0</v>
      </c>
      <c r="I190" s="981">
        <v>0</v>
      </c>
      <c r="J190" s="981">
        <v>0</v>
      </c>
      <c r="K190" s="984">
        <v>0</v>
      </c>
      <c r="L190" s="984">
        <v>0</v>
      </c>
      <c r="M190" s="981">
        <v>0</v>
      </c>
      <c r="N190" s="981">
        <v>0</v>
      </c>
      <c r="O190" s="981">
        <v>0</v>
      </c>
      <c r="P190" s="981"/>
      <c r="Q190" s="981">
        <v>4</v>
      </c>
      <c r="R190" s="981">
        <v>4</v>
      </c>
      <c r="S190" s="981">
        <v>0</v>
      </c>
      <c r="T190" s="981">
        <v>0</v>
      </c>
    </row>
    <row r="191" spans="1:20" outlineLevel="5">
      <c r="A191" s="936" t="s">
        <v>597</v>
      </c>
      <c r="B191" s="936" t="s">
        <v>524</v>
      </c>
      <c r="C191" s="936">
        <v>20</v>
      </c>
      <c r="D191" s="937">
        <v>46162</v>
      </c>
      <c r="E191" s="937">
        <v>46190</v>
      </c>
      <c r="F191" s="937">
        <v>46162</v>
      </c>
      <c r="G191" s="937">
        <v>46189</v>
      </c>
      <c r="H191" s="937">
        <v>0</v>
      </c>
      <c r="I191" s="936">
        <v>0</v>
      </c>
      <c r="J191" s="936">
        <v>0</v>
      </c>
      <c r="K191" s="939">
        <v>1</v>
      </c>
      <c r="L191" s="939">
        <v>1</v>
      </c>
      <c r="M191" s="936">
        <v>0</v>
      </c>
      <c r="N191" s="936">
        <v>0</v>
      </c>
      <c r="O191" s="936">
        <v>0</v>
      </c>
      <c r="P191" s="936" t="s">
        <v>364</v>
      </c>
      <c r="Q191" s="936">
        <v>1</v>
      </c>
      <c r="R191" s="936">
        <v>1</v>
      </c>
      <c r="S191" s="936">
        <v>0</v>
      </c>
      <c r="T191" s="936">
        <v>0</v>
      </c>
    </row>
    <row r="192" spans="1:20" outlineLevel="5">
      <c r="A192" s="936" t="s">
        <v>598</v>
      </c>
      <c r="B192" s="936" t="s">
        <v>526</v>
      </c>
      <c r="C192" s="936">
        <v>20</v>
      </c>
      <c r="D192" s="937">
        <v>46162</v>
      </c>
      <c r="E192" s="937">
        <v>46190</v>
      </c>
      <c r="F192" s="937">
        <v>46162</v>
      </c>
      <c r="G192" s="937">
        <v>46189</v>
      </c>
      <c r="H192" s="937">
        <v>0</v>
      </c>
      <c r="I192" s="936">
        <v>0</v>
      </c>
      <c r="J192" s="936">
        <v>0</v>
      </c>
      <c r="K192" s="939">
        <v>1</v>
      </c>
      <c r="L192" s="939">
        <v>1</v>
      </c>
      <c r="M192" s="936">
        <v>0</v>
      </c>
      <c r="N192" s="936">
        <v>0</v>
      </c>
      <c r="O192" s="936">
        <v>0</v>
      </c>
      <c r="P192" s="936" t="s">
        <v>364</v>
      </c>
      <c r="Q192" s="936">
        <v>1</v>
      </c>
      <c r="R192" s="936">
        <v>1</v>
      </c>
      <c r="S192" s="936">
        <v>0</v>
      </c>
      <c r="T192" s="936">
        <v>0</v>
      </c>
    </row>
    <row r="193" spans="1:20" outlineLevel="5">
      <c r="A193" s="936" t="s">
        <v>599</v>
      </c>
      <c r="B193" s="936" t="s">
        <v>528</v>
      </c>
      <c r="C193" s="936">
        <v>20</v>
      </c>
      <c r="D193" s="937">
        <v>46162</v>
      </c>
      <c r="E193" s="937">
        <v>46190</v>
      </c>
      <c r="F193" s="937">
        <v>46162</v>
      </c>
      <c r="G193" s="937">
        <v>46189</v>
      </c>
      <c r="H193" s="937">
        <v>0</v>
      </c>
      <c r="I193" s="936">
        <v>0</v>
      </c>
      <c r="J193" s="936">
        <v>0</v>
      </c>
      <c r="K193" s="939">
        <v>1</v>
      </c>
      <c r="L193" s="939">
        <v>1</v>
      </c>
      <c r="M193" s="936">
        <v>0</v>
      </c>
      <c r="N193" s="936">
        <v>0</v>
      </c>
      <c r="O193" s="936">
        <v>0</v>
      </c>
      <c r="P193" s="936" t="s">
        <v>364</v>
      </c>
      <c r="Q193" s="936">
        <v>1</v>
      </c>
      <c r="R193" s="936">
        <v>1</v>
      </c>
      <c r="S193" s="936">
        <v>0</v>
      </c>
      <c r="T193" s="936">
        <v>0</v>
      </c>
    </row>
    <row r="194" spans="1:20" outlineLevel="5">
      <c r="A194" s="936" t="s">
        <v>600</v>
      </c>
      <c r="B194" s="936" t="s">
        <v>530</v>
      </c>
      <c r="C194" s="936">
        <v>20</v>
      </c>
      <c r="D194" s="937">
        <v>46162</v>
      </c>
      <c r="E194" s="937">
        <v>46190</v>
      </c>
      <c r="F194" s="937">
        <v>46162</v>
      </c>
      <c r="G194" s="937">
        <v>46189</v>
      </c>
      <c r="H194" s="937">
        <v>0</v>
      </c>
      <c r="I194" s="936">
        <v>0</v>
      </c>
      <c r="J194" s="936">
        <v>0</v>
      </c>
      <c r="K194" s="939">
        <v>1</v>
      </c>
      <c r="L194" s="939">
        <v>1</v>
      </c>
      <c r="M194" s="936">
        <v>0</v>
      </c>
      <c r="N194" s="936">
        <v>0</v>
      </c>
      <c r="O194" s="936">
        <v>0</v>
      </c>
      <c r="P194" s="936" t="s">
        <v>364</v>
      </c>
      <c r="Q194" s="936">
        <v>1</v>
      </c>
      <c r="R194" s="936">
        <v>1</v>
      </c>
      <c r="S194" s="936">
        <v>0</v>
      </c>
      <c r="T194" s="936">
        <v>0</v>
      </c>
    </row>
    <row r="195" spans="1:20" outlineLevel="4">
      <c r="A195" s="981" t="s">
        <v>531</v>
      </c>
      <c r="B195" s="981"/>
      <c r="C195" s="981">
        <v>20</v>
      </c>
      <c r="D195" s="982">
        <v>46162</v>
      </c>
      <c r="E195" s="982">
        <v>46190</v>
      </c>
      <c r="F195" s="982">
        <v>46162</v>
      </c>
      <c r="G195" s="982">
        <v>46189</v>
      </c>
      <c r="H195" s="982">
        <v>0</v>
      </c>
      <c r="I195" s="981">
        <v>0</v>
      </c>
      <c r="J195" s="981">
        <v>0</v>
      </c>
      <c r="K195" s="984">
        <v>0</v>
      </c>
      <c r="L195" s="984">
        <v>0</v>
      </c>
      <c r="M195" s="981">
        <v>0</v>
      </c>
      <c r="N195" s="981">
        <v>0</v>
      </c>
      <c r="O195" s="981">
        <v>0</v>
      </c>
      <c r="P195" s="981"/>
      <c r="Q195" s="981">
        <v>3</v>
      </c>
      <c r="R195" s="981">
        <v>3</v>
      </c>
      <c r="S195" s="981">
        <v>0</v>
      </c>
      <c r="T195" s="981">
        <v>0</v>
      </c>
    </row>
    <row r="196" spans="1:20" outlineLevel="5">
      <c r="A196" s="936" t="s">
        <v>603</v>
      </c>
      <c r="B196" s="936" t="s">
        <v>537</v>
      </c>
      <c r="C196" s="936">
        <v>20</v>
      </c>
      <c r="D196" s="937">
        <v>46162</v>
      </c>
      <c r="E196" s="937">
        <v>46190</v>
      </c>
      <c r="F196" s="937">
        <v>46162</v>
      </c>
      <c r="G196" s="937">
        <v>46189</v>
      </c>
      <c r="H196" s="937">
        <v>0</v>
      </c>
      <c r="I196" s="936">
        <v>0</v>
      </c>
      <c r="J196" s="936">
        <v>0</v>
      </c>
      <c r="K196" s="939">
        <v>1</v>
      </c>
      <c r="L196" s="939">
        <v>1</v>
      </c>
      <c r="M196" s="936">
        <v>0</v>
      </c>
      <c r="N196" s="936">
        <v>0</v>
      </c>
      <c r="O196" s="936">
        <v>0</v>
      </c>
      <c r="P196" s="936" t="s">
        <v>364</v>
      </c>
      <c r="Q196" s="936">
        <v>1</v>
      </c>
      <c r="R196" s="936">
        <v>1</v>
      </c>
      <c r="S196" s="936">
        <v>0</v>
      </c>
      <c r="T196" s="936">
        <v>0</v>
      </c>
    </row>
    <row r="197" spans="1:20" outlineLevel="5">
      <c r="A197" s="936" t="s">
        <v>601</v>
      </c>
      <c r="B197" s="936" t="s">
        <v>533</v>
      </c>
      <c r="C197" s="936">
        <v>20</v>
      </c>
      <c r="D197" s="937">
        <v>46162</v>
      </c>
      <c r="E197" s="937">
        <v>46190</v>
      </c>
      <c r="F197" s="937">
        <v>46162</v>
      </c>
      <c r="G197" s="937">
        <v>46189</v>
      </c>
      <c r="H197" s="937">
        <v>0</v>
      </c>
      <c r="I197" s="936">
        <v>0</v>
      </c>
      <c r="J197" s="936">
        <v>0</v>
      </c>
      <c r="K197" s="939">
        <v>1</v>
      </c>
      <c r="L197" s="939">
        <v>1</v>
      </c>
      <c r="M197" s="936">
        <v>0</v>
      </c>
      <c r="N197" s="936">
        <v>0</v>
      </c>
      <c r="O197" s="936">
        <v>0</v>
      </c>
      <c r="P197" s="936" t="s">
        <v>364</v>
      </c>
      <c r="Q197" s="936">
        <v>1</v>
      </c>
      <c r="R197" s="936">
        <v>1</v>
      </c>
      <c r="S197" s="936">
        <v>0</v>
      </c>
      <c r="T197" s="936">
        <v>0</v>
      </c>
    </row>
    <row r="198" spans="1:20" outlineLevel="5">
      <c r="A198" s="936" t="s">
        <v>602</v>
      </c>
      <c r="B198" s="936" t="s">
        <v>535</v>
      </c>
      <c r="C198" s="936">
        <v>20</v>
      </c>
      <c r="D198" s="937">
        <v>46162</v>
      </c>
      <c r="E198" s="937">
        <v>46190</v>
      </c>
      <c r="F198" s="937">
        <v>46162</v>
      </c>
      <c r="G198" s="937">
        <v>46189</v>
      </c>
      <c r="H198" s="937">
        <v>0</v>
      </c>
      <c r="I198" s="936">
        <v>0</v>
      </c>
      <c r="J198" s="936">
        <v>0</v>
      </c>
      <c r="K198" s="939">
        <v>1</v>
      </c>
      <c r="L198" s="939">
        <v>1</v>
      </c>
      <c r="M198" s="936">
        <v>0</v>
      </c>
      <c r="N198" s="936">
        <v>0</v>
      </c>
      <c r="O198" s="936">
        <v>0</v>
      </c>
      <c r="P198" s="936" t="s">
        <v>364</v>
      </c>
      <c r="Q198" s="936">
        <v>1</v>
      </c>
      <c r="R198" s="936">
        <v>1</v>
      </c>
      <c r="S198" s="936">
        <v>0</v>
      </c>
      <c r="T198" s="936">
        <v>0</v>
      </c>
    </row>
    <row r="199" spans="1:20" outlineLevel="4">
      <c r="A199" s="981" t="s">
        <v>420</v>
      </c>
      <c r="B199" s="981"/>
      <c r="C199" s="981">
        <v>17</v>
      </c>
      <c r="D199" s="982">
        <v>46231</v>
      </c>
      <c r="E199" s="982">
        <v>46250</v>
      </c>
      <c r="F199" s="982">
        <v>46254</v>
      </c>
      <c r="G199" s="982">
        <v>46286</v>
      </c>
      <c r="H199" s="982">
        <v>0</v>
      </c>
      <c r="I199" s="981">
        <v>0</v>
      </c>
      <c r="J199" s="982">
        <v>0</v>
      </c>
      <c r="K199" s="984">
        <v>0</v>
      </c>
      <c r="L199" s="984">
        <v>0</v>
      </c>
      <c r="M199" s="981">
        <v>0</v>
      </c>
      <c r="N199" s="981">
        <v>0</v>
      </c>
      <c r="O199" s="981">
        <v>0</v>
      </c>
      <c r="P199" s="981"/>
      <c r="Q199" s="981">
        <v>3</v>
      </c>
      <c r="R199" s="981">
        <v>3</v>
      </c>
      <c r="S199" s="981">
        <v>0</v>
      </c>
      <c r="T199" s="981">
        <v>0</v>
      </c>
    </row>
    <row r="200" spans="1:20" outlineLevel="5">
      <c r="A200" s="936" t="s">
        <v>604</v>
      </c>
      <c r="B200" s="936" t="s">
        <v>539</v>
      </c>
      <c r="C200" s="936">
        <v>17</v>
      </c>
      <c r="D200" s="937">
        <v>46231</v>
      </c>
      <c r="E200" s="937">
        <v>46250</v>
      </c>
      <c r="F200" s="937">
        <v>46254</v>
      </c>
      <c r="G200" s="937">
        <v>46286</v>
      </c>
      <c r="H200" s="937">
        <v>0</v>
      </c>
      <c r="I200" s="936">
        <v>0</v>
      </c>
      <c r="J200" s="937">
        <v>0</v>
      </c>
      <c r="K200" s="939">
        <v>1</v>
      </c>
      <c r="L200" s="939">
        <v>1</v>
      </c>
      <c r="M200" s="936">
        <v>0</v>
      </c>
      <c r="N200" s="936">
        <v>0</v>
      </c>
      <c r="O200" s="936">
        <v>0</v>
      </c>
      <c r="P200" s="936" t="s">
        <v>364</v>
      </c>
      <c r="Q200" s="936">
        <v>1</v>
      </c>
      <c r="R200" s="936">
        <v>1</v>
      </c>
      <c r="S200" s="936">
        <v>0</v>
      </c>
      <c r="T200" s="936">
        <v>0</v>
      </c>
    </row>
    <row r="201" spans="1:20" outlineLevel="5">
      <c r="A201" s="936" t="s">
        <v>605</v>
      </c>
      <c r="B201" s="936" t="s">
        <v>541</v>
      </c>
      <c r="C201" s="936">
        <v>8</v>
      </c>
      <c r="D201" s="937">
        <v>46237</v>
      </c>
      <c r="E201" s="937">
        <v>46245</v>
      </c>
      <c r="F201" s="937">
        <v>46254</v>
      </c>
      <c r="G201" s="937">
        <v>46286</v>
      </c>
      <c r="H201" s="937">
        <v>0</v>
      </c>
      <c r="I201" s="936">
        <v>0</v>
      </c>
      <c r="J201" s="937">
        <v>0</v>
      </c>
      <c r="K201" s="939">
        <v>1</v>
      </c>
      <c r="L201" s="939">
        <v>1</v>
      </c>
      <c r="M201" s="936">
        <v>0</v>
      </c>
      <c r="N201" s="936">
        <v>0</v>
      </c>
      <c r="O201" s="936">
        <v>0</v>
      </c>
      <c r="P201" s="936" t="s">
        <v>364</v>
      </c>
      <c r="Q201" s="936">
        <v>1</v>
      </c>
      <c r="R201" s="936">
        <v>1</v>
      </c>
      <c r="S201" s="936">
        <v>0</v>
      </c>
      <c r="T201" s="936">
        <v>0</v>
      </c>
    </row>
    <row r="202" spans="1:20" outlineLevel="5">
      <c r="A202" s="936" t="s">
        <v>606</v>
      </c>
      <c r="B202" s="936" t="s">
        <v>543</v>
      </c>
      <c r="C202" s="936">
        <v>6</v>
      </c>
      <c r="D202" s="937">
        <v>46239</v>
      </c>
      <c r="E202" s="937">
        <v>46245</v>
      </c>
      <c r="F202" s="937">
        <v>46254</v>
      </c>
      <c r="G202" s="937">
        <v>46286</v>
      </c>
      <c r="H202" s="937">
        <v>0</v>
      </c>
      <c r="I202" s="936">
        <v>0</v>
      </c>
      <c r="J202" s="937">
        <v>0</v>
      </c>
      <c r="K202" s="939">
        <v>1</v>
      </c>
      <c r="L202" s="939">
        <v>1</v>
      </c>
      <c r="M202" s="936">
        <v>0</v>
      </c>
      <c r="N202" s="936">
        <v>0</v>
      </c>
      <c r="O202" s="936">
        <v>0</v>
      </c>
      <c r="P202" s="936" t="s">
        <v>364</v>
      </c>
      <c r="Q202" s="936">
        <v>1</v>
      </c>
      <c r="R202" s="936">
        <v>1</v>
      </c>
      <c r="S202" s="936">
        <v>0</v>
      </c>
      <c r="T202" s="936">
        <v>0</v>
      </c>
    </row>
    <row r="203" spans="1:20" outlineLevel="2">
      <c r="A203" s="959" t="s">
        <v>607</v>
      </c>
      <c r="B203" s="959"/>
      <c r="C203" s="959">
        <v>120</v>
      </c>
      <c r="D203" s="960">
        <v>46070</v>
      </c>
      <c r="E203" s="960">
        <v>46219</v>
      </c>
      <c r="F203" s="960">
        <v>46070</v>
      </c>
      <c r="G203" s="960">
        <v>46254</v>
      </c>
      <c r="H203" s="960">
        <v>0</v>
      </c>
      <c r="I203" s="959">
        <v>0</v>
      </c>
      <c r="J203" s="959">
        <v>0</v>
      </c>
      <c r="K203" s="963">
        <v>0</v>
      </c>
      <c r="L203" s="963">
        <v>0</v>
      </c>
      <c r="M203" s="959">
        <v>0</v>
      </c>
      <c r="N203" s="959">
        <v>0</v>
      </c>
      <c r="O203" s="959">
        <v>0</v>
      </c>
      <c r="P203" s="959"/>
      <c r="Q203" s="959">
        <v>63</v>
      </c>
      <c r="R203" s="959">
        <v>63</v>
      </c>
      <c r="S203" s="959">
        <v>0</v>
      </c>
      <c r="T203" s="959">
        <v>0</v>
      </c>
    </row>
    <row r="204" spans="1:20" outlineLevel="3">
      <c r="A204" s="967" t="s">
        <v>608</v>
      </c>
      <c r="B204" s="967"/>
      <c r="C204" s="967">
        <v>120</v>
      </c>
      <c r="D204" s="968">
        <v>46070</v>
      </c>
      <c r="E204" s="968">
        <v>46219</v>
      </c>
      <c r="F204" s="968">
        <v>46070</v>
      </c>
      <c r="G204" s="968">
        <v>46254</v>
      </c>
      <c r="H204" s="968">
        <v>0</v>
      </c>
      <c r="I204" s="967">
        <v>0</v>
      </c>
      <c r="J204" s="967">
        <v>0</v>
      </c>
      <c r="K204" s="971">
        <v>0</v>
      </c>
      <c r="L204" s="971">
        <v>0</v>
      </c>
      <c r="M204" s="967">
        <v>0</v>
      </c>
      <c r="N204" s="967">
        <v>0</v>
      </c>
      <c r="O204" s="967">
        <v>0</v>
      </c>
      <c r="P204" s="967"/>
      <c r="Q204" s="967">
        <v>24</v>
      </c>
      <c r="R204" s="967">
        <v>24</v>
      </c>
      <c r="S204" s="967">
        <v>0</v>
      </c>
      <c r="T204" s="967">
        <v>0</v>
      </c>
    </row>
    <row r="205" spans="1:20" outlineLevel="4">
      <c r="A205" s="981" t="s">
        <v>609</v>
      </c>
      <c r="B205" s="981"/>
      <c r="C205" s="981">
        <v>56</v>
      </c>
      <c r="D205" s="982">
        <v>46078</v>
      </c>
      <c r="E205" s="982">
        <v>46148</v>
      </c>
      <c r="F205" s="982">
        <v>46078</v>
      </c>
      <c r="G205" s="982">
        <v>46147</v>
      </c>
      <c r="H205" s="982">
        <v>0</v>
      </c>
      <c r="I205" s="981">
        <v>0</v>
      </c>
      <c r="J205" s="981">
        <v>0</v>
      </c>
      <c r="K205" s="984">
        <v>0</v>
      </c>
      <c r="L205" s="984">
        <v>0</v>
      </c>
      <c r="M205" s="981">
        <v>0</v>
      </c>
      <c r="N205" s="981">
        <v>0</v>
      </c>
      <c r="O205" s="981">
        <v>0</v>
      </c>
      <c r="P205" s="981"/>
      <c r="Q205" s="981">
        <v>3</v>
      </c>
      <c r="R205" s="981">
        <v>3</v>
      </c>
      <c r="S205" s="981">
        <v>0</v>
      </c>
      <c r="T205" s="981">
        <v>0</v>
      </c>
    </row>
    <row r="206" spans="1:20" outlineLevel="5">
      <c r="A206" s="936" t="s">
        <v>612</v>
      </c>
      <c r="B206" s="936" t="s">
        <v>613</v>
      </c>
      <c r="C206" s="936">
        <v>56</v>
      </c>
      <c r="D206" s="937">
        <v>46078</v>
      </c>
      <c r="E206" s="937">
        <v>46148</v>
      </c>
      <c r="F206" s="937">
        <v>46078</v>
      </c>
      <c r="G206" s="937">
        <v>46147</v>
      </c>
      <c r="H206" s="937">
        <v>0</v>
      </c>
      <c r="I206" s="936">
        <v>0</v>
      </c>
      <c r="J206" s="936">
        <v>0</v>
      </c>
      <c r="K206" s="939">
        <v>1</v>
      </c>
      <c r="L206" s="939">
        <v>1</v>
      </c>
      <c r="M206" s="936">
        <v>0</v>
      </c>
      <c r="N206" s="936">
        <v>0</v>
      </c>
      <c r="O206" s="936">
        <v>0</v>
      </c>
      <c r="P206" s="936" t="s">
        <v>364</v>
      </c>
      <c r="Q206" s="936">
        <v>1</v>
      </c>
      <c r="R206" s="936">
        <v>1</v>
      </c>
      <c r="S206" s="936">
        <v>0</v>
      </c>
      <c r="T206" s="936">
        <v>0</v>
      </c>
    </row>
    <row r="207" spans="1:20" outlineLevel="5">
      <c r="A207" s="936" t="s">
        <v>614</v>
      </c>
      <c r="B207" s="936" t="s">
        <v>615</v>
      </c>
      <c r="C207" s="936">
        <v>49</v>
      </c>
      <c r="D207" s="937">
        <v>46086</v>
      </c>
      <c r="E207" s="937">
        <v>46148</v>
      </c>
      <c r="F207" s="937">
        <v>46086</v>
      </c>
      <c r="G207" s="937">
        <v>46147</v>
      </c>
      <c r="H207" s="937">
        <v>0</v>
      </c>
      <c r="I207" s="936">
        <v>0</v>
      </c>
      <c r="J207" s="936">
        <v>0</v>
      </c>
      <c r="K207" s="939">
        <v>1</v>
      </c>
      <c r="L207" s="939">
        <v>1</v>
      </c>
      <c r="M207" s="936">
        <v>0</v>
      </c>
      <c r="N207" s="936">
        <v>0</v>
      </c>
      <c r="O207" s="936">
        <v>0</v>
      </c>
      <c r="P207" s="936" t="s">
        <v>364</v>
      </c>
      <c r="Q207" s="936">
        <v>1</v>
      </c>
      <c r="R207" s="936">
        <v>1</v>
      </c>
      <c r="S207" s="936">
        <v>0</v>
      </c>
      <c r="T207" s="936">
        <v>0</v>
      </c>
    </row>
    <row r="208" spans="1:20" outlineLevel="5">
      <c r="A208" s="936" t="s">
        <v>610</v>
      </c>
      <c r="B208" s="936" t="s">
        <v>611</v>
      </c>
      <c r="C208" s="936">
        <v>49</v>
      </c>
      <c r="D208" s="937">
        <v>46086</v>
      </c>
      <c r="E208" s="937">
        <v>46148</v>
      </c>
      <c r="F208" s="937">
        <v>46086</v>
      </c>
      <c r="G208" s="937">
        <v>46147</v>
      </c>
      <c r="H208" s="937">
        <v>0</v>
      </c>
      <c r="I208" s="936">
        <v>0</v>
      </c>
      <c r="J208" s="936">
        <v>0</v>
      </c>
      <c r="K208" s="939">
        <v>1</v>
      </c>
      <c r="L208" s="939">
        <v>1</v>
      </c>
      <c r="M208" s="936">
        <v>0</v>
      </c>
      <c r="N208" s="936">
        <v>0</v>
      </c>
      <c r="O208" s="936">
        <v>0</v>
      </c>
      <c r="P208" s="936" t="s">
        <v>364</v>
      </c>
      <c r="Q208" s="936">
        <v>1</v>
      </c>
      <c r="R208" s="936">
        <v>1</v>
      </c>
      <c r="S208" s="936">
        <v>0</v>
      </c>
      <c r="T208" s="936">
        <v>0</v>
      </c>
    </row>
    <row r="209" spans="1:20" outlineLevel="4">
      <c r="A209" s="981" t="s">
        <v>616</v>
      </c>
      <c r="B209" s="981"/>
      <c r="C209" s="981">
        <v>120</v>
      </c>
      <c r="D209" s="982">
        <v>46070</v>
      </c>
      <c r="E209" s="982">
        <v>46219</v>
      </c>
      <c r="F209" s="982">
        <v>46070</v>
      </c>
      <c r="G209" s="982">
        <v>46254</v>
      </c>
      <c r="H209" s="982">
        <v>0</v>
      </c>
      <c r="I209" s="981">
        <v>0</v>
      </c>
      <c r="J209" s="981">
        <v>0</v>
      </c>
      <c r="K209" s="984">
        <v>0</v>
      </c>
      <c r="L209" s="984">
        <v>0</v>
      </c>
      <c r="M209" s="981">
        <v>0</v>
      </c>
      <c r="N209" s="981">
        <v>0</v>
      </c>
      <c r="O209" s="981">
        <v>0</v>
      </c>
      <c r="P209" s="981"/>
      <c r="Q209" s="981">
        <v>6</v>
      </c>
      <c r="R209" s="981">
        <v>6</v>
      </c>
      <c r="S209" s="981">
        <v>0</v>
      </c>
      <c r="T209" s="981">
        <v>0</v>
      </c>
    </row>
    <row r="210" spans="1:20" outlineLevel="5">
      <c r="A210" s="936" t="s">
        <v>625</v>
      </c>
      <c r="B210" s="936" t="s">
        <v>3048</v>
      </c>
      <c r="C210" s="936">
        <v>101</v>
      </c>
      <c r="D210" s="937">
        <v>46070</v>
      </c>
      <c r="E210" s="937">
        <v>46198</v>
      </c>
      <c r="F210" s="937">
        <v>46070</v>
      </c>
      <c r="G210" s="937">
        <v>46197</v>
      </c>
      <c r="H210" s="937">
        <v>0</v>
      </c>
      <c r="I210" s="936">
        <v>0</v>
      </c>
      <c r="J210" s="936">
        <v>0</v>
      </c>
      <c r="K210" s="939">
        <v>1</v>
      </c>
      <c r="L210" s="939">
        <v>1</v>
      </c>
      <c r="M210" s="936">
        <v>0</v>
      </c>
      <c r="N210" s="936">
        <v>0</v>
      </c>
      <c r="O210" s="936">
        <v>0</v>
      </c>
      <c r="P210" s="936" t="s">
        <v>364</v>
      </c>
      <c r="Q210" s="936">
        <v>1</v>
      </c>
      <c r="R210" s="936">
        <v>1</v>
      </c>
      <c r="S210" s="936">
        <v>0</v>
      </c>
      <c r="T210" s="936">
        <v>0</v>
      </c>
    </row>
    <row r="211" spans="1:20" outlineLevel="5">
      <c r="A211" s="936" t="s">
        <v>617</v>
      </c>
      <c r="B211" s="936" t="s">
        <v>618</v>
      </c>
      <c r="C211" s="936">
        <v>48</v>
      </c>
      <c r="D211" s="937">
        <v>46088</v>
      </c>
      <c r="E211" s="937">
        <v>46148</v>
      </c>
      <c r="F211" s="937">
        <v>46088</v>
      </c>
      <c r="G211" s="937">
        <v>46147</v>
      </c>
      <c r="H211" s="937">
        <v>0</v>
      </c>
      <c r="I211" s="936">
        <v>0</v>
      </c>
      <c r="J211" s="936">
        <v>0</v>
      </c>
      <c r="K211" s="939">
        <v>1</v>
      </c>
      <c r="L211" s="939">
        <v>1</v>
      </c>
      <c r="M211" s="936">
        <v>0</v>
      </c>
      <c r="N211" s="936">
        <v>0</v>
      </c>
      <c r="O211" s="936">
        <v>0</v>
      </c>
      <c r="P211" s="936" t="s">
        <v>364</v>
      </c>
      <c r="Q211" s="936">
        <v>1</v>
      </c>
      <c r="R211" s="936">
        <v>1</v>
      </c>
      <c r="S211" s="936">
        <v>0</v>
      </c>
      <c r="T211" s="936">
        <v>0</v>
      </c>
    </row>
    <row r="212" spans="1:20" outlineLevel="5">
      <c r="A212" s="936" t="s">
        <v>619</v>
      </c>
      <c r="B212" s="936" t="s">
        <v>620</v>
      </c>
      <c r="C212" s="936">
        <v>48</v>
      </c>
      <c r="D212" s="937">
        <v>46088</v>
      </c>
      <c r="E212" s="937">
        <v>46148</v>
      </c>
      <c r="F212" s="937">
        <v>46088</v>
      </c>
      <c r="G212" s="937">
        <v>46147</v>
      </c>
      <c r="H212" s="937">
        <v>0</v>
      </c>
      <c r="I212" s="936">
        <v>0</v>
      </c>
      <c r="J212" s="936">
        <v>0</v>
      </c>
      <c r="K212" s="939">
        <v>1</v>
      </c>
      <c r="L212" s="939">
        <v>1</v>
      </c>
      <c r="M212" s="936">
        <v>0</v>
      </c>
      <c r="N212" s="936">
        <v>0</v>
      </c>
      <c r="O212" s="936">
        <v>0</v>
      </c>
      <c r="P212" s="936" t="s">
        <v>364</v>
      </c>
      <c r="Q212" s="936">
        <v>1</v>
      </c>
      <c r="R212" s="936">
        <v>1</v>
      </c>
      <c r="S212" s="936">
        <v>0</v>
      </c>
      <c r="T212" s="936">
        <v>0</v>
      </c>
    </row>
    <row r="213" spans="1:20" outlineLevel="5">
      <c r="A213" s="936" t="s">
        <v>621</v>
      </c>
      <c r="B213" s="936" t="s">
        <v>622</v>
      </c>
      <c r="C213" s="936">
        <v>48</v>
      </c>
      <c r="D213" s="937">
        <v>46088</v>
      </c>
      <c r="E213" s="937">
        <v>46148</v>
      </c>
      <c r="F213" s="937">
        <v>46088</v>
      </c>
      <c r="G213" s="937">
        <v>46147</v>
      </c>
      <c r="H213" s="937">
        <v>0</v>
      </c>
      <c r="I213" s="936">
        <v>0</v>
      </c>
      <c r="J213" s="936">
        <v>0</v>
      </c>
      <c r="K213" s="939">
        <v>1</v>
      </c>
      <c r="L213" s="939">
        <v>1</v>
      </c>
      <c r="M213" s="936">
        <v>0</v>
      </c>
      <c r="N213" s="936">
        <v>0</v>
      </c>
      <c r="O213" s="936">
        <v>0</v>
      </c>
      <c r="P213" s="936" t="s">
        <v>364</v>
      </c>
      <c r="Q213" s="936">
        <v>1</v>
      </c>
      <c r="R213" s="936">
        <v>1</v>
      </c>
      <c r="S213" s="936">
        <v>0</v>
      </c>
      <c r="T213" s="936">
        <v>0</v>
      </c>
    </row>
    <row r="214" spans="1:20" outlineLevel="5">
      <c r="A214" s="936" t="s">
        <v>623</v>
      </c>
      <c r="B214" s="936" t="s">
        <v>624</v>
      </c>
      <c r="C214" s="936">
        <v>48</v>
      </c>
      <c r="D214" s="937">
        <v>46088</v>
      </c>
      <c r="E214" s="937">
        <v>46148</v>
      </c>
      <c r="F214" s="937">
        <v>46088</v>
      </c>
      <c r="G214" s="937">
        <v>46147</v>
      </c>
      <c r="H214" s="937">
        <v>0</v>
      </c>
      <c r="I214" s="936">
        <v>0</v>
      </c>
      <c r="J214" s="936">
        <v>0</v>
      </c>
      <c r="K214" s="939">
        <v>1</v>
      </c>
      <c r="L214" s="939">
        <v>1</v>
      </c>
      <c r="M214" s="936">
        <v>0</v>
      </c>
      <c r="N214" s="936">
        <v>0</v>
      </c>
      <c r="O214" s="936">
        <v>0</v>
      </c>
      <c r="P214" s="936" t="s">
        <v>364</v>
      </c>
      <c r="Q214" s="936">
        <v>1</v>
      </c>
      <c r="R214" s="936">
        <v>1</v>
      </c>
      <c r="S214" s="936">
        <v>0</v>
      </c>
      <c r="T214" s="936">
        <v>0</v>
      </c>
    </row>
    <row r="215" spans="1:20" outlineLevel="5">
      <c r="A215" s="936" t="s">
        <v>3049</v>
      </c>
      <c r="B215" s="936" t="s">
        <v>3050</v>
      </c>
      <c r="C215" s="936">
        <v>19</v>
      </c>
      <c r="D215" s="937">
        <v>46198</v>
      </c>
      <c r="E215" s="937">
        <v>46219</v>
      </c>
      <c r="F215" s="937">
        <v>46203</v>
      </c>
      <c r="G215" s="937">
        <v>46254</v>
      </c>
      <c r="H215" s="937">
        <v>0</v>
      </c>
      <c r="I215" s="936">
        <v>0</v>
      </c>
      <c r="J215" s="936">
        <v>0</v>
      </c>
      <c r="K215" s="940">
        <v>1</v>
      </c>
      <c r="L215" s="939">
        <v>1</v>
      </c>
      <c r="M215" s="936">
        <v>0</v>
      </c>
      <c r="N215" s="936">
        <v>0</v>
      </c>
      <c r="O215" s="936">
        <v>0</v>
      </c>
      <c r="P215" s="936" t="s">
        <v>364</v>
      </c>
      <c r="Q215" s="936">
        <v>1</v>
      </c>
      <c r="R215" s="936">
        <v>1</v>
      </c>
      <c r="S215" s="936">
        <v>0</v>
      </c>
      <c r="T215" s="936">
        <v>0</v>
      </c>
    </row>
    <row r="216" spans="1:20" outlineLevel="4">
      <c r="A216" s="981" t="s">
        <v>627</v>
      </c>
      <c r="B216" s="981"/>
      <c r="C216" s="981">
        <v>43</v>
      </c>
      <c r="D216" s="982">
        <v>46085</v>
      </c>
      <c r="E216" s="982">
        <v>46140</v>
      </c>
      <c r="F216" s="982">
        <v>46085</v>
      </c>
      <c r="G216" s="982">
        <v>46139</v>
      </c>
      <c r="H216" s="982">
        <v>0</v>
      </c>
      <c r="I216" s="981">
        <v>0</v>
      </c>
      <c r="J216" s="981">
        <v>0</v>
      </c>
      <c r="K216" s="984">
        <v>0</v>
      </c>
      <c r="L216" s="984">
        <v>0</v>
      </c>
      <c r="M216" s="981">
        <v>0</v>
      </c>
      <c r="N216" s="981">
        <v>0</v>
      </c>
      <c r="O216" s="981">
        <v>0</v>
      </c>
      <c r="P216" s="981"/>
      <c r="Q216" s="981">
        <v>1</v>
      </c>
      <c r="R216" s="981">
        <v>1</v>
      </c>
      <c r="S216" s="981">
        <v>0</v>
      </c>
      <c r="T216" s="981">
        <v>0</v>
      </c>
    </row>
    <row r="217" spans="1:20" outlineLevel="5">
      <c r="A217" s="936" t="s">
        <v>628</v>
      </c>
      <c r="B217" s="936" t="s">
        <v>629</v>
      </c>
      <c r="C217" s="936">
        <v>43</v>
      </c>
      <c r="D217" s="937">
        <v>46085</v>
      </c>
      <c r="E217" s="937">
        <v>46140</v>
      </c>
      <c r="F217" s="937">
        <v>46085</v>
      </c>
      <c r="G217" s="937">
        <v>46139</v>
      </c>
      <c r="H217" s="937">
        <v>0</v>
      </c>
      <c r="I217" s="936">
        <v>0</v>
      </c>
      <c r="J217" s="936">
        <v>0</v>
      </c>
      <c r="K217" s="939">
        <v>1</v>
      </c>
      <c r="L217" s="939">
        <v>1</v>
      </c>
      <c r="M217" s="936">
        <v>0</v>
      </c>
      <c r="N217" s="936">
        <v>0</v>
      </c>
      <c r="O217" s="936">
        <v>0</v>
      </c>
      <c r="P217" s="936" t="s">
        <v>364</v>
      </c>
      <c r="Q217" s="936">
        <v>1</v>
      </c>
      <c r="R217" s="936">
        <v>1</v>
      </c>
      <c r="S217" s="936">
        <v>0</v>
      </c>
      <c r="T217" s="936">
        <v>0</v>
      </c>
    </row>
    <row r="218" spans="1:20" outlineLevel="4">
      <c r="A218" s="981" t="s">
        <v>630</v>
      </c>
      <c r="B218" s="981"/>
      <c r="C218" s="981">
        <v>47</v>
      </c>
      <c r="D218" s="982">
        <v>46090</v>
      </c>
      <c r="E218" s="982">
        <v>46149</v>
      </c>
      <c r="F218" s="982">
        <v>46090</v>
      </c>
      <c r="G218" s="982">
        <v>46148</v>
      </c>
      <c r="H218" s="982">
        <v>0</v>
      </c>
      <c r="I218" s="981">
        <v>0</v>
      </c>
      <c r="J218" s="981">
        <v>0</v>
      </c>
      <c r="K218" s="984">
        <v>0</v>
      </c>
      <c r="L218" s="984">
        <v>0</v>
      </c>
      <c r="M218" s="981">
        <v>0</v>
      </c>
      <c r="N218" s="981">
        <v>0</v>
      </c>
      <c r="O218" s="981">
        <v>0</v>
      </c>
      <c r="P218" s="981"/>
      <c r="Q218" s="981">
        <v>2</v>
      </c>
      <c r="R218" s="981">
        <v>2</v>
      </c>
      <c r="S218" s="981">
        <v>0</v>
      </c>
      <c r="T218" s="981">
        <v>0</v>
      </c>
    </row>
    <row r="219" spans="1:20" outlineLevel="5">
      <c r="A219" s="936" t="s">
        <v>631</v>
      </c>
      <c r="B219" s="936" t="s">
        <v>632</v>
      </c>
      <c r="C219" s="936">
        <v>47</v>
      </c>
      <c r="D219" s="937">
        <v>46090</v>
      </c>
      <c r="E219" s="937">
        <v>46149</v>
      </c>
      <c r="F219" s="937">
        <v>46090</v>
      </c>
      <c r="G219" s="937">
        <v>46148</v>
      </c>
      <c r="H219" s="937">
        <v>0</v>
      </c>
      <c r="I219" s="936">
        <v>0</v>
      </c>
      <c r="J219" s="936">
        <v>0</v>
      </c>
      <c r="K219" s="939">
        <v>1</v>
      </c>
      <c r="L219" s="939">
        <v>1</v>
      </c>
      <c r="M219" s="936">
        <v>0</v>
      </c>
      <c r="N219" s="936">
        <v>0</v>
      </c>
      <c r="O219" s="936">
        <v>0</v>
      </c>
      <c r="P219" s="936" t="s">
        <v>364</v>
      </c>
      <c r="Q219" s="936">
        <v>1</v>
      </c>
      <c r="R219" s="936">
        <v>1</v>
      </c>
      <c r="S219" s="936">
        <v>0</v>
      </c>
      <c r="T219" s="936">
        <v>0</v>
      </c>
    </row>
    <row r="220" spans="1:20" outlineLevel="5">
      <c r="A220" s="936" t="s">
        <v>633</v>
      </c>
      <c r="B220" s="936" t="s">
        <v>634</v>
      </c>
      <c r="C220" s="936">
        <v>47</v>
      </c>
      <c r="D220" s="937">
        <v>46090</v>
      </c>
      <c r="E220" s="937">
        <v>46149</v>
      </c>
      <c r="F220" s="937">
        <v>46090</v>
      </c>
      <c r="G220" s="937">
        <v>46148</v>
      </c>
      <c r="H220" s="937">
        <v>0</v>
      </c>
      <c r="I220" s="936">
        <v>0</v>
      </c>
      <c r="J220" s="936">
        <v>0</v>
      </c>
      <c r="K220" s="939">
        <v>1</v>
      </c>
      <c r="L220" s="939">
        <v>1</v>
      </c>
      <c r="M220" s="936">
        <v>0</v>
      </c>
      <c r="N220" s="936">
        <v>0</v>
      </c>
      <c r="O220" s="936">
        <v>0</v>
      </c>
      <c r="P220" s="936" t="s">
        <v>364</v>
      </c>
      <c r="Q220" s="936">
        <v>1</v>
      </c>
      <c r="R220" s="936">
        <v>1</v>
      </c>
      <c r="S220" s="936">
        <v>0</v>
      </c>
      <c r="T220" s="936">
        <v>0</v>
      </c>
    </row>
    <row r="221" spans="1:20" outlineLevel="4">
      <c r="A221" s="981" t="s">
        <v>635</v>
      </c>
      <c r="B221" s="981"/>
      <c r="C221" s="981">
        <v>46</v>
      </c>
      <c r="D221" s="982">
        <v>46091</v>
      </c>
      <c r="E221" s="982">
        <v>46149</v>
      </c>
      <c r="F221" s="982">
        <v>46091</v>
      </c>
      <c r="G221" s="982">
        <v>46148</v>
      </c>
      <c r="H221" s="982">
        <v>0</v>
      </c>
      <c r="I221" s="981">
        <v>0</v>
      </c>
      <c r="J221" s="981">
        <v>0</v>
      </c>
      <c r="K221" s="984">
        <v>0</v>
      </c>
      <c r="L221" s="984">
        <v>0</v>
      </c>
      <c r="M221" s="981">
        <v>0</v>
      </c>
      <c r="N221" s="981">
        <v>0</v>
      </c>
      <c r="O221" s="981">
        <v>0</v>
      </c>
      <c r="P221" s="981"/>
      <c r="Q221" s="981">
        <v>2</v>
      </c>
      <c r="R221" s="981">
        <v>2</v>
      </c>
      <c r="S221" s="981">
        <v>0</v>
      </c>
      <c r="T221" s="981">
        <v>0</v>
      </c>
    </row>
    <row r="222" spans="1:20" outlineLevel="5">
      <c r="A222" s="936" t="s">
        <v>636</v>
      </c>
      <c r="B222" s="936" t="s">
        <v>637</v>
      </c>
      <c r="C222" s="936">
        <v>46</v>
      </c>
      <c r="D222" s="937">
        <v>46091</v>
      </c>
      <c r="E222" s="937">
        <v>46149</v>
      </c>
      <c r="F222" s="937">
        <v>46091</v>
      </c>
      <c r="G222" s="937">
        <v>46148</v>
      </c>
      <c r="H222" s="937">
        <v>0</v>
      </c>
      <c r="I222" s="936">
        <v>0</v>
      </c>
      <c r="J222" s="936">
        <v>0</v>
      </c>
      <c r="K222" s="939">
        <v>1</v>
      </c>
      <c r="L222" s="939">
        <v>1</v>
      </c>
      <c r="M222" s="936">
        <v>0</v>
      </c>
      <c r="N222" s="936">
        <v>0</v>
      </c>
      <c r="O222" s="936">
        <v>0</v>
      </c>
      <c r="P222" s="936" t="s">
        <v>364</v>
      </c>
      <c r="Q222" s="936">
        <v>1</v>
      </c>
      <c r="R222" s="936">
        <v>1</v>
      </c>
      <c r="S222" s="936">
        <v>0</v>
      </c>
      <c r="T222" s="936">
        <v>0</v>
      </c>
    </row>
    <row r="223" spans="1:20" outlineLevel="5">
      <c r="A223" s="936" t="s">
        <v>638</v>
      </c>
      <c r="B223" s="936" t="s">
        <v>639</v>
      </c>
      <c r="C223" s="936">
        <v>42</v>
      </c>
      <c r="D223" s="937">
        <v>46096</v>
      </c>
      <c r="E223" s="937">
        <v>46149</v>
      </c>
      <c r="F223" s="937">
        <v>46096</v>
      </c>
      <c r="G223" s="937">
        <v>46148</v>
      </c>
      <c r="H223" s="937">
        <v>0</v>
      </c>
      <c r="I223" s="936">
        <v>0</v>
      </c>
      <c r="J223" s="936">
        <v>0</v>
      </c>
      <c r="K223" s="939">
        <v>1</v>
      </c>
      <c r="L223" s="939">
        <v>1</v>
      </c>
      <c r="M223" s="936">
        <v>0</v>
      </c>
      <c r="N223" s="936">
        <v>0</v>
      </c>
      <c r="O223" s="936">
        <v>0</v>
      </c>
      <c r="P223" s="936" t="s">
        <v>364</v>
      </c>
      <c r="Q223" s="936">
        <v>1</v>
      </c>
      <c r="R223" s="936">
        <v>1</v>
      </c>
      <c r="S223" s="936">
        <v>0</v>
      </c>
      <c r="T223" s="936">
        <v>0</v>
      </c>
    </row>
    <row r="224" spans="1:20" outlineLevel="4">
      <c r="A224" s="981" t="s">
        <v>640</v>
      </c>
      <c r="B224" s="981"/>
      <c r="C224" s="981">
        <v>50</v>
      </c>
      <c r="D224" s="982">
        <v>46086</v>
      </c>
      <c r="E224" s="982">
        <v>46149</v>
      </c>
      <c r="F224" s="982">
        <v>46086</v>
      </c>
      <c r="G224" s="982">
        <v>46148</v>
      </c>
      <c r="H224" s="982">
        <v>0</v>
      </c>
      <c r="I224" s="981">
        <v>0</v>
      </c>
      <c r="J224" s="981">
        <v>0</v>
      </c>
      <c r="K224" s="984">
        <v>0</v>
      </c>
      <c r="L224" s="984">
        <v>0</v>
      </c>
      <c r="M224" s="981">
        <v>0</v>
      </c>
      <c r="N224" s="981">
        <v>0</v>
      </c>
      <c r="O224" s="981">
        <v>0</v>
      </c>
      <c r="P224" s="981"/>
      <c r="Q224" s="981">
        <v>2</v>
      </c>
      <c r="R224" s="981">
        <v>2</v>
      </c>
      <c r="S224" s="981">
        <v>0</v>
      </c>
      <c r="T224" s="981">
        <v>0</v>
      </c>
    </row>
    <row r="225" spans="1:20" outlineLevel="5">
      <c r="A225" s="936" t="s">
        <v>641</v>
      </c>
      <c r="B225" s="936" t="s">
        <v>642</v>
      </c>
      <c r="C225" s="936">
        <v>50</v>
      </c>
      <c r="D225" s="937">
        <v>46086</v>
      </c>
      <c r="E225" s="937">
        <v>46149</v>
      </c>
      <c r="F225" s="937">
        <v>46086</v>
      </c>
      <c r="G225" s="937">
        <v>46148</v>
      </c>
      <c r="H225" s="937">
        <v>0</v>
      </c>
      <c r="I225" s="936">
        <v>0</v>
      </c>
      <c r="J225" s="936">
        <v>0</v>
      </c>
      <c r="K225" s="939">
        <v>1</v>
      </c>
      <c r="L225" s="939">
        <v>1</v>
      </c>
      <c r="M225" s="936">
        <v>0</v>
      </c>
      <c r="N225" s="936">
        <v>0</v>
      </c>
      <c r="O225" s="936">
        <v>0</v>
      </c>
      <c r="P225" s="936" t="s">
        <v>364</v>
      </c>
      <c r="Q225" s="936">
        <v>1</v>
      </c>
      <c r="R225" s="936">
        <v>1</v>
      </c>
      <c r="S225" s="936">
        <v>0</v>
      </c>
      <c r="T225" s="936">
        <v>0</v>
      </c>
    </row>
    <row r="226" spans="1:20" outlineLevel="5">
      <c r="A226" s="936" t="s">
        <v>643</v>
      </c>
      <c r="B226" s="936" t="s">
        <v>644</v>
      </c>
      <c r="C226" s="936">
        <v>50</v>
      </c>
      <c r="D226" s="937">
        <v>46086</v>
      </c>
      <c r="E226" s="937">
        <v>46149</v>
      </c>
      <c r="F226" s="937">
        <v>46086</v>
      </c>
      <c r="G226" s="937">
        <v>46148</v>
      </c>
      <c r="H226" s="937">
        <v>0</v>
      </c>
      <c r="I226" s="936">
        <v>0</v>
      </c>
      <c r="J226" s="936">
        <v>0</v>
      </c>
      <c r="K226" s="939">
        <v>1</v>
      </c>
      <c r="L226" s="939">
        <v>1</v>
      </c>
      <c r="M226" s="936">
        <v>0</v>
      </c>
      <c r="N226" s="936">
        <v>0</v>
      </c>
      <c r="O226" s="936">
        <v>0</v>
      </c>
      <c r="P226" s="936" t="s">
        <v>364</v>
      </c>
      <c r="Q226" s="936">
        <v>1</v>
      </c>
      <c r="R226" s="936">
        <v>1</v>
      </c>
      <c r="S226" s="936">
        <v>0</v>
      </c>
      <c r="T226" s="936">
        <v>0</v>
      </c>
    </row>
    <row r="227" spans="1:20" outlineLevel="4">
      <c r="A227" s="981" t="s">
        <v>645</v>
      </c>
      <c r="B227" s="981"/>
      <c r="C227" s="981">
        <v>26</v>
      </c>
      <c r="D227" s="982">
        <v>46154</v>
      </c>
      <c r="E227" s="982">
        <v>46189</v>
      </c>
      <c r="F227" s="982">
        <v>46154</v>
      </c>
      <c r="G227" s="982">
        <v>46188</v>
      </c>
      <c r="H227" s="982">
        <v>0</v>
      </c>
      <c r="I227" s="981">
        <v>0</v>
      </c>
      <c r="J227" s="981">
        <v>0</v>
      </c>
      <c r="K227" s="984">
        <v>0</v>
      </c>
      <c r="L227" s="984">
        <v>0</v>
      </c>
      <c r="M227" s="981">
        <v>0</v>
      </c>
      <c r="N227" s="981">
        <v>0</v>
      </c>
      <c r="O227" s="981">
        <v>0</v>
      </c>
      <c r="P227" s="981"/>
      <c r="Q227" s="981">
        <v>8</v>
      </c>
      <c r="R227" s="981">
        <v>8</v>
      </c>
      <c r="S227" s="981">
        <v>0</v>
      </c>
      <c r="T227" s="981">
        <v>0</v>
      </c>
    </row>
    <row r="228" spans="1:20" outlineLevel="5">
      <c r="A228" s="936" t="s">
        <v>646</v>
      </c>
      <c r="B228" s="936" t="s">
        <v>647</v>
      </c>
      <c r="C228" s="936">
        <v>26</v>
      </c>
      <c r="D228" s="937">
        <v>46154</v>
      </c>
      <c r="E228" s="937">
        <v>46189</v>
      </c>
      <c r="F228" s="937">
        <v>46154</v>
      </c>
      <c r="G228" s="937">
        <v>46188</v>
      </c>
      <c r="H228" s="937">
        <v>0</v>
      </c>
      <c r="I228" s="936">
        <v>0</v>
      </c>
      <c r="J228" s="936">
        <v>0</v>
      </c>
      <c r="K228" s="939">
        <v>1</v>
      </c>
      <c r="L228" s="939">
        <v>1</v>
      </c>
      <c r="M228" s="936">
        <v>0</v>
      </c>
      <c r="N228" s="936">
        <v>0</v>
      </c>
      <c r="O228" s="936">
        <v>0</v>
      </c>
      <c r="P228" s="936" t="s">
        <v>364</v>
      </c>
      <c r="Q228" s="936">
        <v>1</v>
      </c>
      <c r="R228" s="936">
        <v>1</v>
      </c>
      <c r="S228" s="936">
        <v>0</v>
      </c>
      <c r="T228" s="936">
        <v>0</v>
      </c>
    </row>
    <row r="229" spans="1:20" outlineLevel="5">
      <c r="A229" s="936" t="s">
        <v>648</v>
      </c>
      <c r="B229" s="936" t="s">
        <v>649</v>
      </c>
      <c r="C229" s="936">
        <v>26</v>
      </c>
      <c r="D229" s="937">
        <v>46154</v>
      </c>
      <c r="E229" s="937">
        <v>46189</v>
      </c>
      <c r="F229" s="937">
        <v>46154</v>
      </c>
      <c r="G229" s="937">
        <v>46188</v>
      </c>
      <c r="H229" s="937">
        <v>0</v>
      </c>
      <c r="I229" s="936">
        <v>0</v>
      </c>
      <c r="J229" s="936">
        <v>0</v>
      </c>
      <c r="K229" s="939">
        <v>1</v>
      </c>
      <c r="L229" s="939">
        <v>1</v>
      </c>
      <c r="M229" s="936">
        <v>0</v>
      </c>
      <c r="N229" s="936">
        <v>0</v>
      </c>
      <c r="O229" s="936">
        <v>0</v>
      </c>
      <c r="P229" s="936" t="s">
        <v>364</v>
      </c>
      <c r="Q229" s="936">
        <v>1</v>
      </c>
      <c r="R229" s="936">
        <v>1</v>
      </c>
      <c r="S229" s="936">
        <v>0</v>
      </c>
      <c r="T229" s="936">
        <v>0</v>
      </c>
    </row>
    <row r="230" spans="1:20" outlineLevel="5">
      <c r="A230" s="936" t="s">
        <v>650</v>
      </c>
      <c r="B230" s="936" t="s">
        <v>651</v>
      </c>
      <c r="C230" s="936">
        <v>26</v>
      </c>
      <c r="D230" s="937">
        <v>46154</v>
      </c>
      <c r="E230" s="937">
        <v>46189</v>
      </c>
      <c r="F230" s="937">
        <v>46154</v>
      </c>
      <c r="G230" s="937">
        <v>46188</v>
      </c>
      <c r="H230" s="937">
        <v>0</v>
      </c>
      <c r="I230" s="936">
        <v>0</v>
      </c>
      <c r="J230" s="936">
        <v>0</v>
      </c>
      <c r="K230" s="939">
        <v>1</v>
      </c>
      <c r="L230" s="939">
        <v>1</v>
      </c>
      <c r="M230" s="936">
        <v>0</v>
      </c>
      <c r="N230" s="936">
        <v>0</v>
      </c>
      <c r="O230" s="936">
        <v>0</v>
      </c>
      <c r="P230" s="936" t="s">
        <v>364</v>
      </c>
      <c r="Q230" s="936">
        <v>1</v>
      </c>
      <c r="R230" s="936">
        <v>1</v>
      </c>
      <c r="S230" s="936">
        <v>0</v>
      </c>
      <c r="T230" s="936">
        <v>0</v>
      </c>
    </row>
    <row r="231" spans="1:20" outlineLevel="5">
      <c r="A231" s="936" t="s">
        <v>652</v>
      </c>
      <c r="B231" s="936" t="s">
        <v>653</v>
      </c>
      <c r="C231" s="936">
        <v>26</v>
      </c>
      <c r="D231" s="937">
        <v>46154</v>
      </c>
      <c r="E231" s="937">
        <v>46189</v>
      </c>
      <c r="F231" s="937">
        <v>46154</v>
      </c>
      <c r="G231" s="937">
        <v>46188</v>
      </c>
      <c r="H231" s="937">
        <v>0</v>
      </c>
      <c r="I231" s="936">
        <v>0</v>
      </c>
      <c r="J231" s="936">
        <v>0</v>
      </c>
      <c r="K231" s="939">
        <v>1</v>
      </c>
      <c r="L231" s="939">
        <v>1</v>
      </c>
      <c r="M231" s="936">
        <v>0</v>
      </c>
      <c r="N231" s="936">
        <v>0</v>
      </c>
      <c r="O231" s="936">
        <v>0</v>
      </c>
      <c r="P231" s="936" t="s">
        <v>364</v>
      </c>
      <c r="Q231" s="936">
        <v>1</v>
      </c>
      <c r="R231" s="936">
        <v>1</v>
      </c>
      <c r="S231" s="936">
        <v>0</v>
      </c>
      <c r="T231" s="936">
        <v>0</v>
      </c>
    </row>
    <row r="232" spans="1:20" outlineLevel="5">
      <c r="A232" s="936" t="s">
        <v>654</v>
      </c>
      <c r="B232" s="936" t="s">
        <v>655</v>
      </c>
      <c r="C232" s="936">
        <v>26</v>
      </c>
      <c r="D232" s="937">
        <v>46154</v>
      </c>
      <c r="E232" s="937">
        <v>46189</v>
      </c>
      <c r="F232" s="937">
        <v>46154</v>
      </c>
      <c r="G232" s="937">
        <v>46188</v>
      </c>
      <c r="H232" s="937">
        <v>0</v>
      </c>
      <c r="I232" s="936">
        <v>0</v>
      </c>
      <c r="J232" s="936">
        <v>0</v>
      </c>
      <c r="K232" s="939">
        <v>1</v>
      </c>
      <c r="L232" s="939">
        <v>1</v>
      </c>
      <c r="M232" s="936">
        <v>0</v>
      </c>
      <c r="N232" s="936">
        <v>0</v>
      </c>
      <c r="O232" s="936">
        <v>0</v>
      </c>
      <c r="P232" s="936" t="s">
        <v>364</v>
      </c>
      <c r="Q232" s="936">
        <v>1</v>
      </c>
      <c r="R232" s="936">
        <v>1</v>
      </c>
      <c r="S232" s="936">
        <v>0</v>
      </c>
      <c r="T232" s="936">
        <v>0</v>
      </c>
    </row>
    <row r="233" spans="1:20" outlineLevel="5">
      <c r="A233" s="936" t="s">
        <v>656</v>
      </c>
      <c r="B233" s="936" t="s">
        <v>657</v>
      </c>
      <c r="C233" s="936">
        <v>26</v>
      </c>
      <c r="D233" s="937">
        <v>46154</v>
      </c>
      <c r="E233" s="937">
        <v>46189</v>
      </c>
      <c r="F233" s="937">
        <v>46154</v>
      </c>
      <c r="G233" s="937">
        <v>46188</v>
      </c>
      <c r="H233" s="937">
        <v>0</v>
      </c>
      <c r="I233" s="936">
        <v>0</v>
      </c>
      <c r="J233" s="936">
        <v>0</v>
      </c>
      <c r="K233" s="939">
        <v>1</v>
      </c>
      <c r="L233" s="939">
        <v>1</v>
      </c>
      <c r="M233" s="936">
        <v>0</v>
      </c>
      <c r="N233" s="936">
        <v>0</v>
      </c>
      <c r="O233" s="936">
        <v>0</v>
      </c>
      <c r="P233" s="936" t="s">
        <v>364</v>
      </c>
      <c r="Q233" s="936">
        <v>1</v>
      </c>
      <c r="R233" s="936">
        <v>1</v>
      </c>
      <c r="S233" s="936">
        <v>0</v>
      </c>
      <c r="T233" s="936">
        <v>0</v>
      </c>
    </row>
    <row r="234" spans="1:20" outlineLevel="5">
      <c r="A234" s="936" t="s">
        <v>658</v>
      </c>
      <c r="B234" s="936" t="s">
        <v>659</v>
      </c>
      <c r="C234" s="936">
        <v>26</v>
      </c>
      <c r="D234" s="937">
        <v>46154</v>
      </c>
      <c r="E234" s="937">
        <v>46189</v>
      </c>
      <c r="F234" s="937">
        <v>46154</v>
      </c>
      <c r="G234" s="937">
        <v>46188</v>
      </c>
      <c r="H234" s="937">
        <v>0</v>
      </c>
      <c r="I234" s="936">
        <v>0</v>
      </c>
      <c r="J234" s="936">
        <v>0</v>
      </c>
      <c r="K234" s="939">
        <v>1</v>
      </c>
      <c r="L234" s="939">
        <v>1</v>
      </c>
      <c r="M234" s="936">
        <v>0</v>
      </c>
      <c r="N234" s="936">
        <v>0</v>
      </c>
      <c r="O234" s="936">
        <v>0</v>
      </c>
      <c r="P234" s="936" t="s">
        <v>364</v>
      </c>
      <c r="Q234" s="936">
        <v>1</v>
      </c>
      <c r="R234" s="936">
        <v>1</v>
      </c>
      <c r="S234" s="936">
        <v>0</v>
      </c>
      <c r="T234" s="936">
        <v>0</v>
      </c>
    </row>
    <row r="235" spans="1:20" outlineLevel="5">
      <c r="A235" s="936" t="s">
        <v>660</v>
      </c>
      <c r="B235" s="936" t="s">
        <v>661</v>
      </c>
      <c r="C235" s="936">
        <v>26</v>
      </c>
      <c r="D235" s="937">
        <v>46154</v>
      </c>
      <c r="E235" s="937">
        <v>46189</v>
      </c>
      <c r="F235" s="937">
        <v>46154</v>
      </c>
      <c r="G235" s="937">
        <v>46188</v>
      </c>
      <c r="H235" s="937">
        <v>0</v>
      </c>
      <c r="I235" s="936">
        <v>0</v>
      </c>
      <c r="J235" s="936">
        <v>0</v>
      </c>
      <c r="K235" s="939">
        <v>1</v>
      </c>
      <c r="L235" s="939">
        <v>1</v>
      </c>
      <c r="M235" s="936">
        <v>0</v>
      </c>
      <c r="N235" s="936">
        <v>0</v>
      </c>
      <c r="O235" s="936">
        <v>0</v>
      </c>
      <c r="P235" s="936" t="s">
        <v>364</v>
      </c>
      <c r="Q235" s="936">
        <v>1</v>
      </c>
      <c r="R235" s="936">
        <v>1</v>
      </c>
      <c r="S235" s="936">
        <v>0</v>
      </c>
      <c r="T235" s="936">
        <v>0</v>
      </c>
    </row>
    <row r="236" spans="1:20" outlineLevel="3">
      <c r="A236" s="967" t="s">
        <v>662</v>
      </c>
      <c r="B236" s="967"/>
      <c r="C236" s="967">
        <v>28</v>
      </c>
      <c r="D236" s="968">
        <v>46070</v>
      </c>
      <c r="E236" s="968">
        <v>46109</v>
      </c>
      <c r="F236" s="968">
        <v>46070</v>
      </c>
      <c r="G236" s="968">
        <v>46108</v>
      </c>
      <c r="H236" s="968">
        <v>0</v>
      </c>
      <c r="I236" s="967">
        <v>0</v>
      </c>
      <c r="J236" s="967">
        <v>0</v>
      </c>
      <c r="K236" s="971">
        <v>0</v>
      </c>
      <c r="L236" s="971">
        <v>0</v>
      </c>
      <c r="M236" s="967">
        <v>0</v>
      </c>
      <c r="N236" s="967">
        <v>0</v>
      </c>
      <c r="O236" s="967">
        <v>0</v>
      </c>
      <c r="P236" s="967"/>
      <c r="Q236" s="967">
        <v>39</v>
      </c>
      <c r="R236" s="967">
        <v>39</v>
      </c>
      <c r="S236" s="967">
        <v>0</v>
      </c>
      <c r="T236" s="967">
        <v>0</v>
      </c>
    </row>
    <row r="237" spans="1:20" outlineLevel="4">
      <c r="A237" s="981" t="s">
        <v>609</v>
      </c>
      <c r="B237" s="981"/>
      <c r="C237" s="981">
        <v>23</v>
      </c>
      <c r="D237" s="982">
        <v>46070</v>
      </c>
      <c r="E237" s="982">
        <v>46098</v>
      </c>
      <c r="F237" s="982">
        <v>46070</v>
      </c>
      <c r="G237" s="982">
        <v>46097</v>
      </c>
      <c r="H237" s="982">
        <v>0</v>
      </c>
      <c r="I237" s="981">
        <v>0</v>
      </c>
      <c r="J237" s="981">
        <v>0</v>
      </c>
      <c r="K237" s="984">
        <v>0</v>
      </c>
      <c r="L237" s="984">
        <v>0</v>
      </c>
      <c r="M237" s="981">
        <v>0</v>
      </c>
      <c r="N237" s="981">
        <v>0</v>
      </c>
      <c r="O237" s="981">
        <v>0</v>
      </c>
      <c r="P237" s="981"/>
      <c r="Q237" s="981">
        <v>8</v>
      </c>
      <c r="R237" s="981">
        <v>8</v>
      </c>
      <c r="S237" s="981">
        <v>0</v>
      </c>
      <c r="T237" s="981">
        <v>0</v>
      </c>
    </row>
    <row r="238" spans="1:20" outlineLevel="5">
      <c r="A238" s="936" t="s">
        <v>663</v>
      </c>
      <c r="B238" s="936" t="s">
        <v>664</v>
      </c>
      <c r="C238" s="936">
        <v>23</v>
      </c>
      <c r="D238" s="937">
        <v>46070</v>
      </c>
      <c r="E238" s="937">
        <v>46098</v>
      </c>
      <c r="F238" s="937">
        <v>46070</v>
      </c>
      <c r="G238" s="937">
        <v>46097</v>
      </c>
      <c r="H238" s="937">
        <v>0</v>
      </c>
      <c r="I238" s="936">
        <v>0</v>
      </c>
      <c r="J238" s="936">
        <v>0</v>
      </c>
      <c r="K238" s="939">
        <v>1</v>
      </c>
      <c r="L238" s="939">
        <v>1</v>
      </c>
      <c r="M238" s="936">
        <v>0</v>
      </c>
      <c r="N238" s="936">
        <v>0</v>
      </c>
      <c r="O238" s="936">
        <v>0</v>
      </c>
      <c r="P238" s="936" t="s">
        <v>364</v>
      </c>
      <c r="Q238" s="936">
        <v>1</v>
      </c>
      <c r="R238" s="936">
        <v>1</v>
      </c>
      <c r="S238" s="936">
        <v>0</v>
      </c>
      <c r="T238" s="936">
        <v>0</v>
      </c>
    </row>
    <row r="239" spans="1:20" outlineLevel="5">
      <c r="A239" s="936" t="s">
        <v>667</v>
      </c>
      <c r="B239" s="936" t="s">
        <v>668</v>
      </c>
      <c r="C239" s="936">
        <v>20</v>
      </c>
      <c r="D239" s="937">
        <v>46074</v>
      </c>
      <c r="E239" s="937">
        <v>46098</v>
      </c>
      <c r="F239" s="937">
        <v>46074</v>
      </c>
      <c r="G239" s="937">
        <v>46097</v>
      </c>
      <c r="H239" s="937">
        <v>0</v>
      </c>
      <c r="I239" s="936">
        <v>0</v>
      </c>
      <c r="J239" s="936">
        <v>0</v>
      </c>
      <c r="K239" s="939">
        <v>1</v>
      </c>
      <c r="L239" s="939">
        <v>1</v>
      </c>
      <c r="M239" s="936">
        <v>0</v>
      </c>
      <c r="N239" s="936">
        <v>0</v>
      </c>
      <c r="O239" s="936">
        <v>0</v>
      </c>
      <c r="P239" s="936" t="s">
        <v>364</v>
      </c>
      <c r="Q239" s="936">
        <v>1</v>
      </c>
      <c r="R239" s="936">
        <v>1</v>
      </c>
      <c r="S239" s="936">
        <v>0</v>
      </c>
      <c r="T239" s="936">
        <v>0</v>
      </c>
    </row>
    <row r="240" spans="1:20" outlineLevel="5">
      <c r="A240" s="936" t="s">
        <v>665</v>
      </c>
      <c r="B240" s="936" t="s">
        <v>666</v>
      </c>
      <c r="C240" s="936">
        <v>4</v>
      </c>
      <c r="D240" s="937">
        <v>46093</v>
      </c>
      <c r="E240" s="937">
        <v>46098</v>
      </c>
      <c r="F240" s="937">
        <v>46093</v>
      </c>
      <c r="G240" s="937">
        <v>46097</v>
      </c>
      <c r="H240" s="937">
        <v>0</v>
      </c>
      <c r="I240" s="936">
        <v>0</v>
      </c>
      <c r="J240" s="936">
        <v>0</v>
      </c>
      <c r="K240" s="939">
        <v>1</v>
      </c>
      <c r="L240" s="939">
        <v>1</v>
      </c>
      <c r="M240" s="936">
        <v>0</v>
      </c>
      <c r="N240" s="936">
        <v>0</v>
      </c>
      <c r="O240" s="936">
        <v>0</v>
      </c>
      <c r="P240" s="936" t="s">
        <v>364</v>
      </c>
      <c r="Q240" s="936">
        <v>1</v>
      </c>
      <c r="R240" s="936">
        <v>1</v>
      </c>
      <c r="S240" s="936">
        <v>0</v>
      </c>
      <c r="T240" s="936">
        <v>0</v>
      </c>
    </row>
    <row r="241" spans="1:20" outlineLevel="5">
      <c r="A241" s="936" t="s">
        <v>669</v>
      </c>
      <c r="B241" s="936" t="s">
        <v>670</v>
      </c>
      <c r="C241" s="936">
        <v>4</v>
      </c>
      <c r="D241" s="937">
        <v>46093</v>
      </c>
      <c r="E241" s="937">
        <v>46098</v>
      </c>
      <c r="F241" s="937">
        <v>46093</v>
      </c>
      <c r="G241" s="937">
        <v>46097</v>
      </c>
      <c r="H241" s="937">
        <v>0</v>
      </c>
      <c r="I241" s="936">
        <v>0</v>
      </c>
      <c r="J241" s="936">
        <v>0</v>
      </c>
      <c r="K241" s="939">
        <v>1</v>
      </c>
      <c r="L241" s="939">
        <v>1</v>
      </c>
      <c r="M241" s="936">
        <v>0</v>
      </c>
      <c r="N241" s="936">
        <v>0</v>
      </c>
      <c r="O241" s="936">
        <v>0</v>
      </c>
      <c r="P241" s="936" t="s">
        <v>364</v>
      </c>
      <c r="Q241" s="936">
        <v>1</v>
      </c>
      <c r="R241" s="936">
        <v>1</v>
      </c>
      <c r="S241" s="936">
        <v>0</v>
      </c>
      <c r="T241" s="936">
        <v>0</v>
      </c>
    </row>
    <row r="242" spans="1:20" outlineLevel="5">
      <c r="A242" s="936" t="s">
        <v>671</v>
      </c>
      <c r="B242" s="936" t="s">
        <v>672</v>
      </c>
      <c r="C242" s="936">
        <v>4</v>
      </c>
      <c r="D242" s="937">
        <v>46093</v>
      </c>
      <c r="E242" s="937">
        <v>46098</v>
      </c>
      <c r="F242" s="937">
        <v>46093</v>
      </c>
      <c r="G242" s="937">
        <v>46097</v>
      </c>
      <c r="H242" s="937">
        <v>0</v>
      </c>
      <c r="I242" s="936">
        <v>0</v>
      </c>
      <c r="J242" s="936">
        <v>0</v>
      </c>
      <c r="K242" s="939">
        <v>1</v>
      </c>
      <c r="L242" s="939">
        <v>1</v>
      </c>
      <c r="M242" s="936">
        <v>0</v>
      </c>
      <c r="N242" s="936">
        <v>0</v>
      </c>
      <c r="O242" s="936">
        <v>0</v>
      </c>
      <c r="P242" s="936" t="s">
        <v>364</v>
      </c>
      <c r="Q242" s="936">
        <v>1</v>
      </c>
      <c r="R242" s="936">
        <v>1</v>
      </c>
      <c r="S242" s="936">
        <v>0</v>
      </c>
      <c r="T242" s="936">
        <v>0</v>
      </c>
    </row>
    <row r="243" spans="1:20" outlineLevel="5">
      <c r="A243" s="936" t="s">
        <v>673</v>
      </c>
      <c r="B243" s="936" t="s">
        <v>674</v>
      </c>
      <c r="C243" s="936">
        <v>4</v>
      </c>
      <c r="D243" s="937">
        <v>46093</v>
      </c>
      <c r="E243" s="937">
        <v>46098</v>
      </c>
      <c r="F243" s="937">
        <v>46093</v>
      </c>
      <c r="G243" s="937">
        <v>46097</v>
      </c>
      <c r="H243" s="937">
        <v>0</v>
      </c>
      <c r="I243" s="936">
        <v>0</v>
      </c>
      <c r="J243" s="936">
        <v>0</v>
      </c>
      <c r="K243" s="939">
        <v>1</v>
      </c>
      <c r="L243" s="939">
        <v>1</v>
      </c>
      <c r="M243" s="936">
        <v>0</v>
      </c>
      <c r="N243" s="936">
        <v>0</v>
      </c>
      <c r="O243" s="936">
        <v>0</v>
      </c>
      <c r="P243" s="936" t="s">
        <v>364</v>
      </c>
      <c r="Q243" s="936">
        <v>1</v>
      </c>
      <c r="R243" s="936">
        <v>1</v>
      </c>
      <c r="S243" s="936">
        <v>0</v>
      </c>
      <c r="T243" s="936">
        <v>0</v>
      </c>
    </row>
    <row r="244" spans="1:20" outlineLevel="5">
      <c r="A244" s="936" t="s">
        <v>675</v>
      </c>
      <c r="B244" s="936" t="s">
        <v>676</v>
      </c>
      <c r="C244" s="936">
        <v>4</v>
      </c>
      <c r="D244" s="937">
        <v>46093</v>
      </c>
      <c r="E244" s="937">
        <v>46098</v>
      </c>
      <c r="F244" s="937">
        <v>46093</v>
      </c>
      <c r="G244" s="937">
        <v>46097</v>
      </c>
      <c r="H244" s="937">
        <v>0</v>
      </c>
      <c r="I244" s="936">
        <v>0</v>
      </c>
      <c r="J244" s="936">
        <v>0</v>
      </c>
      <c r="K244" s="939">
        <v>1</v>
      </c>
      <c r="L244" s="939">
        <v>1</v>
      </c>
      <c r="M244" s="936">
        <v>0</v>
      </c>
      <c r="N244" s="936">
        <v>0</v>
      </c>
      <c r="O244" s="936">
        <v>0</v>
      </c>
      <c r="P244" s="936" t="s">
        <v>364</v>
      </c>
      <c r="Q244" s="936">
        <v>1</v>
      </c>
      <c r="R244" s="936">
        <v>1</v>
      </c>
      <c r="S244" s="936">
        <v>0</v>
      </c>
      <c r="T244" s="936">
        <v>0</v>
      </c>
    </row>
    <row r="245" spans="1:20" outlineLevel="5">
      <c r="A245" s="936" t="s">
        <v>677</v>
      </c>
      <c r="B245" s="936" t="s">
        <v>678</v>
      </c>
      <c r="C245" s="936">
        <v>4</v>
      </c>
      <c r="D245" s="937">
        <v>46093</v>
      </c>
      <c r="E245" s="937">
        <v>46098</v>
      </c>
      <c r="F245" s="937">
        <v>46093</v>
      </c>
      <c r="G245" s="937">
        <v>46097</v>
      </c>
      <c r="H245" s="937">
        <v>0</v>
      </c>
      <c r="I245" s="936">
        <v>0</v>
      </c>
      <c r="J245" s="936">
        <v>0</v>
      </c>
      <c r="K245" s="939">
        <v>1</v>
      </c>
      <c r="L245" s="939">
        <v>1</v>
      </c>
      <c r="M245" s="936">
        <v>0</v>
      </c>
      <c r="N245" s="936">
        <v>0</v>
      </c>
      <c r="O245" s="936">
        <v>0</v>
      </c>
      <c r="P245" s="936" t="s">
        <v>364</v>
      </c>
      <c r="Q245" s="936">
        <v>1</v>
      </c>
      <c r="R245" s="936">
        <v>1</v>
      </c>
      <c r="S245" s="936">
        <v>0</v>
      </c>
      <c r="T245" s="936">
        <v>0</v>
      </c>
    </row>
    <row r="246" spans="1:20" outlineLevel="4">
      <c r="A246" s="981" t="s">
        <v>627</v>
      </c>
      <c r="B246" s="981"/>
      <c r="C246" s="981">
        <v>28</v>
      </c>
      <c r="D246" s="982">
        <v>46070</v>
      </c>
      <c r="E246" s="982">
        <v>46109</v>
      </c>
      <c r="F246" s="982">
        <v>46070</v>
      </c>
      <c r="G246" s="982">
        <v>46108</v>
      </c>
      <c r="H246" s="982">
        <v>0</v>
      </c>
      <c r="I246" s="981">
        <v>0</v>
      </c>
      <c r="J246" s="981">
        <v>0</v>
      </c>
      <c r="K246" s="984">
        <v>0</v>
      </c>
      <c r="L246" s="984">
        <v>0</v>
      </c>
      <c r="M246" s="981">
        <v>0</v>
      </c>
      <c r="N246" s="981">
        <v>0</v>
      </c>
      <c r="O246" s="981">
        <v>0</v>
      </c>
      <c r="P246" s="981"/>
      <c r="Q246" s="981">
        <v>5</v>
      </c>
      <c r="R246" s="981">
        <v>5</v>
      </c>
      <c r="S246" s="981">
        <v>0</v>
      </c>
      <c r="T246" s="981">
        <v>0</v>
      </c>
    </row>
    <row r="247" spans="1:20" outlineLevel="5">
      <c r="A247" s="936" t="s">
        <v>679</v>
      </c>
      <c r="B247" s="936" t="s">
        <v>680</v>
      </c>
      <c r="C247" s="936">
        <v>17</v>
      </c>
      <c r="D247" s="937">
        <v>46070</v>
      </c>
      <c r="E247" s="937">
        <v>46091</v>
      </c>
      <c r="F247" s="937">
        <v>46070</v>
      </c>
      <c r="G247" s="937">
        <v>46090</v>
      </c>
      <c r="H247" s="937">
        <v>0</v>
      </c>
      <c r="I247" s="936">
        <v>0</v>
      </c>
      <c r="J247" s="936">
        <v>0</v>
      </c>
      <c r="K247" s="939">
        <v>1</v>
      </c>
      <c r="L247" s="939">
        <v>1</v>
      </c>
      <c r="M247" s="936">
        <v>0</v>
      </c>
      <c r="N247" s="936">
        <v>0</v>
      </c>
      <c r="O247" s="936">
        <v>0</v>
      </c>
      <c r="P247" s="936" t="s">
        <v>364</v>
      </c>
      <c r="Q247" s="936">
        <v>1</v>
      </c>
      <c r="R247" s="936">
        <v>1</v>
      </c>
      <c r="S247" s="936">
        <v>0</v>
      </c>
      <c r="T247" s="936">
        <v>0</v>
      </c>
    </row>
    <row r="248" spans="1:20" outlineLevel="5">
      <c r="A248" s="936" t="s">
        <v>681</v>
      </c>
      <c r="B248" s="936" t="s">
        <v>682</v>
      </c>
      <c r="C248" s="936">
        <v>13</v>
      </c>
      <c r="D248" s="937">
        <v>46076</v>
      </c>
      <c r="E248" s="937">
        <v>46091</v>
      </c>
      <c r="F248" s="937">
        <v>46076</v>
      </c>
      <c r="G248" s="937">
        <v>46090</v>
      </c>
      <c r="H248" s="937">
        <v>0</v>
      </c>
      <c r="I248" s="936">
        <v>0</v>
      </c>
      <c r="J248" s="936">
        <v>0</v>
      </c>
      <c r="K248" s="939">
        <v>1</v>
      </c>
      <c r="L248" s="939">
        <v>1</v>
      </c>
      <c r="M248" s="936">
        <v>0</v>
      </c>
      <c r="N248" s="936">
        <v>0</v>
      </c>
      <c r="O248" s="936">
        <v>0</v>
      </c>
      <c r="P248" s="936" t="s">
        <v>364</v>
      </c>
      <c r="Q248" s="936">
        <v>1</v>
      </c>
      <c r="R248" s="936">
        <v>1</v>
      </c>
      <c r="S248" s="936">
        <v>0</v>
      </c>
      <c r="T248" s="936">
        <v>0</v>
      </c>
    </row>
    <row r="249" spans="1:20" outlineLevel="5">
      <c r="A249" s="936" t="s">
        <v>685</v>
      </c>
      <c r="B249" s="936" t="s">
        <v>686</v>
      </c>
      <c r="C249" s="936">
        <v>19</v>
      </c>
      <c r="D249" s="937">
        <v>46082</v>
      </c>
      <c r="E249" s="937">
        <v>46109</v>
      </c>
      <c r="F249" s="937">
        <v>46082</v>
      </c>
      <c r="G249" s="937">
        <v>46108</v>
      </c>
      <c r="H249" s="937">
        <v>0</v>
      </c>
      <c r="I249" s="936">
        <v>0</v>
      </c>
      <c r="J249" s="936">
        <v>0</v>
      </c>
      <c r="K249" s="939">
        <v>1</v>
      </c>
      <c r="L249" s="939">
        <v>1</v>
      </c>
      <c r="M249" s="936">
        <v>0</v>
      </c>
      <c r="N249" s="936">
        <v>0</v>
      </c>
      <c r="O249" s="936">
        <v>0</v>
      </c>
      <c r="P249" s="936" t="s">
        <v>364</v>
      </c>
      <c r="Q249" s="936">
        <v>1</v>
      </c>
      <c r="R249" s="936">
        <v>1</v>
      </c>
      <c r="S249" s="936">
        <v>0</v>
      </c>
      <c r="T249" s="936">
        <v>0</v>
      </c>
    </row>
    <row r="250" spans="1:20" outlineLevel="5">
      <c r="A250" s="936" t="s">
        <v>687</v>
      </c>
      <c r="B250" s="936" t="s">
        <v>688</v>
      </c>
      <c r="C250" s="936">
        <v>19</v>
      </c>
      <c r="D250" s="937">
        <v>46082</v>
      </c>
      <c r="E250" s="937">
        <v>46109</v>
      </c>
      <c r="F250" s="937">
        <v>46082</v>
      </c>
      <c r="G250" s="937">
        <v>46108</v>
      </c>
      <c r="H250" s="937">
        <v>0</v>
      </c>
      <c r="I250" s="936">
        <v>0</v>
      </c>
      <c r="J250" s="936">
        <v>0</v>
      </c>
      <c r="K250" s="939">
        <v>1</v>
      </c>
      <c r="L250" s="939">
        <v>1</v>
      </c>
      <c r="M250" s="936">
        <v>0</v>
      </c>
      <c r="N250" s="936">
        <v>0</v>
      </c>
      <c r="O250" s="936">
        <v>0</v>
      </c>
      <c r="P250" s="936" t="s">
        <v>364</v>
      </c>
      <c r="Q250" s="936">
        <v>1</v>
      </c>
      <c r="R250" s="936">
        <v>1</v>
      </c>
      <c r="S250" s="936">
        <v>0</v>
      </c>
      <c r="T250" s="936">
        <v>0</v>
      </c>
    </row>
    <row r="251" spans="1:20" outlineLevel="5">
      <c r="A251" s="936" t="s">
        <v>683</v>
      </c>
      <c r="B251" s="936" t="s">
        <v>684</v>
      </c>
      <c r="C251" s="936">
        <v>9</v>
      </c>
      <c r="D251" s="937">
        <v>46093</v>
      </c>
      <c r="E251" s="937">
        <v>46109</v>
      </c>
      <c r="F251" s="937">
        <v>46093</v>
      </c>
      <c r="G251" s="937">
        <v>46107</v>
      </c>
      <c r="H251" s="937">
        <v>0</v>
      </c>
      <c r="I251" s="936">
        <v>0</v>
      </c>
      <c r="J251" s="936">
        <v>0</v>
      </c>
      <c r="K251" s="939">
        <v>1</v>
      </c>
      <c r="L251" s="939">
        <v>1</v>
      </c>
      <c r="M251" s="936">
        <v>0</v>
      </c>
      <c r="N251" s="936">
        <v>0</v>
      </c>
      <c r="O251" s="936">
        <v>0</v>
      </c>
      <c r="P251" s="936" t="s">
        <v>364</v>
      </c>
      <c r="Q251" s="936">
        <v>1</v>
      </c>
      <c r="R251" s="936">
        <v>1</v>
      </c>
      <c r="S251" s="936">
        <v>0</v>
      </c>
      <c r="T251" s="936">
        <v>0</v>
      </c>
    </row>
    <row r="252" spans="1:20" outlineLevel="4">
      <c r="A252" s="981" t="s">
        <v>689</v>
      </c>
      <c r="B252" s="981"/>
      <c r="C252" s="981">
        <v>18</v>
      </c>
      <c r="D252" s="982">
        <v>46074</v>
      </c>
      <c r="E252" s="982">
        <v>46096</v>
      </c>
      <c r="F252" s="982">
        <v>46074</v>
      </c>
      <c r="G252" s="982">
        <v>46095</v>
      </c>
      <c r="H252" s="982">
        <v>0</v>
      </c>
      <c r="I252" s="981">
        <v>0</v>
      </c>
      <c r="J252" s="981">
        <v>0</v>
      </c>
      <c r="K252" s="984">
        <v>0</v>
      </c>
      <c r="L252" s="984">
        <v>0</v>
      </c>
      <c r="M252" s="981">
        <v>0</v>
      </c>
      <c r="N252" s="981">
        <v>0</v>
      </c>
      <c r="O252" s="981">
        <v>0</v>
      </c>
      <c r="P252" s="981"/>
      <c r="Q252" s="981">
        <v>12</v>
      </c>
      <c r="R252" s="981">
        <v>12</v>
      </c>
      <c r="S252" s="981">
        <v>0</v>
      </c>
      <c r="T252" s="981">
        <v>0</v>
      </c>
    </row>
    <row r="253" spans="1:20" outlineLevel="5">
      <c r="A253" s="936" t="s">
        <v>702</v>
      </c>
      <c r="B253" s="936" t="s">
        <v>703</v>
      </c>
      <c r="C253" s="936">
        <v>18</v>
      </c>
      <c r="D253" s="937">
        <v>46074</v>
      </c>
      <c r="E253" s="937">
        <v>46096</v>
      </c>
      <c r="F253" s="937">
        <v>46074</v>
      </c>
      <c r="G253" s="937">
        <v>46095</v>
      </c>
      <c r="H253" s="937">
        <v>0</v>
      </c>
      <c r="I253" s="936">
        <v>0</v>
      </c>
      <c r="J253" s="936">
        <v>0</v>
      </c>
      <c r="K253" s="939">
        <v>1</v>
      </c>
      <c r="L253" s="939">
        <v>1</v>
      </c>
      <c r="M253" s="936">
        <v>0</v>
      </c>
      <c r="N253" s="936">
        <v>0</v>
      </c>
      <c r="O253" s="936">
        <v>0</v>
      </c>
      <c r="P253" s="936" t="s">
        <v>364</v>
      </c>
      <c r="Q253" s="936">
        <v>1</v>
      </c>
      <c r="R253" s="936">
        <v>1</v>
      </c>
      <c r="S253" s="936">
        <v>0</v>
      </c>
      <c r="T253" s="936">
        <v>0</v>
      </c>
    </row>
    <row r="254" spans="1:20" outlineLevel="5">
      <c r="A254" s="936" t="s">
        <v>704</v>
      </c>
      <c r="B254" s="936" t="s">
        <v>705</v>
      </c>
      <c r="C254" s="936">
        <v>15</v>
      </c>
      <c r="D254" s="937">
        <v>46078</v>
      </c>
      <c r="E254" s="937">
        <v>46096</v>
      </c>
      <c r="F254" s="937">
        <v>46078</v>
      </c>
      <c r="G254" s="937">
        <v>46095</v>
      </c>
      <c r="H254" s="937">
        <v>0</v>
      </c>
      <c r="I254" s="936">
        <v>0</v>
      </c>
      <c r="J254" s="936">
        <v>0</v>
      </c>
      <c r="K254" s="939">
        <v>1</v>
      </c>
      <c r="L254" s="939">
        <v>1</v>
      </c>
      <c r="M254" s="936">
        <v>0</v>
      </c>
      <c r="N254" s="936">
        <v>0</v>
      </c>
      <c r="O254" s="936">
        <v>0</v>
      </c>
      <c r="P254" s="936" t="s">
        <v>364</v>
      </c>
      <c r="Q254" s="936">
        <v>1</v>
      </c>
      <c r="R254" s="936">
        <v>1</v>
      </c>
      <c r="S254" s="936">
        <v>0</v>
      </c>
      <c r="T254" s="936">
        <v>0</v>
      </c>
    </row>
    <row r="255" spans="1:20" outlineLevel="5">
      <c r="A255" s="936" t="s">
        <v>710</v>
      </c>
      <c r="B255" s="936" t="s">
        <v>711</v>
      </c>
      <c r="C255" s="936">
        <v>10</v>
      </c>
      <c r="D255" s="937">
        <v>46084</v>
      </c>
      <c r="E255" s="937">
        <v>46096</v>
      </c>
      <c r="F255" s="937">
        <v>46084</v>
      </c>
      <c r="G255" s="937">
        <v>46095</v>
      </c>
      <c r="H255" s="937">
        <v>0</v>
      </c>
      <c r="I255" s="936">
        <v>0</v>
      </c>
      <c r="J255" s="936">
        <v>0</v>
      </c>
      <c r="K255" s="939">
        <v>1</v>
      </c>
      <c r="L255" s="939">
        <v>1</v>
      </c>
      <c r="M255" s="936">
        <v>0</v>
      </c>
      <c r="N255" s="936">
        <v>0</v>
      </c>
      <c r="O255" s="936">
        <v>0</v>
      </c>
      <c r="P255" s="936" t="s">
        <v>364</v>
      </c>
      <c r="Q255" s="936">
        <v>1</v>
      </c>
      <c r="R255" s="936">
        <v>1</v>
      </c>
      <c r="S255" s="936">
        <v>0</v>
      </c>
      <c r="T255" s="936">
        <v>0</v>
      </c>
    </row>
    <row r="256" spans="1:20" outlineLevel="5">
      <c r="A256" s="936" t="s">
        <v>712</v>
      </c>
      <c r="B256" s="936" t="s">
        <v>713</v>
      </c>
      <c r="C256" s="936">
        <v>10</v>
      </c>
      <c r="D256" s="937">
        <v>46084</v>
      </c>
      <c r="E256" s="937">
        <v>46096</v>
      </c>
      <c r="F256" s="937">
        <v>46084</v>
      </c>
      <c r="G256" s="937">
        <v>46095</v>
      </c>
      <c r="H256" s="937">
        <v>0</v>
      </c>
      <c r="I256" s="936">
        <v>0</v>
      </c>
      <c r="J256" s="936">
        <v>0</v>
      </c>
      <c r="K256" s="939">
        <v>1</v>
      </c>
      <c r="L256" s="939">
        <v>1</v>
      </c>
      <c r="M256" s="936">
        <v>0</v>
      </c>
      <c r="N256" s="936">
        <v>0</v>
      </c>
      <c r="O256" s="936">
        <v>0</v>
      </c>
      <c r="P256" s="936" t="s">
        <v>364</v>
      </c>
      <c r="Q256" s="936">
        <v>1</v>
      </c>
      <c r="R256" s="936">
        <v>1</v>
      </c>
      <c r="S256" s="936">
        <v>0</v>
      </c>
      <c r="T256" s="936">
        <v>0</v>
      </c>
    </row>
    <row r="257" spans="1:20" outlineLevel="5">
      <c r="A257" s="936" t="s">
        <v>690</v>
      </c>
      <c r="B257" s="936" t="s">
        <v>691</v>
      </c>
      <c r="C257" s="936">
        <v>4</v>
      </c>
      <c r="D257" s="937">
        <v>46091</v>
      </c>
      <c r="E257" s="937">
        <v>46096</v>
      </c>
      <c r="F257" s="937">
        <v>46091</v>
      </c>
      <c r="G257" s="937">
        <v>46095</v>
      </c>
      <c r="H257" s="937">
        <v>0</v>
      </c>
      <c r="I257" s="936">
        <v>0</v>
      </c>
      <c r="J257" s="936">
        <v>0</v>
      </c>
      <c r="K257" s="939">
        <v>1</v>
      </c>
      <c r="L257" s="939">
        <v>1</v>
      </c>
      <c r="M257" s="936">
        <v>0</v>
      </c>
      <c r="N257" s="936">
        <v>0</v>
      </c>
      <c r="O257" s="936">
        <v>0</v>
      </c>
      <c r="P257" s="936" t="s">
        <v>364</v>
      </c>
      <c r="Q257" s="936">
        <v>1</v>
      </c>
      <c r="R257" s="936">
        <v>1</v>
      </c>
      <c r="S257" s="936">
        <v>0</v>
      </c>
      <c r="T257" s="936">
        <v>0</v>
      </c>
    </row>
    <row r="258" spans="1:20" outlineLevel="5">
      <c r="A258" s="936" t="s">
        <v>698</v>
      </c>
      <c r="B258" s="936" t="s">
        <v>699</v>
      </c>
      <c r="C258" s="936">
        <v>4</v>
      </c>
      <c r="D258" s="937">
        <v>46091</v>
      </c>
      <c r="E258" s="937">
        <v>46096</v>
      </c>
      <c r="F258" s="937">
        <v>46091</v>
      </c>
      <c r="G258" s="937">
        <v>46095</v>
      </c>
      <c r="H258" s="937">
        <v>0</v>
      </c>
      <c r="I258" s="936">
        <v>0</v>
      </c>
      <c r="J258" s="936">
        <v>0</v>
      </c>
      <c r="K258" s="939">
        <v>1</v>
      </c>
      <c r="L258" s="939">
        <v>1</v>
      </c>
      <c r="M258" s="936">
        <v>0</v>
      </c>
      <c r="N258" s="936">
        <v>0</v>
      </c>
      <c r="O258" s="936">
        <v>0</v>
      </c>
      <c r="P258" s="936" t="s">
        <v>364</v>
      </c>
      <c r="Q258" s="936">
        <v>1</v>
      </c>
      <c r="R258" s="936">
        <v>1</v>
      </c>
      <c r="S258" s="936">
        <v>0</v>
      </c>
      <c r="T258" s="936">
        <v>0</v>
      </c>
    </row>
    <row r="259" spans="1:20" outlineLevel="5">
      <c r="A259" s="936" t="s">
        <v>700</v>
      </c>
      <c r="B259" s="936" t="s">
        <v>701</v>
      </c>
      <c r="C259" s="936">
        <v>4</v>
      </c>
      <c r="D259" s="937">
        <v>46091</v>
      </c>
      <c r="E259" s="937">
        <v>46096</v>
      </c>
      <c r="F259" s="937">
        <v>46091</v>
      </c>
      <c r="G259" s="937">
        <v>46095</v>
      </c>
      <c r="H259" s="937">
        <v>0</v>
      </c>
      <c r="I259" s="936">
        <v>0</v>
      </c>
      <c r="J259" s="936">
        <v>0</v>
      </c>
      <c r="K259" s="939">
        <v>1</v>
      </c>
      <c r="L259" s="939">
        <v>1</v>
      </c>
      <c r="M259" s="936">
        <v>0</v>
      </c>
      <c r="N259" s="936">
        <v>0</v>
      </c>
      <c r="O259" s="936">
        <v>0</v>
      </c>
      <c r="P259" s="936" t="s">
        <v>364</v>
      </c>
      <c r="Q259" s="936">
        <v>1</v>
      </c>
      <c r="R259" s="936">
        <v>1</v>
      </c>
      <c r="S259" s="936">
        <v>0</v>
      </c>
      <c r="T259" s="936">
        <v>0</v>
      </c>
    </row>
    <row r="260" spans="1:20" outlineLevel="5">
      <c r="A260" s="936" t="s">
        <v>706</v>
      </c>
      <c r="B260" s="936" t="s">
        <v>707</v>
      </c>
      <c r="C260" s="936">
        <v>4</v>
      </c>
      <c r="D260" s="937">
        <v>46091</v>
      </c>
      <c r="E260" s="937">
        <v>46096</v>
      </c>
      <c r="F260" s="937">
        <v>46091</v>
      </c>
      <c r="G260" s="937">
        <v>46095</v>
      </c>
      <c r="H260" s="937">
        <v>0</v>
      </c>
      <c r="I260" s="936">
        <v>0</v>
      </c>
      <c r="J260" s="936">
        <v>0</v>
      </c>
      <c r="K260" s="939">
        <v>1</v>
      </c>
      <c r="L260" s="939">
        <v>1</v>
      </c>
      <c r="M260" s="936">
        <v>0</v>
      </c>
      <c r="N260" s="936">
        <v>0</v>
      </c>
      <c r="O260" s="936">
        <v>0</v>
      </c>
      <c r="P260" s="936" t="s">
        <v>364</v>
      </c>
      <c r="Q260" s="936">
        <v>1</v>
      </c>
      <c r="R260" s="936">
        <v>1</v>
      </c>
      <c r="S260" s="936">
        <v>0</v>
      </c>
      <c r="T260" s="936">
        <v>0</v>
      </c>
    </row>
    <row r="261" spans="1:20" outlineLevel="5">
      <c r="A261" s="936" t="s">
        <v>708</v>
      </c>
      <c r="B261" s="936" t="s">
        <v>709</v>
      </c>
      <c r="C261" s="936">
        <v>4</v>
      </c>
      <c r="D261" s="937">
        <v>46091</v>
      </c>
      <c r="E261" s="937">
        <v>46096</v>
      </c>
      <c r="F261" s="937">
        <v>46091</v>
      </c>
      <c r="G261" s="937">
        <v>46095</v>
      </c>
      <c r="H261" s="937">
        <v>0</v>
      </c>
      <c r="I261" s="936">
        <v>0</v>
      </c>
      <c r="J261" s="936">
        <v>0</v>
      </c>
      <c r="K261" s="939">
        <v>1</v>
      </c>
      <c r="L261" s="939">
        <v>1</v>
      </c>
      <c r="M261" s="936">
        <v>0</v>
      </c>
      <c r="N261" s="936">
        <v>0</v>
      </c>
      <c r="O261" s="936">
        <v>0</v>
      </c>
      <c r="P261" s="936" t="s">
        <v>364</v>
      </c>
      <c r="Q261" s="936">
        <v>1</v>
      </c>
      <c r="R261" s="936">
        <v>1</v>
      </c>
      <c r="S261" s="936">
        <v>0</v>
      </c>
      <c r="T261" s="936">
        <v>0</v>
      </c>
    </row>
    <row r="262" spans="1:20" outlineLevel="5">
      <c r="A262" s="936" t="s">
        <v>692</v>
      </c>
      <c r="B262" s="936" t="s">
        <v>693</v>
      </c>
      <c r="C262" s="936">
        <v>4</v>
      </c>
      <c r="D262" s="937">
        <v>46091</v>
      </c>
      <c r="E262" s="937">
        <v>46096</v>
      </c>
      <c r="F262" s="937">
        <v>46091</v>
      </c>
      <c r="G262" s="937">
        <v>46095</v>
      </c>
      <c r="H262" s="937">
        <v>0</v>
      </c>
      <c r="I262" s="936">
        <v>0</v>
      </c>
      <c r="J262" s="936">
        <v>0</v>
      </c>
      <c r="K262" s="939">
        <v>1</v>
      </c>
      <c r="L262" s="939">
        <v>1</v>
      </c>
      <c r="M262" s="936">
        <v>0</v>
      </c>
      <c r="N262" s="936">
        <v>0</v>
      </c>
      <c r="O262" s="936">
        <v>0</v>
      </c>
      <c r="P262" s="936" t="s">
        <v>364</v>
      </c>
      <c r="Q262" s="936">
        <v>1</v>
      </c>
      <c r="R262" s="936">
        <v>1</v>
      </c>
      <c r="S262" s="936">
        <v>0</v>
      </c>
      <c r="T262" s="936">
        <v>0</v>
      </c>
    </row>
    <row r="263" spans="1:20" outlineLevel="5">
      <c r="A263" s="936" t="s">
        <v>694</v>
      </c>
      <c r="B263" s="936" t="s">
        <v>695</v>
      </c>
      <c r="C263" s="936">
        <v>4</v>
      </c>
      <c r="D263" s="937">
        <v>46091</v>
      </c>
      <c r="E263" s="937">
        <v>46096</v>
      </c>
      <c r="F263" s="937">
        <v>46091</v>
      </c>
      <c r="G263" s="937">
        <v>46095</v>
      </c>
      <c r="H263" s="937">
        <v>0</v>
      </c>
      <c r="I263" s="936">
        <v>0</v>
      </c>
      <c r="J263" s="936">
        <v>0</v>
      </c>
      <c r="K263" s="939">
        <v>1</v>
      </c>
      <c r="L263" s="939">
        <v>1</v>
      </c>
      <c r="M263" s="936">
        <v>0</v>
      </c>
      <c r="N263" s="936">
        <v>0</v>
      </c>
      <c r="O263" s="936">
        <v>0</v>
      </c>
      <c r="P263" s="936" t="s">
        <v>364</v>
      </c>
      <c r="Q263" s="936">
        <v>1</v>
      </c>
      <c r="R263" s="936">
        <v>1</v>
      </c>
      <c r="S263" s="936">
        <v>0</v>
      </c>
      <c r="T263" s="936">
        <v>0</v>
      </c>
    </row>
    <row r="264" spans="1:20" outlineLevel="5">
      <c r="A264" s="936" t="s">
        <v>696</v>
      </c>
      <c r="B264" s="936" t="s">
        <v>697</v>
      </c>
      <c r="C264" s="936">
        <v>4</v>
      </c>
      <c r="D264" s="937">
        <v>46091</v>
      </c>
      <c r="E264" s="937">
        <v>46096</v>
      </c>
      <c r="F264" s="937">
        <v>46091</v>
      </c>
      <c r="G264" s="937">
        <v>46095</v>
      </c>
      <c r="H264" s="937">
        <v>0</v>
      </c>
      <c r="I264" s="936">
        <v>0</v>
      </c>
      <c r="J264" s="936">
        <v>0</v>
      </c>
      <c r="K264" s="939">
        <v>1</v>
      </c>
      <c r="L264" s="939">
        <v>1</v>
      </c>
      <c r="M264" s="936">
        <v>0</v>
      </c>
      <c r="N264" s="936">
        <v>0</v>
      </c>
      <c r="O264" s="936">
        <v>0</v>
      </c>
      <c r="P264" s="936" t="s">
        <v>364</v>
      </c>
      <c r="Q264" s="936">
        <v>1</v>
      </c>
      <c r="R264" s="936">
        <v>1</v>
      </c>
      <c r="S264" s="936">
        <v>0</v>
      </c>
      <c r="T264" s="936">
        <v>0</v>
      </c>
    </row>
    <row r="265" spans="1:20" outlineLevel="4">
      <c r="A265" s="981" t="s">
        <v>630</v>
      </c>
      <c r="B265" s="981"/>
      <c r="C265" s="981">
        <v>11</v>
      </c>
      <c r="D265" s="982">
        <v>46085</v>
      </c>
      <c r="E265" s="982">
        <v>46098</v>
      </c>
      <c r="F265" s="982">
        <v>46085</v>
      </c>
      <c r="G265" s="982">
        <v>46097</v>
      </c>
      <c r="H265" s="982">
        <v>0</v>
      </c>
      <c r="I265" s="981">
        <v>0</v>
      </c>
      <c r="J265" s="981">
        <v>0</v>
      </c>
      <c r="K265" s="984">
        <v>0</v>
      </c>
      <c r="L265" s="984">
        <v>0</v>
      </c>
      <c r="M265" s="981">
        <v>0</v>
      </c>
      <c r="N265" s="981">
        <v>0</v>
      </c>
      <c r="O265" s="981">
        <v>0</v>
      </c>
      <c r="P265" s="981"/>
      <c r="Q265" s="981">
        <v>3</v>
      </c>
      <c r="R265" s="981">
        <v>3</v>
      </c>
      <c r="S265" s="981">
        <v>0</v>
      </c>
      <c r="T265" s="981">
        <v>0</v>
      </c>
    </row>
    <row r="266" spans="1:20" outlineLevel="5">
      <c r="A266" s="936" t="s">
        <v>716</v>
      </c>
      <c r="B266" s="936" t="s">
        <v>717</v>
      </c>
      <c r="C266" s="936">
        <v>11</v>
      </c>
      <c r="D266" s="937">
        <v>46085</v>
      </c>
      <c r="E266" s="937">
        <v>46098</v>
      </c>
      <c r="F266" s="937">
        <v>46085</v>
      </c>
      <c r="G266" s="937">
        <v>46097</v>
      </c>
      <c r="H266" s="937">
        <v>0</v>
      </c>
      <c r="I266" s="936">
        <v>0</v>
      </c>
      <c r="J266" s="936">
        <v>0</v>
      </c>
      <c r="K266" s="939">
        <v>1</v>
      </c>
      <c r="L266" s="939">
        <v>1</v>
      </c>
      <c r="M266" s="936">
        <v>0</v>
      </c>
      <c r="N266" s="936">
        <v>0</v>
      </c>
      <c r="O266" s="936">
        <v>0</v>
      </c>
      <c r="P266" s="936" t="s">
        <v>364</v>
      </c>
      <c r="Q266" s="936">
        <v>1</v>
      </c>
      <c r="R266" s="936">
        <v>1</v>
      </c>
      <c r="S266" s="936">
        <v>0</v>
      </c>
      <c r="T266" s="936">
        <v>0</v>
      </c>
    </row>
    <row r="267" spans="1:20" outlineLevel="5">
      <c r="A267" s="936" t="s">
        <v>718</v>
      </c>
      <c r="B267" s="936" t="s">
        <v>719</v>
      </c>
      <c r="C267" s="936">
        <v>11</v>
      </c>
      <c r="D267" s="937">
        <v>46085</v>
      </c>
      <c r="E267" s="937">
        <v>46098</v>
      </c>
      <c r="F267" s="937">
        <v>46085</v>
      </c>
      <c r="G267" s="937">
        <v>46097</v>
      </c>
      <c r="H267" s="937">
        <v>0</v>
      </c>
      <c r="I267" s="936">
        <v>0</v>
      </c>
      <c r="J267" s="936">
        <v>0</v>
      </c>
      <c r="K267" s="939">
        <v>1</v>
      </c>
      <c r="L267" s="939">
        <v>1</v>
      </c>
      <c r="M267" s="936">
        <v>0</v>
      </c>
      <c r="N267" s="936">
        <v>0</v>
      </c>
      <c r="O267" s="936">
        <v>0</v>
      </c>
      <c r="P267" s="936" t="s">
        <v>364</v>
      </c>
      <c r="Q267" s="936">
        <v>1</v>
      </c>
      <c r="R267" s="936">
        <v>1</v>
      </c>
      <c r="S267" s="936">
        <v>0</v>
      </c>
      <c r="T267" s="936">
        <v>0</v>
      </c>
    </row>
    <row r="268" spans="1:20" outlineLevel="5">
      <c r="A268" s="936" t="s">
        <v>714</v>
      </c>
      <c r="B268" s="936" t="s">
        <v>715</v>
      </c>
      <c r="C268" s="936">
        <v>8</v>
      </c>
      <c r="D268" s="937">
        <v>46089</v>
      </c>
      <c r="E268" s="937">
        <v>46098</v>
      </c>
      <c r="F268" s="937">
        <v>46089</v>
      </c>
      <c r="G268" s="937">
        <v>46097</v>
      </c>
      <c r="H268" s="937">
        <v>0</v>
      </c>
      <c r="I268" s="936">
        <v>0</v>
      </c>
      <c r="J268" s="936">
        <v>0</v>
      </c>
      <c r="K268" s="939">
        <v>1</v>
      </c>
      <c r="L268" s="939">
        <v>1</v>
      </c>
      <c r="M268" s="936">
        <v>0</v>
      </c>
      <c r="N268" s="936">
        <v>0</v>
      </c>
      <c r="O268" s="936">
        <v>0</v>
      </c>
      <c r="P268" s="936" t="s">
        <v>364</v>
      </c>
      <c r="Q268" s="936">
        <v>1</v>
      </c>
      <c r="R268" s="936">
        <v>1</v>
      </c>
      <c r="S268" s="936">
        <v>0</v>
      </c>
      <c r="T268" s="936">
        <v>0</v>
      </c>
    </row>
    <row r="269" spans="1:20" outlineLevel="4">
      <c r="A269" s="981" t="s">
        <v>720</v>
      </c>
      <c r="B269" s="981"/>
      <c r="C269" s="981">
        <v>19</v>
      </c>
      <c r="D269" s="982">
        <v>46076</v>
      </c>
      <c r="E269" s="982">
        <v>46098</v>
      </c>
      <c r="F269" s="982">
        <v>46076</v>
      </c>
      <c r="G269" s="982">
        <v>46097</v>
      </c>
      <c r="H269" s="982">
        <v>0</v>
      </c>
      <c r="I269" s="981">
        <v>0</v>
      </c>
      <c r="J269" s="981">
        <v>0</v>
      </c>
      <c r="K269" s="984">
        <v>0</v>
      </c>
      <c r="L269" s="984">
        <v>0</v>
      </c>
      <c r="M269" s="981">
        <v>0</v>
      </c>
      <c r="N269" s="981">
        <v>0</v>
      </c>
      <c r="O269" s="981">
        <v>0</v>
      </c>
      <c r="P269" s="981"/>
      <c r="Q269" s="981">
        <v>4</v>
      </c>
      <c r="R269" s="981">
        <v>4</v>
      </c>
      <c r="S269" s="981">
        <v>0</v>
      </c>
      <c r="T269" s="981">
        <v>0</v>
      </c>
    </row>
    <row r="270" spans="1:20" outlineLevel="5">
      <c r="A270" s="936" t="s">
        <v>721</v>
      </c>
      <c r="B270" s="936" t="s">
        <v>722</v>
      </c>
      <c r="C270" s="936">
        <v>19</v>
      </c>
      <c r="D270" s="937">
        <v>46076</v>
      </c>
      <c r="E270" s="937">
        <v>46098</v>
      </c>
      <c r="F270" s="937">
        <v>46076</v>
      </c>
      <c r="G270" s="937">
        <v>46097</v>
      </c>
      <c r="H270" s="937">
        <v>0</v>
      </c>
      <c r="I270" s="936">
        <v>0</v>
      </c>
      <c r="J270" s="936">
        <v>0</v>
      </c>
      <c r="K270" s="939">
        <v>1</v>
      </c>
      <c r="L270" s="939">
        <v>1</v>
      </c>
      <c r="M270" s="936">
        <v>0</v>
      </c>
      <c r="N270" s="936">
        <v>0</v>
      </c>
      <c r="O270" s="936">
        <v>0</v>
      </c>
      <c r="P270" s="936" t="s">
        <v>364</v>
      </c>
      <c r="Q270" s="936">
        <v>1</v>
      </c>
      <c r="R270" s="936">
        <v>1</v>
      </c>
      <c r="S270" s="936">
        <v>0</v>
      </c>
      <c r="T270" s="936">
        <v>0</v>
      </c>
    </row>
    <row r="271" spans="1:20" outlineLevel="5">
      <c r="A271" s="936" t="s">
        <v>723</v>
      </c>
      <c r="B271" s="936" t="s">
        <v>724</v>
      </c>
      <c r="C271" s="936">
        <v>15</v>
      </c>
      <c r="D271" s="937">
        <v>46081</v>
      </c>
      <c r="E271" s="937">
        <v>46098</v>
      </c>
      <c r="F271" s="937">
        <v>46081</v>
      </c>
      <c r="G271" s="937">
        <v>46097</v>
      </c>
      <c r="H271" s="937">
        <v>0</v>
      </c>
      <c r="I271" s="936">
        <v>0</v>
      </c>
      <c r="J271" s="936">
        <v>0</v>
      </c>
      <c r="K271" s="939">
        <v>1</v>
      </c>
      <c r="L271" s="939">
        <v>1</v>
      </c>
      <c r="M271" s="936">
        <v>0</v>
      </c>
      <c r="N271" s="936">
        <v>0</v>
      </c>
      <c r="O271" s="936">
        <v>0</v>
      </c>
      <c r="P271" s="936" t="s">
        <v>364</v>
      </c>
      <c r="Q271" s="936">
        <v>1</v>
      </c>
      <c r="R271" s="936">
        <v>1</v>
      </c>
      <c r="S271" s="936">
        <v>0</v>
      </c>
      <c r="T271" s="936">
        <v>0</v>
      </c>
    </row>
    <row r="272" spans="1:20" outlineLevel="5">
      <c r="A272" s="936" t="s">
        <v>725</v>
      </c>
      <c r="B272" s="936" t="s">
        <v>726</v>
      </c>
      <c r="C272" s="936">
        <v>11</v>
      </c>
      <c r="D272" s="937">
        <v>46085</v>
      </c>
      <c r="E272" s="937">
        <v>46098</v>
      </c>
      <c r="F272" s="937">
        <v>46085</v>
      </c>
      <c r="G272" s="937">
        <v>46097</v>
      </c>
      <c r="H272" s="937">
        <v>0</v>
      </c>
      <c r="I272" s="936">
        <v>0</v>
      </c>
      <c r="J272" s="936">
        <v>0</v>
      </c>
      <c r="K272" s="939">
        <v>1</v>
      </c>
      <c r="L272" s="939">
        <v>1</v>
      </c>
      <c r="M272" s="936">
        <v>0</v>
      </c>
      <c r="N272" s="936">
        <v>0</v>
      </c>
      <c r="O272" s="936">
        <v>0</v>
      </c>
      <c r="P272" s="936" t="s">
        <v>364</v>
      </c>
      <c r="Q272" s="936">
        <v>1</v>
      </c>
      <c r="R272" s="936">
        <v>1</v>
      </c>
      <c r="S272" s="936">
        <v>0</v>
      </c>
      <c r="T272" s="936">
        <v>0</v>
      </c>
    </row>
    <row r="273" spans="1:20" outlineLevel="5">
      <c r="A273" s="936" t="s">
        <v>727</v>
      </c>
      <c r="B273" s="936" t="s">
        <v>728</v>
      </c>
      <c r="C273" s="936">
        <v>11</v>
      </c>
      <c r="D273" s="937">
        <v>46085</v>
      </c>
      <c r="E273" s="937">
        <v>46098</v>
      </c>
      <c r="F273" s="937">
        <v>46085</v>
      </c>
      <c r="G273" s="937">
        <v>46097</v>
      </c>
      <c r="H273" s="937">
        <v>0</v>
      </c>
      <c r="I273" s="936">
        <v>0</v>
      </c>
      <c r="J273" s="936">
        <v>0</v>
      </c>
      <c r="K273" s="939">
        <v>1</v>
      </c>
      <c r="L273" s="939">
        <v>1</v>
      </c>
      <c r="M273" s="936">
        <v>0</v>
      </c>
      <c r="N273" s="936">
        <v>0</v>
      </c>
      <c r="O273" s="936">
        <v>0</v>
      </c>
      <c r="P273" s="936" t="s">
        <v>364</v>
      </c>
      <c r="Q273" s="936">
        <v>1</v>
      </c>
      <c r="R273" s="936">
        <v>1</v>
      </c>
      <c r="S273" s="936">
        <v>0</v>
      </c>
      <c r="T273" s="936">
        <v>0</v>
      </c>
    </row>
    <row r="274" spans="1:20" outlineLevel="4">
      <c r="A274" s="981" t="s">
        <v>635</v>
      </c>
      <c r="B274" s="981"/>
      <c r="C274" s="981">
        <v>4</v>
      </c>
      <c r="D274" s="982">
        <v>46093</v>
      </c>
      <c r="E274" s="982">
        <v>46098</v>
      </c>
      <c r="F274" s="982">
        <v>46093</v>
      </c>
      <c r="G274" s="982">
        <v>46097</v>
      </c>
      <c r="H274" s="982">
        <v>0</v>
      </c>
      <c r="I274" s="981">
        <v>0</v>
      </c>
      <c r="J274" s="981">
        <v>0</v>
      </c>
      <c r="K274" s="984">
        <v>0</v>
      </c>
      <c r="L274" s="984">
        <v>0</v>
      </c>
      <c r="M274" s="981">
        <v>0</v>
      </c>
      <c r="N274" s="981">
        <v>0</v>
      </c>
      <c r="O274" s="981">
        <v>0</v>
      </c>
      <c r="P274" s="981"/>
      <c r="Q274" s="981">
        <v>3</v>
      </c>
      <c r="R274" s="981">
        <v>3</v>
      </c>
      <c r="S274" s="981">
        <v>0</v>
      </c>
      <c r="T274" s="981">
        <v>0</v>
      </c>
    </row>
    <row r="275" spans="1:20" outlineLevel="5">
      <c r="A275" s="936" t="s">
        <v>729</v>
      </c>
      <c r="B275" s="936" t="s">
        <v>730</v>
      </c>
      <c r="C275" s="936">
        <v>4</v>
      </c>
      <c r="D275" s="937">
        <v>46093</v>
      </c>
      <c r="E275" s="937">
        <v>46098</v>
      </c>
      <c r="F275" s="937">
        <v>46093</v>
      </c>
      <c r="G275" s="937">
        <v>46097</v>
      </c>
      <c r="H275" s="937">
        <v>0</v>
      </c>
      <c r="I275" s="936">
        <v>0</v>
      </c>
      <c r="J275" s="936">
        <v>0</v>
      </c>
      <c r="K275" s="939">
        <v>1</v>
      </c>
      <c r="L275" s="939">
        <v>1</v>
      </c>
      <c r="M275" s="936">
        <v>0</v>
      </c>
      <c r="N275" s="936">
        <v>0</v>
      </c>
      <c r="O275" s="936">
        <v>0</v>
      </c>
      <c r="P275" s="936" t="s">
        <v>364</v>
      </c>
      <c r="Q275" s="936">
        <v>1</v>
      </c>
      <c r="R275" s="936">
        <v>1</v>
      </c>
      <c r="S275" s="936">
        <v>0</v>
      </c>
      <c r="T275" s="936">
        <v>0</v>
      </c>
    </row>
    <row r="276" spans="1:20" outlineLevel="5">
      <c r="A276" s="936" t="s">
        <v>731</v>
      </c>
      <c r="B276" s="936" t="s">
        <v>732</v>
      </c>
      <c r="C276" s="936">
        <v>4</v>
      </c>
      <c r="D276" s="937">
        <v>46093</v>
      </c>
      <c r="E276" s="937">
        <v>46098</v>
      </c>
      <c r="F276" s="937">
        <v>46093</v>
      </c>
      <c r="G276" s="937">
        <v>46097</v>
      </c>
      <c r="H276" s="937">
        <v>0</v>
      </c>
      <c r="I276" s="936">
        <v>0</v>
      </c>
      <c r="J276" s="936">
        <v>0</v>
      </c>
      <c r="K276" s="939">
        <v>1</v>
      </c>
      <c r="L276" s="939">
        <v>1</v>
      </c>
      <c r="M276" s="936">
        <v>0</v>
      </c>
      <c r="N276" s="936">
        <v>0</v>
      </c>
      <c r="O276" s="936">
        <v>0</v>
      </c>
      <c r="P276" s="936" t="s">
        <v>364</v>
      </c>
      <c r="Q276" s="936">
        <v>1</v>
      </c>
      <c r="R276" s="936">
        <v>1</v>
      </c>
      <c r="S276" s="936">
        <v>0</v>
      </c>
      <c r="T276" s="936">
        <v>0</v>
      </c>
    </row>
    <row r="277" spans="1:20" outlineLevel="5">
      <c r="A277" s="936" t="s">
        <v>733</v>
      </c>
      <c r="B277" s="936" t="s">
        <v>734</v>
      </c>
      <c r="C277" s="936">
        <v>4</v>
      </c>
      <c r="D277" s="937">
        <v>46093</v>
      </c>
      <c r="E277" s="937">
        <v>46098</v>
      </c>
      <c r="F277" s="937">
        <v>46093</v>
      </c>
      <c r="G277" s="937">
        <v>46097</v>
      </c>
      <c r="H277" s="937">
        <v>0</v>
      </c>
      <c r="I277" s="936">
        <v>0</v>
      </c>
      <c r="J277" s="936">
        <v>0</v>
      </c>
      <c r="K277" s="939">
        <v>1</v>
      </c>
      <c r="L277" s="939">
        <v>1</v>
      </c>
      <c r="M277" s="936">
        <v>0</v>
      </c>
      <c r="N277" s="936">
        <v>0</v>
      </c>
      <c r="O277" s="936">
        <v>0</v>
      </c>
      <c r="P277" s="936" t="s">
        <v>364</v>
      </c>
      <c r="Q277" s="936">
        <v>1</v>
      </c>
      <c r="R277" s="936">
        <v>1</v>
      </c>
      <c r="S277" s="936">
        <v>0</v>
      </c>
      <c r="T277" s="936">
        <v>0</v>
      </c>
    </row>
    <row r="278" spans="1:20" outlineLevel="4">
      <c r="A278" s="981" t="s">
        <v>640</v>
      </c>
      <c r="B278" s="981"/>
      <c r="C278" s="981">
        <v>17</v>
      </c>
      <c r="D278" s="982">
        <v>46078</v>
      </c>
      <c r="E278" s="982">
        <v>46098</v>
      </c>
      <c r="F278" s="982">
        <v>46078</v>
      </c>
      <c r="G278" s="982">
        <v>46097</v>
      </c>
      <c r="H278" s="982">
        <v>0</v>
      </c>
      <c r="I278" s="981">
        <v>0</v>
      </c>
      <c r="J278" s="981">
        <v>0</v>
      </c>
      <c r="K278" s="984">
        <v>0</v>
      </c>
      <c r="L278" s="984">
        <v>0</v>
      </c>
      <c r="M278" s="981">
        <v>0</v>
      </c>
      <c r="N278" s="981">
        <v>0</v>
      </c>
      <c r="O278" s="981">
        <v>0</v>
      </c>
      <c r="P278" s="981"/>
      <c r="Q278" s="981">
        <v>2</v>
      </c>
      <c r="R278" s="981">
        <v>2</v>
      </c>
      <c r="S278" s="981">
        <v>0</v>
      </c>
      <c r="T278" s="981">
        <v>0</v>
      </c>
    </row>
    <row r="279" spans="1:20" outlineLevel="5">
      <c r="A279" s="936" t="s">
        <v>735</v>
      </c>
      <c r="B279" s="936" t="s">
        <v>736</v>
      </c>
      <c r="C279" s="936">
        <v>17</v>
      </c>
      <c r="D279" s="937">
        <v>46078</v>
      </c>
      <c r="E279" s="937">
        <v>46098</v>
      </c>
      <c r="F279" s="937">
        <v>46078</v>
      </c>
      <c r="G279" s="937">
        <v>46097</v>
      </c>
      <c r="H279" s="937">
        <v>0</v>
      </c>
      <c r="I279" s="936">
        <v>0</v>
      </c>
      <c r="J279" s="936">
        <v>0</v>
      </c>
      <c r="K279" s="939">
        <v>1</v>
      </c>
      <c r="L279" s="939">
        <v>1</v>
      </c>
      <c r="M279" s="936">
        <v>0</v>
      </c>
      <c r="N279" s="936">
        <v>0</v>
      </c>
      <c r="O279" s="936">
        <v>0</v>
      </c>
      <c r="P279" s="936" t="s">
        <v>364</v>
      </c>
      <c r="Q279" s="936">
        <v>1</v>
      </c>
      <c r="R279" s="936">
        <v>1</v>
      </c>
      <c r="S279" s="936">
        <v>0</v>
      </c>
      <c r="T279" s="936">
        <v>0</v>
      </c>
    </row>
    <row r="280" spans="1:20" outlineLevel="5">
      <c r="A280" s="936" t="s">
        <v>737</v>
      </c>
      <c r="B280" s="936" t="s">
        <v>738</v>
      </c>
      <c r="C280" s="936">
        <v>12</v>
      </c>
      <c r="D280" s="937">
        <v>46084</v>
      </c>
      <c r="E280" s="937">
        <v>46098</v>
      </c>
      <c r="F280" s="937">
        <v>46084</v>
      </c>
      <c r="G280" s="937">
        <v>46097</v>
      </c>
      <c r="H280" s="937">
        <v>0</v>
      </c>
      <c r="I280" s="936">
        <v>0</v>
      </c>
      <c r="J280" s="936">
        <v>0</v>
      </c>
      <c r="K280" s="939">
        <v>1</v>
      </c>
      <c r="L280" s="939">
        <v>1</v>
      </c>
      <c r="M280" s="936">
        <v>0</v>
      </c>
      <c r="N280" s="936">
        <v>0</v>
      </c>
      <c r="O280" s="936">
        <v>0</v>
      </c>
      <c r="P280" s="936" t="s">
        <v>364</v>
      </c>
      <c r="Q280" s="936">
        <v>1</v>
      </c>
      <c r="R280" s="936">
        <v>1</v>
      </c>
      <c r="S280" s="936">
        <v>0</v>
      </c>
      <c r="T280" s="936">
        <v>0</v>
      </c>
    </row>
    <row r="281" spans="1:20" outlineLevel="4">
      <c r="A281" s="981" t="s">
        <v>645</v>
      </c>
      <c r="B281" s="981"/>
      <c r="C281" s="981">
        <v>4</v>
      </c>
      <c r="D281" s="982">
        <v>46093</v>
      </c>
      <c r="E281" s="982">
        <v>46098</v>
      </c>
      <c r="F281" s="982">
        <v>46093</v>
      </c>
      <c r="G281" s="982">
        <v>46097</v>
      </c>
      <c r="H281" s="982">
        <v>0</v>
      </c>
      <c r="I281" s="981">
        <v>0</v>
      </c>
      <c r="J281" s="981">
        <v>0</v>
      </c>
      <c r="K281" s="984">
        <v>0</v>
      </c>
      <c r="L281" s="984">
        <v>0</v>
      </c>
      <c r="M281" s="981">
        <v>0</v>
      </c>
      <c r="N281" s="981">
        <v>0</v>
      </c>
      <c r="O281" s="981">
        <v>0</v>
      </c>
      <c r="P281" s="981"/>
      <c r="Q281" s="981">
        <v>1</v>
      </c>
      <c r="R281" s="981">
        <v>1</v>
      </c>
      <c r="S281" s="981">
        <v>0</v>
      </c>
      <c r="T281" s="981">
        <v>0</v>
      </c>
    </row>
    <row r="282" spans="1:20" outlineLevel="5">
      <c r="A282" s="936" t="s">
        <v>739</v>
      </c>
      <c r="B282" s="936" t="s">
        <v>740</v>
      </c>
      <c r="C282" s="936">
        <v>4</v>
      </c>
      <c r="D282" s="937">
        <v>46093</v>
      </c>
      <c r="E282" s="937">
        <v>46098</v>
      </c>
      <c r="F282" s="937">
        <v>46093</v>
      </c>
      <c r="G282" s="937">
        <v>46097</v>
      </c>
      <c r="H282" s="937">
        <v>0</v>
      </c>
      <c r="I282" s="936">
        <v>0</v>
      </c>
      <c r="J282" s="936">
        <v>0</v>
      </c>
      <c r="K282" s="939">
        <v>1</v>
      </c>
      <c r="L282" s="939">
        <v>1</v>
      </c>
      <c r="M282" s="936">
        <v>0</v>
      </c>
      <c r="N282" s="936">
        <v>0</v>
      </c>
      <c r="O282" s="936">
        <v>0</v>
      </c>
      <c r="P282" s="936" t="s">
        <v>364</v>
      </c>
      <c r="Q282" s="936">
        <v>1</v>
      </c>
      <c r="R282" s="936">
        <v>1</v>
      </c>
      <c r="S282" s="936">
        <v>0</v>
      </c>
      <c r="T282" s="936">
        <v>0</v>
      </c>
    </row>
    <row r="283" spans="1:20" outlineLevel="4">
      <c r="A283" s="981" t="s">
        <v>741</v>
      </c>
      <c r="B283" s="981"/>
      <c r="C283" s="981">
        <v>4</v>
      </c>
      <c r="D283" s="982">
        <v>46093</v>
      </c>
      <c r="E283" s="982">
        <v>46098</v>
      </c>
      <c r="F283" s="982">
        <v>46093</v>
      </c>
      <c r="G283" s="982">
        <v>46097</v>
      </c>
      <c r="H283" s="982">
        <v>0</v>
      </c>
      <c r="I283" s="981">
        <v>0</v>
      </c>
      <c r="J283" s="981">
        <v>0</v>
      </c>
      <c r="K283" s="984">
        <v>0</v>
      </c>
      <c r="L283" s="984">
        <v>0</v>
      </c>
      <c r="M283" s="981">
        <v>0</v>
      </c>
      <c r="N283" s="981">
        <v>0</v>
      </c>
      <c r="O283" s="981">
        <v>0</v>
      </c>
      <c r="P283" s="981"/>
      <c r="Q283" s="981">
        <v>1</v>
      </c>
      <c r="R283" s="981">
        <v>1</v>
      </c>
      <c r="S283" s="981">
        <v>0</v>
      </c>
      <c r="T283" s="981">
        <v>0</v>
      </c>
    </row>
    <row r="284" spans="1:20" outlineLevel="5">
      <c r="A284" s="936" t="s">
        <v>742</v>
      </c>
      <c r="B284" s="936" t="s">
        <v>743</v>
      </c>
      <c r="C284" s="936">
        <v>4</v>
      </c>
      <c r="D284" s="937">
        <v>46093</v>
      </c>
      <c r="E284" s="937">
        <v>46098</v>
      </c>
      <c r="F284" s="937">
        <v>46093</v>
      </c>
      <c r="G284" s="937">
        <v>46097</v>
      </c>
      <c r="H284" s="937">
        <v>0</v>
      </c>
      <c r="I284" s="936">
        <v>0</v>
      </c>
      <c r="J284" s="936">
        <v>0</v>
      </c>
      <c r="K284" s="939">
        <v>1</v>
      </c>
      <c r="L284" s="939">
        <v>1</v>
      </c>
      <c r="M284" s="936">
        <v>0</v>
      </c>
      <c r="N284" s="936">
        <v>0</v>
      </c>
      <c r="O284" s="936">
        <v>0</v>
      </c>
      <c r="P284" s="936" t="s">
        <v>364</v>
      </c>
      <c r="Q284" s="936">
        <v>1</v>
      </c>
      <c r="R284" s="936">
        <v>1</v>
      </c>
      <c r="S284" s="936">
        <v>0</v>
      </c>
      <c r="T284" s="936">
        <v>0</v>
      </c>
    </row>
    <row r="285" spans="1:20" outlineLevel="2">
      <c r="A285" s="959" t="s">
        <v>744</v>
      </c>
      <c r="B285" s="959"/>
      <c r="C285" s="959">
        <v>118</v>
      </c>
      <c r="D285" s="960">
        <v>46074</v>
      </c>
      <c r="E285" s="960">
        <v>46221</v>
      </c>
      <c r="F285" s="960">
        <v>46074</v>
      </c>
      <c r="G285" s="960">
        <v>46296</v>
      </c>
      <c r="H285" s="961">
        <v>526126.19999999995</v>
      </c>
      <c r="I285" s="961">
        <v>526126.19999999995</v>
      </c>
      <c r="J285" s="961">
        <v>526126.19999999995</v>
      </c>
      <c r="K285" s="962">
        <v>1</v>
      </c>
      <c r="L285" s="962">
        <v>1</v>
      </c>
      <c r="M285" s="961">
        <v>0</v>
      </c>
      <c r="N285" s="959">
        <v>0</v>
      </c>
      <c r="O285" s="959">
        <v>0</v>
      </c>
      <c r="P285" s="961"/>
      <c r="Q285" s="959">
        <v>75</v>
      </c>
      <c r="R285" s="959">
        <v>75</v>
      </c>
      <c r="S285" s="959">
        <v>0</v>
      </c>
      <c r="T285" s="959">
        <v>0</v>
      </c>
    </row>
    <row r="286" spans="1:20" outlineLevel="3">
      <c r="A286" s="967" t="s">
        <v>608</v>
      </c>
      <c r="B286" s="967"/>
      <c r="C286" s="967">
        <v>111</v>
      </c>
      <c r="D286" s="968">
        <v>46083</v>
      </c>
      <c r="E286" s="968">
        <v>46221</v>
      </c>
      <c r="F286" s="968">
        <v>46083</v>
      </c>
      <c r="G286" s="968">
        <v>46296</v>
      </c>
      <c r="H286" s="969">
        <v>358885.26</v>
      </c>
      <c r="I286" s="969">
        <v>358885.26</v>
      </c>
      <c r="J286" s="969">
        <v>358885.26</v>
      </c>
      <c r="K286" s="970">
        <v>1</v>
      </c>
      <c r="L286" s="970">
        <v>1</v>
      </c>
      <c r="M286" s="969">
        <v>0</v>
      </c>
      <c r="N286" s="967">
        <v>0</v>
      </c>
      <c r="O286" s="967">
        <v>0</v>
      </c>
      <c r="P286" s="969"/>
      <c r="Q286" s="967">
        <v>36</v>
      </c>
      <c r="R286" s="967">
        <v>36</v>
      </c>
      <c r="S286" s="967">
        <v>0</v>
      </c>
      <c r="T286" s="967">
        <v>0</v>
      </c>
    </row>
    <row r="287" spans="1:20" outlineLevel="4">
      <c r="A287" s="981" t="s">
        <v>609</v>
      </c>
      <c r="B287" s="981"/>
      <c r="C287" s="981">
        <v>2</v>
      </c>
      <c r="D287" s="982">
        <v>46153</v>
      </c>
      <c r="E287" s="982">
        <v>46154</v>
      </c>
      <c r="F287" s="982">
        <v>46153</v>
      </c>
      <c r="G287" s="982">
        <v>46154</v>
      </c>
      <c r="H287" s="983">
        <v>19812.18</v>
      </c>
      <c r="I287" s="983">
        <v>19812.18</v>
      </c>
      <c r="J287" s="983">
        <v>19812.18</v>
      </c>
      <c r="K287" s="984">
        <v>1</v>
      </c>
      <c r="L287" s="984">
        <v>1</v>
      </c>
      <c r="M287" s="983">
        <v>0</v>
      </c>
      <c r="N287" s="981">
        <v>0</v>
      </c>
      <c r="O287" s="981">
        <v>0</v>
      </c>
      <c r="P287" s="983"/>
      <c r="Q287" s="981">
        <v>3</v>
      </c>
      <c r="R287" s="981">
        <v>3</v>
      </c>
      <c r="S287" s="981">
        <v>0</v>
      </c>
      <c r="T287" s="981">
        <v>0</v>
      </c>
    </row>
    <row r="288" spans="1:20" outlineLevel="5">
      <c r="A288" s="936" t="s">
        <v>746</v>
      </c>
      <c r="B288" s="936" t="s">
        <v>613</v>
      </c>
      <c r="C288" s="936">
        <v>2</v>
      </c>
      <c r="D288" s="937">
        <v>46153</v>
      </c>
      <c r="E288" s="937">
        <v>46154</v>
      </c>
      <c r="F288" s="937">
        <v>46153</v>
      </c>
      <c r="G288" s="937">
        <v>46154</v>
      </c>
      <c r="H288" s="938">
        <v>4007.97</v>
      </c>
      <c r="I288" s="938">
        <v>4007.97</v>
      </c>
      <c r="J288" s="938">
        <v>4007.97</v>
      </c>
      <c r="K288" s="939">
        <v>1</v>
      </c>
      <c r="L288" s="939">
        <v>1</v>
      </c>
      <c r="M288" s="938">
        <v>0</v>
      </c>
      <c r="N288" s="936">
        <v>0</v>
      </c>
      <c r="O288" s="936">
        <v>0</v>
      </c>
      <c r="P288" s="938" t="s">
        <v>364</v>
      </c>
      <c r="Q288" s="936">
        <v>1</v>
      </c>
      <c r="R288" s="936">
        <v>1</v>
      </c>
      <c r="S288" s="936">
        <v>0</v>
      </c>
      <c r="T288" s="936">
        <v>0</v>
      </c>
    </row>
    <row r="289" spans="1:20" outlineLevel="5">
      <c r="A289" s="936" t="s">
        <v>747</v>
      </c>
      <c r="B289" s="936" t="s">
        <v>615</v>
      </c>
      <c r="C289" s="936">
        <v>2</v>
      </c>
      <c r="D289" s="937">
        <v>46153</v>
      </c>
      <c r="E289" s="937">
        <v>46154</v>
      </c>
      <c r="F289" s="937">
        <v>46153</v>
      </c>
      <c r="G289" s="937">
        <v>46154</v>
      </c>
      <c r="H289" s="938">
        <v>2529.21</v>
      </c>
      <c r="I289" s="938">
        <v>2529.21</v>
      </c>
      <c r="J289" s="938">
        <v>2529.21</v>
      </c>
      <c r="K289" s="939">
        <v>1</v>
      </c>
      <c r="L289" s="939">
        <v>1</v>
      </c>
      <c r="M289" s="938">
        <v>0</v>
      </c>
      <c r="N289" s="936">
        <v>0</v>
      </c>
      <c r="O289" s="936">
        <v>0</v>
      </c>
      <c r="P289" s="938" t="s">
        <v>364</v>
      </c>
      <c r="Q289" s="936">
        <v>1</v>
      </c>
      <c r="R289" s="936">
        <v>1</v>
      </c>
      <c r="S289" s="936">
        <v>0</v>
      </c>
      <c r="T289" s="936">
        <v>0</v>
      </c>
    </row>
    <row r="290" spans="1:20" outlineLevel="5">
      <c r="A290" s="936" t="s">
        <v>745</v>
      </c>
      <c r="B290" s="936" t="s">
        <v>611</v>
      </c>
      <c r="C290" s="936">
        <v>2</v>
      </c>
      <c r="D290" s="937">
        <v>46153</v>
      </c>
      <c r="E290" s="937">
        <v>46154</v>
      </c>
      <c r="F290" s="937">
        <v>46153</v>
      </c>
      <c r="G290" s="937">
        <v>46154</v>
      </c>
      <c r="H290" s="938">
        <v>13275</v>
      </c>
      <c r="I290" s="938">
        <v>13275</v>
      </c>
      <c r="J290" s="938">
        <v>13275</v>
      </c>
      <c r="K290" s="939">
        <v>1</v>
      </c>
      <c r="L290" s="939">
        <v>1</v>
      </c>
      <c r="M290" s="938">
        <v>0</v>
      </c>
      <c r="N290" s="936">
        <v>0</v>
      </c>
      <c r="O290" s="936">
        <v>0</v>
      </c>
      <c r="P290" s="938" t="s">
        <v>364</v>
      </c>
      <c r="Q290" s="936">
        <v>1</v>
      </c>
      <c r="R290" s="936">
        <v>1</v>
      </c>
      <c r="S290" s="936">
        <v>0</v>
      </c>
      <c r="T290" s="936">
        <v>0</v>
      </c>
    </row>
    <row r="291" spans="1:20" outlineLevel="4">
      <c r="A291" s="981" t="s">
        <v>616</v>
      </c>
      <c r="B291" s="981"/>
      <c r="C291" s="981">
        <v>96</v>
      </c>
      <c r="D291" s="982">
        <v>46083</v>
      </c>
      <c r="E291" s="982">
        <v>46203</v>
      </c>
      <c r="F291" s="982">
        <v>46083</v>
      </c>
      <c r="G291" s="982">
        <v>46284</v>
      </c>
      <c r="H291" s="983">
        <v>273522.53999999998</v>
      </c>
      <c r="I291" s="983">
        <v>273522.53999999998</v>
      </c>
      <c r="J291" s="983">
        <v>273522.53999999998</v>
      </c>
      <c r="K291" s="984">
        <v>1</v>
      </c>
      <c r="L291" s="985">
        <v>1</v>
      </c>
      <c r="M291" s="983">
        <v>0</v>
      </c>
      <c r="N291" s="981">
        <v>0</v>
      </c>
      <c r="O291" s="981">
        <v>0</v>
      </c>
      <c r="P291" s="983"/>
      <c r="Q291" s="981">
        <v>6</v>
      </c>
      <c r="R291" s="981">
        <v>6</v>
      </c>
      <c r="S291" s="981">
        <v>0</v>
      </c>
      <c r="T291" s="981">
        <v>0</v>
      </c>
    </row>
    <row r="292" spans="1:20" outlineLevel="5">
      <c r="A292" s="936" t="s">
        <v>752</v>
      </c>
      <c r="B292" s="936" t="s">
        <v>3048</v>
      </c>
      <c r="C292" s="936">
        <v>91</v>
      </c>
      <c r="D292" s="937">
        <v>46083</v>
      </c>
      <c r="E292" s="937">
        <v>46197</v>
      </c>
      <c r="F292" s="937">
        <v>46083</v>
      </c>
      <c r="G292" s="937">
        <v>46197</v>
      </c>
      <c r="H292" s="938">
        <v>62622.07</v>
      </c>
      <c r="I292" s="938">
        <v>62622.07</v>
      </c>
      <c r="J292" s="938">
        <v>62622.07</v>
      </c>
      <c r="K292" s="939">
        <v>1</v>
      </c>
      <c r="L292" s="939">
        <v>1</v>
      </c>
      <c r="M292" s="938">
        <v>0</v>
      </c>
      <c r="N292" s="936">
        <v>0</v>
      </c>
      <c r="O292" s="936">
        <v>0</v>
      </c>
      <c r="P292" s="938" t="s">
        <v>364</v>
      </c>
      <c r="Q292" s="936">
        <v>1</v>
      </c>
      <c r="R292" s="936">
        <v>1</v>
      </c>
      <c r="S292" s="936">
        <v>0</v>
      </c>
      <c r="T292" s="936">
        <v>0</v>
      </c>
    </row>
    <row r="293" spans="1:20" outlineLevel="5">
      <c r="A293" s="936" t="s">
        <v>748</v>
      </c>
      <c r="B293" s="936" t="s">
        <v>618</v>
      </c>
      <c r="C293" s="936">
        <v>8</v>
      </c>
      <c r="D293" s="937">
        <v>46154</v>
      </c>
      <c r="E293" s="937">
        <v>46162</v>
      </c>
      <c r="F293" s="937">
        <v>46154</v>
      </c>
      <c r="G293" s="937">
        <v>46162</v>
      </c>
      <c r="H293" s="938">
        <v>13051.5</v>
      </c>
      <c r="I293" s="938">
        <v>13051.5</v>
      </c>
      <c r="J293" s="938">
        <v>13051.5</v>
      </c>
      <c r="K293" s="939">
        <v>1</v>
      </c>
      <c r="L293" s="939">
        <v>1</v>
      </c>
      <c r="M293" s="938">
        <v>0</v>
      </c>
      <c r="N293" s="936">
        <v>0</v>
      </c>
      <c r="O293" s="936">
        <v>0</v>
      </c>
      <c r="P293" s="938" t="s">
        <v>364</v>
      </c>
      <c r="Q293" s="936">
        <v>1</v>
      </c>
      <c r="R293" s="936">
        <v>1</v>
      </c>
      <c r="S293" s="936">
        <v>0</v>
      </c>
      <c r="T293" s="936">
        <v>0</v>
      </c>
    </row>
    <row r="294" spans="1:20" outlineLevel="5">
      <c r="A294" s="936" t="s">
        <v>749</v>
      </c>
      <c r="B294" s="936" t="s">
        <v>620</v>
      </c>
      <c r="C294" s="936">
        <v>8</v>
      </c>
      <c r="D294" s="937">
        <v>46154</v>
      </c>
      <c r="E294" s="937">
        <v>46162</v>
      </c>
      <c r="F294" s="937">
        <v>46154</v>
      </c>
      <c r="G294" s="937">
        <v>46162</v>
      </c>
      <c r="H294" s="938">
        <v>2256</v>
      </c>
      <c r="I294" s="938">
        <v>2256</v>
      </c>
      <c r="J294" s="938">
        <v>2256</v>
      </c>
      <c r="K294" s="939">
        <v>1</v>
      </c>
      <c r="L294" s="939">
        <v>1</v>
      </c>
      <c r="M294" s="938">
        <v>0</v>
      </c>
      <c r="N294" s="936">
        <v>0</v>
      </c>
      <c r="O294" s="936">
        <v>0</v>
      </c>
      <c r="P294" s="938" t="s">
        <v>364</v>
      </c>
      <c r="Q294" s="936">
        <v>1</v>
      </c>
      <c r="R294" s="936">
        <v>1</v>
      </c>
      <c r="S294" s="936">
        <v>0</v>
      </c>
      <c r="T294" s="936">
        <v>0</v>
      </c>
    </row>
    <row r="295" spans="1:20" outlineLevel="5">
      <c r="A295" s="936" t="s">
        <v>750</v>
      </c>
      <c r="B295" s="936" t="s">
        <v>622</v>
      </c>
      <c r="C295" s="936">
        <v>8</v>
      </c>
      <c r="D295" s="937">
        <v>46154</v>
      </c>
      <c r="E295" s="937">
        <v>46162</v>
      </c>
      <c r="F295" s="937">
        <v>46154</v>
      </c>
      <c r="G295" s="937">
        <v>46162</v>
      </c>
      <c r="H295" s="938">
        <v>5950.8</v>
      </c>
      <c r="I295" s="938">
        <v>5950.8</v>
      </c>
      <c r="J295" s="938">
        <v>5950.8</v>
      </c>
      <c r="K295" s="939">
        <v>1</v>
      </c>
      <c r="L295" s="939">
        <v>1</v>
      </c>
      <c r="M295" s="938">
        <v>0</v>
      </c>
      <c r="N295" s="936">
        <v>0</v>
      </c>
      <c r="O295" s="936">
        <v>0</v>
      </c>
      <c r="P295" s="938" t="s">
        <v>364</v>
      </c>
      <c r="Q295" s="936">
        <v>1</v>
      </c>
      <c r="R295" s="936">
        <v>1</v>
      </c>
      <c r="S295" s="936">
        <v>0</v>
      </c>
      <c r="T295" s="936">
        <v>0</v>
      </c>
    </row>
    <row r="296" spans="1:20" outlineLevel="5">
      <c r="A296" s="936" t="s">
        <v>751</v>
      </c>
      <c r="B296" s="936" t="s">
        <v>624</v>
      </c>
      <c r="C296" s="936">
        <v>8</v>
      </c>
      <c r="D296" s="937">
        <v>46154</v>
      </c>
      <c r="E296" s="937">
        <v>46162</v>
      </c>
      <c r="F296" s="937">
        <v>46154</v>
      </c>
      <c r="G296" s="937">
        <v>46162</v>
      </c>
      <c r="H296" s="938">
        <v>43524</v>
      </c>
      <c r="I296" s="938">
        <v>43524</v>
      </c>
      <c r="J296" s="938">
        <v>43524</v>
      </c>
      <c r="K296" s="939">
        <v>1</v>
      </c>
      <c r="L296" s="939">
        <v>1</v>
      </c>
      <c r="M296" s="938">
        <v>0</v>
      </c>
      <c r="N296" s="936">
        <v>0</v>
      </c>
      <c r="O296" s="936">
        <v>0</v>
      </c>
      <c r="P296" s="938" t="s">
        <v>364</v>
      </c>
      <c r="Q296" s="936">
        <v>1</v>
      </c>
      <c r="R296" s="936">
        <v>1</v>
      </c>
      <c r="S296" s="936">
        <v>0</v>
      </c>
      <c r="T296" s="936">
        <v>0</v>
      </c>
    </row>
    <row r="297" spans="1:20" outlineLevel="5">
      <c r="A297" s="936" t="s">
        <v>3051</v>
      </c>
      <c r="B297" s="936" t="s">
        <v>3050</v>
      </c>
      <c r="C297" s="936">
        <v>5</v>
      </c>
      <c r="D297" s="937">
        <v>46198</v>
      </c>
      <c r="E297" s="937">
        <v>46203</v>
      </c>
      <c r="F297" s="937">
        <v>46205</v>
      </c>
      <c r="G297" s="937">
        <v>46284</v>
      </c>
      <c r="H297" s="938">
        <v>146118.17000000001</v>
      </c>
      <c r="I297" s="938">
        <v>146118.17000000001</v>
      </c>
      <c r="J297" s="938">
        <v>146118.17000000001</v>
      </c>
      <c r="K297" s="939">
        <v>1</v>
      </c>
      <c r="L297" s="939">
        <v>1</v>
      </c>
      <c r="M297" s="938">
        <v>0</v>
      </c>
      <c r="N297" s="936">
        <v>0</v>
      </c>
      <c r="O297" s="936">
        <v>0</v>
      </c>
      <c r="P297" s="938" t="s">
        <v>364</v>
      </c>
      <c r="Q297" s="936">
        <v>1</v>
      </c>
      <c r="R297" s="936">
        <v>1</v>
      </c>
      <c r="S297" s="936">
        <v>0</v>
      </c>
      <c r="T297" s="936">
        <v>0</v>
      </c>
    </row>
    <row r="298" spans="1:20" outlineLevel="4">
      <c r="A298" s="981" t="s">
        <v>627</v>
      </c>
      <c r="B298" s="981"/>
      <c r="C298" s="981">
        <v>40</v>
      </c>
      <c r="D298" s="982">
        <v>46090</v>
      </c>
      <c r="E298" s="982">
        <v>46140</v>
      </c>
      <c r="F298" s="982">
        <v>46090</v>
      </c>
      <c r="G298" s="982">
        <v>46140</v>
      </c>
      <c r="H298" s="983">
        <v>1417.5</v>
      </c>
      <c r="I298" s="983">
        <v>1417.5</v>
      </c>
      <c r="J298" s="983">
        <v>1417.5</v>
      </c>
      <c r="K298" s="984">
        <v>1</v>
      </c>
      <c r="L298" s="984">
        <v>1</v>
      </c>
      <c r="M298" s="983">
        <v>0</v>
      </c>
      <c r="N298" s="981">
        <v>0</v>
      </c>
      <c r="O298" s="981">
        <v>0</v>
      </c>
      <c r="P298" s="983"/>
      <c r="Q298" s="981">
        <v>1</v>
      </c>
      <c r="R298" s="981">
        <v>1</v>
      </c>
      <c r="S298" s="981">
        <v>0</v>
      </c>
      <c r="T298" s="981">
        <v>0</v>
      </c>
    </row>
    <row r="299" spans="1:20" outlineLevel="5">
      <c r="A299" s="936" t="s">
        <v>753</v>
      </c>
      <c r="B299" s="936" t="s">
        <v>629</v>
      </c>
      <c r="C299" s="936">
        <v>40</v>
      </c>
      <c r="D299" s="937">
        <v>46090</v>
      </c>
      <c r="E299" s="937">
        <v>46140</v>
      </c>
      <c r="F299" s="937">
        <v>46090</v>
      </c>
      <c r="G299" s="937">
        <v>46140</v>
      </c>
      <c r="H299" s="938">
        <v>1417.5</v>
      </c>
      <c r="I299" s="938">
        <v>1417.5</v>
      </c>
      <c r="J299" s="938">
        <v>1417.5</v>
      </c>
      <c r="K299" s="939">
        <v>1</v>
      </c>
      <c r="L299" s="939">
        <v>1</v>
      </c>
      <c r="M299" s="938">
        <v>0</v>
      </c>
      <c r="N299" s="936">
        <v>0</v>
      </c>
      <c r="O299" s="936">
        <v>0</v>
      </c>
      <c r="P299" s="938" t="s">
        <v>364</v>
      </c>
      <c r="Q299" s="936">
        <v>1</v>
      </c>
      <c r="R299" s="936">
        <v>1</v>
      </c>
      <c r="S299" s="936">
        <v>0</v>
      </c>
      <c r="T299" s="936">
        <v>0</v>
      </c>
    </row>
    <row r="300" spans="1:20" outlineLevel="4">
      <c r="A300" s="981" t="s">
        <v>630</v>
      </c>
      <c r="B300" s="981"/>
      <c r="C300" s="981">
        <v>34</v>
      </c>
      <c r="D300" s="982">
        <v>46182</v>
      </c>
      <c r="E300" s="982">
        <v>46221</v>
      </c>
      <c r="F300" s="982">
        <v>46182</v>
      </c>
      <c r="G300" s="982">
        <v>46296</v>
      </c>
      <c r="H300" s="982">
        <v>889.23</v>
      </c>
      <c r="I300" s="981">
        <v>889.23</v>
      </c>
      <c r="J300" s="982">
        <v>889.23</v>
      </c>
      <c r="K300" s="985">
        <v>1</v>
      </c>
      <c r="L300" s="984">
        <v>1</v>
      </c>
      <c r="M300" s="981">
        <v>0</v>
      </c>
      <c r="N300" s="981">
        <v>0</v>
      </c>
      <c r="O300" s="981">
        <v>0</v>
      </c>
      <c r="P300" s="981"/>
      <c r="Q300" s="981">
        <v>4</v>
      </c>
      <c r="R300" s="981">
        <v>4</v>
      </c>
      <c r="S300" s="981">
        <v>0</v>
      </c>
      <c r="T300" s="981">
        <v>0</v>
      </c>
    </row>
    <row r="301" spans="1:20" outlineLevel="5">
      <c r="A301" s="936" t="s">
        <v>754</v>
      </c>
      <c r="B301" s="936" t="s">
        <v>3052</v>
      </c>
      <c r="C301" s="936">
        <v>14</v>
      </c>
      <c r="D301" s="937">
        <v>46182</v>
      </c>
      <c r="E301" s="937">
        <v>46197</v>
      </c>
      <c r="F301" s="937">
        <v>46182</v>
      </c>
      <c r="G301" s="937">
        <v>46197</v>
      </c>
      <c r="H301" s="937">
        <v>76.52</v>
      </c>
      <c r="I301" s="936">
        <v>76.52</v>
      </c>
      <c r="J301" s="936">
        <v>76.52</v>
      </c>
      <c r="K301" s="939">
        <v>1</v>
      </c>
      <c r="L301" s="939">
        <v>1</v>
      </c>
      <c r="M301" s="936">
        <v>0</v>
      </c>
      <c r="N301" s="936">
        <v>0</v>
      </c>
      <c r="O301" s="936">
        <v>0</v>
      </c>
      <c r="P301" s="936" t="s">
        <v>364</v>
      </c>
      <c r="Q301" s="936">
        <v>1</v>
      </c>
      <c r="R301" s="936">
        <v>1</v>
      </c>
      <c r="S301" s="936">
        <v>0</v>
      </c>
      <c r="T301" s="936">
        <v>0</v>
      </c>
    </row>
    <row r="302" spans="1:20" outlineLevel="5">
      <c r="A302" s="936" t="s">
        <v>755</v>
      </c>
      <c r="B302" s="936" t="s">
        <v>3055</v>
      </c>
      <c r="C302" s="936">
        <v>14</v>
      </c>
      <c r="D302" s="937">
        <v>46182</v>
      </c>
      <c r="E302" s="937">
        <v>46197</v>
      </c>
      <c r="F302" s="937">
        <v>46182</v>
      </c>
      <c r="G302" s="937">
        <v>46197</v>
      </c>
      <c r="H302" s="937">
        <v>457.02</v>
      </c>
      <c r="I302" s="937">
        <v>457.02</v>
      </c>
      <c r="J302" s="937">
        <v>457.02</v>
      </c>
      <c r="K302" s="940">
        <v>1</v>
      </c>
      <c r="L302" s="939">
        <v>1</v>
      </c>
      <c r="M302" s="936">
        <v>0</v>
      </c>
      <c r="N302" s="936">
        <v>0</v>
      </c>
      <c r="O302" s="936">
        <v>0</v>
      </c>
      <c r="P302" s="936" t="s">
        <v>364</v>
      </c>
      <c r="Q302" s="936">
        <v>1</v>
      </c>
      <c r="R302" s="936">
        <v>1</v>
      </c>
      <c r="S302" s="936">
        <v>0</v>
      </c>
      <c r="T302" s="936">
        <v>0</v>
      </c>
    </row>
    <row r="303" spans="1:20" outlineLevel="5">
      <c r="A303" s="936" t="s">
        <v>3053</v>
      </c>
      <c r="B303" s="936" t="s">
        <v>3054</v>
      </c>
      <c r="C303" s="936">
        <v>15</v>
      </c>
      <c r="D303" s="937">
        <v>46198</v>
      </c>
      <c r="E303" s="937">
        <v>46215</v>
      </c>
      <c r="F303" s="937">
        <v>46281</v>
      </c>
      <c r="G303" s="937">
        <v>46296</v>
      </c>
      <c r="H303" s="937">
        <v>51.01</v>
      </c>
      <c r="I303" s="936">
        <v>51.01</v>
      </c>
      <c r="J303" s="936">
        <v>51.01</v>
      </c>
      <c r="K303" s="939">
        <v>1</v>
      </c>
      <c r="L303" s="939">
        <v>1</v>
      </c>
      <c r="M303" s="936">
        <v>0</v>
      </c>
      <c r="N303" s="936">
        <v>0</v>
      </c>
      <c r="O303" s="936">
        <v>0</v>
      </c>
      <c r="P303" s="936" t="s">
        <v>364</v>
      </c>
      <c r="Q303" s="936">
        <v>1</v>
      </c>
      <c r="R303" s="936">
        <v>1</v>
      </c>
      <c r="S303" s="936">
        <v>0</v>
      </c>
      <c r="T303" s="936">
        <v>0</v>
      </c>
    </row>
    <row r="304" spans="1:20" outlineLevel="5">
      <c r="A304" s="936" t="s">
        <v>3056</v>
      </c>
      <c r="B304" s="936" t="s">
        <v>3057</v>
      </c>
      <c r="C304" s="936">
        <v>20</v>
      </c>
      <c r="D304" s="937">
        <v>46198</v>
      </c>
      <c r="E304" s="937">
        <v>46221</v>
      </c>
      <c r="F304" s="937">
        <v>46281</v>
      </c>
      <c r="G304" s="937">
        <v>46296</v>
      </c>
      <c r="H304" s="937">
        <v>304.68</v>
      </c>
      <c r="I304" s="937">
        <v>304.68</v>
      </c>
      <c r="J304" s="937">
        <v>304.68</v>
      </c>
      <c r="K304" s="939">
        <v>1</v>
      </c>
      <c r="L304" s="939">
        <v>1</v>
      </c>
      <c r="M304" s="936">
        <v>0</v>
      </c>
      <c r="N304" s="936">
        <v>0</v>
      </c>
      <c r="O304" s="936">
        <v>0</v>
      </c>
      <c r="P304" s="936" t="s">
        <v>364</v>
      </c>
      <c r="Q304" s="936">
        <v>1</v>
      </c>
      <c r="R304" s="936">
        <v>1</v>
      </c>
      <c r="S304" s="936">
        <v>0</v>
      </c>
      <c r="T304" s="936">
        <v>0</v>
      </c>
    </row>
    <row r="305" spans="1:20" outlineLevel="4">
      <c r="A305" s="981" t="s">
        <v>635</v>
      </c>
      <c r="B305" s="981"/>
      <c r="C305" s="981">
        <v>34</v>
      </c>
      <c r="D305" s="982">
        <v>46182</v>
      </c>
      <c r="E305" s="982">
        <v>46221</v>
      </c>
      <c r="F305" s="982">
        <v>46162</v>
      </c>
      <c r="G305" s="982">
        <v>46197</v>
      </c>
      <c r="H305" s="983">
        <v>3553.95</v>
      </c>
      <c r="I305" s="983">
        <v>3553.95</v>
      </c>
      <c r="J305" s="983">
        <v>3553.95</v>
      </c>
      <c r="K305" s="985">
        <v>1</v>
      </c>
      <c r="L305" s="984">
        <v>1</v>
      </c>
      <c r="M305" s="983">
        <v>0</v>
      </c>
      <c r="N305" s="981">
        <v>0</v>
      </c>
      <c r="O305" s="981">
        <v>0</v>
      </c>
      <c r="P305" s="983"/>
      <c r="Q305" s="981">
        <v>4</v>
      </c>
      <c r="R305" s="981">
        <v>4</v>
      </c>
      <c r="S305" s="981">
        <v>0</v>
      </c>
      <c r="T305" s="981">
        <v>0</v>
      </c>
    </row>
    <row r="306" spans="1:20" outlineLevel="5">
      <c r="A306" s="936" t="s">
        <v>756</v>
      </c>
      <c r="B306" s="936" t="s">
        <v>3058</v>
      </c>
      <c r="C306" s="936">
        <v>14</v>
      </c>
      <c r="D306" s="937">
        <v>46182</v>
      </c>
      <c r="E306" s="937">
        <v>46197</v>
      </c>
      <c r="F306" s="937">
        <v>46182</v>
      </c>
      <c r="G306" s="937">
        <v>46197</v>
      </c>
      <c r="H306" s="938">
        <v>1090.98</v>
      </c>
      <c r="I306" s="938">
        <v>1090.98</v>
      </c>
      <c r="J306" s="938">
        <v>1090.98</v>
      </c>
      <c r="K306" s="939">
        <v>1</v>
      </c>
      <c r="L306" s="939">
        <v>1</v>
      </c>
      <c r="M306" s="938">
        <v>0</v>
      </c>
      <c r="N306" s="936">
        <v>0</v>
      </c>
      <c r="O306" s="936">
        <v>0</v>
      </c>
      <c r="P306" s="938" t="s">
        <v>364</v>
      </c>
      <c r="Q306" s="936">
        <v>1</v>
      </c>
      <c r="R306" s="936">
        <v>1</v>
      </c>
      <c r="S306" s="936">
        <v>0</v>
      </c>
      <c r="T306" s="936">
        <v>0</v>
      </c>
    </row>
    <row r="307" spans="1:20" outlineLevel="5">
      <c r="A307" s="936" t="s">
        <v>757</v>
      </c>
      <c r="B307" s="936" t="s">
        <v>3061</v>
      </c>
      <c r="C307" s="936">
        <v>14</v>
      </c>
      <c r="D307" s="937">
        <v>46182</v>
      </c>
      <c r="E307" s="937">
        <v>46197</v>
      </c>
      <c r="F307" s="937">
        <v>46182</v>
      </c>
      <c r="G307" s="937">
        <v>46197</v>
      </c>
      <c r="H307" s="938">
        <v>1041.3900000000001</v>
      </c>
      <c r="I307" s="938">
        <v>1041.3900000000001</v>
      </c>
      <c r="J307" s="938">
        <v>1041.3900000000001</v>
      </c>
      <c r="K307" s="939">
        <v>1</v>
      </c>
      <c r="L307" s="939">
        <v>1</v>
      </c>
      <c r="M307" s="936">
        <v>0</v>
      </c>
      <c r="N307" s="936">
        <v>0</v>
      </c>
      <c r="O307" s="936">
        <v>0</v>
      </c>
      <c r="P307" s="936" t="s">
        <v>364</v>
      </c>
      <c r="Q307" s="936">
        <v>1</v>
      </c>
      <c r="R307" s="936">
        <v>1</v>
      </c>
      <c r="S307" s="936">
        <v>0</v>
      </c>
      <c r="T307" s="936">
        <v>0</v>
      </c>
    </row>
    <row r="308" spans="1:20" outlineLevel="5">
      <c r="A308" s="936" t="s">
        <v>3059</v>
      </c>
      <c r="B308" s="936" t="s">
        <v>3060</v>
      </c>
      <c r="C308" s="936">
        <v>20</v>
      </c>
      <c r="D308" s="937">
        <v>46198</v>
      </c>
      <c r="E308" s="937">
        <v>46221</v>
      </c>
      <c r="F308" s="937">
        <v>46162</v>
      </c>
      <c r="G308" s="937">
        <v>46163</v>
      </c>
      <c r="H308" s="938">
        <v>727.32</v>
      </c>
      <c r="I308" s="938">
        <v>727.32</v>
      </c>
      <c r="J308" s="938">
        <v>727.32</v>
      </c>
      <c r="K308" s="939">
        <v>1</v>
      </c>
      <c r="L308" s="939">
        <v>1</v>
      </c>
      <c r="M308" s="938">
        <v>0</v>
      </c>
      <c r="N308" s="936">
        <v>0</v>
      </c>
      <c r="O308" s="936">
        <v>0</v>
      </c>
      <c r="P308" s="938" t="s">
        <v>364</v>
      </c>
      <c r="Q308" s="936">
        <v>1</v>
      </c>
      <c r="R308" s="936">
        <v>1</v>
      </c>
      <c r="S308" s="936">
        <v>0</v>
      </c>
      <c r="T308" s="936">
        <v>0</v>
      </c>
    </row>
    <row r="309" spans="1:20" outlineLevel="5">
      <c r="A309" s="936" t="s">
        <v>3062</v>
      </c>
      <c r="B309" s="936" t="s">
        <v>3063</v>
      </c>
      <c r="C309" s="936">
        <v>15</v>
      </c>
      <c r="D309" s="937">
        <v>46198</v>
      </c>
      <c r="E309" s="937">
        <v>46215</v>
      </c>
      <c r="F309" s="937">
        <v>46176</v>
      </c>
      <c r="G309" s="937">
        <v>46179</v>
      </c>
      <c r="H309" s="938">
        <v>694.26</v>
      </c>
      <c r="I309" s="938">
        <v>694.26</v>
      </c>
      <c r="J309" s="938">
        <v>694.26</v>
      </c>
      <c r="K309" s="940">
        <v>1</v>
      </c>
      <c r="L309" s="939">
        <v>1</v>
      </c>
      <c r="M309" s="936">
        <v>0</v>
      </c>
      <c r="N309" s="936">
        <v>0</v>
      </c>
      <c r="O309" s="936">
        <v>0</v>
      </c>
      <c r="P309" s="936" t="s">
        <v>364</v>
      </c>
      <c r="Q309" s="936">
        <v>1</v>
      </c>
      <c r="R309" s="936">
        <v>1</v>
      </c>
      <c r="S309" s="936">
        <v>0</v>
      </c>
      <c r="T309" s="936">
        <v>0</v>
      </c>
    </row>
    <row r="310" spans="1:20" outlineLevel="4">
      <c r="A310" s="981" t="s">
        <v>640</v>
      </c>
      <c r="B310" s="981"/>
      <c r="C310" s="981">
        <v>45</v>
      </c>
      <c r="D310" s="982">
        <v>46092</v>
      </c>
      <c r="E310" s="982">
        <v>46148</v>
      </c>
      <c r="F310" s="982">
        <v>46092</v>
      </c>
      <c r="G310" s="982">
        <v>46148</v>
      </c>
      <c r="H310" s="983">
        <v>24486.75</v>
      </c>
      <c r="I310" s="983">
        <v>24486.75</v>
      </c>
      <c r="J310" s="983">
        <v>24486.75</v>
      </c>
      <c r="K310" s="984">
        <v>1</v>
      </c>
      <c r="L310" s="984">
        <v>1</v>
      </c>
      <c r="M310" s="983">
        <v>0</v>
      </c>
      <c r="N310" s="981">
        <v>0</v>
      </c>
      <c r="O310" s="981">
        <v>0</v>
      </c>
      <c r="P310" s="983"/>
      <c r="Q310" s="981">
        <v>2</v>
      </c>
      <c r="R310" s="981">
        <v>2</v>
      </c>
      <c r="S310" s="981">
        <v>0</v>
      </c>
      <c r="T310" s="981">
        <v>0</v>
      </c>
    </row>
    <row r="311" spans="1:20" outlineLevel="5">
      <c r="A311" s="936" t="s">
        <v>758</v>
      </c>
      <c r="B311" s="936" t="s">
        <v>642</v>
      </c>
      <c r="C311" s="936">
        <v>45</v>
      </c>
      <c r="D311" s="937">
        <v>46092</v>
      </c>
      <c r="E311" s="937">
        <v>46148</v>
      </c>
      <c r="F311" s="937">
        <v>46092</v>
      </c>
      <c r="G311" s="937">
        <v>46148</v>
      </c>
      <c r="H311" s="938">
        <v>19941</v>
      </c>
      <c r="I311" s="938">
        <v>19941</v>
      </c>
      <c r="J311" s="938">
        <v>19941</v>
      </c>
      <c r="K311" s="939">
        <v>1</v>
      </c>
      <c r="L311" s="939">
        <v>1</v>
      </c>
      <c r="M311" s="938">
        <v>0</v>
      </c>
      <c r="N311" s="936">
        <v>0</v>
      </c>
      <c r="O311" s="936">
        <v>0</v>
      </c>
      <c r="P311" s="938" t="s">
        <v>364</v>
      </c>
      <c r="Q311" s="936">
        <v>1</v>
      </c>
      <c r="R311" s="936">
        <v>1</v>
      </c>
      <c r="S311" s="936">
        <v>0</v>
      </c>
      <c r="T311" s="936">
        <v>0</v>
      </c>
    </row>
    <row r="312" spans="1:20" outlineLevel="5">
      <c r="A312" s="936" t="s">
        <v>759</v>
      </c>
      <c r="B312" s="936" t="s">
        <v>644</v>
      </c>
      <c r="C312" s="936">
        <v>45</v>
      </c>
      <c r="D312" s="937">
        <v>46092</v>
      </c>
      <c r="E312" s="937">
        <v>46148</v>
      </c>
      <c r="F312" s="937">
        <v>46092</v>
      </c>
      <c r="G312" s="937">
        <v>46148</v>
      </c>
      <c r="H312" s="938">
        <v>4545.75</v>
      </c>
      <c r="I312" s="938">
        <v>4545.75</v>
      </c>
      <c r="J312" s="938">
        <v>4545.75</v>
      </c>
      <c r="K312" s="939">
        <v>1</v>
      </c>
      <c r="L312" s="939">
        <v>1</v>
      </c>
      <c r="M312" s="938">
        <v>0</v>
      </c>
      <c r="N312" s="936">
        <v>0</v>
      </c>
      <c r="O312" s="936">
        <v>0</v>
      </c>
      <c r="P312" s="938" t="s">
        <v>364</v>
      </c>
      <c r="Q312" s="936">
        <v>1</v>
      </c>
      <c r="R312" s="936">
        <v>1</v>
      </c>
      <c r="S312" s="936">
        <v>0</v>
      </c>
      <c r="T312" s="936">
        <v>0</v>
      </c>
    </row>
    <row r="313" spans="1:20" outlineLevel="4">
      <c r="A313" s="981" t="s">
        <v>645</v>
      </c>
      <c r="B313" s="981"/>
      <c r="C313" s="981">
        <v>41</v>
      </c>
      <c r="D313" s="982">
        <v>46154</v>
      </c>
      <c r="E313" s="982">
        <v>46205</v>
      </c>
      <c r="F313" s="982">
        <v>46154</v>
      </c>
      <c r="G313" s="982">
        <v>46281</v>
      </c>
      <c r="H313" s="983">
        <v>35203.11</v>
      </c>
      <c r="I313" s="983">
        <v>35203.11</v>
      </c>
      <c r="J313" s="983">
        <v>35203.11</v>
      </c>
      <c r="K313" s="984">
        <v>1</v>
      </c>
      <c r="L313" s="984">
        <v>1</v>
      </c>
      <c r="M313" s="983">
        <v>0</v>
      </c>
      <c r="N313" s="981">
        <v>0</v>
      </c>
      <c r="O313" s="981">
        <v>0</v>
      </c>
      <c r="P313" s="983"/>
      <c r="Q313" s="981">
        <v>16</v>
      </c>
      <c r="R313" s="981">
        <v>16</v>
      </c>
      <c r="S313" s="981">
        <v>0</v>
      </c>
      <c r="T313" s="981">
        <v>0</v>
      </c>
    </row>
    <row r="314" spans="1:20" outlineLevel="5">
      <c r="A314" s="936" t="s">
        <v>760</v>
      </c>
      <c r="B314" s="936" t="s">
        <v>3064</v>
      </c>
      <c r="C314" s="936">
        <v>34</v>
      </c>
      <c r="D314" s="937">
        <v>46154</v>
      </c>
      <c r="E314" s="937">
        <v>46197</v>
      </c>
      <c r="F314" s="937">
        <v>46154</v>
      </c>
      <c r="G314" s="937">
        <v>46197</v>
      </c>
      <c r="H314" s="937">
        <v>297.54000000000002</v>
      </c>
      <c r="I314" s="936">
        <v>297.54000000000002</v>
      </c>
      <c r="J314" s="936">
        <v>297.54000000000002</v>
      </c>
      <c r="K314" s="939">
        <v>1</v>
      </c>
      <c r="L314" s="939">
        <v>1</v>
      </c>
      <c r="M314" s="936">
        <v>0</v>
      </c>
      <c r="N314" s="936">
        <v>0</v>
      </c>
      <c r="O314" s="936">
        <v>0</v>
      </c>
      <c r="P314" s="936" t="s">
        <v>364</v>
      </c>
      <c r="Q314" s="936">
        <v>1</v>
      </c>
      <c r="R314" s="936">
        <v>1</v>
      </c>
      <c r="S314" s="936">
        <v>0</v>
      </c>
      <c r="T314" s="936">
        <v>0</v>
      </c>
    </row>
    <row r="315" spans="1:20" outlineLevel="5">
      <c r="A315" s="936" t="s">
        <v>761</v>
      </c>
      <c r="B315" s="936" t="s">
        <v>3067</v>
      </c>
      <c r="C315" s="936">
        <v>34</v>
      </c>
      <c r="D315" s="937">
        <v>46154</v>
      </c>
      <c r="E315" s="937">
        <v>46197</v>
      </c>
      <c r="F315" s="937">
        <v>46154</v>
      </c>
      <c r="G315" s="937">
        <v>46197</v>
      </c>
      <c r="H315" s="937">
        <v>238.03</v>
      </c>
      <c r="I315" s="936">
        <v>238.03</v>
      </c>
      <c r="J315" s="937">
        <v>238.03</v>
      </c>
      <c r="K315" s="939">
        <v>1</v>
      </c>
      <c r="L315" s="939">
        <v>1</v>
      </c>
      <c r="M315" s="936">
        <v>0</v>
      </c>
      <c r="N315" s="936">
        <v>0</v>
      </c>
      <c r="O315" s="936">
        <v>0</v>
      </c>
      <c r="P315" s="936" t="s">
        <v>364</v>
      </c>
      <c r="Q315" s="936">
        <v>1</v>
      </c>
      <c r="R315" s="936">
        <v>1</v>
      </c>
      <c r="S315" s="936">
        <v>0</v>
      </c>
      <c r="T315" s="936">
        <v>0</v>
      </c>
    </row>
    <row r="316" spans="1:20" outlineLevel="5">
      <c r="A316" s="936" t="s">
        <v>762</v>
      </c>
      <c r="B316" s="936" t="s">
        <v>3070</v>
      </c>
      <c r="C316" s="936">
        <v>34</v>
      </c>
      <c r="D316" s="937">
        <v>46154</v>
      </c>
      <c r="E316" s="937">
        <v>46197</v>
      </c>
      <c r="F316" s="937">
        <v>46154</v>
      </c>
      <c r="G316" s="937">
        <v>46197</v>
      </c>
      <c r="H316" s="937">
        <v>17405.28</v>
      </c>
      <c r="I316" s="938">
        <v>17405.28</v>
      </c>
      <c r="J316" s="938">
        <v>17405.28</v>
      </c>
      <c r="K316" s="939">
        <v>1</v>
      </c>
      <c r="L316" s="939">
        <v>1</v>
      </c>
      <c r="M316" s="936">
        <v>0</v>
      </c>
      <c r="N316" s="936">
        <v>0</v>
      </c>
      <c r="O316" s="936">
        <v>0</v>
      </c>
      <c r="P316" s="936" t="s">
        <v>364</v>
      </c>
      <c r="Q316" s="936">
        <v>1</v>
      </c>
      <c r="R316" s="936">
        <v>1</v>
      </c>
      <c r="S316" s="936">
        <v>0</v>
      </c>
      <c r="T316" s="936">
        <v>0</v>
      </c>
    </row>
    <row r="317" spans="1:20" outlineLevel="5">
      <c r="A317" s="936" t="s">
        <v>763</v>
      </c>
      <c r="B317" s="936" t="s">
        <v>3073</v>
      </c>
      <c r="C317" s="936">
        <v>34</v>
      </c>
      <c r="D317" s="937">
        <v>46154</v>
      </c>
      <c r="E317" s="937">
        <v>46197</v>
      </c>
      <c r="F317" s="937">
        <v>46154</v>
      </c>
      <c r="G317" s="937">
        <v>46197</v>
      </c>
      <c r="H317" s="937">
        <v>769.7</v>
      </c>
      <c r="I317" s="936">
        <v>769.7</v>
      </c>
      <c r="J317" s="937">
        <v>769.7</v>
      </c>
      <c r="K317" s="939">
        <v>1</v>
      </c>
      <c r="L317" s="939">
        <v>1</v>
      </c>
      <c r="M317" s="936">
        <v>0</v>
      </c>
      <c r="N317" s="936">
        <v>0</v>
      </c>
      <c r="O317" s="936">
        <v>0</v>
      </c>
      <c r="P317" s="936" t="s">
        <v>364</v>
      </c>
      <c r="Q317" s="936">
        <v>1</v>
      </c>
      <c r="R317" s="936">
        <v>1</v>
      </c>
      <c r="S317" s="936">
        <v>0</v>
      </c>
      <c r="T317" s="936">
        <v>0</v>
      </c>
    </row>
    <row r="318" spans="1:20" outlineLevel="5">
      <c r="A318" s="936" t="s">
        <v>764</v>
      </c>
      <c r="B318" s="936" t="s">
        <v>3076</v>
      </c>
      <c r="C318" s="936">
        <v>34</v>
      </c>
      <c r="D318" s="937">
        <v>46154</v>
      </c>
      <c r="E318" s="937">
        <v>46197</v>
      </c>
      <c r="F318" s="937">
        <v>46154</v>
      </c>
      <c r="G318" s="937">
        <v>46197</v>
      </c>
      <c r="H318" s="938">
        <v>602.51</v>
      </c>
      <c r="I318" s="938">
        <v>602.51</v>
      </c>
      <c r="J318" s="938">
        <v>602.51</v>
      </c>
      <c r="K318" s="939">
        <v>1</v>
      </c>
      <c r="L318" s="939">
        <v>1</v>
      </c>
      <c r="M318" s="938">
        <v>0</v>
      </c>
      <c r="N318" s="936">
        <v>0</v>
      </c>
      <c r="O318" s="936">
        <v>0</v>
      </c>
      <c r="P318" s="938" t="s">
        <v>364</v>
      </c>
      <c r="Q318" s="936">
        <v>1</v>
      </c>
      <c r="R318" s="936">
        <v>1</v>
      </c>
      <c r="S318" s="936">
        <v>0</v>
      </c>
      <c r="T318" s="936">
        <v>0</v>
      </c>
    </row>
    <row r="319" spans="1:20" outlineLevel="5">
      <c r="A319" s="936" t="s">
        <v>765</v>
      </c>
      <c r="B319" s="936" t="s">
        <v>3079</v>
      </c>
      <c r="C319" s="936">
        <v>34</v>
      </c>
      <c r="D319" s="937">
        <v>46154</v>
      </c>
      <c r="E319" s="937">
        <v>46197</v>
      </c>
      <c r="F319" s="937">
        <v>46154</v>
      </c>
      <c r="G319" s="937">
        <v>46197</v>
      </c>
      <c r="H319" s="938">
        <v>587.63</v>
      </c>
      <c r="I319" s="938">
        <v>587.63</v>
      </c>
      <c r="J319" s="938">
        <v>587.63</v>
      </c>
      <c r="K319" s="939">
        <v>1</v>
      </c>
      <c r="L319" s="939">
        <v>1</v>
      </c>
      <c r="M319" s="938">
        <v>0</v>
      </c>
      <c r="N319" s="936">
        <v>0</v>
      </c>
      <c r="O319" s="936">
        <v>0</v>
      </c>
      <c r="P319" s="938" t="s">
        <v>364</v>
      </c>
      <c r="Q319" s="936">
        <v>1</v>
      </c>
      <c r="R319" s="936">
        <v>1</v>
      </c>
      <c r="S319" s="936">
        <v>0</v>
      </c>
      <c r="T319" s="936">
        <v>0</v>
      </c>
    </row>
    <row r="320" spans="1:20" outlineLevel="5">
      <c r="A320" s="936" t="s">
        <v>766</v>
      </c>
      <c r="B320" s="936" t="s">
        <v>3082</v>
      </c>
      <c r="C320" s="936">
        <v>34</v>
      </c>
      <c r="D320" s="937">
        <v>46154</v>
      </c>
      <c r="E320" s="937">
        <v>46197</v>
      </c>
      <c r="F320" s="937">
        <v>46154</v>
      </c>
      <c r="G320" s="937">
        <v>46197</v>
      </c>
      <c r="H320" s="938">
        <v>743.94</v>
      </c>
      <c r="I320" s="938">
        <v>743.94</v>
      </c>
      <c r="J320" s="938">
        <v>743.94</v>
      </c>
      <c r="K320" s="939">
        <v>1</v>
      </c>
      <c r="L320" s="939">
        <v>1</v>
      </c>
      <c r="M320" s="936">
        <v>0</v>
      </c>
      <c r="N320" s="936">
        <v>0</v>
      </c>
      <c r="O320" s="936">
        <v>0</v>
      </c>
      <c r="P320" s="936" t="s">
        <v>364</v>
      </c>
      <c r="Q320" s="936">
        <v>1</v>
      </c>
      <c r="R320" s="936">
        <v>1</v>
      </c>
      <c r="S320" s="936">
        <v>0</v>
      </c>
      <c r="T320" s="936">
        <v>0</v>
      </c>
    </row>
    <row r="321" spans="1:20" outlineLevel="5">
      <c r="A321" s="936" t="s">
        <v>767</v>
      </c>
      <c r="B321" s="936" t="s">
        <v>3085</v>
      </c>
      <c r="C321" s="936">
        <v>34</v>
      </c>
      <c r="D321" s="937">
        <v>46154</v>
      </c>
      <c r="E321" s="937">
        <v>46197</v>
      </c>
      <c r="F321" s="937">
        <v>46154</v>
      </c>
      <c r="G321" s="937">
        <v>46197</v>
      </c>
      <c r="H321" s="937">
        <v>477.23</v>
      </c>
      <c r="I321" s="936">
        <v>477.23</v>
      </c>
      <c r="J321" s="936">
        <v>477.23</v>
      </c>
      <c r="K321" s="939">
        <v>1</v>
      </c>
      <c r="L321" s="939">
        <v>1</v>
      </c>
      <c r="M321" s="936">
        <v>0</v>
      </c>
      <c r="N321" s="936">
        <v>0</v>
      </c>
      <c r="O321" s="936">
        <v>0</v>
      </c>
      <c r="P321" s="936" t="s">
        <v>364</v>
      </c>
      <c r="Q321" s="936">
        <v>1</v>
      </c>
      <c r="R321" s="936">
        <v>1</v>
      </c>
      <c r="S321" s="936">
        <v>0</v>
      </c>
      <c r="T321" s="936">
        <v>0</v>
      </c>
    </row>
    <row r="322" spans="1:20" outlineLevel="5">
      <c r="A322" s="936" t="s">
        <v>3065</v>
      </c>
      <c r="B322" s="936" t="s">
        <v>3066</v>
      </c>
      <c r="C322" s="936">
        <v>7</v>
      </c>
      <c r="D322" s="937">
        <v>46198</v>
      </c>
      <c r="E322" s="937">
        <v>46205</v>
      </c>
      <c r="F322" s="937">
        <v>46233</v>
      </c>
      <c r="G322" s="937">
        <v>46281</v>
      </c>
      <c r="H322" s="937">
        <v>198.36</v>
      </c>
      <c r="I322" s="936">
        <v>198.36</v>
      </c>
      <c r="J322" s="936">
        <v>198.36</v>
      </c>
      <c r="K322" s="939">
        <v>1</v>
      </c>
      <c r="L322" s="939">
        <v>1</v>
      </c>
      <c r="M322" s="936">
        <v>0</v>
      </c>
      <c r="N322" s="936">
        <v>0</v>
      </c>
      <c r="O322" s="936">
        <v>0</v>
      </c>
      <c r="P322" s="936" t="s">
        <v>364</v>
      </c>
      <c r="Q322" s="936">
        <v>1</v>
      </c>
      <c r="R322" s="936">
        <v>1</v>
      </c>
      <c r="S322" s="936">
        <v>0</v>
      </c>
      <c r="T322" s="936">
        <v>0</v>
      </c>
    </row>
    <row r="323" spans="1:20" outlineLevel="5">
      <c r="A323" s="936" t="s">
        <v>3068</v>
      </c>
      <c r="B323" s="936" t="s">
        <v>3069</v>
      </c>
      <c r="C323" s="936">
        <v>7</v>
      </c>
      <c r="D323" s="937">
        <v>46198</v>
      </c>
      <c r="E323" s="937">
        <v>46205</v>
      </c>
      <c r="F323" s="937">
        <v>46233</v>
      </c>
      <c r="G323" s="937">
        <v>46281</v>
      </c>
      <c r="H323" s="937">
        <v>158.69</v>
      </c>
      <c r="I323" s="936">
        <v>158.69</v>
      </c>
      <c r="J323" s="937">
        <v>158.69</v>
      </c>
      <c r="K323" s="939">
        <v>1</v>
      </c>
      <c r="L323" s="939">
        <v>1</v>
      </c>
      <c r="M323" s="936">
        <v>0</v>
      </c>
      <c r="N323" s="936">
        <v>0</v>
      </c>
      <c r="O323" s="936">
        <v>0</v>
      </c>
      <c r="P323" s="936" t="s">
        <v>364</v>
      </c>
      <c r="Q323" s="936">
        <v>1</v>
      </c>
      <c r="R323" s="936">
        <v>1</v>
      </c>
      <c r="S323" s="936">
        <v>0</v>
      </c>
      <c r="T323" s="936">
        <v>0</v>
      </c>
    </row>
    <row r="324" spans="1:20" outlineLevel="5">
      <c r="A324" s="936" t="s">
        <v>3071</v>
      </c>
      <c r="B324" s="936" t="s">
        <v>3072</v>
      </c>
      <c r="C324" s="936">
        <v>7</v>
      </c>
      <c r="D324" s="937">
        <v>46198</v>
      </c>
      <c r="E324" s="937">
        <v>46205</v>
      </c>
      <c r="F324" s="937">
        <v>46233</v>
      </c>
      <c r="G324" s="937">
        <v>46281</v>
      </c>
      <c r="H324" s="937">
        <v>11603.52</v>
      </c>
      <c r="I324" s="938">
        <v>11603.52</v>
      </c>
      <c r="J324" s="938">
        <v>11603.52</v>
      </c>
      <c r="K324" s="939">
        <v>1</v>
      </c>
      <c r="L324" s="939">
        <v>1</v>
      </c>
      <c r="M324" s="936">
        <v>0</v>
      </c>
      <c r="N324" s="936">
        <v>0</v>
      </c>
      <c r="O324" s="936">
        <v>0</v>
      </c>
      <c r="P324" s="936" t="s">
        <v>364</v>
      </c>
      <c r="Q324" s="936">
        <v>1</v>
      </c>
      <c r="R324" s="936">
        <v>1</v>
      </c>
      <c r="S324" s="936">
        <v>0</v>
      </c>
      <c r="T324" s="936">
        <v>0</v>
      </c>
    </row>
    <row r="325" spans="1:20" outlineLevel="5">
      <c r="A325" s="936" t="s">
        <v>3074</v>
      </c>
      <c r="B325" s="936" t="s">
        <v>3075</v>
      </c>
      <c r="C325" s="936">
        <v>7</v>
      </c>
      <c r="D325" s="937">
        <v>46198</v>
      </c>
      <c r="E325" s="937">
        <v>46205</v>
      </c>
      <c r="F325" s="937">
        <v>46215</v>
      </c>
      <c r="G325" s="937">
        <v>46226</v>
      </c>
      <c r="H325" s="938">
        <v>513.13</v>
      </c>
      <c r="I325" s="938">
        <v>513.13</v>
      </c>
      <c r="J325" s="938">
        <v>513.13</v>
      </c>
      <c r="K325" s="939">
        <v>1</v>
      </c>
      <c r="L325" s="939">
        <v>1</v>
      </c>
      <c r="M325" s="936">
        <v>0</v>
      </c>
      <c r="N325" s="936">
        <v>0</v>
      </c>
      <c r="O325" s="936">
        <v>0</v>
      </c>
      <c r="P325" s="936" t="s">
        <v>364</v>
      </c>
      <c r="Q325" s="936">
        <v>1</v>
      </c>
      <c r="R325" s="936">
        <v>1</v>
      </c>
      <c r="S325" s="936">
        <v>0</v>
      </c>
      <c r="T325" s="936">
        <v>0</v>
      </c>
    </row>
    <row r="326" spans="1:20" outlineLevel="5">
      <c r="A326" s="936" t="s">
        <v>3077</v>
      </c>
      <c r="B326" s="936" t="s">
        <v>3078</v>
      </c>
      <c r="C326" s="936">
        <v>7</v>
      </c>
      <c r="D326" s="937">
        <v>46198</v>
      </c>
      <c r="E326" s="937">
        <v>46205</v>
      </c>
      <c r="F326" s="937">
        <v>46233</v>
      </c>
      <c r="G326" s="937">
        <v>46281</v>
      </c>
      <c r="H326" s="937">
        <v>401.68</v>
      </c>
      <c r="I326" s="936">
        <v>401.68</v>
      </c>
      <c r="J326" s="936">
        <v>401.68</v>
      </c>
      <c r="K326" s="939">
        <v>1</v>
      </c>
      <c r="L326" s="939">
        <v>1</v>
      </c>
      <c r="M326" s="936">
        <v>0</v>
      </c>
      <c r="N326" s="936">
        <v>0</v>
      </c>
      <c r="O326" s="936">
        <v>0</v>
      </c>
      <c r="P326" s="936" t="s">
        <v>364</v>
      </c>
      <c r="Q326" s="936">
        <v>1</v>
      </c>
      <c r="R326" s="936">
        <v>1</v>
      </c>
      <c r="S326" s="936">
        <v>0</v>
      </c>
      <c r="T326" s="936">
        <v>0</v>
      </c>
    </row>
    <row r="327" spans="1:20" outlineLevel="5">
      <c r="A327" s="936" t="s">
        <v>3080</v>
      </c>
      <c r="B327" s="936" t="s">
        <v>3081</v>
      </c>
      <c r="C327" s="936">
        <v>7</v>
      </c>
      <c r="D327" s="937">
        <v>46198</v>
      </c>
      <c r="E327" s="937">
        <v>46205</v>
      </c>
      <c r="F327" s="937">
        <v>46233</v>
      </c>
      <c r="G327" s="937">
        <v>46281</v>
      </c>
      <c r="H327" s="938">
        <v>391.75</v>
      </c>
      <c r="I327" s="937">
        <v>391.75</v>
      </c>
      <c r="J327" s="938">
        <v>391.75</v>
      </c>
      <c r="K327" s="939">
        <v>1</v>
      </c>
      <c r="L327" s="939">
        <v>1</v>
      </c>
      <c r="M327" s="936">
        <v>0</v>
      </c>
      <c r="N327" s="936">
        <v>0</v>
      </c>
      <c r="O327" s="936">
        <v>0</v>
      </c>
      <c r="P327" s="936" t="s">
        <v>364</v>
      </c>
      <c r="Q327" s="936">
        <v>1</v>
      </c>
      <c r="R327" s="936">
        <v>1</v>
      </c>
      <c r="S327" s="936">
        <v>0</v>
      </c>
      <c r="T327" s="936">
        <v>0</v>
      </c>
    </row>
    <row r="328" spans="1:20" outlineLevel="5">
      <c r="A328" s="936" t="s">
        <v>3083</v>
      </c>
      <c r="B328" s="936" t="s">
        <v>3084</v>
      </c>
      <c r="C328" s="936">
        <v>7</v>
      </c>
      <c r="D328" s="937">
        <v>46198</v>
      </c>
      <c r="E328" s="937">
        <v>46205</v>
      </c>
      <c r="F328" s="937">
        <v>46261</v>
      </c>
      <c r="G328" s="937">
        <v>46281</v>
      </c>
      <c r="H328" s="937">
        <v>495.96</v>
      </c>
      <c r="I328" s="936">
        <v>495.96</v>
      </c>
      <c r="J328" s="936">
        <v>495.96</v>
      </c>
      <c r="K328" s="939">
        <v>1</v>
      </c>
      <c r="L328" s="939">
        <v>1</v>
      </c>
      <c r="M328" s="936">
        <v>0</v>
      </c>
      <c r="N328" s="936">
        <v>0</v>
      </c>
      <c r="O328" s="936">
        <v>0</v>
      </c>
      <c r="P328" s="936" t="s">
        <v>364</v>
      </c>
      <c r="Q328" s="936">
        <v>1</v>
      </c>
      <c r="R328" s="936">
        <v>1</v>
      </c>
      <c r="S328" s="936">
        <v>0</v>
      </c>
      <c r="T328" s="936">
        <v>0</v>
      </c>
    </row>
    <row r="329" spans="1:20" outlineLevel="5">
      <c r="A329" s="936" t="s">
        <v>3086</v>
      </c>
      <c r="B329" s="936" t="s">
        <v>3087</v>
      </c>
      <c r="C329" s="936">
        <v>7</v>
      </c>
      <c r="D329" s="937">
        <v>46198</v>
      </c>
      <c r="E329" s="937">
        <v>46205</v>
      </c>
      <c r="F329" s="937">
        <v>46261</v>
      </c>
      <c r="G329" s="937">
        <v>46281</v>
      </c>
      <c r="H329" s="937">
        <v>318.16000000000003</v>
      </c>
      <c r="I329" s="937">
        <v>318.16000000000003</v>
      </c>
      <c r="J329" s="937">
        <v>318.16000000000003</v>
      </c>
      <c r="K329" s="939">
        <v>1</v>
      </c>
      <c r="L329" s="939">
        <v>1</v>
      </c>
      <c r="M329" s="936">
        <v>0</v>
      </c>
      <c r="N329" s="936">
        <v>0</v>
      </c>
      <c r="O329" s="936">
        <v>0</v>
      </c>
      <c r="P329" s="936" t="s">
        <v>364</v>
      </c>
      <c r="Q329" s="936">
        <v>1</v>
      </c>
      <c r="R329" s="936">
        <v>1</v>
      </c>
      <c r="S329" s="936">
        <v>0</v>
      </c>
      <c r="T329" s="936">
        <v>0</v>
      </c>
    </row>
    <row r="330" spans="1:20" outlineLevel="3">
      <c r="A330" s="967" t="s">
        <v>662</v>
      </c>
      <c r="B330" s="967"/>
      <c r="C330" s="967">
        <v>25</v>
      </c>
      <c r="D330" s="968">
        <v>46074</v>
      </c>
      <c r="E330" s="968">
        <v>46107</v>
      </c>
      <c r="F330" s="968">
        <v>46074</v>
      </c>
      <c r="G330" s="968">
        <v>46107</v>
      </c>
      <c r="H330" s="969">
        <v>167240.94</v>
      </c>
      <c r="I330" s="969">
        <v>167240.94</v>
      </c>
      <c r="J330" s="969">
        <v>167240.94</v>
      </c>
      <c r="K330" s="971">
        <v>1</v>
      </c>
      <c r="L330" s="971">
        <v>1</v>
      </c>
      <c r="M330" s="969">
        <v>0</v>
      </c>
      <c r="N330" s="967">
        <v>0</v>
      </c>
      <c r="O330" s="967">
        <v>0</v>
      </c>
      <c r="P330" s="969"/>
      <c r="Q330" s="967">
        <v>39</v>
      </c>
      <c r="R330" s="967">
        <v>39</v>
      </c>
      <c r="S330" s="967">
        <v>0</v>
      </c>
      <c r="T330" s="967">
        <v>0</v>
      </c>
    </row>
    <row r="331" spans="1:20" outlineLevel="4">
      <c r="A331" s="981" t="s">
        <v>609</v>
      </c>
      <c r="B331" s="981"/>
      <c r="C331" s="981">
        <v>25</v>
      </c>
      <c r="D331" s="982">
        <v>46074</v>
      </c>
      <c r="E331" s="982">
        <v>46107</v>
      </c>
      <c r="F331" s="982">
        <v>46074</v>
      </c>
      <c r="G331" s="982">
        <v>46107</v>
      </c>
      <c r="H331" s="983">
        <v>139867.29</v>
      </c>
      <c r="I331" s="983">
        <v>139867.29</v>
      </c>
      <c r="J331" s="983">
        <v>139867.29</v>
      </c>
      <c r="K331" s="984">
        <v>1</v>
      </c>
      <c r="L331" s="984">
        <v>1</v>
      </c>
      <c r="M331" s="983">
        <v>0</v>
      </c>
      <c r="N331" s="981">
        <v>0</v>
      </c>
      <c r="O331" s="981">
        <v>0</v>
      </c>
      <c r="P331" s="983"/>
      <c r="Q331" s="981">
        <v>8</v>
      </c>
      <c r="R331" s="981">
        <v>8</v>
      </c>
      <c r="S331" s="981">
        <v>0</v>
      </c>
      <c r="T331" s="981">
        <v>0</v>
      </c>
    </row>
    <row r="332" spans="1:20" outlineLevel="5">
      <c r="A332" s="936" t="s">
        <v>768</v>
      </c>
      <c r="B332" s="936" t="s">
        <v>664</v>
      </c>
      <c r="C332" s="936">
        <v>25</v>
      </c>
      <c r="D332" s="937">
        <v>46074</v>
      </c>
      <c r="E332" s="937">
        <v>46107</v>
      </c>
      <c r="F332" s="937">
        <v>46074</v>
      </c>
      <c r="G332" s="937">
        <v>46107</v>
      </c>
      <c r="H332" s="938">
        <v>36450</v>
      </c>
      <c r="I332" s="938">
        <v>36450</v>
      </c>
      <c r="J332" s="938">
        <v>36450</v>
      </c>
      <c r="K332" s="939">
        <v>1</v>
      </c>
      <c r="L332" s="939">
        <v>1</v>
      </c>
      <c r="M332" s="938">
        <v>0</v>
      </c>
      <c r="N332" s="936">
        <v>0</v>
      </c>
      <c r="O332" s="936">
        <v>0</v>
      </c>
      <c r="P332" s="938" t="s">
        <v>364</v>
      </c>
      <c r="Q332" s="936">
        <v>1</v>
      </c>
      <c r="R332" s="936">
        <v>1</v>
      </c>
      <c r="S332" s="936">
        <v>0</v>
      </c>
      <c r="T332" s="936">
        <v>0</v>
      </c>
    </row>
    <row r="333" spans="1:20" outlineLevel="5">
      <c r="A333" s="936" t="s">
        <v>770</v>
      </c>
      <c r="B333" s="936" t="s">
        <v>668</v>
      </c>
      <c r="C333" s="936">
        <v>22</v>
      </c>
      <c r="D333" s="937">
        <v>46078</v>
      </c>
      <c r="E333" s="937">
        <v>46107</v>
      </c>
      <c r="F333" s="937">
        <v>46078</v>
      </c>
      <c r="G333" s="937">
        <v>46107</v>
      </c>
      <c r="H333" s="938">
        <v>8580</v>
      </c>
      <c r="I333" s="938">
        <v>8580</v>
      </c>
      <c r="J333" s="938">
        <v>8580</v>
      </c>
      <c r="K333" s="939">
        <v>1</v>
      </c>
      <c r="L333" s="939">
        <v>1</v>
      </c>
      <c r="M333" s="938">
        <v>0</v>
      </c>
      <c r="N333" s="936">
        <v>0</v>
      </c>
      <c r="O333" s="936">
        <v>0</v>
      </c>
      <c r="P333" s="938" t="s">
        <v>364</v>
      </c>
      <c r="Q333" s="936">
        <v>1</v>
      </c>
      <c r="R333" s="936">
        <v>1</v>
      </c>
      <c r="S333" s="936">
        <v>0</v>
      </c>
      <c r="T333" s="936">
        <v>0</v>
      </c>
    </row>
    <row r="334" spans="1:20" outlineLevel="5">
      <c r="A334" s="936" t="s">
        <v>769</v>
      </c>
      <c r="B334" s="936" t="s">
        <v>666</v>
      </c>
      <c r="C334" s="936">
        <v>2</v>
      </c>
      <c r="D334" s="937">
        <v>46106</v>
      </c>
      <c r="E334" s="937">
        <v>46107</v>
      </c>
      <c r="F334" s="937">
        <v>46106</v>
      </c>
      <c r="G334" s="937">
        <v>46107</v>
      </c>
      <c r="H334" s="938">
        <v>29832</v>
      </c>
      <c r="I334" s="938">
        <v>29832</v>
      </c>
      <c r="J334" s="938">
        <v>29832</v>
      </c>
      <c r="K334" s="939">
        <v>1</v>
      </c>
      <c r="L334" s="939">
        <v>1</v>
      </c>
      <c r="M334" s="938">
        <v>0</v>
      </c>
      <c r="N334" s="936">
        <v>0</v>
      </c>
      <c r="O334" s="936">
        <v>0</v>
      </c>
      <c r="P334" s="938" t="s">
        <v>364</v>
      </c>
      <c r="Q334" s="936">
        <v>1</v>
      </c>
      <c r="R334" s="936">
        <v>1</v>
      </c>
      <c r="S334" s="936">
        <v>0</v>
      </c>
      <c r="T334" s="936">
        <v>0</v>
      </c>
    </row>
    <row r="335" spans="1:20" outlineLevel="5">
      <c r="A335" s="936" t="s">
        <v>771</v>
      </c>
      <c r="B335" s="936" t="s">
        <v>670</v>
      </c>
      <c r="C335" s="936">
        <v>2</v>
      </c>
      <c r="D335" s="937">
        <v>46106</v>
      </c>
      <c r="E335" s="937">
        <v>46107</v>
      </c>
      <c r="F335" s="937">
        <v>46106</v>
      </c>
      <c r="G335" s="937">
        <v>46107</v>
      </c>
      <c r="H335" s="938">
        <v>43185</v>
      </c>
      <c r="I335" s="938">
        <v>43185</v>
      </c>
      <c r="J335" s="938">
        <v>43185</v>
      </c>
      <c r="K335" s="939">
        <v>1</v>
      </c>
      <c r="L335" s="939">
        <v>1</v>
      </c>
      <c r="M335" s="938">
        <v>0</v>
      </c>
      <c r="N335" s="936">
        <v>0</v>
      </c>
      <c r="O335" s="936">
        <v>0</v>
      </c>
      <c r="P335" s="938" t="s">
        <v>364</v>
      </c>
      <c r="Q335" s="936">
        <v>1</v>
      </c>
      <c r="R335" s="936">
        <v>1</v>
      </c>
      <c r="S335" s="936">
        <v>0</v>
      </c>
      <c r="T335" s="936">
        <v>0</v>
      </c>
    </row>
    <row r="336" spans="1:20" outlineLevel="5">
      <c r="A336" s="936" t="s">
        <v>772</v>
      </c>
      <c r="B336" s="936" t="s">
        <v>672</v>
      </c>
      <c r="C336" s="936">
        <v>2</v>
      </c>
      <c r="D336" s="937">
        <v>46106</v>
      </c>
      <c r="E336" s="937">
        <v>46107</v>
      </c>
      <c r="F336" s="937">
        <v>46106</v>
      </c>
      <c r="G336" s="937">
        <v>46107</v>
      </c>
      <c r="H336" s="938">
        <v>525.63</v>
      </c>
      <c r="I336" s="938">
        <v>525.63</v>
      </c>
      <c r="J336" s="938">
        <v>525.63</v>
      </c>
      <c r="K336" s="939">
        <v>1</v>
      </c>
      <c r="L336" s="939">
        <v>1</v>
      </c>
      <c r="M336" s="936">
        <v>0</v>
      </c>
      <c r="N336" s="936">
        <v>0</v>
      </c>
      <c r="O336" s="936">
        <v>0</v>
      </c>
      <c r="P336" s="936" t="s">
        <v>364</v>
      </c>
      <c r="Q336" s="936">
        <v>1</v>
      </c>
      <c r="R336" s="936">
        <v>1</v>
      </c>
      <c r="S336" s="936">
        <v>0</v>
      </c>
      <c r="T336" s="936">
        <v>0</v>
      </c>
    </row>
    <row r="337" spans="1:20" outlineLevel="5">
      <c r="A337" s="936" t="s">
        <v>773</v>
      </c>
      <c r="B337" s="936" t="s">
        <v>674</v>
      </c>
      <c r="C337" s="936">
        <v>2</v>
      </c>
      <c r="D337" s="937">
        <v>46106</v>
      </c>
      <c r="E337" s="937">
        <v>46107</v>
      </c>
      <c r="F337" s="937">
        <v>46106</v>
      </c>
      <c r="G337" s="937">
        <v>46107</v>
      </c>
      <c r="H337" s="938">
        <v>198.36</v>
      </c>
      <c r="I337" s="938">
        <v>198.36</v>
      </c>
      <c r="J337" s="938">
        <v>198.36</v>
      </c>
      <c r="K337" s="939">
        <v>1</v>
      </c>
      <c r="L337" s="939">
        <v>1</v>
      </c>
      <c r="M337" s="936">
        <v>0</v>
      </c>
      <c r="N337" s="936">
        <v>0</v>
      </c>
      <c r="O337" s="936">
        <v>0</v>
      </c>
      <c r="P337" s="936" t="s">
        <v>364</v>
      </c>
      <c r="Q337" s="936">
        <v>1</v>
      </c>
      <c r="R337" s="936">
        <v>1</v>
      </c>
      <c r="S337" s="936">
        <v>0</v>
      </c>
      <c r="T337" s="936">
        <v>0</v>
      </c>
    </row>
    <row r="338" spans="1:20" outlineLevel="5">
      <c r="A338" s="936" t="s">
        <v>774</v>
      </c>
      <c r="B338" s="936" t="s">
        <v>676</v>
      </c>
      <c r="C338" s="936">
        <v>2</v>
      </c>
      <c r="D338" s="937">
        <v>46106</v>
      </c>
      <c r="E338" s="937">
        <v>46107</v>
      </c>
      <c r="F338" s="937">
        <v>46106</v>
      </c>
      <c r="G338" s="937">
        <v>46107</v>
      </c>
      <c r="H338" s="938">
        <v>9546.2999999999993</v>
      </c>
      <c r="I338" s="938">
        <v>9546.2999999999993</v>
      </c>
      <c r="J338" s="938">
        <v>9546.2999999999993</v>
      </c>
      <c r="K338" s="939">
        <v>1</v>
      </c>
      <c r="L338" s="939">
        <v>1</v>
      </c>
      <c r="M338" s="938">
        <v>0</v>
      </c>
      <c r="N338" s="936">
        <v>0</v>
      </c>
      <c r="O338" s="936">
        <v>0</v>
      </c>
      <c r="P338" s="938" t="s">
        <v>364</v>
      </c>
      <c r="Q338" s="936">
        <v>1</v>
      </c>
      <c r="R338" s="936">
        <v>1</v>
      </c>
      <c r="S338" s="936">
        <v>0</v>
      </c>
      <c r="T338" s="936">
        <v>0</v>
      </c>
    </row>
    <row r="339" spans="1:20" outlineLevel="5">
      <c r="A339" s="936" t="s">
        <v>775</v>
      </c>
      <c r="B339" s="936" t="s">
        <v>678</v>
      </c>
      <c r="C339" s="936">
        <v>2</v>
      </c>
      <c r="D339" s="937">
        <v>46106</v>
      </c>
      <c r="E339" s="937">
        <v>46107</v>
      </c>
      <c r="F339" s="937">
        <v>46106</v>
      </c>
      <c r="G339" s="937">
        <v>46107</v>
      </c>
      <c r="H339" s="938">
        <v>11550</v>
      </c>
      <c r="I339" s="938">
        <v>11550</v>
      </c>
      <c r="J339" s="938">
        <v>11550</v>
      </c>
      <c r="K339" s="939">
        <v>1</v>
      </c>
      <c r="L339" s="939">
        <v>1</v>
      </c>
      <c r="M339" s="938">
        <v>0</v>
      </c>
      <c r="N339" s="936">
        <v>0</v>
      </c>
      <c r="O339" s="936">
        <v>0</v>
      </c>
      <c r="P339" s="938" t="s">
        <v>364</v>
      </c>
      <c r="Q339" s="936">
        <v>1</v>
      </c>
      <c r="R339" s="936">
        <v>1</v>
      </c>
      <c r="S339" s="936">
        <v>0</v>
      </c>
      <c r="T339" s="936">
        <v>0</v>
      </c>
    </row>
    <row r="340" spans="1:20" outlineLevel="4">
      <c r="A340" s="981" t="s">
        <v>627</v>
      </c>
      <c r="B340" s="981"/>
      <c r="C340" s="981">
        <v>24</v>
      </c>
      <c r="D340" s="982">
        <v>46076</v>
      </c>
      <c r="E340" s="982">
        <v>46107</v>
      </c>
      <c r="F340" s="982">
        <v>46076</v>
      </c>
      <c r="G340" s="982">
        <v>46107</v>
      </c>
      <c r="H340" s="983">
        <v>1609.47</v>
      </c>
      <c r="I340" s="983">
        <v>1609.47</v>
      </c>
      <c r="J340" s="983">
        <v>1609.47</v>
      </c>
      <c r="K340" s="984">
        <v>1</v>
      </c>
      <c r="L340" s="984">
        <v>1</v>
      </c>
      <c r="M340" s="983">
        <v>0</v>
      </c>
      <c r="N340" s="981">
        <v>0</v>
      </c>
      <c r="O340" s="981">
        <v>0</v>
      </c>
      <c r="P340" s="983"/>
      <c r="Q340" s="981">
        <v>5</v>
      </c>
      <c r="R340" s="981">
        <v>5</v>
      </c>
      <c r="S340" s="981">
        <v>0</v>
      </c>
      <c r="T340" s="981">
        <v>0</v>
      </c>
    </row>
    <row r="341" spans="1:20" outlineLevel="5">
      <c r="A341" s="936" t="s">
        <v>776</v>
      </c>
      <c r="B341" s="936" t="s">
        <v>680</v>
      </c>
      <c r="C341" s="936">
        <v>14</v>
      </c>
      <c r="D341" s="937">
        <v>46076</v>
      </c>
      <c r="E341" s="937">
        <v>46091</v>
      </c>
      <c r="F341" s="937">
        <v>46076</v>
      </c>
      <c r="G341" s="937">
        <v>46091</v>
      </c>
      <c r="H341" s="937">
        <v>476.82</v>
      </c>
      <c r="I341" s="936">
        <v>476.82</v>
      </c>
      <c r="J341" s="936">
        <v>476.82</v>
      </c>
      <c r="K341" s="939">
        <v>1</v>
      </c>
      <c r="L341" s="939">
        <v>1</v>
      </c>
      <c r="M341" s="936">
        <v>0</v>
      </c>
      <c r="N341" s="936">
        <v>0</v>
      </c>
      <c r="O341" s="936">
        <v>0</v>
      </c>
      <c r="P341" s="936" t="s">
        <v>364</v>
      </c>
      <c r="Q341" s="936">
        <v>1</v>
      </c>
      <c r="R341" s="936">
        <v>1</v>
      </c>
      <c r="S341" s="936">
        <v>0</v>
      </c>
      <c r="T341" s="936">
        <v>0</v>
      </c>
    </row>
    <row r="342" spans="1:20" outlineLevel="5">
      <c r="A342" s="936" t="s">
        <v>777</v>
      </c>
      <c r="B342" s="936" t="s">
        <v>682</v>
      </c>
      <c r="C342" s="936">
        <v>9</v>
      </c>
      <c r="D342" s="937">
        <v>46082</v>
      </c>
      <c r="E342" s="937">
        <v>46091</v>
      </c>
      <c r="F342" s="937">
        <v>46082</v>
      </c>
      <c r="G342" s="937">
        <v>46091</v>
      </c>
      <c r="H342" s="937">
        <v>518.85</v>
      </c>
      <c r="I342" s="936">
        <v>518.85</v>
      </c>
      <c r="J342" s="936">
        <v>518.85</v>
      </c>
      <c r="K342" s="939">
        <v>1</v>
      </c>
      <c r="L342" s="939">
        <v>1</v>
      </c>
      <c r="M342" s="936">
        <v>0</v>
      </c>
      <c r="N342" s="936">
        <v>0</v>
      </c>
      <c r="O342" s="936">
        <v>0</v>
      </c>
      <c r="P342" s="936" t="s">
        <v>364</v>
      </c>
      <c r="Q342" s="936">
        <v>1</v>
      </c>
      <c r="R342" s="936">
        <v>1</v>
      </c>
      <c r="S342" s="936">
        <v>0</v>
      </c>
      <c r="T342" s="936">
        <v>0</v>
      </c>
    </row>
    <row r="343" spans="1:20" outlineLevel="5">
      <c r="A343" s="936" t="s">
        <v>779</v>
      </c>
      <c r="B343" s="936" t="s">
        <v>686</v>
      </c>
      <c r="C343" s="936">
        <v>15</v>
      </c>
      <c r="D343" s="937">
        <v>46086</v>
      </c>
      <c r="E343" s="937">
        <v>46107</v>
      </c>
      <c r="F343" s="937">
        <v>46086</v>
      </c>
      <c r="G343" s="937">
        <v>46107</v>
      </c>
      <c r="H343" s="937">
        <v>124.2</v>
      </c>
      <c r="I343" s="936">
        <v>124.2</v>
      </c>
      <c r="J343" s="936">
        <v>124.2</v>
      </c>
      <c r="K343" s="939">
        <v>1</v>
      </c>
      <c r="L343" s="939">
        <v>1</v>
      </c>
      <c r="M343" s="936">
        <v>0</v>
      </c>
      <c r="N343" s="936">
        <v>0</v>
      </c>
      <c r="O343" s="936">
        <v>0</v>
      </c>
      <c r="P343" s="936" t="s">
        <v>364</v>
      </c>
      <c r="Q343" s="936">
        <v>1</v>
      </c>
      <c r="R343" s="936">
        <v>1</v>
      </c>
      <c r="S343" s="936">
        <v>0</v>
      </c>
      <c r="T343" s="936">
        <v>0</v>
      </c>
    </row>
    <row r="344" spans="1:20" outlineLevel="5">
      <c r="A344" s="936" t="s">
        <v>780</v>
      </c>
      <c r="B344" s="936" t="s">
        <v>688</v>
      </c>
      <c r="C344" s="936">
        <v>15</v>
      </c>
      <c r="D344" s="937">
        <v>46086</v>
      </c>
      <c r="E344" s="937">
        <v>46107</v>
      </c>
      <c r="F344" s="937">
        <v>46086</v>
      </c>
      <c r="G344" s="937">
        <v>46107</v>
      </c>
      <c r="H344" s="937">
        <v>372</v>
      </c>
      <c r="I344" s="936">
        <v>372</v>
      </c>
      <c r="J344" s="936">
        <v>372</v>
      </c>
      <c r="K344" s="939">
        <v>1</v>
      </c>
      <c r="L344" s="939">
        <v>1</v>
      </c>
      <c r="M344" s="936">
        <v>0</v>
      </c>
      <c r="N344" s="936">
        <v>0</v>
      </c>
      <c r="O344" s="936">
        <v>0</v>
      </c>
      <c r="P344" s="936" t="s">
        <v>364</v>
      </c>
      <c r="Q344" s="936">
        <v>1</v>
      </c>
      <c r="R344" s="936">
        <v>1</v>
      </c>
      <c r="S344" s="936">
        <v>0</v>
      </c>
      <c r="T344" s="936">
        <v>0</v>
      </c>
    </row>
    <row r="345" spans="1:20" outlineLevel="5">
      <c r="A345" s="936" t="s">
        <v>778</v>
      </c>
      <c r="B345" s="936" t="s">
        <v>684</v>
      </c>
      <c r="C345" s="936">
        <v>1</v>
      </c>
      <c r="D345" s="937">
        <v>46107</v>
      </c>
      <c r="E345" s="937">
        <v>46107</v>
      </c>
      <c r="F345" s="937">
        <v>46107</v>
      </c>
      <c r="G345" s="937">
        <v>46107</v>
      </c>
      <c r="H345" s="937">
        <v>117.6</v>
      </c>
      <c r="I345" s="936">
        <v>117.6</v>
      </c>
      <c r="J345" s="936">
        <v>117.6</v>
      </c>
      <c r="K345" s="939">
        <v>1</v>
      </c>
      <c r="L345" s="939">
        <v>1</v>
      </c>
      <c r="M345" s="936">
        <v>0</v>
      </c>
      <c r="N345" s="936">
        <v>0</v>
      </c>
      <c r="O345" s="936">
        <v>0</v>
      </c>
      <c r="P345" s="936" t="s">
        <v>364</v>
      </c>
      <c r="Q345" s="936">
        <v>1</v>
      </c>
      <c r="R345" s="936">
        <v>1</v>
      </c>
      <c r="S345" s="936">
        <v>0</v>
      </c>
      <c r="T345" s="936">
        <v>0</v>
      </c>
    </row>
    <row r="346" spans="1:20" outlineLevel="4">
      <c r="A346" s="981" t="s">
        <v>689</v>
      </c>
      <c r="B346" s="981"/>
      <c r="C346" s="981">
        <v>17</v>
      </c>
      <c r="D346" s="982">
        <v>46078</v>
      </c>
      <c r="E346" s="982">
        <v>46097</v>
      </c>
      <c r="F346" s="982">
        <v>46078</v>
      </c>
      <c r="G346" s="982">
        <v>46097</v>
      </c>
      <c r="H346" s="983">
        <v>7931.55</v>
      </c>
      <c r="I346" s="983">
        <v>7931.55</v>
      </c>
      <c r="J346" s="983">
        <v>7931.55</v>
      </c>
      <c r="K346" s="984">
        <v>1</v>
      </c>
      <c r="L346" s="984">
        <v>1</v>
      </c>
      <c r="M346" s="983">
        <v>0</v>
      </c>
      <c r="N346" s="981">
        <v>0</v>
      </c>
      <c r="O346" s="981">
        <v>0</v>
      </c>
      <c r="P346" s="983"/>
      <c r="Q346" s="981">
        <v>12</v>
      </c>
      <c r="R346" s="981">
        <v>12</v>
      </c>
      <c r="S346" s="981">
        <v>0</v>
      </c>
      <c r="T346" s="981">
        <v>0</v>
      </c>
    </row>
    <row r="347" spans="1:20" outlineLevel="5">
      <c r="A347" s="936" t="s">
        <v>787</v>
      </c>
      <c r="B347" s="936" t="s">
        <v>703</v>
      </c>
      <c r="C347" s="936">
        <v>17</v>
      </c>
      <c r="D347" s="937">
        <v>46078</v>
      </c>
      <c r="E347" s="937">
        <v>46097</v>
      </c>
      <c r="F347" s="937">
        <v>46078</v>
      </c>
      <c r="G347" s="937">
        <v>46097</v>
      </c>
      <c r="H347" s="937">
        <v>221.37</v>
      </c>
      <c r="I347" s="936">
        <v>221.37</v>
      </c>
      <c r="J347" s="936">
        <v>221.37</v>
      </c>
      <c r="K347" s="939">
        <v>1</v>
      </c>
      <c r="L347" s="939">
        <v>1</v>
      </c>
      <c r="M347" s="936">
        <v>0</v>
      </c>
      <c r="N347" s="936">
        <v>0</v>
      </c>
      <c r="O347" s="936">
        <v>0</v>
      </c>
      <c r="P347" s="936" t="s">
        <v>364</v>
      </c>
      <c r="Q347" s="936">
        <v>1</v>
      </c>
      <c r="R347" s="936">
        <v>1</v>
      </c>
      <c r="S347" s="936">
        <v>0</v>
      </c>
      <c r="T347" s="936">
        <v>0</v>
      </c>
    </row>
    <row r="348" spans="1:20" outlineLevel="5">
      <c r="A348" s="936" t="s">
        <v>788</v>
      </c>
      <c r="B348" s="936" t="s">
        <v>705</v>
      </c>
      <c r="C348" s="936">
        <v>14</v>
      </c>
      <c r="D348" s="937">
        <v>46082</v>
      </c>
      <c r="E348" s="937">
        <v>46097</v>
      </c>
      <c r="F348" s="937">
        <v>46082</v>
      </c>
      <c r="G348" s="937">
        <v>46097</v>
      </c>
      <c r="H348" s="938">
        <v>147.9</v>
      </c>
      <c r="I348" s="938">
        <v>147.9</v>
      </c>
      <c r="J348" s="938">
        <v>147.9</v>
      </c>
      <c r="K348" s="939">
        <v>1</v>
      </c>
      <c r="L348" s="939">
        <v>1</v>
      </c>
      <c r="M348" s="936">
        <v>0</v>
      </c>
      <c r="N348" s="936">
        <v>0</v>
      </c>
      <c r="O348" s="936">
        <v>0</v>
      </c>
      <c r="P348" s="936" t="s">
        <v>364</v>
      </c>
      <c r="Q348" s="936">
        <v>1</v>
      </c>
      <c r="R348" s="936">
        <v>1</v>
      </c>
      <c r="S348" s="936">
        <v>0</v>
      </c>
      <c r="T348" s="936">
        <v>0</v>
      </c>
    </row>
    <row r="349" spans="1:20" outlineLevel="5">
      <c r="A349" s="936" t="s">
        <v>781</v>
      </c>
      <c r="B349" s="936" t="s">
        <v>691</v>
      </c>
      <c r="C349" s="936">
        <v>2</v>
      </c>
      <c r="D349" s="937">
        <v>46096</v>
      </c>
      <c r="E349" s="937">
        <v>46097</v>
      </c>
      <c r="F349" s="937">
        <v>46096</v>
      </c>
      <c r="G349" s="937">
        <v>46097</v>
      </c>
      <c r="H349" s="938">
        <v>571.95000000000005</v>
      </c>
      <c r="I349" s="938">
        <v>571.95000000000005</v>
      </c>
      <c r="J349" s="938">
        <v>571.95000000000005</v>
      </c>
      <c r="K349" s="939">
        <v>1</v>
      </c>
      <c r="L349" s="939">
        <v>1</v>
      </c>
      <c r="M349" s="938">
        <v>0</v>
      </c>
      <c r="N349" s="936">
        <v>0</v>
      </c>
      <c r="O349" s="936">
        <v>0</v>
      </c>
      <c r="P349" s="938" t="s">
        <v>364</v>
      </c>
      <c r="Q349" s="936">
        <v>1</v>
      </c>
      <c r="R349" s="936">
        <v>1</v>
      </c>
      <c r="S349" s="936">
        <v>0</v>
      </c>
      <c r="T349" s="936">
        <v>0</v>
      </c>
    </row>
    <row r="350" spans="1:20" outlineLevel="5">
      <c r="A350" s="936" t="s">
        <v>785</v>
      </c>
      <c r="B350" s="936" t="s">
        <v>699</v>
      </c>
      <c r="C350" s="936">
        <v>2</v>
      </c>
      <c r="D350" s="937">
        <v>46096</v>
      </c>
      <c r="E350" s="937">
        <v>46097</v>
      </c>
      <c r="F350" s="937">
        <v>46096</v>
      </c>
      <c r="G350" s="937">
        <v>46097</v>
      </c>
      <c r="H350" s="937">
        <v>535.5</v>
      </c>
      <c r="I350" s="936">
        <v>535.5</v>
      </c>
      <c r="J350" s="936">
        <v>535.5</v>
      </c>
      <c r="K350" s="939">
        <v>1</v>
      </c>
      <c r="L350" s="939">
        <v>1</v>
      </c>
      <c r="M350" s="936">
        <v>0</v>
      </c>
      <c r="N350" s="936">
        <v>0</v>
      </c>
      <c r="O350" s="936">
        <v>0</v>
      </c>
      <c r="P350" s="936" t="s">
        <v>364</v>
      </c>
      <c r="Q350" s="936">
        <v>1</v>
      </c>
      <c r="R350" s="936">
        <v>1</v>
      </c>
      <c r="S350" s="936">
        <v>0</v>
      </c>
      <c r="T350" s="936">
        <v>0</v>
      </c>
    </row>
    <row r="351" spans="1:20" outlineLevel="5">
      <c r="A351" s="936" t="s">
        <v>786</v>
      </c>
      <c r="B351" s="936" t="s">
        <v>701</v>
      </c>
      <c r="C351" s="936">
        <v>2</v>
      </c>
      <c r="D351" s="937">
        <v>46096</v>
      </c>
      <c r="E351" s="937">
        <v>46097</v>
      </c>
      <c r="F351" s="937">
        <v>46096</v>
      </c>
      <c r="G351" s="937">
        <v>46097</v>
      </c>
      <c r="H351" s="938">
        <v>111.18</v>
      </c>
      <c r="I351" s="938">
        <v>111.18</v>
      </c>
      <c r="J351" s="938">
        <v>111.18</v>
      </c>
      <c r="K351" s="939">
        <v>1</v>
      </c>
      <c r="L351" s="939">
        <v>1</v>
      </c>
      <c r="M351" s="936">
        <v>0</v>
      </c>
      <c r="N351" s="936">
        <v>0</v>
      </c>
      <c r="O351" s="936">
        <v>0</v>
      </c>
      <c r="P351" s="936" t="s">
        <v>364</v>
      </c>
      <c r="Q351" s="936">
        <v>1</v>
      </c>
      <c r="R351" s="936">
        <v>1</v>
      </c>
      <c r="S351" s="936">
        <v>0</v>
      </c>
      <c r="T351" s="936">
        <v>0</v>
      </c>
    </row>
    <row r="352" spans="1:20" outlineLevel="5">
      <c r="A352" s="936" t="s">
        <v>789</v>
      </c>
      <c r="B352" s="936" t="s">
        <v>707</v>
      </c>
      <c r="C352" s="936">
        <v>2</v>
      </c>
      <c r="D352" s="937">
        <v>46096</v>
      </c>
      <c r="E352" s="937">
        <v>46097</v>
      </c>
      <c r="F352" s="937">
        <v>46096</v>
      </c>
      <c r="G352" s="937">
        <v>46097</v>
      </c>
      <c r="H352" s="937">
        <v>1852.2</v>
      </c>
      <c r="I352" s="938">
        <v>1852.2</v>
      </c>
      <c r="J352" s="938">
        <v>1852.2</v>
      </c>
      <c r="K352" s="939">
        <v>1</v>
      </c>
      <c r="L352" s="939">
        <v>1</v>
      </c>
      <c r="M352" s="936">
        <v>0</v>
      </c>
      <c r="N352" s="936">
        <v>0</v>
      </c>
      <c r="O352" s="936">
        <v>0</v>
      </c>
      <c r="P352" s="936" t="s">
        <v>364</v>
      </c>
      <c r="Q352" s="936">
        <v>1</v>
      </c>
      <c r="R352" s="936">
        <v>1</v>
      </c>
      <c r="S352" s="936">
        <v>0</v>
      </c>
      <c r="T352" s="936">
        <v>0</v>
      </c>
    </row>
    <row r="353" spans="1:20" outlineLevel="5">
      <c r="A353" s="936" t="s">
        <v>790</v>
      </c>
      <c r="B353" s="936" t="s">
        <v>709</v>
      </c>
      <c r="C353" s="936">
        <v>2</v>
      </c>
      <c r="D353" s="937">
        <v>46096</v>
      </c>
      <c r="E353" s="937">
        <v>46097</v>
      </c>
      <c r="F353" s="937">
        <v>46096</v>
      </c>
      <c r="G353" s="937">
        <v>46097</v>
      </c>
      <c r="H353" s="938">
        <v>0</v>
      </c>
      <c r="I353" s="938">
        <v>0</v>
      </c>
      <c r="J353" s="938">
        <v>0</v>
      </c>
      <c r="K353" s="939">
        <v>1</v>
      </c>
      <c r="L353" s="939">
        <v>1</v>
      </c>
      <c r="M353" s="936">
        <v>0</v>
      </c>
      <c r="N353" s="936">
        <v>0</v>
      </c>
      <c r="O353" s="936">
        <v>0</v>
      </c>
      <c r="P353" s="936" t="s">
        <v>364</v>
      </c>
      <c r="Q353" s="936">
        <v>1</v>
      </c>
      <c r="R353" s="936">
        <v>1</v>
      </c>
      <c r="S353" s="936">
        <v>0</v>
      </c>
      <c r="T353" s="936">
        <v>0</v>
      </c>
    </row>
    <row r="354" spans="1:20" outlineLevel="5">
      <c r="A354" s="936" t="s">
        <v>791</v>
      </c>
      <c r="B354" s="936" t="s">
        <v>711</v>
      </c>
      <c r="C354" s="936">
        <v>2</v>
      </c>
      <c r="D354" s="937">
        <v>46096</v>
      </c>
      <c r="E354" s="937">
        <v>46097</v>
      </c>
      <c r="F354" s="937">
        <v>46096</v>
      </c>
      <c r="G354" s="937">
        <v>46097</v>
      </c>
      <c r="H354" s="937">
        <v>1340.4</v>
      </c>
      <c r="I354" s="938">
        <v>1340.4</v>
      </c>
      <c r="J354" s="938">
        <v>1340.4</v>
      </c>
      <c r="K354" s="939">
        <v>1</v>
      </c>
      <c r="L354" s="939">
        <v>1</v>
      </c>
      <c r="M354" s="936">
        <v>0</v>
      </c>
      <c r="N354" s="936">
        <v>0</v>
      </c>
      <c r="O354" s="936">
        <v>0</v>
      </c>
      <c r="P354" s="936" t="s">
        <v>364</v>
      </c>
      <c r="Q354" s="936">
        <v>1</v>
      </c>
      <c r="R354" s="936">
        <v>1</v>
      </c>
      <c r="S354" s="936">
        <v>0</v>
      </c>
      <c r="T354" s="936">
        <v>0</v>
      </c>
    </row>
    <row r="355" spans="1:20" outlineLevel="5">
      <c r="A355" s="936" t="s">
        <v>792</v>
      </c>
      <c r="B355" s="936" t="s">
        <v>713</v>
      </c>
      <c r="C355" s="936">
        <v>2</v>
      </c>
      <c r="D355" s="937">
        <v>46096</v>
      </c>
      <c r="E355" s="937">
        <v>46097</v>
      </c>
      <c r="F355" s="937">
        <v>46096</v>
      </c>
      <c r="G355" s="937">
        <v>46097</v>
      </c>
      <c r="H355" s="938">
        <v>155.4</v>
      </c>
      <c r="I355" s="938">
        <v>155.4</v>
      </c>
      <c r="J355" s="938">
        <v>155.4</v>
      </c>
      <c r="K355" s="939">
        <v>1</v>
      </c>
      <c r="L355" s="939">
        <v>1</v>
      </c>
      <c r="M355" s="938">
        <v>0</v>
      </c>
      <c r="N355" s="936">
        <v>0</v>
      </c>
      <c r="O355" s="936">
        <v>0</v>
      </c>
      <c r="P355" s="938" t="s">
        <v>364</v>
      </c>
      <c r="Q355" s="936">
        <v>1</v>
      </c>
      <c r="R355" s="936">
        <v>1</v>
      </c>
      <c r="S355" s="936">
        <v>0</v>
      </c>
      <c r="T355" s="936">
        <v>0</v>
      </c>
    </row>
    <row r="356" spans="1:20" outlineLevel="5">
      <c r="A356" s="936" t="s">
        <v>782</v>
      </c>
      <c r="B356" s="936" t="s">
        <v>693</v>
      </c>
      <c r="C356" s="936">
        <v>2</v>
      </c>
      <c r="D356" s="937">
        <v>46096</v>
      </c>
      <c r="E356" s="937">
        <v>46097</v>
      </c>
      <c r="F356" s="937">
        <v>46096</v>
      </c>
      <c r="G356" s="937">
        <v>46097</v>
      </c>
      <c r="H356" s="937">
        <v>188.58</v>
      </c>
      <c r="I356" s="936">
        <v>188.58</v>
      </c>
      <c r="J356" s="936">
        <v>188.58</v>
      </c>
      <c r="K356" s="939">
        <v>1</v>
      </c>
      <c r="L356" s="939">
        <v>1</v>
      </c>
      <c r="M356" s="936">
        <v>0</v>
      </c>
      <c r="N356" s="936">
        <v>0</v>
      </c>
      <c r="O356" s="936">
        <v>0</v>
      </c>
      <c r="P356" s="936" t="s">
        <v>364</v>
      </c>
      <c r="Q356" s="936">
        <v>1</v>
      </c>
      <c r="R356" s="936">
        <v>1</v>
      </c>
      <c r="S356" s="936">
        <v>0</v>
      </c>
      <c r="T356" s="936">
        <v>0</v>
      </c>
    </row>
    <row r="357" spans="1:20" outlineLevel="5">
      <c r="A357" s="936" t="s">
        <v>783</v>
      </c>
      <c r="B357" s="936" t="s">
        <v>695</v>
      </c>
      <c r="C357" s="936">
        <v>2</v>
      </c>
      <c r="D357" s="937">
        <v>46096</v>
      </c>
      <c r="E357" s="937">
        <v>46097</v>
      </c>
      <c r="F357" s="937">
        <v>46096</v>
      </c>
      <c r="G357" s="937">
        <v>46097</v>
      </c>
      <c r="H357" s="938">
        <v>2262.87</v>
      </c>
      <c r="I357" s="938">
        <v>2262.87</v>
      </c>
      <c r="J357" s="938">
        <v>2262.87</v>
      </c>
      <c r="K357" s="939">
        <v>1</v>
      </c>
      <c r="L357" s="939">
        <v>1</v>
      </c>
      <c r="M357" s="938">
        <v>0</v>
      </c>
      <c r="N357" s="936">
        <v>0</v>
      </c>
      <c r="O357" s="936">
        <v>0</v>
      </c>
      <c r="P357" s="938" t="s">
        <v>364</v>
      </c>
      <c r="Q357" s="936">
        <v>1</v>
      </c>
      <c r="R357" s="936">
        <v>1</v>
      </c>
      <c r="S357" s="936">
        <v>0</v>
      </c>
      <c r="T357" s="936">
        <v>0</v>
      </c>
    </row>
    <row r="358" spans="1:20" outlineLevel="5">
      <c r="A358" s="936" t="s">
        <v>784</v>
      </c>
      <c r="B358" s="936" t="s">
        <v>697</v>
      </c>
      <c r="C358" s="936">
        <v>2</v>
      </c>
      <c r="D358" s="937">
        <v>46096</v>
      </c>
      <c r="E358" s="937">
        <v>46097</v>
      </c>
      <c r="F358" s="937">
        <v>46096</v>
      </c>
      <c r="G358" s="937">
        <v>46097</v>
      </c>
      <c r="H358" s="937">
        <v>544.20000000000005</v>
      </c>
      <c r="I358" s="936">
        <v>544.20000000000005</v>
      </c>
      <c r="J358" s="936">
        <v>544.20000000000005</v>
      </c>
      <c r="K358" s="939">
        <v>1</v>
      </c>
      <c r="L358" s="939">
        <v>1</v>
      </c>
      <c r="M358" s="936">
        <v>0</v>
      </c>
      <c r="N358" s="936">
        <v>0</v>
      </c>
      <c r="O358" s="936">
        <v>0</v>
      </c>
      <c r="P358" s="936" t="s">
        <v>364</v>
      </c>
      <c r="Q358" s="936">
        <v>1</v>
      </c>
      <c r="R358" s="936">
        <v>1</v>
      </c>
      <c r="S358" s="936">
        <v>0</v>
      </c>
      <c r="T358" s="936">
        <v>0</v>
      </c>
    </row>
    <row r="359" spans="1:20" outlineLevel="4">
      <c r="A359" s="981" t="s">
        <v>630</v>
      </c>
      <c r="B359" s="981"/>
      <c r="C359" s="981">
        <v>12</v>
      </c>
      <c r="D359" s="982">
        <v>46090</v>
      </c>
      <c r="E359" s="982">
        <v>46107</v>
      </c>
      <c r="F359" s="982">
        <v>46090</v>
      </c>
      <c r="G359" s="982">
        <v>46107</v>
      </c>
      <c r="H359" s="982">
        <v>478.89</v>
      </c>
      <c r="I359" s="981">
        <v>478.89</v>
      </c>
      <c r="J359" s="981">
        <v>478.89</v>
      </c>
      <c r="K359" s="984">
        <v>1</v>
      </c>
      <c r="L359" s="984">
        <v>1</v>
      </c>
      <c r="M359" s="981">
        <v>0</v>
      </c>
      <c r="N359" s="981">
        <v>0</v>
      </c>
      <c r="O359" s="981">
        <v>0</v>
      </c>
      <c r="P359" s="981"/>
      <c r="Q359" s="981">
        <v>3</v>
      </c>
      <c r="R359" s="981">
        <v>3</v>
      </c>
      <c r="S359" s="981">
        <v>0</v>
      </c>
      <c r="T359" s="981">
        <v>0</v>
      </c>
    </row>
    <row r="360" spans="1:20" outlineLevel="5">
      <c r="A360" s="936" t="s">
        <v>794</v>
      </c>
      <c r="B360" s="936" t="s">
        <v>717</v>
      </c>
      <c r="C360" s="936">
        <v>12</v>
      </c>
      <c r="D360" s="937">
        <v>46090</v>
      </c>
      <c r="E360" s="937">
        <v>46107</v>
      </c>
      <c r="F360" s="937">
        <v>46090</v>
      </c>
      <c r="G360" s="937">
        <v>46107</v>
      </c>
      <c r="H360" s="937">
        <v>31.32</v>
      </c>
      <c r="I360" s="936">
        <v>31.32</v>
      </c>
      <c r="J360" s="936">
        <v>31.32</v>
      </c>
      <c r="K360" s="939">
        <v>1</v>
      </c>
      <c r="L360" s="939">
        <v>1</v>
      </c>
      <c r="M360" s="936">
        <v>0</v>
      </c>
      <c r="N360" s="936">
        <v>0</v>
      </c>
      <c r="O360" s="936">
        <v>0</v>
      </c>
      <c r="P360" s="936" t="s">
        <v>364</v>
      </c>
      <c r="Q360" s="936">
        <v>1</v>
      </c>
      <c r="R360" s="936">
        <v>1</v>
      </c>
      <c r="S360" s="936">
        <v>0</v>
      </c>
      <c r="T360" s="936">
        <v>0</v>
      </c>
    </row>
    <row r="361" spans="1:20" outlineLevel="5">
      <c r="A361" s="936" t="s">
        <v>795</v>
      </c>
      <c r="B361" s="936" t="s">
        <v>719</v>
      </c>
      <c r="C361" s="936">
        <v>12</v>
      </c>
      <c r="D361" s="937">
        <v>46090</v>
      </c>
      <c r="E361" s="937">
        <v>46107</v>
      </c>
      <c r="F361" s="937">
        <v>46090</v>
      </c>
      <c r="G361" s="937">
        <v>46107</v>
      </c>
      <c r="H361" s="937">
        <v>85.71</v>
      </c>
      <c r="I361" s="936">
        <v>85.71</v>
      </c>
      <c r="J361" s="936">
        <v>85.71</v>
      </c>
      <c r="K361" s="939">
        <v>1</v>
      </c>
      <c r="L361" s="939">
        <v>1</v>
      </c>
      <c r="M361" s="936">
        <v>0</v>
      </c>
      <c r="N361" s="936">
        <v>0</v>
      </c>
      <c r="O361" s="936">
        <v>0</v>
      </c>
      <c r="P361" s="936" t="s">
        <v>364</v>
      </c>
      <c r="Q361" s="936">
        <v>1</v>
      </c>
      <c r="R361" s="936">
        <v>1</v>
      </c>
      <c r="S361" s="936">
        <v>0</v>
      </c>
      <c r="T361" s="936">
        <v>0</v>
      </c>
    </row>
    <row r="362" spans="1:20" outlineLevel="5">
      <c r="A362" s="936" t="s">
        <v>793</v>
      </c>
      <c r="B362" s="936" t="s">
        <v>715</v>
      </c>
      <c r="C362" s="936">
        <v>9</v>
      </c>
      <c r="D362" s="937">
        <v>46093</v>
      </c>
      <c r="E362" s="937">
        <v>46107</v>
      </c>
      <c r="F362" s="937">
        <v>46093</v>
      </c>
      <c r="G362" s="937">
        <v>46107</v>
      </c>
      <c r="H362" s="937">
        <v>361.86</v>
      </c>
      <c r="I362" s="936">
        <v>361.86</v>
      </c>
      <c r="J362" s="936">
        <v>361.86</v>
      </c>
      <c r="K362" s="939">
        <v>1</v>
      </c>
      <c r="L362" s="939">
        <v>1</v>
      </c>
      <c r="M362" s="936">
        <v>0</v>
      </c>
      <c r="N362" s="936">
        <v>0</v>
      </c>
      <c r="O362" s="936">
        <v>0</v>
      </c>
      <c r="P362" s="936" t="s">
        <v>364</v>
      </c>
      <c r="Q362" s="936">
        <v>1</v>
      </c>
      <c r="R362" s="936">
        <v>1</v>
      </c>
      <c r="S362" s="936">
        <v>0</v>
      </c>
      <c r="T362" s="936">
        <v>0</v>
      </c>
    </row>
    <row r="363" spans="1:20" outlineLevel="4">
      <c r="A363" s="981" t="s">
        <v>720</v>
      </c>
      <c r="B363" s="981"/>
      <c r="C363" s="981">
        <v>20</v>
      </c>
      <c r="D363" s="982">
        <v>46081</v>
      </c>
      <c r="E363" s="982">
        <v>46107</v>
      </c>
      <c r="F363" s="982">
        <v>46081</v>
      </c>
      <c r="G363" s="982">
        <v>46107</v>
      </c>
      <c r="H363" s="982">
        <v>606.36</v>
      </c>
      <c r="I363" s="981">
        <v>606.36</v>
      </c>
      <c r="J363" s="981">
        <v>606.36</v>
      </c>
      <c r="K363" s="984">
        <v>1</v>
      </c>
      <c r="L363" s="984">
        <v>1</v>
      </c>
      <c r="M363" s="981">
        <v>0</v>
      </c>
      <c r="N363" s="981">
        <v>0</v>
      </c>
      <c r="O363" s="981">
        <v>0</v>
      </c>
      <c r="P363" s="981"/>
      <c r="Q363" s="981">
        <v>4</v>
      </c>
      <c r="R363" s="981">
        <v>4</v>
      </c>
      <c r="S363" s="981">
        <v>0</v>
      </c>
      <c r="T363" s="981">
        <v>0</v>
      </c>
    </row>
    <row r="364" spans="1:20" outlineLevel="5">
      <c r="A364" s="936" t="s">
        <v>796</v>
      </c>
      <c r="B364" s="936" t="s">
        <v>722</v>
      </c>
      <c r="C364" s="936">
        <v>20</v>
      </c>
      <c r="D364" s="937">
        <v>46081</v>
      </c>
      <c r="E364" s="937">
        <v>46107</v>
      </c>
      <c r="F364" s="937">
        <v>46081</v>
      </c>
      <c r="G364" s="937">
        <v>46107</v>
      </c>
      <c r="H364" s="937">
        <v>309.93</v>
      </c>
      <c r="I364" s="936">
        <v>309.93</v>
      </c>
      <c r="J364" s="936">
        <v>309.93</v>
      </c>
      <c r="K364" s="939">
        <v>1</v>
      </c>
      <c r="L364" s="939">
        <v>1</v>
      </c>
      <c r="M364" s="936">
        <v>0</v>
      </c>
      <c r="N364" s="936">
        <v>0</v>
      </c>
      <c r="O364" s="936">
        <v>0</v>
      </c>
      <c r="P364" s="936" t="s">
        <v>364</v>
      </c>
      <c r="Q364" s="936">
        <v>1</v>
      </c>
      <c r="R364" s="936">
        <v>1</v>
      </c>
      <c r="S364" s="936">
        <v>0</v>
      </c>
      <c r="T364" s="936">
        <v>0</v>
      </c>
    </row>
    <row r="365" spans="1:20" outlineLevel="5">
      <c r="A365" s="936" t="s">
        <v>797</v>
      </c>
      <c r="B365" s="936" t="s">
        <v>724</v>
      </c>
      <c r="C365" s="936">
        <v>16</v>
      </c>
      <c r="D365" s="937">
        <v>46085</v>
      </c>
      <c r="E365" s="937">
        <v>46107</v>
      </c>
      <c r="F365" s="937">
        <v>46085</v>
      </c>
      <c r="G365" s="937">
        <v>46107</v>
      </c>
      <c r="H365" s="937">
        <v>156</v>
      </c>
      <c r="I365" s="936">
        <v>156</v>
      </c>
      <c r="J365" s="936">
        <v>156</v>
      </c>
      <c r="K365" s="939">
        <v>1</v>
      </c>
      <c r="L365" s="939">
        <v>1</v>
      </c>
      <c r="M365" s="936">
        <v>0</v>
      </c>
      <c r="N365" s="936">
        <v>0</v>
      </c>
      <c r="O365" s="936">
        <v>0</v>
      </c>
      <c r="P365" s="936" t="s">
        <v>364</v>
      </c>
      <c r="Q365" s="936">
        <v>1</v>
      </c>
      <c r="R365" s="936">
        <v>1</v>
      </c>
      <c r="S365" s="936">
        <v>0</v>
      </c>
      <c r="T365" s="936">
        <v>0</v>
      </c>
    </row>
    <row r="366" spans="1:20" outlineLevel="5">
      <c r="A366" s="936" t="s">
        <v>798</v>
      </c>
      <c r="B366" s="936" t="s">
        <v>726</v>
      </c>
      <c r="C366" s="936">
        <v>11</v>
      </c>
      <c r="D366" s="937">
        <v>46091</v>
      </c>
      <c r="E366" s="937">
        <v>46107</v>
      </c>
      <c r="F366" s="937">
        <v>46091</v>
      </c>
      <c r="G366" s="937">
        <v>46107</v>
      </c>
      <c r="H366" s="937">
        <v>74.31</v>
      </c>
      <c r="I366" s="936">
        <v>74.31</v>
      </c>
      <c r="J366" s="936">
        <v>74.31</v>
      </c>
      <c r="K366" s="939">
        <v>1</v>
      </c>
      <c r="L366" s="939">
        <v>1</v>
      </c>
      <c r="M366" s="936">
        <v>0</v>
      </c>
      <c r="N366" s="936">
        <v>0</v>
      </c>
      <c r="O366" s="936">
        <v>0</v>
      </c>
      <c r="P366" s="936" t="s">
        <v>364</v>
      </c>
      <c r="Q366" s="936">
        <v>1</v>
      </c>
      <c r="R366" s="936">
        <v>1</v>
      </c>
      <c r="S366" s="936">
        <v>0</v>
      </c>
      <c r="T366" s="936">
        <v>0</v>
      </c>
    </row>
    <row r="367" spans="1:20" outlineLevel="5">
      <c r="A367" s="936" t="s">
        <v>799</v>
      </c>
      <c r="B367" s="936" t="s">
        <v>728</v>
      </c>
      <c r="C367" s="936">
        <v>11</v>
      </c>
      <c r="D367" s="937">
        <v>46091</v>
      </c>
      <c r="E367" s="937">
        <v>46107</v>
      </c>
      <c r="F367" s="937">
        <v>46091</v>
      </c>
      <c r="G367" s="937">
        <v>46107</v>
      </c>
      <c r="H367" s="937">
        <v>66.12</v>
      </c>
      <c r="I367" s="936">
        <v>66.12</v>
      </c>
      <c r="J367" s="936">
        <v>66.12</v>
      </c>
      <c r="K367" s="939">
        <v>1</v>
      </c>
      <c r="L367" s="939">
        <v>1</v>
      </c>
      <c r="M367" s="936">
        <v>0</v>
      </c>
      <c r="N367" s="936">
        <v>0</v>
      </c>
      <c r="O367" s="936">
        <v>0</v>
      </c>
      <c r="P367" s="936" t="s">
        <v>364</v>
      </c>
      <c r="Q367" s="936">
        <v>1</v>
      </c>
      <c r="R367" s="936">
        <v>1</v>
      </c>
      <c r="S367" s="936">
        <v>0</v>
      </c>
      <c r="T367" s="936">
        <v>0</v>
      </c>
    </row>
    <row r="368" spans="1:20" outlineLevel="4">
      <c r="A368" s="981" t="s">
        <v>635</v>
      </c>
      <c r="B368" s="981"/>
      <c r="C368" s="981">
        <v>2</v>
      </c>
      <c r="D368" s="982">
        <v>46106</v>
      </c>
      <c r="E368" s="982">
        <v>46107</v>
      </c>
      <c r="F368" s="982">
        <v>46106</v>
      </c>
      <c r="G368" s="982">
        <v>46107</v>
      </c>
      <c r="H368" s="983">
        <v>3147.03</v>
      </c>
      <c r="I368" s="983">
        <v>3147.03</v>
      </c>
      <c r="J368" s="983">
        <v>3147.03</v>
      </c>
      <c r="K368" s="984">
        <v>1</v>
      </c>
      <c r="L368" s="984">
        <v>1</v>
      </c>
      <c r="M368" s="983">
        <v>0</v>
      </c>
      <c r="N368" s="981">
        <v>0</v>
      </c>
      <c r="O368" s="981">
        <v>0</v>
      </c>
      <c r="P368" s="983"/>
      <c r="Q368" s="981">
        <v>3</v>
      </c>
      <c r="R368" s="981">
        <v>3</v>
      </c>
      <c r="S368" s="981">
        <v>0</v>
      </c>
      <c r="T368" s="981">
        <v>0</v>
      </c>
    </row>
    <row r="369" spans="1:20" outlineLevel="5">
      <c r="A369" s="936" t="s">
        <v>800</v>
      </c>
      <c r="B369" s="936" t="s">
        <v>730</v>
      </c>
      <c r="C369" s="936">
        <v>2</v>
      </c>
      <c r="D369" s="937">
        <v>46106</v>
      </c>
      <c r="E369" s="937">
        <v>46107</v>
      </c>
      <c r="F369" s="937">
        <v>46106</v>
      </c>
      <c r="G369" s="937">
        <v>46107</v>
      </c>
      <c r="H369" s="938">
        <v>265.2</v>
      </c>
      <c r="I369" s="938">
        <v>265.2</v>
      </c>
      <c r="J369" s="938">
        <v>265.2</v>
      </c>
      <c r="K369" s="939">
        <v>1</v>
      </c>
      <c r="L369" s="939">
        <v>1</v>
      </c>
      <c r="M369" s="936">
        <v>0</v>
      </c>
      <c r="N369" s="936">
        <v>0</v>
      </c>
      <c r="O369" s="936">
        <v>0</v>
      </c>
      <c r="P369" s="936" t="s">
        <v>364</v>
      </c>
      <c r="Q369" s="936">
        <v>1</v>
      </c>
      <c r="R369" s="936">
        <v>1</v>
      </c>
      <c r="S369" s="936">
        <v>0</v>
      </c>
      <c r="T369" s="936">
        <v>0</v>
      </c>
    </row>
    <row r="370" spans="1:20" outlineLevel="5">
      <c r="A370" s="936" t="s">
        <v>801</v>
      </c>
      <c r="B370" s="936" t="s">
        <v>732</v>
      </c>
      <c r="C370" s="936">
        <v>2</v>
      </c>
      <c r="D370" s="937">
        <v>46106</v>
      </c>
      <c r="E370" s="937">
        <v>46107</v>
      </c>
      <c r="F370" s="937">
        <v>46106</v>
      </c>
      <c r="G370" s="937">
        <v>46107</v>
      </c>
      <c r="H370" s="937">
        <v>335.19</v>
      </c>
      <c r="I370" s="936">
        <v>335.19</v>
      </c>
      <c r="J370" s="936">
        <v>335.19</v>
      </c>
      <c r="K370" s="939">
        <v>1</v>
      </c>
      <c r="L370" s="939">
        <v>1</v>
      </c>
      <c r="M370" s="936">
        <v>0</v>
      </c>
      <c r="N370" s="936">
        <v>0</v>
      </c>
      <c r="O370" s="936">
        <v>0</v>
      </c>
      <c r="P370" s="936" t="s">
        <v>364</v>
      </c>
      <c r="Q370" s="936">
        <v>1</v>
      </c>
      <c r="R370" s="936">
        <v>1</v>
      </c>
      <c r="S370" s="936">
        <v>0</v>
      </c>
      <c r="T370" s="936">
        <v>0</v>
      </c>
    </row>
    <row r="371" spans="1:20" outlineLevel="5">
      <c r="A371" s="936" t="s">
        <v>802</v>
      </c>
      <c r="B371" s="936" t="s">
        <v>734</v>
      </c>
      <c r="C371" s="936">
        <v>2</v>
      </c>
      <c r="D371" s="937">
        <v>46106</v>
      </c>
      <c r="E371" s="937">
        <v>46107</v>
      </c>
      <c r="F371" s="937">
        <v>46106</v>
      </c>
      <c r="G371" s="937">
        <v>46107</v>
      </c>
      <c r="H371" s="938">
        <v>2546.64</v>
      </c>
      <c r="I371" s="938">
        <v>2546.64</v>
      </c>
      <c r="J371" s="938">
        <v>2546.64</v>
      </c>
      <c r="K371" s="939">
        <v>1</v>
      </c>
      <c r="L371" s="939">
        <v>1</v>
      </c>
      <c r="M371" s="938">
        <v>0</v>
      </c>
      <c r="N371" s="936">
        <v>0</v>
      </c>
      <c r="O371" s="936">
        <v>0</v>
      </c>
      <c r="P371" s="938" t="s">
        <v>364</v>
      </c>
      <c r="Q371" s="936">
        <v>1</v>
      </c>
      <c r="R371" s="936">
        <v>1</v>
      </c>
      <c r="S371" s="936">
        <v>0</v>
      </c>
      <c r="T371" s="936">
        <v>0</v>
      </c>
    </row>
    <row r="372" spans="1:20" outlineLevel="4">
      <c r="A372" s="981" t="s">
        <v>640</v>
      </c>
      <c r="B372" s="981"/>
      <c r="C372" s="981">
        <v>17</v>
      </c>
      <c r="D372" s="982">
        <v>46084</v>
      </c>
      <c r="E372" s="982">
        <v>46107</v>
      </c>
      <c r="F372" s="982">
        <v>46084</v>
      </c>
      <c r="G372" s="982">
        <v>46107</v>
      </c>
      <c r="H372" s="983">
        <v>13170.12</v>
      </c>
      <c r="I372" s="983">
        <v>13170.12</v>
      </c>
      <c r="J372" s="983">
        <v>13170.12</v>
      </c>
      <c r="K372" s="984">
        <v>1</v>
      </c>
      <c r="L372" s="984">
        <v>1</v>
      </c>
      <c r="M372" s="983">
        <v>0</v>
      </c>
      <c r="N372" s="981">
        <v>0</v>
      </c>
      <c r="O372" s="981">
        <v>0</v>
      </c>
      <c r="P372" s="983"/>
      <c r="Q372" s="981">
        <v>2</v>
      </c>
      <c r="R372" s="981">
        <v>2</v>
      </c>
      <c r="S372" s="981">
        <v>0</v>
      </c>
      <c r="T372" s="981">
        <v>0</v>
      </c>
    </row>
    <row r="373" spans="1:20" outlineLevel="5">
      <c r="A373" s="936" t="s">
        <v>803</v>
      </c>
      <c r="B373" s="936" t="s">
        <v>736</v>
      </c>
      <c r="C373" s="936">
        <v>17</v>
      </c>
      <c r="D373" s="937">
        <v>46084</v>
      </c>
      <c r="E373" s="937">
        <v>46107</v>
      </c>
      <c r="F373" s="937">
        <v>46084</v>
      </c>
      <c r="G373" s="937">
        <v>46107</v>
      </c>
      <c r="H373" s="938">
        <v>1330.74</v>
      </c>
      <c r="I373" s="938">
        <v>1330.74</v>
      </c>
      <c r="J373" s="938">
        <v>1330.74</v>
      </c>
      <c r="K373" s="939">
        <v>1</v>
      </c>
      <c r="L373" s="939">
        <v>1</v>
      </c>
      <c r="M373" s="938">
        <v>0</v>
      </c>
      <c r="N373" s="936">
        <v>0</v>
      </c>
      <c r="O373" s="936">
        <v>0</v>
      </c>
      <c r="P373" s="938" t="s">
        <v>364</v>
      </c>
      <c r="Q373" s="936">
        <v>1</v>
      </c>
      <c r="R373" s="936">
        <v>1</v>
      </c>
      <c r="S373" s="936">
        <v>0</v>
      </c>
      <c r="T373" s="936">
        <v>0</v>
      </c>
    </row>
    <row r="374" spans="1:20" outlineLevel="5">
      <c r="A374" s="936" t="s">
        <v>804</v>
      </c>
      <c r="B374" s="936" t="s">
        <v>738</v>
      </c>
      <c r="C374" s="936">
        <v>12</v>
      </c>
      <c r="D374" s="937">
        <v>46090</v>
      </c>
      <c r="E374" s="937">
        <v>46107</v>
      </c>
      <c r="F374" s="937">
        <v>46090</v>
      </c>
      <c r="G374" s="937">
        <v>46107</v>
      </c>
      <c r="H374" s="938">
        <v>11839.38</v>
      </c>
      <c r="I374" s="938">
        <v>11839.38</v>
      </c>
      <c r="J374" s="938">
        <v>11839.38</v>
      </c>
      <c r="K374" s="939">
        <v>1</v>
      </c>
      <c r="L374" s="939">
        <v>1</v>
      </c>
      <c r="M374" s="938">
        <v>0</v>
      </c>
      <c r="N374" s="936">
        <v>0</v>
      </c>
      <c r="O374" s="936">
        <v>0</v>
      </c>
      <c r="P374" s="938" t="s">
        <v>364</v>
      </c>
      <c r="Q374" s="936">
        <v>1</v>
      </c>
      <c r="R374" s="936">
        <v>1</v>
      </c>
      <c r="S374" s="936">
        <v>0</v>
      </c>
      <c r="T374" s="936">
        <v>0</v>
      </c>
    </row>
    <row r="375" spans="1:20" outlineLevel="4">
      <c r="A375" s="981" t="s">
        <v>645</v>
      </c>
      <c r="B375" s="981"/>
      <c r="C375" s="981">
        <v>2</v>
      </c>
      <c r="D375" s="982">
        <v>46106</v>
      </c>
      <c r="E375" s="982">
        <v>46107</v>
      </c>
      <c r="F375" s="982">
        <v>46106</v>
      </c>
      <c r="G375" s="982">
        <v>46107</v>
      </c>
      <c r="H375" s="982">
        <v>407.52</v>
      </c>
      <c r="I375" s="981">
        <v>407.52</v>
      </c>
      <c r="J375" s="981">
        <v>407.52</v>
      </c>
      <c r="K375" s="984">
        <v>1</v>
      </c>
      <c r="L375" s="984">
        <v>1</v>
      </c>
      <c r="M375" s="981">
        <v>0</v>
      </c>
      <c r="N375" s="981">
        <v>0</v>
      </c>
      <c r="O375" s="981">
        <v>0</v>
      </c>
      <c r="P375" s="981"/>
      <c r="Q375" s="981">
        <v>1</v>
      </c>
      <c r="R375" s="981">
        <v>1</v>
      </c>
      <c r="S375" s="981">
        <v>0</v>
      </c>
      <c r="T375" s="981">
        <v>0</v>
      </c>
    </row>
    <row r="376" spans="1:20" outlineLevel="5">
      <c r="A376" s="936" t="s">
        <v>805</v>
      </c>
      <c r="B376" s="936" t="s">
        <v>740</v>
      </c>
      <c r="C376" s="936">
        <v>2</v>
      </c>
      <c r="D376" s="937">
        <v>46106</v>
      </c>
      <c r="E376" s="937">
        <v>46107</v>
      </c>
      <c r="F376" s="937">
        <v>46106</v>
      </c>
      <c r="G376" s="937">
        <v>46107</v>
      </c>
      <c r="H376" s="937">
        <v>407.52</v>
      </c>
      <c r="I376" s="936">
        <v>407.52</v>
      </c>
      <c r="J376" s="936">
        <v>407.52</v>
      </c>
      <c r="K376" s="939">
        <v>1</v>
      </c>
      <c r="L376" s="939">
        <v>1</v>
      </c>
      <c r="M376" s="936">
        <v>0</v>
      </c>
      <c r="N376" s="936">
        <v>0</v>
      </c>
      <c r="O376" s="936">
        <v>0</v>
      </c>
      <c r="P376" s="936" t="s">
        <v>364</v>
      </c>
      <c r="Q376" s="936">
        <v>1</v>
      </c>
      <c r="R376" s="936">
        <v>1</v>
      </c>
      <c r="S376" s="936">
        <v>0</v>
      </c>
      <c r="T376" s="936">
        <v>0</v>
      </c>
    </row>
    <row r="377" spans="1:20" outlineLevel="4">
      <c r="A377" s="981" t="s">
        <v>741</v>
      </c>
      <c r="B377" s="981"/>
      <c r="C377" s="981">
        <v>2</v>
      </c>
      <c r="D377" s="982">
        <v>46106</v>
      </c>
      <c r="E377" s="982">
        <v>46107</v>
      </c>
      <c r="F377" s="982">
        <v>46106</v>
      </c>
      <c r="G377" s="982">
        <v>46107</v>
      </c>
      <c r="H377" s="982">
        <v>22.71</v>
      </c>
      <c r="I377" s="981">
        <v>22.71</v>
      </c>
      <c r="J377" s="981">
        <v>22.71</v>
      </c>
      <c r="K377" s="984">
        <v>1</v>
      </c>
      <c r="L377" s="984">
        <v>1</v>
      </c>
      <c r="M377" s="981">
        <v>0</v>
      </c>
      <c r="N377" s="981">
        <v>0</v>
      </c>
      <c r="O377" s="981">
        <v>0</v>
      </c>
      <c r="P377" s="981"/>
      <c r="Q377" s="981">
        <v>1</v>
      </c>
      <c r="R377" s="981">
        <v>1</v>
      </c>
      <c r="S377" s="981">
        <v>0</v>
      </c>
      <c r="T377" s="981">
        <v>0</v>
      </c>
    </row>
    <row r="378" spans="1:20" outlineLevel="5">
      <c r="A378" s="936" t="s">
        <v>806</v>
      </c>
      <c r="B378" s="936" t="s">
        <v>743</v>
      </c>
      <c r="C378" s="936">
        <v>2</v>
      </c>
      <c r="D378" s="937">
        <v>46106</v>
      </c>
      <c r="E378" s="937">
        <v>46107</v>
      </c>
      <c r="F378" s="937">
        <v>46106</v>
      </c>
      <c r="G378" s="937">
        <v>46107</v>
      </c>
      <c r="H378" s="937">
        <v>22.71</v>
      </c>
      <c r="I378" s="936">
        <v>22.71</v>
      </c>
      <c r="J378" s="936">
        <v>22.71</v>
      </c>
      <c r="K378" s="939">
        <v>1</v>
      </c>
      <c r="L378" s="939">
        <v>1</v>
      </c>
      <c r="M378" s="936">
        <v>0</v>
      </c>
      <c r="N378" s="936">
        <v>0</v>
      </c>
      <c r="O378" s="936">
        <v>0</v>
      </c>
      <c r="P378" s="936" t="s">
        <v>364</v>
      </c>
      <c r="Q378" s="936">
        <v>1</v>
      </c>
      <c r="R378" s="936">
        <v>1</v>
      </c>
      <c r="S378" s="936">
        <v>0</v>
      </c>
      <c r="T378" s="936">
        <v>0</v>
      </c>
    </row>
    <row r="379" spans="1:20" outlineLevel="1">
      <c r="A379" s="950" t="s">
        <v>807</v>
      </c>
      <c r="B379" s="950"/>
      <c r="C379" s="950">
        <v>145</v>
      </c>
      <c r="D379" s="951">
        <v>46084</v>
      </c>
      <c r="E379" s="951">
        <v>46261</v>
      </c>
      <c r="F379" s="951">
        <v>46084</v>
      </c>
      <c r="G379" s="951"/>
      <c r="H379" s="952">
        <v>4735135.8</v>
      </c>
      <c r="I379" s="952">
        <v>4290343.42</v>
      </c>
      <c r="J379" s="952">
        <v>4735135.8</v>
      </c>
      <c r="K379" s="954">
        <v>1</v>
      </c>
      <c r="L379" s="954">
        <v>0.90610000000000002</v>
      </c>
      <c r="M379" s="952">
        <v>0</v>
      </c>
      <c r="N379" s="950">
        <v>0</v>
      </c>
      <c r="O379" s="950">
        <v>0</v>
      </c>
      <c r="P379" s="952"/>
      <c r="Q379" s="950">
        <v>214</v>
      </c>
      <c r="R379" s="950">
        <v>187</v>
      </c>
      <c r="S379" s="950">
        <v>27</v>
      </c>
      <c r="T379" s="950">
        <v>0</v>
      </c>
    </row>
    <row r="380" spans="1:20" outlineLevel="2">
      <c r="A380" s="959" t="s">
        <v>808</v>
      </c>
      <c r="B380" s="959"/>
      <c r="C380" s="959">
        <v>132</v>
      </c>
      <c r="D380" s="960">
        <v>46099</v>
      </c>
      <c r="E380" s="960">
        <v>46261</v>
      </c>
      <c r="F380" s="960">
        <v>46099</v>
      </c>
      <c r="G380" s="960"/>
      <c r="H380" s="961">
        <v>3229967.34</v>
      </c>
      <c r="I380" s="961">
        <v>2815918.75</v>
      </c>
      <c r="J380" s="961">
        <v>3229967.34</v>
      </c>
      <c r="K380" s="962">
        <v>1</v>
      </c>
      <c r="L380" s="962">
        <v>0.87180000000000002</v>
      </c>
      <c r="M380" s="961">
        <v>0</v>
      </c>
      <c r="N380" s="959">
        <v>0</v>
      </c>
      <c r="O380" s="959">
        <v>0</v>
      </c>
      <c r="P380" s="961"/>
      <c r="Q380" s="959">
        <v>121</v>
      </c>
      <c r="R380" s="959">
        <v>105</v>
      </c>
      <c r="S380" s="959">
        <v>16</v>
      </c>
      <c r="T380" s="959">
        <v>0</v>
      </c>
    </row>
    <row r="381" spans="1:20" outlineLevel="3">
      <c r="A381" s="967" t="s">
        <v>809</v>
      </c>
      <c r="B381" s="967"/>
      <c r="C381" s="967">
        <v>92</v>
      </c>
      <c r="D381" s="968">
        <v>46099</v>
      </c>
      <c r="E381" s="968">
        <v>46215</v>
      </c>
      <c r="F381" s="968">
        <v>46099</v>
      </c>
      <c r="G381" s="968">
        <v>46281</v>
      </c>
      <c r="H381" s="968">
        <v>0</v>
      </c>
      <c r="I381" s="967">
        <v>0</v>
      </c>
      <c r="J381" s="968">
        <v>0</v>
      </c>
      <c r="K381" s="971">
        <v>0</v>
      </c>
      <c r="L381" s="971">
        <v>0</v>
      </c>
      <c r="M381" s="967">
        <v>0</v>
      </c>
      <c r="N381" s="967">
        <v>0</v>
      </c>
      <c r="O381" s="967">
        <v>0</v>
      </c>
      <c r="P381" s="967"/>
      <c r="Q381" s="967">
        <v>31</v>
      </c>
      <c r="R381" s="967">
        <v>31</v>
      </c>
      <c r="S381" s="967">
        <v>0</v>
      </c>
      <c r="T381" s="967">
        <v>0</v>
      </c>
    </row>
    <row r="382" spans="1:20" outlineLevel="4">
      <c r="A382" s="981" t="s">
        <v>609</v>
      </c>
      <c r="B382" s="981"/>
      <c r="C382" s="981">
        <v>5</v>
      </c>
      <c r="D382" s="982">
        <v>46148</v>
      </c>
      <c r="E382" s="982">
        <v>46154</v>
      </c>
      <c r="F382" s="982">
        <v>46148</v>
      </c>
      <c r="G382" s="982">
        <v>46153</v>
      </c>
      <c r="H382" s="982">
        <v>0</v>
      </c>
      <c r="I382" s="981">
        <v>0</v>
      </c>
      <c r="J382" s="981">
        <v>0</v>
      </c>
      <c r="K382" s="984">
        <v>0</v>
      </c>
      <c r="L382" s="984">
        <v>0</v>
      </c>
      <c r="M382" s="981">
        <v>0</v>
      </c>
      <c r="N382" s="981">
        <v>0</v>
      </c>
      <c r="O382" s="981">
        <v>0</v>
      </c>
      <c r="P382" s="981"/>
      <c r="Q382" s="981">
        <v>3</v>
      </c>
      <c r="R382" s="981">
        <v>3</v>
      </c>
      <c r="S382" s="981">
        <v>0</v>
      </c>
      <c r="T382" s="981">
        <v>0</v>
      </c>
    </row>
    <row r="383" spans="1:20" outlineLevel="5">
      <c r="A383" s="936" t="s">
        <v>811</v>
      </c>
      <c r="B383" s="936" t="s">
        <v>613</v>
      </c>
      <c r="C383" s="936">
        <v>5</v>
      </c>
      <c r="D383" s="937">
        <v>46148</v>
      </c>
      <c r="E383" s="937">
        <v>46154</v>
      </c>
      <c r="F383" s="937">
        <v>46148</v>
      </c>
      <c r="G383" s="937">
        <v>46153</v>
      </c>
      <c r="H383" s="937">
        <v>0</v>
      </c>
      <c r="I383" s="936">
        <v>0</v>
      </c>
      <c r="J383" s="936">
        <v>0</v>
      </c>
      <c r="K383" s="939">
        <v>1</v>
      </c>
      <c r="L383" s="939">
        <v>1</v>
      </c>
      <c r="M383" s="936">
        <v>0</v>
      </c>
      <c r="N383" s="936">
        <v>0</v>
      </c>
      <c r="O383" s="936">
        <v>0</v>
      </c>
      <c r="P383" s="936" t="s">
        <v>364</v>
      </c>
      <c r="Q383" s="936">
        <v>1</v>
      </c>
      <c r="R383" s="936">
        <v>1</v>
      </c>
      <c r="S383" s="936">
        <v>0</v>
      </c>
      <c r="T383" s="936">
        <v>0</v>
      </c>
    </row>
    <row r="384" spans="1:20" outlineLevel="5">
      <c r="A384" s="936" t="s">
        <v>812</v>
      </c>
      <c r="B384" s="936" t="s">
        <v>615</v>
      </c>
      <c r="C384" s="936">
        <v>5</v>
      </c>
      <c r="D384" s="937">
        <v>46148</v>
      </c>
      <c r="E384" s="937">
        <v>46154</v>
      </c>
      <c r="F384" s="937">
        <v>46148</v>
      </c>
      <c r="G384" s="937">
        <v>46153</v>
      </c>
      <c r="H384" s="937">
        <v>0</v>
      </c>
      <c r="I384" s="936">
        <v>0</v>
      </c>
      <c r="J384" s="936">
        <v>0</v>
      </c>
      <c r="K384" s="939">
        <v>1</v>
      </c>
      <c r="L384" s="939">
        <v>1</v>
      </c>
      <c r="M384" s="936">
        <v>0</v>
      </c>
      <c r="N384" s="936">
        <v>0</v>
      </c>
      <c r="O384" s="936">
        <v>0</v>
      </c>
      <c r="P384" s="936" t="s">
        <v>364</v>
      </c>
      <c r="Q384" s="936">
        <v>1</v>
      </c>
      <c r="R384" s="936">
        <v>1</v>
      </c>
      <c r="S384" s="936">
        <v>0</v>
      </c>
      <c r="T384" s="936">
        <v>0</v>
      </c>
    </row>
    <row r="385" spans="1:20" outlineLevel="5">
      <c r="A385" s="936" t="s">
        <v>810</v>
      </c>
      <c r="B385" s="936" t="s">
        <v>611</v>
      </c>
      <c r="C385" s="936">
        <v>5</v>
      </c>
      <c r="D385" s="937">
        <v>46148</v>
      </c>
      <c r="E385" s="937">
        <v>46154</v>
      </c>
      <c r="F385" s="937">
        <v>46148</v>
      </c>
      <c r="G385" s="937">
        <v>46153</v>
      </c>
      <c r="H385" s="937">
        <v>0</v>
      </c>
      <c r="I385" s="936">
        <v>0</v>
      </c>
      <c r="J385" s="936">
        <v>0</v>
      </c>
      <c r="K385" s="939">
        <v>1</v>
      </c>
      <c r="L385" s="939">
        <v>1</v>
      </c>
      <c r="M385" s="936">
        <v>0</v>
      </c>
      <c r="N385" s="936">
        <v>0</v>
      </c>
      <c r="O385" s="936">
        <v>0</v>
      </c>
      <c r="P385" s="936" t="s">
        <v>364</v>
      </c>
      <c r="Q385" s="936">
        <v>1</v>
      </c>
      <c r="R385" s="936">
        <v>1</v>
      </c>
      <c r="S385" s="936">
        <v>0</v>
      </c>
      <c r="T385" s="936">
        <v>0</v>
      </c>
    </row>
    <row r="386" spans="1:20" outlineLevel="4">
      <c r="A386" s="981" t="s">
        <v>616</v>
      </c>
      <c r="B386" s="981"/>
      <c r="C386" s="981">
        <v>87</v>
      </c>
      <c r="D386" s="982">
        <v>46107</v>
      </c>
      <c r="E386" s="982">
        <v>46212</v>
      </c>
      <c r="F386" s="982">
        <v>46107</v>
      </c>
      <c r="G386" s="982">
        <v>46212</v>
      </c>
      <c r="H386" s="982">
        <v>0</v>
      </c>
      <c r="I386" s="981">
        <v>0</v>
      </c>
      <c r="J386" s="981">
        <v>0</v>
      </c>
      <c r="K386" s="984">
        <v>0</v>
      </c>
      <c r="L386" s="984">
        <v>0</v>
      </c>
      <c r="M386" s="981">
        <v>0</v>
      </c>
      <c r="N386" s="981">
        <v>0</v>
      </c>
      <c r="O386" s="981">
        <v>0</v>
      </c>
      <c r="P386" s="981"/>
      <c r="Q386" s="981">
        <v>5</v>
      </c>
      <c r="R386" s="981">
        <v>5</v>
      </c>
      <c r="S386" s="981">
        <v>0</v>
      </c>
      <c r="T386" s="981">
        <v>0</v>
      </c>
    </row>
    <row r="387" spans="1:20" outlineLevel="5">
      <c r="A387" s="936" t="s">
        <v>816</v>
      </c>
      <c r="B387" s="936" t="s">
        <v>624</v>
      </c>
      <c r="C387" s="936">
        <v>36</v>
      </c>
      <c r="D387" s="937">
        <v>46107</v>
      </c>
      <c r="E387" s="937">
        <v>46149</v>
      </c>
      <c r="F387" s="937">
        <v>46107</v>
      </c>
      <c r="G387" s="937">
        <v>46148</v>
      </c>
      <c r="H387" s="937">
        <v>0</v>
      </c>
      <c r="I387" s="936">
        <v>0</v>
      </c>
      <c r="J387" s="936">
        <v>0</v>
      </c>
      <c r="K387" s="939">
        <v>1</v>
      </c>
      <c r="L387" s="939">
        <v>1</v>
      </c>
      <c r="M387" s="936">
        <v>0</v>
      </c>
      <c r="N387" s="936">
        <v>0</v>
      </c>
      <c r="O387" s="936">
        <v>0</v>
      </c>
      <c r="P387" s="936" t="s">
        <v>364</v>
      </c>
      <c r="Q387" s="936">
        <v>1</v>
      </c>
      <c r="R387" s="936">
        <v>1</v>
      </c>
      <c r="S387" s="936">
        <v>0</v>
      </c>
      <c r="T387" s="936">
        <v>0</v>
      </c>
    </row>
    <row r="388" spans="1:20" outlineLevel="5">
      <c r="A388" s="936" t="s">
        <v>813</v>
      </c>
      <c r="B388" s="936" t="s">
        <v>618</v>
      </c>
      <c r="C388" s="936">
        <v>35</v>
      </c>
      <c r="D388" s="937">
        <v>46109</v>
      </c>
      <c r="E388" s="937">
        <v>46149</v>
      </c>
      <c r="F388" s="937">
        <v>46109</v>
      </c>
      <c r="G388" s="937">
        <v>46148</v>
      </c>
      <c r="H388" s="937">
        <v>0</v>
      </c>
      <c r="I388" s="936">
        <v>0</v>
      </c>
      <c r="J388" s="936">
        <v>0</v>
      </c>
      <c r="K388" s="939">
        <v>1</v>
      </c>
      <c r="L388" s="939">
        <v>1</v>
      </c>
      <c r="M388" s="936">
        <v>0</v>
      </c>
      <c r="N388" s="936">
        <v>0</v>
      </c>
      <c r="O388" s="936">
        <v>0</v>
      </c>
      <c r="P388" s="936" t="s">
        <v>364</v>
      </c>
      <c r="Q388" s="936">
        <v>1</v>
      </c>
      <c r="R388" s="936">
        <v>1</v>
      </c>
      <c r="S388" s="936">
        <v>0</v>
      </c>
      <c r="T388" s="936">
        <v>0</v>
      </c>
    </row>
    <row r="389" spans="1:20" outlineLevel="5">
      <c r="A389" s="936" t="s">
        <v>814</v>
      </c>
      <c r="B389" s="936" t="s">
        <v>620</v>
      </c>
      <c r="C389" s="936">
        <v>35</v>
      </c>
      <c r="D389" s="937">
        <v>46109</v>
      </c>
      <c r="E389" s="937">
        <v>46149</v>
      </c>
      <c r="F389" s="937">
        <v>46109</v>
      </c>
      <c r="G389" s="937">
        <v>46148</v>
      </c>
      <c r="H389" s="937">
        <v>0</v>
      </c>
      <c r="I389" s="936">
        <v>0</v>
      </c>
      <c r="J389" s="936">
        <v>0</v>
      </c>
      <c r="K389" s="939">
        <v>1</v>
      </c>
      <c r="L389" s="939">
        <v>1</v>
      </c>
      <c r="M389" s="936">
        <v>0</v>
      </c>
      <c r="N389" s="936">
        <v>0</v>
      </c>
      <c r="O389" s="936">
        <v>0</v>
      </c>
      <c r="P389" s="936" t="s">
        <v>364</v>
      </c>
      <c r="Q389" s="936">
        <v>1</v>
      </c>
      <c r="R389" s="936">
        <v>1</v>
      </c>
      <c r="S389" s="936">
        <v>0</v>
      </c>
      <c r="T389" s="936">
        <v>0</v>
      </c>
    </row>
    <row r="390" spans="1:20" outlineLevel="5">
      <c r="A390" s="936" t="s">
        <v>815</v>
      </c>
      <c r="B390" s="936" t="s">
        <v>622</v>
      </c>
      <c r="C390" s="936">
        <v>35</v>
      </c>
      <c r="D390" s="937">
        <v>46109</v>
      </c>
      <c r="E390" s="937">
        <v>46149</v>
      </c>
      <c r="F390" s="937">
        <v>46109</v>
      </c>
      <c r="G390" s="937">
        <v>46148</v>
      </c>
      <c r="H390" s="937">
        <v>0</v>
      </c>
      <c r="I390" s="936">
        <v>0</v>
      </c>
      <c r="J390" s="936">
        <v>0</v>
      </c>
      <c r="K390" s="939">
        <v>1</v>
      </c>
      <c r="L390" s="939">
        <v>1</v>
      </c>
      <c r="M390" s="936">
        <v>0</v>
      </c>
      <c r="N390" s="936">
        <v>0</v>
      </c>
      <c r="O390" s="936">
        <v>0</v>
      </c>
      <c r="P390" s="936" t="s">
        <v>364</v>
      </c>
      <c r="Q390" s="936">
        <v>1</v>
      </c>
      <c r="R390" s="936">
        <v>1</v>
      </c>
      <c r="S390" s="936">
        <v>0</v>
      </c>
      <c r="T390" s="936">
        <v>0</v>
      </c>
    </row>
    <row r="391" spans="1:20" outlineLevel="5">
      <c r="A391" s="936" t="s">
        <v>817</v>
      </c>
      <c r="B391" s="936" t="s">
        <v>626</v>
      </c>
      <c r="C391" s="936">
        <v>8</v>
      </c>
      <c r="D391" s="937">
        <v>46204</v>
      </c>
      <c r="E391" s="937">
        <v>46212</v>
      </c>
      <c r="F391" s="937">
        <v>46211</v>
      </c>
      <c r="G391" s="937">
        <v>46212</v>
      </c>
      <c r="H391" s="937">
        <v>0</v>
      </c>
      <c r="I391" s="936">
        <v>0</v>
      </c>
      <c r="J391" s="936">
        <v>0</v>
      </c>
      <c r="K391" s="939">
        <v>1</v>
      </c>
      <c r="L391" s="939">
        <v>1</v>
      </c>
      <c r="M391" s="936">
        <v>0</v>
      </c>
      <c r="N391" s="936">
        <v>0</v>
      </c>
      <c r="O391" s="936">
        <v>0</v>
      </c>
      <c r="P391" s="936" t="s">
        <v>364</v>
      </c>
      <c r="Q391" s="936">
        <v>1</v>
      </c>
      <c r="R391" s="936">
        <v>1</v>
      </c>
      <c r="S391" s="936">
        <v>0</v>
      </c>
      <c r="T391" s="936">
        <v>0</v>
      </c>
    </row>
    <row r="392" spans="1:20" outlineLevel="4">
      <c r="A392" s="981" t="s">
        <v>627</v>
      </c>
      <c r="B392" s="981"/>
      <c r="C392" s="981">
        <v>39</v>
      </c>
      <c r="D392" s="982">
        <v>46099</v>
      </c>
      <c r="E392" s="982">
        <v>46149</v>
      </c>
      <c r="F392" s="982">
        <v>46099</v>
      </c>
      <c r="G392" s="982">
        <v>46148</v>
      </c>
      <c r="H392" s="982">
        <v>0</v>
      </c>
      <c r="I392" s="981">
        <v>0</v>
      </c>
      <c r="J392" s="981">
        <v>0</v>
      </c>
      <c r="K392" s="984">
        <v>0</v>
      </c>
      <c r="L392" s="984">
        <v>0</v>
      </c>
      <c r="M392" s="981">
        <v>0</v>
      </c>
      <c r="N392" s="981">
        <v>0</v>
      </c>
      <c r="O392" s="981">
        <v>0</v>
      </c>
      <c r="P392" s="981"/>
      <c r="Q392" s="981">
        <v>1</v>
      </c>
      <c r="R392" s="981">
        <v>1</v>
      </c>
      <c r="S392" s="981">
        <v>0</v>
      </c>
      <c r="T392" s="981">
        <v>0</v>
      </c>
    </row>
    <row r="393" spans="1:20" outlineLevel="5">
      <c r="A393" s="936" t="s">
        <v>818</v>
      </c>
      <c r="B393" s="936" t="s">
        <v>629</v>
      </c>
      <c r="C393" s="936">
        <v>39</v>
      </c>
      <c r="D393" s="937">
        <v>46099</v>
      </c>
      <c r="E393" s="937">
        <v>46149</v>
      </c>
      <c r="F393" s="937">
        <v>46099</v>
      </c>
      <c r="G393" s="937">
        <v>46148</v>
      </c>
      <c r="H393" s="937">
        <v>0</v>
      </c>
      <c r="I393" s="936">
        <v>0</v>
      </c>
      <c r="J393" s="936">
        <v>0</v>
      </c>
      <c r="K393" s="939">
        <v>1</v>
      </c>
      <c r="L393" s="939">
        <v>1</v>
      </c>
      <c r="M393" s="936">
        <v>0</v>
      </c>
      <c r="N393" s="936">
        <v>0</v>
      </c>
      <c r="O393" s="936">
        <v>0</v>
      </c>
      <c r="P393" s="936" t="s">
        <v>364</v>
      </c>
      <c r="Q393" s="936">
        <v>1</v>
      </c>
      <c r="R393" s="936">
        <v>1</v>
      </c>
      <c r="S393" s="936">
        <v>0</v>
      </c>
      <c r="T393" s="936">
        <v>0</v>
      </c>
    </row>
    <row r="394" spans="1:20" outlineLevel="4">
      <c r="A394" s="981" t="s">
        <v>630</v>
      </c>
      <c r="B394" s="981"/>
      <c r="C394" s="981">
        <v>36</v>
      </c>
      <c r="D394" s="982">
        <v>46107</v>
      </c>
      <c r="E394" s="982">
        <v>46149</v>
      </c>
      <c r="F394" s="982">
        <v>46107</v>
      </c>
      <c r="G394" s="982">
        <v>46148</v>
      </c>
      <c r="H394" s="982">
        <v>0</v>
      </c>
      <c r="I394" s="981">
        <v>0</v>
      </c>
      <c r="J394" s="981">
        <v>0</v>
      </c>
      <c r="K394" s="984">
        <v>0</v>
      </c>
      <c r="L394" s="984">
        <v>0</v>
      </c>
      <c r="M394" s="981">
        <v>0</v>
      </c>
      <c r="N394" s="981">
        <v>0</v>
      </c>
      <c r="O394" s="981">
        <v>0</v>
      </c>
      <c r="P394" s="981"/>
      <c r="Q394" s="981">
        <v>2</v>
      </c>
      <c r="R394" s="981">
        <v>2</v>
      </c>
      <c r="S394" s="981">
        <v>0</v>
      </c>
      <c r="T394" s="981">
        <v>0</v>
      </c>
    </row>
    <row r="395" spans="1:20" outlineLevel="5">
      <c r="A395" s="936" t="s">
        <v>819</v>
      </c>
      <c r="B395" s="936" t="s">
        <v>632</v>
      </c>
      <c r="C395" s="936">
        <v>36</v>
      </c>
      <c r="D395" s="937">
        <v>46107</v>
      </c>
      <c r="E395" s="937">
        <v>46149</v>
      </c>
      <c r="F395" s="937">
        <v>46107</v>
      </c>
      <c r="G395" s="937">
        <v>46148</v>
      </c>
      <c r="H395" s="937">
        <v>0</v>
      </c>
      <c r="I395" s="936">
        <v>0</v>
      </c>
      <c r="J395" s="936">
        <v>0</v>
      </c>
      <c r="K395" s="939">
        <v>1</v>
      </c>
      <c r="L395" s="939">
        <v>1</v>
      </c>
      <c r="M395" s="936">
        <v>0</v>
      </c>
      <c r="N395" s="936">
        <v>0</v>
      </c>
      <c r="O395" s="936">
        <v>0</v>
      </c>
      <c r="P395" s="936" t="s">
        <v>364</v>
      </c>
      <c r="Q395" s="936">
        <v>1</v>
      </c>
      <c r="R395" s="936">
        <v>1</v>
      </c>
      <c r="S395" s="936">
        <v>0</v>
      </c>
      <c r="T395" s="936">
        <v>0</v>
      </c>
    </row>
    <row r="396" spans="1:20" outlineLevel="5">
      <c r="A396" s="936" t="s">
        <v>820</v>
      </c>
      <c r="B396" s="936" t="s">
        <v>634</v>
      </c>
      <c r="C396" s="936">
        <v>36</v>
      </c>
      <c r="D396" s="937">
        <v>46107</v>
      </c>
      <c r="E396" s="937">
        <v>46149</v>
      </c>
      <c r="F396" s="937">
        <v>46107</v>
      </c>
      <c r="G396" s="937">
        <v>46148</v>
      </c>
      <c r="H396" s="937">
        <v>0</v>
      </c>
      <c r="I396" s="936">
        <v>0</v>
      </c>
      <c r="J396" s="936">
        <v>0</v>
      </c>
      <c r="K396" s="939">
        <v>1</v>
      </c>
      <c r="L396" s="939">
        <v>1</v>
      </c>
      <c r="M396" s="936">
        <v>0</v>
      </c>
      <c r="N396" s="936">
        <v>0</v>
      </c>
      <c r="O396" s="936">
        <v>0</v>
      </c>
      <c r="P396" s="936" t="s">
        <v>364</v>
      </c>
      <c r="Q396" s="936">
        <v>1</v>
      </c>
      <c r="R396" s="936">
        <v>1</v>
      </c>
      <c r="S396" s="936">
        <v>0</v>
      </c>
      <c r="T396" s="936">
        <v>0</v>
      </c>
    </row>
    <row r="397" spans="1:20" outlineLevel="4">
      <c r="A397" s="981" t="s">
        <v>635</v>
      </c>
      <c r="B397" s="981"/>
      <c r="C397" s="981">
        <v>34</v>
      </c>
      <c r="D397" s="982">
        <v>46110</v>
      </c>
      <c r="E397" s="982">
        <v>46149</v>
      </c>
      <c r="F397" s="982">
        <v>46110</v>
      </c>
      <c r="G397" s="982">
        <v>46148</v>
      </c>
      <c r="H397" s="982">
        <v>0</v>
      </c>
      <c r="I397" s="981">
        <v>0</v>
      </c>
      <c r="J397" s="981">
        <v>0</v>
      </c>
      <c r="K397" s="984">
        <v>0</v>
      </c>
      <c r="L397" s="984">
        <v>0</v>
      </c>
      <c r="M397" s="981">
        <v>0</v>
      </c>
      <c r="N397" s="981">
        <v>0</v>
      </c>
      <c r="O397" s="981">
        <v>0</v>
      </c>
      <c r="P397" s="981"/>
      <c r="Q397" s="981">
        <v>2</v>
      </c>
      <c r="R397" s="981">
        <v>2</v>
      </c>
      <c r="S397" s="981">
        <v>0</v>
      </c>
      <c r="T397" s="981">
        <v>0</v>
      </c>
    </row>
    <row r="398" spans="1:20" outlineLevel="5">
      <c r="A398" s="936" t="s">
        <v>821</v>
      </c>
      <c r="B398" s="936" t="s">
        <v>637</v>
      </c>
      <c r="C398" s="936">
        <v>34</v>
      </c>
      <c r="D398" s="937">
        <v>46110</v>
      </c>
      <c r="E398" s="937">
        <v>46149</v>
      </c>
      <c r="F398" s="937">
        <v>46110</v>
      </c>
      <c r="G398" s="937">
        <v>46148</v>
      </c>
      <c r="H398" s="937">
        <v>0</v>
      </c>
      <c r="I398" s="936">
        <v>0</v>
      </c>
      <c r="J398" s="936">
        <v>0</v>
      </c>
      <c r="K398" s="939">
        <v>1</v>
      </c>
      <c r="L398" s="939">
        <v>1</v>
      </c>
      <c r="M398" s="936">
        <v>0</v>
      </c>
      <c r="N398" s="936">
        <v>0</v>
      </c>
      <c r="O398" s="936">
        <v>0</v>
      </c>
      <c r="P398" s="936" t="s">
        <v>364</v>
      </c>
      <c r="Q398" s="936">
        <v>1</v>
      </c>
      <c r="R398" s="936">
        <v>1</v>
      </c>
      <c r="S398" s="936">
        <v>0</v>
      </c>
      <c r="T398" s="936">
        <v>0</v>
      </c>
    </row>
    <row r="399" spans="1:20" outlineLevel="5">
      <c r="A399" s="936" t="s">
        <v>822</v>
      </c>
      <c r="B399" s="936" t="s">
        <v>639</v>
      </c>
      <c r="C399" s="936">
        <v>30</v>
      </c>
      <c r="D399" s="937">
        <v>46114</v>
      </c>
      <c r="E399" s="937">
        <v>46149</v>
      </c>
      <c r="F399" s="937">
        <v>46114</v>
      </c>
      <c r="G399" s="937">
        <v>46148</v>
      </c>
      <c r="H399" s="937">
        <v>0</v>
      </c>
      <c r="I399" s="936">
        <v>0</v>
      </c>
      <c r="J399" s="936">
        <v>0</v>
      </c>
      <c r="K399" s="939">
        <v>1</v>
      </c>
      <c r="L399" s="939">
        <v>1</v>
      </c>
      <c r="M399" s="936">
        <v>0</v>
      </c>
      <c r="N399" s="936">
        <v>0</v>
      </c>
      <c r="O399" s="936">
        <v>0</v>
      </c>
      <c r="P399" s="936" t="s">
        <v>364</v>
      </c>
      <c r="Q399" s="936">
        <v>1</v>
      </c>
      <c r="R399" s="936">
        <v>1</v>
      </c>
      <c r="S399" s="936">
        <v>0</v>
      </c>
      <c r="T399" s="936">
        <v>0</v>
      </c>
    </row>
    <row r="400" spans="1:20" outlineLevel="4">
      <c r="A400" s="981" t="s">
        <v>640</v>
      </c>
      <c r="B400" s="981"/>
      <c r="C400" s="981">
        <v>37</v>
      </c>
      <c r="D400" s="982">
        <v>46106</v>
      </c>
      <c r="E400" s="982">
        <v>46149</v>
      </c>
      <c r="F400" s="982">
        <v>46106</v>
      </c>
      <c r="G400" s="982">
        <v>46148</v>
      </c>
      <c r="H400" s="982">
        <v>0</v>
      </c>
      <c r="I400" s="981">
        <v>0</v>
      </c>
      <c r="J400" s="981">
        <v>0</v>
      </c>
      <c r="K400" s="984">
        <v>0</v>
      </c>
      <c r="L400" s="984">
        <v>0</v>
      </c>
      <c r="M400" s="981">
        <v>0</v>
      </c>
      <c r="N400" s="981">
        <v>0</v>
      </c>
      <c r="O400" s="981">
        <v>0</v>
      </c>
      <c r="P400" s="981"/>
      <c r="Q400" s="981">
        <v>2</v>
      </c>
      <c r="R400" s="981">
        <v>2</v>
      </c>
      <c r="S400" s="981">
        <v>0</v>
      </c>
      <c r="T400" s="981">
        <v>0</v>
      </c>
    </row>
    <row r="401" spans="1:20" outlineLevel="5">
      <c r="A401" s="936" t="s">
        <v>823</v>
      </c>
      <c r="B401" s="936" t="s">
        <v>642</v>
      </c>
      <c r="C401" s="936">
        <v>37</v>
      </c>
      <c r="D401" s="937">
        <v>46106</v>
      </c>
      <c r="E401" s="937">
        <v>46149</v>
      </c>
      <c r="F401" s="937">
        <v>46106</v>
      </c>
      <c r="G401" s="937">
        <v>46148</v>
      </c>
      <c r="H401" s="937">
        <v>0</v>
      </c>
      <c r="I401" s="936">
        <v>0</v>
      </c>
      <c r="J401" s="936">
        <v>0</v>
      </c>
      <c r="K401" s="939">
        <v>1</v>
      </c>
      <c r="L401" s="939">
        <v>1</v>
      </c>
      <c r="M401" s="936">
        <v>0</v>
      </c>
      <c r="N401" s="936">
        <v>0</v>
      </c>
      <c r="O401" s="936">
        <v>0</v>
      </c>
      <c r="P401" s="936" t="s">
        <v>364</v>
      </c>
      <c r="Q401" s="936">
        <v>1</v>
      </c>
      <c r="R401" s="936">
        <v>1</v>
      </c>
      <c r="S401" s="936">
        <v>0</v>
      </c>
      <c r="T401" s="936">
        <v>0</v>
      </c>
    </row>
    <row r="402" spans="1:20" outlineLevel="5">
      <c r="A402" s="936" t="s">
        <v>824</v>
      </c>
      <c r="B402" s="936" t="s">
        <v>644</v>
      </c>
      <c r="C402" s="936">
        <v>37</v>
      </c>
      <c r="D402" s="937">
        <v>46106</v>
      </c>
      <c r="E402" s="937">
        <v>46149</v>
      </c>
      <c r="F402" s="937">
        <v>46106</v>
      </c>
      <c r="G402" s="937">
        <v>46148</v>
      </c>
      <c r="H402" s="937">
        <v>0</v>
      </c>
      <c r="I402" s="936">
        <v>0</v>
      </c>
      <c r="J402" s="936">
        <v>0</v>
      </c>
      <c r="K402" s="939">
        <v>1</v>
      </c>
      <c r="L402" s="939">
        <v>1</v>
      </c>
      <c r="M402" s="936">
        <v>0</v>
      </c>
      <c r="N402" s="936">
        <v>0</v>
      </c>
      <c r="O402" s="936">
        <v>0</v>
      </c>
      <c r="P402" s="936" t="s">
        <v>364</v>
      </c>
      <c r="Q402" s="936">
        <v>1</v>
      </c>
      <c r="R402" s="936">
        <v>1</v>
      </c>
      <c r="S402" s="936">
        <v>0</v>
      </c>
      <c r="T402" s="936">
        <v>0</v>
      </c>
    </row>
    <row r="403" spans="1:20" outlineLevel="4">
      <c r="A403" s="981" t="s">
        <v>645</v>
      </c>
      <c r="B403" s="981"/>
      <c r="C403" s="981">
        <v>48</v>
      </c>
      <c r="D403" s="982">
        <v>46155</v>
      </c>
      <c r="E403" s="982">
        <v>46215</v>
      </c>
      <c r="F403" s="982">
        <v>46155</v>
      </c>
      <c r="G403" s="982">
        <v>46281</v>
      </c>
      <c r="H403" s="982">
        <v>0</v>
      </c>
      <c r="I403" s="981">
        <v>0</v>
      </c>
      <c r="J403" s="982">
        <v>0</v>
      </c>
      <c r="K403" s="984">
        <v>0</v>
      </c>
      <c r="L403" s="984">
        <v>0</v>
      </c>
      <c r="M403" s="981">
        <v>0</v>
      </c>
      <c r="N403" s="981">
        <v>0</v>
      </c>
      <c r="O403" s="981">
        <v>0</v>
      </c>
      <c r="P403" s="981"/>
      <c r="Q403" s="981">
        <v>16</v>
      </c>
      <c r="R403" s="981">
        <v>16</v>
      </c>
      <c r="S403" s="981">
        <v>0</v>
      </c>
      <c r="T403" s="981">
        <v>0</v>
      </c>
    </row>
    <row r="404" spans="1:20" outlineLevel="5">
      <c r="A404" s="936" t="s">
        <v>825</v>
      </c>
      <c r="B404" s="936" t="s">
        <v>3064</v>
      </c>
      <c r="C404" s="936">
        <v>33</v>
      </c>
      <c r="D404" s="937">
        <v>46155</v>
      </c>
      <c r="E404" s="937">
        <v>46198</v>
      </c>
      <c r="F404" s="937">
        <v>46155</v>
      </c>
      <c r="G404" s="937">
        <v>46197</v>
      </c>
      <c r="H404" s="937">
        <v>0</v>
      </c>
      <c r="I404" s="936">
        <v>0</v>
      </c>
      <c r="J404" s="936">
        <v>0</v>
      </c>
      <c r="K404" s="939">
        <v>1</v>
      </c>
      <c r="L404" s="939">
        <v>1</v>
      </c>
      <c r="M404" s="936">
        <v>0</v>
      </c>
      <c r="N404" s="936">
        <v>0</v>
      </c>
      <c r="O404" s="936">
        <v>0</v>
      </c>
      <c r="P404" s="936" t="s">
        <v>364</v>
      </c>
      <c r="Q404" s="936">
        <v>1</v>
      </c>
      <c r="R404" s="936">
        <v>1</v>
      </c>
      <c r="S404" s="936">
        <v>0</v>
      </c>
      <c r="T404" s="936">
        <v>0</v>
      </c>
    </row>
    <row r="405" spans="1:20" outlineLevel="5">
      <c r="A405" s="936" t="s">
        <v>826</v>
      </c>
      <c r="B405" s="936" t="s">
        <v>3067</v>
      </c>
      <c r="C405" s="936">
        <v>33</v>
      </c>
      <c r="D405" s="937">
        <v>46155</v>
      </c>
      <c r="E405" s="937">
        <v>46198</v>
      </c>
      <c r="F405" s="937">
        <v>46155</v>
      </c>
      <c r="G405" s="937">
        <v>46197</v>
      </c>
      <c r="H405" s="937">
        <v>0</v>
      </c>
      <c r="I405" s="936">
        <v>0</v>
      </c>
      <c r="J405" s="937">
        <v>0</v>
      </c>
      <c r="K405" s="939">
        <v>1</v>
      </c>
      <c r="L405" s="939">
        <v>1</v>
      </c>
      <c r="M405" s="936">
        <v>0</v>
      </c>
      <c r="N405" s="936">
        <v>0</v>
      </c>
      <c r="O405" s="936">
        <v>0</v>
      </c>
      <c r="P405" s="936" t="s">
        <v>364</v>
      </c>
      <c r="Q405" s="936">
        <v>1</v>
      </c>
      <c r="R405" s="936">
        <v>1</v>
      </c>
      <c r="S405" s="936">
        <v>0</v>
      </c>
      <c r="T405" s="936">
        <v>0</v>
      </c>
    </row>
    <row r="406" spans="1:20" outlineLevel="5">
      <c r="A406" s="936" t="s">
        <v>827</v>
      </c>
      <c r="B406" s="936" t="s">
        <v>3070</v>
      </c>
      <c r="C406" s="936">
        <v>33</v>
      </c>
      <c r="D406" s="937">
        <v>46155</v>
      </c>
      <c r="E406" s="937">
        <v>46198</v>
      </c>
      <c r="F406" s="937">
        <v>46155</v>
      </c>
      <c r="G406" s="937">
        <v>46197</v>
      </c>
      <c r="H406" s="937">
        <v>0</v>
      </c>
      <c r="I406" s="936">
        <v>0</v>
      </c>
      <c r="J406" s="936">
        <v>0</v>
      </c>
      <c r="K406" s="939">
        <v>1</v>
      </c>
      <c r="L406" s="939">
        <v>1</v>
      </c>
      <c r="M406" s="936">
        <v>0</v>
      </c>
      <c r="N406" s="936">
        <v>0</v>
      </c>
      <c r="O406" s="936">
        <v>0</v>
      </c>
      <c r="P406" s="936" t="s">
        <v>364</v>
      </c>
      <c r="Q406" s="936">
        <v>1</v>
      </c>
      <c r="R406" s="936">
        <v>1</v>
      </c>
      <c r="S406" s="936">
        <v>0</v>
      </c>
      <c r="T406" s="936">
        <v>0</v>
      </c>
    </row>
    <row r="407" spans="1:20" outlineLevel="5">
      <c r="A407" s="936" t="s">
        <v>828</v>
      </c>
      <c r="B407" s="936" t="s">
        <v>3073</v>
      </c>
      <c r="C407" s="936">
        <v>33</v>
      </c>
      <c r="D407" s="937">
        <v>46155</v>
      </c>
      <c r="E407" s="937">
        <v>46198</v>
      </c>
      <c r="F407" s="937">
        <v>46155</v>
      </c>
      <c r="G407" s="937">
        <v>46197</v>
      </c>
      <c r="H407" s="937">
        <v>0</v>
      </c>
      <c r="I407" s="936">
        <v>0</v>
      </c>
      <c r="J407" s="937">
        <v>0</v>
      </c>
      <c r="K407" s="939">
        <v>1</v>
      </c>
      <c r="L407" s="939">
        <v>1</v>
      </c>
      <c r="M407" s="936">
        <v>0</v>
      </c>
      <c r="N407" s="936">
        <v>0</v>
      </c>
      <c r="O407" s="936">
        <v>0</v>
      </c>
      <c r="P407" s="936" t="s">
        <v>364</v>
      </c>
      <c r="Q407" s="936">
        <v>1</v>
      </c>
      <c r="R407" s="936">
        <v>1</v>
      </c>
      <c r="S407" s="936">
        <v>0</v>
      </c>
      <c r="T407" s="936">
        <v>0</v>
      </c>
    </row>
    <row r="408" spans="1:20" outlineLevel="5">
      <c r="A408" s="936" t="s">
        <v>829</v>
      </c>
      <c r="B408" s="936" t="s">
        <v>3076</v>
      </c>
      <c r="C408" s="936">
        <v>33</v>
      </c>
      <c r="D408" s="937">
        <v>46155</v>
      </c>
      <c r="E408" s="937">
        <v>46198</v>
      </c>
      <c r="F408" s="937">
        <v>46155</v>
      </c>
      <c r="G408" s="937">
        <v>46197</v>
      </c>
      <c r="H408" s="937">
        <v>0</v>
      </c>
      <c r="I408" s="936">
        <v>0</v>
      </c>
      <c r="J408" s="936">
        <v>0</v>
      </c>
      <c r="K408" s="939">
        <v>1</v>
      </c>
      <c r="L408" s="939">
        <v>1</v>
      </c>
      <c r="M408" s="936">
        <v>0</v>
      </c>
      <c r="N408" s="936">
        <v>0</v>
      </c>
      <c r="O408" s="936">
        <v>0</v>
      </c>
      <c r="P408" s="936" t="s">
        <v>364</v>
      </c>
      <c r="Q408" s="936">
        <v>1</v>
      </c>
      <c r="R408" s="936">
        <v>1</v>
      </c>
      <c r="S408" s="936">
        <v>0</v>
      </c>
      <c r="T408" s="936">
        <v>0</v>
      </c>
    </row>
    <row r="409" spans="1:20" outlineLevel="5">
      <c r="A409" s="936" t="s">
        <v>830</v>
      </c>
      <c r="B409" s="936" t="s">
        <v>3079</v>
      </c>
      <c r="C409" s="936">
        <v>33</v>
      </c>
      <c r="D409" s="937">
        <v>46155</v>
      </c>
      <c r="E409" s="937">
        <v>46198</v>
      </c>
      <c r="F409" s="937">
        <v>46155</v>
      </c>
      <c r="G409" s="937">
        <v>46197</v>
      </c>
      <c r="H409" s="937">
        <v>0</v>
      </c>
      <c r="I409" s="936">
        <v>0</v>
      </c>
      <c r="J409" s="937">
        <v>0</v>
      </c>
      <c r="K409" s="939">
        <v>1</v>
      </c>
      <c r="L409" s="939">
        <v>1</v>
      </c>
      <c r="M409" s="936">
        <v>0</v>
      </c>
      <c r="N409" s="936">
        <v>0</v>
      </c>
      <c r="O409" s="936">
        <v>0</v>
      </c>
      <c r="P409" s="936" t="s">
        <v>364</v>
      </c>
      <c r="Q409" s="936">
        <v>1</v>
      </c>
      <c r="R409" s="936">
        <v>1</v>
      </c>
      <c r="S409" s="936">
        <v>0</v>
      </c>
      <c r="T409" s="936">
        <v>0</v>
      </c>
    </row>
    <row r="410" spans="1:20" outlineLevel="5">
      <c r="A410" s="936" t="s">
        <v>831</v>
      </c>
      <c r="B410" s="936" t="s">
        <v>3082</v>
      </c>
      <c r="C410" s="936">
        <v>33</v>
      </c>
      <c r="D410" s="937">
        <v>46155</v>
      </c>
      <c r="E410" s="937">
        <v>46198</v>
      </c>
      <c r="F410" s="937">
        <v>46155</v>
      </c>
      <c r="G410" s="937">
        <v>46197</v>
      </c>
      <c r="H410" s="937">
        <v>0</v>
      </c>
      <c r="I410" s="936">
        <v>0</v>
      </c>
      <c r="J410" s="936">
        <v>0</v>
      </c>
      <c r="K410" s="939">
        <v>1</v>
      </c>
      <c r="L410" s="939">
        <v>1</v>
      </c>
      <c r="M410" s="936">
        <v>0</v>
      </c>
      <c r="N410" s="936">
        <v>0</v>
      </c>
      <c r="O410" s="936">
        <v>0</v>
      </c>
      <c r="P410" s="936" t="s">
        <v>364</v>
      </c>
      <c r="Q410" s="936">
        <v>1</v>
      </c>
      <c r="R410" s="936">
        <v>1</v>
      </c>
      <c r="S410" s="936">
        <v>0</v>
      </c>
      <c r="T410" s="936">
        <v>0</v>
      </c>
    </row>
    <row r="411" spans="1:20" outlineLevel="5">
      <c r="A411" s="936" t="s">
        <v>832</v>
      </c>
      <c r="B411" s="936" t="s">
        <v>3085</v>
      </c>
      <c r="C411" s="936">
        <v>33</v>
      </c>
      <c r="D411" s="937">
        <v>46155</v>
      </c>
      <c r="E411" s="937">
        <v>46198</v>
      </c>
      <c r="F411" s="937">
        <v>46155</v>
      </c>
      <c r="G411" s="937">
        <v>46197</v>
      </c>
      <c r="H411" s="937">
        <v>0</v>
      </c>
      <c r="I411" s="936">
        <v>0</v>
      </c>
      <c r="J411" s="937">
        <v>0</v>
      </c>
      <c r="K411" s="939">
        <v>1</v>
      </c>
      <c r="L411" s="939">
        <v>1</v>
      </c>
      <c r="M411" s="936">
        <v>0</v>
      </c>
      <c r="N411" s="936">
        <v>0</v>
      </c>
      <c r="O411" s="936">
        <v>0</v>
      </c>
      <c r="P411" s="936" t="s">
        <v>364</v>
      </c>
      <c r="Q411" s="936">
        <v>1</v>
      </c>
      <c r="R411" s="936">
        <v>1</v>
      </c>
      <c r="S411" s="936">
        <v>0</v>
      </c>
      <c r="T411" s="936">
        <v>0</v>
      </c>
    </row>
    <row r="412" spans="1:20" outlineLevel="5">
      <c r="A412" s="936" t="s">
        <v>3088</v>
      </c>
      <c r="B412" s="936" t="s">
        <v>3066</v>
      </c>
      <c r="C412" s="936">
        <v>8</v>
      </c>
      <c r="D412" s="937">
        <v>46207</v>
      </c>
      <c r="E412" s="937">
        <v>46215</v>
      </c>
      <c r="F412" s="937">
        <v>46248</v>
      </c>
      <c r="G412" s="937">
        <v>46281</v>
      </c>
      <c r="H412" s="937">
        <v>0</v>
      </c>
      <c r="I412" s="936">
        <v>0</v>
      </c>
      <c r="J412" s="936">
        <v>0</v>
      </c>
      <c r="K412" s="939">
        <v>1</v>
      </c>
      <c r="L412" s="939">
        <v>1</v>
      </c>
      <c r="M412" s="936">
        <v>0</v>
      </c>
      <c r="N412" s="936">
        <v>0</v>
      </c>
      <c r="O412" s="936">
        <v>0</v>
      </c>
      <c r="P412" s="936" t="s">
        <v>364</v>
      </c>
      <c r="Q412" s="936">
        <v>1</v>
      </c>
      <c r="R412" s="936">
        <v>1</v>
      </c>
      <c r="S412" s="936">
        <v>0</v>
      </c>
      <c r="T412" s="936">
        <v>0</v>
      </c>
    </row>
    <row r="413" spans="1:20" outlineLevel="5">
      <c r="A413" s="936" t="s">
        <v>3089</v>
      </c>
      <c r="B413" s="936" t="s">
        <v>3069</v>
      </c>
      <c r="C413" s="936">
        <v>8</v>
      </c>
      <c r="D413" s="937">
        <v>46207</v>
      </c>
      <c r="E413" s="937">
        <v>46215</v>
      </c>
      <c r="F413" s="937">
        <v>46248</v>
      </c>
      <c r="G413" s="937">
        <v>46281</v>
      </c>
      <c r="H413" s="937">
        <v>0</v>
      </c>
      <c r="I413" s="937">
        <v>0</v>
      </c>
      <c r="J413" s="937">
        <v>0</v>
      </c>
      <c r="K413" s="939">
        <v>1</v>
      </c>
      <c r="L413" s="939">
        <v>1</v>
      </c>
      <c r="M413" s="936">
        <v>0</v>
      </c>
      <c r="N413" s="936">
        <v>0</v>
      </c>
      <c r="O413" s="936">
        <v>0</v>
      </c>
      <c r="P413" s="936" t="s">
        <v>364</v>
      </c>
      <c r="Q413" s="936">
        <v>1</v>
      </c>
      <c r="R413" s="936">
        <v>1</v>
      </c>
      <c r="S413" s="936">
        <v>0</v>
      </c>
      <c r="T413" s="936">
        <v>0</v>
      </c>
    </row>
    <row r="414" spans="1:20" outlineLevel="5">
      <c r="A414" s="936" t="s">
        <v>3090</v>
      </c>
      <c r="B414" s="936" t="s">
        <v>3072</v>
      </c>
      <c r="C414" s="936">
        <v>8</v>
      </c>
      <c r="D414" s="937">
        <v>46207</v>
      </c>
      <c r="E414" s="937">
        <v>46215</v>
      </c>
      <c r="F414" s="937">
        <v>46248</v>
      </c>
      <c r="G414" s="937">
        <v>46281</v>
      </c>
      <c r="H414" s="937">
        <v>0</v>
      </c>
      <c r="I414" s="936">
        <v>0</v>
      </c>
      <c r="J414" s="936">
        <v>0</v>
      </c>
      <c r="K414" s="939">
        <v>1</v>
      </c>
      <c r="L414" s="939">
        <v>1</v>
      </c>
      <c r="M414" s="936">
        <v>0</v>
      </c>
      <c r="N414" s="936">
        <v>0</v>
      </c>
      <c r="O414" s="936">
        <v>0</v>
      </c>
      <c r="P414" s="936" t="s">
        <v>364</v>
      </c>
      <c r="Q414" s="936">
        <v>1</v>
      </c>
      <c r="R414" s="936">
        <v>1</v>
      </c>
      <c r="S414" s="936">
        <v>0</v>
      </c>
      <c r="T414" s="936">
        <v>0</v>
      </c>
    </row>
    <row r="415" spans="1:20" outlineLevel="5">
      <c r="A415" s="936" t="s">
        <v>3091</v>
      </c>
      <c r="B415" s="936" t="s">
        <v>3075</v>
      </c>
      <c r="C415" s="936">
        <v>8</v>
      </c>
      <c r="D415" s="937">
        <v>46207</v>
      </c>
      <c r="E415" s="937">
        <v>46215</v>
      </c>
      <c r="F415" s="937">
        <v>46226</v>
      </c>
      <c r="G415" s="937">
        <v>46281</v>
      </c>
      <c r="H415" s="937">
        <v>0</v>
      </c>
      <c r="I415" s="937">
        <v>0</v>
      </c>
      <c r="J415" s="937">
        <v>0</v>
      </c>
      <c r="K415" s="939">
        <v>1</v>
      </c>
      <c r="L415" s="939">
        <v>1</v>
      </c>
      <c r="M415" s="936">
        <v>0</v>
      </c>
      <c r="N415" s="936">
        <v>0</v>
      </c>
      <c r="O415" s="936">
        <v>0</v>
      </c>
      <c r="P415" s="936" t="s">
        <v>364</v>
      </c>
      <c r="Q415" s="936">
        <v>1</v>
      </c>
      <c r="R415" s="936">
        <v>1</v>
      </c>
      <c r="S415" s="936">
        <v>0</v>
      </c>
      <c r="T415" s="936">
        <v>0</v>
      </c>
    </row>
    <row r="416" spans="1:20" outlineLevel="5">
      <c r="A416" s="936" t="s">
        <v>3092</v>
      </c>
      <c r="B416" s="936" t="s">
        <v>3078</v>
      </c>
      <c r="C416" s="936">
        <v>8</v>
      </c>
      <c r="D416" s="937">
        <v>46207</v>
      </c>
      <c r="E416" s="937">
        <v>46215</v>
      </c>
      <c r="F416" s="937">
        <v>46261</v>
      </c>
      <c r="G416" s="937">
        <v>46281</v>
      </c>
      <c r="H416" s="937">
        <v>0</v>
      </c>
      <c r="I416" s="936">
        <v>0</v>
      </c>
      <c r="J416" s="936">
        <v>0</v>
      </c>
      <c r="K416" s="939">
        <v>1</v>
      </c>
      <c r="L416" s="939">
        <v>1</v>
      </c>
      <c r="M416" s="936">
        <v>0</v>
      </c>
      <c r="N416" s="936">
        <v>0</v>
      </c>
      <c r="O416" s="936">
        <v>0</v>
      </c>
      <c r="P416" s="936" t="s">
        <v>364</v>
      </c>
      <c r="Q416" s="936">
        <v>1</v>
      </c>
      <c r="R416" s="936">
        <v>1</v>
      </c>
      <c r="S416" s="936">
        <v>0</v>
      </c>
      <c r="T416" s="936">
        <v>0</v>
      </c>
    </row>
    <row r="417" spans="1:20" outlineLevel="5">
      <c r="A417" s="936" t="s">
        <v>3093</v>
      </c>
      <c r="B417" s="936" t="s">
        <v>3081</v>
      </c>
      <c r="C417" s="936">
        <v>8</v>
      </c>
      <c r="D417" s="937">
        <v>46207</v>
      </c>
      <c r="E417" s="937">
        <v>46215</v>
      </c>
      <c r="F417" s="937">
        <v>46261</v>
      </c>
      <c r="G417" s="937">
        <v>46281</v>
      </c>
      <c r="H417" s="937">
        <v>0</v>
      </c>
      <c r="I417" s="937">
        <v>0</v>
      </c>
      <c r="J417" s="937">
        <v>0</v>
      </c>
      <c r="K417" s="939">
        <v>1</v>
      </c>
      <c r="L417" s="939">
        <v>1</v>
      </c>
      <c r="M417" s="936">
        <v>0</v>
      </c>
      <c r="N417" s="936">
        <v>0</v>
      </c>
      <c r="O417" s="936">
        <v>0</v>
      </c>
      <c r="P417" s="936" t="s">
        <v>364</v>
      </c>
      <c r="Q417" s="936">
        <v>1</v>
      </c>
      <c r="R417" s="936">
        <v>1</v>
      </c>
      <c r="S417" s="936">
        <v>0</v>
      </c>
      <c r="T417" s="936">
        <v>0</v>
      </c>
    </row>
    <row r="418" spans="1:20" outlineLevel="5">
      <c r="A418" s="936" t="s">
        <v>3094</v>
      </c>
      <c r="B418" s="936" t="s">
        <v>3084</v>
      </c>
      <c r="C418" s="936">
        <v>8</v>
      </c>
      <c r="D418" s="937">
        <v>46207</v>
      </c>
      <c r="E418" s="937">
        <v>46215</v>
      </c>
      <c r="F418" s="937">
        <v>46261</v>
      </c>
      <c r="G418" s="937">
        <v>46281</v>
      </c>
      <c r="H418" s="937">
        <v>0</v>
      </c>
      <c r="I418" s="936">
        <v>0</v>
      </c>
      <c r="J418" s="936">
        <v>0</v>
      </c>
      <c r="K418" s="939">
        <v>1</v>
      </c>
      <c r="L418" s="939">
        <v>1</v>
      </c>
      <c r="M418" s="936">
        <v>0</v>
      </c>
      <c r="N418" s="936">
        <v>0</v>
      </c>
      <c r="O418" s="936">
        <v>0</v>
      </c>
      <c r="P418" s="936" t="s">
        <v>364</v>
      </c>
      <c r="Q418" s="936">
        <v>1</v>
      </c>
      <c r="R418" s="936">
        <v>1</v>
      </c>
      <c r="S418" s="936">
        <v>0</v>
      </c>
      <c r="T418" s="936">
        <v>0</v>
      </c>
    </row>
    <row r="419" spans="1:20" outlineLevel="5">
      <c r="A419" s="936" t="s">
        <v>3095</v>
      </c>
      <c r="B419" s="936" t="s">
        <v>3087</v>
      </c>
      <c r="C419" s="936">
        <v>8</v>
      </c>
      <c r="D419" s="937">
        <v>46207</v>
      </c>
      <c r="E419" s="937">
        <v>46215</v>
      </c>
      <c r="F419" s="937">
        <v>46261</v>
      </c>
      <c r="G419" s="937">
        <v>46281</v>
      </c>
      <c r="H419" s="937">
        <v>0</v>
      </c>
      <c r="I419" s="937">
        <v>0</v>
      </c>
      <c r="J419" s="937">
        <v>0</v>
      </c>
      <c r="K419" s="939">
        <v>1</v>
      </c>
      <c r="L419" s="939">
        <v>1</v>
      </c>
      <c r="M419" s="936">
        <v>0</v>
      </c>
      <c r="N419" s="936">
        <v>0</v>
      </c>
      <c r="O419" s="936">
        <v>0</v>
      </c>
      <c r="P419" s="936" t="s">
        <v>364</v>
      </c>
      <c r="Q419" s="936">
        <v>1</v>
      </c>
      <c r="R419" s="936">
        <v>1</v>
      </c>
      <c r="S419" s="936">
        <v>0</v>
      </c>
      <c r="T419" s="936">
        <v>0</v>
      </c>
    </row>
    <row r="420" spans="1:20" outlineLevel="3">
      <c r="A420" s="967" t="s">
        <v>833</v>
      </c>
      <c r="B420" s="967"/>
      <c r="C420" s="967">
        <v>81</v>
      </c>
      <c r="D420" s="968">
        <v>46147</v>
      </c>
      <c r="E420" s="968">
        <v>46245</v>
      </c>
      <c r="F420" s="968">
        <v>46147</v>
      </c>
      <c r="G420" s="968">
        <v>46299</v>
      </c>
      <c r="H420" s="968">
        <v>0</v>
      </c>
      <c r="I420" s="967">
        <v>0</v>
      </c>
      <c r="J420" s="968">
        <v>0</v>
      </c>
      <c r="K420" s="971">
        <v>0</v>
      </c>
      <c r="L420" s="971">
        <v>0</v>
      </c>
      <c r="M420" s="967">
        <v>0</v>
      </c>
      <c r="N420" s="967">
        <v>0</v>
      </c>
      <c r="O420" s="967">
        <v>0</v>
      </c>
      <c r="P420" s="967"/>
      <c r="Q420" s="967">
        <v>45</v>
      </c>
      <c r="R420" s="967">
        <v>45</v>
      </c>
      <c r="S420" s="967">
        <v>0</v>
      </c>
      <c r="T420" s="967">
        <v>0</v>
      </c>
    </row>
    <row r="421" spans="1:20" outlineLevel="4">
      <c r="A421" s="981" t="s">
        <v>609</v>
      </c>
      <c r="B421" s="981"/>
      <c r="C421" s="981">
        <v>65</v>
      </c>
      <c r="D421" s="982">
        <v>46147</v>
      </c>
      <c r="E421" s="982">
        <v>46226</v>
      </c>
      <c r="F421" s="982">
        <v>46147</v>
      </c>
      <c r="G421" s="982">
        <v>46281</v>
      </c>
      <c r="H421" s="982">
        <v>0</v>
      </c>
      <c r="I421" s="981">
        <v>0</v>
      </c>
      <c r="J421" s="982">
        <v>0</v>
      </c>
      <c r="K421" s="984">
        <v>0</v>
      </c>
      <c r="L421" s="984">
        <v>0</v>
      </c>
      <c r="M421" s="981">
        <v>0</v>
      </c>
      <c r="N421" s="981">
        <v>0</v>
      </c>
      <c r="O421" s="981">
        <v>0</v>
      </c>
      <c r="P421" s="981"/>
      <c r="Q421" s="981">
        <v>6</v>
      </c>
      <c r="R421" s="981">
        <v>6</v>
      </c>
      <c r="S421" s="981">
        <v>0</v>
      </c>
      <c r="T421" s="981">
        <v>0</v>
      </c>
    </row>
    <row r="422" spans="1:20" outlineLevel="5">
      <c r="A422" s="936" t="s">
        <v>835</v>
      </c>
      <c r="B422" s="936" t="s">
        <v>3099</v>
      </c>
      <c r="C422" s="936">
        <v>40</v>
      </c>
      <c r="D422" s="937">
        <v>46147</v>
      </c>
      <c r="E422" s="937">
        <v>46198</v>
      </c>
      <c r="F422" s="937">
        <v>46147</v>
      </c>
      <c r="G422" s="937">
        <v>46197</v>
      </c>
      <c r="H422" s="937">
        <v>0</v>
      </c>
      <c r="I422" s="936">
        <v>0</v>
      </c>
      <c r="J422" s="936">
        <v>0</v>
      </c>
      <c r="K422" s="939">
        <v>1</v>
      </c>
      <c r="L422" s="939">
        <v>1</v>
      </c>
      <c r="M422" s="936">
        <v>0</v>
      </c>
      <c r="N422" s="936">
        <v>0</v>
      </c>
      <c r="O422" s="936">
        <v>0</v>
      </c>
      <c r="P422" s="936" t="s">
        <v>364</v>
      </c>
      <c r="Q422" s="936">
        <v>1</v>
      </c>
      <c r="R422" s="936">
        <v>1</v>
      </c>
      <c r="S422" s="936">
        <v>0</v>
      </c>
      <c r="T422" s="936">
        <v>0</v>
      </c>
    </row>
    <row r="423" spans="1:20" outlineLevel="5">
      <c r="A423" s="936" t="s">
        <v>836</v>
      </c>
      <c r="B423" s="936" t="s">
        <v>3102</v>
      </c>
      <c r="C423" s="936">
        <v>40</v>
      </c>
      <c r="D423" s="937">
        <v>46147</v>
      </c>
      <c r="E423" s="937">
        <v>46198</v>
      </c>
      <c r="F423" s="937">
        <v>46147</v>
      </c>
      <c r="G423" s="937">
        <v>46197</v>
      </c>
      <c r="H423" s="937">
        <v>0</v>
      </c>
      <c r="I423" s="936">
        <v>0</v>
      </c>
      <c r="J423" s="937">
        <v>0</v>
      </c>
      <c r="K423" s="939">
        <v>1</v>
      </c>
      <c r="L423" s="939">
        <v>1</v>
      </c>
      <c r="M423" s="936">
        <v>0</v>
      </c>
      <c r="N423" s="936">
        <v>0</v>
      </c>
      <c r="O423" s="936">
        <v>0</v>
      </c>
      <c r="P423" s="936" t="s">
        <v>364</v>
      </c>
      <c r="Q423" s="936">
        <v>1</v>
      </c>
      <c r="R423" s="936">
        <v>1</v>
      </c>
      <c r="S423" s="936">
        <v>0</v>
      </c>
      <c r="T423" s="936">
        <v>0</v>
      </c>
    </row>
    <row r="424" spans="1:20" outlineLevel="5">
      <c r="A424" s="936" t="s">
        <v>834</v>
      </c>
      <c r="B424" s="936" t="s">
        <v>3096</v>
      </c>
      <c r="C424" s="936">
        <v>40</v>
      </c>
      <c r="D424" s="937">
        <v>46147</v>
      </c>
      <c r="E424" s="937">
        <v>46198</v>
      </c>
      <c r="F424" s="937">
        <v>46147</v>
      </c>
      <c r="G424" s="937">
        <v>46197</v>
      </c>
      <c r="H424" s="937">
        <v>0</v>
      </c>
      <c r="I424" s="936">
        <v>0</v>
      </c>
      <c r="J424" s="936">
        <v>0</v>
      </c>
      <c r="K424" s="939">
        <v>1</v>
      </c>
      <c r="L424" s="939">
        <v>1</v>
      </c>
      <c r="M424" s="936">
        <v>0</v>
      </c>
      <c r="N424" s="936">
        <v>0</v>
      </c>
      <c r="O424" s="936">
        <v>0</v>
      </c>
      <c r="P424" s="936" t="s">
        <v>364</v>
      </c>
      <c r="Q424" s="936">
        <v>1</v>
      </c>
      <c r="R424" s="936">
        <v>1</v>
      </c>
      <c r="S424" s="936">
        <v>0</v>
      </c>
      <c r="T424" s="936">
        <v>0</v>
      </c>
    </row>
    <row r="425" spans="1:20" outlineLevel="5">
      <c r="A425" s="936" t="s">
        <v>3100</v>
      </c>
      <c r="B425" s="936" t="s">
        <v>3101</v>
      </c>
      <c r="C425" s="936">
        <v>25</v>
      </c>
      <c r="D425" s="937">
        <v>46198</v>
      </c>
      <c r="E425" s="937">
        <v>46226</v>
      </c>
      <c r="F425" s="937">
        <v>46233</v>
      </c>
      <c r="G425" s="937">
        <v>46281</v>
      </c>
      <c r="H425" s="937">
        <v>0</v>
      </c>
      <c r="I425" s="936">
        <v>0</v>
      </c>
      <c r="J425" s="937">
        <v>0</v>
      </c>
      <c r="K425" s="939">
        <v>1</v>
      </c>
      <c r="L425" s="939">
        <v>1</v>
      </c>
      <c r="M425" s="936">
        <v>0</v>
      </c>
      <c r="N425" s="936">
        <v>0</v>
      </c>
      <c r="O425" s="936">
        <v>0</v>
      </c>
      <c r="P425" s="936" t="s">
        <v>364</v>
      </c>
      <c r="Q425" s="936">
        <v>1</v>
      </c>
      <c r="R425" s="936">
        <v>1</v>
      </c>
      <c r="S425" s="936">
        <v>0</v>
      </c>
      <c r="T425" s="936">
        <v>0</v>
      </c>
    </row>
    <row r="426" spans="1:20" outlineLevel="5">
      <c r="A426" s="936" t="s">
        <v>3103</v>
      </c>
      <c r="B426" s="936" t="s">
        <v>3104</v>
      </c>
      <c r="C426" s="936">
        <v>25</v>
      </c>
      <c r="D426" s="937">
        <v>46198</v>
      </c>
      <c r="E426" s="937">
        <v>46226</v>
      </c>
      <c r="F426" s="937">
        <v>46248</v>
      </c>
      <c r="G426" s="937">
        <v>46281</v>
      </c>
      <c r="H426" s="937">
        <v>0</v>
      </c>
      <c r="I426" s="936">
        <v>0</v>
      </c>
      <c r="J426" s="936">
        <v>0</v>
      </c>
      <c r="K426" s="939">
        <v>1</v>
      </c>
      <c r="L426" s="939">
        <v>1</v>
      </c>
      <c r="M426" s="936">
        <v>0</v>
      </c>
      <c r="N426" s="936">
        <v>0</v>
      </c>
      <c r="O426" s="936">
        <v>0</v>
      </c>
      <c r="P426" s="936" t="s">
        <v>364</v>
      </c>
      <c r="Q426" s="936">
        <v>1</v>
      </c>
      <c r="R426" s="936">
        <v>1</v>
      </c>
      <c r="S426" s="936">
        <v>0</v>
      </c>
      <c r="T426" s="936">
        <v>0</v>
      </c>
    </row>
    <row r="427" spans="1:20" outlineLevel="5">
      <c r="A427" s="936" t="s">
        <v>3097</v>
      </c>
      <c r="B427" s="936" t="s">
        <v>3098</v>
      </c>
      <c r="C427" s="936">
        <v>10</v>
      </c>
      <c r="D427" s="937">
        <v>46198</v>
      </c>
      <c r="E427" s="937">
        <v>46209</v>
      </c>
      <c r="F427" s="937">
        <v>46233</v>
      </c>
      <c r="G427" s="937">
        <v>46281</v>
      </c>
      <c r="H427" s="937">
        <v>0</v>
      </c>
      <c r="I427" s="936">
        <v>0</v>
      </c>
      <c r="J427" s="937">
        <v>0</v>
      </c>
      <c r="K427" s="939">
        <v>1</v>
      </c>
      <c r="L427" s="939">
        <v>1</v>
      </c>
      <c r="M427" s="936">
        <v>0</v>
      </c>
      <c r="N427" s="936">
        <v>0</v>
      </c>
      <c r="O427" s="936">
        <v>0</v>
      </c>
      <c r="P427" s="936" t="s">
        <v>364</v>
      </c>
      <c r="Q427" s="936">
        <v>1</v>
      </c>
      <c r="R427" s="936">
        <v>1</v>
      </c>
      <c r="S427" s="936">
        <v>0</v>
      </c>
      <c r="T427" s="936">
        <v>0</v>
      </c>
    </row>
    <row r="428" spans="1:20" outlineLevel="4">
      <c r="A428" s="981" t="s">
        <v>616</v>
      </c>
      <c r="B428" s="981"/>
      <c r="C428" s="981">
        <v>81</v>
      </c>
      <c r="D428" s="982">
        <v>46147</v>
      </c>
      <c r="E428" s="982">
        <v>46245</v>
      </c>
      <c r="F428" s="982">
        <v>46147</v>
      </c>
      <c r="G428" s="982">
        <v>46281</v>
      </c>
      <c r="H428" s="982">
        <v>0</v>
      </c>
      <c r="I428" s="981">
        <v>0</v>
      </c>
      <c r="J428" s="982">
        <v>0</v>
      </c>
      <c r="K428" s="984">
        <v>0</v>
      </c>
      <c r="L428" s="984">
        <v>0</v>
      </c>
      <c r="M428" s="981">
        <v>0</v>
      </c>
      <c r="N428" s="981">
        <v>0</v>
      </c>
      <c r="O428" s="981">
        <v>0</v>
      </c>
      <c r="P428" s="981"/>
      <c r="Q428" s="981">
        <v>9</v>
      </c>
      <c r="R428" s="981">
        <v>9</v>
      </c>
      <c r="S428" s="981">
        <v>0</v>
      </c>
      <c r="T428" s="981">
        <v>0</v>
      </c>
    </row>
    <row r="429" spans="1:20" outlineLevel="5">
      <c r="A429" s="936" t="s">
        <v>837</v>
      </c>
      <c r="B429" s="936" t="s">
        <v>3105</v>
      </c>
      <c r="C429" s="936">
        <v>40</v>
      </c>
      <c r="D429" s="937">
        <v>46147</v>
      </c>
      <c r="E429" s="937">
        <v>46198</v>
      </c>
      <c r="F429" s="937">
        <v>46147</v>
      </c>
      <c r="G429" s="937">
        <v>46197</v>
      </c>
      <c r="H429" s="937">
        <v>0</v>
      </c>
      <c r="I429" s="936">
        <v>0</v>
      </c>
      <c r="J429" s="936">
        <v>0</v>
      </c>
      <c r="K429" s="939">
        <v>1</v>
      </c>
      <c r="L429" s="939">
        <v>1</v>
      </c>
      <c r="M429" s="936">
        <v>0</v>
      </c>
      <c r="N429" s="936">
        <v>0</v>
      </c>
      <c r="O429" s="936">
        <v>0</v>
      </c>
      <c r="P429" s="936" t="s">
        <v>364</v>
      </c>
      <c r="Q429" s="936">
        <v>1</v>
      </c>
      <c r="R429" s="936">
        <v>1</v>
      </c>
      <c r="S429" s="936">
        <v>0</v>
      </c>
      <c r="T429" s="936">
        <v>0</v>
      </c>
    </row>
    <row r="430" spans="1:20" outlineLevel="5">
      <c r="A430" s="936" t="s">
        <v>838</v>
      </c>
      <c r="B430" s="936" t="s">
        <v>3108</v>
      </c>
      <c r="C430" s="936">
        <v>40</v>
      </c>
      <c r="D430" s="937">
        <v>46147</v>
      </c>
      <c r="E430" s="937">
        <v>46198</v>
      </c>
      <c r="F430" s="937">
        <v>46147</v>
      </c>
      <c r="G430" s="937">
        <v>46197</v>
      </c>
      <c r="H430" s="937">
        <v>0</v>
      </c>
      <c r="I430" s="936">
        <v>0</v>
      </c>
      <c r="J430" s="937">
        <v>0</v>
      </c>
      <c r="K430" s="939">
        <v>1</v>
      </c>
      <c r="L430" s="939">
        <v>1</v>
      </c>
      <c r="M430" s="936">
        <v>0</v>
      </c>
      <c r="N430" s="936">
        <v>0</v>
      </c>
      <c r="O430" s="936">
        <v>0</v>
      </c>
      <c r="P430" s="936" t="s">
        <v>364</v>
      </c>
      <c r="Q430" s="936">
        <v>1</v>
      </c>
      <c r="R430" s="936">
        <v>1</v>
      </c>
      <c r="S430" s="936">
        <v>0</v>
      </c>
      <c r="T430" s="936">
        <v>0</v>
      </c>
    </row>
    <row r="431" spans="1:20" outlineLevel="5">
      <c r="A431" s="936" t="s">
        <v>839</v>
      </c>
      <c r="B431" s="936" t="s">
        <v>3111</v>
      </c>
      <c r="C431" s="936">
        <v>40</v>
      </c>
      <c r="D431" s="937">
        <v>46147</v>
      </c>
      <c r="E431" s="937">
        <v>46198</v>
      </c>
      <c r="F431" s="937">
        <v>46147</v>
      </c>
      <c r="G431" s="937">
        <v>46197</v>
      </c>
      <c r="H431" s="937">
        <v>0</v>
      </c>
      <c r="I431" s="936">
        <v>0</v>
      </c>
      <c r="J431" s="936">
        <v>0</v>
      </c>
      <c r="K431" s="939">
        <v>1</v>
      </c>
      <c r="L431" s="939">
        <v>1</v>
      </c>
      <c r="M431" s="936">
        <v>0</v>
      </c>
      <c r="N431" s="936">
        <v>0</v>
      </c>
      <c r="O431" s="936">
        <v>0</v>
      </c>
      <c r="P431" s="936" t="s">
        <v>364</v>
      </c>
      <c r="Q431" s="936">
        <v>1</v>
      </c>
      <c r="R431" s="936">
        <v>1</v>
      </c>
      <c r="S431" s="936">
        <v>0</v>
      </c>
      <c r="T431" s="936">
        <v>0</v>
      </c>
    </row>
    <row r="432" spans="1:20" outlineLevel="5">
      <c r="A432" s="936" t="s">
        <v>840</v>
      </c>
      <c r="B432" s="936" t="s">
        <v>3114</v>
      </c>
      <c r="C432" s="936">
        <v>40</v>
      </c>
      <c r="D432" s="937">
        <v>46147</v>
      </c>
      <c r="E432" s="937">
        <v>46198</v>
      </c>
      <c r="F432" s="937">
        <v>46147</v>
      </c>
      <c r="G432" s="937">
        <v>46197</v>
      </c>
      <c r="H432" s="937">
        <v>0</v>
      </c>
      <c r="I432" s="936">
        <v>0</v>
      </c>
      <c r="J432" s="937">
        <v>0</v>
      </c>
      <c r="K432" s="939">
        <v>1</v>
      </c>
      <c r="L432" s="939">
        <v>1</v>
      </c>
      <c r="M432" s="936">
        <v>0</v>
      </c>
      <c r="N432" s="936">
        <v>0</v>
      </c>
      <c r="O432" s="936">
        <v>0</v>
      </c>
      <c r="P432" s="936" t="s">
        <v>364</v>
      </c>
      <c r="Q432" s="936">
        <v>1</v>
      </c>
      <c r="R432" s="936">
        <v>1</v>
      </c>
      <c r="S432" s="936">
        <v>0</v>
      </c>
      <c r="T432" s="936">
        <v>0</v>
      </c>
    </row>
    <row r="433" spans="1:20" outlineLevel="5">
      <c r="A433" s="936" t="s">
        <v>3106</v>
      </c>
      <c r="B433" s="936" t="s">
        <v>3107</v>
      </c>
      <c r="C433" s="936">
        <v>25</v>
      </c>
      <c r="D433" s="937">
        <v>46198</v>
      </c>
      <c r="E433" s="937">
        <v>46226</v>
      </c>
      <c r="F433" s="937">
        <v>46233</v>
      </c>
      <c r="G433" s="937">
        <v>46281</v>
      </c>
      <c r="H433" s="937">
        <v>0</v>
      </c>
      <c r="I433" s="936">
        <v>0</v>
      </c>
      <c r="J433" s="936">
        <v>0</v>
      </c>
      <c r="K433" s="939">
        <v>1</v>
      </c>
      <c r="L433" s="939">
        <v>1</v>
      </c>
      <c r="M433" s="936">
        <v>0</v>
      </c>
      <c r="N433" s="936">
        <v>0</v>
      </c>
      <c r="O433" s="936">
        <v>0</v>
      </c>
      <c r="P433" s="936" t="s">
        <v>364</v>
      </c>
      <c r="Q433" s="936">
        <v>1</v>
      </c>
      <c r="R433" s="936">
        <v>1</v>
      </c>
      <c r="S433" s="936">
        <v>0</v>
      </c>
      <c r="T433" s="936">
        <v>0</v>
      </c>
    </row>
    <row r="434" spans="1:20" outlineLevel="5">
      <c r="A434" s="936" t="s">
        <v>3109</v>
      </c>
      <c r="B434" s="936" t="s">
        <v>3110</v>
      </c>
      <c r="C434" s="936">
        <v>25</v>
      </c>
      <c r="D434" s="937">
        <v>46198</v>
      </c>
      <c r="E434" s="937">
        <v>46226</v>
      </c>
      <c r="F434" s="937">
        <v>46248</v>
      </c>
      <c r="G434" s="937">
        <v>46281</v>
      </c>
      <c r="H434" s="937">
        <v>0</v>
      </c>
      <c r="I434" s="936">
        <v>0</v>
      </c>
      <c r="J434" s="937">
        <v>0</v>
      </c>
      <c r="K434" s="940">
        <v>1</v>
      </c>
      <c r="L434" s="939">
        <v>1</v>
      </c>
      <c r="M434" s="936">
        <v>0</v>
      </c>
      <c r="N434" s="936">
        <v>0</v>
      </c>
      <c r="O434" s="936">
        <v>0</v>
      </c>
      <c r="P434" s="936" t="s">
        <v>364</v>
      </c>
      <c r="Q434" s="936">
        <v>1</v>
      </c>
      <c r="R434" s="936">
        <v>1</v>
      </c>
      <c r="S434" s="936">
        <v>0</v>
      </c>
      <c r="T434" s="936">
        <v>0</v>
      </c>
    </row>
    <row r="435" spans="1:20" outlineLevel="5">
      <c r="A435" s="936" t="s">
        <v>3112</v>
      </c>
      <c r="B435" s="936" t="s">
        <v>3113</v>
      </c>
      <c r="C435" s="936">
        <v>15</v>
      </c>
      <c r="D435" s="937">
        <v>46198</v>
      </c>
      <c r="E435" s="937">
        <v>46215</v>
      </c>
      <c r="F435" s="937">
        <v>46233</v>
      </c>
      <c r="G435" s="937">
        <v>46281</v>
      </c>
      <c r="H435" s="937">
        <v>0</v>
      </c>
      <c r="I435" s="936">
        <v>0</v>
      </c>
      <c r="J435" s="936">
        <v>0</v>
      </c>
      <c r="K435" s="939">
        <v>1</v>
      </c>
      <c r="L435" s="939">
        <v>1</v>
      </c>
      <c r="M435" s="936">
        <v>0</v>
      </c>
      <c r="N435" s="936">
        <v>0</v>
      </c>
      <c r="O435" s="936">
        <v>0</v>
      </c>
      <c r="P435" s="936" t="s">
        <v>364</v>
      </c>
      <c r="Q435" s="936">
        <v>1</v>
      </c>
      <c r="R435" s="936">
        <v>1</v>
      </c>
      <c r="S435" s="936">
        <v>0</v>
      </c>
      <c r="T435" s="936">
        <v>0</v>
      </c>
    </row>
    <row r="436" spans="1:20" outlineLevel="5">
      <c r="A436" s="936" t="s">
        <v>3115</v>
      </c>
      <c r="B436" s="936" t="s">
        <v>3116</v>
      </c>
      <c r="C436" s="936">
        <v>25</v>
      </c>
      <c r="D436" s="937">
        <v>46198</v>
      </c>
      <c r="E436" s="937">
        <v>46226</v>
      </c>
      <c r="F436" s="937">
        <v>46225</v>
      </c>
      <c r="G436" s="937">
        <v>46281</v>
      </c>
      <c r="H436" s="937">
        <v>0</v>
      </c>
      <c r="I436" s="936">
        <v>0</v>
      </c>
      <c r="J436" s="937">
        <v>0</v>
      </c>
      <c r="K436" s="939">
        <v>1</v>
      </c>
      <c r="L436" s="939">
        <v>1</v>
      </c>
      <c r="M436" s="936">
        <v>0</v>
      </c>
      <c r="N436" s="936">
        <v>0</v>
      </c>
      <c r="O436" s="936">
        <v>0</v>
      </c>
      <c r="P436" s="936" t="s">
        <v>364</v>
      </c>
      <c r="Q436" s="936">
        <v>1</v>
      </c>
      <c r="R436" s="936">
        <v>1</v>
      </c>
      <c r="S436" s="936">
        <v>0</v>
      </c>
      <c r="T436" s="936">
        <v>0</v>
      </c>
    </row>
    <row r="437" spans="1:20" outlineLevel="5">
      <c r="A437" s="936" t="s">
        <v>841</v>
      </c>
      <c r="B437" s="936" t="s">
        <v>626</v>
      </c>
      <c r="C437" s="936">
        <v>28</v>
      </c>
      <c r="D437" s="937">
        <v>46214</v>
      </c>
      <c r="E437" s="937">
        <v>46245</v>
      </c>
      <c r="F437" s="937">
        <v>46261</v>
      </c>
      <c r="G437" s="937">
        <v>46281</v>
      </c>
      <c r="H437" s="937">
        <v>0</v>
      </c>
      <c r="I437" s="937">
        <v>0</v>
      </c>
      <c r="J437" s="937">
        <v>0</v>
      </c>
      <c r="K437" s="939">
        <v>1</v>
      </c>
      <c r="L437" s="939">
        <v>1</v>
      </c>
      <c r="M437" s="936">
        <v>0</v>
      </c>
      <c r="N437" s="936">
        <v>0</v>
      </c>
      <c r="O437" s="936">
        <v>0</v>
      </c>
      <c r="P437" s="936" t="s">
        <v>364</v>
      </c>
      <c r="Q437" s="936">
        <v>1</v>
      </c>
      <c r="R437" s="936">
        <v>1</v>
      </c>
      <c r="S437" s="936">
        <v>0</v>
      </c>
      <c r="T437" s="936">
        <v>0</v>
      </c>
    </row>
    <row r="438" spans="1:20" outlineLevel="4">
      <c r="A438" s="981" t="s">
        <v>627</v>
      </c>
      <c r="B438" s="981"/>
      <c r="C438" s="981">
        <v>55</v>
      </c>
      <c r="D438" s="982">
        <v>46147</v>
      </c>
      <c r="E438" s="982">
        <v>46215</v>
      </c>
      <c r="F438" s="982">
        <v>46147</v>
      </c>
      <c r="G438" s="982">
        <v>46197</v>
      </c>
      <c r="H438" s="982">
        <v>0</v>
      </c>
      <c r="I438" s="981">
        <v>0</v>
      </c>
      <c r="J438" s="981">
        <v>0</v>
      </c>
      <c r="K438" s="984">
        <v>0</v>
      </c>
      <c r="L438" s="984">
        <v>0</v>
      </c>
      <c r="M438" s="981">
        <v>0</v>
      </c>
      <c r="N438" s="981">
        <v>0</v>
      </c>
      <c r="O438" s="981">
        <v>0</v>
      </c>
      <c r="P438" s="981"/>
      <c r="Q438" s="981">
        <v>2</v>
      </c>
      <c r="R438" s="981">
        <v>2</v>
      </c>
      <c r="S438" s="981">
        <v>0</v>
      </c>
      <c r="T438" s="981">
        <v>0</v>
      </c>
    </row>
    <row r="439" spans="1:20" outlineLevel="5">
      <c r="A439" s="936" t="s">
        <v>842</v>
      </c>
      <c r="B439" s="936" t="s">
        <v>3117</v>
      </c>
      <c r="C439" s="936">
        <v>40</v>
      </c>
      <c r="D439" s="937">
        <v>46147</v>
      </c>
      <c r="E439" s="937">
        <v>46198</v>
      </c>
      <c r="F439" s="937">
        <v>46147</v>
      </c>
      <c r="G439" s="937">
        <v>46197</v>
      </c>
      <c r="H439" s="937">
        <v>0</v>
      </c>
      <c r="I439" s="936">
        <v>0</v>
      </c>
      <c r="J439" s="936">
        <v>0</v>
      </c>
      <c r="K439" s="939">
        <v>1</v>
      </c>
      <c r="L439" s="939">
        <v>1</v>
      </c>
      <c r="M439" s="936">
        <v>0</v>
      </c>
      <c r="N439" s="936">
        <v>0</v>
      </c>
      <c r="O439" s="936">
        <v>0</v>
      </c>
      <c r="P439" s="936" t="s">
        <v>364</v>
      </c>
      <c r="Q439" s="936">
        <v>1</v>
      </c>
      <c r="R439" s="936">
        <v>1</v>
      </c>
      <c r="S439" s="936">
        <v>0</v>
      </c>
      <c r="T439" s="936">
        <v>0</v>
      </c>
    </row>
    <row r="440" spans="1:20" outlineLevel="5">
      <c r="A440" s="936" t="s">
        <v>3118</v>
      </c>
      <c r="B440" s="936" t="s">
        <v>3119</v>
      </c>
      <c r="C440" s="936">
        <v>15</v>
      </c>
      <c r="D440" s="937">
        <v>46198</v>
      </c>
      <c r="E440" s="937">
        <v>46215</v>
      </c>
      <c r="F440" s="937">
        <v>46174</v>
      </c>
      <c r="G440" s="937">
        <v>46177</v>
      </c>
      <c r="H440" s="937">
        <v>0</v>
      </c>
      <c r="I440" s="936">
        <v>0</v>
      </c>
      <c r="J440" s="936">
        <v>0</v>
      </c>
      <c r="K440" s="940">
        <v>1</v>
      </c>
      <c r="L440" s="939">
        <v>1</v>
      </c>
      <c r="M440" s="936">
        <v>0</v>
      </c>
      <c r="N440" s="936">
        <v>0</v>
      </c>
      <c r="O440" s="936">
        <v>0</v>
      </c>
      <c r="P440" s="936" t="s">
        <v>364</v>
      </c>
      <c r="Q440" s="936">
        <v>1</v>
      </c>
      <c r="R440" s="936">
        <v>1</v>
      </c>
      <c r="S440" s="936">
        <v>0</v>
      </c>
      <c r="T440" s="936">
        <v>0</v>
      </c>
    </row>
    <row r="441" spans="1:20" outlineLevel="4">
      <c r="A441" s="981" t="s">
        <v>630</v>
      </c>
      <c r="B441" s="981"/>
      <c r="C441" s="981">
        <v>65</v>
      </c>
      <c r="D441" s="982">
        <v>46147</v>
      </c>
      <c r="E441" s="982">
        <v>46226</v>
      </c>
      <c r="F441" s="982">
        <v>46147</v>
      </c>
      <c r="G441" s="982">
        <v>46299</v>
      </c>
      <c r="H441" s="982">
        <v>0</v>
      </c>
      <c r="I441" s="981">
        <v>0</v>
      </c>
      <c r="J441" s="982">
        <v>0</v>
      </c>
      <c r="K441" s="984">
        <v>0</v>
      </c>
      <c r="L441" s="984">
        <v>0</v>
      </c>
      <c r="M441" s="981">
        <v>0</v>
      </c>
      <c r="N441" s="981">
        <v>0</v>
      </c>
      <c r="O441" s="981">
        <v>0</v>
      </c>
      <c r="P441" s="981"/>
      <c r="Q441" s="981">
        <v>4</v>
      </c>
      <c r="R441" s="981">
        <v>4</v>
      </c>
      <c r="S441" s="981">
        <v>0</v>
      </c>
      <c r="T441" s="981">
        <v>0</v>
      </c>
    </row>
    <row r="442" spans="1:20" outlineLevel="5">
      <c r="A442" s="936" t="s">
        <v>843</v>
      </c>
      <c r="B442" s="936" t="s">
        <v>3052</v>
      </c>
      <c r="C442" s="936">
        <v>40</v>
      </c>
      <c r="D442" s="937">
        <v>46147</v>
      </c>
      <c r="E442" s="937">
        <v>46198</v>
      </c>
      <c r="F442" s="937">
        <v>46147</v>
      </c>
      <c r="G442" s="937">
        <v>46197</v>
      </c>
      <c r="H442" s="937">
        <v>0</v>
      </c>
      <c r="I442" s="936">
        <v>0</v>
      </c>
      <c r="J442" s="936">
        <v>0</v>
      </c>
      <c r="K442" s="939">
        <v>1</v>
      </c>
      <c r="L442" s="939">
        <v>1</v>
      </c>
      <c r="M442" s="936">
        <v>0</v>
      </c>
      <c r="N442" s="936">
        <v>0</v>
      </c>
      <c r="O442" s="936">
        <v>0</v>
      </c>
      <c r="P442" s="936" t="s">
        <v>364</v>
      </c>
      <c r="Q442" s="936">
        <v>1</v>
      </c>
      <c r="R442" s="936">
        <v>1</v>
      </c>
      <c r="S442" s="936">
        <v>0</v>
      </c>
      <c r="T442" s="936">
        <v>0</v>
      </c>
    </row>
    <row r="443" spans="1:20" outlineLevel="5">
      <c r="A443" s="936" t="s">
        <v>844</v>
      </c>
      <c r="B443" s="936" t="s">
        <v>3055</v>
      </c>
      <c r="C443" s="936">
        <v>40</v>
      </c>
      <c r="D443" s="937">
        <v>46147</v>
      </c>
      <c r="E443" s="937">
        <v>46198</v>
      </c>
      <c r="F443" s="937">
        <v>46147</v>
      </c>
      <c r="G443" s="937">
        <v>46197</v>
      </c>
      <c r="H443" s="937">
        <v>0</v>
      </c>
      <c r="I443" s="937">
        <v>0</v>
      </c>
      <c r="J443" s="937">
        <v>0</v>
      </c>
      <c r="K443" s="939">
        <v>1</v>
      </c>
      <c r="L443" s="939">
        <v>1</v>
      </c>
      <c r="M443" s="936">
        <v>0</v>
      </c>
      <c r="N443" s="936">
        <v>0</v>
      </c>
      <c r="O443" s="936">
        <v>0</v>
      </c>
      <c r="P443" s="936" t="s">
        <v>364</v>
      </c>
      <c r="Q443" s="936">
        <v>1</v>
      </c>
      <c r="R443" s="936">
        <v>1</v>
      </c>
      <c r="S443" s="936">
        <v>0</v>
      </c>
      <c r="T443" s="936">
        <v>0</v>
      </c>
    </row>
    <row r="444" spans="1:20" outlineLevel="5">
      <c r="A444" s="936" t="s">
        <v>3120</v>
      </c>
      <c r="B444" s="936" t="s">
        <v>3054</v>
      </c>
      <c r="C444" s="936">
        <v>25</v>
      </c>
      <c r="D444" s="937">
        <v>46198</v>
      </c>
      <c r="E444" s="937">
        <v>46226</v>
      </c>
      <c r="F444" s="937">
        <v>46271</v>
      </c>
      <c r="G444" s="937">
        <v>46297</v>
      </c>
      <c r="H444" s="937">
        <v>0</v>
      </c>
      <c r="I444" s="936">
        <v>0</v>
      </c>
      <c r="J444" s="936">
        <v>0</v>
      </c>
      <c r="K444" s="939">
        <v>1</v>
      </c>
      <c r="L444" s="939">
        <v>1</v>
      </c>
      <c r="M444" s="936">
        <v>0</v>
      </c>
      <c r="N444" s="936">
        <v>0</v>
      </c>
      <c r="O444" s="936">
        <v>0</v>
      </c>
      <c r="P444" s="936" t="s">
        <v>364</v>
      </c>
      <c r="Q444" s="936">
        <v>1</v>
      </c>
      <c r="R444" s="936">
        <v>1</v>
      </c>
      <c r="S444" s="936">
        <v>0</v>
      </c>
      <c r="T444" s="936">
        <v>0</v>
      </c>
    </row>
    <row r="445" spans="1:20" outlineLevel="5">
      <c r="A445" s="936" t="s">
        <v>3121</v>
      </c>
      <c r="B445" s="936" t="s">
        <v>3057</v>
      </c>
      <c r="C445" s="936">
        <v>25</v>
      </c>
      <c r="D445" s="937">
        <v>46198</v>
      </c>
      <c r="E445" s="937">
        <v>46226</v>
      </c>
      <c r="F445" s="937">
        <v>46282</v>
      </c>
      <c r="G445" s="937">
        <v>46299</v>
      </c>
      <c r="H445" s="937">
        <v>0</v>
      </c>
      <c r="I445" s="937">
        <v>0</v>
      </c>
      <c r="J445" s="937">
        <v>0</v>
      </c>
      <c r="K445" s="939">
        <v>1</v>
      </c>
      <c r="L445" s="939">
        <v>1</v>
      </c>
      <c r="M445" s="936">
        <v>0</v>
      </c>
      <c r="N445" s="936">
        <v>0</v>
      </c>
      <c r="O445" s="936">
        <v>0</v>
      </c>
      <c r="P445" s="936" t="s">
        <v>364</v>
      </c>
      <c r="Q445" s="936">
        <v>1</v>
      </c>
      <c r="R445" s="936">
        <v>1</v>
      </c>
      <c r="S445" s="936">
        <v>0</v>
      </c>
      <c r="T445" s="936">
        <v>0</v>
      </c>
    </row>
    <row r="446" spans="1:20" outlineLevel="4">
      <c r="A446" s="981" t="s">
        <v>635</v>
      </c>
      <c r="B446" s="981"/>
      <c r="C446" s="981">
        <v>65</v>
      </c>
      <c r="D446" s="982">
        <v>46147</v>
      </c>
      <c r="E446" s="982">
        <v>46226</v>
      </c>
      <c r="F446" s="982">
        <v>46147</v>
      </c>
      <c r="G446" s="982">
        <v>46197</v>
      </c>
      <c r="H446" s="982">
        <v>0</v>
      </c>
      <c r="I446" s="981">
        <v>0</v>
      </c>
      <c r="J446" s="981">
        <v>0</v>
      </c>
      <c r="K446" s="984">
        <v>0</v>
      </c>
      <c r="L446" s="984">
        <v>0</v>
      </c>
      <c r="M446" s="981">
        <v>0</v>
      </c>
      <c r="N446" s="981">
        <v>0</v>
      </c>
      <c r="O446" s="981">
        <v>0</v>
      </c>
      <c r="P446" s="981"/>
      <c r="Q446" s="981">
        <v>4</v>
      </c>
      <c r="R446" s="981">
        <v>4</v>
      </c>
      <c r="S446" s="981">
        <v>0</v>
      </c>
      <c r="T446" s="981">
        <v>0</v>
      </c>
    </row>
    <row r="447" spans="1:20" outlineLevel="5">
      <c r="A447" s="936" t="s">
        <v>845</v>
      </c>
      <c r="B447" s="936" t="s">
        <v>3058</v>
      </c>
      <c r="C447" s="936">
        <v>40</v>
      </c>
      <c r="D447" s="937">
        <v>46147</v>
      </c>
      <c r="E447" s="937">
        <v>46198</v>
      </c>
      <c r="F447" s="937">
        <v>46147</v>
      </c>
      <c r="G447" s="937">
        <v>46197</v>
      </c>
      <c r="H447" s="937">
        <v>0</v>
      </c>
      <c r="I447" s="936">
        <v>0</v>
      </c>
      <c r="J447" s="936">
        <v>0</v>
      </c>
      <c r="K447" s="939">
        <v>1</v>
      </c>
      <c r="L447" s="939">
        <v>1</v>
      </c>
      <c r="M447" s="936">
        <v>0</v>
      </c>
      <c r="N447" s="936">
        <v>0</v>
      </c>
      <c r="O447" s="936">
        <v>0</v>
      </c>
      <c r="P447" s="936" t="s">
        <v>364</v>
      </c>
      <c r="Q447" s="936">
        <v>1</v>
      </c>
      <c r="R447" s="936">
        <v>1</v>
      </c>
      <c r="S447" s="936">
        <v>0</v>
      </c>
      <c r="T447" s="936">
        <v>0</v>
      </c>
    </row>
    <row r="448" spans="1:20" outlineLevel="5">
      <c r="A448" s="936" t="s">
        <v>846</v>
      </c>
      <c r="B448" s="936" t="s">
        <v>3061</v>
      </c>
      <c r="C448" s="936">
        <v>40</v>
      </c>
      <c r="D448" s="937">
        <v>46147</v>
      </c>
      <c r="E448" s="937">
        <v>46198</v>
      </c>
      <c r="F448" s="937">
        <v>46147</v>
      </c>
      <c r="G448" s="937">
        <v>46197</v>
      </c>
      <c r="H448" s="937">
        <v>0</v>
      </c>
      <c r="I448" s="936">
        <v>0</v>
      </c>
      <c r="J448" s="936">
        <v>0</v>
      </c>
      <c r="K448" s="939">
        <v>1</v>
      </c>
      <c r="L448" s="939">
        <v>1</v>
      </c>
      <c r="M448" s="936">
        <v>0</v>
      </c>
      <c r="N448" s="936">
        <v>0</v>
      </c>
      <c r="O448" s="936">
        <v>0</v>
      </c>
      <c r="P448" s="936" t="s">
        <v>364</v>
      </c>
      <c r="Q448" s="936">
        <v>1</v>
      </c>
      <c r="R448" s="936">
        <v>1</v>
      </c>
      <c r="S448" s="936">
        <v>0</v>
      </c>
      <c r="T448" s="936">
        <v>0</v>
      </c>
    </row>
    <row r="449" spans="1:20" outlineLevel="5">
      <c r="A449" s="936" t="s">
        <v>3122</v>
      </c>
      <c r="B449" s="936" t="s">
        <v>3060</v>
      </c>
      <c r="C449" s="936">
        <v>25</v>
      </c>
      <c r="D449" s="937">
        <v>46198</v>
      </c>
      <c r="E449" s="937">
        <v>46226</v>
      </c>
      <c r="F449" s="937">
        <v>46184</v>
      </c>
      <c r="G449" s="937">
        <v>46188</v>
      </c>
      <c r="H449" s="937">
        <v>0</v>
      </c>
      <c r="I449" s="936">
        <v>0</v>
      </c>
      <c r="J449" s="936">
        <v>0</v>
      </c>
      <c r="K449" s="939">
        <v>1</v>
      </c>
      <c r="L449" s="939">
        <v>1</v>
      </c>
      <c r="M449" s="936">
        <v>0</v>
      </c>
      <c r="N449" s="936">
        <v>0</v>
      </c>
      <c r="O449" s="936">
        <v>0</v>
      </c>
      <c r="P449" s="936" t="s">
        <v>364</v>
      </c>
      <c r="Q449" s="936">
        <v>1</v>
      </c>
      <c r="R449" s="936">
        <v>1</v>
      </c>
      <c r="S449" s="936">
        <v>0</v>
      </c>
      <c r="T449" s="936">
        <v>0</v>
      </c>
    </row>
    <row r="450" spans="1:20" outlineLevel="5">
      <c r="A450" s="936" t="s">
        <v>3123</v>
      </c>
      <c r="B450" s="936" t="s">
        <v>3063</v>
      </c>
      <c r="C450" s="936">
        <v>25</v>
      </c>
      <c r="D450" s="937">
        <v>46198</v>
      </c>
      <c r="E450" s="937">
        <v>46226</v>
      </c>
      <c r="F450" s="937">
        <v>46179</v>
      </c>
      <c r="G450" s="937">
        <v>46182</v>
      </c>
      <c r="H450" s="937">
        <v>0</v>
      </c>
      <c r="I450" s="936">
        <v>0</v>
      </c>
      <c r="J450" s="936">
        <v>0</v>
      </c>
      <c r="K450" s="939">
        <v>1</v>
      </c>
      <c r="L450" s="939">
        <v>1</v>
      </c>
      <c r="M450" s="936">
        <v>0</v>
      </c>
      <c r="N450" s="936">
        <v>0</v>
      </c>
      <c r="O450" s="936">
        <v>0</v>
      </c>
      <c r="P450" s="936" t="s">
        <v>364</v>
      </c>
      <c r="Q450" s="936">
        <v>1</v>
      </c>
      <c r="R450" s="936">
        <v>1</v>
      </c>
      <c r="S450" s="936">
        <v>0</v>
      </c>
      <c r="T450" s="936">
        <v>0</v>
      </c>
    </row>
    <row r="451" spans="1:20" outlineLevel="4">
      <c r="A451" s="981" t="s">
        <v>640</v>
      </c>
      <c r="B451" s="981"/>
      <c r="C451" s="981">
        <v>50</v>
      </c>
      <c r="D451" s="982">
        <v>46147</v>
      </c>
      <c r="E451" s="982">
        <v>46209</v>
      </c>
      <c r="F451" s="982">
        <v>46147</v>
      </c>
      <c r="G451" s="982">
        <v>46281</v>
      </c>
      <c r="H451" s="982">
        <v>0</v>
      </c>
      <c r="I451" s="981">
        <v>0</v>
      </c>
      <c r="J451" s="982">
        <v>0</v>
      </c>
      <c r="K451" s="984">
        <v>0</v>
      </c>
      <c r="L451" s="984">
        <v>0</v>
      </c>
      <c r="M451" s="981">
        <v>0</v>
      </c>
      <c r="N451" s="981">
        <v>0</v>
      </c>
      <c r="O451" s="981">
        <v>0</v>
      </c>
      <c r="P451" s="981"/>
      <c r="Q451" s="981">
        <v>4</v>
      </c>
      <c r="R451" s="981">
        <v>4</v>
      </c>
      <c r="S451" s="981">
        <v>0</v>
      </c>
      <c r="T451" s="981">
        <v>0</v>
      </c>
    </row>
    <row r="452" spans="1:20" outlineLevel="5">
      <c r="A452" s="936" t="s">
        <v>847</v>
      </c>
      <c r="B452" s="936" t="s">
        <v>3124</v>
      </c>
      <c r="C452" s="936">
        <v>40</v>
      </c>
      <c r="D452" s="937">
        <v>46147</v>
      </c>
      <c r="E452" s="937">
        <v>46198</v>
      </c>
      <c r="F452" s="937">
        <v>46147</v>
      </c>
      <c r="G452" s="937">
        <v>46197</v>
      </c>
      <c r="H452" s="937">
        <v>0</v>
      </c>
      <c r="I452" s="936">
        <v>0</v>
      </c>
      <c r="J452" s="936">
        <v>0</v>
      </c>
      <c r="K452" s="939">
        <v>1</v>
      </c>
      <c r="L452" s="939">
        <v>1</v>
      </c>
      <c r="M452" s="936">
        <v>0</v>
      </c>
      <c r="N452" s="936">
        <v>0</v>
      </c>
      <c r="O452" s="936">
        <v>0</v>
      </c>
      <c r="P452" s="936" t="s">
        <v>364</v>
      </c>
      <c r="Q452" s="936">
        <v>1</v>
      </c>
      <c r="R452" s="936">
        <v>1</v>
      </c>
      <c r="S452" s="936">
        <v>0</v>
      </c>
      <c r="T452" s="936">
        <v>0</v>
      </c>
    </row>
    <row r="453" spans="1:20" outlineLevel="5">
      <c r="A453" s="936" t="s">
        <v>848</v>
      </c>
      <c r="B453" s="936" t="s">
        <v>3127</v>
      </c>
      <c r="C453" s="936">
        <v>40</v>
      </c>
      <c r="D453" s="937">
        <v>46147</v>
      </c>
      <c r="E453" s="937">
        <v>46198</v>
      </c>
      <c r="F453" s="937">
        <v>46147</v>
      </c>
      <c r="G453" s="937">
        <v>46197</v>
      </c>
      <c r="H453" s="937">
        <v>0</v>
      </c>
      <c r="I453" s="936">
        <v>0</v>
      </c>
      <c r="J453" s="936">
        <v>0</v>
      </c>
      <c r="K453" s="939">
        <v>1</v>
      </c>
      <c r="L453" s="939">
        <v>1</v>
      </c>
      <c r="M453" s="936">
        <v>0</v>
      </c>
      <c r="N453" s="936">
        <v>0</v>
      </c>
      <c r="O453" s="936">
        <v>0</v>
      </c>
      <c r="P453" s="936" t="s">
        <v>364</v>
      </c>
      <c r="Q453" s="936">
        <v>1</v>
      </c>
      <c r="R453" s="936">
        <v>1</v>
      </c>
      <c r="S453" s="936">
        <v>0</v>
      </c>
      <c r="T453" s="936">
        <v>0</v>
      </c>
    </row>
    <row r="454" spans="1:20" outlineLevel="5">
      <c r="A454" s="936" t="s">
        <v>3125</v>
      </c>
      <c r="B454" s="936" t="s">
        <v>3126</v>
      </c>
      <c r="C454" s="936">
        <v>10</v>
      </c>
      <c r="D454" s="937">
        <v>46198</v>
      </c>
      <c r="E454" s="937">
        <v>46209</v>
      </c>
      <c r="F454" s="937">
        <v>46175</v>
      </c>
      <c r="G454" s="937">
        <v>46177</v>
      </c>
      <c r="H454" s="937">
        <v>0</v>
      </c>
      <c r="I454" s="936">
        <v>0</v>
      </c>
      <c r="J454" s="936">
        <v>0</v>
      </c>
      <c r="K454" s="939">
        <v>1</v>
      </c>
      <c r="L454" s="939">
        <v>1</v>
      </c>
      <c r="M454" s="936">
        <v>0</v>
      </c>
      <c r="N454" s="936">
        <v>0</v>
      </c>
      <c r="O454" s="936">
        <v>0</v>
      </c>
      <c r="P454" s="936" t="s">
        <v>364</v>
      </c>
      <c r="Q454" s="936">
        <v>1</v>
      </c>
      <c r="R454" s="936">
        <v>1</v>
      </c>
      <c r="S454" s="936">
        <v>0</v>
      </c>
      <c r="T454" s="936">
        <v>0</v>
      </c>
    </row>
    <row r="455" spans="1:20" outlineLevel="5">
      <c r="A455" s="936" t="s">
        <v>3128</v>
      </c>
      <c r="B455" s="936" t="s">
        <v>3129</v>
      </c>
      <c r="C455" s="936">
        <v>10</v>
      </c>
      <c r="D455" s="937">
        <v>46198</v>
      </c>
      <c r="E455" s="937">
        <v>46209</v>
      </c>
      <c r="F455" s="937">
        <v>46233</v>
      </c>
      <c r="G455" s="937">
        <v>46281</v>
      </c>
      <c r="H455" s="937">
        <v>0</v>
      </c>
      <c r="I455" s="936">
        <v>0</v>
      </c>
      <c r="J455" s="937">
        <v>0</v>
      </c>
      <c r="K455" s="939">
        <v>1</v>
      </c>
      <c r="L455" s="939">
        <v>1</v>
      </c>
      <c r="M455" s="936">
        <v>0</v>
      </c>
      <c r="N455" s="936">
        <v>0</v>
      </c>
      <c r="O455" s="936">
        <v>0</v>
      </c>
      <c r="P455" s="936" t="s">
        <v>364</v>
      </c>
      <c r="Q455" s="936">
        <v>1</v>
      </c>
      <c r="R455" s="936">
        <v>1</v>
      </c>
      <c r="S455" s="936">
        <v>0</v>
      </c>
      <c r="T455" s="936">
        <v>0</v>
      </c>
    </row>
    <row r="456" spans="1:20" outlineLevel="4">
      <c r="A456" s="981" t="s">
        <v>645</v>
      </c>
      <c r="B456" s="981"/>
      <c r="C456" s="981">
        <v>74</v>
      </c>
      <c r="D456" s="982">
        <v>46154</v>
      </c>
      <c r="E456" s="982">
        <v>46244</v>
      </c>
      <c r="F456" s="982">
        <v>46154</v>
      </c>
      <c r="G456" s="982">
        <v>46281</v>
      </c>
      <c r="H456" s="982">
        <v>0</v>
      </c>
      <c r="I456" s="981">
        <v>0</v>
      </c>
      <c r="J456" s="982">
        <v>0</v>
      </c>
      <c r="K456" s="984">
        <v>0</v>
      </c>
      <c r="L456" s="984">
        <v>0</v>
      </c>
      <c r="M456" s="981">
        <v>0</v>
      </c>
      <c r="N456" s="981">
        <v>0</v>
      </c>
      <c r="O456" s="981">
        <v>0</v>
      </c>
      <c r="P456" s="981"/>
      <c r="Q456" s="981">
        <v>16</v>
      </c>
      <c r="R456" s="981">
        <v>16</v>
      </c>
      <c r="S456" s="981">
        <v>0</v>
      </c>
      <c r="T456" s="981">
        <v>0</v>
      </c>
    </row>
    <row r="457" spans="1:20" outlineLevel="5">
      <c r="A457" s="936" t="s">
        <v>849</v>
      </c>
      <c r="B457" s="936" t="s">
        <v>3064</v>
      </c>
      <c r="C457" s="936">
        <v>34</v>
      </c>
      <c r="D457" s="937">
        <v>46154</v>
      </c>
      <c r="E457" s="937">
        <v>46198</v>
      </c>
      <c r="F457" s="937">
        <v>46154</v>
      </c>
      <c r="G457" s="937">
        <v>46197</v>
      </c>
      <c r="H457" s="937">
        <v>0</v>
      </c>
      <c r="I457" s="936">
        <v>0</v>
      </c>
      <c r="J457" s="936">
        <v>0</v>
      </c>
      <c r="K457" s="939">
        <v>1</v>
      </c>
      <c r="L457" s="939">
        <v>1</v>
      </c>
      <c r="M457" s="936">
        <v>0</v>
      </c>
      <c r="N457" s="936">
        <v>0</v>
      </c>
      <c r="O457" s="936">
        <v>0</v>
      </c>
      <c r="P457" s="936" t="s">
        <v>364</v>
      </c>
      <c r="Q457" s="936">
        <v>1</v>
      </c>
      <c r="R457" s="936">
        <v>1</v>
      </c>
      <c r="S457" s="936">
        <v>0</v>
      </c>
      <c r="T457" s="936">
        <v>0</v>
      </c>
    </row>
    <row r="458" spans="1:20" outlineLevel="5">
      <c r="A458" s="936" t="s">
        <v>850</v>
      </c>
      <c r="B458" s="936" t="s">
        <v>3067</v>
      </c>
      <c r="C458" s="936">
        <v>34</v>
      </c>
      <c r="D458" s="937">
        <v>46154</v>
      </c>
      <c r="E458" s="937">
        <v>46198</v>
      </c>
      <c r="F458" s="937">
        <v>46154</v>
      </c>
      <c r="G458" s="937">
        <v>46197</v>
      </c>
      <c r="H458" s="937">
        <v>0</v>
      </c>
      <c r="I458" s="936">
        <v>0</v>
      </c>
      <c r="J458" s="937">
        <v>0</v>
      </c>
      <c r="K458" s="939">
        <v>1</v>
      </c>
      <c r="L458" s="939">
        <v>1</v>
      </c>
      <c r="M458" s="936">
        <v>0</v>
      </c>
      <c r="N458" s="936">
        <v>0</v>
      </c>
      <c r="O458" s="936">
        <v>0</v>
      </c>
      <c r="P458" s="936" t="s">
        <v>364</v>
      </c>
      <c r="Q458" s="936">
        <v>1</v>
      </c>
      <c r="R458" s="936">
        <v>1</v>
      </c>
      <c r="S458" s="936">
        <v>0</v>
      </c>
      <c r="T458" s="936">
        <v>0</v>
      </c>
    </row>
    <row r="459" spans="1:20" outlineLevel="5">
      <c r="A459" s="936" t="s">
        <v>851</v>
      </c>
      <c r="B459" s="936" t="s">
        <v>3070</v>
      </c>
      <c r="C459" s="936">
        <v>34</v>
      </c>
      <c r="D459" s="937">
        <v>46154</v>
      </c>
      <c r="E459" s="937">
        <v>46198</v>
      </c>
      <c r="F459" s="937">
        <v>46154</v>
      </c>
      <c r="G459" s="937">
        <v>46197</v>
      </c>
      <c r="H459" s="937">
        <v>0</v>
      </c>
      <c r="I459" s="936">
        <v>0</v>
      </c>
      <c r="J459" s="936">
        <v>0</v>
      </c>
      <c r="K459" s="939">
        <v>1</v>
      </c>
      <c r="L459" s="939">
        <v>1</v>
      </c>
      <c r="M459" s="936">
        <v>0</v>
      </c>
      <c r="N459" s="936">
        <v>0</v>
      </c>
      <c r="O459" s="936">
        <v>0</v>
      </c>
      <c r="P459" s="936" t="s">
        <v>364</v>
      </c>
      <c r="Q459" s="936">
        <v>1</v>
      </c>
      <c r="R459" s="936">
        <v>1</v>
      </c>
      <c r="S459" s="936">
        <v>0</v>
      </c>
      <c r="T459" s="936">
        <v>0</v>
      </c>
    </row>
    <row r="460" spans="1:20" outlineLevel="5">
      <c r="A460" s="936" t="s">
        <v>852</v>
      </c>
      <c r="B460" s="936" t="s">
        <v>3073</v>
      </c>
      <c r="C460" s="936">
        <v>34</v>
      </c>
      <c r="D460" s="937">
        <v>46154</v>
      </c>
      <c r="E460" s="937">
        <v>46198</v>
      </c>
      <c r="F460" s="937">
        <v>46154</v>
      </c>
      <c r="G460" s="937">
        <v>46197</v>
      </c>
      <c r="H460" s="937">
        <v>0</v>
      </c>
      <c r="I460" s="936">
        <v>0</v>
      </c>
      <c r="J460" s="937">
        <v>0</v>
      </c>
      <c r="K460" s="939">
        <v>1</v>
      </c>
      <c r="L460" s="939">
        <v>1</v>
      </c>
      <c r="M460" s="936">
        <v>0</v>
      </c>
      <c r="N460" s="936">
        <v>0</v>
      </c>
      <c r="O460" s="936">
        <v>0</v>
      </c>
      <c r="P460" s="936" t="s">
        <v>364</v>
      </c>
      <c r="Q460" s="936">
        <v>1</v>
      </c>
      <c r="R460" s="936">
        <v>1</v>
      </c>
      <c r="S460" s="936">
        <v>0</v>
      </c>
      <c r="T460" s="936">
        <v>0</v>
      </c>
    </row>
    <row r="461" spans="1:20" outlineLevel="5">
      <c r="A461" s="936" t="s">
        <v>853</v>
      </c>
      <c r="B461" s="936" t="s">
        <v>3076</v>
      </c>
      <c r="C461" s="936">
        <v>34</v>
      </c>
      <c r="D461" s="937">
        <v>46154</v>
      </c>
      <c r="E461" s="937">
        <v>46198</v>
      </c>
      <c r="F461" s="937">
        <v>46154</v>
      </c>
      <c r="G461" s="937">
        <v>46197</v>
      </c>
      <c r="H461" s="937">
        <v>0</v>
      </c>
      <c r="I461" s="936">
        <v>0</v>
      </c>
      <c r="J461" s="936">
        <v>0</v>
      </c>
      <c r="K461" s="939">
        <v>1</v>
      </c>
      <c r="L461" s="939">
        <v>1</v>
      </c>
      <c r="M461" s="936">
        <v>0</v>
      </c>
      <c r="N461" s="936">
        <v>0</v>
      </c>
      <c r="O461" s="936">
        <v>0</v>
      </c>
      <c r="P461" s="936" t="s">
        <v>364</v>
      </c>
      <c r="Q461" s="936">
        <v>1</v>
      </c>
      <c r="R461" s="936">
        <v>1</v>
      </c>
      <c r="S461" s="936">
        <v>0</v>
      </c>
      <c r="T461" s="936">
        <v>0</v>
      </c>
    </row>
    <row r="462" spans="1:20" outlineLevel="5">
      <c r="A462" s="936" t="s">
        <v>854</v>
      </c>
      <c r="B462" s="936" t="s">
        <v>3079</v>
      </c>
      <c r="C462" s="936">
        <v>34</v>
      </c>
      <c r="D462" s="937">
        <v>46154</v>
      </c>
      <c r="E462" s="937">
        <v>46198</v>
      </c>
      <c r="F462" s="937">
        <v>46154</v>
      </c>
      <c r="G462" s="937">
        <v>46197</v>
      </c>
      <c r="H462" s="937">
        <v>0</v>
      </c>
      <c r="I462" s="936">
        <v>0</v>
      </c>
      <c r="J462" s="937">
        <v>0</v>
      </c>
      <c r="K462" s="939">
        <v>1</v>
      </c>
      <c r="L462" s="939">
        <v>1</v>
      </c>
      <c r="M462" s="936">
        <v>0</v>
      </c>
      <c r="N462" s="936">
        <v>0</v>
      </c>
      <c r="O462" s="936">
        <v>0</v>
      </c>
      <c r="P462" s="936" t="s">
        <v>364</v>
      </c>
      <c r="Q462" s="936">
        <v>1</v>
      </c>
      <c r="R462" s="936">
        <v>1</v>
      </c>
      <c r="S462" s="936">
        <v>0</v>
      </c>
      <c r="T462" s="936">
        <v>0</v>
      </c>
    </row>
    <row r="463" spans="1:20" outlineLevel="5">
      <c r="A463" s="936" t="s">
        <v>855</v>
      </c>
      <c r="B463" s="936" t="s">
        <v>3082</v>
      </c>
      <c r="C463" s="936">
        <v>34</v>
      </c>
      <c r="D463" s="937">
        <v>46154</v>
      </c>
      <c r="E463" s="937">
        <v>46198</v>
      </c>
      <c r="F463" s="937">
        <v>46154</v>
      </c>
      <c r="G463" s="937">
        <v>46197</v>
      </c>
      <c r="H463" s="937">
        <v>0</v>
      </c>
      <c r="I463" s="936">
        <v>0</v>
      </c>
      <c r="J463" s="936">
        <v>0</v>
      </c>
      <c r="K463" s="939">
        <v>1</v>
      </c>
      <c r="L463" s="939">
        <v>1</v>
      </c>
      <c r="M463" s="936">
        <v>0</v>
      </c>
      <c r="N463" s="936">
        <v>0</v>
      </c>
      <c r="O463" s="936">
        <v>0</v>
      </c>
      <c r="P463" s="936" t="s">
        <v>364</v>
      </c>
      <c r="Q463" s="936">
        <v>1</v>
      </c>
      <c r="R463" s="936">
        <v>1</v>
      </c>
      <c r="S463" s="936">
        <v>0</v>
      </c>
      <c r="T463" s="936">
        <v>0</v>
      </c>
    </row>
    <row r="464" spans="1:20" outlineLevel="5">
      <c r="A464" s="936" t="s">
        <v>856</v>
      </c>
      <c r="B464" s="936" t="s">
        <v>3085</v>
      </c>
      <c r="C464" s="936">
        <v>34</v>
      </c>
      <c r="D464" s="937">
        <v>46154</v>
      </c>
      <c r="E464" s="937">
        <v>46198</v>
      </c>
      <c r="F464" s="937">
        <v>46154</v>
      </c>
      <c r="G464" s="937">
        <v>46197</v>
      </c>
      <c r="H464" s="937">
        <v>0</v>
      </c>
      <c r="I464" s="936">
        <v>0</v>
      </c>
      <c r="J464" s="937">
        <v>0</v>
      </c>
      <c r="K464" s="939">
        <v>1</v>
      </c>
      <c r="L464" s="939">
        <v>1</v>
      </c>
      <c r="M464" s="936">
        <v>0</v>
      </c>
      <c r="N464" s="936">
        <v>0</v>
      </c>
      <c r="O464" s="936">
        <v>0</v>
      </c>
      <c r="P464" s="936" t="s">
        <v>364</v>
      </c>
      <c r="Q464" s="936">
        <v>1</v>
      </c>
      <c r="R464" s="936">
        <v>1</v>
      </c>
      <c r="S464" s="936">
        <v>0</v>
      </c>
      <c r="T464" s="936">
        <v>0</v>
      </c>
    </row>
    <row r="465" spans="1:20" outlineLevel="5">
      <c r="A465" s="936" t="s">
        <v>3130</v>
      </c>
      <c r="B465" s="936" t="s">
        <v>3066</v>
      </c>
      <c r="C465" s="936">
        <v>25</v>
      </c>
      <c r="D465" s="937">
        <v>46216</v>
      </c>
      <c r="E465" s="937">
        <v>46244</v>
      </c>
      <c r="F465" s="937">
        <v>46248</v>
      </c>
      <c r="G465" s="937">
        <v>46281</v>
      </c>
      <c r="H465" s="937">
        <v>0</v>
      </c>
      <c r="I465" s="936">
        <v>0</v>
      </c>
      <c r="J465" s="936">
        <v>0</v>
      </c>
      <c r="K465" s="939">
        <v>1</v>
      </c>
      <c r="L465" s="939">
        <v>1</v>
      </c>
      <c r="M465" s="936">
        <v>0</v>
      </c>
      <c r="N465" s="936">
        <v>0</v>
      </c>
      <c r="O465" s="936">
        <v>0</v>
      </c>
      <c r="P465" s="936" t="s">
        <v>364</v>
      </c>
      <c r="Q465" s="936">
        <v>1</v>
      </c>
      <c r="R465" s="936">
        <v>1</v>
      </c>
      <c r="S465" s="936">
        <v>0</v>
      </c>
      <c r="T465" s="936">
        <v>0</v>
      </c>
    </row>
    <row r="466" spans="1:20" outlineLevel="5">
      <c r="A466" s="936" t="s">
        <v>3131</v>
      </c>
      <c r="B466" s="936" t="s">
        <v>3069</v>
      </c>
      <c r="C466" s="936">
        <v>15</v>
      </c>
      <c r="D466" s="937">
        <v>46216</v>
      </c>
      <c r="E466" s="937">
        <v>46232</v>
      </c>
      <c r="F466" s="937">
        <v>46248</v>
      </c>
      <c r="G466" s="937">
        <v>46281</v>
      </c>
      <c r="H466" s="937">
        <v>0</v>
      </c>
      <c r="I466" s="937">
        <v>0</v>
      </c>
      <c r="J466" s="937">
        <v>0</v>
      </c>
      <c r="K466" s="939">
        <v>1</v>
      </c>
      <c r="L466" s="939">
        <v>1</v>
      </c>
      <c r="M466" s="936">
        <v>0</v>
      </c>
      <c r="N466" s="936">
        <v>0</v>
      </c>
      <c r="O466" s="936">
        <v>0</v>
      </c>
      <c r="P466" s="936" t="s">
        <v>364</v>
      </c>
      <c r="Q466" s="936">
        <v>1</v>
      </c>
      <c r="R466" s="936">
        <v>1</v>
      </c>
      <c r="S466" s="936">
        <v>0</v>
      </c>
      <c r="T466" s="936">
        <v>0</v>
      </c>
    </row>
    <row r="467" spans="1:20" outlineLevel="5">
      <c r="A467" s="936" t="s">
        <v>3132</v>
      </c>
      <c r="B467" s="936" t="s">
        <v>3072</v>
      </c>
      <c r="C467" s="936">
        <v>25</v>
      </c>
      <c r="D467" s="937">
        <v>46216</v>
      </c>
      <c r="E467" s="937">
        <v>46244</v>
      </c>
      <c r="F467" s="937">
        <v>46248</v>
      </c>
      <c r="G467" s="937">
        <v>46281</v>
      </c>
      <c r="H467" s="937">
        <v>0</v>
      </c>
      <c r="I467" s="936">
        <v>0</v>
      </c>
      <c r="J467" s="936">
        <v>0</v>
      </c>
      <c r="K467" s="939">
        <v>1</v>
      </c>
      <c r="L467" s="939">
        <v>1</v>
      </c>
      <c r="M467" s="936">
        <v>0</v>
      </c>
      <c r="N467" s="936">
        <v>0</v>
      </c>
      <c r="O467" s="936">
        <v>0</v>
      </c>
      <c r="P467" s="936" t="s">
        <v>364</v>
      </c>
      <c r="Q467" s="936">
        <v>1</v>
      </c>
      <c r="R467" s="936">
        <v>1</v>
      </c>
      <c r="S467" s="936">
        <v>0</v>
      </c>
      <c r="T467" s="936">
        <v>0</v>
      </c>
    </row>
    <row r="468" spans="1:20" outlineLevel="5">
      <c r="A468" s="936" t="s">
        <v>3133</v>
      </c>
      <c r="B468" s="936" t="s">
        <v>3075</v>
      </c>
      <c r="C468" s="936">
        <v>25</v>
      </c>
      <c r="D468" s="937">
        <v>46216</v>
      </c>
      <c r="E468" s="937">
        <v>46244</v>
      </c>
      <c r="F468" s="937">
        <v>46248</v>
      </c>
      <c r="G468" s="937">
        <v>46281</v>
      </c>
      <c r="H468" s="937">
        <v>0</v>
      </c>
      <c r="I468" s="937">
        <v>0</v>
      </c>
      <c r="J468" s="937">
        <v>0</v>
      </c>
      <c r="K468" s="939">
        <v>1</v>
      </c>
      <c r="L468" s="939">
        <v>1</v>
      </c>
      <c r="M468" s="936">
        <v>0</v>
      </c>
      <c r="N468" s="936">
        <v>0</v>
      </c>
      <c r="O468" s="936">
        <v>0</v>
      </c>
      <c r="P468" s="936" t="s">
        <v>364</v>
      </c>
      <c r="Q468" s="936">
        <v>1</v>
      </c>
      <c r="R468" s="936">
        <v>1</v>
      </c>
      <c r="S468" s="936">
        <v>0</v>
      </c>
      <c r="T468" s="936">
        <v>0</v>
      </c>
    </row>
    <row r="469" spans="1:20" outlineLevel="5">
      <c r="A469" s="936" t="s">
        <v>3134</v>
      </c>
      <c r="B469" s="936" t="s">
        <v>3078</v>
      </c>
      <c r="C469" s="936">
        <v>25</v>
      </c>
      <c r="D469" s="937">
        <v>46216</v>
      </c>
      <c r="E469" s="937">
        <v>46244</v>
      </c>
      <c r="F469" s="937">
        <v>46261</v>
      </c>
      <c r="G469" s="937">
        <v>46281</v>
      </c>
      <c r="H469" s="937">
        <v>0</v>
      </c>
      <c r="I469" s="936">
        <v>0</v>
      </c>
      <c r="J469" s="936">
        <v>0</v>
      </c>
      <c r="K469" s="939">
        <v>1</v>
      </c>
      <c r="L469" s="939">
        <v>1</v>
      </c>
      <c r="M469" s="936">
        <v>0</v>
      </c>
      <c r="N469" s="936">
        <v>0</v>
      </c>
      <c r="O469" s="936">
        <v>0</v>
      </c>
      <c r="P469" s="936" t="s">
        <v>364</v>
      </c>
      <c r="Q469" s="936">
        <v>1</v>
      </c>
      <c r="R469" s="936">
        <v>1</v>
      </c>
      <c r="S469" s="936">
        <v>0</v>
      </c>
      <c r="T469" s="936">
        <v>0</v>
      </c>
    </row>
    <row r="470" spans="1:20" outlineLevel="5">
      <c r="A470" s="936" t="s">
        <v>3135</v>
      </c>
      <c r="B470" s="936" t="s">
        <v>3081</v>
      </c>
      <c r="C470" s="936">
        <v>25</v>
      </c>
      <c r="D470" s="937">
        <v>46216</v>
      </c>
      <c r="E470" s="937">
        <v>46244</v>
      </c>
      <c r="F470" s="937">
        <v>46261</v>
      </c>
      <c r="G470" s="937">
        <v>46281</v>
      </c>
      <c r="H470" s="937">
        <v>0</v>
      </c>
      <c r="I470" s="937">
        <v>0</v>
      </c>
      <c r="J470" s="937">
        <v>0</v>
      </c>
      <c r="K470" s="939">
        <v>1</v>
      </c>
      <c r="L470" s="939">
        <v>1</v>
      </c>
      <c r="M470" s="936">
        <v>0</v>
      </c>
      <c r="N470" s="936">
        <v>0</v>
      </c>
      <c r="O470" s="936">
        <v>0</v>
      </c>
      <c r="P470" s="936" t="s">
        <v>364</v>
      </c>
      <c r="Q470" s="936">
        <v>1</v>
      </c>
      <c r="R470" s="936">
        <v>1</v>
      </c>
      <c r="S470" s="936">
        <v>0</v>
      </c>
      <c r="T470" s="936">
        <v>0</v>
      </c>
    </row>
    <row r="471" spans="1:20" outlineLevel="5">
      <c r="A471" s="936" t="s">
        <v>3136</v>
      </c>
      <c r="B471" s="936" t="s">
        <v>3084</v>
      </c>
      <c r="C471" s="936">
        <v>25</v>
      </c>
      <c r="D471" s="937">
        <v>46216</v>
      </c>
      <c r="E471" s="937">
        <v>46244</v>
      </c>
      <c r="F471" s="937">
        <v>46261</v>
      </c>
      <c r="G471" s="937">
        <v>46281</v>
      </c>
      <c r="H471" s="937">
        <v>0</v>
      </c>
      <c r="I471" s="936">
        <v>0</v>
      </c>
      <c r="J471" s="936">
        <v>0</v>
      </c>
      <c r="K471" s="939">
        <v>1</v>
      </c>
      <c r="L471" s="939">
        <v>1</v>
      </c>
      <c r="M471" s="936">
        <v>0</v>
      </c>
      <c r="N471" s="936">
        <v>0</v>
      </c>
      <c r="O471" s="936">
        <v>0</v>
      </c>
      <c r="P471" s="936" t="s">
        <v>364</v>
      </c>
      <c r="Q471" s="936">
        <v>1</v>
      </c>
      <c r="R471" s="936">
        <v>1</v>
      </c>
      <c r="S471" s="936">
        <v>0</v>
      </c>
      <c r="T471" s="936">
        <v>0</v>
      </c>
    </row>
    <row r="472" spans="1:20" outlineLevel="5">
      <c r="A472" s="936" t="s">
        <v>3137</v>
      </c>
      <c r="B472" s="936" t="s">
        <v>3087</v>
      </c>
      <c r="C472" s="936">
        <v>25</v>
      </c>
      <c r="D472" s="937">
        <v>46216</v>
      </c>
      <c r="E472" s="937">
        <v>46244</v>
      </c>
      <c r="F472" s="937">
        <v>46261</v>
      </c>
      <c r="G472" s="937">
        <v>46281</v>
      </c>
      <c r="H472" s="937">
        <v>0</v>
      </c>
      <c r="I472" s="937">
        <v>0</v>
      </c>
      <c r="J472" s="937">
        <v>0</v>
      </c>
      <c r="K472" s="939">
        <v>1</v>
      </c>
      <c r="L472" s="939">
        <v>1</v>
      </c>
      <c r="M472" s="936">
        <v>0</v>
      </c>
      <c r="N472" s="936">
        <v>0</v>
      </c>
      <c r="O472" s="936">
        <v>0</v>
      </c>
      <c r="P472" s="936" t="s">
        <v>364</v>
      </c>
      <c r="Q472" s="936">
        <v>1</v>
      </c>
      <c r="R472" s="936">
        <v>1</v>
      </c>
      <c r="S472" s="936">
        <v>0</v>
      </c>
      <c r="T472" s="936">
        <v>0</v>
      </c>
    </row>
    <row r="473" spans="1:20" outlineLevel="3">
      <c r="A473" s="967" t="s">
        <v>857</v>
      </c>
      <c r="B473" s="967"/>
      <c r="C473" s="967">
        <v>94</v>
      </c>
      <c r="D473" s="968">
        <v>46148</v>
      </c>
      <c r="E473" s="968">
        <v>46261</v>
      </c>
      <c r="F473" s="968">
        <v>46148</v>
      </c>
      <c r="G473" s="968"/>
      <c r="H473" s="969">
        <v>3229967.34</v>
      </c>
      <c r="I473" s="969">
        <v>2815918.75</v>
      </c>
      <c r="J473" s="969">
        <v>3229967.34</v>
      </c>
      <c r="K473" s="970">
        <v>1</v>
      </c>
      <c r="L473" s="970">
        <v>0.87180000000000002</v>
      </c>
      <c r="M473" s="969">
        <v>0</v>
      </c>
      <c r="N473" s="967">
        <v>0</v>
      </c>
      <c r="O473" s="967">
        <v>0</v>
      </c>
      <c r="P473" s="969"/>
      <c r="Q473" s="967">
        <v>45</v>
      </c>
      <c r="R473" s="967">
        <v>29</v>
      </c>
      <c r="S473" s="967">
        <v>16</v>
      </c>
      <c r="T473" s="967">
        <v>0</v>
      </c>
    </row>
    <row r="474" spans="1:20" outlineLevel="4">
      <c r="A474" s="981" t="s">
        <v>609</v>
      </c>
      <c r="B474" s="981"/>
      <c r="C474" s="981">
        <v>79</v>
      </c>
      <c r="D474" s="982">
        <v>46148</v>
      </c>
      <c r="E474" s="982">
        <v>46244</v>
      </c>
      <c r="F474" s="982">
        <v>46148</v>
      </c>
      <c r="G474" s="982"/>
      <c r="H474" s="983">
        <v>178309.62</v>
      </c>
      <c r="I474" s="983">
        <v>176866.75</v>
      </c>
      <c r="J474" s="983">
        <v>178309.62</v>
      </c>
      <c r="K474" s="985">
        <v>1</v>
      </c>
      <c r="L474" s="985">
        <v>0.9919</v>
      </c>
      <c r="M474" s="983">
        <v>0</v>
      </c>
      <c r="N474" s="981">
        <v>0</v>
      </c>
      <c r="O474" s="981">
        <v>0</v>
      </c>
      <c r="P474" s="983"/>
      <c r="Q474" s="981">
        <v>6</v>
      </c>
      <c r="R474" s="981">
        <v>5</v>
      </c>
      <c r="S474" s="981">
        <v>1</v>
      </c>
      <c r="T474" s="981">
        <v>0</v>
      </c>
    </row>
    <row r="475" spans="1:20" outlineLevel="5">
      <c r="A475" s="936" t="s">
        <v>859</v>
      </c>
      <c r="B475" s="936" t="s">
        <v>3099</v>
      </c>
      <c r="C475" s="936">
        <v>39</v>
      </c>
      <c r="D475" s="937">
        <v>46148</v>
      </c>
      <c r="E475" s="937">
        <v>46197</v>
      </c>
      <c r="F475" s="937">
        <v>46148</v>
      </c>
      <c r="G475" s="937">
        <v>46197</v>
      </c>
      <c r="H475" s="938">
        <v>21643.040000000001</v>
      </c>
      <c r="I475" s="938">
        <v>21643.040000000001</v>
      </c>
      <c r="J475" s="938">
        <v>21643.040000000001</v>
      </c>
      <c r="K475" s="939">
        <v>1</v>
      </c>
      <c r="L475" s="939">
        <v>1</v>
      </c>
      <c r="M475" s="938">
        <v>0</v>
      </c>
      <c r="N475" s="936">
        <v>0</v>
      </c>
      <c r="O475" s="936">
        <v>0</v>
      </c>
      <c r="P475" s="938" t="s">
        <v>364</v>
      </c>
      <c r="Q475" s="936">
        <v>1</v>
      </c>
      <c r="R475" s="936">
        <v>1</v>
      </c>
      <c r="S475" s="936">
        <v>0</v>
      </c>
      <c r="T475" s="936">
        <v>0</v>
      </c>
    </row>
    <row r="476" spans="1:20" outlineLevel="5">
      <c r="A476" s="936" t="s">
        <v>860</v>
      </c>
      <c r="B476" s="936" t="s">
        <v>3102</v>
      </c>
      <c r="C476" s="936">
        <v>39</v>
      </c>
      <c r="D476" s="937">
        <v>46148</v>
      </c>
      <c r="E476" s="937">
        <v>46197</v>
      </c>
      <c r="F476" s="937">
        <v>46148</v>
      </c>
      <c r="G476" s="937">
        <v>46197</v>
      </c>
      <c r="H476" s="938">
        <v>11381.45</v>
      </c>
      <c r="I476" s="938">
        <v>11381.45</v>
      </c>
      <c r="J476" s="938">
        <v>11381.45</v>
      </c>
      <c r="K476" s="939">
        <v>1</v>
      </c>
      <c r="L476" s="939">
        <v>1</v>
      </c>
      <c r="M476" s="938">
        <v>0</v>
      </c>
      <c r="N476" s="936">
        <v>0</v>
      </c>
      <c r="O476" s="936">
        <v>0</v>
      </c>
      <c r="P476" s="938" t="s">
        <v>364</v>
      </c>
      <c r="Q476" s="936">
        <v>1</v>
      </c>
      <c r="R476" s="936">
        <v>1</v>
      </c>
      <c r="S476" s="936">
        <v>0</v>
      </c>
      <c r="T476" s="936">
        <v>0</v>
      </c>
    </row>
    <row r="477" spans="1:20" outlineLevel="5">
      <c r="A477" s="936" t="s">
        <v>858</v>
      </c>
      <c r="B477" s="936" t="s">
        <v>3096</v>
      </c>
      <c r="C477" s="936">
        <v>39</v>
      </c>
      <c r="D477" s="937">
        <v>46148</v>
      </c>
      <c r="E477" s="937">
        <v>46197</v>
      </c>
      <c r="F477" s="937">
        <v>46148</v>
      </c>
      <c r="G477" s="937">
        <v>46197</v>
      </c>
      <c r="H477" s="938">
        <v>71685</v>
      </c>
      <c r="I477" s="938">
        <v>71685</v>
      </c>
      <c r="J477" s="938">
        <v>71685</v>
      </c>
      <c r="K477" s="939">
        <v>1</v>
      </c>
      <c r="L477" s="939">
        <v>1</v>
      </c>
      <c r="M477" s="938">
        <v>0</v>
      </c>
      <c r="N477" s="936">
        <v>0</v>
      </c>
      <c r="O477" s="936">
        <v>0</v>
      </c>
      <c r="P477" s="938" t="s">
        <v>364</v>
      </c>
      <c r="Q477" s="936">
        <v>1</v>
      </c>
      <c r="R477" s="936">
        <v>1</v>
      </c>
      <c r="S477" s="936">
        <v>0</v>
      </c>
      <c r="T477" s="936">
        <v>0</v>
      </c>
    </row>
    <row r="478" spans="1:20" outlineLevel="5">
      <c r="A478" s="936" t="s">
        <v>3138</v>
      </c>
      <c r="B478" s="936" t="s">
        <v>3098</v>
      </c>
      <c r="C478" s="936">
        <v>9</v>
      </c>
      <c r="D478" s="937">
        <v>46210</v>
      </c>
      <c r="E478" s="937">
        <v>46219</v>
      </c>
      <c r="F478" s="937">
        <v>46248</v>
      </c>
      <c r="G478" s="937">
        <v>46291</v>
      </c>
      <c r="H478" s="938">
        <v>47790</v>
      </c>
      <c r="I478" s="938">
        <v>47790</v>
      </c>
      <c r="J478" s="938">
        <v>47790</v>
      </c>
      <c r="K478" s="939">
        <v>1</v>
      </c>
      <c r="L478" s="939">
        <v>1</v>
      </c>
      <c r="M478" s="938">
        <v>0</v>
      </c>
      <c r="N478" s="936">
        <v>0</v>
      </c>
      <c r="O478" s="936">
        <v>0</v>
      </c>
      <c r="P478" s="938" t="s">
        <v>364</v>
      </c>
      <c r="Q478" s="936">
        <v>1</v>
      </c>
      <c r="R478" s="936">
        <v>1</v>
      </c>
      <c r="S478" s="936">
        <v>0</v>
      </c>
      <c r="T478" s="936">
        <v>0</v>
      </c>
    </row>
    <row r="479" spans="1:20" outlineLevel="5">
      <c r="A479" s="936" t="s">
        <v>3139</v>
      </c>
      <c r="B479" s="936" t="s">
        <v>3101</v>
      </c>
      <c r="C479" s="936">
        <v>15</v>
      </c>
      <c r="D479" s="937">
        <v>46228</v>
      </c>
      <c r="E479" s="937">
        <v>46244</v>
      </c>
      <c r="F479" s="937">
        <v>46248</v>
      </c>
      <c r="G479" s="937"/>
      <c r="H479" s="938">
        <v>14428.69</v>
      </c>
      <c r="I479" s="938">
        <v>12985.82</v>
      </c>
      <c r="J479" s="938">
        <v>14428.69</v>
      </c>
      <c r="K479" s="939">
        <v>1</v>
      </c>
      <c r="L479" s="939">
        <v>0.9</v>
      </c>
      <c r="M479" s="938">
        <v>0</v>
      </c>
      <c r="N479" s="936">
        <v>0</v>
      </c>
      <c r="O479" s="936">
        <v>0</v>
      </c>
      <c r="P479" s="938" t="s">
        <v>364</v>
      </c>
      <c r="Q479" s="936">
        <v>1</v>
      </c>
      <c r="R479" s="936">
        <v>0</v>
      </c>
      <c r="S479" s="936">
        <v>1</v>
      </c>
      <c r="T479" s="936">
        <v>0</v>
      </c>
    </row>
    <row r="480" spans="1:20" outlineLevel="5">
      <c r="A480" s="936" t="s">
        <v>3140</v>
      </c>
      <c r="B480" s="936" t="s">
        <v>3104</v>
      </c>
      <c r="C480" s="936">
        <v>15</v>
      </c>
      <c r="D480" s="937">
        <v>46228</v>
      </c>
      <c r="E480" s="937">
        <v>46244</v>
      </c>
      <c r="F480" s="937">
        <v>46248</v>
      </c>
      <c r="G480" s="937">
        <v>46295</v>
      </c>
      <c r="H480" s="938">
        <v>11381.45</v>
      </c>
      <c r="I480" s="938">
        <v>11381.45</v>
      </c>
      <c r="J480" s="938">
        <v>11381.45</v>
      </c>
      <c r="K480" s="939">
        <v>1</v>
      </c>
      <c r="L480" s="939">
        <v>1</v>
      </c>
      <c r="M480" s="938">
        <v>0</v>
      </c>
      <c r="N480" s="936">
        <v>0</v>
      </c>
      <c r="O480" s="936">
        <v>0</v>
      </c>
      <c r="P480" s="938" t="s">
        <v>364</v>
      </c>
      <c r="Q480" s="936">
        <v>1</v>
      </c>
      <c r="R480" s="936">
        <v>1</v>
      </c>
      <c r="S480" s="936">
        <v>0</v>
      </c>
      <c r="T480" s="936">
        <v>0</v>
      </c>
    </row>
    <row r="481" spans="1:20" outlineLevel="4">
      <c r="A481" s="981" t="s">
        <v>616</v>
      </c>
      <c r="B481" s="981"/>
      <c r="C481" s="981">
        <v>90</v>
      </c>
      <c r="D481" s="982">
        <v>46148</v>
      </c>
      <c r="E481" s="982">
        <v>46257</v>
      </c>
      <c r="F481" s="982">
        <v>46148</v>
      </c>
      <c r="G481" s="982"/>
      <c r="H481" s="983">
        <v>2461702.86</v>
      </c>
      <c r="I481" s="983">
        <v>2073940.31</v>
      </c>
      <c r="J481" s="983">
        <v>2461702.86</v>
      </c>
      <c r="K481" s="985">
        <v>1</v>
      </c>
      <c r="L481" s="985">
        <v>0.84250000000000003</v>
      </c>
      <c r="M481" s="983">
        <v>0</v>
      </c>
      <c r="N481" s="981">
        <v>0</v>
      </c>
      <c r="O481" s="981">
        <v>0</v>
      </c>
      <c r="P481" s="983"/>
      <c r="Q481" s="981">
        <v>9</v>
      </c>
      <c r="R481" s="981">
        <v>4</v>
      </c>
      <c r="S481" s="981">
        <v>5</v>
      </c>
      <c r="T481" s="981">
        <v>0</v>
      </c>
    </row>
    <row r="482" spans="1:20" outlineLevel="5">
      <c r="A482" s="936" t="s">
        <v>861</v>
      </c>
      <c r="B482" s="936" t="s">
        <v>3105</v>
      </c>
      <c r="C482" s="936">
        <v>39</v>
      </c>
      <c r="D482" s="937">
        <v>46148</v>
      </c>
      <c r="E482" s="937">
        <v>46197</v>
      </c>
      <c r="F482" s="937">
        <v>46148</v>
      </c>
      <c r="G482" s="937">
        <v>46197</v>
      </c>
      <c r="H482" s="938">
        <v>70478.100000000006</v>
      </c>
      <c r="I482" s="938">
        <v>70478.100000000006</v>
      </c>
      <c r="J482" s="938">
        <v>70478.100000000006</v>
      </c>
      <c r="K482" s="939">
        <v>1</v>
      </c>
      <c r="L482" s="939">
        <v>1</v>
      </c>
      <c r="M482" s="938">
        <v>0</v>
      </c>
      <c r="N482" s="936">
        <v>0</v>
      </c>
      <c r="O482" s="936">
        <v>0</v>
      </c>
      <c r="P482" s="938" t="s">
        <v>364</v>
      </c>
      <c r="Q482" s="936">
        <v>1</v>
      </c>
      <c r="R482" s="936">
        <v>1</v>
      </c>
      <c r="S482" s="936">
        <v>0</v>
      </c>
      <c r="T482" s="936">
        <v>0</v>
      </c>
    </row>
    <row r="483" spans="1:20" outlineLevel="5">
      <c r="A483" s="936" t="s">
        <v>862</v>
      </c>
      <c r="B483" s="936" t="s">
        <v>3108</v>
      </c>
      <c r="C483" s="936">
        <v>39</v>
      </c>
      <c r="D483" s="937">
        <v>46148</v>
      </c>
      <c r="E483" s="937">
        <v>46197</v>
      </c>
      <c r="F483" s="937">
        <v>46148</v>
      </c>
      <c r="G483" s="937">
        <v>46197</v>
      </c>
      <c r="H483" s="938">
        <v>10152</v>
      </c>
      <c r="I483" s="938">
        <v>10152</v>
      </c>
      <c r="J483" s="938">
        <v>10152</v>
      </c>
      <c r="K483" s="939">
        <v>1</v>
      </c>
      <c r="L483" s="939">
        <v>1</v>
      </c>
      <c r="M483" s="938">
        <v>0</v>
      </c>
      <c r="N483" s="936">
        <v>0</v>
      </c>
      <c r="O483" s="936">
        <v>0</v>
      </c>
      <c r="P483" s="938" t="s">
        <v>364</v>
      </c>
      <c r="Q483" s="936">
        <v>1</v>
      </c>
      <c r="R483" s="936">
        <v>1</v>
      </c>
      <c r="S483" s="936">
        <v>0</v>
      </c>
      <c r="T483" s="936">
        <v>0</v>
      </c>
    </row>
    <row r="484" spans="1:20" outlineLevel="5">
      <c r="A484" s="936" t="s">
        <v>863</v>
      </c>
      <c r="B484" s="936" t="s">
        <v>3143</v>
      </c>
      <c r="C484" s="936">
        <v>39</v>
      </c>
      <c r="D484" s="937">
        <v>46148</v>
      </c>
      <c r="E484" s="937">
        <v>46197</v>
      </c>
      <c r="F484" s="937">
        <v>46148</v>
      </c>
      <c r="G484" s="937">
        <v>46197</v>
      </c>
      <c r="H484" s="938">
        <v>26778.6</v>
      </c>
      <c r="I484" s="938">
        <v>26778.6</v>
      </c>
      <c r="J484" s="938">
        <v>26778.6</v>
      </c>
      <c r="K484" s="939">
        <v>1</v>
      </c>
      <c r="L484" s="939">
        <v>1</v>
      </c>
      <c r="M484" s="938">
        <v>0</v>
      </c>
      <c r="N484" s="936">
        <v>0</v>
      </c>
      <c r="O484" s="936">
        <v>0</v>
      </c>
      <c r="P484" s="938" t="s">
        <v>364</v>
      </c>
      <c r="Q484" s="936">
        <v>1</v>
      </c>
      <c r="R484" s="936">
        <v>1</v>
      </c>
      <c r="S484" s="936">
        <v>0</v>
      </c>
      <c r="T484" s="936">
        <v>0</v>
      </c>
    </row>
    <row r="485" spans="1:20" outlineLevel="5">
      <c r="A485" s="936" t="s">
        <v>864</v>
      </c>
      <c r="B485" s="936" t="s">
        <v>3114</v>
      </c>
      <c r="C485" s="936">
        <v>39</v>
      </c>
      <c r="D485" s="937">
        <v>46148</v>
      </c>
      <c r="E485" s="937">
        <v>46197</v>
      </c>
      <c r="F485" s="937">
        <v>46148</v>
      </c>
      <c r="G485" s="937">
        <v>46197</v>
      </c>
      <c r="H485" s="938">
        <v>235029.6</v>
      </c>
      <c r="I485" s="938">
        <v>235029.6</v>
      </c>
      <c r="J485" s="938">
        <v>235029.6</v>
      </c>
      <c r="K485" s="939">
        <v>1</v>
      </c>
      <c r="L485" s="939">
        <v>1</v>
      </c>
      <c r="M485" s="938">
        <v>0</v>
      </c>
      <c r="N485" s="936">
        <v>0</v>
      </c>
      <c r="O485" s="936">
        <v>0</v>
      </c>
      <c r="P485" s="938" t="s">
        <v>364</v>
      </c>
      <c r="Q485" s="936">
        <v>1</v>
      </c>
      <c r="R485" s="936">
        <v>1</v>
      </c>
      <c r="S485" s="936">
        <v>0</v>
      </c>
      <c r="T485" s="936">
        <v>0</v>
      </c>
    </row>
    <row r="486" spans="1:20" outlineLevel="5">
      <c r="A486" s="936" t="s">
        <v>3144</v>
      </c>
      <c r="B486" s="936" t="s">
        <v>3145</v>
      </c>
      <c r="C486" s="936">
        <v>15</v>
      </c>
      <c r="D486" s="937">
        <v>46216</v>
      </c>
      <c r="E486" s="937">
        <v>46232</v>
      </c>
      <c r="F486" s="937">
        <v>46248</v>
      </c>
      <c r="G486" s="937"/>
      <c r="H486" s="938">
        <v>26778.6</v>
      </c>
      <c r="I486" s="938">
        <v>25439.67</v>
      </c>
      <c r="J486" s="938">
        <v>26778.6</v>
      </c>
      <c r="K486" s="939">
        <v>1</v>
      </c>
      <c r="L486" s="939">
        <v>0.95</v>
      </c>
      <c r="M486" s="938">
        <v>0</v>
      </c>
      <c r="N486" s="936">
        <v>0</v>
      </c>
      <c r="O486" s="936">
        <v>0</v>
      </c>
      <c r="P486" s="938" t="s">
        <v>364</v>
      </c>
      <c r="Q486" s="936">
        <v>1</v>
      </c>
      <c r="R486" s="936">
        <v>0</v>
      </c>
      <c r="S486" s="936">
        <v>1</v>
      </c>
      <c r="T486" s="936">
        <v>0</v>
      </c>
    </row>
    <row r="487" spans="1:20" outlineLevel="5">
      <c r="A487" s="936" t="s">
        <v>3141</v>
      </c>
      <c r="B487" s="936" t="s">
        <v>3107</v>
      </c>
      <c r="C487" s="936">
        <v>15</v>
      </c>
      <c r="D487" s="937">
        <v>46228</v>
      </c>
      <c r="E487" s="937">
        <v>46244</v>
      </c>
      <c r="F487" s="937">
        <v>46248</v>
      </c>
      <c r="G487" s="937"/>
      <c r="H487" s="938">
        <v>46985.4</v>
      </c>
      <c r="I487" s="938">
        <v>44636.13</v>
      </c>
      <c r="J487" s="938">
        <v>46985.4</v>
      </c>
      <c r="K487" s="939">
        <v>1</v>
      </c>
      <c r="L487" s="939">
        <v>0.95</v>
      </c>
      <c r="M487" s="938">
        <v>0</v>
      </c>
      <c r="N487" s="936">
        <v>0</v>
      </c>
      <c r="O487" s="936">
        <v>0</v>
      </c>
      <c r="P487" s="938" t="s">
        <v>364</v>
      </c>
      <c r="Q487" s="936">
        <v>1</v>
      </c>
      <c r="R487" s="936">
        <v>0</v>
      </c>
      <c r="S487" s="936">
        <v>1</v>
      </c>
      <c r="T487" s="936">
        <v>0</v>
      </c>
    </row>
    <row r="488" spans="1:20" outlineLevel="5">
      <c r="A488" s="936" t="s">
        <v>3142</v>
      </c>
      <c r="B488" s="936" t="s">
        <v>3110</v>
      </c>
      <c r="C488" s="936">
        <v>15</v>
      </c>
      <c r="D488" s="937">
        <v>46228</v>
      </c>
      <c r="E488" s="937">
        <v>46244</v>
      </c>
      <c r="F488" s="937">
        <v>46248</v>
      </c>
      <c r="G488" s="937"/>
      <c r="H488" s="938">
        <v>10152</v>
      </c>
      <c r="I488" s="938">
        <v>9644.4</v>
      </c>
      <c r="J488" s="938">
        <v>10152</v>
      </c>
      <c r="K488" s="939">
        <v>1</v>
      </c>
      <c r="L488" s="939">
        <v>0.95</v>
      </c>
      <c r="M488" s="938">
        <v>0</v>
      </c>
      <c r="N488" s="936">
        <v>0</v>
      </c>
      <c r="O488" s="936">
        <v>0</v>
      </c>
      <c r="P488" s="938" t="s">
        <v>364</v>
      </c>
      <c r="Q488" s="936">
        <v>1</v>
      </c>
      <c r="R488" s="936">
        <v>0</v>
      </c>
      <c r="S488" s="936">
        <v>1</v>
      </c>
      <c r="T488" s="936">
        <v>0</v>
      </c>
    </row>
    <row r="489" spans="1:20" outlineLevel="5">
      <c r="A489" s="936" t="s">
        <v>3146</v>
      </c>
      <c r="B489" s="936" t="s">
        <v>3116</v>
      </c>
      <c r="C489" s="936">
        <v>15</v>
      </c>
      <c r="D489" s="937">
        <v>46228</v>
      </c>
      <c r="E489" s="937">
        <v>46244</v>
      </c>
      <c r="F489" s="937">
        <v>46248</v>
      </c>
      <c r="G489" s="937"/>
      <c r="H489" s="938">
        <v>156686.39999999999</v>
      </c>
      <c r="I489" s="938">
        <v>148852.07999999999</v>
      </c>
      <c r="J489" s="938">
        <v>156686.39999999999</v>
      </c>
      <c r="K489" s="939">
        <v>1</v>
      </c>
      <c r="L489" s="939">
        <v>0.95</v>
      </c>
      <c r="M489" s="938">
        <v>0</v>
      </c>
      <c r="N489" s="936">
        <v>0</v>
      </c>
      <c r="O489" s="936">
        <v>0</v>
      </c>
      <c r="P489" s="938" t="s">
        <v>364</v>
      </c>
      <c r="Q489" s="936">
        <v>1</v>
      </c>
      <c r="R489" s="936">
        <v>0</v>
      </c>
      <c r="S489" s="936">
        <v>1</v>
      </c>
      <c r="T489" s="936">
        <v>0</v>
      </c>
    </row>
    <row r="490" spans="1:20" outlineLevel="5">
      <c r="A490" s="936" t="s">
        <v>865</v>
      </c>
      <c r="B490" s="936" t="s">
        <v>626</v>
      </c>
      <c r="C490" s="936">
        <v>10</v>
      </c>
      <c r="D490" s="937">
        <v>46246</v>
      </c>
      <c r="E490" s="937">
        <v>46257</v>
      </c>
      <c r="F490" s="937">
        <v>46313</v>
      </c>
      <c r="G490" s="937"/>
      <c r="H490" s="938">
        <v>1878662.16</v>
      </c>
      <c r="I490" s="938">
        <v>1502929.73</v>
      </c>
      <c r="J490" s="938">
        <v>1878662.16</v>
      </c>
      <c r="K490" s="939">
        <v>1</v>
      </c>
      <c r="L490" s="939">
        <v>0.8</v>
      </c>
      <c r="M490" s="938">
        <v>0</v>
      </c>
      <c r="N490" s="936">
        <v>0</v>
      </c>
      <c r="O490" s="936">
        <v>0</v>
      </c>
      <c r="P490" s="938" t="s">
        <v>367</v>
      </c>
      <c r="Q490" s="936">
        <v>1</v>
      </c>
      <c r="R490" s="936">
        <v>0</v>
      </c>
      <c r="S490" s="936">
        <v>1</v>
      </c>
      <c r="T490" s="936">
        <v>0</v>
      </c>
    </row>
    <row r="491" spans="1:20" outlineLevel="4">
      <c r="A491" s="981" t="s">
        <v>627</v>
      </c>
      <c r="B491" s="981"/>
      <c r="C491" s="981">
        <v>64</v>
      </c>
      <c r="D491" s="982">
        <v>46148</v>
      </c>
      <c r="E491" s="982">
        <v>46226</v>
      </c>
      <c r="F491" s="982">
        <v>46148</v>
      </c>
      <c r="G491" s="982">
        <v>46208</v>
      </c>
      <c r="H491" s="983">
        <v>12757.5</v>
      </c>
      <c r="I491" s="983">
        <v>12757.5</v>
      </c>
      <c r="J491" s="983">
        <v>12757.5</v>
      </c>
      <c r="K491" s="984">
        <v>1</v>
      </c>
      <c r="L491" s="984">
        <v>1</v>
      </c>
      <c r="M491" s="983">
        <v>0</v>
      </c>
      <c r="N491" s="981">
        <v>0</v>
      </c>
      <c r="O491" s="981">
        <v>0</v>
      </c>
      <c r="P491" s="983"/>
      <c r="Q491" s="981">
        <v>2</v>
      </c>
      <c r="R491" s="981">
        <v>2</v>
      </c>
      <c r="S491" s="981">
        <v>0</v>
      </c>
      <c r="T491" s="981">
        <v>0</v>
      </c>
    </row>
    <row r="492" spans="1:20" outlineLevel="5">
      <c r="A492" s="936" t="s">
        <v>866</v>
      </c>
      <c r="B492" s="936" t="s">
        <v>3117</v>
      </c>
      <c r="C492" s="936">
        <v>39</v>
      </c>
      <c r="D492" s="937">
        <v>46148</v>
      </c>
      <c r="E492" s="937">
        <v>46197</v>
      </c>
      <c r="F492" s="937">
        <v>46148</v>
      </c>
      <c r="G492" s="937">
        <v>46197</v>
      </c>
      <c r="H492" s="938">
        <v>7654.5</v>
      </c>
      <c r="I492" s="938">
        <v>7654.5</v>
      </c>
      <c r="J492" s="938">
        <v>7654.5</v>
      </c>
      <c r="K492" s="939">
        <v>1</v>
      </c>
      <c r="L492" s="939">
        <v>1</v>
      </c>
      <c r="M492" s="938">
        <v>0</v>
      </c>
      <c r="N492" s="936">
        <v>0</v>
      </c>
      <c r="O492" s="936">
        <v>0</v>
      </c>
      <c r="P492" s="938" t="s">
        <v>364</v>
      </c>
      <c r="Q492" s="936">
        <v>1</v>
      </c>
      <c r="R492" s="936">
        <v>1</v>
      </c>
      <c r="S492" s="936">
        <v>0</v>
      </c>
      <c r="T492" s="936">
        <v>0</v>
      </c>
    </row>
    <row r="493" spans="1:20" outlineLevel="5">
      <c r="A493" s="936" t="s">
        <v>3147</v>
      </c>
      <c r="B493" s="936" t="s">
        <v>3119</v>
      </c>
      <c r="C493" s="936">
        <v>10</v>
      </c>
      <c r="D493" s="937">
        <v>46216</v>
      </c>
      <c r="E493" s="937">
        <v>46226</v>
      </c>
      <c r="F493" s="937">
        <v>46207</v>
      </c>
      <c r="G493" s="937">
        <v>46208</v>
      </c>
      <c r="H493" s="938">
        <v>5103</v>
      </c>
      <c r="I493" s="938">
        <v>5103</v>
      </c>
      <c r="J493" s="938">
        <v>5103</v>
      </c>
      <c r="K493" s="939">
        <v>1</v>
      </c>
      <c r="L493" s="939">
        <v>1</v>
      </c>
      <c r="M493" s="938">
        <v>0</v>
      </c>
      <c r="N493" s="936">
        <v>0</v>
      </c>
      <c r="O493" s="936">
        <v>0</v>
      </c>
      <c r="P493" s="938" t="s">
        <v>364</v>
      </c>
      <c r="Q493" s="936">
        <v>1</v>
      </c>
      <c r="R493" s="936">
        <v>1</v>
      </c>
      <c r="S493" s="936">
        <v>0</v>
      </c>
      <c r="T493" s="936">
        <v>0</v>
      </c>
    </row>
    <row r="494" spans="1:20" outlineLevel="4">
      <c r="A494" s="981" t="s">
        <v>630</v>
      </c>
      <c r="B494" s="981"/>
      <c r="C494" s="981">
        <v>79</v>
      </c>
      <c r="D494" s="982">
        <v>46148</v>
      </c>
      <c r="E494" s="982">
        <v>46244</v>
      </c>
      <c r="F494" s="982">
        <v>46148</v>
      </c>
      <c r="G494" s="982"/>
      <c r="H494" s="983">
        <v>8003.07</v>
      </c>
      <c r="I494" s="983">
        <v>6289.25</v>
      </c>
      <c r="J494" s="983">
        <v>8003.07</v>
      </c>
      <c r="K494" s="984">
        <v>1</v>
      </c>
      <c r="L494" s="984">
        <v>0.78590000000000004</v>
      </c>
      <c r="M494" s="983">
        <v>0</v>
      </c>
      <c r="N494" s="981">
        <v>0</v>
      </c>
      <c r="O494" s="981">
        <v>0</v>
      </c>
      <c r="P494" s="983"/>
      <c r="Q494" s="981">
        <v>4</v>
      </c>
      <c r="R494" s="981">
        <v>3</v>
      </c>
      <c r="S494" s="981">
        <v>1</v>
      </c>
      <c r="T494" s="981">
        <v>0</v>
      </c>
    </row>
    <row r="495" spans="1:20" outlineLevel="5">
      <c r="A495" s="936" t="s">
        <v>867</v>
      </c>
      <c r="B495" s="936" t="s">
        <v>3052</v>
      </c>
      <c r="C495" s="936">
        <v>39</v>
      </c>
      <c r="D495" s="937">
        <v>46148</v>
      </c>
      <c r="E495" s="937">
        <v>46197</v>
      </c>
      <c r="F495" s="937">
        <v>46148</v>
      </c>
      <c r="G495" s="937">
        <v>46197</v>
      </c>
      <c r="H495" s="938">
        <v>573.89</v>
      </c>
      <c r="I495" s="938">
        <v>573.89</v>
      </c>
      <c r="J495" s="938">
        <v>573.89</v>
      </c>
      <c r="K495" s="939">
        <v>1</v>
      </c>
      <c r="L495" s="939">
        <v>1</v>
      </c>
      <c r="M495" s="936">
        <v>0</v>
      </c>
      <c r="N495" s="936">
        <v>0</v>
      </c>
      <c r="O495" s="936">
        <v>0</v>
      </c>
      <c r="P495" s="936" t="s">
        <v>364</v>
      </c>
      <c r="Q495" s="936">
        <v>1</v>
      </c>
      <c r="R495" s="936">
        <v>1</v>
      </c>
      <c r="S495" s="936">
        <v>0</v>
      </c>
      <c r="T495" s="936">
        <v>0</v>
      </c>
    </row>
    <row r="496" spans="1:20" outlineLevel="5">
      <c r="A496" s="936" t="s">
        <v>868</v>
      </c>
      <c r="B496" s="936" t="s">
        <v>3055</v>
      </c>
      <c r="C496" s="936">
        <v>39</v>
      </c>
      <c r="D496" s="937">
        <v>46148</v>
      </c>
      <c r="E496" s="937">
        <v>46197</v>
      </c>
      <c r="F496" s="937">
        <v>46148</v>
      </c>
      <c r="G496" s="937">
        <v>46197</v>
      </c>
      <c r="H496" s="937">
        <v>3427.65</v>
      </c>
      <c r="I496" s="937">
        <v>3427.65</v>
      </c>
      <c r="J496" s="937">
        <v>3427.65</v>
      </c>
      <c r="K496" s="939">
        <v>1</v>
      </c>
      <c r="L496" s="939">
        <v>1</v>
      </c>
      <c r="M496" s="936">
        <v>0</v>
      </c>
      <c r="N496" s="936">
        <v>0</v>
      </c>
      <c r="O496" s="936">
        <v>0</v>
      </c>
      <c r="P496" s="936" t="s">
        <v>364</v>
      </c>
      <c r="Q496" s="936">
        <v>1</v>
      </c>
      <c r="R496" s="936">
        <v>1</v>
      </c>
      <c r="S496" s="936">
        <v>0</v>
      </c>
      <c r="T496" s="936">
        <v>0</v>
      </c>
    </row>
    <row r="497" spans="1:20" outlineLevel="5">
      <c r="A497" s="936" t="s">
        <v>3148</v>
      </c>
      <c r="B497" s="936" t="s">
        <v>3054</v>
      </c>
      <c r="C497" s="936">
        <v>15</v>
      </c>
      <c r="D497" s="937">
        <v>46228</v>
      </c>
      <c r="E497" s="937">
        <v>46244</v>
      </c>
      <c r="F497" s="937">
        <v>46261</v>
      </c>
      <c r="G497" s="937">
        <v>46297</v>
      </c>
      <c r="H497" s="938">
        <v>573.89</v>
      </c>
      <c r="I497" s="938">
        <v>573.89</v>
      </c>
      <c r="J497" s="938">
        <v>573.89</v>
      </c>
      <c r="K497" s="939">
        <v>1</v>
      </c>
      <c r="L497" s="939">
        <v>1</v>
      </c>
      <c r="M497" s="938">
        <v>0</v>
      </c>
      <c r="N497" s="936">
        <v>0</v>
      </c>
      <c r="O497" s="936">
        <v>0</v>
      </c>
      <c r="P497" s="938" t="s">
        <v>364</v>
      </c>
      <c r="Q497" s="936">
        <v>1</v>
      </c>
      <c r="R497" s="936">
        <v>1</v>
      </c>
      <c r="S497" s="936">
        <v>0</v>
      </c>
      <c r="T497" s="936">
        <v>0</v>
      </c>
    </row>
    <row r="498" spans="1:20" outlineLevel="5">
      <c r="A498" s="936" t="s">
        <v>3149</v>
      </c>
      <c r="B498" s="936" t="s">
        <v>3057</v>
      </c>
      <c r="C498" s="936">
        <v>15</v>
      </c>
      <c r="D498" s="937">
        <v>46228</v>
      </c>
      <c r="E498" s="937">
        <v>46244</v>
      </c>
      <c r="F498" s="937">
        <v>46300</v>
      </c>
      <c r="G498" s="937"/>
      <c r="H498" s="937">
        <v>3427.65</v>
      </c>
      <c r="I498" s="937">
        <v>1713.83</v>
      </c>
      <c r="J498" s="938">
        <v>3427.65</v>
      </c>
      <c r="K498" s="939">
        <v>1</v>
      </c>
      <c r="L498" s="939">
        <v>0.5</v>
      </c>
      <c r="M498" s="936">
        <v>0</v>
      </c>
      <c r="N498" s="936">
        <v>0</v>
      </c>
      <c r="O498" s="936">
        <v>0</v>
      </c>
      <c r="P498" s="938" t="s">
        <v>364</v>
      </c>
      <c r="Q498" s="936">
        <v>1</v>
      </c>
      <c r="R498" s="936">
        <v>0</v>
      </c>
      <c r="S498" s="936">
        <v>1</v>
      </c>
      <c r="T498" s="936">
        <v>0</v>
      </c>
    </row>
    <row r="499" spans="1:20" outlineLevel="4">
      <c r="A499" s="981" t="s">
        <v>635</v>
      </c>
      <c r="B499" s="981"/>
      <c r="C499" s="981">
        <v>79</v>
      </c>
      <c r="D499" s="982">
        <v>46148</v>
      </c>
      <c r="E499" s="982">
        <v>46244</v>
      </c>
      <c r="F499" s="982">
        <v>46148</v>
      </c>
      <c r="G499" s="982">
        <v>46308</v>
      </c>
      <c r="H499" s="983">
        <v>31985.55</v>
      </c>
      <c r="I499" s="983">
        <v>31985.55</v>
      </c>
      <c r="J499" s="983">
        <v>31985.55</v>
      </c>
      <c r="K499" s="984">
        <v>1</v>
      </c>
      <c r="L499" s="984">
        <v>1</v>
      </c>
      <c r="M499" s="983">
        <v>0</v>
      </c>
      <c r="N499" s="981">
        <v>0</v>
      </c>
      <c r="O499" s="981">
        <v>0</v>
      </c>
      <c r="P499" s="983"/>
      <c r="Q499" s="981">
        <v>4</v>
      </c>
      <c r="R499" s="981">
        <v>4</v>
      </c>
      <c r="S499" s="981">
        <v>0</v>
      </c>
      <c r="T499" s="981">
        <v>0</v>
      </c>
    </row>
    <row r="500" spans="1:20" outlineLevel="5">
      <c r="A500" s="936" t="s">
        <v>869</v>
      </c>
      <c r="B500" s="936" t="s">
        <v>3058</v>
      </c>
      <c r="C500" s="936">
        <v>39</v>
      </c>
      <c r="D500" s="937">
        <v>46148</v>
      </c>
      <c r="E500" s="937">
        <v>46197</v>
      </c>
      <c r="F500" s="937">
        <v>46148</v>
      </c>
      <c r="G500" s="937">
        <v>46197</v>
      </c>
      <c r="H500" s="938">
        <v>8182.35</v>
      </c>
      <c r="I500" s="938">
        <v>8182.35</v>
      </c>
      <c r="J500" s="938">
        <v>8182.35</v>
      </c>
      <c r="K500" s="939">
        <v>1</v>
      </c>
      <c r="L500" s="939">
        <v>1</v>
      </c>
      <c r="M500" s="938">
        <v>0</v>
      </c>
      <c r="N500" s="936">
        <v>0</v>
      </c>
      <c r="O500" s="936">
        <v>0</v>
      </c>
      <c r="P500" s="938" t="s">
        <v>364</v>
      </c>
      <c r="Q500" s="936">
        <v>1</v>
      </c>
      <c r="R500" s="936">
        <v>1</v>
      </c>
      <c r="S500" s="936">
        <v>0</v>
      </c>
      <c r="T500" s="936">
        <v>0</v>
      </c>
    </row>
    <row r="501" spans="1:20" outlineLevel="5">
      <c r="A501" s="936" t="s">
        <v>870</v>
      </c>
      <c r="B501" s="936" t="s">
        <v>3061</v>
      </c>
      <c r="C501" s="936">
        <v>39</v>
      </c>
      <c r="D501" s="937">
        <v>46148</v>
      </c>
      <c r="E501" s="937">
        <v>46197</v>
      </c>
      <c r="F501" s="937">
        <v>46148</v>
      </c>
      <c r="G501" s="937">
        <v>46197</v>
      </c>
      <c r="H501" s="938">
        <v>7810.43</v>
      </c>
      <c r="I501" s="938">
        <v>7810.43</v>
      </c>
      <c r="J501" s="938">
        <v>7810.43</v>
      </c>
      <c r="K501" s="939">
        <v>1</v>
      </c>
      <c r="L501" s="939">
        <v>1</v>
      </c>
      <c r="M501" s="938">
        <v>0</v>
      </c>
      <c r="N501" s="936">
        <v>0</v>
      </c>
      <c r="O501" s="936">
        <v>0</v>
      </c>
      <c r="P501" s="938" t="s">
        <v>364</v>
      </c>
      <c r="Q501" s="936">
        <v>1</v>
      </c>
      <c r="R501" s="936">
        <v>1</v>
      </c>
      <c r="S501" s="936">
        <v>0</v>
      </c>
      <c r="T501" s="936">
        <v>0</v>
      </c>
    </row>
    <row r="502" spans="1:20" outlineLevel="5">
      <c r="A502" s="936" t="s">
        <v>3150</v>
      </c>
      <c r="B502" s="936" t="s">
        <v>3060</v>
      </c>
      <c r="C502" s="936">
        <v>15</v>
      </c>
      <c r="D502" s="937">
        <v>46228</v>
      </c>
      <c r="E502" s="937">
        <v>46244</v>
      </c>
      <c r="F502" s="937">
        <v>46254</v>
      </c>
      <c r="G502" s="937">
        <v>46295</v>
      </c>
      <c r="H502" s="938">
        <v>8182.35</v>
      </c>
      <c r="I502" s="938">
        <v>8182.35</v>
      </c>
      <c r="J502" s="938">
        <v>8182.35</v>
      </c>
      <c r="K502" s="939">
        <v>1</v>
      </c>
      <c r="L502" s="939">
        <v>1</v>
      </c>
      <c r="M502" s="938">
        <v>0</v>
      </c>
      <c r="N502" s="936">
        <v>0</v>
      </c>
      <c r="O502" s="936">
        <v>0</v>
      </c>
      <c r="P502" s="938" t="s">
        <v>364</v>
      </c>
      <c r="Q502" s="936">
        <v>1</v>
      </c>
      <c r="R502" s="936">
        <v>1</v>
      </c>
      <c r="S502" s="936">
        <v>0</v>
      </c>
      <c r="T502" s="936">
        <v>0</v>
      </c>
    </row>
    <row r="503" spans="1:20" outlineLevel="5">
      <c r="A503" s="936" t="s">
        <v>3151</v>
      </c>
      <c r="B503" s="936" t="s">
        <v>3063</v>
      </c>
      <c r="C503" s="936">
        <v>15</v>
      </c>
      <c r="D503" s="937">
        <v>46228</v>
      </c>
      <c r="E503" s="937">
        <v>46244</v>
      </c>
      <c r="F503" s="937">
        <v>46248</v>
      </c>
      <c r="G503" s="937">
        <v>46308</v>
      </c>
      <c r="H503" s="938">
        <v>7810.43</v>
      </c>
      <c r="I503" s="938">
        <v>7810.43</v>
      </c>
      <c r="J503" s="938">
        <v>7810.43</v>
      </c>
      <c r="K503" s="939">
        <v>1</v>
      </c>
      <c r="L503" s="939">
        <v>1</v>
      </c>
      <c r="M503" s="938">
        <v>0</v>
      </c>
      <c r="N503" s="936">
        <v>0</v>
      </c>
      <c r="O503" s="936">
        <v>0</v>
      </c>
      <c r="P503" s="938" t="s">
        <v>364</v>
      </c>
      <c r="Q503" s="936">
        <v>1</v>
      </c>
      <c r="R503" s="936">
        <v>1</v>
      </c>
      <c r="S503" s="936">
        <v>0</v>
      </c>
      <c r="T503" s="936">
        <v>0</v>
      </c>
    </row>
    <row r="504" spans="1:20" outlineLevel="4">
      <c r="A504" s="981" t="s">
        <v>640</v>
      </c>
      <c r="B504" s="981"/>
      <c r="C504" s="981">
        <v>57</v>
      </c>
      <c r="D504" s="982">
        <v>46148</v>
      </c>
      <c r="E504" s="982">
        <v>46218</v>
      </c>
      <c r="F504" s="982">
        <v>46148</v>
      </c>
      <c r="G504" s="982"/>
      <c r="H504" s="983">
        <v>220380.75</v>
      </c>
      <c r="I504" s="983">
        <v>219357.96</v>
      </c>
      <c r="J504" s="983">
        <v>220380.75</v>
      </c>
      <c r="K504" s="984">
        <v>1</v>
      </c>
      <c r="L504" s="984">
        <v>0.99539999999999995</v>
      </c>
      <c r="M504" s="983">
        <v>0</v>
      </c>
      <c r="N504" s="981">
        <v>0</v>
      </c>
      <c r="O504" s="981">
        <v>0</v>
      </c>
      <c r="P504" s="983"/>
      <c r="Q504" s="981">
        <v>4</v>
      </c>
      <c r="R504" s="981">
        <v>3</v>
      </c>
      <c r="S504" s="981">
        <v>1</v>
      </c>
      <c r="T504" s="981">
        <v>0</v>
      </c>
    </row>
    <row r="505" spans="1:20" outlineLevel="5">
      <c r="A505" s="936" t="s">
        <v>871</v>
      </c>
      <c r="B505" s="936" t="s">
        <v>3124</v>
      </c>
      <c r="C505" s="936">
        <v>39</v>
      </c>
      <c r="D505" s="937">
        <v>46148</v>
      </c>
      <c r="E505" s="937">
        <v>46197</v>
      </c>
      <c r="F505" s="937">
        <v>46148</v>
      </c>
      <c r="G505" s="937">
        <v>46197</v>
      </c>
      <c r="H505" s="938">
        <v>89734.5</v>
      </c>
      <c r="I505" s="938">
        <v>89734.5</v>
      </c>
      <c r="J505" s="938">
        <v>89734.5</v>
      </c>
      <c r="K505" s="939">
        <v>1</v>
      </c>
      <c r="L505" s="939">
        <v>1</v>
      </c>
      <c r="M505" s="938">
        <v>0</v>
      </c>
      <c r="N505" s="936">
        <v>0</v>
      </c>
      <c r="O505" s="936">
        <v>0</v>
      </c>
      <c r="P505" s="938" t="s">
        <v>364</v>
      </c>
      <c r="Q505" s="936">
        <v>1</v>
      </c>
      <c r="R505" s="936">
        <v>1</v>
      </c>
      <c r="S505" s="936">
        <v>0</v>
      </c>
      <c r="T505" s="936">
        <v>0</v>
      </c>
    </row>
    <row r="506" spans="1:20" outlineLevel="5">
      <c r="A506" s="936" t="s">
        <v>872</v>
      </c>
      <c r="B506" s="936" t="s">
        <v>3127</v>
      </c>
      <c r="C506" s="936">
        <v>39</v>
      </c>
      <c r="D506" s="937">
        <v>46148</v>
      </c>
      <c r="E506" s="937">
        <v>46197</v>
      </c>
      <c r="F506" s="937">
        <v>46148</v>
      </c>
      <c r="G506" s="937">
        <v>46197</v>
      </c>
      <c r="H506" s="938">
        <v>20455.88</v>
      </c>
      <c r="I506" s="938">
        <v>20455.88</v>
      </c>
      <c r="J506" s="938">
        <v>20455.88</v>
      </c>
      <c r="K506" s="939">
        <v>1</v>
      </c>
      <c r="L506" s="939">
        <v>1</v>
      </c>
      <c r="M506" s="938">
        <v>0</v>
      </c>
      <c r="N506" s="936">
        <v>0</v>
      </c>
      <c r="O506" s="936">
        <v>0</v>
      </c>
      <c r="P506" s="938" t="s">
        <v>364</v>
      </c>
      <c r="Q506" s="936">
        <v>1</v>
      </c>
      <c r="R506" s="936">
        <v>1</v>
      </c>
      <c r="S506" s="936">
        <v>0</v>
      </c>
      <c r="T506" s="936">
        <v>0</v>
      </c>
    </row>
    <row r="507" spans="1:20" outlineLevel="5">
      <c r="A507" s="936" t="s">
        <v>3152</v>
      </c>
      <c r="B507" s="936" t="s">
        <v>3126</v>
      </c>
      <c r="C507" s="936">
        <v>7</v>
      </c>
      <c r="D507" s="937">
        <v>46210</v>
      </c>
      <c r="E507" s="937">
        <v>46217</v>
      </c>
      <c r="F507" s="937">
        <v>46248</v>
      </c>
      <c r="G507" s="937">
        <v>46261</v>
      </c>
      <c r="H507" s="938">
        <v>89734.5</v>
      </c>
      <c r="I507" s="938">
        <v>89734.5</v>
      </c>
      <c r="J507" s="938">
        <v>89734.5</v>
      </c>
      <c r="K507" s="939">
        <v>1</v>
      </c>
      <c r="L507" s="939">
        <v>1</v>
      </c>
      <c r="M507" s="938">
        <v>0</v>
      </c>
      <c r="N507" s="936">
        <v>0</v>
      </c>
      <c r="O507" s="936">
        <v>0</v>
      </c>
      <c r="P507" s="938" t="s">
        <v>364</v>
      </c>
      <c r="Q507" s="936">
        <v>1</v>
      </c>
      <c r="R507" s="936">
        <v>1</v>
      </c>
      <c r="S507" s="936">
        <v>0</v>
      </c>
      <c r="T507" s="936">
        <v>0</v>
      </c>
    </row>
    <row r="508" spans="1:20" outlineLevel="5">
      <c r="A508" s="936" t="s">
        <v>3153</v>
      </c>
      <c r="B508" s="936" t="s">
        <v>3129</v>
      </c>
      <c r="C508" s="936">
        <v>8</v>
      </c>
      <c r="D508" s="937">
        <v>46210</v>
      </c>
      <c r="E508" s="937">
        <v>46218</v>
      </c>
      <c r="F508" s="937">
        <v>46254</v>
      </c>
      <c r="G508" s="937"/>
      <c r="H508" s="938">
        <v>20455.88</v>
      </c>
      <c r="I508" s="938">
        <v>19433.080000000002</v>
      </c>
      <c r="J508" s="938">
        <v>20455.88</v>
      </c>
      <c r="K508" s="939">
        <v>1</v>
      </c>
      <c r="L508" s="939">
        <v>0.95</v>
      </c>
      <c r="M508" s="938">
        <v>0</v>
      </c>
      <c r="N508" s="936">
        <v>0</v>
      </c>
      <c r="O508" s="936">
        <v>0</v>
      </c>
      <c r="P508" s="938" t="s">
        <v>367</v>
      </c>
      <c r="Q508" s="936">
        <v>1</v>
      </c>
      <c r="R508" s="936">
        <v>0</v>
      </c>
      <c r="S508" s="936">
        <v>1</v>
      </c>
      <c r="T508" s="936">
        <v>0</v>
      </c>
    </row>
    <row r="509" spans="1:20" outlineLevel="4">
      <c r="A509" s="981" t="s">
        <v>645</v>
      </c>
      <c r="B509" s="981"/>
      <c r="C509" s="981">
        <v>88</v>
      </c>
      <c r="D509" s="982">
        <v>46155</v>
      </c>
      <c r="E509" s="982">
        <v>46261</v>
      </c>
      <c r="F509" s="982">
        <v>46155</v>
      </c>
      <c r="G509" s="982"/>
      <c r="H509" s="983">
        <v>316827.99</v>
      </c>
      <c r="I509" s="983">
        <v>294721.44</v>
      </c>
      <c r="J509" s="983">
        <v>316827.99</v>
      </c>
      <c r="K509" s="985">
        <v>1</v>
      </c>
      <c r="L509" s="985">
        <v>0.93020000000000003</v>
      </c>
      <c r="M509" s="983">
        <v>0</v>
      </c>
      <c r="N509" s="981">
        <v>0</v>
      </c>
      <c r="O509" s="981">
        <v>0</v>
      </c>
      <c r="P509" s="983"/>
      <c r="Q509" s="981">
        <v>16</v>
      </c>
      <c r="R509" s="981">
        <v>8</v>
      </c>
      <c r="S509" s="981">
        <v>8</v>
      </c>
      <c r="T509" s="981">
        <v>0</v>
      </c>
    </row>
    <row r="510" spans="1:20" outlineLevel="5">
      <c r="A510" s="936" t="s">
        <v>873</v>
      </c>
      <c r="B510" s="936" t="s">
        <v>3064</v>
      </c>
      <c r="C510" s="936">
        <v>33</v>
      </c>
      <c r="D510" s="937">
        <v>46155</v>
      </c>
      <c r="E510" s="937">
        <v>46197</v>
      </c>
      <c r="F510" s="937">
        <v>46155</v>
      </c>
      <c r="G510" s="937">
        <v>46197</v>
      </c>
      <c r="H510" s="938">
        <v>1338.93</v>
      </c>
      <c r="I510" s="938">
        <v>1338.93</v>
      </c>
      <c r="J510" s="938">
        <v>1338.93</v>
      </c>
      <c r="K510" s="939">
        <v>1</v>
      </c>
      <c r="L510" s="939">
        <v>1</v>
      </c>
      <c r="M510" s="938">
        <v>0</v>
      </c>
      <c r="N510" s="936">
        <v>0</v>
      </c>
      <c r="O510" s="936">
        <v>0</v>
      </c>
      <c r="P510" s="938" t="s">
        <v>364</v>
      </c>
      <c r="Q510" s="936">
        <v>1</v>
      </c>
      <c r="R510" s="936">
        <v>1</v>
      </c>
      <c r="S510" s="936">
        <v>0</v>
      </c>
      <c r="T510" s="936">
        <v>0</v>
      </c>
    </row>
    <row r="511" spans="1:20" outlineLevel="5">
      <c r="A511" s="936" t="s">
        <v>874</v>
      </c>
      <c r="B511" s="936" t="s">
        <v>3067</v>
      </c>
      <c r="C511" s="936">
        <v>33</v>
      </c>
      <c r="D511" s="937">
        <v>46155</v>
      </c>
      <c r="E511" s="937">
        <v>46197</v>
      </c>
      <c r="F511" s="937">
        <v>46155</v>
      </c>
      <c r="G511" s="937">
        <v>46197</v>
      </c>
      <c r="H511" s="938">
        <v>1785.24</v>
      </c>
      <c r="I511" s="938">
        <v>1785.24</v>
      </c>
      <c r="J511" s="938">
        <v>1785.24</v>
      </c>
      <c r="K511" s="939">
        <v>1</v>
      </c>
      <c r="L511" s="939">
        <v>1</v>
      </c>
      <c r="M511" s="936">
        <v>0</v>
      </c>
      <c r="N511" s="936">
        <v>0</v>
      </c>
      <c r="O511" s="936">
        <v>0</v>
      </c>
      <c r="P511" s="938" t="s">
        <v>364</v>
      </c>
      <c r="Q511" s="936">
        <v>1</v>
      </c>
      <c r="R511" s="936">
        <v>1</v>
      </c>
      <c r="S511" s="936">
        <v>0</v>
      </c>
      <c r="T511" s="936">
        <v>0</v>
      </c>
    </row>
    <row r="512" spans="1:20" outlineLevel="5">
      <c r="A512" s="936" t="s">
        <v>875</v>
      </c>
      <c r="B512" s="936" t="s">
        <v>3070</v>
      </c>
      <c r="C512" s="936">
        <v>33</v>
      </c>
      <c r="D512" s="937">
        <v>46155</v>
      </c>
      <c r="E512" s="937">
        <v>46197</v>
      </c>
      <c r="F512" s="937">
        <v>46155</v>
      </c>
      <c r="G512" s="937">
        <v>46197</v>
      </c>
      <c r="H512" s="938">
        <v>78323.759999999995</v>
      </c>
      <c r="I512" s="938">
        <v>78323.759999999995</v>
      </c>
      <c r="J512" s="938">
        <v>78323.759999999995</v>
      </c>
      <c r="K512" s="939">
        <v>1</v>
      </c>
      <c r="L512" s="939">
        <v>1</v>
      </c>
      <c r="M512" s="938">
        <v>0</v>
      </c>
      <c r="N512" s="936">
        <v>0</v>
      </c>
      <c r="O512" s="936">
        <v>0</v>
      </c>
      <c r="P512" s="938" t="s">
        <v>364</v>
      </c>
      <c r="Q512" s="936">
        <v>1</v>
      </c>
      <c r="R512" s="936">
        <v>1</v>
      </c>
      <c r="S512" s="936">
        <v>0</v>
      </c>
      <c r="T512" s="936">
        <v>0</v>
      </c>
    </row>
    <row r="513" spans="1:20" outlineLevel="5">
      <c r="A513" s="936" t="s">
        <v>876</v>
      </c>
      <c r="B513" s="936" t="s">
        <v>3073</v>
      </c>
      <c r="C513" s="936">
        <v>33</v>
      </c>
      <c r="D513" s="937">
        <v>46155</v>
      </c>
      <c r="E513" s="937">
        <v>46197</v>
      </c>
      <c r="F513" s="937">
        <v>46155</v>
      </c>
      <c r="G513" s="937">
        <v>46197</v>
      </c>
      <c r="H513" s="938">
        <v>3463.64</v>
      </c>
      <c r="I513" s="938">
        <v>3463.64</v>
      </c>
      <c r="J513" s="938">
        <v>3463.64</v>
      </c>
      <c r="K513" s="939">
        <v>1</v>
      </c>
      <c r="L513" s="939">
        <v>1</v>
      </c>
      <c r="M513" s="936">
        <v>0</v>
      </c>
      <c r="N513" s="936">
        <v>0</v>
      </c>
      <c r="O513" s="936">
        <v>0</v>
      </c>
      <c r="P513" s="938" t="s">
        <v>364</v>
      </c>
      <c r="Q513" s="936">
        <v>1</v>
      </c>
      <c r="R513" s="936">
        <v>1</v>
      </c>
      <c r="S513" s="936">
        <v>0</v>
      </c>
      <c r="T513" s="936">
        <v>0</v>
      </c>
    </row>
    <row r="514" spans="1:20" outlineLevel="5">
      <c r="A514" s="936" t="s">
        <v>877</v>
      </c>
      <c r="B514" s="936" t="s">
        <v>3076</v>
      </c>
      <c r="C514" s="936">
        <v>33</v>
      </c>
      <c r="D514" s="937">
        <v>46155</v>
      </c>
      <c r="E514" s="937">
        <v>46197</v>
      </c>
      <c r="F514" s="937">
        <v>46155</v>
      </c>
      <c r="G514" s="937">
        <v>46197</v>
      </c>
      <c r="H514" s="938">
        <v>2711.31</v>
      </c>
      <c r="I514" s="938">
        <v>2711.31</v>
      </c>
      <c r="J514" s="938">
        <v>2711.31</v>
      </c>
      <c r="K514" s="939">
        <v>1</v>
      </c>
      <c r="L514" s="939">
        <v>1</v>
      </c>
      <c r="M514" s="938">
        <v>0</v>
      </c>
      <c r="N514" s="936">
        <v>0</v>
      </c>
      <c r="O514" s="936">
        <v>0</v>
      </c>
      <c r="P514" s="938" t="s">
        <v>364</v>
      </c>
      <c r="Q514" s="936">
        <v>1</v>
      </c>
      <c r="R514" s="936">
        <v>1</v>
      </c>
      <c r="S514" s="936">
        <v>0</v>
      </c>
      <c r="T514" s="936">
        <v>0</v>
      </c>
    </row>
    <row r="515" spans="1:20" outlineLevel="5">
      <c r="A515" s="936" t="s">
        <v>878</v>
      </c>
      <c r="B515" s="936" t="s">
        <v>3079</v>
      </c>
      <c r="C515" s="936">
        <v>33</v>
      </c>
      <c r="D515" s="937">
        <v>46155</v>
      </c>
      <c r="E515" s="937">
        <v>46197</v>
      </c>
      <c r="F515" s="937">
        <v>46155</v>
      </c>
      <c r="G515" s="937">
        <v>46197</v>
      </c>
      <c r="H515" s="938">
        <v>2644.33</v>
      </c>
      <c r="I515" s="938">
        <v>2644.33</v>
      </c>
      <c r="J515" s="938">
        <v>2644.33</v>
      </c>
      <c r="K515" s="939">
        <v>1</v>
      </c>
      <c r="L515" s="939">
        <v>1</v>
      </c>
      <c r="M515" s="938">
        <v>0</v>
      </c>
      <c r="N515" s="936">
        <v>0</v>
      </c>
      <c r="O515" s="936">
        <v>0</v>
      </c>
      <c r="P515" s="938" t="s">
        <v>364</v>
      </c>
      <c r="Q515" s="936">
        <v>1</v>
      </c>
      <c r="R515" s="936">
        <v>1</v>
      </c>
      <c r="S515" s="936">
        <v>0</v>
      </c>
      <c r="T515" s="936">
        <v>0</v>
      </c>
    </row>
    <row r="516" spans="1:20" outlineLevel="5">
      <c r="A516" s="936" t="s">
        <v>879</v>
      </c>
      <c r="B516" s="936" t="s">
        <v>3082</v>
      </c>
      <c r="C516" s="936">
        <v>33</v>
      </c>
      <c r="D516" s="937">
        <v>46155</v>
      </c>
      <c r="E516" s="937">
        <v>46197</v>
      </c>
      <c r="F516" s="937">
        <v>46155</v>
      </c>
      <c r="G516" s="937">
        <v>46197</v>
      </c>
      <c r="H516" s="938">
        <v>3347.73</v>
      </c>
      <c r="I516" s="938">
        <v>3347.73</v>
      </c>
      <c r="J516" s="938">
        <v>3347.73</v>
      </c>
      <c r="K516" s="939">
        <v>1</v>
      </c>
      <c r="L516" s="939">
        <v>1</v>
      </c>
      <c r="M516" s="938">
        <v>0</v>
      </c>
      <c r="N516" s="936">
        <v>0</v>
      </c>
      <c r="O516" s="936">
        <v>0</v>
      </c>
      <c r="P516" s="938" t="s">
        <v>364</v>
      </c>
      <c r="Q516" s="936">
        <v>1</v>
      </c>
      <c r="R516" s="936">
        <v>1</v>
      </c>
      <c r="S516" s="936">
        <v>0</v>
      </c>
      <c r="T516" s="936">
        <v>0</v>
      </c>
    </row>
    <row r="517" spans="1:20" outlineLevel="5">
      <c r="A517" s="936" t="s">
        <v>880</v>
      </c>
      <c r="B517" s="936" t="s">
        <v>3085</v>
      </c>
      <c r="C517" s="936">
        <v>33</v>
      </c>
      <c r="D517" s="937">
        <v>46155</v>
      </c>
      <c r="E517" s="937">
        <v>46197</v>
      </c>
      <c r="F517" s="937">
        <v>46155</v>
      </c>
      <c r="G517" s="937">
        <v>46197</v>
      </c>
      <c r="H517" s="938">
        <v>2147.5500000000002</v>
      </c>
      <c r="I517" s="938">
        <v>2147.5500000000002</v>
      </c>
      <c r="J517" s="938">
        <v>2147.5500000000002</v>
      </c>
      <c r="K517" s="939">
        <v>1</v>
      </c>
      <c r="L517" s="939">
        <v>1</v>
      </c>
      <c r="M517" s="938">
        <v>0</v>
      </c>
      <c r="N517" s="936">
        <v>0</v>
      </c>
      <c r="O517" s="936">
        <v>0</v>
      </c>
      <c r="P517" s="938" t="s">
        <v>364</v>
      </c>
      <c r="Q517" s="936">
        <v>1</v>
      </c>
      <c r="R517" s="936">
        <v>1</v>
      </c>
      <c r="S517" s="936">
        <v>0</v>
      </c>
      <c r="T517" s="936">
        <v>0</v>
      </c>
    </row>
    <row r="518" spans="1:20" outlineLevel="5">
      <c r="A518" s="936" t="s">
        <v>3155</v>
      </c>
      <c r="B518" s="936" t="s">
        <v>3069</v>
      </c>
      <c r="C518" s="936">
        <v>10</v>
      </c>
      <c r="D518" s="937">
        <v>46233</v>
      </c>
      <c r="E518" s="937">
        <v>46244</v>
      </c>
      <c r="F518" s="937">
        <v>46248</v>
      </c>
      <c r="G518" s="937"/>
      <c r="H518" s="938">
        <v>1785.24</v>
      </c>
      <c r="I518" s="938">
        <v>1606.72</v>
      </c>
      <c r="J518" s="938">
        <v>1785.24</v>
      </c>
      <c r="K518" s="939">
        <v>1</v>
      </c>
      <c r="L518" s="939">
        <v>0.9</v>
      </c>
      <c r="M518" s="938">
        <v>0</v>
      </c>
      <c r="N518" s="936">
        <v>0</v>
      </c>
      <c r="O518" s="936">
        <v>0</v>
      </c>
      <c r="P518" s="938" t="s">
        <v>364</v>
      </c>
      <c r="Q518" s="936">
        <v>1</v>
      </c>
      <c r="R518" s="936">
        <v>0</v>
      </c>
      <c r="S518" s="936">
        <v>1</v>
      </c>
      <c r="T518" s="936">
        <v>0</v>
      </c>
    </row>
    <row r="519" spans="1:20" outlineLevel="5">
      <c r="A519" s="936" t="s">
        <v>3154</v>
      </c>
      <c r="B519" s="936" t="s">
        <v>3066</v>
      </c>
      <c r="C519" s="936">
        <v>15</v>
      </c>
      <c r="D519" s="937">
        <v>46245</v>
      </c>
      <c r="E519" s="937">
        <v>46261</v>
      </c>
      <c r="F519" s="937">
        <v>46248</v>
      </c>
      <c r="G519" s="937"/>
      <c r="H519" s="938">
        <v>3124.17</v>
      </c>
      <c r="I519" s="938">
        <v>2811.75</v>
      </c>
      <c r="J519" s="938">
        <v>3124.17</v>
      </c>
      <c r="K519" s="939">
        <v>1</v>
      </c>
      <c r="L519" s="939">
        <v>0.9</v>
      </c>
      <c r="M519" s="936">
        <v>0</v>
      </c>
      <c r="N519" s="936">
        <v>0</v>
      </c>
      <c r="O519" s="936">
        <v>0</v>
      </c>
      <c r="P519" s="938" t="s">
        <v>364</v>
      </c>
      <c r="Q519" s="936">
        <v>1</v>
      </c>
      <c r="R519" s="936">
        <v>0</v>
      </c>
      <c r="S519" s="936">
        <v>1</v>
      </c>
      <c r="T519" s="936">
        <v>0</v>
      </c>
    </row>
    <row r="520" spans="1:20" outlineLevel="5">
      <c r="A520" s="936" t="s">
        <v>3156</v>
      </c>
      <c r="B520" s="936" t="s">
        <v>3072</v>
      </c>
      <c r="C520" s="936">
        <v>15</v>
      </c>
      <c r="D520" s="937">
        <v>46245</v>
      </c>
      <c r="E520" s="937">
        <v>46261</v>
      </c>
      <c r="F520" s="937">
        <v>46248</v>
      </c>
      <c r="G520" s="937"/>
      <c r="H520" s="938">
        <v>182755.44</v>
      </c>
      <c r="I520" s="938">
        <v>164479.9</v>
      </c>
      <c r="J520" s="938">
        <v>182755.44</v>
      </c>
      <c r="K520" s="939">
        <v>1</v>
      </c>
      <c r="L520" s="939">
        <v>0.9</v>
      </c>
      <c r="M520" s="938">
        <v>0</v>
      </c>
      <c r="N520" s="936">
        <v>0</v>
      </c>
      <c r="O520" s="936">
        <v>0</v>
      </c>
      <c r="P520" s="938" t="s">
        <v>364</v>
      </c>
      <c r="Q520" s="936">
        <v>1</v>
      </c>
      <c r="R520" s="936">
        <v>0</v>
      </c>
      <c r="S520" s="936">
        <v>1</v>
      </c>
      <c r="T520" s="936">
        <v>0</v>
      </c>
    </row>
    <row r="521" spans="1:20" outlineLevel="5">
      <c r="A521" s="936" t="s">
        <v>3157</v>
      </c>
      <c r="B521" s="936" t="s">
        <v>3075</v>
      </c>
      <c r="C521" s="936">
        <v>15</v>
      </c>
      <c r="D521" s="937">
        <v>46245</v>
      </c>
      <c r="E521" s="937">
        <v>46261</v>
      </c>
      <c r="F521" s="937">
        <v>46248</v>
      </c>
      <c r="G521" s="937"/>
      <c r="H521" s="937">
        <v>8081.83</v>
      </c>
      <c r="I521" s="937">
        <v>7273.65</v>
      </c>
      <c r="J521" s="938">
        <v>8081.83</v>
      </c>
      <c r="K521" s="939">
        <v>1</v>
      </c>
      <c r="L521" s="939">
        <v>0.9</v>
      </c>
      <c r="M521" s="936">
        <v>0</v>
      </c>
      <c r="N521" s="936">
        <v>0</v>
      </c>
      <c r="O521" s="936">
        <v>0</v>
      </c>
      <c r="P521" s="938" t="s">
        <v>364</v>
      </c>
      <c r="Q521" s="936">
        <v>1</v>
      </c>
      <c r="R521" s="936">
        <v>0</v>
      </c>
      <c r="S521" s="936">
        <v>1</v>
      </c>
      <c r="T521" s="936">
        <v>0</v>
      </c>
    </row>
    <row r="522" spans="1:20" outlineLevel="5">
      <c r="A522" s="936" t="s">
        <v>3158</v>
      </c>
      <c r="B522" s="936" t="s">
        <v>3078</v>
      </c>
      <c r="C522" s="936">
        <v>15</v>
      </c>
      <c r="D522" s="937">
        <v>46245</v>
      </c>
      <c r="E522" s="937">
        <v>46261</v>
      </c>
      <c r="F522" s="937">
        <v>46261</v>
      </c>
      <c r="G522" s="937"/>
      <c r="H522" s="938">
        <v>6326.4</v>
      </c>
      <c r="I522" s="938">
        <v>5693.76</v>
      </c>
      <c r="J522" s="938">
        <v>6326.4</v>
      </c>
      <c r="K522" s="939">
        <v>1</v>
      </c>
      <c r="L522" s="939">
        <v>0.9</v>
      </c>
      <c r="M522" s="938">
        <v>0</v>
      </c>
      <c r="N522" s="936">
        <v>0</v>
      </c>
      <c r="O522" s="936">
        <v>0</v>
      </c>
      <c r="P522" s="938" t="s">
        <v>364</v>
      </c>
      <c r="Q522" s="936">
        <v>1</v>
      </c>
      <c r="R522" s="936">
        <v>0</v>
      </c>
      <c r="S522" s="936">
        <v>1</v>
      </c>
      <c r="T522" s="936">
        <v>0</v>
      </c>
    </row>
    <row r="523" spans="1:20" outlineLevel="5">
      <c r="A523" s="936" t="s">
        <v>3159</v>
      </c>
      <c r="B523" s="936" t="s">
        <v>3081</v>
      </c>
      <c r="C523" s="936">
        <v>15</v>
      </c>
      <c r="D523" s="937">
        <v>46245</v>
      </c>
      <c r="E523" s="937">
        <v>46261</v>
      </c>
      <c r="F523" s="937">
        <v>46261</v>
      </c>
      <c r="G523" s="937"/>
      <c r="H523" s="938">
        <v>6170.09</v>
      </c>
      <c r="I523" s="937">
        <v>5553.08</v>
      </c>
      <c r="J523" s="938">
        <v>6170.09</v>
      </c>
      <c r="K523" s="939">
        <v>1</v>
      </c>
      <c r="L523" s="939">
        <v>0.9</v>
      </c>
      <c r="M523" s="936">
        <v>0</v>
      </c>
      <c r="N523" s="936">
        <v>0</v>
      </c>
      <c r="O523" s="936">
        <v>0</v>
      </c>
      <c r="P523" s="938" t="s">
        <v>364</v>
      </c>
      <c r="Q523" s="936">
        <v>1</v>
      </c>
      <c r="R523" s="936">
        <v>0</v>
      </c>
      <c r="S523" s="936">
        <v>1</v>
      </c>
      <c r="T523" s="936">
        <v>0</v>
      </c>
    </row>
    <row r="524" spans="1:20" outlineLevel="5">
      <c r="A524" s="936" t="s">
        <v>3160</v>
      </c>
      <c r="B524" s="936" t="s">
        <v>3084</v>
      </c>
      <c r="C524" s="936">
        <v>15</v>
      </c>
      <c r="D524" s="937">
        <v>46245</v>
      </c>
      <c r="E524" s="937">
        <v>46261</v>
      </c>
      <c r="F524" s="937">
        <v>46261</v>
      </c>
      <c r="G524" s="937"/>
      <c r="H524" s="938">
        <v>7811.37</v>
      </c>
      <c r="I524" s="938">
        <v>7030.23</v>
      </c>
      <c r="J524" s="938">
        <v>7811.37</v>
      </c>
      <c r="K524" s="939">
        <v>1</v>
      </c>
      <c r="L524" s="939">
        <v>0.9</v>
      </c>
      <c r="M524" s="938">
        <v>0</v>
      </c>
      <c r="N524" s="936">
        <v>0</v>
      </c>
      <c r="O524" s="936">
        <v>0</v>
      </c>
      <c r="P524" s="938" t="s">
        <v>364</v>
      </c>
      <c r="Q524" s="936">
        <v>1</v>
      </c>
      <c r="R524" s="936">
        <v>0</v>
      </c>
      <c r="S524" s="936">
        <v>1</v>
      </c>
      <c r="T524" s="936">
        <v>0</v>
      </c>
    </row>
    <row r="525" spans="1:20" outlineLevel="5">
      <c r="A525" s="936" t="s">
        <v>3161</v>
      </c>
      <c r="B525" s="936" t="s">
        <v>3087</v>
      </c>
      <c r="C525" s="936">
        <v>15</v>
      </c>
      <c r="D525" s="937">
        <v>46245</v>
      </c>
      <c r="E525" s="937">
        <v>46261</v>
      </c>
      <c r="F525" s="937">
        <v>46261</v>
      </c>
      <c r="G525" s="937"/>
      <c r="H525" s="938">
        <v>5010.96</v>
      </c>
      <c r="I525" s="937">
        <v>4509.8599999999997</v>
      </c>
      <c r="J525" s="938">
        <v>5010.96</v>
      </c>
      <c r="K525" s="939">
        <v>1</v>
      </c>
      <c r="L525" s="939">
        <v>0.9</v>
      </c>
      <c r="M525" s="936">
        <v>0</v>
      </c>
      <c r="N525" s="936">
        <v>0</v>
      </c>
      <c r="O525" s="936">
        <v>0</v>
      </c>
      <c r="P525" s="938" t="s">
        <v>364</v>
      </c>
      <c r="Q525" s="936">
        <v>1</v>
      </c>
      <c r="R525" s="936">
        <v>0</v>
      </c>
      <c r="S525" s="936">
        <v>1</v>
      </c>
      <c r="T525" s="936">
        <v>0</v>
      </c>
    </row>
    <row r="526" spans="1:20" outlineLevel="2">
      <c r="A526" s="959" t="s">
        <v>881</v>
      </c>
      <c r="B526" s="959"/>
      <c r="C526" s="959">
        <v>105</v>
      </c>
      <c r="D526" s="960">
        <v>46084</v>
      </c>
      <c r="E526" s="960">
        <v>46215</v>
      </c>
      <c r="F526" s="960">
        <v>46084</v>
      </c>
      <c r="G526" s="960"/>
      <c r="H526" s="961">
        <v>1505168.46</v>
      </c>
      <c r="I526" s="961">
        <v>1474424.67</v>
      </c>
      <c r="J526" s="961">
        <v>1505168.46</v>
      </c>
      <c r="K526" s="962">
        <v>1</v>
      </c>
      <c r="L526" s="962">
        <v>0.97960000000000003</v>
      </c>
      <c r="M526" s="961">
        <v>0</v>
      </c>
      <c r="N526" s="959">
        <v>0</v>
      </c>
      <c r="O526" s="959">
        <v>0</v>
      </c>
      <c r="P526" s="961"/>
      <c r="Q526" s="959">
        <v>93</v>
      </c>
      <c r="R526" s="959">
        <v>82</v>
      </c>
      <c r="S526" s="959">
        <v>11</v>
      </c>
      <c r="T526" s="959">
        <v>0</v>
      </c>
    </row>
    <row r="527" spans="1:20" outlineLevel="3">
      <c r="A527" s="967" t="s">
        <v>3480</v>
      </c>
      <c r="B527" s="967"/>
      <c r="C527" s="967">
        <v>0</v>
      </c>
      <c r="D527" s="971"/>
      <c r="E527" s="968"/>
      <c r="F527" s="968"/>
      <c r="G527" s="968"/>
      <c r="H527" s="968">
        <v>0</v>
      </c>
      <c r="I527" s="967">
        <v>0</v>
      </c>
      <c r="J527" s="967">
        <v>0</v>
      </c>
      <c r="K527" s="971">
        <v>0</v>
      </c>
      <c r="L527" s="971">
        <v>0</v>
      </c>
      <c r="M527" s="967">
        <v>0</v>
      </c>
      <c r="N527" s="967">
        <v>0</v>
      </c>
      <c r="O527" s="967">
        <v>0</v>
      </c>
      <c r="P527" s="967"/>
      <c r="Q527" s="967">
        <v>0</v>
      </c>
      <c r="R527" s="967">
        <v>0</v>
      </c>
      <c r="S527" s="967">
        <v>0</v>
      </c>
      <c r="T527" s="967">
        <v>0</v>
      </c>
    </row>
    <row r="528" spans="1:20" outlineLevel="3">
      <c r="A528" s="967" t="s">
        <v>809</v>
      </c>
      <c r="B528" s="967"/>
      <c r="C528" s="967">
        <v>64</v>
      </c>
      <c r="D528" s="968">
        <v>46084</v>
      </c>
      <c r="E528" s="968">
        <v>46163</v>
      </c>
      <c r="F528" s="968">
        <v>46084</v>
      </c>
      <c r="G528" s="968">
        <v>46162</v>
      </c>
      <c r="H528" s="968">
        <v>0</v>
      </c>
      <c r="I528" s="967">
        <v>0</v>
      </c>
      <c r="J528" s="967">
        <v>0</v>
      </c>
      <c r="K528" s="971">
        <v>0</v>
      </c>
      <c r="L528" s="971">
        <v>0</v>
      </c>
      <c r="M528" s="967">
        <v>0</v>
      </c>
      <c r="N528" s="967">
        <v>0</v>
      </c>
      <c r="O528" s="967">
        <v>0</v>
      </c>
      <c r="P528" s="967"/>
      <c r="Q528" s="967">
        <v>39</v>
      </c>
      <c r="R528" s="967">
        <v>39</v>
      </c>
      <c r="S528" s="967">
        <v>0</v>
      </c>
      <c r="T528" s="967">
        <v>0</v>
      </c>
    </row>
    <row r="529" spans="1:20" outlineLevel="4">
      <c r="A529" s="981" t="s">
        <v>609</v>
      </c>
      <c r="B529" s="981"/>
      <c r="C529" s="981">
        <v>57</v>
      </c>
      <c r="D529" s="982">
        <v>46084</v>
      </c>
      <c r="E529" s="982">
        <v>46155</v>
      </c>
      <c r="F529" s="982">
        <v>46084</v>
      </c>
      <c r="G529" s="982">
        <v>46154</v>
      </c>
      <c r="H529" s="982">
        <v>0</v>
      </c>
      <c r="I529" s="981">
        <v>0</v>
      </c>
      <c r="J529" s="981">
        <v>0</v>
      </c>
      <c r="K529" s="984">
        <v>0</v>
      </c>
      <c r="L529" s="984">
        <v>0</v>
      </c>
      <c r="M529" s="981">
        <v>0</v>
      </c>
      <c r="N529" s="981">
        <v>0</v>
      </c>
      <c r="O529" s="981">
        <v>0</v>
      </c>
      <c r="P529" s="981"/>
      <c r="Q529" s="981">
        <v>8</v>
      </c>
      <c r="R529" s="981">
        <v>8</v>
      </c>
      <c r="S529" s="981">
        <v>0</v>
      </c>
      <c r="T529" s="981">
        <v>0</v>
      </c>
    </row>
    <row r="530" spans="1:20" outlineLevel="5">
      <c r="A530" s="936" t="s">
        <v>882</v>
      </c>
      <c r="B530" s="936" t="s">
        <v>664</v>
      </c>
      <c r="C530" s="936">
        <v>40</v>
      </c>
      <c r="D530" s="937">
        <v>46084</v>
      </c>
      <c r="E530" s="937">
        <v>46135</v>
      </c>
      <c r="F530" s="937">
        <v>46084</v>
      </c>
      <c r="G530" s="937">
        <v>46134</v>
      </c>
      <c r="H530" s="937">
        <v>0</v>
      </c>
      <c r="I530" s="936">
        <v>0</v>
      </c>
      <c r="J530" s="936">
        <v>0</v>
      </c>
      <c r="K530" s="939">
        <v>1</v>
      </c>
      <c r="L530" s="939">
        <v>1</v>
      </c>
      <c r="M530" s="936">
        <v>0</v>
      </c>
      <c r="N530" s="936">
        <v>0</v>
      </c>
      <c r="O530" s="936">
        <v>0</v>
      </c>
      <c r="P530" s="936" t="s">
        <v>364</v>
      </c>
      <c r="Q530" s="936">
        <v>1</v>
      </c>
      <c r="R530" s="936">
        <v>1</v>
      </c>
      <c r="S530" s="936">
        <v>0</v>
      </c>
      <c r="T530" s="936">
        <v>0</v>
      </c>
    </row>
    <row r="531" spans="1:20" outlineLevel="5">
      <c r="A531" s="936" t="s">
        <v>884</v>
      </c>
      <c r="B531" s="936" t="s">
        <v>668</v>
      </c>
      <c r="C531" s="936">
        <v>37</v>
      </c>
      <c r="D531" s="937">
        <v>46088</v>
      </c>
      <c r="E531" s="937">
        <v>46135</v>
      </c>
      <c r="F531" s="937">
        <v>46088</v>
      </c>
      <c r="G531" s="937">
        <v>46134</v>
      </c>
      <c r="H531" s="937">
        <v>0</v>
      </c>
      <c r="I531" s="936">
        <v>0</v>
      </c>
      <c r="J531" s="936">
        <v>0</v>
      </c>
      <c r="K531" s="939">
        <v>1</v>
      </c>
      <c r="L531" s="939">
        <v>1</v>
      </c>
      <c r="M531" s="936">
        <v>0</v>
      </c>
      <c r="N531" s="936">
        <v>0</v>
      </c>
      <c r="O531" s="936">
        <v>0</v>
      </c>
      <c r="P531" s="936" t="s">
        <v>364</v>
      </c>
      <c r="Q531" s="936">
        <v>1</v>
      </c>
      <c r="R531" s="936">
        <v>1</v>
      </c>
      <c r="S531" s="936">
        <v>0</v>
      </c>
      <c r="T531" s="936">
        <v>0</v>
      </c>
    </row>
    <row r="532" spans="1:20" outlineLevel="5">
      <c r="A532" s="936" t="s">
        <v>885</v>
      </c>
      <c r="B532" s="936" t="s">
        <v>670</v>
      </c>
      <c r="C532" s="936">
        <v>28</v>
      </c>
      <c r="D532" s="937">
        <v>46110</v>
      </c>
      <c r="E532" s="937">
        <v>46142</v>
      </c>
      <c r="F532" s="937">
        <v>46110</v>
      </c>
      <c r="G532" s="937">
        <v>46141</v>
      </c>
      <c r="H532" s="937">
        <v>0</v>
      </c>
      <c r="I532" s="936">
        <v>0</v>
      </c>
      <c r="J532" s="936">
        <v>0</v>
      </c>
      <c r="K532" s="939">
        <v>1</v>
      </c>
      <c r="L532" s="939">
        <v>1</v>
      </c>
      <c r="M532" s="936">
        <v>0</v>
      </c>
      <c r="N532" s="936">
        <v>0</v>
      </c>
      <c r="O532" s="936">
        <v>0</v>
      </c>
      <c r="P532" s="936" t="s">
        <v>364</v>
      </c>
      <c r="Q532" s="936">
        <v>1</v>
      </c>
      <c r="R532" s="936">
        <v>1</v>
      </c>
      <c r="S532" s="936">
        <v>0</v>
      </c>
      <c r="T532" s="936">
        <v>0</v>
      </c>
    </row>
    <row r="533" spans="1:20" outlineLevel="5">
      <c r="A533" s="936" t="s">
        <v>883</v>
      </c>
      <c r="B533" s="936" t="s">
        <v>666</v>
      </c>
      <c r="C533" s="936">
        <v>25</v>
      </c>
      <c r="D533" s="937">
        <v>46113</v>
      </c>
      <c r="E533" s="937">
        <v>46142</v>
      </c>
      <c r="F533" s="937">
        <v>46113</v>
      </c>
      <c r="G533" s="937">
        <v>46141</v>
      </c>
      <c r="H533" s="937">
        <v>0</v>
      </c>
      <c r="I533" s="936">
        <v>0</v>
      </c>
      <c r="J533" s="936">
        <v>0</v>
      </c>
      <c r="K533" s="939">
        <v>1</v>
      </c>
      <c r="L533" s="939">
        <v>1</v>
      </c>
      <c r="M533" s="936">
        <v>0</v>
      </c>
      <c r="N533" s="936">
        <v>0</v>
      </c>
      <c r="O533" s="936">
        <v>0</v>
      </c>
      <c r="P533" s="936" t="s">
        <v>364</v>
      </c>
      <c r="Q533" s="936">
        <v>1</v>
      </c>
      <c r="R533" s="936">
        <v>1</v>
      </c>
      <c r="S533" s="936">
        <v>0</v>
      </c>
      <c r="T533" s="936">
        <v>0</v>
      </c>
    </row>
    <row r="534" spans="1:20" outlineLevel="5">
      <c r="A534" s="936" t="s">
        <v>886</v>
      </c>
      <c r="B534" s="936" t="s">
        <v>672</v>
      </c>
      <c r="C534" s="936">
        <v>2</v>
      </c>
      <c r="D534" s="937">
        <v>46153</v>
      </c>
      <c r="E534" s="937">
        <v>46155</v>
      </c>
      <c r="F534" s="937">
        <v>46153</v>
      </c>
      <c r="G534" s="937">
        <v>46154</v>
      </c>
      <c r="H534" s="937">
        <v>0</v>
      </c>
      <c r="I534" s="936">
        <v>0</v>
      </c>
      <c r="J534" s="936">
        <v>0</v>
      </c>
      <c r="K534" s="939">
        <v>1</v>
      </c>
      <c r="L534" s="939">
        <v>1</v>
      </c>
      <c r="M534" s="936">
        <v>0</v>
      </c>
      <c r="N534" s="936">
        <v>0</v>
      </c>
      <c r="O534" s="936">
        <v>0</v>
      </c>
      <c r="P534" s="936" t="s">
        <v>364</v>
      </c>
      <c r="Q534" s="936">
        <v>1</v>
      </c>
      <c r="R534" s="936">
        <v>1</v>
      </c>
      <c r="S534" s="936">
        <v>0</v>
      </c>
      <c r="T534" s="936">
        <v>0</v>
      </c>
    </row>
    <row r="535" spans="1:20" outlineLevel="5">
      <c r="A535" s="936" t="s">
        <v>887</v>
      </c>
      <c r="B535" s="936" t="s">
        <v>674</v>
      </c>
      <c r="C535" s="936">
        <v>2</v>
      </c>
      <c r="D535" s="937">
        <v>46153</v>
      </c>
      <c r="E535" s="937">
        <v>46155</v>
      </c>
      <c r="F535" s="937">
        <v>46153</v>
      </c>
      <c r="G535" s="937">
        <v>46154</v>
      </c>
      <c r="H535" s="937">
        <v>0</v>
      </c>
      <c r="I535" s="936">
        <v>0</v>
      </c>
      <c r="J535" s="936">
        <v>0</v>
      </c>
      <c r="K535" s="939">
        <v>1</v>
      </c>
      <c r="L535" s="939">
        <v>1</v>
      </c>
      <c r="M535" s="936">
        <v>0</v>
      </c>
      <c r="N535" s="936">
        <v>0</v>
      </c>
      <c r="O535" s="936">
        <v>0</v>
      </c>
      <c r="P535" s="936" t="s">
        <v>364</v>
      </c>
      <c r="Q535" s="936">
        <v>1</v>
      </c>
      <c r="R535" s="936">
        <v>1</v>
      </c>
      <c r="S535" s="936">
        <v>0</v>
      </c>
      <c r="T535" s="936">
        <v>0</v>
      </c>
    </row>
    <row r="536" spans="1:20" outlineLevel="5">
      <c r="A536" s="936" t="s">
        <v>888</v>
      </c>
      <c r="B536" s="936" t="s">
        <v>676</v>
      </c>
      <c r="C536" s="936">
        <v>2</v>
      </c>
      <c r="D536" s="937">
        <v>46153</v>
      </c>
      <c r="E536" s="937">
        <v>46155</v>
      </c>
      <c r="F536" s="937">
        <v>46153</v>
      </c>
      <c r="G536" s="937">
        <v>46154</v>
      </c>
      <c r="H536" s="937">
        <v>0</v>
      </c>
      <c r="I536" s="936">
        <v>0</v>
      </c>
      <c r="J536" s="936">
        <v>0</v>
      </c>
      <c r="K536" s="939">
        <v>1</v>
      </c>
      <c r="L536" s="939">
        <v>1</v>
      </c>
      <c r="M536" s="936">
        <v>0</v>
      </c>
      <c r="N536" s="936">
        <v>0</v>
      </c>
      <c r="O536" s="936">
        <v>0</v>
      </c>
      <c r="P536" s="936" t="s">
        <v>364</v>
      </c>
      <c r="Q536" s="936">
        <v>1</v>
      </c>
      <c r="R536" s="936">
        <v>1</v>
      </c>
      <c r="S536" s="936">
        <v>0</v>
      </c>
      <c r="T536" s="936">
        <v>0</v>
      </c>
    </row>
    <row r="537" spans="1:20" outlineLevel="5">
      <c r="A537" s="1000" t="s">
        <v>889</v>
      </c>
      <c r="B537" s="1000" t="s">
        <v>678</v>
      </c>
      <c r="C537" s="1000">
        <v>2</v>
      </c>
      <c r="D537" s="1001">
        <v>46153</v>
      </c>
      <c r="E537" s="1001">
        <v>46155</v>
      </c>
      <c r="F537" s="1001">
        <v>46153</v>
      </c>
      <c r="G537" s="1001">
        <v>46154</v>
      </c>
      <c r="H537" s="1001">
        <v>0</v>
      </c>
      <c r="I537" s="1000">
        <v>0</v>
      </c>
      <c r="J537" s="1000">
        <v>0</v>
      </c>
      <c r="K537" s="1004">
        <v>1</v>
      </c>
      <c r="L537" s="1004">
        <v>1</v>
      </c>
      <c r="M537" s="1000">
        <v>0</v>
      </c>
      <c r="N537" s="1000">
        <v>0</v>
      </c>
      <c r="O537" s="1000">
        <v>0</v>
      </c>
      <c r="P537" s="1000" t="s">
        <v>364</v>
      </c>
      <c r="Q537" s="1000">
        <v>1</v>
      </c>
      <c r="R537" s="1000">
        <v>1</v>
      </c>
      <c r="S537" s="1000">
        <v>0</v>
      </c>
      <c r="T537" s="1000">
        <v>0</v>
      </c>
    </row>
    <row r="538" spans="1:20" outlineLevel="4">
      <c r="A538" s="981" t="s">
        <v>627</v>
      </c>
      <c r="B538" s="981"/>
      <c r="C538" s="981">
        <v>39</v>
      </c>
      <c r="D538" s="982">
        <v>46085</v>
      </c>
      <c r="E538" s="982">
        <v>46135</v>
      </c>
      <c r="F538" s="982">
        <v>46085</v>
      </c>
      <c r="G538" s="982">
        <v>46134</v>
      </c>
      <c r="H538" s="982">
        <v>0</v>
      </c>
      <c r="I538" s="981">
        <v>0</v>
      </c>
      <c r="J538" s="981">
        <v>0</v>
      </c>
      <c r="K538" s="984">
        <v>0</v>
      </c>
      <c r="L538" s="984">
        <v>0</v>
      </c>
      <c r="M538" s="981">
        <v>0</v>
      </c>
      <c r="N538" s="981">
        <v>0</v>
      </c>
      <c r="O538" s="981">
        <v>0</v>
      </c>
      <c r="P538" s="981"/>
      <c r="Q538" s="981">
        <v>5</v>
      </c>
      <c r="R538" s="981">
        <v>5</v>
      </c>
      <c r="S538" s="981">
        <v>0</v>
      </c>
      <c r="T538" s="981">
        <v>0</v>
      </c>
    </row>
    <row r="539" spans="1:20" outlineLevel="5">
      <c r="A539" s="936" t="s">
        <v>890</v>
      </c>
      <c r="B539" s="936" t="s">
        <v>680</v>
      </c>
      <c r="C539" s="936">
        <v>39</v>
      </c>
      <c r="D539" s="937">
        <v>46085</v>
      </c>
      <c r="E539" s="937">
        <v>46135</v>
      </c>
      <c r="F539" s="937">
        <v>46085</v>
      </c>
      <c r="G539" s="937">
        <v>46134</v>
      </c>
      <c r="H539" s="937">
        <v>0</v>
      </c>
      <c r="I539" s="936">
        <v>0</v>
      </c>
      <c r="J539" s="936">
        <v>0</v>
      </c>
      <c r="K539" s="939">
        <v>1</v>
      </c>
      <c r="L539" s="939">
        <v>1</v>
      </c>
      <c r="M539" s="936">
        <v>0</v>
      </c>
      <c r="N539" s="936">
        <v>0</v>
      </c>
      <c r="O539" s="936">
        <v>0</v>
      </c>
      <c r="P539" s="936" t="s">
        <v>364</v>
      </c>
      <c r="Q539" s="936">
        <v>1</v>
      </c>
      <c r="R539" s="936">
        <v>1</v>
      </c>
      <c r="S539" s="936">
        <v>0</v>
      </c>
      <c r="T539" s="936">
        <v>0</v>
      </c>
    </row>
    <row r="540" spans="1:20" outlineLevel="5">
      <c r="A540" s="936" t="s">
        <v>891</v>
      </c>
      <c r="B540" s="936" t="s">
        <v>682</v>
      </c>
      <c r="C540" s="936">
        <v>34</v>
      </c>
      <c r="D540" s="937">
        <v>46091</v>
      </c>
      <c r="E540" s="937">
        <v>46135</v>
      </c>
      <c r="F540" s="937">
        <v>46091</v>
      </c>
      <c r="G540" s="937">
        <v>46134</v>
      </c>
      <c r="H540" s="937">
        <v>0</v>
      </c>
      <c r="I540" s="936">
        <v>0</v>
      </c>
      <c r="J540" s="936">
        <v>0</v>
      </c>
      <c r="K540" s="939">
        <v>1</v>
      </c>
      <c r="L540" s="939">
        <v>1</v>
      </c>
      <c r="M540" s="936">
        <v>0</v>
      </c>
      <c r="N540" s="936">
        <v>0</v>
      </c>
      <c r="O540" s="936">
        <v>0</v>
      </c>
      <c r="P540" s="936" t="s">
        <v>364</v>
      </c>
      <c r="Q540" s="936">
        <v>1</v>
      </c>
      <c r="R540" s="936">
        <v>1</v>
      </c>
      <c r="S540" s="936">
        <v>0</v>
      </c>
      <c r="T540" s="936">
        <v>0</v>
      </c>
    </row>
    <row r="541" spans="1:20" outlineLevel="5">
      <c r="A541" s="936" t="s">
        <v>893</v>
      </c>
      <c r="B541" s="936" t="s">
        <v>686</v>
      </c>
      <c r="C541" s="936">
        <v>30</v>
      </c>
      <c r="D541" s="937">
        <v>46096</v>
      </c>
      <c r="E541" s="937">
        <v>46135</v>
      </c>
      <c r="F541" s="937">
        <v>46096</v>
      </c>
      <c r="G541" s="937">
        <v>46134</v>
      </c>
      <c r="H541" s="937">
        <v>0</v>
      </c>
      <c r="I541" s="936">
        <v>0</v>
      </c>
      <c r="J541" s="936">
        <v>0</v>
      </c>
      <c r="K541" s="939">
        <v>1</v>
      </c>
      <c r="L541" s="939">
        <v>1</v>
      </c>
      <c r="M541" s="936">
        <v>0</v>
      </c>
      <c r="N541" s="936">
        <v>0</v>
      </c>
      <c r="O541" s="936">
        <v>0</v>
      </c>
      <c r="P541" s="936" t="s">
        <v>364</v>
      </c>
      <c r="Q541" s="936">
        <v>1</v>
      </c>
      <c r="R541" s="936">
        <v>1</v>
      </c>
      <c r="S541" s="936">
        <v>0</v>
      </c>
      <c r="T541" s="936">
        <v>0</v>
      </c>
    </row>
    <row r="542" spans="1:20" outlineLevel="5">
      <c r="A542" s="936" t="s">
        <v>894</v>
      </c>
      <c r="B542" s="936" t="s">
        <v>688</v>
      </c>
      <c r="C542" s="936">
        <v>30</v>
      </c>
      <c r="D542" s="937">
        <v>46096</v>
      </c>
      <c r="E542" s="937">
        <v>46135</v>
      </c>
      <c r="F542" s="937">
        <v>46096</v>
      </c>
      <c r="G542" s="937">
        <v>46134</v>
      </c>
      <c r="H542" s="937">
        <v>0</v>
      </c>
      <c r="I542" s="936">
        <v>0</v>
      </c>
      <c r="J542" s="936">
        <v>0</v>
      </c>
      <c r="K542" s="939">
        <v>1</v>
      </c>
      <c r="L542" s="939">
        <v>1</v>
      </c>
      <c r="M542" s="936">
        <v>0</v>
      </c>
      <c r="N542" s="936">
        <v>0</v>
      </c>
      <c r="O542" s="936">
        <v>0</v>
      </c>
      <c r="P542" s="936" t="s">
        <v>364</v>
      </c>
      <c r="Q542" s="936">
        <v>1</v>
      </c>
      <c r="R542" s="936">
        <v>1</v>
      </c>
      <c r="S542" s="936">
        <v>0</v>
      </c>
      <c r="T542" s="936">
        <v>0</v>
      </c>
    </row>
    <row r="543" spans="1:20" outlineLevel="5">
      <c r="A543" s="1000" t="s">
        <v>892</v>
      </c>
      <c r="B543" s="1000" t="s">
        <v>684</v>
      </c>
      <c r="C543" s="1000">
        <v>19</v>
      </c>
      <c r="D543" s="1001">
        <v>46113</v>
      </c>
      <c r="E543" s="1001">
        <v>46135</v>
      </c>
      <c r="F543" s="1001">
        <v>46113</v>
      </c>
      <c r="G543" s="1001">
        <v>46134</v>
      </c>
      <c r="H543" s="1001">
        <v>0</v>
      </c>
      <c r="I543" s="1000">
        <v>0</v>
      </c>
      <c r="J543" s="1000">
        <v>0</v>
      </c>
      <c r="K543" s="1004">
        <v>1</v>
      </c>
      <c r="L543" s="1004">
        <v>1</v>
      </c>
      <c r="M543" s="1000">
        <v>0</v>
      </c>
      <c r="N543" s="1000">
        <v>0</v>
      </c>
      <c r="O543" s="1000">
        <v>0</v>
      </c>
      <c r="P543" s="1000" t="s">
        <v>364</v>
      </c>
      <c r="Q543" s="1000">
        <v>1</v>
      </c>
      <c r="R543" s="1000">
        <v>1</v>
      </c>
      <c r="S543" s="1000">
        <v>0</v>
      </c>
      <c r="T543" s="1000">
        <v>0</v>
      </c>
    </row>
    <row r="544" spans="1:20" outlineLevel="4">
      <c r="A544" s="981" t="s">
        <v>689</v>
      </c>
      <c r="B544" s="981"/>
      <c r="C544" s="981">
        <v>48</v>
      </c>
      <c r="D544" s="982">
        <v>46088</v>
      </c>
      <c r="E544" s="982">
        <v>46148</v>
      </c>
      <c r="F544" s="982">
        <v>46088</v>
      </c>
      <c r="G544" s="982">
        <v>46147</v>
      </c>
      <c r="H544" s="982">
        <v>0</v>
      </c>
      <c r="I544" s="981">
        <v>0</v>
      </c>
      <c r="J544" s="981">
        <v>0</v>
      </c>
      <c r="K544" s="984">
        <v>0</v>
      </c>
      <c r="L544" s="984">
        <v>0</v>
      </c>
      <c r="M544" s="981">
        <v>0</v>
      </c>
      <c r="N544" s="981">
        <v>0</v>
      </c>
      <c r="O544" s="981">
        <v>0</v>
      </c>
      <c r="P544" s="981"/>
      <c r="Q544" s="981">
        <v>12</v>
      </c>
      <c r="R544" s="981">
        <v>12</v>
      </c>
      <c r="S544" s="981">
        <v>0</v>
      </c>
      <c r="T544" s="981">
        <v>0</v>
      </c>
    </row>
    <row r="545" spans="1:20" outlineLevel="5">
      <c r="A545" s="936" t="s">
        <v>901</v>
      </c>
      <c r="B545" s="936" t="s">
        <v>703</v>
      </c>
      <c r="C545" s="936">
        <v>48</v>
      </c>
      <c r="D545" s="937">
        <v>46088</v>
      </c>
      <c r="E545" s="937">
        <v>46148</v>
      </c>
      <c r="F545" s="937">
        <v>46088</v>
      </c>
      <c r="G545" s="937">
        <v>46147</v>
      </c>
      <c r="H545" s="937">
        <v>0</v>
      </c>
      <c r="I545" s="936">
        <v>0</v>
      </c>
      <c r="J545" s="936">
        <v>0</v>
      </c>
      <c r="K545" s="939">
        <v>1</v>
      </c>
      <c r="L545" s="939">
        <v>1</v>
      </c>
      <c r="M545" s="936">
        <v>0</v>
      </c>
      <c r="N545" s="936">
        <v>0</v>
      </c>
      <c r="O545" s="936">
        <v>0</v>
      </c>
      <c r="P545" s="936" t="s">
        <v>364</v>
      </c>
      <c r="Q545" s="936">
        <v>1</v>
      </c>
      <c r="R545" s="936">
        <v>1</v>
      </c>
      <c r="S545" s="936">
        <v>0</v>
      </c>
      <c r="T545" s="936">
        <v>0</v>
      </c>
    </row>
    <row r="546" spans="1:20" outlineLevel="5">
      <c r="A546" s="936" t="s">
        <v>902</v>
      </c>
      <c r="B546" s="936" t="s">
        <v>705</v>
      </c>
      <c r="C546" s="936">
        <v>45</v>
      </c>
      <c r="D546" s="937">
        <v>46091</v>
      </c>
      <c r="E546" s="937">
        <v>46148</v>
      </c>
      <c r="F546" s="937">
        <v>46091</v>
      </c>
      <c r="G546" s="937">
        <v>46147</v>
      </c>
      <c r="H546" s="937">
        <v>0</v>
      </c>
      <c r="I546" s="936">
        <v>0</v>
      </c>
      <c r="J546" s="936">
        <v>0</v>
      </c>
      <c r="K546" s="939">
        <v>1</v>
      </c>
      <c r="L546" s="939">
        <v>1</v>
      </c>
      <c r="M546" s="936">
        <v>0</v>
      </c>
      <c r="N546" s="936">
        <v>0</v>
      </c>
      <c r="O546" s="936">
        <v>0</v>
      </c>
      <c r="P546" s="936" t="s">
        <v>364</v>
      </c>
      <c r="Q546" s="936">
        <v>1</v>
      </c>
      <c r="R546" s="936">
        <v>1</v>
      </c>
      <c r="S546" s="936">
        <v>0</v>
      </c>
      <c r="T546" s="936">
        <v>0</v>
      </c>
    </row>
    <row r="547" spans="1:20" outlineLevel="5">
      <c r="A547" s="936" t="s">
        <v>905</v>
      </c>
      <c r="B547" s="936" t="s">
        <v>711</v>
      </c>
      <c r="C547" s="936">
        <v>40</v>
      </c>
      <c r="D547" s="937">
        <v>46097</v>
      </c>
      <c r="E547" s="937">
        <v>46148</v>
      </c>
      <c r="F547" s="937">
        <v>46097</v>
      </c>
      <c r="G547" s="937">
        <v>46147</v>
      </c>
      <c r="H547" s="937">
        <v>0</v>
      </c>
      <c r="I547" s="936">
        <v>0</v>
      </c>
      <c r="J547" s="936">
        <v>0</v>
      </c>
      <c r="K547" s="939">
        <v>1</v>
      </c>
      <c r="L547" s="939">
        <v>1</v>
      </c>
      <c r="M547" s="936">
        <v>0</v>
      </c>
      <c r="N547" s="936">
        <v>0</v>
      </c>
      <c r="O547" s="936">
        <v>0</v>
      </c>
      <c r="P547" s="936" t="s">
        <v>364</v>
      </c>
      <c r="Q547" s="936">
        <v>1</v>
      </c>
      <c r="R547" s="936">
        <v>1</v>
      </c>
      <c r="S547" s="936">
        <v>0</v>
      </c>
      <c r="T547" s="936">
        <v>0</v>
      </c>
    </row>
    <row r="548" spans="1:20" outlineLevel="5">
      <c r="A548" s="936" t="s">
        <v>906</v>
      </c>
      <c r="B548" s="936" t="s">
        <v>713</v>
      </c>
      <c r="C548" s="936">
        <v>40</v>
      </c>
      <c r="D548" s="937">
        <v>46097</v>
      </c>
      <c r="E548" s="937">
        <v>46148</v>
      </c>
      <c r="F548" s="937">
        <v>46097</v>
      </c>
      <c r="G548" s="937">
        <v>46147</v>
      </c>
      <c r="H548" s="937">
        <v>0</v>
      </c>
      <c r="I548" s="936">
        <v>0</v>
      </c>
      <c r="J548" s="936">
        <v>0</v>
      </c>
      <c r="K548" s="939">
        <v>1</v>
      </c>
      <c r="L548" s="939">
        <v>1</v>
      </c>
      <c r="M548" s="936">
        <v>0</v>
      </c>
      <c r="N548" s="936">
        <v>0</v>
      </c>
      <c r="O548" s="936">
        <v>0</v>
      </c>
      <c r="P548" s="936" t="s">
        <v>364</v>
      </c>
      <c r="Q548" s="936">
        <v>1</v>
      </c>
      <c r="R548" s="936">
        <v>1</v>
      </c>
      <c r="S548" s="936">
        <v>0</v>
      </c>
      <c r="T548" s="936">
        <v>0</v>
      </c>
    </row>
    <row r="549" spans="1:20" outlineLevel="5">
      <c r="A549" s="936" t="s">
        <v>895</v>
      </c>
      <c r="B549" s="936" t="s">
        <v>691</v>
      </c>
      <c r="C549" s="936">
        <v>32</v>
      </c>
      <c r="D549" s="937">
        <v>46111</v>
      </c>
      <c r="E549" s="937">
        <v>46148</v>
      </c>
      <c r="F549" s="937">
        <v>46111</v>
      </c>
      <c r="G549" s="937">
        <v>46147</v>
      </c>
      <c r="H549" s="937">
        <v>0</v>
      </c>
      <c r="I549" s="936">
        <v>0</v>
      </c>
      <c r="J549" s="936">
        <v>0</v>
      </c>
      <c r="K549" s="939">
        <v>1</v>
      </c>
      <c r="L549" s="939">
        <v>1</v>
      </c>
      <c r="M549" s="936">
        <v>0</v>
      </c>
      <c r="N549" s="936">
        <v>0</v>
      </c>
      <c r="O549" s="936">
        <v>0</v>
      </c>
      <c r="P549" s="936" t="s">
        <v>364</v>
      </c>
      <c r="Q549" s="936">
        <v>1</v>
      </c>
      <c r="R549" s="936">
        <v>1</v>
      </c>
      <c r="S549" s="936">
        <v>0</v>
      </c>
      <c r="T549" s="936">
        <v>0</v>
      </c>
    </row>
    <row r="550" spans="1:20" outlineLevel="5">
      <c r="A550" s="936" t="s">
        <v>899</v>
      </c>
      <c r="B550" s="936" t="s">
        <v>699</v>
      </c>
      <c r="C550" s="936">
        <v>32</v>
      </c>
      <c r="D550" s="937">
        <v>46111</v>
      </c>
      <c r="E550" s="937">
        <v>46148</v>
      </c>
      <c r="F550" s="937">
        <v>46111</v>
      </c>
      <c r="G550" s="937">
        <v>46147</v>
      </c>
      <c r="H550" s="937">
        <v>0</v>
      </c>
      <c r="I550" s="936">
        <v>0</v>
      </c>
      <c r="J550" s="936">
        <v>0</v>
      </c>
      <c r="K550" s="939">
        <v>1</v>
      </c>
      <c r="L550" s="939">
        <v>1</v>
      </c>
      <c r="M550" s="936">
        <v>0</v>
      </c>
      <c r="N550" s="936">
        <v>0</v>
      </c>
      <c r="O550" s="936">
        <v>0</v>
      </c>
      <c r="P550" s="936" t="s">
        <v>364</v>
      </c>
      <c r="Q550" s="936">
        <v>1</v>
      </c>
      <c r="R550" s="936">
        <v>1</v>
      </c>
      <c r="S550" s="936">
        <v>0</v>
      </c>
      <c r="T550" s="936">
        <v>0</v>
      </c>
    </row>
    <row r="551" spans="1:20" outlineLevel="5">
      <c r="A551" s="936" t="s">
        <v>900</v>
      </c>
      <c r="B551" s="936" t="s">
        <v>701</v>
      </c>
      <c r="C551" s="936">
        <v>32</v>
      </c>
      <c r="D551" s="937">
        <v>46111</v>
      </c>
      <c r="E551" s="937">
        <v>46148</v>
      </c>
      <c r="F551" s="937">
        <v>46111</v>
      </c>
      <c r="G551" s="937">
        <v>46147</v>
      </c>
      <c r="H551" s="937">
        <v>0</v>
      </c>
      <c r="I551" s="936">
        <v>0</v>
      </c>
      <c r="J551" s="936">
        <v>0</v>
      </c>
      <c r="K551" s="939">
        <v>1</v>
      </c>
      <c r="L551" s="939">
        <v>1</v>
      </c>
      <c r="M551" s="936">
        <v>0</v>
      </c>
      <c r="N551" s="936">
        <v>0</v>
      </c>
      <c r="O551" s="936">
        <v>0</v>
      </c>
      <c r="P551" s="936" t="s">
        <v>364</v>
      </c>
      <c r="Q551" s="936">
        <v>1</v>
      </c>
      <c r="R551" s="936">
        <v>1</v>
      </c>
      <c r="S551" s="936">
        <v>0</v>
      </c>
      <c r="T551" s="936">
        <v>0</v>
      </c>
    </row>
    <row r="552" spans="1:20" outlineLevel="5">
      <c r="A552" s="936" t="s">
        <v>896</v>
      </c>
      <c r="B552" s="936" t="s">
        <v>693</v>
      </c>
      <c r="C552" s="936">
        <v>32</v>
      </c>
      <c r="D552" s="937">
        <v>46111</v>
      </c>
      <c r="E552" s="937">
        <v>46148</v>
      </c>
      <c r="F552" s="937">
        <v>46111</v>
      </c>
      <c r="G552" s="937">
        <v>46147</v>
      </c>
      <c r="H552" s="937">
        <v>0</v>
      </c>
      <c r="I552" s="936">
        <v>0</v>
      </c>
      <c r="J552" s="936">
        <v>0</v>
      </c>
      <c r="K552" s="939">
        <v>1</v>
      </c>
      <c r="L552" s="939">
        <v>1</v>
      </c>
      <c r="M552" s="936">
        <v>0</v>
      </c>
      <c r="N552" s="936">
        <v>0</v>
      </c>
      <c r="O552" s="936">
        <v>0</v>
      </c>
      <c r="P552" s="936" t="s">
        <v>364</v>
      </c>
      <c r="Q552" s="936">
        <v>1</v>
      </c>
      <c r="R552" s="936">
        <v>1</v>
      </c>
      <c r="S552" s="936">
        <v>0</v>
      </c>
      <c r="T552" s="936">
        <v>0</v>
      </c>
    </row>
    <row r="553" spans="1:20" outlineLevel="5">
      <c r="A553" s="936" t="s">
        <v>897</v>
      </c>
      <c r="B553" s="936" t="s">
        <v>695</v>
      </c>
      <c r="C553" s="936">
        <v>32</v>
      </c>
      <c r="D553" s="937">
        <v>46111</v>
      </c>
      <c r="E553" s="937">
        <v>46148</v>
      </c>
      <c r="F553" s="937">
        <v>46111</v>
      </c>
      <c r="G553" s="937">
        <v>46147</v>
      </c>
      <c r="H553" s="937">
        <v>0</v>
      </c>
      <c r="I553" s="936">
        <v>0</v>
      </c>
      <c r="J553" s="936">
        <v>0</v>
      </c>
      <c r="K553" s="939">
        <v>1</v>
      </c>
      <c r="L553" s="939">
        <v>1</v>
      </c>
      <c r="M553" s="936">
        <v>0</v>
      </c>
      <c r="N553" s="936">
        <v>0</v>
      </c>
      <c r="O553" s="936">
        <v>0</v>
      </c>
      <c r="P553" s="936" t="s">
        <v>364</v>
      </c>
      <c r="Q553" s="936">
        <v>1</v>
      </c>
      <c r="R553" s="936">
        <v>1</v>
      </c>
      <c r="S553" s="936">
        <v>0</v>
      </c>
      <c r="T553" s="936">
        <v>0</v>
      </c>
    </row>
    <row r="554" spans="1:20" outlineLevel="5">
      <c r="A554" s="936" t="s">
        <v>898</v>
      </c>
      <c r="B554" s="936" t="s">
        <v>697</v>
      </c>
      <c r="C554" s="936">
        <v>32</v>
      </c>
      <c r="D554" s="937">
        <v>46111</v>
      </c>
      <c r="E554" s="937">
        <v>46148</v>
      </c>
      <c r="F554" s="937">
        <v>46111</v>
      </c>
      <c r="G554" s="937">
        <v>46147</v>
      </c>
      <c r="H554" s="937">
        <v>0</v>
      </c>
      <c r="I554" s="936">
        <v>0</v>
      </c>
      <c r="J554" s="936">
        <v>0</v>
      </c>
      <c r="K554" s="939">
        <v>1</v>
      </c>
      <c r="L554" s="939">
        <v>1</v>
      </c>
      <c r="M554" s="936">
        <v>0</v>
      </c>
      <c r="N554" s="936">
        <v>0</v>
      </c>
      <c r="O554" s="936">
        <v>0</v>
      </c>
      <c r="P554" s="936" t="s">
        <v>364</v>
      </c>
      <c r="Q554" s="936">
        <v>1</v>
      </c>
      <c r="R554" s="936">
        <v>1</v>
      </c>
      <c r="S554" s="936">
        <v>0</v>
      </c>
      <c r="T554" s="936">
        <v>0</v>
      </c>
    </row>
    <row r="555" spans="1:20" outlineLevel="5">
      <c r="A555" s="936" t="s">
        <v>903</v>
      </c>
      <c r="B555" s="936" t="s">
        <v>707</v>
      </c>
      <c r="C555" s="936">
        <v>30</v>
      </c>
      <c r="D555" s="937">
        <v>46113</v>
      </c>
      <c r="E555" s="937">
        <v>46148</v>
      </c>
      <c r="F555" s="937">
        <v>46113</v>
      </c>
      <c r="G555" s="937">
        <v>46147</v>
      </c>
      <c r="H555" s="937">
        <v>0</v>
      </c>
      <c r="I555" s="936">
        <v>0</v>
      </c>
      <c r="J555" s="936">
        <v>0</v>
      </c>
      <c r="K555" s="939">
        <v>1</v>
      </c>
      <c r="L555" s="939">
        <v>1</v>
      </c>
      <c r="M555" s="936">
        <v>0</v>
      </c>
      <c r="N555" s="936">
        <v>0</v>
      </c>
      <c r="O555" s="936">
        <v>0</v>
      </c>
      <c r="P555" s="936" t="s">
        <v>364</v>
      </c>
      <c r="Q555" s="936">
        <v>1</v>
      </c>
      <c r="R555" s="936">
        <v>1</v>
      </c>
      <c r="S555" s="936">
        <v>0</v>
      </c>
      <c r="T555" s="936">
        <v>0</v>
      </c>
    </row>
    <row r="556" spans="1:20" outlineLevel="5">
      <c r="A556" s="1000" t="s">
        <v>904</v>
      </c>
      <c r="B556" s="1000" t="s">
        <v>709</v>
      </c>
      <c r="C556" s="1000">
        <v>30</v>
      </c>
      <c r="D556" s="1001">
        <v>46113</v>
      </c>
      <c r="E556" s="1001">
        <v>46148</v>
      </c>
      <c r="F556" s="1001">
        <v>46113</v>
      </c>
      <c r="G556" s="1001">
        <v>46147</v>
      </c>
      <c r="H556" s="1001">
        <v>0</v>
      </c>
      <c r="I556" s="1000">
        <v>0</v>
      </c>
      <c r="J556" s="1000">
        <v>0</v>
      </c>
      <c r="K556" s="1004">
        <v>1</v>
      </c>
      <c r="L556" s="1004">
        <v>1</v>
      </c>
      <c r="M556" s="1000">
        <v>0</v>
      </c>
      <c r="N556" s="1000">
        <v>0</v>
      </c>
      <c r="O556" s="1000">
        <v>0</v>
      </c>
      <c r="P556" s="1000" t="s">
        <v>364</v>
      </c>
      <c r="Q556" s="1000">
        <v>1</v>
      </c>
      <c r="R556" s="1000">
        <v>1</v>
      </c>
      <c r="S556" s="1000">
        <v>0</v>
      </c>
      <c r="T556" s="1000">
        <v>0</v>
      </c>
    </row>
    <row r="557" spans="1:20" outlineLevel="4">
      <c r="A557" s="981" t="s">
        <v>630</v>
      </c>
      <c r="B557" s="981"/>
      <c r="C557" s="981">
        <v>36</v>
      </c>
      <c r="D557" s="982">
        <v>46106</v>
      </c>
      <c r="E557" s="982">
        <v>46148</v>
      </c>
      <c r="F557" s="982">
        <v>46106</v>
      </c>
      <c r="G557" s="982">
        <v>46147</v>
      </c>
      <c r="H557" s="982">
        <v>0</v>
      </c>
      <c r="I557" s="981">
        <v>0</v>
      </c>
      <c r="J557" s="981">
        <v>0</v>
      </c>
      <c r="K557" s="984">
        <v>0</v>
      </c>
      <c r="L557" s="984">
        <v>0</v>
      </c>
      <c r="M557" s="981">
        <v>0</v>
      </c>
      <c r="N557" s="981">
        <v>0</v>
      </c>
      <c r="O557" s="981">
        <v>0</v>
      </c>
      <c r="P557" s="981"/>
      <c r="Q557" s="981">
        <v>3</v>
      </c>
      <c r="R557" s="981">
        <v>3</v>
      </c>
      <c r="S557" s="981">
        <v>0</v>
      </c>
      <c r="T557" s="981">
        <v>0</v>
      </c>
    </row>
    <row r="558" spans="1:20" outlineLevel="5">
      <c r="A558" s="936" t="s">
        <v>907</v>
      </c>
      <c r="B558" s="936" t="s">
        <v>715</v>
      </c>
      <c r="C558" s="936">
        <v>36</v>
      </c>
      <c r="D558" s="937">
        <v>46106</v>
      </c>
      <c r="E558" s="937">
        <v>46148</v>
      </c>
      <c r="F558" s="937">
        <v>46106</v>
      </c>
      <c r="G558" s="937">
        <v>46147</v>
      </c>
      <c r="H558" s="937">
        <v>0</v>
      </c>
      <c r="I558" s="936">
        <v>0</v>
      </c>
      <c r="J558" s="936">
        <v>0</v>
      </c>
      <c r="K558" s="939">
        <v>1</v>
      </c>
      <c r="L558" s="939">
        <v>1</v>
      </c>
      <c r="M558" s="936">
        <v>0</v>
      </c>
      <c r="N558" s="936">
        <v>0</v>
      </c>
      <c r="O558" s="936">
        <v>0</v>
      </c>
      <c r="P558" s="936" t="s">
        <v>364</v>
      </c>
      <c r="Q558" s="936">
        <v>1</v>
      </c>
      <c r="R558" s="936">
        <v>1</v>
      </c>
      <c r="S558" s="936">
        <v>0</v>
      </c>
      <c r="T558" s="936">
        <v>0</v>
      </c>
    </row>
    <row r="559" spans="1:20" outlineLevel="5">
      <c r="A559" s="936" t="s">
        <v>908</v>
      </c>
      <c r="B559" s="936" t="s">
        <v>717</v>
      </c>
      <c r="C559" s="936">
        <v>2</v>
      </c>
      <c r="D559" s="937">
        <v>46146</v>
      </c>
      <c r="E559" s="937">
        <v>46148</v>
      </c>
      <c r="F559" s="937">
        <v>46146</v>
      </c>
      <c r="G559" s="937">
        <v>46147</v>
      </c>
      <c r="H559" s="937">
        <v>0</v>
      </c>
      <c r="I559" s="936">
        <v>0</v>
      </c>
      <c r="J559" s="936">
        <v>0</v>
      </c>
      <c r="K559" s="939">
        <v>1</v>
      </c>
      <c r="L559" s="939">
        <v>1</v>
      </c>
      <c r="M559" s="936">
        <v>0</v>
      </c>
      <c r="N559" s="936">
        <v>0</v>
      </c>
      <c r="O559" s="936">
        <v>0</v>
      </c>
      <c r="P559" s="936" t="s">
        <v>364</v>
      </c>
      <c r="Q559" s="936">
        <v>1</v>
      </c>
      <c r="R559" s="936">
        <v>1</v>
      </c>
      <c r="S559" s="936">
        <v>0</v>
      </c>
      <c r="T559" s="936">
        <v>0</v>
      </c>
    </row>
    <row r="560" spans="1:20" outlineLevel="5">
      <c r="A560" s="1000" t="s">
        <v>909</v>
      </c>
      <c r="B560" s="1000" t="s">
        <v>719</v>
      </c>
      <c r="C560" s="1000">
        <v>2</v>
      </c>
      <c r="D560" s="1001">
        <v>46146</v>
      </c>
      <c r="E560" s="1001">
        <v>46148</v>
      </c>
      <c r="F560" s="1001">
        <v>46146</v>
      </c>
      <c r="G560" s="1001">
        <v>46147</v>
      </c>
      <c r="H560" s="1001">
        <v>0</v>
      </c>
      <c r="I560" s="1000">
        <v>0</v>
      </c>
      <c r="J560" s="1000">
        <v>0</v>
      </c>
      <c r="K560" s="1004">
        <v>1</v>
      </c>
      <c r="L560" s="1004">
        <v>1</v>
      </c>
      <c r="M560" s="1000">
        <v>0</v>
      </c>
      <c r="N560" s="1000">
        <v>0</v>
      </c>
      <c r="O560" s="1000">
        <v>0</v>
      </c>
      <c r="P560" s="1000" t="s">
        <v>364</v>
      </c>
      <c r="Q560" s="1000">
        <v>1</v>
      </c>
      <c r="R560" s="1000">
        <v>1</v>
      </c>
      <c r="S560" s="1000">
        <v>0</v>
      </c>
      <c r="T560" s="1000">
        <v>0</v>
      </c>
    </row>
    <row r="561" spans="1:20" outlineLevel="4">
      <c r="A561" s="981" t="s">
        <v>720</v>
      </c>
      <c r="B561" s="981"/>
      <c r="C561" s="981">
        <v>46</v>
      </c>
      <c r="D561" s="982">
        <v>46090</v>
      </c>
      <c r="E561" s="982">
        <v>46148</v>
      </c>
      <c r="F561" s="982">
        <v>46090</v>
      </c>
      <c r="G561" s="982">
        <v>46147</v>
      </c>
      <c r="H561" s="982">
        <v>0</v>
      </c>
      <c r="I561" s="981">
        <v>0</v>
      </c>
      <c r="J561" s="981">
        <v>0</v>
      </c>
      <c r="K561" s="984">
        <v>0</v>
      </c>
      <c r="L561" s="984">
        <v>0</v>
      </c>
      <c r="M561" s="981">
        <v>0</v>
      </c>
      <c r="N561" s="981">
        <v>0</v>
      </c>
      <c r="O561" s="981">
        <v>0</v>
      </c>
      <c r="P561" s="981"/>
      <c r="Q561" s="981">
        <v>4</v>
      </c>
      <c r="R561" s="981">
        <v>4</v>
      </c>
      <c r="S561" s="981">
        <v>0</v>
      </c>
      <c r="T561" s="981">
        <v>0</v>
      </c>
    </row>
    <row r="562" spans="1:20" outlineLevel="5">
      <c r="A562" s="936" t="s">
        <v>910</v>
      </c>
      <c r="B562" s="936" t="s">
        <v>722</v>
      </c>
      <c r="C562" s="936">
        <v>46</v>
      </c>
      <c r="D562" s="937">
        <v>46090</v>
      </c>
      <c r="E562" s="937">
        <v>46148</v>
      </c>
      <c r="F562" s="937">
        <v>46090</v>
      </c>
      <c r="G562" s="937">
        <v>46147</v>
      </c>
      <c r="H562" s="937">
        <v>0</v>
      </c>
      <c r="I562" s="936">
        <v>0</v>
      </c>
      <c r="J562" s="936">
        <v>0</v>
      </c>
      <c r="K562" s="939">
        <v>1</v>
      </c>
      <c r="L562" s="939">
        <v>1</v>
      </c>
      <c r="M562" s="936">
        <v>0</v>
      </c>
      <c r="N562" s="936">
        <v>0</v>
      </c>
      <c r="O562" s="936">
        <v>0</v>
      </c>
      <c r="P562" s="936" t="s">
        <v>364</v>
      </c>
      <c r="Q562" s="936">
        <v>1</v>
      </c>
      <c r="R562" s="936">
        <v>1</v>
      </c>
      <c r="S562" s="936">
        <v>0</v>
      </c>
      <c r="T562" s="936">
        <v>0</v>
      </c>
    </row>
    <row r="563" spans="1:20" outlineLevel="5">
      <c r="A563" s="936" t="s">
        <v>911</v>
      </c>
      <c r="B563" s="936" t="s">
        <v>724</v>
      </c>
      <c r="C563" s="936">
        <v>42</v>
      </c>
      <c r="D563" s="937">
        <v>46095</v>
      </c>
      <c r="E563" s="937">
        <v>46148</v>
      </c>
      <c r="F563" s="937">
        <v>46095</v>
      </c>
      <c r="G563" s="937">
        <v>46147</v>
      </c>
      <c r="H563" s="937">
        <v>0</v>
      </c>
      <c r="I563" s="936">
        <v>0</v>
      </c>
      <c r="J563" s="936">
        <v>0</v>
      </c>
      <c r="K563" s="939">
        <v>1</v>
      </c>
      <c r="L563" s="939">
        <v>1</v>
      </c>
      <c r="M563" s="936">
        <v>0</v>
      </c>
      <c r="N563" s="936">
        <v>0</v>
      </c>
      <c r="O563" s="936">
        <v>0</v>
      </c>
      <c r="P563" s="936" t="s">
        <v>364</v>
      </c>
      <c r="Q563" s="936">
        <v>1</v>
      </c>
      <c r="R563" s="936">
        <v>1</v>
      </c>
      <c r="S563" s="936">
        <v>0</v>
      </c>
      <c r="T563" s="936">
        <v>0</v>
      </c>
    </row>
    <row r="564" spans="1:20" outlineLevel="5">
      <c r="A564" s="936" t="s">
        <v>912</v>
      </c>
      <c r="B564" s="936" t="s">
        <v>726</v>
      </c>
      <c r="C564" s="936">
        <v>34</v>
      </c>
      <c r="D564" s="937">
        <v>46109</v>
      </c>
      <c r="E564" s="937">
        <v>46148</v>
      </c>
      <c r="F564" s="937">
        <v>46109</v>
      </c>
      <c r="G564" s="937">
        <v>46147</v>
      </c>
      <c r="H564" s="937">
        <v>0</v>
      </c>
      <c r="I564" s="936">
        <v>0</v>
      </c>
      <c r="J564" s="936">
        <v>0</v>
      </c>
      <c r="K564" s="939">
        <v>1</v>
      </c>
      <c r="L564" s="939">
        <v>1</v>
      </c>
      <c r="M564" s="936">
        <v>0</v>
      </c>
      <c r="N564" s="936">
        <v>0</v>
      </c>
      <c r="O564" s="936">
        <v>0</v>
      </c>
      <c r="P564" s="936" t="s">
        <v>364</v>
      </c>
      <c r="Q564" s="936">
        <v>1</v>
      </c>
      <c r="R564" s="936">
        <v>1</v>
      </c>
      <c r="S564" s="936">
        <v>0</v>
      </c>
      <c r="T564" s="936">
        <v>0</v>
      </c>
    </row>
    <row r="565" spans="1:20" outlineLevel="5">
      <c r="A565" s="1000" t="s">
        <v>913</v>
      </c>
      <c r="B565" s="1000" t="s">
        <v>728</v>
      </c>
      <c r="C565" s="1000">
        <v>27</v>
      </c>
      <c r="D565" s="1001">
        <v>46117</v>
      </c>
      <c r="E565" s="1001">
        <v>46148</v>
      </c>
      <c r="F565" s="1001">
        <v>46117</v>
      </c>
      <c r="G565" s="1001">
        <v>46147</v>
      </c>
      <c r="H565" s="1001">
        <v>0</v>
      </c>
      <c r="I565" s="1000">
        <v>0</v>
      </c>
      <c r="J565" s="1000">
        <v>0</v>
      </c>
      <c r="K565" s="1004">
        <v>1</v>
      </c>
      <c r="L565" s="1004">
        <v>1</v>
      </c>
      <c r="M565" s="1000">
        <v>0</v>
      </c>
      <c r="N565" s="1000">
        <v>0</v>
      </c>
      <c r="O565" s="1000">
        <v>0</v>
      </c>
      <c r="P565" s="1000" t="s">
        <v>364</v>
      </c>
      <c r="Q565" s="1000">
        <v>1</v>
      </c>
      <c r="R565" s="1000">
        <v>1</v>
      </c>
      <c r="S565" s="1000">
        <v>0</v>
      </c>
      <c r="T565" s="1000">
        <v>0</v>
      </c>
    </row>
    <row r="566" spans="1:20" outlineLevel="4">
      <c r="A566" s="981" t="s">
        <v>635</v>
      </c>
      <c r="B566" s="981"/>
      <c r="C566" s="981">
        <v>33</v>
      </c>
      <c r="D566" s="982">
        <v>46110</v>
      </c>
      <c r="E566" s="982">
        <v>46148</v>
      </c>
      <c r="F566" s="982">
        <v>46110</v>
      </c>
      <c r="G566" s="982">
        <v>46147</v>
      </c>
      <c r="H566" s="982">
        <v>0</v>
      </c>
      <c r="I566" s="981">
        <v>0</v>
      </c>
      <c r="J566" s="981">
        <v>0</v>
      </c>
      <c r="K566" s="984">
        <v>0</v>
      </c>
      <c r="L566" s="984">
        <v>0</v>
      </c>
      <c r="M566" s="981">
        <v>0</v>
      </c>
      <c r="N566" s="981">
        <v>0</v>
      </c>
      <c r="O566" s="981">
        <v>0</v>
      </c>
      <c r="P566" s="981"/>
      <c r="Q566" s="981">
        <v>3</v>
      </c>
      <c r="R566" s="981">
        <v>3</v>
      </c>
      <c r="S566" s="981">
        <v>0</v>
      </c>
      <c r="T566" s="981">
        <v>0</v>
      </c>
    </row>
    <row r="567" spans="1:20" outlineLevel="5">
      <c r="A567" s="936" t="s">
        <v>914</v>
      </c>
      <c r="B567" s="936" t="s">
        <v>730</v>
      </c>
      <c r="C567" s="936">
        <v>33</v>
      </c>
      <c r="D567" s="937">
        <v>46110</v>
      </c>
      <c r="E567" s="937">
        <v>46148</v>
      </c>
      <c r="F567" s="937">
        <v>46110</v>
      </c>
      <c r="G567" s="937">
        <v>46147</v>
      </c>
      <c r="H567" s="937">
        <v>0</v>
      </c>
      <c r="I567" s="936">
        <v>0</v>
      </c>
      <c r="J567" s="936">
        <v>0</v>
      </c>
      <c r="K567" s="939">
        <v>1</v>
      </c>
      <c r="L567" s="939">
        <v>1</v>
      </c>
      <c r="M567" s="936">
        <v>0</v>
      </c>
      <c r="N567" s="936">
        <v>0</v>
      </c>
      <c r="O567" s="936">
        <v>0</v>
      </c>
      <c r="P567" s="936" t="s">
        <v>364</v>
      </c>
      <c r="Q567" s="936">
        <v>1</v>
      </c>
      <c r="R567" s="936">
        <v>1</v>
      </c>
      <c r="S567" s="936">
        <v>0</v>
      </c>
      <c r="T567" s="936">
        <v>0</v>
      </c>
    </row>
    <row r="568" spans="1:20" outlineLevel="5">
      <c r="A568" s="936" t="s">
        <v>915</v>
      </c>
      <c r="B568" s="936" t="s">
        <v>732</v>
      </c>
      <c r="C568" s="936">
        <v>33</v>
      </c>
      <c r="D568" s="937">
        <v>46110</v>
      </c>
      <c r="E568" s="937">
        <v>46148</v>
      </c>
      <c r="F568" s="937">
        <v>46110</v>
      </c>
      <c r="G568" s="937">
        <v>46147</v>
      </c>
      <c r="H568" s="937">
        <v>0</v>
      </c>
      <c r="I568" s="936">
        <v>0</v>
      </c>
      <c r="J568" s="936">
        <v>0</v>
      </c>
      <c r="K568" s="939">
        <v>1</v>
      </c>
      <c r="L568" s="939">
        <v>1</v>
      </c>
      <c r="M568" s="936">
        <v>0</v>
      </c>
      <c r="N568" s="936">
        <v>0</v>
      </c>
      <c r="O568" s="936">
        <v>0</v>
      </c>
      <c r="P568" s="936" t="s">
        <v>364</v>
      </c>
      <c r="Q568" s="936">
        <v>1</v>
      </c>
      <c r="R568" s="936">
        <v>1</v>
      </c>
      <c r="S568" s="936">
        <v>0</v>
      </c>
      <c r="T568" s="936">
        <v>0</v>
      </c>
    </row>
    <row r="569" spans="1:20" outlineLevel="5">
      <c r="A569" s="1000" t="s">
        <v>916</v>
      </c>
      <c r="B569" s="1000" t="s">
        <v>734</v>
      </c>
      <c r="C569" s="1000">
        <v>33</v>
      </c>
      <c r="D569" s="1001">
        <v>46110</v>
      </c>
      <c r="E569" s="1001">
        <v>46148</v>
      </c>
      <c r="F569" s="1001">
        <v>46110</v>
      </c>
      <c r="G569" s="1001">
        <v>46147</v>
      </c>
      <c r="H569" s="1001">
        <v>0</v>
      </c>
      <c r="I569" s="1000">
        <v>0</v>
      </c>
      <c r="J569" s="1000">
        <v>0</v>
      </c>
      <c r="K569" s="1004">
        <v>1</v>
      </c>
      <c r="L569" s="1004">
        <v>1</v>
      </c>
      <c r="M569" s="1000">
        <v>0</v>
      </c>
      <c r="N569" s="1000">
        <v>0</v>
      </c>
      <c r="O569" s="1000">
        <v>0</v>
      </c>
      <c r="P569" s="1000" t="s">
        <v>364</v>
      </c>
      <c r="Q569" s="1000">
        <v>1</v>
      </c>
      <c r="R569" s="1000">
        <v>1</v>
      </c>
      <c r="S569" s="1000">
        <v>0</v>
      </c>
      <c r="T569" s="1000">
        <v>0</v>
      </c>
    </row>
    <row r="570" spans="1:20" outlineLevel="4">
      <c r="A570" s="981" t="s">
        <v>640</v>
      </c>
      <c r="B570" s="981"/>
      <c r="C570" s="981">
        <v>43</v>
      </c>
      <c r="D570" s="982">
        <v>46093</v>
      </c>
      <c r="E570" s="982">
        <v>46148</v>
      </c>
      <c r="F570" s="982">
        <v>46093</v>
      </c>
      <c r="G570" s="982">
        <v>46147</v>
      </c>
      <c r="H570" s="982">
        <v>0</v>
      </c>
      <c r="I570" s="981">
        <v>0</v>
      </c>
      <c r="J570" s="981">
        <v>0</v>
      </c>
      <c r="K570" s="984">
        <v>0</v>
      </c>
      <c r="L570" s="984">
        <v>0</v>
      </c>
      <c r="M570" s="981">
        <v>0</v>
      </c>
      <c r="N570" s="981">
        <v>0</v>
      </c>
      <c r="O570" s="981">
        <v>0</v>
      </c>
      <c r="P570" s="981"/>
      <c r="Q570" s="981">
        <v>2</v>
      </c>
      <c r="R570" s="981">
        <v>2</v>
      </c>
      <c r="S570" s="981">
        <v>0</v>
      </c>
      <c r="T570" s="981">
        <v>0</v>
      </c>
    </row>
    <row r="571" spans="1:20" outlineLevel="5">
      <c r="A571" s="936" t="s">
        <v>917</v>
      </c>
      <c r="B571" s="936" t="s">
        <v>736</v>
      </c>
      <c r="C571" s="936">
        <v>43</v>
      </c>
      <c r="D571" s="937">
        <v>46093</v>
      </c>
      <c r="E571" s="937">
        <v>46148</v>
      </c>
      <c r="F571" s="937">
        <v>46093</v>
      </c>
      <c r="G571" s="937">
        <v>46147</v>
      </c>
      <c r="H571" s="937">
        <v>0</v>
      </c>
      <c r="I571" s="936">
        <v>0</v>
      </c>
      <c r="J571" s="936">
        <v>0</v>
      </c>
      <c r="K571" s="939">
        <v>1</v>
      </c>
      <c r="L571" s="939">
        <v>1</v>
      </c>
      <c r="M571" s="936">
        <v>0</v>
      </c>
      <c r="N571" s="936">
        <v>0</v>
      </c>
      <c r="O571" s="936">
        <v>0</v>
      </c>
      <c r="P571" s="936" t="s">
        <v>364</v>
      </c>
      <c r="Q571" s="936">
        <v>1</v>
      </c>
      <c r="R571" s="936">
        <v>1</v>
      </c>
      <c r="S571" s="936">
        <v>0</v>
      </c>
      <c r="T571" s="936">
        <v>0</v>
      </c>
    </row>
    <row r="572" spans="1:20" outlineLevel="5">
      <c r="A572" s="1000" t="s">
        <v>918</v>
      </c>
      <c r="B572" s="1000" t="s">
        <v>738</v>
      </c>
      <c r="C572" s="1000">
        <v>38</v>
      </c>
      <c r="D572" s="1001">
        <v>46099</v>
      </c>
      <c r="E572" s="1001">
        <v>46148</v>
      </c>
      <c r="F572" s="1001">
        <v>46099</v>
      </c>
      <c r="G572" s="1001">
        <v>46147</v>
      </c>
      <c r="H572" s="1001">
        <v>0</v>
      </c>
      <c r="I572" s="1000">
        <v>0</v>
      </c>
      <c r="J572" s="1000">
        <v>0</v>
      </c>
      <c r="K572" s="1004">
        <v>1</v>
      </c>
      <c r="L572" s="1004">
        <v>1</v>
      </c>
      <c r="M572" s="1000">
        <v>0</v>
      </c>
      <c r="N572" s="1000">
        <v>0</v>
      </c>
      <c r="O572" s="1000">
        <v>0</v>
      </c>
      <c r="P572" s="1000" t="s">
        <v>364</v>
      </c>
      <c r="Q572" s="1000">
        <v>1</v>
      </c>
      <c r="R572" s="1000">
        <v>1</v>
      </c>
      <c r="S572" s="1000">
        <v>0</v>
      </c>
      <c r="T572" s="1000">
        <v>0</v>
      </c>
    </row>
    <row r="573" spans="1:20" outlineLevel="4">
      <c r="A573" s="981" t="s">
        <v>645</v>
      </c>
      <c r="B573" s="981"/>
      <c r="C573" s="981">
        <v>8</v>
      </c>
      <c r="D573" s="982">
        <v>46154</v>
      </c>
      <c r="E573" s="982">
        <v>46163</v>
      </c>
      <c r="F573" s="982">
        <v>46154</v>
      </c>
      <c r="G573" s="982">
        <v>46162</v>
      </c>
      <c r="H573" s="982">
        <v>0</v>
      </c>
      <c r="I573" s="981">
        <v>0</v>
      </c>
      <c r="J573" s="981">
        <v>0</v>
      </c>
      <c r="K573" s="984">
        <v>0</v>
      </c>
      <c r="L573" s="984">
        <v>0</v>
      </c>
      <c r="M573" s="981">
        <v>0</v>
      </c>
      <c r="N573" s="981">
        <v>0</v>
      </c>
      <c r="O573" s="981">
        <v>0</v>
      </c>
      <c r="P573" s="981"/>
      <c r="Q573" s="981">
        <v>1</v>
      </c>
      <c r="R573" s="981">
        <v>1</v>
      </c>
      <c r="S573" s="981">
        <v>0</v>
      </c>
      <c r="T573" s="981">
        <v>0</v>
      </c>
    </row>
    <row r="574" spans="1:20" outlineLevel="5">
      <c r="A574" s="936" t="s">
        <v>919</v>
      </c>
      <c r="B574" s="936" t="s">
        <v>740</v>
      </c>
      <c r="C574" s="936">
        <v>8</v>
      </c>
      <c r="D574" s="937">
        <v>46154</v>
      </c>
      <c r="E574" s="937">
        <v>46163</v>
      </c>
      <c r="F574" s="937">
        <v>46154</v>
      </c>
      <c r="G574" s="937">
        <v>46162</v>
      </c>
      <c r="H574" s="937">
        <v>0</v>
      </c>
      <c r="I574" s="936">
        <v>0</v>
      </c>
      <c r="J574" s="936">
        <v>0</v>
      </c>
      <c r="K574" s="939">
        <v>1</v>
      </c>
      <c r="L574" s="939">
        <v>1</v>
      </c>
      <c r="M574" s="936">
        <v>0</v>
      </c>
      <c r="N574" s="936">
        <v>0</v>
      </c>
      <c r="O574" s="936">
        <v>0</v>
      </c>
      <c r="P574" s="936" t="s">
        <v>364</v>
      </c>
      <c r="Q574" s="936">
        <v>1</v>
      </c>
      <c r="R574" s="936">
        <v>1</v>
      </c>
      <c r="S574" s="936">
        <v>0</v>
      </c>
      <c r="T574" s="936">
        <v>0</v>
      </c>
    </row>
    <row r="575" spans="1:20" outlineLevel="4">
      <c r="A575" s="981" t="s">
        <v>741</v>
      </c>
      <c r="B575" s="981"/>
      <c r="C575" s="981">
        <v>30</v>
      </c>
      <c r="D575" s="982">
        <v>46113</v>
      </c>
      <c r="E575" s="982">
        <v>46148</v>
      </c>
      <c r="F575" s="982">
        <v>46113</v>
      </c>
      <c r="G575" s="982">
        <v>46147</v>
      </c>
      <c r="H575" s="982">
        <v>0</v>
      </c>
      <c r="I575" s="981">
        <v>0</v>
      </c>
      <c r="J575" s="981">
        <v>0</v>
      </c>
      <c r="K575" s="984">
        <v>0</v>
      </c>
      <c r="L575" s="984">
        <v>0</v>
      </c>
      <c r="M575" s="981">
        <v>0</v>
      </c>
      <c r="N575" s="981">
        <v>0</v>
      </c>
      <c r="O575" s="981">
        <v>0</v>
      </c>
      <c r="P575" s="981"/>
      <c r="Q575" s="981">
        <v>1</v>
      </c>
      <c r="R575" s="981">
        <v>1</v>
      </c>
      <c r="S575" s="981">
        <v>0</v>
      </c>
      <c r="T575" s="981">
        <v>0</v>
      </c>
    </row>
    <row r="576" spans="1:20" outlineLevel="5">
      <c r="A576" s="936" t="s">
        <v>920</v>
      </c>
      <c r="B576" s="936" t="s">
        <v>743</v>
      </c>
      <c r="C576" s="936">
        <v>30</v>
      </c>
      <c r="D576" s="937">
        <v>46113</v>
      </c>
      <c r="E576" s="937">
        <v>46148</v>
      </c>
      <c r="F576" s="937">
        <v>46113</v>
      </c>
      <c r="G576" s="937">
        <v>46147</v>
      </c>
      <c r="H576" s="938">
        <v>0</v>
      </c>
      <c r="I576" s="938">
        <v>0</v>
      </c>
      <c r="J576" s="938">
        <v>0</v>
      </c>
      <c r="K576" s="940">
        <v>1</v>
      </c>
      <c r="L576" s="940">
        <v>1</v>
      </c>
      <c r="M576" s="938">
        <v>0</v>
      </c>
      <c r="N576" s="936">
        <v>0</v>
      </c>
      <c r="O576" s="936">
        <v>0</v>
      </c>
      <c r="P576" s="938" t="s">
        <v>364</v>
      </c>
      <c r="Q576" s="936">
        <v>1</v>
      </c>
      <c r="R576" s="936">
        <v>1</v>
      </c>
      <c r="S576" s="936">
        <v>0</v>
      </c>
      <c r="T576" s="936">
        <v>0</v>
      </c>
    </row>
    <row r="577" spans="1:20" outlineLevel="3">
      <c r="A577" s="967" t="s">
        <v>857</v>
      </c>
      <c r="B577" s="967"/>
      <c r="C577" s="967">
        <v>103</v>
      </c>
      <c r="D577" s="968">
        <v>46086</v>
      </c>
      <c r="E577" s="968">
        <v>46215</v>
      </c>
      <c r="F577" s="968">
        <v>46086</v>
      </c>
      <c r="G577" s="968"/>
      <c r="H577" s="969">
        <v>1505168.46</v>
      </c>
      <c r="I577" s="969">
        <v>1474424.67</v>
      </c>
      <c r="J577" s="969">
        <v>1505168.46</v>
      </c>
      <c r="K577" s="970">
        <v>1</v>
      </c>
      <c r="L577" s="970">
        <v>0.97960000000000003</v>
      </c>
      <c r="M577" s="969">
        <v>0</v>
      </c>
      <c r="N577" s="967">
        <v>0</v>
      </c>
      <c r="O577" s="967">
        <v>0</v>
      </c>
      <c r="P577" s="969"/>
      <c r="Q577" s="967">
        <v>54</v>
      </c>
      <c r="R577" s="967">
        <v>43</v>
      </c>
      <c r="S577" s="967">
        <v>11</v>
      </c>
      <c r="T577" s="967">
        <v>0</v>
      </c>
    </row>
    <row r="578" spans="1:20" outlineLevel="4">
      <c r="A578" s="981" t="s">
        <v>609</v>
      </c>
      <c r="B578" s="981"/>
      <c r="C578" s="981">
        <v>100</v>
      </c>
      <c r="D578" s="982">
        <v>46086</v>
      </c>
      <c r="E578" s="982">
        <v>46211</v>
      </c>
      <c r="F578" s="982">
        <v>46086</v>
      </c>
      <c r="G578" s="982"/>
      <c r="H578" s="983">
        <v>1258805.6100000001</v>
      </c>
      <c r="I578" s="983">
        <v>1243095</v>
      </c>
      <c r="J578" s="983">
        <v>1258805.6100000001</v>
      </c>
      <c r="K578" s="984">
        <v>1</v>
      </c>
      <c r="L578" s="984">
        <v>0.98750000000000004</v>
      </c>
      <c r="M578" s="983">
        <v>0</v>
      </c>
      <c r="N578" s="981">
        <v>0</v>
      </c>
      <c r="O578" s="981">
        <v>0</v>
      </c>
      <c r="P578" s="983"/>
      <c r="Q578" s="981">
        <v>12</v>
      </c>
      <c r="R578" s="981">
        <v>8</v>
      </c>
      <c r="S578" s="981">
        <v>4</v>
      </c>
      <c r="T578" s="981">
        <v>0</v>
      </c>
    </row>
    <row r="579" spans="1:20" outlineLevel="5">
      <c r="A579" s="936" t="s">
        <v>921</v>
      </c>
      <c r="B579" s="936" t="s">
        <v>664</v>
      </c>
      <c r="C579" s="936">
        <v>39</v>
      </c>
      <c r="D579" s="937">
        <v>46086</v>
      </c>
      <c r="E579" s="937">
        <v>46135</v>
      </c>
      <c r="F579" s="937">
        <v>46086</v>
      </c>
      <c r="G579" s="937">
        <v>46136</v>
      </c>
      <c r="H579" s="938">
        <v>328050</v>
      </c>
      <c r="I579" s="938">
        <v>328050</v>
      </c>
      <c r="J579" s="938">
        <v>328050</v>
      </c>
      <c r="K579" s="939">
        <v>1</v>
      </c>
      <c r="L579" s="939">
        <v>1</v>
      </c>
      <c r="M579" s="938">
        <v>0</v>
      </c>
      <c r="N579" s="936">
        <v>0</v>
      </c>
      <c r="O579" s="936">
        <v>0</v>
      </c>
      <c r="P579" s="938" t="s">
        <v>364</v>
      </c>
      <c r="Q579" s="936">
        <v>1</v>
      </c>
      <c r="R579" s="936">
        <v>1</v>
      </c>
      <c r="S579" s="936">
        <v>0</v>
      </c>
      <c r="T579" s="936">
        <v>0</v>
      </c>
    </row>
    <row r="580" spans="1:20" outlineLevel="5">
      <c r="A580" s="936" t="s">
        <v>923</v>
      </c>
      <c r="B580" s="936" t="s">
        <v>668</v>
      </c>
      <c r="C580" s="936">
        <v>12</v>
      </c>
      <c r="D580" s="937">
        <v>46142</v>
      </c>
      <c r="E580" s="937">
        <v>46155</v>
      </c>
      <c r="F580" s="937">
        <v>46142</v>
      </c>
      <c r="G580" s="937">
        <v>46155</v>
      </c>
      <c r="H580" s="938">
        <v>77220</v>
      </c>
      <c r="I580" s="938">
        <v>77220</v>
      </c>
      <c r="J580" s="938">
        <v>77220</v>
      </c>
      <c r="K580" s="939">
        <v>1</v>
      </c>
      <c r="L580" s="939">
        <v>1</v>
      </c>
      <c r="M580" s="938">
        <v>0</v>
      </c>
      <c r="N580" s="936">
        <v>0</v>
      </c>
      <c r="O580" s="936">
        <v>0</v>
      </c>
      <c r="P580" s="938" t="s">
        <v>364</v>
      </c>
      <c r="Q580" s="936">
        <v>1</v>
      </c>
      <c r="R580" s="936">
        <v>1</v>
      </c>
      <c r="S580" s="936">
        <v>0</v>
      </c>
      <c r="T580" s="936">
        <v>0</v>
      </c>
    </row>
    <row r="581" spans="1:20" outlineLevel="5">
      <c r="A581" s="936" t="s">
        <v>922</v>
      </c>
      <c r="B581" s="936" t="s">
        <v>666</v>
      </c>
      <c r="C581" s="936">
        <v>12</v>
      </c>
      <c r="D581" s="937">
        <v>46142</v>
      </c>
      <c r="E581" s="937">
        <v>46155</v>
      </c>
      <c r="F581" s="937">
        <v>46142</v>
      </c>
      <c r="G581" s="937">
        <v>46155</v>
      </c>
      <c r="H581" s="938">
        <v>268488</v>
      </c>
      <c r="I581" s="938">
        <v>268488</v>
      </c>
      <c r="J581" s="938">
        <v>268488</v>
      </c>
      <c r="K581" s="939">
        <v>1</v>
      </c>
      <c r="L581" s="939">
        <v>1</v>
      </c>
      <c r="M581" s="938">
        <v>0</v>
      </c>
      <c r="N581" s="936">
        <v>0</v>
      </c>
      <c r="O581" s="936">
        <v>0</v>
      </c>
      <c r="P581" s="938" t="s">
        <v>364</v>
      </c>
      <c r="Q581" s="936">
        <v>1</v>
      </c>
      <c r="R581" s="936">
        <v>1</v>
      </c>
      <c r="S581" s="936">
        <v>0</v>
      </c>
      <c r="T581" s="936">
        <v>0</v>
      </c>
    </row>
    <row r="582" spans="1:20" outlineLevel="5">
      <c r="A582" s="936" t="s">
        <v>924</v>
      </c>
      <c r="B582" s="936" t="s">
        <v>670</v>
      </c>
      <c r="C582" s="936">
        <v>12</v>
      </c>
      <c r="D582" s="937">
        <v>46142</v>
      </c>
      <c r="E582" s="937">
        <v>46155</v>
      </c>
      <c r="F582" s="937">
        <v>46142</v>
      </c>
      <c r="G582" s="937">
        <v>46155</v>
      </c>
      <c r="H582" s="938">
        <v>388665</v>
      </c>
      <c r="I582" s="938">
        <v>388665</v>
      </c>
      <c r="J582" s="938">
        <v>388665</v>
      </c>
      <c r="K582" s="939">
        <v>1</v>
      </c>
      <c r="L582" s="939">
        <v>1</v>
      </c>
      <c r="M582" s="938">
        <v>0</v>
      </c>
      <c r="N582" s="936">
        <v>0</v>
      </c>
      <c r="O582" s="936">
        <v>0</v>
      </c>
      <c r="P582" s="938" t="s">
        <v>364</v>
      </c>
      <c r="Q582" s="936">
        <v>1</v>
      </c>
      <c r="R582" s="936">
        <v>1</v>
      </c>
      <c r="S582" s="936">
        <v>0</v>
      </c>
      <c r="T582" s="936">
        <v>0</v>
      </c>
    </row>
    <row r="583" spans="1:20" outlineLevel="5">
      <c r="A583" s="936" t="s">
        <v>925</v>
      </c>
      <c r="B583" s="936" t="s">
        <v>3162</v>
      </c>
      <c r="C583" s="936">
        <v>39</v>
      </c>
      <c r="D583" s="937">
        <v>46148</v>
      </c>
      <c r="E583" s="937">
        <v>46197</v>
      </c>
      <c r="F583" s="937">
        <v>46148</v>
      </c>
      <c r="G583" s="937">
        <v>46197</v>
      </c>
      <c r="H583" s="938">
        <v>2838.4</v>
      </c>
      <c r="I583" s="938">
        <v>2838.4</v>
      </c>
      <c r="J583" s="938">
        <v>2838.4</v>
      </c>
      <c r="K583" s="940">
        <v>1</v>
      </c>
      <c r="L583" s="939">
        <v>1</v>
      </c>
      <c r="M583" s="936">
        <v>0</v>
      </c>
      <c r="N583" s="936">
        <v>0</v>
      </c>
      <c r="O583" s="936">
        <v>0</v>
      </c>
      <c r="P583" s="938" t="s">
        <v>364</v>
      </c>
      <c r="Q583" s="936">
        <v>1</v>
      </c>
      <c r="R583" s="936">
        <v>1</v>
      </c>
      <c r="S583" s="936">
        <v>0</v>
      </c>
      <c r="T583" s="936">
        <v>0</v>
      </c>
    </row>
    <row r="584" spans="1:20" outlineLevel="5">
      <c r="A584" s="936" t="s">
        <v>926</v>
      </c>
      <c r="B584" s="936" t="s">
        <v>3165</v>
      </c>
      <c r="C584" s="936">
        <v>39</v>
      </c>
      <c r="D584" s="937">
        <v>46148</v>
      </c>
      <c r="E584" s="937">
        <v>46197</v>
      </c>
      <c r="F584" s="937">
        <v>46148</v>
      </c>
      <c r="G584" s="937">
        <v>46197</v>
      </c>
      <c r="H584" s="938">
        <v>1071.1400000000001</v>
      </c>
      <c r="I584" s="938">
        <v>1071.1400000000001</v>
      </c>
      <c r="J584" s="938">
        <v>1071.1400000000001</v>
      </c>
      <c r="K584" s="939">
        <v>1</v>
      </c>
      <c r="L584" s="939">
        <v>1</v>
      </c>
      <c r="M584" s="938">
        <v>0</v>
      </c>
      <c r="N584" s="936">
        <v>0</v>
      </c>
      <c r="O584" s="936">
        <v>0</v>
      </c>
      <c r="P584" s="938" t="s">
        <v>364</v>
      </c>
      <c r="Q584" s="936">
        <v>1</v>
      </c>
      <c r="R584" s="936">
        <v>1</v>
      </c>
      <c r="S584" s="936">
        <v>0</v>
      </c>
      <c r="T584" s="936">
        <v>0</v>
      </c>
    </row>
    <row r="585" spans="1:20" outlineLevel="5">
      <c r="A585" s="936" t="s">
        <v>927</v>
      </c>
      <c r="B585" s="936" t="s">
        <v>3168</v>
      </c>
      <c r="C585" s="936">
        <v>39</v>
      </c>
      <c r="D585" s="937">
        <v>46148</v>
      </c>
      <c r="E585" s="937">
        <v>46197</v>
      </c>
      <c r="F585" s="937">
        <v>46148</v>
      </c>
      <c r="G585" s="937">
        <v>46197</v>
      </c>
      <c r="H585" s="938">
        <v>51550.02</v>
      </c>
      <c r="I585" s="938">
        <v>51550.02</v>
      </c>
      <c r="J585" s="938">
        <v>51550.02</v>
      </c>
      <c r="K585" s="940">
        <v>1</v>
      </c>
      <c r="L585" s="939">
        <v>1</v>
      </c>
      <c r="M585" s="936">
        <v>0</v>
      </c>
      <c r="N585" s="936">
        <v>0</v>
      </c>
      <c r="O585" s="936">
        <v>0</v>
      </c>
      <c r="P585" s="936" t="s">
        <v>364</v>
      </c>
      <c r="Q585" s="936">
        <v>1</v>
      </c>
      <c r="R585" s="936">
        <v>1</v>
      </c>
      <c r="S585" s="936">
        <v>0</v>
      </c>
      <c r="T585" s="936">
        <v>0</v>
      </c>
    </row>
    <row r="586" spans="1:20" outlineLevel="5">
      <c r="A586" s="936" t="s">
        <v>928</v>
      </c>
      <c r="B586" s="936" t="s">
        <v>3171</v>
      </c>
      <c r="C586" s="936">
        <v>39</v>
      </c>
      <c r="D586" s="937">
        <v>46148</v>
      </c>
      <c r="E586" s="937">
        <v>46197</v>
      </c>
      <c r="F586" s="937">
        <v>46148</v>
      </c>
      <c r="G586" s="937">
        <v>46197</v>
      </c>
      <c r="H586" s="938">
        <v>62370</v>
      </c>
      <c r="I586" s="938">
        <v>62370</v>
      </c>
      <c r="J586" s="938">
        <v>62370</v>
      </c>
      <c r="K586" s="939">
        <v>1</v>
      </c>
      <c r="L586" s="939">
        <v>1</v>
      </c>
      <c r="M586" s="938">
        <v>0</v>
      </c>
      <c r="N586" s="936">
        <v>0</v>
      </c>
      <c r="O586" s="936">
        <v>0</v>
      </c>
      <c r="P586" s="938" t="s">
        <v>364</v>
      </c>
      <c r="Q586" s="936">
        <v>1</v>
      </c>
      <c r="R586" s="936">
        <v>1</v>
      </c>
      <c r="S586" s="936">
        <v>0</v>
      </c>
      <c r="T586" s="936">
        <v>0</v>
      </c>
    </row>
    <row r="587" spans="1:20" outlineLevel="5">
      <c r="A587" s="936" t="s">
        <v>3163</v>
      </c>
      <c r="B587" s="936" t="s">
        <v>3164</v>
      </c>
      <c r="C587" s="936">
        <v>12</v>
      </c>
      <c r="D587" s="937">
        <v>46198</v>
      </c>
      <c r="E587" s="937">
        <v>46211</v>
      </c>
      <c r="F587" s="937">
        <v>46261</v>
      </c>
      <c r="G587" s="937"/>
      <c r="H587" s="938">
        <v>1892.27</v>
      </c>
      <c r="I587" s="937">
        <v>1513.81</v>
      </c>
      <c r="J587" s="938">
        <v>1892.27</v>
      </c>
      <c r="K587" s="940">
        <v>1</v>
      </c>
      <c r="L587" s="939">
        <v>0.8</v>
      </c>
      <c r="M587" s="936">
        <v>0</v>
      </c>
      <c r="N587" s="936">
        <v>0</v>
      </c>
      <c r="O587" s="936">
        <v>0</v>
      </c>
      <c r="P587" s="938" t="s">
        <v>364</v>
      </c>
      <c r="Q587" s="936">
        <v>1</v>
      </c>
      <c r="R587" s="936">
        <v>0</v>
      </c>
      <c r="S587" s="936">
        <v>1</v>
      </c>
      <c r="T587" s="936">
        <v>0</v>
      </c>
    </row>
    <row r="588" spans="1:20" outlineLevel="5">
      <c r="A588" s="936" t="s">
        <v>3166</v>
      </c>
      <c r="B588" s="936" t="s">
        <v>3167</v>
      </c>
      <c r="C588" s="936">
        <v>12</v>
      </c>
      <c r="D588" s="937">
        <v>46198</v>
      </c>
      <c r="E588" s="937">
        <v>46211</v>
      </c>
      <c r="F588" s="937">
        <v>46261</v>
      </c>
      <c r="G588" s="937"/>
      <c r="H588" s="938">
        <v>714.1</v>
      </c>
      <c r="I588" s="938">
        <v>571.28</v>
      </c>
      <c r="J588" s="938">
        <v>714.1</v>
      </c>
      <c r="K588" s="939">
        <v>1</v>
      </c>
      <c r="L588" s="939">
        <v>0.8</v>
      </c>
      <c r="M588" s="938">
        <v>0</v>
      </c>
      <c r="N588" s="936">
        <v>0</v>
      </c>
      <c r="O588" s="936">
        <v>0</v>
      </c>
      <c r="P588" s="938" t="s">
        <v>364</v>
      </c>
      <c r="Q588" s="936">
        <v>1</v>
      </c>
      <c r="R588" s="936">
        <v>0</v>
      </c>
      <c r="S588" s="936">
        <v>1</v>
      </c>
      <c r="T588" s="936">
        <v>0</v>
      </c>
    </row>
    <row r="589" spans="1:20" outlineLevel="5">
      <c r="A589" s="936" t="s">
        <v>3169</v>
      </c>
      <c r="B589" s="936" t="s">
        <v>3170</v>
      </c>
      <c r="C589" s="936">
        <v>12</v>
      </c>
      <c r="D589" s="937">
        <v>46198</v>
      </c>
      <c r="E589" s="937">
        <v>46211</v>
      </c>
      <c r="F589" s="937">
        <v>46261</v>
      </c>
      <c r="G589" s="937"/>
      <c r="H589" s="938">
        <v>34366.68</v>
      </c>
      <c r="I589" s="937">
        <v>27493.34</v>
      </c>
      <c r="J589" s="938">
        <v>34366.68</v>
      </c>
      <c r="K589" s="940">
        <v>1</v>
      </c>
      <c r="L589" s="939">
        <v>0.8</v>
      </c>
      <c r="M589" s="936">
        <v>0</v>
      </c>
      <c r="N589" s="936">
        <v>0</v>
      </c>
      <c r="O589" s="936">
        <v>0</v>
      </c>
      <c r="P589" s="938" t="s">
        <v>364</v>
      </c>
      <c r="Q589" s="936">
        <v>1</v>
      </c>
      <c r="R589" s="936">
        <v>0</v>
      </c>
      <c r="S589" s="936">
        <v>1</v>
      </c>
      <c r="T589" s="936">
        <v>0</v>
      </c>
    </row>
    <row r="590" spans="1:20" outlineLevel="5">
      <c r="A590" s="1000" t="s">
        <v>3172</v>
      </c>
      <c r="B590" s="1000" t="s">
        <v>3173</v>
      </c>
      <c r="C590" s="1000">
        <v>12</v>
      </c>
      <c r="D590" s="1001">
        <v>46198</v>
      </c>
      <c r="E590" s="1001">
        <v>46211</v>
      </c>
      <c r="F590" s="1001">
        <v>46261</v>
      </c>
      <c r="G590" s="1001"/>
      <c r="H590" s="1002">
        <v>41580</v>
      </c>
      <c r="I590" s="1002">
        <v>33264</v>
      </c>
      <c r="J590" s="1002">
        <v>41580</v>
      </c>
      <c r="K590" s="1004">
        <v>1</v>
      </c>
      <c r="L590" s="1004">
        <v>0.8</v>
      </c>
      <c r="M590" s="1002">
        <v>0</v>
      </c>
      <c r="N590" s="1000">
        <v>0</v>
      </c>
      <c r="O590" s="1000">
        <v>0</v>
      </c>
      <c r="P590" s="1002" t="s">
        <v>364</v>
      </c>
      <c r="Q590" s="1000">
        <v>1</v>
      </c>
      <c r="R590" s="1000">
        <v>0</v>
      </c>
      <c r="S590" s="1000">
        <v>1</v>
      </c>
      <c r="T590" s="1000">
        <v>0</v>
      </c>
    </row>
    <row r="591" spans="1:20" outlineLevel="4">
      <c r="A591" s="981" t="s">
        <v>627</v>
      </c>
      <c r="B591" s="981"/>
      <c r="C591" s="981">
        <v>50</v>
      </c>
      <c r="D591" s="982">
        <v>46093</v>
      </c>
      <c r="E591" s="982">
        <v>46155</v>
      </c>
      <c r="F591" s="982">
        <v>46093</v>
      </c>
      <c r="G591" s="982">
        <v>46155</v>
      </c>
      <c r="H591" s="983">
        <v>14485.23</v>
      </c>
      <c r="I591" s="983">
        <v>14485.23</v>
      </c>
      <c r="J591" s="983">
        <v>14485.23</v>
      </c>
      <c r="K591" s="984">
        <v>1</v>
      </c>
      <c r="L591" s="984">
        <v>1</v>
      </c>
      <c r="M591" s="983">
        <v>0</v>
      </c>
      <c r="N591" s="981">
        <v>0</v>
      </c>
      <c r="O591" s="981">
        <v>0</v>
      </c>
      <c r="P591" s="983"/>
      <c r="Q591" s="981">
        <v>5</v>
      </c>
      <c r="R591" s="981">
        <v>5</v>
      </c>
      <c r="S591" s="981">
        <v>0</v>
      </c>
      <c r="T591" s="981">
        <v>0</v>
      </c>
    </row>
    <row r="592" spans="1:20" outlineLevel="5">
      <c r="A592" s="936" t="s">
        <v>930</v>
      </c>
      <c r="B592" s="936" t="s">
        <v>682</v>
      </c>
      <c r="C592" s="936">
        <v>50</v>
      </c>
      <c r="D592" s="937">
        <v>46093</v>
      </c>
      <c r="E592" s="937">
        <v>46155</v>
      </c>
      <c r="F592" s="937">
        <v>46093</v>
      </c>
      <c r="G592" s="937">
        <v>46155</v>
      </c>
      <c r="H592" s="938">
        <v>4669.6499999999996</v>
      </c>
      <c r="I592" s="938">
        <v>4669.6499999999996</v>
      </c>
      <c r="J592" s="938">
        <v>4669.6499999999996</v>
      </c>
      <c r="K592" s="939">
        <v>1</v>
      </c>
      <c r="L592" s="939">
        <v>1</v>
      </c>
      <c r="M592" s="938">
        <v>0</v>
      </c>
      <c r="N592" s="936">
        <v>0</v>
      </c>
      <c r="O592" s="936">
        <v>0</v>
      </c>
      <c r="P592" s="938" t="s">
        <v>364</v>
      </c>
      <c r="Q592" s="936">
        <v>1</v>
      </c>
      <c r="R592" s="936">
        <v>1</v>
      </c>
      <c r="S592" s="936">
        <v>0</v>
      </c>
      <c r="T592" s="936">
        <v>0</v>
      </c>
    </row>
    <row r="593" spans="1:20" outlineLevel="5">
      <c r="A593" s="936" t="s">
        <v>929</v>
      </c>
      <c r="B593" s="936" t="s">
        <v>680</v>
      </c>
      <c r="C593" s="936">
        <v>18</v>
      </c>
      <c r="D593" s="937">
        <v>46135</v>
      </c>
      <c r="E593" s="937">
        <v>46155</v>
      </c>
      <c r="F593" s="937">
        <v>46135</v>
      </c>
      <c r="G593" s="937">
        <v>46155</v>
      </c>
      <c r="H593" s="938">
        <v>4291.38</v>
      </c>
      <c r="I593" s="938">
        <v>4291.38</v>
      </c>
      <c r="J593" s="938">
        <v>4291.38</v>
      </c>
      <c r="K593" s="939">
        <v>1</v>
      </c>
      <c r="L593" s="939">
        <v>1</v>
      </c>
      <c r="M593" s="938">
        <v>0</v>
      </c>
      <c r="N593" s="936">
        <v>0</v>
      </c>
      <c r="O593" s="936">
        <v>0</v>
      </c>
      <c r="P593" s="938" t="s">
        <v>364</v>
      </c>
      <c r="Q593" s="936">
        <v>1</v>
      </c>
      <c r="R593" s="936">
        <v>1</v>
      </c>
      <c r="S593" s="936">
        <v>0</v>
      </c>
      <c r="T593" s="936">
        <v>0</v>
      </c>
    </row>
    <row r="594" spans="1:20" outlineLevel="5">
      <c r="A594" s="936" t="s">
        <v>931</v>
      </c>
      <c r="B594" s="936" t="s">
        <v>684</v>
      </c>
      <c r="C594" s="936">
        <v>18</v>
      </c>
      <c r="D594" s="937">
        <v>46135</v>
      </c>
      <c r="E594" s="937">
        <v>46155</v>
      </c>
      <c r="F594" s="937">
        <v>46135</v>
      </c>
      <c r="G594" s="937">
        <v>46155</v>
      </c>
      <c r="H594" s="938">
        <v>1058.4000000000001</v>
      </c>
      <c r="I594" s="938">
        <v>1058.4000000000001</v>
      </c>
      <c r="J594" s="938">
        <v>1058.4000000000001</v>
      </c>
      <c r="K594" s="939">
        <v>1</v>
      </c>
      <c r="L594" s="939">
        <v>1</v>
      </c>
      <c r="M594" s="938">
        <v>0</v>
      </c>
      <c r="N594" s="936">
        <v>0</v>
      </c>
      <c r="O594" s="936">
        <v>0</v>
      </c>
      <c r="P594" s="938" t="s">
        <v>364</v>
      </c>
      <c r="Q594" s="936">
        <v>1</v>
      </c>
      <c r="R594" s="936">
        <v>1</v>
      </c>
      <c r="S594" s="936">
        <v>0</v>
      </c>
      <c r="T594" s="936">
        <v>0</v>
      </c>
    </row>
    <row r="595" spans="1:20" outlineLevel="5">
      <c r="A595" s="936" t="s">
        <v>932</v>
      </c>
      <c r="B595" s="936" t="s">
        <v>686</v>
      </c>
      <c r="C595" s="936">
        <v>18</v>
      </c>
      <c r="D595" s="937">
        <v>46135</v>
      </c>
      <c r="E595" s="937">
        <v>46155</v>
      </c>
      <c r="F595" s="937">
        <v>46135</v>
      </c>
      <c r="G595" s="937">
        <v>46155</v>
      </c>
      <c r="H595" s="938">
        <v>1117.8</v>
      </c>
      <c r="I595" s="938">
        <v>1117.8</v>
      </c>
      <c r="J595" s="938">
        <v>1117.8</v>
      </c>
      <c r="K595" s="939">
        <v>1</v>
      </c>
      <c r="L595" s="939">
        <v>1</v>
      </c>
      <c r="M595" s="938">
        <v>0</v>
      </c>
      <c r="N595" s="936">
        <v>0</v>
      </c>
      <c r="O595" s="936">
        <v>0</v>
      </c>
      <c r="P595" s="938" t="s">
        <v>364</v>
      </c>
      <c r="Q595" s="936">
        <v>1</v>
      </c>
      <c r="R595" s="936">
        <v>1</v>
      </c>
      <c r="S595" s="936">
        <v>0</v>
      </c>
      <c r="T595" s="936">
        <v>0</v>
      </c>
    </row>
    <row r="596" spans="1:20" outlineLevel="5">
      <c r="A596" s="1000" t="s">
        <v>933</v>
      </c>
      <c r="B596" s="1000" t="s">
        <v>688</v>
      </c>
      <c r="C596" s="1000">
        <v>18</v>
      </c>
      <c r="D596" s="1001">
        <v>46135</v>
      </c>
      <c r="E596" s="1001">
        <v>46155</v>
      </c>
      <c r="F596" s="1001">
        <v>46135</v>
      </c>
      <c r="G596" s="1001">
        <v>46155</v>
      </c>
      <c r="H596" s="1002">
        <v>3348</v>
      </c>
      <c r="I596" s="1002">
        <v>3348</v>
      </c>
      <c r="J596" s="1002">
        <v>3348</v>
      </c>
      <c r="K596" s="1004">
        <v>1</v>
      </c>
      <c r="L596" s="1004">
        <v>1</v>
      </c>
      <c r="M596" s="1002">
        <v>0</v>
      </c>
      <c r="N596" s="1000">
        <v>0</v>
      </c>
      <c r="O596" s="1000">
        <v>0</v>
      </c>
      <c r="P596" s="1002" t="s">
        <v>364</v>
      </c>
      <c r="Q596" s="1000">
        <v>1</v>
      </c>
      <c r="R596" s="1000">
        <v>1</v>
      </c>
      <c r="S596" s="1000">
        <v>0</v>
      </c>
      <c r="T596" s="1000">
        <v>0</v>
      </c>
    </row>
    <row r="597" spans="1:20" outlineLevel="4">
      <c r="A597" s="981" t="s">
        <v>689</v>
      </c>
      <c r="B597" s="981"/>
      <c r="C597" s="981">
        <v>7</v>
      </c>
      <c r="D597" s="982">
        <v>46148</v>
      </c>
      <c r="E597" s="982">
        <v>46155</v>
      </c>
      <c r="F597" s="982">
        <v>46148</v>
      </c>
      <c r="G597" s="982">
        <v>46155</v>
      </c>
      <c r="H597" s="983">
        <v>71383.95</v>
      </c>
      <c r="I597" s="983">
        <v>71383.95</v>
      </c>
      <c r="J597" s="983">
        <v>71383.95</v>
      </c>
      <c r="K597" s="984">
        <v>1</v>
      </c>
      <c r="L597" s="984">
        <v>1</v>
      </c>
      <c r="M597" s="983">
        <v>0</v>
      </c>
      <c r="N597" s="981">
        <v>0</v>
      </c>
      <c r="O597" s="981">
        <v>0</v>
      </c>
      <c r="P597" s="983"/>
      <c r="Q597" s="981">
        <v>12</v>
      </c>
      <c r="R597" s="981">
        <v>12</v>
      </c>
      <c r="S597" s="981">
        <v>0</v>
      </c>
      <c r="T597" s="981">
        <v>0</v>
      </c>
    </row>
    <row r="598" spans="1:20" outlineLevel="5">
      <c r="A598" s="936" t="s">
        <v>934</v>
      </c>
      <c r="B598" s="936" t="s">
        <v>691</v>
      </c>
      <c r="C598" s="936">
        <v>7</v>
      </c>
      <c r="D598" s="937">
        <v>46148</v>
      </c>
      <c r="E598" s="937">
        <v>46155</v>
      </c>
      <c r="F598" s="937">
        <v>46148</v>
      </c>
      <c r="G598" s="937">
        <v>46155</v>
      </c>
      <c r="H598" s="938">
        <v>5147.55</v>
      </c>
      <c r="I598" s="938">
        <v>5147.55</v>
      </c>
      <c r="J598" s="938">
        <v>5147.55</v>
      </c>
      <c r="K598" s="939">
        <v>1</v>
      </c>
      <c r="L598" s="939">
        <v>1</v>
      </c>
      <c r="M598" s="938">
        <v>0</v>
      </c>
      <c r="N598" s="936">
        <v>0</v>
      </c>
      <c r="O598" s="936">
        <v>0</v>
      </c>
      <c r="P598" s="938" t="s">
        <v>364</v>
      </c>
      <c r="Q598" s="936">
        <v>1</v>
      </c>
      <c r="R598" s="936">
        <v>1</v>
      </c>
      <c r="S598" s="936">
        <v>0</v>
      </c>
      <c r="T598" s="936">
        <v>0</v>
      </c>
    </row>
    <row r="599" spans="1:20" outlineLevel="5">
      <c r="A599" s="936" t="s">
        <v>938</v>
      </c>
      <c r="B599" s="936" t="s">
        <v>699</v>
      </c>
      <c r="C599" s="936">
        <v>7</v>
      </c>
      <c r="D599" s="937">
        <v>46148</v>
      </c>
      <c r="E599" s="937">
        <v>46155</v>
      </c>
      <c r="F599" s="937">
        <v>46148</v>
      </c>
      <c r="G599" s="937">
        <v>46155</v>
      </c>
      <c r="H599" s="938">
        <v>4819.5</v>
      </c>
      <c r="I599" s="938">
        <v>4819.5</v>
      </c>
      <c r="J599" s="938">
        <v>4819.5</v>
      </c>
      <c r="K599" s="939">
        <v>1</v>
      </c>
      <c r="L599" s="939">
        <v>1</v>
      </c>
      <c r="M599" s="938">
        <v>0</v>
      </c>
      <c r="N599" s="936">
        <v>0</v>
      </c>
      <c r="O599" s="936">
        <v>0</v>
      </c>
      <c r="P599" s="938" t="s">
        <v>364</v>
      </c>
      <c r="Q599" s="936">
        <v>1</v>
      </c>
      <c r="R599" s="936">
        <v>1</v>
      </c>
      <c r="S599" s="936">
        <v>0</v>
      </c>
      <c r="T599" s="936">
        <v>0</v>
      </c>
    </row>
    <row r="600" spans="1:20" outlineLevel="5">
      <c r="A600" s="936" t="s">
        <v>939</v>
      </c>
      <c r="B600" s="936" t="s">
        <v>701</v>
      </c>
      <c r="C600" s="936">
        <v>7</v>
      </c>
      <c r="D600" s="937">
        <v>46148</v>
      </c>
      <c r="E600" s="937">
        <v>46155</v>
      </c>
      <c r="F600" s="937">
        <v>46148</v>
      </c>
      <c r="G600" s="937">
        <v>46155</v>
      </c>
      <c r="H600" s="938">
        <v>1000.62</v>
      </c>
      <c r="I600" s="938">
        <v>1000.62</v>
      </c>
      <c r="J600" s="938">
        <v>1000.62</v>
      </c>
      <c r="K600" s="939">
        <v>1</v>
      </c>
      <c r="L600" s="939">
        <v>1</v>
      </c>
      <c r="M600" s="938">
        <v>0</v>
      </c>
      <c r="N600" s="936">
        <v>0</v>
      </c>
      <c r="O600" s="936">
        <v>0</v>
      </c>
      <c r="P600" s="938" t="s">
        <v>364</v>
      </c>
      <c r="Q600" s="936">
        <v>1</v>
      </c>
      <c r="R600" s="936">
        <v>1</v>
      </c>
      <c r="S600" s="936">
        <v>0</v>
      </c>
      <c r="T600" s="936">
        <v>0</v>
      </c>
    </row>
    <row r="601" spans="1:20" outlineLevel="5">
      <c r="A601" s="936" t="s">
        <v>940</v>
      </c>
      <c r="B601" s="936" t="s">
        <v>703</v>
      </c>
      <c r="C601" s="936">
        <v>7</v>
      </c>
      <c r="D601" s="937">
        <v>46148</v>
      </c>
      <c r="E601" s="937">
        <v>46155</v>
      </c>
      <c r="F601" s="937">
        <v>46148</v>
      </c>
      <c r="G601" s="937">
        <v>46155</v>
      </c>
      <c r="H601" s="938">
        <v>1992.33</v>
      </c>
      <c r="I601" s="938">
        <v>1992.33</v>
      </c>
      <c r="J601" s="938">
        <v>1992.33</v>
      </c>
      <c r="K601" s="939">
        <v>1</v>
      </c>
      <c r="L601" s="939">
        <v>1</v>
      </c>
      <c r="M601" s="938">
        <v>0</v>
      </c>
      <c r="N601" s="936">
        <v>0</v>
      </c>
      <c r="O601" s="936">
        <v>0</v>
      </c>
      <c r="P601" s="938" t="s">
        <v>364</v>
      </c>
      <c r="Q601" s="936">
        <v>1</v>
      </c>
      <c r="R601" s="936">
        <v>1</v>
      </c>
      <c r="S601" s="936">
        <v>0</v>
      </c>
      <c r="T601" s="936">
        <v>0</v>
      </c>
    </row>
    <row r="602" spans="1:20" outlineLevel="5">
      <c r="A602" s="936" t="s">
        <v>941</v>
      </c>
      <c r="B602" s="936" t="s">
        <v>705</v>
      </c>
      <c r="C602" s="936">
        <v>7</v>
      </c>
      <c r="D602" s="937">
        <v>46148</v>
      </c>
      <c r="E602" s="937">
        <v>46155</v>
      </c>
      <c r="F602" s="937">
        <v>46148</v>
      </c>
      <c r="G602" s="937">
        <v>46155</v>
      </c>
      <c r="H602" s="938">
        <v>1331.1</v>
      </c>
      <c r="I602" s="938">
        <v>1331.1</v>
      </c>
      <c r="J602" s="938">
        <v>1331.1</v>
      </c>
      <c r="K602" s="939">
        <v>1</v>
      </c>
      <c r="L602" s="939">
        <v>1</v>
      </c>
      <c r="M602" s="938">
        <v>0</v>
      </c>
      <c r="N602" s="936">
        <v>0</v>
      </c>
      <c r="O602" s="936">
        <v>0</v>
      </c>
      <c r="P602" s="938" t="s">
        <v>364</v>
      </c>
      <c r="Q602" s="936">
        <v>1</v>
      </c>
      <c r="R602" s="936">
        <v>1</v>
      </c>
      <c r="S602" s="936">
        <v>0</v>
      </c>
      <c r="T602" s="936">
        <v>0</v>
      </c>
    </row>
    <row r="603" spans="1:20" outlineLevel="5">
      <c r="A603" s="936" t="s">
        <v>942</v>
      </c>
      <c r="B603" s="936" t="s">
        <v>707</v>
      </c>
      <c r="C603" s="936">
        <v>7</v>
      </c>
      <c r="D603" s="937">
        <v>46148</v>
      </c>
      <c r="E603" s="937">
        <v>46155</v>
      </c>
      <c r="F603" s="937">
        <v>46148</v>
      </c>
      <c r="G603" s="937">
        <v>46155</v>
      </c>
      <c r="H603" s="938">
        <v>16669.8</v>
      </c>
      <c r="I603" s="938">
        <v>16669.8</v>
      </c>
      <c r="J603" s="938">
        <v>16669.8</v>
      </c>
      <c r="K603" s="939">
        <v>1</v>
      </c>
      <c r="L603" s="939">
        <v>1</v>
      </c>
      <c r="M603" s="938">
        <v>0</v>
      </c>
      <c r="N603" s="936">
        <v>0</v>
      </c>
      <c r="O603" s="936">
        <v>0</v>
      </c>
      <c r="P603" s="938" t="s">
        <v>364</v>
      </c>
      <c r="Q603" s="936">
        <v>1</v>
      </c>
      <c r="R603" s="936">
        <v>1</v>
      </c>
      <c r="S603" s="936">
        <v>0</v>
      </c>
      <c r="T603" s="936">
        <v>0</v>
      </c>
    </row>
    <row r="604" spans="1:20" outlineLevel="5">
      <c r="A604" s="936" t="s">
        <v>943</v>
      </c>
      <c r="B604" s="936" t="s">
        <v>709</v>
      </c>
      <c r="C604" s="936">
        <v>7</v>
      </c>
      <c r="D604" s="937">
        <v>46148</v>
      </c>
      <c r="E604" s="937">
        <v>46155</v>
      </c>
      <c r="F604" s="937">
        <v>46148</v>
      </c>
      <c r="G604" s="937">
        <v>46155</v>
      </c>
      <c r="H604" s="938">
        <v>0</v>
      </c>
      <c r="I604" s="938">
        <v>0</v>
      </c>
      <c r="J604" s="938">
        <v>0</v>
      </c>
      <c r="K604" s="939">
        <v>1</v>
      </c>
      <c r="L604" s="939">
        <v>1</v>
      </c>
      <c r="M604" s="938">
        <v>0</v>
      </c>
      <c r="N604" s="936">
        <v>0</v>
      </c>
      <c r="O604" s="936">
        <v>0</v>
      </c>
      <c r="P604" s="938" t="s">
        <v>364</v>
      </c>
      <c r="Q604" s="936">
        <v>1</v>
      </c>
      <c r="R604" s="936">
        <v>1</v>
      </c>
      <c r="S604" s="936">
        <v>0</v>
      </c>
      <c r="T604" s="936">
        <v>0</v>
      </c>
    </row>
    <row r="605" spans="1:20" outlineLevel="5">
      <c r="A605" s="936" t="s">
        <v>944</v>
      </c>
      <c r="B605" s="936" t="s">
        <v>711</v>
      </c>
      <c r="C605" s="936">
        <v>7</v>
      </c>
      <c r="D605" s="937">
        <v>46148</v>
      </c>
      <c r="E605" s="937">
        <v>46155</v>
      </c>
      <c r="F605" s="937">
        <v>46148</v>
      </c>
      <c r="G605" s="937">
        <v>46155</v>
      </c>
      <c r="H605" s="938">
        <v>12063.6</v>
      </c>
      <c r="I605" s="938">
        <v>12063.6</v>
      </c>
      <c r="J605" s="938">
        <v>12063.6</v>
      </c>
      <c r="K605" s="939">
        <v>1</v>
      </c>
      <c r="L605" s="939">
        <v>1</v>
      </c>
      <c r="M605" s="938">
        <v>0</v>
      </c>
      <c r="N605" s="936">
        <v>0</v>
      </c>
      <c r="O605" s="936">
        <v>0</v>
      </c>
      <c r="P605" s="938" t="s">
        <v>364</v>
      </c>
      <c r="Q605" s="936">
        <v>1</v>
      </c>
      <c r="R605" s="936">
        <v>1</v>
      </c>
      <c r="S605" s="936">
        <v>0</v>
      </c>
      <c r="T605" s="936">
        <v>0</v>
      </c>
    </row>
    <row r="606" spans="1:20" outlineLevel="5">
      <c r="A606" s="936" t="s">
        <v>945</v>
      </c>
      <c r="B606" s="936" t="s">
        <v>713</v>
      </c>
      <c r="C606" s="936">
        <v>7</v>
      </c>
      <c r="D606" s="937">
        <v>46148</v>
      </c>
      <c r="E606" s="937">
        <v>46155</v>
      </c>
      <c r="F606" s="937">
        <v>46148</v>
      </c>
      <c r="G606" s="937">
        <v>46155</v>
      </c>
      <c r="H606" s="938">
        <v>1398.6</v>
      </c>
      <c r="I606" s="938">
        <v>1398.6</v>
      </c>
      <c r="J606" s="938">
        <v>1398.6</v>
      </c>
      <c r="K606" s="939">
        <v>1</v>
      </c>
      <c r="L606" s="939">
        <v>1</v>
      </c>
      <c r="M606" s="936">
        <v>0</v>
      </c>
      <c r="N606" s="936">
        <v>0</v>
      </c>
      <c r="O606" s="936">
        <v>0</v>
      </c>
      <c r="P606" s="936" t="s">
        <v>364</v>
      </c>
      <c r="Q606" s="936">
        <v>1</v>
      </c>
      <c r="R606" s="936">
        <v>1</v>
      </c>
      <c r="S606" s="936">
        <v>0</v>
      </c>
      <c r="T606" s="936">
        <v>0</v>
      </c>
    </row>
    <row r="607" spans="1:20" outlineLevel="5">
      <c r="A607" s="936" t="s">
        <v>935</v>
      </c>
      <c r="B607" s="936" t="s">
        <v>693</v>
      </c>
      <c r="C607" s="936">
        <v>7</v>
      </c>
      <c r="D607" s="937">
        <v>46148</v>
      </c>
      <c r="E607" s="937">
        <v>46155</v>
      </c>
      <c r="F607" s="937">
        <v>46148</v>
      </c>
      <c r="G607" s="937">
        <v>46155</v>
      </c>
      <c r="H607" s="938">
        <v>1697.22</v>
      </c>
      <c r="I607" s="938">
        <v>1697.22</v>
      </c>
      <c r="J607" s="938">
        <v>1697.22</v>
      </c>
      <c r="K607" s="939">
        <v>1</v>
      </c>
      <c r="L607" s="939">
        <v>1</v>
      </c>
      <c r="M607" s="938">
        <v>0</v>
      </c>
      <c r="N607" s="936">
        <v>0</v>
      </c>
      <c r="O607" s="936">
        <v>0</v>
      </c>
      <c r="P607" s="938" t="s">
        <v>364</v>
      </c>
      <c r="Q607" s="936">
        <v>1</v>
      </c>
      <c r="R607" s="936">
        <v>1</v>
      </c>
      <c r="S607" s="936">
        <v>0</v>
      </c>
      <c r="T607" s="936">
        <v>0</v>
      </c>
    </row>
    <row r="608" spans="1:20" outlineLevel="5">
      <c r="A608" s="936" t="s">
        <v>936</v>
      </c>
      <c r="B608" s="936" t="s">
        <v>695</v>
      </c>
      <c r="C608" s="936">
        <v>7</v>
      </c>
      <c r="D608" s="937">
        <v>46148</v>
      </c>
      <c r="E608" s="937">
        <v>46155</v>
      </c>
      <c r="F608" s="937">
        <v>46148</v>
      </c>
      <c r="G608" s="937">
        <v>46155</v>
      </c>
      <c r="H608" s="938">
        <v>20365.830000000002</v>
      </c>
      <c r="I608" s="938">
        <v>20365.830000000002</v>
      </c>
      <c r="J608" s="938">
        <v>20365.830000000002</v>
      </c>
      <c r="K608" s="939">
        <v>1</v>
      </c>
      <c r="L608" s="939">
        <v>1</v>
      </c>
      <c r="M608" s="938">
        <v>0</v>
      </c>
      <c r="N608" s="936">
        <v>0</v>
      </c>
      <c r="O608" s="936">
        <v>0</v>
      </c>
      <c r="P608" s="938" t="s">
        <v>364</v>
      </c>
      <c r="Q608" s="936">
        <v>1</v>
      </c>
      <c r="R608" s="936">
        <v>1</v>
      </c>
      <c r="S608" s="936">
        <v>0</v>
      </c>
      <c r="T608" s="936">
        <v>0</v>
      </c>
    </row>
    <row r="609" spans="1:20" outlineLevel="5">
      <c r="A609" s="1000" t="s">
        <v>937</v>
      </c>
      <c r="B609" s="1000" t="s">
        <v>697</v>
      </c>
      <c r="C609" s="1000">
        <v>7</v>
      </c>
      <c r="D609" s="1001">
        <v>46148</v>
      </c>
      <c r="E609" s="1001">
        <v>46155</v>
      </c>
      <c r="F609" s="1001">
        <v>46148</v>
      </c>
      <c r="G609" s="1001">
        <v>46155</v>
      </c>
      <c r="H609" s="1002">
        <v>4897.8</v>
      </c>
      <c r="I609" s="1002">
        <v>4897.8</v>
      </c>
      <c r="J609" s="1002">
        <v>4897.8</v>
      </c>
      <c r="K609" s="1003">
        <v>1</v>
      </c>
      <c r="L609" s="1004">
        <v>1</v>
      </c>
      <c r="M609" s="1002">
        <v>0</v>
      </c>
      <c r="N609" s="1000">
        <v>0</v>
      </c>
      <c r="O609" s="1000">
        <v>0</v>
      </c>
      <c r="P609" s="1002" t="s">
        <v>364</v>
      </c>
      <c r="Q609" s="1000">
        <v>1</v>
      </c>
      <c r="R609" s="1000">
        <v>1</v>
      </c>
      <c r="S609" s="1000">
        <v>0</v>
      </c>
      <c r="T609" s="1000">
        <v>0</v>
      </c>
    </row>
    <row r="610" spans="1:20" outlineLevel="4">
      <c r="A610" s="981" t="s">
        <v>630</v>
      </c>
      <c r="B610" s="981"/>
      <c r="C610" s="981">
        <v>51</v>
      </c>
      <c r="D610" s="982">
        <v>46148</v>
      </c>
      <c r="E610" s="982">
        <v>46211</v>
      </c>
      <c r="F610" s="982">
        <v>46148</v>
      </c>
      <c r="G610" s="982"/>
      <c r="H610" s="983">
        <v>4310.01</v>
      </c>
      <c r="I610" s="983">
        <v>3965.21</v>
      </c>
      <c r="J610" s="983">
        <v>4310.01</v>
      </c>
      <c r="K610" s="984">
        <v>1</v>
      </c>
      <c r="L610" s="984">
        <v>0.92</v>
      </c>
      <c r="M610" s="983">
        <v>0</v>
      </c>
      <c r="N610" s="981">
        <v>0</v>
      </c>
      <c r="O610" s="981">
        <v>0</v>
      </c>
      <c r="P610" s="983"/>
      <c r="Q610" s="981">
        <v>6</v>
      </c>
      <c r="R610" s="981">
        <v>3</v>
      </c>
      <c r="S610" s="981">
        <v>3</v>
      </c>
      <c r="T610" s="981">
        <v>0</v>
      </c>
    </row>
    <row r="611" spans="1:20" outlineLevel="5">
      <c r="A611" s="936" t="s">
        <v>946</v>
      </c>
      <c r="B611" s="936" t="s">
        <v>3174</v>
      </c>
      <c r="C611" s="936">
        <v>39</v>
      </c>
      <c r="D611" s="937">
        <v>46148</v>
      </c>
      <c r="E611" s="937">
        <v>46197</v>
      </c>
      <c r="F611" s="937">
        <v>46148</v>
      </c>
      <c r="G611" s="937">
        <v>46197</v>
      </c>
      <c r="H611" s="937">
        <v>1954.04</v>
      </c>
      <c r="I611" s="937">
        <v>1954.04</v>
      </c>
      <c r="J611" s="938">
        <v>1954.04</v>
      </c>
      <c r="K611" s="940">
        <v>1</v>
      </c>
      <c r="L611" s="939">
        <v>1</v>
      </c>
      <c r="M611" s="936">
        <v>0</v>
      </c>
      <c r="N611" s="936">
        <v>0</v>
      </c>
      <c r="O611" s="936">
        <v>0</v>
      </c>
      <c r="P611" s="938" t="s">
        <v>364</v>
      </c>
      <c r="Q611" s="936">
        <v>1</v>
      </c>
      <c r="R611" s="936">
        <v>1</v>
      </c>
      <c r="S611" s="936">
        <v>0</v>
      </c>
      <c r="T611" s="936">
        <v>0</v>
      </c>
    </row>
    <row r="612" spans="1:20" outlineLevel="5">
      <c r="A612" s="936" t="s">
        <v>947</v>
      </c>
      <c r="B612" s="936" t="s">
        <v>3177</v>
      </c>
      <c r="C612" s="936">
        <v>39</v>
      </c>
      <c r="D612" s="937">
        <v>46148</v>
      </c>
      <c r="E612" s="937">
        <v>46197</v>
      </c>
      <c r="F612" s="937">
        <v>46148</v>
      </c>
      <c r="G612" s="937">
        <v>46197</v>
      </c>
      <c r="H612" s="937">
        <v>169.13</v>
      </c>
      <c r="I612" s="936">
        <v>169.13</v>
      </c>
      <c r="J612" s="936">
        <v>169.13</v>
      </c>
      <c r="K612" s="939">
        <v>1</v>
      </c>
      <c r="L612" s="939">
        <v>1</v>
      </c>
      <c r="M612" s="936">
        <v>0</v>
      </c>
      <c r="N612" s="936">
        <v>0</v>
      </c>
      <c r="O612" s="936">
        <v>0</v>
      </c>
      <c r="P612" s="936" t="s">
        <v>364</v>
      </c>
      <c r="Q612" s="936">
        <v>1</v>
      </c>
      <c r="R612" s="936">
        <v>1</v>
      </c>
      <c r="S612" s="936">
        <v>0</v>
      </c>
      <c r="T612" s="936">
        <v>0</v>
      </c>
    </row>
    <row r="613" spans="1:20" outlineLevel="5">
      <c r="A613" s="936" t="s">
        <v>948</v>
      </c>
      <c r="B613" s="936" t="s">
        <v>3180</v>
      </c>
      <c r="C613" s="936">
        <v>39</v>
      </c>
      <c r="D613" s="937">
        <v>46148</v>
      </c>
      <c r="E613" s="937">
        <v>46197</v>
      </c>
      <c r="F613" s="937">
        <v>46148</v>
      </c>
      <c r="G613" s="937">
        <v>46197</v>
      </c>
      <c r="H613" s="938">
        <v>462.83</v>
      </c>
      <c r="I613" s="938">
        <v>462.83</v>
      </c>
      <c r="J613" s="938">
        <v>462.83</v>
      </c>
      <c r="K613" s="940">
        <v>1</v>
      </c>
      <c r="L613" s="939">
        <v>1</v>
      </c>
      <c r="M613" s="936">
        <v>0</v>
      </c>
      <c r="N613" s="936">
        <v>0</v>
      </c>
      <c r="O613" s="936">
        <v>0</v>
      </c>
      <c r="P613" s="936" t="s">
        <v>364</v>
      </c>
      <c r="Q613" s="936">
        <v>1</v>
      </c>
      <c r="R613" s="936">
        <v>1</v>
      </c>
      <c r="S613" s="936">
        <v>0</v>
      </c>
      <c r="T613" s="936">
        <v>0</v>
      </c>
    </row>
    <row r="614" spans="1:20" outlineLevel="5">
      <c r="A614" s="936" t="s">
        <v>3175</v>
      </c>
      <c r="B614" s="936" t="s">
        <v>3176</v>
      </c>
      <c r="C614" s="936">
        <v>12</v>
      </c>
      <c r="D614" s="937">
        <v>46198</v>
      </c>
      <c r="E614" s="937">
        <v>46211</v>
      </c>
      <c r="F614" s="937">
        <v>46291</v>
      </c>
      <c r="G614" s="937"/>
      <c r="H614" s="937">
        <v>1302.7</v>
      </c>
      <c r="I614" s="938">
        <v>1042.1600000000001</v>
      </c>
      <c r="J614" s="938">
        <v>1302.7</v>
      </c>
      <c r="K614" s="939">
        <v>1</v>
      </c>
      <c r="L614" s="939">
        <v>0.8</v>
      </c>
      <c r="M614" s="936">
        <v>0</v>
      </c>
      <c r="N614" s="936">
        <v>0</v>
      </c>
      <c r="O614" s="936">
        <v>0</v>
      </c>
      <c r="P614" s="936" t="s">
        <v>364</v>
      </c>
      <c r="Q614" s="936">
        <v>1</v>
      </c>
      <c r="R614" s="936">
        <v>0</v>
      </c>
      <c r="S614" s="936">
        <v>1</v>
      </c>
      <c r="T614" s="936">
        <v>0</v>
      </c>
    </row>
    <row r="615" spans="1:20" outlineLevel="5">
      <c r="A615" s="936" t="s">
        <v>3178</v>
      </c>
      <c r="B615" s="936" t="s">
        <v>3179</v>
      </c>
      <c r="C615" s="936">
        <v>12</v>
      </c>
      <c r="D615" s="937">
        <v>46198</v>
      </c>
      <c r="E615" s="937">
        <v>46211</v>
      </c>
      <c r="F615" s="937">
        <v>46291</v>
      </c>
      <c r="G615" s="937"/>
      <c r="H615" s="937">
        <v>112.75</v>
      </c>
      <c r="I615" s="937">
        <v>90.2</v>
      </c>
      <c r="J615" s="937">
        <v>112.75</v>
      </c>
      <c r="K615" s="940">
        <v>1</v>
      </c>
      <c r="L615" s="939">
        <v>0.8</v>
      </c>
      <c r="M615" s="936">
        <v>0</v>
      </c>
      <c r="N615" s="936">
        <v>0</v>
      </c>
      <c r="O615" s="936">
        <v>0</v>
      </c>
      <c r="P615" s="936" t="s">
        <v>364</v>
      </c>
      <c r="Q615" s="936">
        <v>1</v>
      </c>
      <c r="R615" s="936">
        <v>0</v>
      </c>
      <c r="S615" s="936">
        <v>1</v>
      </c>
      <c r="T615" s="936">
        <v>0</v>
      </c>
    </row>
    <row r="616" spans="1:20" outlineLevel="5">
      <c r="A616" s="1000" t="s">
        <v>3181</v>
      </c>
      <c r="B616" s="1000" t="s">
        <v>3182</v>
      </c>
      <c r="C616" s="1000">
        <v>12</v>
      </c>
      <c r="D616" s="1001">
        <v>46198</v>
      </c>
      <c r="E616" s="1001">
        <v>46211</v>
      </c>
      <c r="F616" s="1001">
        <v>46291</v>
      </c>
      <c r="G616" s="1001"/>
      <c r="H616" s="1002">
        <v>308.56</v>
      </c>
      <c r="I616" s="1002">
        <v>246.84</v>
      </c>
      <c r="J616" s="1002">
        <v>308.56</v>
      </c>
      <c r="K616" s="1003">
        <v>1</v>
      </c>
      <c r="L616" s="1004">
        <v>0.8</v>
      </c>
      <c r="M616" s="1002">
        <v>0</v>
      </c>
      <c r="N616" s="1000">
        <v>0</v>
      </c>
      <c r="O616" s="1000">
        <v>0</v>
      </c>
      <c r="P616" s="1002" t="s">
        <v>364</v>
      </c>
      <c r="Q616" s="1000">
        <v>1</v>
      </c>
      <c r="R616" s="1000">
        <v>0</v>
      </c>
      <c r="S616" s="1000">
        <v>1</v>
      </c>
      <c r="T616" s="1000">
        <v>0</v>
      </c>
    </row>
    <row r="617" spans="1:20" outlineLevel="4">
      <c r="A617" s="981" t="s">
        <v>720</v>
      </c>
      <c r="B617" s="981"/>
      <c r="C617" s="981">
        <v>51</v>
      </c>
      <c r="D617" s="982">
        <v>46148</v>
      </c>
      <c r="E617" s="982">
        <v>46211</v>
      </c>
      <c r="F617" s="982">
        <v>46148</v>
      </c>
      <c r="G617" s="982">
        <v>46297</v>
      </c>
      <c r="H617" s="983">
        <v>5457.24</v>
      </c>
      <c r="I617" s="983">
        <v>5457.24</v>
      </c>
      <c r="J617" s="983">
        <v>5457.24</v>
      </c>
      <c r="K617" s="984">
        <v>1</v>
      </c>
      <c r="L617" s="984">
        <v>1</v>
      </c>
      <c r="M617" s="983">
        <v>0</v>
      </c>
      <c r="N617" s="981">
        <v>0</v>
      </c>
      <c r="O617" s="981">
        <v>0</v>
      </c>
      <c r="P617" s="983"/>
      <c r="Q617" s="981">
        <v>8</v>
      </c>
      <c r="R617" s="981">
        <v>8</v>
      </c>
      <c r="S617" s="981">
        <v>0</v>
      </c>
      <c r="T617" s="981">
        <v>0</v>
      </c>
    </row>
    <row r="618" spans="1:20" outlineLevel="5">
      <c r="A618" s="936" t="s">
        <v>949</v>
      </c>
      <c r="B618" s="936" t="s">
        <v>3183</v>
      </c>
      <c r="C618" s="936">
        <v>39</v>
      </c>
      <c r="D618" s="937">
        <v>46148</v>
      </c>
      <c r="E618" s="937">
        <v>46197</v>
      </c>
      <c r="F618" s="937">
        <v>46148</v>
      </c>
      <c r="G618" s="937">
        <v>46197</v>
      </c>
      <c r="H618" s="937">
        <v>1673.62</v>
      </c>
      <c r="I618" s="937">
        <v>1673.62</v>
      </c>
      <c r="J618" s="938">
        <v>1673.62</v>
      </c>
      <c r="K618" s="940">
        <v>1</v>
      </c>
      <c r="L618" s="939">
        <v>1</v>
      </c>
      <c r="M618" s="936">
        <v>0</v>
      </c>
      <c r="N618" s="936">
        <v>0</v>
      </c>
      <c r="O618" s="936">
        <v>0</v>
      </c>
      <c r="P618" s="938" t="s">
        <v>364</v>
      </c>
      <c r="Q618" s="936">
        <v>1</v>
      </c>
      <c r="R618" s="936">
        <v>1</v>
      </c>
      <c r="S618" s="936">
        <v>0</v>
      </c>
      <c r="T618" s="936">
        <v>0</v>
      </c>
    </row>
    <row r="619" spans="1:20" outlineLevel="5">
      <c r="A619" s="936" t="s">
        <v>950</v>
      </c>
      <c r="B619" s="936" t="s">
        <v>3186</v>
      </c>
      <c r="C619" s="936">
        <v>39</v>
      </c>
      <c r="D619" s="937">
        <v>46148</v>
      </c>
      <c r="E619" s="937">
        <v>46197</v>
      </c>
      <c r="F619" s="937">
        <v>46148</v>
      </c>
      <c r="G619" s="937">
        <v>46197</v>
      </c>
      <c r="H619" s="937">
        <v>842.4</v>
      </c>
      <c r="I619" s="936">
        <v>842.4</v>
      </c>
      <c r="J619" s="936">
        <v>842.4</v>
      </c>
      <c r="K619" s="939">
        <v>1</v>
      </c>
      <c r="L619" s="939">
        <v>1</v>
      </c>
      <c r="M619" s="936">
        <v>0</v>
      </c>
      <c r="N619" s="936">
        <v>0</v>
      </c>
      <c r="O619" s="936">
        <v>0</v>
      </c>
      <c r="P619" s="936" t="s">
        <v>364</v>
      </c>
      <c r="Q619" s="936">
        <v>1</v>
      </c>
      <c r="R619" s="936">
        <v>1</v>
      </c>
      <c r="S619" s="936">
        <v>0</v>
      </c>
      <c r="T619" s="936">
        <v>0</v>
      </c>
    </row>
    <row r="620" spans="1:20" outlineLevel="5">
      <c r="A620" s="936" t="s">
        <v>951</v>
      </c>
      <c r="B620" s="936" t="s">
        <v>3189</v>
      </c>
      <c r="C620" s="936">
        <v>39</v>
      </c>
      <c r="D620" s="937">
        <v>46148</v>
      </c>
      <c r="E620" s="937">
        <v>46197</v>
      </c>
      <c r="F620" s="937">
        <v>46148</v>
      </c>
      <c r="G620" s="937">
        <v>46197</v>
      </c>
      <c r="H620" s="937">
        <v>401.27</v>
      </c>
      <c r="I620" s="937">
        <v>401.27</v>
      </c>
      <c r="J620" s="937">
        <v>401.27</v>
      </c>
      <c r="K620" s="940">
        <v>1</v>
      </c>
      <c r="L620" s="939">
        <v>1</v>
      </c>
      <c r="M620" s="936">
        <v>0</v>
      </c>
      <c r="N620" s="936">
        <v>0</v>
      </c>
      <c r="O620" s="936">
        <v>0</v>
      </c>
      <c r="P620" s="936" t="s">
        <v>364</v>
      </c>
      <c r="Q620" s="936">
        <v>1</v>
      </c>
      <c r="R620" s="936">
        <v>1</v>
      </c>
      <c r="S620" s="936">
        <v>0</v>
      </c>
      <c r="T620" s="936">
        <v>0</v>
      </c>
    </row>
    <row r="621" spans="1:20" outlineLevel="5">
      <c r="A621" s="936" t="s">
        <v>952</v>
      </c>
      <c r="B621" s="936" t="s">
        <v>3192</v>
      </c>
      <c r="C621" s="936">
        <v>39</v>
      </c>
      <c r="D621" s="937">
        <v>46148</v>
      </c>
      <c r="E621" s="937">
        <v>46197</v>
      </c>
      <c r="F621" s="937">
        <v>46148</v>
      </c>
      <c r="G621" s="937">
        <v>46197</v>
      </c>
      <c r="H621" s="938">
        <v>357.05</v>
      </c>
      <c r="I621" s="938">
        <v>357.05</v>
      </c>
      <c r="J621" s="938">
        <v>357.05</v>
      </c>
      <c r="K621" s="939">
        <v>1</v>
      </c>
      <c r="L621" s="939">
        <v>1</v>
      </c>
      <c r="M621" s="936">
        <v>0</v>
      </c>
      <c r="N621" s="936">
        <v>0</v>
      </c>
      <c r="O621" s="936">
        <v>0</v>
      </c>
      <c r="P621" s="936" t="s">
        <v>364</v>
      </c>
      <c r="Q621" s="936">
        <v>1</v>
      </c>
      <c r="R621" s="936">
        <v>1</v>
      </c>
      <c r="S621" s="936">
        <v>0</v>
      </c>
      <c r="T621" s="936">
        <v>0</v>
      </c>
    </row>
    <row r="622" spans="1:20" outlineLevel="5">
      <c r="A622" s="936" t="s">
        <v>3184</v>
      </c>
      <c r="B622" s="936" t="s">
        <v>3185</v>
      </c>
      <c r="C622" s="936">
        <v>12</v>
      </c>
      <c r="D622" s="937">
        <v>46198</v>
      </c>
      <c r="E622" s="937">
        <v>46211</v>
      </c>
      <c r="F622" s="937">
        <v>46261</v>
      </c>
      <c r="G622" s="937">
        <v>46297</v>
      </c>
      <c r="H622" s="937">
        <v>1115.75</v>
      </c>
      <c r="I622" s="937">
        <v>1115.75</v>
      </c>
      <c r="J622" s="937">
        <v>1115.75</v>
      </c>
      <c r="K622" s="940">
        <v>1</v>
      </c>
      <c r="L622" s="939">
        <v>1</v>
      </c>
      <c r="M622" s="936">
        <v>0</v>
      </c>
      <c r="N622" s="936">
        <v>0</v>
      </c>
      <c r="O622" s="936">
        <v>0</v>
      </c>
      <c r="P622" s="936" t="s">
        <v>364</v>
      </c>
      <c r="Q622" s="936">
        <v>1</v>
      </c>
      <c r="R622" s="936">
        <v>1</v>
      </c>
      <c r="S622" s="936">
        <v>0</v>
      </c>
      <c r="T622" s="936">
        <v>0</v>
      </c>
    </row>
    <row r="623" spans="1:20" outlineLevel="5">
      <c r="A623" s="936" t="s">
        <v>3187</v>
      </c>
      <c r="B623" s="936" t="s">
        <v>3188</v>
      </c>
      <c r="C623" s="936">
        <v>12</v>
      </c>
      <c r="D623" s="937">
        <v>46198</v>
      </c>
      <c r="E623" s="937">
        <v>46211</v>
      </c>
      <c r="F623" s="937">
        <v>46261</v>
      </c>
      <c r="G623" s="937">
        <v>46297</v>
      </c>
      <c r="H623" s="937">
        <v>561.6</v>
      </c>
      <c r="I623" s="936">
        <v>561.6</v>
      </c>
      <c r="J623" s="936">
        <v>561.6</v>
      </c>
      <c r="K623" s="939">
        <v>1</v>
      </c>
      <c r="L623" s="939">
        <v>1</v>
      </c>
      <c r="M623" s="936">
        <v>0</v>
      </c>
      <c r="N623" s="936">
        <v>0</v>
      </c>
      <c r="O623" s="936">
        <v>0</v>
      </c>
      <c r="P623" s="936" t="s">
        <v>364</v>
      </c>
      <c r="Q623" s="936">
        <v>1</v>
      </c>
      <c r="R623" s="936">
        <v>1</v>
      </c>
      <c r="S623" s="936">
        <v>0</v>
      </c>
      <c r="T623" s="936">
        <v>0</v>
      </c>
    </row>
    <row r="624" spans="1:20" outlineLevel="5">
      <c r="A624" s="936" t="s">
        <v>3190</v>
      </c>
      <c r="B624" s="936" t="s">
        <v>3191</v>
      </c>
      <c r="C624" s="936">
        <v>12</v>
      </c>
      <c r="D624" s="937">
        <v>46198</v>
      </c>
      <c r="E624" s="937">
        <v>46211</v>
      </c>
      <c r="F624" s="937">
        <v>46261</v>
      </c>
      <c r="G624" s="937">
        <v>46297</v>
      </c>
      <c r="H624" s="937">
        <v>267.52</v>
      </c>
      <c r="I624" s="937">
        <v>267.52</v>
      </c>
      <c r="J624" s="937">
        <v>267.52</v>
      </c>
      <c r="K624" s="940">
        <v>1</v>
      </c>
      <c r="L624" s="939">
        <v>1</v>
      </c>
      <c r="M624" s="936">
        <v>0</v>
      </c>
      <c r="N624" s="936">
        <v>0</v>
      </c>
      <c r="O624" s="936">
        <v>0</v>
      </c>
      <c r="P624" s="936" t="s">
        <v>364</v>
      </c>
      <c r="Q624" s="936">
        <v>1</v>
      </c>
      <c r="R624" s="936">
        <v>1</v>
      </c>
      <c r="S624" s="936">
        <v>0</v>
      </c>
      <c r="T624" s="936">
        <v>0</v>
      </c>
    </row>
    <row r="625" spans="1:20" outlineLevel="5">
      <c r="A625" s="1000" t="s">
        <v>3193</v>
      </c>
      <c r="B625" s="1000" t="s">
        <v>3194</v>
      </c>
      <c r="C625" s="1000">
        <v>12</v>
      </c>
      <c r="D625" s="1001">
        <v>46198</v>
      </c>
      <c r="E625" s="1001">
        <v>46211</v>
      </c>
      <c r="F625" s="1001">
        <v>46261</v>
      </c>
      <c r="G625" s="1001">
        <v>46297</v>
      </c>
      <c r="H625" s="1002">
        <v>238.03</v>
      </c>
      <c r="I625" s="1002">
        <v>238.03</v>
      </c>
      <c r="J625" s="1002">
        <v>238.03</v>
      </c>
      <c r="K625" s="1004">
        <v>1</v>
      </c>
      <c r="L625" s="1004">
        <v>1</v>
      </c>
      <c r="M625" s="1002">
        <v>0</v>
      </c>
      <c r="N625" s="1000">
        <v>0</v>
      </c>
      <c r="O625" s="1000">
        <v>0</v>
      </c>
      <c r="P625" s="1002" t="s">
        <v>364</v>
      </c>
      <c r="Q625" s="1000">
        <v>1</v>
      </c>
      <c r="R625" s="1000">
        <v>1</v>
      </c>
      <c r="S625" s="1000">
        <v>0</v>
      </c>
      <c r="T625" s="1000">
        <v>0</v>
      </c>
    </row>
    <row r="626" spans="1:20" outlineLevel="4">
      <c r="A626" s="981" t="s">
        <v>635</v>
      </c>
      <c r="B626" s="981"/>
      <c r="C626" s="981">
        <v>7</v>
      </c>
      <c r="D626" s="982">
        <v>46148</v>
      </c>
      <c r="E626" s="982">
        <v>46155</v>
      </c>
      <c r="F626" s="982">
        <v>46148</v>
      </c>
      <c r="G626" s="982">
        <v>46155</v>
      </c>
      <c r="H626" s="983">
        <v>28323.27</v>
      </c>
      <c r="I626" s="983">
        <v>28323.27</v>
      </c>
      <c r="J626" s="983">
        <v>28323.27</v>
      </c>
      <c r="K626" s="984">
        <v>1</v>
      </c>
      <c r="L626" s="984">
        <v>1</v>
      </c>
      <c r="M626" s="983">
        <v>0</v>
      </c>
      <c r="N626" s="981">
        <v>0</v>
      </c>
      <c r="O626" s="981">
        <v>0</v>
      </c>
      <c r="P626" s="983"/>
      <c r="Q626" s="981">
        <v>3</v>
      </c>
      <c r="R626" s="981">
        <v>3</v>
      </c>
      <c r="S626" s="981">
        <v>0</v>
      </c>
      <c r="T626" s="981">
        <v>0</v>
      </c>
    </row>
    <row r="627" spans="1:20" outlineLevel="5">
      <c r="A627" s="936" t="s">
        <v>953</v>
      </c>
      <c r="B627" s="936" t="s">
        <v>730</v>
      </c>
      <c r="C627" s="936">
        <v>7</v>
      </c>
      <c r="D627" s="937">
        <v>46148</v>
      </c>
      <c r="E627" s="937">
        <v>46155</v>
      </c>
      <c r="F627" s="937">
        <v>46148</v>
      </c>
      <c r="G627" s="937">
        <v>46155</v>
      </c>
      <c r="H627" s="938">
        <v>2386.8000000000002</v>
      </c>
      <c r="I627" s="938">
        <v>2386.8000000000002</v>
      </c>
      <c r="J627" s="938">
        <v>2386.8000000000002</v>
      </c>
      <c r="K627" s="939">
        <v>1</v>
      </c>
      <c r="L627" s="939">
        <v>1</v>
      </c>
      <c r="M627" s="938">
        <v>0</v>
      </c>
      <c r="N627" s="936">
        <v>0</v>
      </c>
      <c r="O627" s="936">
        <v>0</v>
      </c>
      <c r="P627" s="938" t="s">
        <v>364</v>
      </c>
      <c r="Q627" s="936">
        <v>1</v>
      </c>
      <c r="R627" s="936">
        <v>1</v>
      </c>
      <c r="S627" s="936">
        <v>0</v>
      </c>
      <c r="T627" s="936">
        <v>0</v>
      </c>
    </row>
    <row r="628" spans="1:20" outlineLevel="5">
      <c r="A628" s="936" t="s">
        <v>954</v>
      </c>
      <c r="B628" s="936" t="s">
        <v>732</v>
      </c>
      <c r="C628" s="936">
        <v>7</v>
      </c>
      <c r="D628" s="937">
        <v>46148</v>
      </c>
      <c r="E628" s="937">
        <v>46155</v>
      </c>
      <c r="F628" s="937">
        <v>46148</v>
      </c>
      <c r="G628" s="937">
        <v>46155</v>
      </c>
      <c r="H628" s="938">
        <v>3016.71</v>
      </c>
      <c r="I628" s="938">
        <v>3016.71</v>
      </c>
      <c r="J628" s="938">
        <v>3016.71</v>
      </c>
      <c r="K628" s="939">
        <v>1</v>
      </c>
      <c r="L628" s="939">
        <v>1</v>
      </c>
      <c r="M628" s="938">
        <v>0</v>
      </c>
      <c r="N628" s="936">
        <v>0</v>
      </c>
      <c r="O628" s="936">
        <v>0</v>
      </c>
      <c r="P628" s="938" t="s">
        <v>364</v>
      </c>
      <c r="Q628" s="936">
        <v>1</v>
      </c>
      <c r="R628" s="936">
        <v>1</v>
      </c>
      <c r="S628" s="936">
        <v>0</v>
      </c>
      <c r="T628" s="936">
        <v>0</v>
      </c>
    </row>
    <row r="629" spans="1:20" outlineLevel="5">
      <c r="A629" s="1000" t="s">
        <v>955</v>
      </c>
      <c r="B629" s="1000" t="s">
        <v>734</v>
      </c>
      <c r="C629" s="1000">
        <v>7</v>
      </c>
      <c r="D629" s="1001">
        <v>46148</v>
      </c>
      <c r="E629" s="1001">
        <v>46155</v>
      </c>
      <c r="F629" s="1001">
        <v>46148</v>
      </c>
      <c r="G629" s="1001">
        <v>46155</v>
      </c>
      <c r="H629" s="1002">
        <v>22919.759999999998</v>
      </c>
      <c r="I629" s="1002">
        <v>22919.759999999998</v>
      </c>
      <c r="J629" s="1002">
        <v>22919.759999999998</v>
      </c>
      <c r="K629" s="1004">
        <v>1</v>
      </c>
      <c r="L629" s="1004">
        <v>1</v>
      </c>
      <c r="M629" s="1002">
        <v>0</v>
      </c>
      <c r="N629" s="1000">
        <v>0</v>
      </c>
      <c r="O629" s="1000">
        <v>0</v>
      </c>
      <c r="P629" s="1002" t="s">
        <v>364</v>
      </c>
      <c r="Q629" s="1000">
        <v>1</v>
      </c>
      <c r="R629" s="1000">
        <v>1</v>
      </c>
      <c r="S629" s="1000">
        <v>0</v>
      </c>
      <c r="T629" s="1000">
        <v>0</v>
      </c>
    </row>
    <row r="630" spans="1:20" outlineLevel="4">
      <c r="A630" s="981" t="s">
        <v>640</v>
      </c>
      <c r="B630" s="981"/>
      <c r="C630" s="981">
        <v>51</v>
      </c>
      <c r="D630" s="982">
        <v>46148</v>
      </c>
      <c r="E630" s="982">
        <v>46211</v>
      </c>
      <c r="F630" s="982">
        <v>46148</v>
      </c>
      <c r="G630" s="982"/>
      <c r="H630" s="983">
        <v>118531.08</v>
      </c>
      <c r="I630" s="983">
        <v>104307.35</v>
      </c>
      <c r="J630" s="983">
        <v>118531.08</v>
      </c>
      <c r="K630" s="984">
        <v>1</v>
      </c>
      <c r="L630" s="984">
        <v>0.88</v>
      </c>
      <c r="M630" s="983">
        <v>0</v>
      </c>
      <c r="N630" s="981">
        <v>0</v>
      </c>
      <c r="O630" s="981">
        <v>0</v>
      </c>
      <c r="P630" s="983"/>
      <c r="Q630" s="981">
        <v>4</v>
      </c>
      <c r="R630" s="981">
        <v>2</v>
      </c>
      <c r="S630" s="981">
        <v>2</v>
      </c>
      <c r="T630" s="981">
        <v>0</v>
      </c>
    </row>
    <row r="631" spans="1:20" outlineLevel="5">
      <c r="A631" s="936" t="s">
        <v>956</v>
      </c>
      <c r="B631" s="936" t="s">
        <v>3195</v>
      </c>
      <c r="C631" s="936">
        <v>39</v>
      </c>
      <c r="D631" s="937">
        <v>46148</v>
      </c>
      <c r="E631" s="937">
        <v>46197</v>
      </c>
      <c r="F631" s="937">
        <v>46148</v>
      </c>
      <c r="G631" s="937">
        <v>46197</v>
      </c>
      <c r="H631" s="938">
        <v>4790.66</v>
      </c>
      <c r="I631" s="938">
        <v>4790.66</v>
      </c>
      <c r="J631" s="938">
        <v>4790.66</v>
      </c>
      <c r="K631" s="940">
        <v>1</v>
      </c>
      <c r="L631" s="939">
        <v>1</v>
      </c>
      <c r="M631" s="938">
        <v>0</v>
      </c>
      <c r="N631" s="936">
        <v>0</v>
      </c>
      <c r="O631" s="936">
        <v>0</v>
      </c>
      <c r="P631" s="938" t="s">
        <v>364</v>
      </c>
      <c r="Q631" s="936">
        <v>1</v>
      </c>
      <c r="R631" s="936">
        <v>1</v>
      </c>
      <c r="S631" s="936">
        <v>0</v>
      </c>
      <c r="T631" s="936">
        <v>0</v>
      </c>
    </row>
    <row r="632" spans="1:20" outlineLevel="5">
      <c r="A632" s="936" t="s">
        <v>957</v>
      </c>
      <c r="B632" s="936" t="s">
        <v>3198</v>
      </c>
      <c r="C632" s="936">
        <v>39</v>
      </c>
      <c r="D632" s="937">
        <v>46148</v>
      </c>
      <c r="E632" s="937">
        <v>46197</v>
      </c>
      <c r="F632" s="937">
        <v>46148</v>
      </c>
      <c r="G632" s="937">
        <v>46197</v>
      </c>
      <c r="H632" s="938">
        <v>42621.77</v>
      </c>
      <c r="I632" s="938">
        <v>42621.77</v>
      </c>
      <c r="J632" s="938">
        <v>42621.77</v>
      </c>
      <c r="K632" s="939">
        <v>1</v>
      </c>
      <c r="L632" s="939">
        <v>1</v>
      </c>
      <c r="M632" s="938">
        <v>0</v>
      </c>
      <c r="N632" s="936">
        <v>0</v>
      </c>
      <c r="O632" s="936">
        <v>0</v>
      </c>
      <c r="P632" s="938" t="s">
        <v>364</v>
      </c>
      <c r="Q632" s="936">
        <v>1</v>
      </c>
      <c r="R632" s="936">
        <v>1</v>
      </c>
      <c r="S632" s="936">
        <v>0</v>
      </c>
      <c r="T632" s="936">
        <v>0</v>
      </c>
    </row>
    <row r="633" spans="1:20" outlineLevel="5">
      <c r="A633" s="936" t="s">
        <v>3196</v>
      </c>
      <c r="B633" s="936" t="s">
        <v>3197</v>
      </c>
      <c r="C633" s="936">
        <v>12</v>
      </c>
      <c r="D633" s="937">
        <v>46198</v>
      </c>
      <c r="E633" s="937">
        <v>46211</v>
      </c>
      <c r="F633" s="937">
        <v>46248</v>
      </c>
      <c r="G633" s="937"/>
      <c r="H633" s="938">
        <v>7186</v>
      </c>
      <c r="I633" s="938">
        <v>5748.8</v>
      </c>
      <c r="J633" s="938">
        <v>7186</v>
      </c>
      <c r="K633" s="940">
        <v>1</v>
      </c>
      <c r="L633" s="939">
        <v>0.8</v>
      </c>
      <c r="M633" s="938">
        <v>0</v>
      </c>
      <c r="N633" s="936">
        <v>0</v>
      </c>
      <c r="O633" s="936">
        <v>0</v>
      </c>
      <c r="P633" s="938" t="s">
        <v>367</v>
      </c>
      <c r="Q633" s="936">
        <v>1</v>
      </c>
      <c r="R633" s="936">
        <v>0</v>
      </c>
      <c r="S633" s="936">
        <v>1</v>
      </c>
      <c r="T633" s="936">
        <v>0</v>
      </c>
    </row>
    <row r="634" spans="1:20" outlineLevel="5">
      <c r="A634" s="1000" t="s">
        <v>3199</v>
      </c>
      <c r="B634" s="1000" t="s">
        <v>3200</v>
      </c>
      <c r="C634" s="1000">
        <v>12</v>
      </c>
      <c r="D634" s="1001">
        <v>46198</v>
      </c>
      <c r="E634" s="1001">
        <v>46211</v>
      </c>
      <c r="F634" s="1001">
        <v>46254</v>
      </c>
      <c r="G634" s="1001"/>
      <c r="H634" s="1002">
        <v>63932.65</v>
      </c>
      <c r="I634" s="1002">
        <v>51146.12</v>
      </c>
      <c r="J634" s="1002">
        <v>63932.65</v>
      </c>
      <c r="K634" s="1004">
        <v>1</v>
      </c>
      <c r="L634" s="1004">
        <v>0.8</v>
      </c>
      <c r="M634" s="1002">
        <v>0</v>
      </c>
      <c r="N634" s="1000">
        <v>0</v>
      </c>
      <c r="O634" s="1000">
        <v>0</v>
      </c>
      <c r="P634" s="1002" t="s">
        <v>367</v>
      </c>
      <c r="Q634" s="1000">
        <v>1</v>
      </c>
      <c r="R634" s="1000">
        <v>0</v>
      </c>
      <c r="S634" s="1000">
        <v>1</v>
      </c>
      <c r="T634" s="1000">
        <v>0</v>
      </c>
    </row>
    <row r="635" spans="1:20" outlineLevel="4">
      <c r="A635" s="981" t="s">
        <v>645</v>
      </c>
      <c r="B635" s="981"/>
      <c r="C635" s="981">
        <v>50</v>
      </c>
      <c r="D635" s="982">
        <v>46153</v>
      </c>
      <c r="E635" s="982">
        <v>46215</v>
      </c>
      <c r="F635" s="982">
        <v>46153</v>
      </c>
      <c r="G635" s="982"/>
      <c r="H635" s="983">
        <v>3667.68</v>
      </c>
      <c r="I635" s="983">
        <v>3227.56</v>
      </c>
      <c r="J635" s="983">
        <v>3667.68</v>
      </c>
      <c r="K635" s="984">
        <v>1</v>
      </c>
      <c r="L635" s="984">
        <v>0.88</v>
      </c>
      <c r="M635" s="983">
        <v>0</v>
      </c>
      <c r="N635" s="981">
        <v>0</v>
      </c>
      <c r="O635" s="981">
        <v>0</v>
      </c>
      <c r="P635" s="983"/>
      <c r="Q635" s="981">
        <v>2</v>
      </c>
      <c r="R635" s="981">
        <v>1</v>
      </c>
      <c r="S635" s="981">
        <v>1</v>
      </c>
      <c r="T635" s="981">
        <v>0</v>
      </c>
    </row>
    <row r="636" spans="1:20" outlineLevel="5">
      <c r="A636" s="936" t="s">
        <v>958</v>
      </c>
      <c r="B636" s="936" t="s">
        <v>3201</v>
      </c>
      <c r="C636" s="936">
        <v>35</v>
      </c>
      <c r="D636" s="937">
        <v>46153</v>
      </c>
      <c r="E636" s="937">
        <v>46197</v>
      </c>
      <c r="F636" s="937">
        <v>46153</v>
      </c>
      <c r="G636" s="937">
        <v>46197</v>
      </c>
      <c r="H636" s="938">
        <v>1467.07</v>
      </c>
      <c r="I636" s="938">
        <v>1467.07</v>
      </c>
      <c r="J636" s="938">
        <v>1467.07</v>
      </c>
      <c r="K636" s="940">
        <v>1</v>
      </c>
      <c r="L636" s="939">
        <v>1</v>
      </c>
      <c r="M636" s="936">
        <v>0</v>
      </c>
      <c r="N636" s="936">
        <v>0</v>
      </c>
      <c r="O636" s="936">
        <v>0</v>
      </c>
      <c r="P636" s="938" t="s">
        <v>364</v>
      </c>
      <c r="Q636" s="936">
        <v>1</v>
      </c>
      <c r="R636" s="936">
        <v>1</v>
      </c>
      <c r="S636" s="936">
        <v>0</v>
      </c>
      <c r="T636" s="936">
        <v>0</v>
      </c>
    </row>
    <row r="637" spans="1:20" outlineLevel="5">
      <c r="A637" s="1000" t="s">
        <v>3202</v>
      </c>
      <c r="B637" s="1000" t="s">
        <v>3203</v>
      </c>
      <c r="C637" s="1000">
        <v>15</v>
      </c>
      <c r="D637" s="1001">
        <v>46198</v>
      </c>
      <c r="E637" s="1001">
        <v>46215</v>
      </c>
      <c r="F637" s="1001">
        <v>46291</v>
      </c>
      <c r="G637" s="1001"/>
      <c r="H637" s="1002">
        <v>2200.61</v>
      </c>
      <c r="I637" s="1002">
        <v>1760.49</v>
      </c>
      <c r="J637" s="1002">
        <v>2200.61</v>
      </c>
      <c r="K637" s="1004">
        <v>1</v>
      </c>
      <c r="L637" s="1004">
        <v>0.8</v>
      </c>
      <c r="M637" s="1000">
        <v>0</v>
      </c>
      <c r="N637" s="1000">
        <v>0</v>
      </c>
      <c r="O637" s="1000">
        <v>0</v>
      </c>
      <c r="P637" s="1000" t="s">
        <v>364</v>
      </c>
      <c r="Q637" s="1000">
        <v>1</v>
      </c>
      <c r="R637" s="1000">
        <v>0</v>
      </c>
      <c r="S637" s="1000">
        <v>1</v>
      </c>
      <c r="T637" s="1000">
        <v>0</v>
      </c>
    </row>
    <row r="638" spans="1:20" outlineLevel="4">
      <c r="A638" s="981" t="s">
        <v>741</v>
      </c>
      <c r="B638" s="981"/>
      <c r="C638" s="981">
        <v>51</v>
      </c>
      <c r="D638" s="982">
        <v>46148</v>
      </c>
      <c r="E638" s="982">
        <v>46211</v>
      </c>
      <c r="F638" s="982">
        <v>46148</v>
      </c>
      <c r="G638" s="982"/>
      <c r="H638" s="982">
        <v>204.39</v>
      </c>
      <c r="I638" s="981">
        <v>179.86</v>
      </c>
      <c r="J638" s="981">
        <v>204.39</v>
      </c>
      <c r="K638" s="984">
        <v>1</v>
      </c>
      <c r="L638" s="984">
        <v>0.88</v>
      </c>
      <c r="M638" s="981">
        <v>0</v>
      </c>
      <c r="N638" s="981">
        <v>0</v>
      </c>
      <c r="O638" s="981">
        <v>0</v>
      </c>
      <c r="P638" s="981"/>
      <c r="Q638" s="981">
        <v>2</v>
      </c>
      <c r="R638" s="981">
        <v>1</v>
      </c>
      <c r="S638" s="981">
        <v>1</v>
      </c>
      <c r="T638" s="981">
        <v>0</v>
      </c>
    </row>
    <row r="639" spans="1:20" outlineLevel="5">
      <c r="A639" s="936" t="s">
        <v>959</v>
      </c>
      <c r="B639" s="936" t="s">
        <v>3204</v>
      </c>
      <c r="C639" s="936">
        <v>39</v>
      </c>
      <c r="D639" s="937">
        <v>46148</v>
      </c>
      <c r="E639" s="937">
        <v>46197</v>
      </c>
      <c r="F639" s="937">
        <v>46148</v>
      </c>
      <c r="G639" s="937">
        <v>46197</v>
      </c>
      <c r="H639" s="937">
        <v>81.760000000000005</v>
      </c>
      <c r="I639" s="937">
        <v>81.760000000000005</v>
      </c>
      <c r="J639" s="937">
        <v>81.760000000000005</v>
      </c>
      <c r="K639" s="940">
        <v>1</v>
      </c>
      <c r="L639" s="939">
        <v>1</v>
      </c>
      <c r="M639" s="936">
        <v>0</v>
      </c>
      <c r="N639" s="936">
        <v>0</v>
      </c>
      <c r="O639" s="936">
        <v>0</v>
      </c>
      <c r="P639" s="936" t="s">
        <v>364</v>
      </c>
      <c r="Q639" s="936">
        <v>1</v>
      </c>
      <c r="R639" s="936">
        <v>1</v>
      </c>
      <c r="S639" s="936">
        <v>0</v>
      </c>
      <c r="T639" s="936">
        <v>0</v>
      </c>
    </row>
    <row r="640" spans="1:20" outlineLevel="5">
      <c r="A640" s="1000" t="s">
        <v>3205</v>
      </c>
      <c r="B640" s="1000" t="s">
        <v>3206</v>
      </c>
      <c r="C640" s="1000">
        <v>12</v>
      </c>
      <c r="D640" s="1001">
        <v>46198</v>
      </c>
      <c r="E640" s="1001">
        <v>46211</v>
      </c>
      <c r="F640" s="1001">
        <v>46291</v>
      </c>
      <c r="G640" s="1001"/>
      <c r="H640" s="1002">
        <v>122.63</v>
      </c>
      <c r="I640" s="1002">
        <v>98.11</v>
      </c>
      <c r="J640" s="1002">
        <v>122.63</v>
      </c>
      <c r="K640" s="1003">
        <v>1</v>
      </c>
      <c r="L640" s="1003">
        <v>0.8</v>
      </c>
      <c r="M640" s="1002">
        <v>0</v>
      </c>
      <c r="N640" s="1000">
        <v>0</v>
      </c>
      <c r="O640" s="1000">
        <v>0</v>
      </c>
      <c r="P640" s="1002" t="s">
        <v>367</v>
      </c>
      <c r="Q640" s="1000">
        <v>1</v>
      </c>
      <c r="R640" s="1000">
        <v>0</v>
      </c>
      <c r="S640" s="1000">
        <v>1</v>
      </c>
      <c r="T640" s="1000">
        <v>0</v>
      </c>
    </row>
    <row r="641" spans="1:20" outlineLevel="1">
      <c r="A641" s="950" t="s">
        <v>960</v>
      </c>
      <c r="B641" s="950"/>
      <c r="C641" s="950">
        <v>225</v>
      </c>
      <c r="D641" s="951">
        <v>46105</v>
      </c>
      <c r="E641" s="951">
        <v>46372</v>
      </c>
      <c r="F641" s="951">
        <v>46105</v>
      </c>
      <c r="G641" s="951"/>
      <c r="H641" s="952">
        <v>8948881.5199999996</v>
      </c>
      <c r="I641" s="952">
        <v>7197982.3799999999</v>
      </c>
      <c r="J641" s="952">
        <v>10522524</v>
      </c>
      <c r="K641" s="954">
        <v>0.85050000000000003</v>
      </c>
      <c r="L641" s="954">
        <v>0.68410000000000004</v>
      </c>
      <c r="M641" s="952">
        <v>8112</v>
      </c>
      <c r="N641" s="950">
        <v>6809</v>
      </c>
      <c r="O641" s="950">
        <v>6065</v>
      </c>
      <c r="P641" s="952"/>
      <c r="Q641" s="950">
        <v>171</v>
      </c>
      <c r="R641" s="950">
        <v>95</v>
      </c>
      <c r="S641" s="950">
        <v>53</v>
      </c>
      <c r="T641" s="950">
        <v>23</v>
      </c>
    </row>
    <row r="642" spans="1:20" outlineLevel="2">
      <c r="A642" s="959" t="s">
        <v>961</v>
      </c>
      <c r="B642" s="959"/>
      <c r="C642" s="959">
        <v>225</v>
      </c>
      <c r="D642" s="960">
        <v>46105</v>
      </c>
      <c r="E642" s="960">
        <v>46372</v>
      </c>
      <c r="F642" s="960">
        <v>46105</v>
      </c>
      <c r="G642" s="960"/>
      <c r="H642" s="961">
        <v>5378139.1299999999</v>
      </c>
      <c r="I642" s="961">
        <v>5433056.0700000003</v>
      </c>
      <c r="J642" s="961">
        <v>6019638.4199999999</v>
      </c>
      <c r="K642" s="963">
        <v>0.89339999999999997</v>
      </c>
      <c r="L642" s="963">
        <v>0.90259999999999996</v>
      </c>
      <c r="M642" s="961">
        <v>5288</v>
      </c>
      <c r="N642" s="959">
        <v>4345</v>
      </c>
      <c r="O642" s="959">
        <v>4048</v>
      </c>
      <c r="P642" s="961"/>
      <c r="Q642" s="959">
        <v>112</v>
      </c>
      <c r="R642" s="959">
        <v>58</v>
      </c>
      <c r="S642" s="959">
        <v>43</v>
      </c>
      <c r="T642" s="959">
        <v>11</v>
      </c>
    </row>
    <row r="643" spans="1:20" outlineLevel="3">
      <c r="A643" s="972" t="s">
        <v>962</v>
      </c>
      <c r="B643" s="972"/>
      <c r="C643" s="972">
        <v>38</v>
      </c>
      <c r="D643" s="973">
        <v>46105</v>
      </c>
      <c r="E643" s="973">
        <v>46148</v>
      </c>
      <c r="F643" s="973">
        <v>46105</v>
      </c>
      <c r="G643" s="973">
        <v>46148</v>
      </c>
      <c r="H643" s="974">
        <v>900600</v>
      </c>
      <c r="I643" s="974">
        <v>900600</v>
      </c>
      <c r="J643" s="974">
        <v>900600</v>
      </c>
      <c r="K643" s="975">
        <v>1</v>
      </c>
      <c r="L643" s="975">
        <v>1</v>
      </c>
      <c r="M643" s="972">
        <v>376</v>
      </c>
      <c r="N643" s="972">
        <v>376</v>
      </c>
      <c r="O643" s="972">
        <v>376</v>
      </c>
      <c r="P643" s="974"/>
      <c r="Q643" s="972">
        <v>3</v>
      </c>
      <c r="R643" s="972">
        <v>3</v>
      </c>
      <c r="S643" s="972">
        <v>0</v>
      </c>
      <c r="T643" s="972">
        <v>0</v>
      </c>
    </row>
    <row r="644" spans="1:20" outlineLevel="4">
      <c r="A644" s="936" t="s">
        <v>963</v>
      </c>
      <c r="B644" s="936" t="s">
        <v>964</v>
      </c>
      <c r="C644" s="936">
        <v>36</v>
      </c>
      <c r="D644" s="937">
        <v>46105</v>
      </c>
      <c r="E644" s="937">
        <v>46146</v>
      </c>
      <c r="F644" s="937">
        <v>46105</v>
      </c>
      <c r="G644" s="937">
        <v>46146</v>
      </c>
      <c r="H644" s="938">
        <v>233280</v>
      </c>
      <c r="I644" s="938">
        <v>233280</v>
      </c>
      <c r="J644" s="938">
        <v>233280</v>
      </c>
      <c r="K644" s="939">
        <v>1</v>
      </c>
      <c r="L644" s="939">
        <v>1</v>
      </c>
      <c r="M644" s="938">
        <v>172</v>
      </c>
      <c r="N644" s="936">
        <v>172</v>
      </c>
      <c r="O644" s="936">
        <v>172</v>
      </c>
      <c r="P644" s="938" t="s">
        <v>364</v>
      </c>
      <c r="Q644" s="936">
        <v>1</v>
      </c>
      <c r="R644" s="936">
        <v>1</v>
      </c>
      <c r="S644" s="936">
        <v>0</v>
      </c>
      <c r="T644" s="936">
        <v>0</v>
      </c>
    </row>
    <row r="645" spans="1:20" outlineLevel="4">
      <c r="A645" s="936" t="s">
        <v>3602</v>
      </c>
      <c r="B645" s="936" t="s">
        <v>965</v>
      </c>
      <c r="C645" s="936">
        <v>27</v>
      </c>
      <c r="D645" s="937">
        <v>46117</v>
      </c>
      <c r="E645" s="937">
        <v>46147</v>
      </c>
      <c r="F645" s="937">
        <v>46117</v>
      </c>
      <c r="G645" s="937">
        <v>46147</v>
      </c>
      <c r="H645" s="938">
        <v>171600</v>
      </c>
      <c r="I645" s="938">
        <v>171600</v>
      </c>
      <c r="J645" s="938">
        <v>171600</v>
      </c>
      <c r="K645" s="939">
        <v>1</v>
      </c>
      <c r="L645" s="939">
        <v>1</v>
      </c>
      <c r="M645" s="938">
        <v>100</v>
      </c>
      <c r="N645" s="936">
        <v>100</v>
      </c>
      <c r="O645" s="936">
        <v>100</v>
      </c>
      <c r="P645" s="938" t="s">
        <v>364</v>
      </c>
      <c r="Q645" s="936">
        <v>1</v>
      </c>
      <c r="R645" s="936">
        <v>1</v>
      </c>
      <c r="S645" s="936">
        <v>0</v>
      </c>
      <c r="T645" s="936">
        <v>0</v>
      </c>
    </row>
    <row r="646" spans="1:20" outlineLevel="4">
      <c r="A646" s="1000" t="s">
        <v>966</v>
      </c>
      <c r="B646" s="1000" t="s">
        <v>967</v>
      </c>
      <c r="C646" s="1000">
        <v>18</v>
      </c>
      <c r="D646" s="1001">
        <v>46128</v>
      </c>
      <c r="E646" s="1001">
        <v>46148</v>
      </c>
      <c r="F646" s="1001">
        <v>46128</v>
      </c>
      <c r="G646" s="1001">
        <v>46148</v>
      </c>
      <c r="H646" s="1002">
        <v>495720</v>
      </c>
      <c r="I646" s="1002">
        <v>495720</v>
      </c>
      <c r="J646" s="1002">
        <v>495720</v>
      </c>
      <c r="K646" s="1003">
        <v>1</v>
      </c>
      <c r="L646" s="1003">
        <v>1</v>
      </c>
      <c r="M646" s="1002">
        <v>104</v>
      </c>
      <c r="N646" s="1000">
        <v>104</v>
      </c>
      <c r="O646" s="1000">
        <v>104</v>
      </c>
      <c r="P646" s="1002" t="s">
        <v>364</v>
      </c>
      <c r="Q646" s="1000">
        <v>1</v>
      </c>
      <c r="R646" s="1000">
        <v>1</v>
      </c>
      <c r="S646" s="1000">
        <v>0</v>
      </c>
      <c r="T646" s="1000">
        <v>0</v>
      </c>
    </row>
    <row r="647" spans="1:20" outlineLevel="3">
      <c r="A647" s="967" t="s">
        <v>968</v>
      </c>
      <c r="B647" s="967"/>
      <c r="C647" s="967">
        <v>189</v>
      </c>
      <c r="D647" s="968">
        <v>46133</v>
      </c>
      <c r="E647" s="968">
        <v>46358</v>
      </c>
      <c r="F647" s="968">
        <v>46133</v>
      </c>
      <c r="G647" s="968"/>
      <c r="H647" s="969">
        <v>1158012.4099999999</v>
      </c>
      <c r="I647" s="969">
        <v>1224704.75</v>
      </c>
      <c r="J647" s="969">
        <v>1318471.2</v>
      </c>
      <c r="K647" s="970">
        <v>0.87829999999999997</v>
      </c>
      <c r="L647" s="970">
        <v>0.92889999999999995</v>
      </c>
      <c r="M647" s="969">
        <v>1896</v>
      </c>
      <c r="N647" s="967">
        <v>1636</v>
      </c>
      <c r="O647" s="967">
        <v>1605</v>
      </c>
      <c r="P647" s="969"/>
      <c r="Q647" s="967">
        <v>35</v>
      </c>
      <c r="R647" s="967">
        <v>20</v>
      </c>
      <c r="S647" s="967">
        <v>12</v>
      </c>
      <c r="T647" s="967">
        <v>3</v>
      </c>
    </row>
    <row r="648" spans="1:20" outlineLevel="4">
      <c r="A648" s="981" t="s">
        <v>969</v>
      </c>
      <c r="B648" s="981"/>
      <c r="C648" s="981">
        <v>176</v>
      </c>
      <c r="D648" s="982">
        <v>46133</v>
      </c>
      <c r="E648" s="982">
        <v>46343</v>
      </c>
      <c r="F648" s="982">
        <v>46133</v>
      </c>
      <c r="G648" s="982"/>
      <c r="H648" s="983">
        <v>578454.9</v>
      </c>
      <c r="I648" s="983">
        <v>572933.63</v>
      </c>
      <c r="J648" s="983">
        <v>611282.16</v>
      </c>
      <c r="K648" s="984">
        <v>0.94630000000000003</v>
      </c>
      <c r="L648" s="984">
        <v>0.93730000000000002</v>
      </c>
      <c r="M648" s="983">
        <v>864</v>
      </c>
      <c r="N648" s="981">
        <v>737</v>
      </c>
      <c r="O648" s="981">
        <v>750</v>
      </c>
      <c r="P648" s="983"/>
      <c r="Q648" s="981">
        <v>13</v>
      </c>
      <c r="R648" s="981">
        <v>8</v>
      </c>
      <c r="S648" s="981">
        <v>4</v>
      </c>
      <c r="T648" s="981">
        <v>1</v>
      </c>
    </row>
    <row r="649" spans="1:20" outlineLevel="5">
      <c r="A649" s="936" t="s">
        <v>970</v>
      </c>
      <c r="B649" s="936" t="s">
        <v>971</v>
      </c>
      <c r="C649" s="936">
        <v>14</v>
      </c>
      <c r="D649" s="937">
        <v>46133</v>
      </c>
      <c r="E649" s="937">
        <v>46148</v>
      </c>
      <c r="F649" s="937">
        <v>46133</v>
      </c>
      <c r="G649" s="937">
        <v>46148</v>
      </c>
      <c r="H649" s="938">
        <v>23667</v>
      </c>
      <c r="I649" s="938">
        <v>23667</v>
      </c>
      <c r="J649" s="938">
        <v>23667</v>
      </c>
      <c r="K649" s="939">
        <v>1</v>
      </c>
      <c r="L649" s="939">
        <v>1</v>
      </c>
      <c r="M649" s="936">
        <v>96</v>
      </c>
      <c r="N649" s="936">
        <v>96</v>
      </c>
      <c r="O649" s="936">
        <v>96</v>
      </c>
      <c r="P649" s="938" t="s">
        <v>364</v>
      </c>
      <c r="Q649" s="936">
        <v>1</v>
      </c>
      <c r="R649" s="936">
        <v>1</v>
      </c>
      <c r="S649" s="936">
        <v>0</v>
      </c>
      <c r="T649" s="936">
        <v>0</v>
      </c>
    </row>
    <row r="650" spans="1:20" outlineLevel="5">
      <c r="A650" s="936" t="s">
        <v>978</v>
      </c>
      <c r="B650" s="936" t="s">
        <v>979</v>
      </c>
      <c r="C650" s="936">
        <v>10</v>
      </c>
      <c r="D650" s="937">
        <v>46138</v>
      </c>
      <c r="E650" s="937">
        <v>46148</v>
      </c>
      <c r="F650" s="937">
        <v>46138</v>
      </c>
      <c r="G650" s="937">
        <v>46148</v>
      </c>
      <c r="H650" s="938">
        <v>23667</v>
      </c>
      <c r="I650" s="938">
        <v>23667</v>
      </c>
      <c r="J650" s="938">
        <v>23667</v>
      </c>
      <c r="K650" s="939">
        <v>1</v>
      </c>
      <c r="L650" s="939">
        <v>1</v>
      </c>
      <c r="M650" s="936">
        <v>96</v>
      </c>
      <c r="N650" s="936">
        <v>96</v>
      </c>
      <c r="O650" s="936">
        <v>96</v>
      </c>
      <c r="P650" s="938" t="s">
        <v>364</v>
      </c>
      <c r="Q650" s="936">
        <v>1</v>
      </c>
      <c r="R650" s="936">
        <v>1</v>
      </c>
      <c r="S650" s="936">
        <v>0</v>
      </c>
      <c r="T650" s="936">
        <v>0</v>
      </c>
    </row>
    <row r="651" spans="1:20" outlineLevel="5">
      <c r="A651" s="936" t="s">
        <v>980</v>
      </c>
      <c r="B651" s="936" t="s">
        <v>981</v>
      </c>
      <c r="C651" s="936">
        <v>33</v>
      </c>
      <c r="D651" s="937">
        <v>46148</v>
      </c>
      <c r="E651" s="937">
        <v>46190</v>
      </c>
      <c r="F651" s="937">
        <v>46148</v>
      </c>
      <c r="G651" s="937">
        <v>46190</v>
      </c>
      <c r="H651" s="938">
        <v>23667</v>
      </c>
      <c r="I651" s="938">
        <v>23667</v>
      </c>
      <c r="J651" s="938">
        <v>23667</v>
      </c>
      <c r="K651" s="939">
        <v>1</v>
      </c>
      <c r="L651" s="939">
        <v>1</v>
      </c>
      <c r="M651" s="938">
        <v>96</v>
      </c>
      <c r="N651" s="936">
        <v>96</v>
      </c>
      <c r="O651" s="936">
        <v>96</v>
      </c>
      <c r="P651" s="938" t="s">
        <v>364</v>
      </c>
      <c r="Q651" s="936">
        <v>1</v>
      </c>
      <c r="R651" s="936">
        <v>1</v>
      </c>
      <c r="S651" s="936">
        <v>0</v>
      </c>
      <c r="T651" s="936">
        <v>0</v>
      </c>
    </row>
    <row r="652" spans="1:20" outlineLevel="5">
      <c r="A652" s="936" t="s">
        <v>982</v>
      </c>
      <c r="B652" s="936" t="s">
        <v>3207</v>
      </c>
      <c r="C652" s="936">
        <v>7</v>
      </c>
      <c r="D652" s="937">
        <v>46190</v>
      </c>
      <c r="E652" s="937">
        <v>46197</v>
      </c>
      <c r="F652" s="937">
        <v>46190</v>
      </c>
      <c r="G652" s="937">
        <v>46197</v>
      </c>
      <c r="H652" s="938">
        <v>104457.60000000001</v>
      </c>
      <c r="I652" s="938">
        <v>104457.60000000001</v>
      </c>
      <c r="J652" s="938">
        <v>104457.60000000001</v>
      </c>
      <c r="K652" s="939">
        <v>1</v>
      </c>
      <c r="L652" s="939">
        <v>1</v>
      </c>
      <c r="M652" s="938">
        <v>19</v>
      </c>
      <c r="N652" s="936">
        <v>19</v>
      </c>
      <c r="O652" s="936">
        <v>19</v>
      </c>
      <c r="P652" s="938" t="s">
        <v>364</v>
      </c>
      <c r="Q652" s="936">
        <v>1</v>
      </c>
      <c r="R652" s="936">
        <v>1</v>
      </c>
      <c r="S652" s="936">
        <v>0</v>
      </c>
      <c r="T652" s="936">
        <v>0</v>
      </c>
    </row>
    <row r="653" spans="1:20" outlineLevel="5">
      <c r="A653" s="936" t="s">
        <v>990</v>
      </c>
      <c r="B653" s="936" t="s">
        <v>991</v>
      </c>
      <c r="C653" s="936">
        <v>10</v>
      </c>
      <c r="D653" s="937">
        <v>46198</v>
      </c>
      <c r="E653" s="937">
        <v>46209</v>
      </c>
      <c r="F653" s="937">
        <v>46212</v>
      </c>
      <c r="G653" s="937">
        <v>46214</v>
      </c>
      <c r="H653" s="938">
        <v>23667</v>
      </c>
      <c r="I653" s="938">
        <v>23667</v>
      </c>
      <c r="J653" s="938">
        <v>23667</v>
      </c>
      <c r="K653" s="939">
        <v>1</v>
      </c>
      <c r="L653" s="939">
        <v>1</v>
      </c>
      <c r="M653" s="938">
        <v>76</v>
      </c>
      <c r="N653" s="936">
        <v>76</v>
      </c>
      <c r="O653" s="936">
        <v>76</v>
      </c>
      <c r="P653" s="938" t="s">
        <v>364</v>
      </c>
      <c r="Q653" s="936">
        <v>1</v>
      </c>
      <c r="R653" s="936">
        <v>1</v>
      </c>
      <c r="S653" s="936">
        <v>0</v>
      </c>
      <c r="T653" s="936">
        <v>0</v>
      </c>
    </row>
    <row r="654" spans="1:20" outlineLevel="5">
      <c r="A654" s="936" t="s">
        <v>988</v>
      </c>
      <c r="B654" s="936" t="s">
        <v>989</v>
      </c>
      <c r="C654" s="936">
        <v>12</v>
      </c>
      <c r="D654" s="937">
        <v>46210</v>
      </c>
      <c r="E654" s="937">
        <v>46223</v>
      </c>
      <c r="F654" s="937">
        <v>46215</v>
      </c>
      <c r="G654" s="937">
        <v>46248</v>
      </c>
      <c r="H654" s="938">
        <v>23667</v>
      </c>
      <c r="I654" s="938">
        <v>23667</v>
      </c>
      <c r="J654" s="938">
        <v>23667</v>
      </c>
      <c r="K654" s="939">
        <v>1</v>
      </c>
      <c r="L654" s="939">
        <v>1</v>
      </c>
      <c r="M654" s="938">
        <v>84</v>
      </c>
      <c r="N654" s="936">
        <v>84</v>
      </c>
      <c r="O654" s="936">
        <v>84</v>
      </c>
      <c r="P654" s="938" t="s">
        <v>364</v>
      </c>
      <c r="Q654" s="936">
        <v>1</v>
      </c>
      <c r="R654" s="936">
        <v>1</v>
      </c>
      <c r="S654" s="936">
        <v>0</v>
      </c>
      <c r="T654" s="936">
        <v>0</v>
      </c>
    </row>
    <row r="655" spans="1:20" outlineLevel="5">
      <c r="A655" s="936" t="s">
        <v>984</v>
      </c>
      <c r="B655" s="936" t="s">
        <v>985</v>
      </c>
      <c r="C655" s="936">
        <v>25</v>
      </c>
      <c r="D655" s="937">
        <v>46224</v>
      </c>
      <c r="E655" s="937">
        <v>46252</v>
      </c>
      <c r="F655" s="937">
        <v>46240</v>
      </c>
      <c r="G655" s="937">
        <v>46261</v>
      </c>
      <c r="H655" s="938">
        <v>35500.5</v>
      </c>
      <c r="I655" s="938">
        <v>35500.5</v>
      </c>
      <c r="J655" s="938">
        <v>35500.5</v>
      </c>
      <c r="K655" s="939">
        <v>1</v>
      </c>
      <c r="L655" s="939">
        <v>1</v>
      </c>
      <c r="M655" s="938">
        <v>100</v>
      </c>
      <c r="N655" s="936">
        <v>100</v>
      </c>
      <c r="O655" s="936">
        <v>100</v>
      </c>
      <c r="P655" s="938" t="s">
        <v>364</v>
      </c>
      <c r="Q655" s="936">
        <v>1</v>
      </c>
      <c r="R655" s="936">
        <v>1</v>
      </c>
      <c r="S655" s="936">
        <v>0</v>
      </c>
      <c r="T655" s="936">
        <v>0</v>
      </c>
    </row>
    <row r="656" spans="1:20" outlineLevel="5">
      <c r="A656" s="936" t="s">
        <v>976</v>
      </c>
      <c r="B656" s="936" t="s">
        <v>977</v>
      </c>
      <c r="C656" s="936">
        <v>12</v>
      </c>
      <c r="D656" s="937">
        <v>46253</v>
      </c>
      <c r="E656" s="937">
        <v>46266</v>
      </c>
      <c r="F656" s="937">
        <v>46254</v>
      </c>
      <c r="G656" s="937"/>
      <c r="H656" s="938">
        <v>24360</v>
      </c>
      <c r="I656" s="938">
        <v>21924</v>
      </c>
      <c r="J656" s="938">
        <v>24360</v>
      </c>
      <c r="K656" s="939">
        <v>1</v>
      </c>
      <c r="L656" s="939">
        <v>0.9</v>
      </c>
      <c r="M656" s="938">
        <v>32</v>
      </c>
      <c r="N656" s="936">
        <v>32</v>
      </c>
      <c r="O656" s="936">
        <v>29</v>
      </c>
      <c r="P656" s="938" t="s">
        <v>364</v>
      </c>
      <c r="Q656" s="936">
        <v>1</v>
      </c>
      <c r="R656" s="936">
        <v>0</v>
      </c>
      <c r="S656" s="936">
        <v>1</v>
      </c>
      <c r="T656" s="936">
        <v>0</v>
      </c>
    </row>
    <row r="657" spans="1:20" outlineLevel="5">
      <c r="A657" s="936" t="s">
        <v>992</v>
      </c>
      <c r="B657" s="936" t="s">
        <v>993</v>
      </c>
      <c r="C657" s="936">
        <v>10</v>
      </c>
      <c r="D657" s="937">
        <v>46267</v>
      </c>
      <c r="E657" s="937">
        <v>46278</v>
      </c>
      <c r="F657" s="937">
        <v>46248</v>
      </c>
      <c r="G657" s="937"/>
      <c r="H657" s="937">
        <v>23667</v>
      </c>
      <c r="I657" s="938">
        <v>18933.599999999999</v>
      </c>
      <c r="J657" s="938">
        <v>23667</v>
      </c>
      <c r="K657" s="939">
        <v>1</v>
      </c>
      <c r="L657" s="939">
        <v>0.8</v>
      </c>
      <c r="M657" s="936">
        <v>48</v>
      </c>
      <c r="N657" s="936">
        <v>48</v>
      </c>
      <c r="O657" s="936">
        <v>38</v>
      </c>
      <c r="P657" s="938" t="s">
        <v>364</v>
      </c>
      <c r="Q657" s="936">
        <v>1</v>
      </c>
      <c r="R657" s="936">
        <v>0</v>
      </c>
      <c r="S657" s="936">
        <v>1</v>
      </c>
      <c r="T657" s="936">
        <v>0</v>
      </c>
    </row>
    <row r="658" spans="1:20" outlineLevel="5">
      <c r="A658" s="936" t="s">
        <v>3208</v>
      </c>
      <c r="B658" s="936" t="s">
        <v>3209</v>
      </c>
      <c r="C658" s="936">
        <v>15</v>
      </c>
      <c r="D658" s="937">
        <v>46279</v>
      </c>
      <c r="E658" s="937">
        <v>46296</v>
      </c>
      <c r="F658" s="937">
        <v>46215</v>
      </c>
      <c r="G658" s="937">
        <v>46248</v>
      </c>
      <c r="H658" s="938">
        <v>243734.39999999999</v>
      </c>
      <c r="I658" s="938">
        <v>243734.39999999999</v>
      </c>
      <c r="J658" s="938">
        <v>243734.39999999999</v>
      </c>
      <c r="K658" s="939">
        <v>1</v>
      </c>
      <c r="L658" s="939">
        <v>1</v>
      </c>
      <c r="M658" s="938">
        <v>45</v>
      </c>
      <c r="N658" s="936">
        <v>45</v>
      </c>
      <c r="O658" s="936">
        <v>45</v>
      </c>
      <c r="P658" s="938" t="s">
        <v>364</v>
      </c>
      <c r="Q658" s="936">
        <v>1</v>
      </c>
      <c r="R658" s="936">
        <v>1</v>
      </c>
      <c r="S658" s="936">
        <v>0</v>
      </c>
      <c r="T658" s="936">
        <v>0</v>
      </c>
    </row>
    <row r="659" spans="1:20" outlineLevel="5">
      <c r="A659" s="936" t="s">
        <v>986</v>
      </c>
      <c r="B659" s="936" t="s">
        <v>987</v>
      </c>
      <c r="C659" s="936">
        <v>15</v>
      </c>
      <c r="D659" s="937">
        <v>46298</v>
      </c>
      <c r="E659" s="937">
        <v>46314</v>
      </c>
      <c r="F659" s="937">
        <v>46261</v>
      </c>
      <c r="G659" s="937"/>
      <c r="H659" s="938">
        <v>28400.400000000001</v>
      </c>
      <c r="I659" s="938">
        <v>28400.400000000001</v>
      </c>
      <c r="J659" s="938">
        <v>35500.5</v>
      </c>
      <c r="K659" s="939">
        <v>0.8</v>
      </c>
      <c r="L659" s="939">
        <v>0.8</v>
      </c>
      <c r="M659" s="938">
        <v>56</v>
      </c>
      <c r="N659" s="936">
        <v>45</v>
      </c>
      <c r="O659" s="936">
        <v>45</v>
      </c>
      <c r="P659" s="938" t="s">
        <v>364</v>
      </c>
      <c r="Q659" s="936">
        <v>1</v>
      </c>
      <c r="R659" s="936">
        <v>0</v>
      </c>
      <c r="S659" s="936">
        <v>1</v>
      </c>
      <c r="T659" s="936">
        <v>0</v>
      </c>
    </row>
    <row r="660" spans="1:20" outlineLevel="5">
      <c r="A660" s="936" t="s">
        <v>974</v>
      </c>
      <c r="B660" s="936" t="s">
        <v>975</v>
      </c>
      <c r="C660" s="936">
        <v>17</v>
      </c>
      <c r="D660" s="937">
        <v>46315</v>
      </c>
      <c r="E660" s="937">
        <v>46334</v>
      </c>
      <c r="F660" s="937">
        <v>46261</v>
      </c>
      <c r="G660" s="937"/>
      <c r="H660" s="937">
        <v>0</v>
      </c>
      <c r="I660" s="938">
        <v>1648.13</v>
      </c>
      <c r="J660" s="938">
        <v>2060.16</v>
      </c>
      <c r="K660" s="939">
        <v>0</v>
      </c>
      <c r="L660" s="939">
        <v>0.8</v>
      </c>
      <c r="M660" s="938">
        <v>32</v>
      </c>
      <c r="N660" s="936">
        <v>0</v>
      </c>
      <c r="O660" s="936">
        <v>26</v>
      </c>
      <c r="P660" s="938" t="s">
        <v>364</v>
      </c>
      <c r="Q660" s="936">
        <v>1</v>
      </c>
      <c r="R660" s="936">
        <v>0</v>
      </c>
      <c r="S660" s="936">
        <v>1</v>
      </c>
      <c r="T660" s="936">
        <v>0</v>
      </c>
    </row>
    <row r="661" spans="1:20" outlineLevel="5">
      <c r="A661" s="1000" t="s">
        <v>972</v>
      </c>
      <c r="B661" s="1000" t="s">
        <v>973</v>
      </c>
      <c r="C661" s="1000">
        <v>8</v>
      </c>
      <c r="D661" s="1001">
        <v>46335</v>
      </c>
      <c r="E661" s="1001">
        <v>46343</v>
      </c>
      <c r="F661" s="1001"/>
      <c r="G661" s="1001"/>
      <c r="H661" s="1002">
        <v>0</v>
      </c>
      <c r="I661" s="1002">
        <v>0</v>
      </c>
      <c r="J661" s="1002">
        <v>23667</v>
      </c>
      <c r="K661" s="1003">
        <v>0</v>
      </c>
      <c r="L661" s="1003">
        <v>0</v>
      </c>
      <c r="M661" s="1002">
        <v>84</v>
      </c>
      <c r="N661" s="1000">
        <v>0</v>
      </c>
      <c r="O661" s="1000">
        <v>0</v>
      </c>
      <c r="P661" s="1002" t="s">
        <v>364</v>
      </c>
      <c r="Q661" s="1000">
        <v>1</v>
      </c>
      <c r="R661" s="1000">
        <v>0</v>
      </c>
      <c r="S661" s="1000">
        <v>0</v>
      </c>
      <c r="T661" s="1000">
        <v>1</v>
      </c>
    </row>
    <row r="662" spans="1:20" outlineLevel="4">
      <c r="A662" s="981" t="s">
        <v>994</v>
      </c>
      <c r="B662" s="981"/>
      <c r="C662" s="981">
        <v>168</v>
      </c>
      <c r="D662" s="982">
        <v>46142</v>
      </c>
      <c r="E662" s="982">
        <v>46343</v>
      </c>
      <c r="F662" s="982">
        <v>46142</v>
      </c>
      <c r="G662" s="982"/>
      <c r="H662" s="983">
        <v>372458.96</v>
      </c>
      <c r="I662" s="983">
        <v>372910.46</v>
      </c>
      <c r="J662" s="983">
        <v>381705.12</v>
      </c>
      <c r="K662" s="984">
        <v>0.9758</v>
      </c>
      <c r="L662" s="984">
        <v>0.97699999999999998</v>
      </c>
      <c r="M662" s="983">
        <v>608</v>
      </c>
      <c r="N662" s="981">
        <v>552</v>
      </c>
      <c r="O662" s="981">
        <v>574</v>
      </c>
      <c r="P662" s="983"/>
      <c r="Q662" s="981">
        <v>11</v>
      </c>
      <c r="R662" s="981">
        <v>7</v>
      </c>
      <c r="S662" s="981">
        <v>4</v>
      </c>
      <c r="T662" s="981">
        <v>0</v>
      </c>
    </row>
    <row r="663" spans="1:20" outlineLevel="5">
      <c r="A663" s="936" t="s">
        <v>995</v>
      </c>
      <c r="B663" s="936" t="s">
        <v>971</v>
      </c>
      <c r="C663" s="936">
        <v>6</v>
      </c>
      <c r="D663" s="937">
        <v>46142</v>
      </c>
      <c r="E663" s="937">
        <v>46148</v>
      </c>
      <c r="F663" s="937">
        <v>46142</v>
      </c>
      <c r="G663" s="937">
        <v>46148</v>
      </c>
      <c r="H663" s="938">
        <v>15472.08</v>
      </c>
      <c r="I663" s="938">
        <v>15472.08</v>
      </c>
      <c r="J663" s="938">
        <v>15472.08</v>
      </c>
      <c r="K663" s="939">
        <v>1</v>
      </c>
      <c r="L663" s="939">
        <v>1</v>
      </c>
      <c r="M663" s="936">
        <v>96</v>
      </c>
      <c r="N663" s="936">
        <v>96</v>
      </c>
      <c r="O663" s="936">
        <v>96</v>
      </c>
      <c r="P663" s="938" t="s">
        <v>364</v>
      </c>
      <c r="Q663" s="936">
        <v>1</v>
      </c>
      <c r="R663" s="936">
        <v>1</v>
      </c>
      <c r="S663" s="936">
        <v>0</v>
      </c>
      <c r="T663" s="936">
        <v>0</v>
      </c>
    </row>
    <row r="664" spans="1:20" outlineLevel="5">
      <c r="A664" s="936" t="s">
        <v>997</v>
      </c>
      <c r="B664" s="936" t="s">
        <v>979</v>
      </c>
      <c r="C664" s="936">
        <v>1</v>
      </c>
      <c r="D664" s="937">
        <v>46147</v>
      </c>
      <c r="E664" s="937">
        <v>46148</v>
      </c>
      <c r="F664" s="937">
        <v>46147</v>
      </c>
      <c r="G664" s="937">
        <v>46148</v>
      </c>
      <c r="H664" s="938">
        <v>15472.08</v>
      </c>
      <c r="I664" s="938">
        <v>15472.08</v>
      </c>
      <c r="J664" s="938">
        <v>15472.08</v>
      </c>
      <c r="K664" s="939">
        <v>1</v>
      </c>
      <c r="L664" s="939">
        <v>1</v>
      </c>
      <c r="M664" s="938">
        <v>96</v>
      </c>
      <c r="N664" s="936">
        <v>96</v>
      </c>
      <c r="O664" s="936">
        <v>96</v>
      </c>
      <c r="P664" s="938" t="s">
        <v>364</v>
      </c>
      <c r="Q664" s="936">
        <v>1</v>
      </c>
      <c r="R664" s="936">
        <v>1</v>
      </c>
      <c r="S664" s="936">
        <v>0</v>
      </c>
      <c r="T664" s="936">
        <v>0</v>
      </c>
    </row>
    <row r="665" spans="1:20" outlineLevel="5">
      <c r="A665" s="936" t="s">
        <v>998</v>
      </c>
      <c r="B665" s="936" t="s">
        <v>981</v>
      </c>
      <c r="C665" s="936">
        <v>33</v>
      </c>
      <c r="D665" s="937">
        <v>46148</v>
      </c>
      <c r="E665" s="937">
        <v>46190</v>
      </c>
      <c r="F665" s="937">
        <v>46148</v>
      </c>
      <c r="G665" s="937">
        <v>46190</v>
      </c>
      <c r="H665" s="938">
        <v>15472.08</v>
      </c>
      <c r="I665" s="938">
        <v>15472.08</v>
      </c>
      <c r="J665" s="938">
        <v>15472.08</v>
      </c>
      <c r="K665" s="939">
        <v>1</v>
      </c>
      <c r="L665" s="939">
        <v>1</v>
      </c>
      <c r="M665" s="938">
        <v>96</v>
      </c>
      <c r="N665" s="936">
        <v>96</v>
      </c>
      <c r="O665" s="936">
        <v>96</v>
      </c>
      <c r="P665" s="938" t="s">
        <v>364</v>
      </c>
      <c r="Q665" s="936">
        <v>1</v>
      </c>
      <c r="R665" s="936">
        <v>1</v>
      </c>
      <c r="S665" s="936">
        <v>0</v>
      </c>
      <c r="T665" s="936">
        <v>0</v>
      </c>
    </row>
    <row r="666" spans="1:20" outlineLevel="5">
      <c r="A666" s="936" t="s">
        <v>1004</v>
      </c>
      <c r="B666" s="936" t="s">
        <v>3210</v>
      </c>
      <c r="C666" s="936">
        <v>7</v>
      </c>
      <c r="D666" s="937">
        <v>46190</v>
      </c>
      <c r="E666" s="937">
        <v>46197</v>
      </c>
      <c r="F666" s="937">
        <v>46190</v>
      </c>
      <c r="G666" s="937">
        <v>46197</v>
      </c>
      <c r="H666" s="938">
        <v>4641.62</v>
      </c>
      <c r="I666" s="938">
        <v>4641.62</v>
      </c>
      <c r="J666" s="938">
        <v>4641.62</v>
      </c>
      <c r="K666" s="939">
        <v>1</v>
      </c>
      <c r="L666" s="939">
        <v>1</v>
      </c>
      <c r="M666" s="938">
        <v>7</v>
      </c>
      <c r="N666" s="936">
        <v>7</v>
      </c>
      <c r="O666" s="936">
        <v>7</v>
      </c>
      <c r="P666" s="938" t="s">
        <v>364</v>
      </c>
      <c r="Q666" s="936">
        <v>1</v>
      </c>
      <c r="R666" s="936">
        <v>1</v>
      </c>
      <c r="S666" s="936">
        <v>0</v>
      </c>
      <c r="T666" s="936">
        <v>0</v>
      </c>
    </row>
    <row r="667" spans="1:20" outlineLevel="5">
      <c r="A667" s="936" t="s">
        <v>1000</v>
      </c>
      <c r="B667" s="936" t="s">
        <v>1001</v>
      </c>
      <c r="C667" s="936">
        <v>25</v>
      </c>
      <c r="D667" s="937">
        <v>46198</v>
      </c>
      <c r="E667" s="937">
        <v>46226</v>
      </c>
      <c r="F667" s="937">
        <v>46240</v>
      </c>
      <c r="G667" s="937">
        <v>46247</v>
      </c>
      <c r="H667" s="938">
        <v>15472.08</v>
      </c>
      <c r="I667" s="938">
        <v>15472.08</v>
      </c>
      <c r="J667" s="938">
        <v>15472.08</v>
      </c>
      <c r="K667" s="939">
        <v>1</v>
      </c>
      <c r="L667" s="939">
        <v>1</v>
      </c>
      <c r="M667" s="938">
        <v>100</v>
      </c>
      <c r="N667" s="936">
        <v>100</v>
      </c>
      <c r="O667" s="936">
        <v>100</v>
      </c>
      <c r="P667" s="938" t="s">
        <v>364</v>
      </c>
      <c r="Q667" s="936">
        <v>1</v>
      </c>
      <c r="R667" s="936">
        <v>1</v>
      </c>
      <c r="S667" s="936">
        <v>0</v>
      </c>
      <c r="T667" s="936">
        <v>0</v>
      </c>
    </row>
    <row r="668" spans="1:20" outlineLevel="5">
      <c r="A668" s="936" t="s">
        <v>3211</v>
      </c>
      <c r="B668" s="936" t="s">
        <v>3212</v>
      </c>
      <c r="C668" s="936">
        <v>15</v>
      </c>
      <c r="D668" s="937">
        <v>46228</v>
      </c>
      <c r="E668" s="937">
        <v>46244</v>
      </c>
      <c r="F668" s="937">
        <v>46240</v>
      </c>
      <c r="G668" s="937">
        <v>46248</v>
      </c>
      <c r="H668" s="938">
        <v>10830.46</v>
      </c>
      <c r="I668" s="938">
        <v>10830.46</v>
      </c>
      <c r="J668" s="938">
        <v>10830.46</v>
      </c>
      <c r="K668" s="939">
        <v>1</v>
      </c>
      <c r="L668" s="939">
        <v>1</v>
      </c>
      <c r="M668" s="938">
        <v>17</v>
      </c>
      <c r="N668" s="936">
        <v>17</v>
      </c>
      <c r="O668" s="936">
        <v>17</v>
      </c>
      <c r="P668" s="938" t="s">
        <v>364</v>
      </c>
      <c r="Q668" s="936">
        <v>1</v>
      </c>
      <c r="R668" s="936">
        <v>1</v>
      </c>
      <c r="S668" s="936">
        <v>0</v>
      </c>
      <c r="T668" s="936">
        <v>0</v>
      </c>
    </row>
    <row r="669" spans="1:20" outlineLevel="5">
      <c r="A669" s="936" t="s">
        <v>999</v>
      </c>
      <c r="B669" s="936" t="s">
        <v>983</v>
      </c>
      <c r="C669" s="936">
        <v>17</v>
      </c>
      <c r="D669" s="937">
        <v>46245</v>
      </c>
      <c r="E669" s="937">
        <v>46264</v>
      </c>
      <c r="F669" s="937">
        <v>46233</v>
      </c>
      <c r="G669" s="937">
        <v>46248</v>
      </c>
      <c r="H669" s="938">
        <v>261144</v>
      </c>
      <c r="I669" s="938">
        <v>261144</v>
      </c>
      <c r="J669" s="938">
        <v>261144</v>
      </c>
      <c r="K669" s="939">
        <v>1</v>
      </c>
      <c r="L669" s="939">
        <v>1</v>
      </c>
      <c r="M669" s="938">
        <v>40</v>
      </c>
      <c r="N669" s="936">
        <v>40</v>
      </c>
      <c r="O669" s="936">
        <v>40</v>
      </c>
      <c r="P669" s="938" t="s">
        <v>364</v>
      </c>
      <c r="Q669" s="936">
        <v>1</v>
      </c>
      <c r="R669" s="936">
        <v>1</v>
      </c>
      <c r="S669" s="936">
        <v>0</v>
      </c>
      <c r="T669" s="936">
        <v>0</v>
      </c>
    </row>
    <row r="670" spans="1:20" outlineLevel="5">
      <c r="A670" s="936" t="s">
        <v>1005</v>
      </c>
      <c r="B670" s="936" t="s">
        <v>1006</v>
      </c>
      <c r="C670" s="936">
        <v>15</v>
      </c>
      <c r="D670" s="937">
        <v>46265</v>
      </c>
      <c r="E670" s="937">
        <v>46281</v>
      </c>
      <c r="F670" s="937">
        <v>46254</v>
      </c>
      <c r="G670" s="937"/>
      <c r="H670" s="937">
        <v>13091.76</v>
      </c>
      <c r="I670" s="938">
        <v>10473.41</v>
      </c>
      <c r="J670" s="938">
        <v>13091.76</v>
      </c>
      <c r="K670" s="939">
        <v>1</v>
      </c>
      <c r="L670" s="939">
        <v>0.8</v>
      </c>
      <c r="M670" s="938">
        <v>28</v>
      </c>
      <c r="N670" s="936">
        <v>28</v>
      </c>
      <c r="O670" s="936">
        <v>22</v>
      </c>
      <c r="P670" s="938" t="s">
        <v>364</v>
      </c>
      <c r="Q670" s="936">
        <v>1</v>
      </c>
      <c r="R670" s="936">
        <v>0</v>
      </c>
      <c r="S670" s="936">
        <v>1</v>
      </c>
      <c r="T670" s="936">
        <v>0</v>
      </c>
    </row>
    <row r="671" spans="1:20" outlineLevel="5">
      <c r="A671" s="936" t="s">
        <v>1002</v>
      </c>
      <c r="B671" s="936" t="s">
        <v>1003</v>
      </c>
      <c r="C671" s="936">
        <v>17</v>
      </c>
      <c r="D671" s="937">
        <v>46282</v>
      </c>
      <c r="E671" s="937">
        <v>46302</v>
      </c>
      <c r="F671" s="937">
        <v>46254</v>
      </c>
      <c r="G671" s="937"/>
      <c r="H671" s="937">
        <v>15472.08</v>
      </c>
      <c r="I671" s="938">
        <v>12377.66</v>
      </c>
      <c r="J671" s="938">
        <v>15472.08</v>
      </c>
      <c r="K671" s="939">
        <v>1</v>
      </c>
      <c r="L671" s="939">
        <v>0.8</v>
      </c>
      <c r="M671" s="938">
        <v>56</v>
      </c>
      <c r="N671" s="936">
        <v>56</v>
      </c>
      <c r="O671" s="936">
        <v>45</v>
      </c>
      <c r="P671" s="938" t="s">
        <v>364</v>
      </c>
      <c r="Q671" s="936">
        <v>1</v>
      </c>
      <c r="R671" s="936">
        <v>0</v>
      </c>
      <c r="S671" s="936">
        <v>1</v>
      </c>
      <c r="T671" s="936">
        <v>0</v>
      </c>
    </row>
    <row r="672" spans="1:20" outlineLevel="5">
      <c r="A672" s="936" t="s">
        <v>1007</v>
      </c>
      <c r="B672" s="936" t="s">
        <v>1008</v>
      </c>
      <c r="C672" s="936">
        <v>17</v>
      </c>
      <c r="D672" s="937">
        <v>46303</v>
      </c>
      <c r="E672" s="937">
        <v>46322</v>
      </c>
      <c r="F672" s="937">
        <v>46296</v>
      </c>
      <c r="G672" s="937"/>
      <c r="H672" s="937">
        <v>5390.72</v>
      </c>
      <c r="I672" s="937">
        <v>10473.41</v>
      </c>
      <c r="J672" s="938">
        <v>13091.76</v>
      </c>
      <c r="K672" s="939">
        <v>0.4118</v>
      </c>
      <c r="L672" s="939">
        <v>0.8</v>
      </c>
      <c r="M672" s="936">
        <v>40</v>
      </c>
      <c r="N672" s="936">
        <v>16</v>
      </c>
      <c r="O672" s="936">
        <v>32</v>
      </c>
      <c r="P672" s="938" t="s">
        <v>364</v>
      </c>
      <c r="Q672" s="936">
        <v>1</v>
      </c>
      <c r="R672" s="936">
        <v>0</v>
      </c>
      <c r="S672" s="936">
        <v>1</v>
      </c>
      <c r="T672" s="936">
        <v>0</v>
      </c>
    </row>
    <row r="673" spans="1:20" outlineLevel="5">
      <c r="A673" s="1000" t="s">
        <v>996</v>
      </c>
      <c r="B673" s="1000" t="s">
        <v>975</v>
      </c>
      <c r="C673" s="1000">
        <v>18</v>
      </c>
      <c r="D673" s="1001">
        <v>46323</v>
      </c>
      <c r="E673" s="1001">
        <v>46343</v>
      </c>
      <c r="F673" s="1001">
        <v>46292</v>
      </c>
      <c r="G673" s="1001"/>
      <c r="H673" s="1002">
        <v>0</v>
      </c>
      <c r="I673" s="1002">
        <v>1081.58</v>
      </c>
      <c r="J673" s="1002">
        <v>1545.12</v>
      </c>
      <c r="K673" s="1003">
        <v>0</v>
      </c>
      <c r="L673" s="1003">
        <v>0.7</v>
      </c>
      <c r="M673" s="1002">
        <v>32</v>
      </c>
      <c r="N673" s="1000">
        <v>0</v>
      </c>
      <c r="O673" s="1000">
        <v>22</v>
      </c>
      <c r="P673" s="1002" t="s">
        <v>364</v>
      </c>
      <c r="Q673" s="1000">
        <v>1</v>
      </c>
      <c r="R673" s="1000">
        <v>0</v>
      </c>
      <c r="S673" s="1000">
        <v>1</v>
      </c>
      <c r="T673" s="1000">
        <v>0</v>
      </c>
    </row>
    <row r="674" spans="1:20" outlineLevel="4">
      <c r="A674" s="981" t="s">
        <v>1009</v>
      </c>
      <c r="B674" s="981"/>
      <c r="C674" s="981">
        <v>176</v>
      </c>
      <c r="D674" s="982">
        <v>46148</v>
      </c>
      <c r="E674" s="982">
        <v>46358</v>
      </c>
      <c r="F674" s="982">
        <v>46148</v>
      </c>
      <c r="G674" s="982"/>
      <c r="H674" s="983">
        <v>207098.55</v>
      </c>
      <c r="I674" s="983">
        <v>278860.65999999997</v>
      </c>
      <c r="J674" s="983">
        <v>325483.92</v>
      </c>
      <c r="K674" s="984">
        <v>0.63629999999999998</v>
      </c>
      <c r="L674" s="984">
        <v>0.85680000000000001</v>
      </c>
      <c r="M674" s="983">
        <v>424</v>
      </c>
      <c r="N674" s="981">
        <v>346</v>
      </c>
      <c r="O674" s="981">
        <v>282</v>
      </c>
      <c r="P674" s="983"/>
      <c r="Q674" s="981">
        <v>11</v>
      </c>
      <c r="R674" s="981">
        <v>5</v>
      </c>
      <c r="S674" s="981">
        <v>4</v>
      </c>
      <c r="T674" s="981">
        <v>2</v>
      </c>
    </row>
    <row r="675" spans="1:20" outlineLevel="5">
      <c r="A675" s="936" t="s">
        <v>1010</v>
      </c>
      <c r="B675" s="936" t="s">
        <v>3213</v>
      </c>
      <c r="C675" s="936">
        <v>39</v>
      </c>
      <c r="D675" s="937">
        <v>46148</v>
      </c>
      <c r="E675" s="937">
        <v>46197</v>
      </c>
      <c r="F675" s="937">
        <v>46148</v>
      </c>
      <c r="G675" s="937">
        <v>46197</v>
      </c>
      <c r="H675" s="938">
        <v>16243.2</v>
      </c>
      <c r="I675" s="938">
        <v>16243.2</v>
      </c>
      <c r="J675" s="938">
        <v>16243.2</v>
      </c>
      <c r="K675" s="939">
        <v>1</v>
      </c>
      <c r="L675" s="939">
        <v>1</v>
      </c>
      <c r="M675" s="938">
        <v>54</v>
      </c>
      <c r="N675" s="936">
        <v>54</v>
      </c>
      <c r="O675" s="936">
        <v>54</v>
      </c>
      <c r="P675" s="938" t="s">
        <v>364</v>
      </c>
      <c r="Q675" s="936">
        <v>1</v>
      </c>
      <c r="R675" s="936">
        <v>1</v>
      </c>
      <c r="S675" s="936">
        <v>0</v>
      </c>
      <c r="T675" s="936">
        <v>0</v>
      </c>
    </row>
    <row r="676" spans="1:20" outlineLevel="5">
      <c r="A676" s="936" t="s">
        <v>1011</v>
      </c>
      <c r="B676" s="936" t="s">
        <v>3216</v>
      </c>
      <c r="C676" s="936">
        <v>27</v>
      </c>
      <c r="D676" s="937">
        <v>46162</v>
      </c>
      <c r="E676" s="937">
        <v>46197</v>
      </c>
      <c r="F676" s="937">
        <v>46162</v>
      </c>
      <c r="G676" s="937">
        <v>46197</v>
      </c>
      <c r="H676" s="938">
        <v>1767.48</v>
      </c>
      <c r="I676" s="938">
        <v>1767.48</v>
      </c>
      <c r="J676" s="938">
        <v>1767.48</v>
      </c>
      <c r="K676" s="939">
        <v>1</v>
      </c>
      <c r="L676" s="939">
        <v>1</v>
      </c>
      <c r="M676" s="938">
        <v>24</v>
      </c>
      <c r="N676" s="936">
        <v>24</v>
      </c>
      <c r="O676" s="936">
        <v>24</v>
      </c>
      <c r="P676" s="938" t="s">
        <v>364</v>
      </c>
      <c r="Q676" s="936">
        <v>1</v>
      </c>
      <c r="R676" s="936">
        <v>1</v>
      </c>
      <c r="S676" s="936">
        <v>0</v>
      </c>
      <c r="T676" s="936">
        <v>0</v>
      </c>
    </row>
    <row r="677" spans="1:20" outlineLevel="5">
      <c r="A677" s="936" t="s">
        <v>1012</v>
      </c>
      <c r="B677" s="936" t="s">
        <v>3219</v>
      </c>
      <c r="C677" s="936">
        <v>7</v>
      </c>
      <c r="D677" s="937">
        <v>46190</v>
      </c>
      <c r="E677" s="937">
        <v>46197</v>
      </c>
      <c r="F677" s="937">
        <v>46190</v>
      </c>
      <c r="G677" s="937">
        <v>46197</v>
      </c>
      <c r="H677" s="938">
        <v>130572</v>
      </c>
      <c r="I677" s="938">
        <v>130572</v>
      </c>
      <c r="J677" s="938">
        <v>130572</v>
      </c>
      <c r="K677" s="939">
        <v>1</v>
      </c>
      <c r="L677" s="939">
        <v>1</v>
      </c>
      <c r="M677" s="938">
        <v>20</v>
      </c>
      <c r="N677" s="936">
        <v>20</v>
      </c>
      <c r="O677" s="936">
        <v>20</v>
      </c>
      <c r="P677" s="938" t="s">
        <v>364</v>
      </c>
      <c r="Q677" s="936">
        <v>1</v>
      </c>
      <c r="R677" s="936">
        <v>1</v>
      </c>
      <c r="S677" s="936">
        <v>0</v>
      </c>
      <c r="T677" s="936">
        <v>0</v>
      </c>
    </row>
    <row r="678" spans="1:20" outlineLevel="5">
      <c r="A678" s="936" t="s">
        <v>3214</v>
      </c>
      <c r="B678" s="936" t="s">
        <v>3215</v>
      </c>
      <c r="C678" s="936">
        <v>7</v>
      </c>
      <c r="D678" s="937">
        <v>46198</v>
      </c>
      <c r="E678" s="937">
        <v>46205</v>
      </c>
      <c r="F678" s="937">
        <v>46240</v>
      </c>
      <c r="G678" s="937">
        <v>46248</v>
      </c>
      <c r="H678" s="938">
        <v>1804.8</v>
      </c>
      <c r="I678" s="938">
        <v>1804.8</v>
      </c>
      <c r="J678" s="938">
        <v>1804.8</v>
      </c>
      <c r="K678" s="939">
        <v>1</v>
      </c>
      <c r="L678" s="939">
        <v>1</v>
      </c>
      <c r="M678" s="938">
        <v>6</v>
      </c>
      <c r="N678" s="936">
        <v>6</v>
      </c>
      <c r="O678" s="936">
        <v>6</v>
      </c>
      <c r="P678" s="938" t="s">
        <v>364</v>
      </c>
      <c r="Q678" s="936">
        <v>1</v>
      </c>
      <c r="R678" s="936">
        <v>1</v>
      </c>
      <c r="S678" s="936">
        <v>0</v>
      </c>
      <c r="T678" s="936">
        <v>0</v>
      </c>
    </row>
    <row r="679" spans="1:20" outlineLevel="5">
      <c r="A679" s="936" t="s">
        <v>3217</v>
      </c>
      <c r="B679" s="936" t="s">
        <v>3218</v>
      </c>
      <c r="C679" s="936">
        <v>20</v>
      </c>
      <c r="D679" s="937">
        <v>46207</v>
      </c>
      <c r="E679" s="937">
        <v>46229</v>
      </c>
      <c r="F679" s="937">
        <v>46241</v>
      </c>
      <c r="G679" s="937">
        <v>46261</v>
      </c>
      <c r="H679" s="938">
        <v>1767.48</v>
      </c>
      <c r="I679" s="938">
        <v>1767.48</v>
      </c>
      <c r="J679" s="938">
        <v>1767.48</v>
      </c>
      <c r="K679" s="939">
        <v>1</v>
      </c>
      <c r="L679" s="939">
        <v>1</v>
      </c>
      <c r="M679" s="938">
        <v>24</v>
      </c>
      <c r="N679" s="936">
        <v>24</v>
      </c>
      <c r="O679" s="936">
        <v>24</v>
      </c>
      <c r="P679" s="938" t="s">
        <v>364</v>
      </c>
      <c r="Q679" s="936">
        <v>1</v>
      </c>
      <c r="R679" s="936">
        <v>1</v>
      </c>
      <c r="S679" s="936">
        <v>0</v>
      </c>
      <c r="T679" s="936">
        <v>0</v>
      </c>
    </row>
    <row r="680" spans="1:20" outlineLevel="5">
      <c r="A680" s="936" t="s">
        <v>1013</v>
      </c>
      <c r="B680" s="936" t="s">
        <v>1014</v>
      </c>
      <c r="C680" s="936">
        <v>18</v>
      </c>
      <c r="D680" s="937">
        <v>46245</v>
      </c>
      <c r="E680" s="937">
        <v>46265</v>
      </c>
      <c r="F680" s="937">
        <v>46254</v>
      </c>
      <c r="G680" s="937"/>
      <c r="H680" s="938">
        <v>3534.96</v>
      </c>
      <c r="I680" s="938">
        <v>2827.97</v>
      </c>
      <c r="J680" s="938">
        <v>3534.96</v>
      </c>
      <c r="K680" s="939">
        <v>1</v>
      </c>
      <c r="L680" s="939">
        <v>0.8</v>
      </c>
      <c r="M680" s="936">
        <v>56</v>
      </c>
      <c r="N680" s="936">
        <v>56</v>
      </c>
      <c r="O680" s="936">
        <v>45</v>
      </c>
      <c r="P680" s="938" t="s">
        <v>364</v>
      </c>
      <c r="Q680" s="936">
        <v>1</v>
      </c>
      <c r="R680" s="936">
        <v>0</v>
      </c>
      <c r="S680" s="936">
        <v>1</v>
      </c>
      <c r="T680" s="936">
        <v>0</v>
      </c>
    </row>
    <row r="681" spans="1:20" outlineLevel="5">
      <c r="A681" s="936" t="s">
        <v>1017</v>
      </c>
      <c r="B681" s="936" t="s">
        <v>1018</v>
      </c>
      <c r="C681" s="936">
        <v>16</v>
      </c>
      <c r="D681" s="937">
        <v>46266</v>
      </c>
      <c r="E681" s="937">
        <v>46284</v>
      </c>
      <c r="F681" s="937">
        <v>46254</v>
      </c>
      <c r="G681" s="937"/>
      <c r="H681" s="937">
        <v>5302.44</v>
      </c>
      <c r="I681" s="937">
        <v>4241.95</v>
      </c>
      <c r="J681" s="938">
        <v>5302.44</v>
      </c>
      <c r="K681" s="939">
        <v>1</v>
      </c>
      <c r="L681" s="939">
        <v>0.8</v>
      </c>
      <c r="M681" s="936">
        <v>72</v>
      </c>
      <c r="N681" s="936">
        <v>72</v>
      </c>
      <c r="O681" s="936">
        <v>58</v>
      </c>
      <c r="P681" s="938" t="s">
        <v>364</v>
      </c>
      <c r="Q681" s="936">
        <v>1</v>
      </c>
      <c r="R681" s="936">
        <v>0</v>
      </c>
      <c r="S681" s="936">
        <v>1</v>
      </c>
      <c r="T681" s="936">
        <v>0</v>
      </c>
    </row>
    <row r="682" spans="1:20" outlineLevel="5">
      <c r="A682" s="936" t="s">
        <v>1015</v>
      </c>
      <c r="B682" s="936" t="s">
        <v>1016</v>
      </c>
      <c r="C682" s="936">
        <v>17</v>
      </c>
      <c r="D682" s="937">
        <v>46285</v>
      </c>
      <c r="E682" s="937">
        <v>46305</v>
      </c>
      <c r="F682" s="937">
        <v>46307</v>
      </c>
      <c r="G682" s="937"/>
      <c r="H682" s="937">
        <v>5302.44</v>
      </c>
      <c r="I682" s="938">
        <v>2120.98</v>
      </c>
      <c r="J682" s="938">
        <v>5302.44</v>
      </c>
      <c r="K682" s="939">
        <v>1</v>
      </c>
      <c r="L682" s="939">
        <v>0.4</v>
      </c>
      <c r="M682" s="938">
        <v>84</v>
      </c>
      <c r="N682" s="936">
        <v>84</v>
      </c>
      <c r="O682" s="936">
        <v>34</v>
      </c>
      <c r="P682" s="938" t="s">
        <v>364</v>
      </c>
      <c r="Q682" s="936">
        <v>1</v>
      </c>
      <c r="R682" s="936">
        <v>0</v>
      </c>
      <c r="S682" s="936">
        <v>1</v>
      </c>
      <c r="T682" s="936">
        <v>0</v>
      </c>
    </row>
    <row r="683" spans="1:20" outlineLevel="5">
      <c r="A683" s="936" t="s">
        <v>3220</v>
      </c>
      <c r="B683" s="936" t="s">
        <v>3221</v>
      </c>
      <c r="C683" s="936">
        <v>16</v>
      </c>
      <c r="D683" s="937">
        <v>46306</v>
      </c>
      <c r="E683" s="937">
        <v>46323</v>
      </c>
      <c r="F683" s="937">
        <v>46240</v>
      </c>
      <c r="G683" s="937"/>
      <c r="H683" s="937">
        <v>40803.75</v>
      </c>
      <c r="I683" s="937">
        <v>117514.8</v>
      </c>
      <c r="J683" s="938">
        <v>130572</v>
      </c>
      <c r="K683" s="939">
        <v>0.3125</v>
      </c>
      <c r="L683" s="939">
        <v>0.9</v>
      </c>
      <c r="M683" s="936">
        <v>20</v>
      </c>
      <c r="N683" s="936">
        <v>6</v>
      </c>
      <c r="O683" s="936">
        <v>18</v>
      </c>
      <c r="P683" s="938" t="s">
        <v>364</v>
      </c>
      <c r="Q683" s="936">
        <v>1</v>
      </c>
      <c r="R683" s="936">
        <v>0</v>
      </c>
      <c r="S683" s="936">
        <v>1</v>
      </c>
      <c r="T683" s="936">
        <v>0</v>
      </c>
    </row>
    <row r="684" spans="1:20" outlineLevel="5">
      <c r="A684" s="936" t="s">
        <v>1019</v>
      </c>
      <c r="B684" s="936" t="s">
        <v>1020</v>
      </c>
      <c r="C684" s="936">
        <v>15</v>
      </c>
      <c r="D684" s="937">
        <v>46324</v>
      </c>
      <c r="E684" s="937">
        <v>46341</v>
      </c>
      <c r="F684" s="936"/>
      <c r="G684" s="937"/>
      <c r="H684" s="937">
        <v>0</v>
      </c>
      <c r="I684" s="937">
        <v>0</v>
      </c>
      <c r="J684" s="938">
        <v>27072</v>
      </c>
      <c r="K684" s="939">
        <v>0</v>
      </c>
      <c r="L684" s="939">
        <v>0</v>
      </c>
      <c r="M684" s="936">
        <v>32</v>
      </c>
      <c r="N684" s="936">
        <v>0</v>
      </c>
      <c r="O684" s="936">
        <v>0</v>
      </c>
      <c r="P684" s="938" t="s">
        <v>364</v>
      </c>
      <c r="Q684" s="936">
        <v>1</v>
      </c>
      <c r="R684" s="936">
        <v>0</v>
      </c>
      <c r="S684" s="936">
        <v>0</v>
      </c>
      <c r="T684" s="936">
        <v>1</v>
      </c>
    </row>
    <row r="685" spans="1:20" outlineLevel="5">
      <c r="A685" s="1000" t="s">
        <v>1021</v>
      </c>
      <c r="B685" s="1000" t="s">
        <v>975</v>
      </c>
      <c r="C685" s="1000">
        <v>15</v>
      </c>
      <c r="D685" s="1001">
        <v>46342</v>
      </c>
      <c r="E685" s="1001">
        <v>46358</v>
      </c>
      <c r="F685" s="1001"/>
      <c r="G685" s="1001"/>
      <c r="H685" s="1002">
        <v>0</v>
      </c>
      <c r="I685" s="1002">
        <v>0</v>
      </c>
      <c r="J685" s="1002">
        <v>1545.12</v>
      </c>
      <c r="K685" s="1003">
        <v>0</v>
      </c>
      <c r="L685" s="1003">
        <v>0</v>
      </c>
      <c r="M685" s="1002">
        <v>32</v>
      </c>
      <c r="N685" s="1000">
        <v>0</v>
      </c>
      <c r="O685" s="1000">
        <v>0</v>
      </c>
      <c r="P685" s="1002" t="s">
        <v>364</v>
      </c>
      <c r="Q685" s="1000">
        <v>1</v>
      </c>
      <c r="R685" s="1000">
        <v>0</v>
      </c>
      <c r="S685" s="1000">
        <v>0</v>
      </c>
      <c r="T685" s="1000">
        <v>1</v>
      </c>
    </row>
    <row r="686" spans="1:20" outlineLevel="3">
      <c r="A686" s="967" t="s">
        <v>1022</v>
      </c>
      <c r="B686" s="967"/>
      <c r="C686" s="967">
        <v>205</v>
      </c>
      <c r="D686" s="968">
        <v>46128</v>
      </c>
      <c r="E686" s="968">
        <v>46372</v>
      </c>
      <c r="F686" s="968">
        <v>46128</v>
      </c>
      <c r="G686" s="968"/>
      <c r="H686" s="969">
        <v>1503676.62</v>
      </c>
      <c r="I686" s="969">
        <v>1381839.58</v>
      </c>
      <c r="J686" s="969">
        <v>1617941.82</v>
      </c>
      <c r="K686" s="971">
        <v>0.9294</v>
      </c>
      <c r="L686" s="971">
        <v>0.85409999999999997</v>
      </c>
      <c r="M686" s="969">
        <v>1996</v>
      </c>
      <c r="N686" s="967">
        <v>1498</v>
      </c>
      <c r="O686" s="967">
        <v>1201</v>
      </c>
      <c r="P686" s="969"/>
      <c r="Q686" s="967">
        <v>48</v>
      </c>
      <c r="R686" s="967">
        <v>15</v>
      </c>
      <c r="S686" s="967">
        <v>26</v>
      </c>
      <c r="T686" s="967">
        <v>7</v>
      </c>
    </row>
    <row r="687" spans="1:20" outlineLevel="4">
      <c r="A687" s="981" t="s">
        <v>1023</v>
      </c>
      <c r="B687" s="981"/>
      <c r="C687" s="981">
        <v>125</v>
      </c>
      <c r="D687" s="982">
        <v>46128</v>
      </c>
      <c r="E687" s="982">
        <v>46278</v>
      </c>
      <c r="F687" s="982">
        <v>46128</v>
      </c>
      <c r="G687" s="982"/>
      <c r="H687" s="983">
        <v>32909.4</v>
      </c>
      <c r="I687" s="983">
        <v>25998.43</v>
      </c>
      <c r="J687" s="983">
        <v>32909.4</v>
      </c>
      <c r="K687" s="984">
        <v>1</v>
      </c>
      <c r="L687" s="984">
        <v>0.79</v>
      </c>
      <c r="M687" s="983">
        <v>336</v>
      </c>
      <c r="N687" s="981">
        <v>336</v>
      </c>
      <c r="O687" s="981">
        <v>270</v>
      </c>
      <c r="P687" s="983"/>
      <c r="Q687" s="981">
        <v>5</v>
      </c>
      <c r="R687" s="981">
        <v>2</v>
      </c>
      <c r="S687" s="981">
        <v>3</v>
      </c>
      <c r="T687" s="981">
        <v>0</v>
      </c>
    </row>
    <row r="688" spans="1:20" outlineLevel="5">
      <c r="A688" s="936" t="s">
        <v>1024</v>
      </c>
      <c r="B688" s="936" t="s">
        <v>1025</v>
      </c>
      <c r="C688" s="936">
        <v>3</v>
      </c>
      <c r="D688" s="937">
        <v>46128</v>
      </c>
      <c r="E688" s="937">
        <v>46131</v>
      </c>
      <c r="F688" s="937">
        <v>46128</v>
      </c>
      <c r="G688" s="937">
        <v>46131</v>
      </c>
      <c r="H688" s="938">
        <v>6581.88</v>
      </c>
      <c r="I688" s="938">
        <v>6581.88</v>
      </c>
      <c r="J688" s="938">
        <v>6581.88</v>
      </c>
      <c r="K688" s="939">
        <v>1</v>
      </c>
      <c r="L688" s="939">
        <v>1</v>
      </c>
      <c r="M688" s="938">
        <v>92</v>
      </c>
      <c r="N688" s="936">
        <v>92</v>
      </c>
      <c r="O688" s="936">
        <v>92</v>
      </c>
      <c r="P688" s="938" t="s">
        <v>364</v>
      </c>
      <c r="Q688" s="936">
        <v>1</v>
      </c>
      <c r="R688" s="936">
        <v>1</v>
      </c>
      <c r="S688" s="936">
        <v>0</v>
      </c>
      <c r="T688" s="936">
        <v>0</v>
      </c>
    </row>
    <row r="689" spans="1:20" outlineLevel="5">
      <c r="A689" s="936" t="s">
        <v>1026</v>
      </c>
      <c r="B689" s="936" t="s">
        <v>1027</v>
      </c>
      <c r="C689" s="936">
        <v>10</v>
      </c>
      <c r="D689" s="937">
        <v>46224</v>
      </c>
      <c r="E689" s="937">
        <v>46235</v>
      </c>
      <c r="F689" s="937">
        <v>46247</v>
      </c>
      <c r="G689" s="937">
        <v>46254</v>
      </c>
      <c r="H689" s="937">
        <v>6581.88</v>
      </c>
      <c r="I689" s="938">
        <v>6581.88</v>
      </c>
      <c r="J689" s="938">
        <v>6581.88</v>
      </c>
      <c r="K689" s="939">
        <v>1</v>
      </c>
      <c r="L689" s="939">
        <v>1</v>
      </c>
      <c r="M689" s="938">
        <v>68</v>
      </c>
      <c r="N689" s="936">
        <v>68</v>
      </c>
      <c r="O689" s="936">
        <v>68</v>
      </c>
      <c r="P689" s="938" t="s">
        <v>364</v>
      </c>
      <c r="Q689" s="936">
        <v>1</v>
      </c>
      <c r="R689" s="936">
        <v>1</v>
      </c>
      <c r="S689" s="936">
        <v>0</v>
      </c>
      <c r="T689" s="936">
        <v>0</v>
      </c>
    </row>
    <row r="690" spans="1:20" outlineLevel="5">
      <c r="A690" s="936" t="s">
        <v>1028</v>
      </c>
      <c r="B690" s="936" t="s">
        <v>1029</v>
      </c>
      <c r="C690" s="936">
        <v>12</v>
      </c>
      <c r="D690" s="937">
        <v>46236</v>
      </c>
      <c r="E690" s="937">
        <v>46249</v>
      </c>
      <c r="F690" s="937">
        <v>46254</v>
      </c>
      <c r="G690" s="937"/>
      <c r="H690" s="937">
        <v>6581.88</v>
      </c>
      <c r="I690" s="937">
        <v>5594.6</v>
      </c>
      <c r="J690" s="938">
        <v>6581.88</v>
      </c>
      <c r="K690" s="939">
        <v>1</v>
      </c>
      <c r="L690" s="939">
        <v>0.85</v>
      </c>
      <c r="M690" s="936">
        <v>56</v>
      </c>
      <c r="N690" s="936">
        <v>56</v>
      </c>
      <c r="O690" s="936">
        <v>48</v>
      </c>
      <c r="P690" s="938" t="s">
        <v>364</v>
      </c>
      <c r="Q690" s="936">
        <v>1</v>
      </c>
      <c r="R690" s="936">
        <v>0</v>
      </c>
      <c r="S690" s="936">
        <v>1</v>
      </c>
      <c r="T690" s="936">
        <v>0</v>
      </c>
    </row>
    <row r="691" spans="1:20" outlineLevel="5">
      <c r="A691" s="936" t="s">
        <v>1030</v>
      </c>
      <c r="B691" s="936" t="s">
        <v>1031</v>
      </c>
      <c r="C691" s="936">
        <v>15</v>
      </c>
      <c r="D691" s="937">
        <v>46250</v>
      </c>
      <c r="E691" s="937">
        <v>46266</v>
      </c>
      <c r="F691" s="937">
        <v>46292</v>
      </c>
      <c r="G691" s="937"/>
      <c r="H691" s="938">
        <v>6581.88</v>
      </c>
      <c r="I691" s="937">
        <v>4607.32</v>
      </c>
      <c r="J691" s="938">
        <v>6581.88</v>
      </c>
      <c r="K691" s="939">
        <v>1</v>
      </c>
      <c r="L691" s="939">
        <v>0.7</v>
      </c>
      <c r="M691" s="936">
        <v>48</v>
      </c>
      <c r="N691" s="936">
        <v>48</v>
      </c>
      <c r="O691" s="936">
        <v>34</v>
      </c>
      <c r="P691" s="938" t="s">
        <v>364</v>
      </c>
      <c r="Q691" s="936">
        <v>1</v>
      </c>
      <c r="R691" s="936">
        <v>0</v>
      </c>
      <c r="S691" s="936">
        <v>1</v>
      </c>
      <c r="T691" s="936">
        <v>0</v>
      </c>
    </row>
    <row r="692" spans="1:20" outlineLevel="5">
      <c r="A692" s="1000" t="s">
        <v>1032</v>
      </c>
      <c r="B692" s="1000" t="s">
        <v>1033</v>
      </c>
      <c r="C692" s="1000">
        <v>10</v>
      </c>
      <c r="D692" s="1001">
        <v>46267</v>
      </c>
      <c r="E692" s="1001">
        <v>46278</v>
      </c>
      <c r="F692" s="1001">
        <v>46309</v>
      </c>
      <c r="G692" s="1001"/>
      <c r="H692" s="1002">
        <v>6581.88</v>
      </c>
      <c r="I692" s="1002">
        <v>2632.75</v>
      </c>
      <c r="J692" s="1002">
        <v>6581.88</v>
      </c>
      <c r="K692" s="1003">
        <v>1</v>
      </c>
      <c r="L692" s="1003">
        <v>0.4</v>
      </c>
      <c r="M692" s="1002">
        <v>72</v>
      </c>
      <c r="N692" s="1000">
        <v>72</v>
      </c>
      <c r="O692" s="1000">
        <v>29</v>
      </c>
      <c r="P692" s="1002" t="s">
        <v>364</v>
      </c>
      <c r="Q692" s="1000">
        <v>1</v>
      </c>
      <c r="R692" s="1000">
        <v>0</v>
      </c>
      <c r="S692" s="1000">
        <v>1</v>
      </c>
      <c r="T692" s="1000">
        <v>0</v>
      </c>
    </row>
    <row r="693" spans="1:20" outlineLevel="4">
      <c r="A693" s="976" t="s">
        <v>1034</v>
      </c>
      <c r="B693" s="976"/>
      <c r="C693" s="976">
        <v>81</v>
      </c>
      <c r="D693" s="977">
        <v>46154</v>
      </c>
      <c r="E693" s="977">
        <v>46252</v>
      </c>
      <c r="F693" s="977">
        <v>46154</v>
      </c>
      <c r="G693" s="977"/>
      <c r="H693" s="978">
        <v>780707.34</v>
      </c>
      <c r="I693" s="978">
        <v>707170.08</v>
      </c>
      <c r="J693" s="978">
        <v>780707.34</v>
      </c>
      <c r="K693" s="980">
        <v>1</v>
      </c>
      <c r="L693" s="980">
        <v>0.90580000000000005</v>
      </c>
      <c r="M693" s="978">
        <v>476</v>
      </c>
      <c r="N693" s="976">
        <v>476</v>
      </c>
      <c r="O693" s="976">
        <v>328</v>
      </c>
      <c r="P693" s="978"/>
      <c r="Q693" s="976">
        <v>14</v>
      </c>
      <c r="R693" s="976">
        <v>6</v>
      </c>
      <c r="S693" s="976">
        <v>4</v>
      </c>
      <c r="T693" s="976">
        <v>4</v>
      </c>
    </row>
    <row r="694" spans="1:20" outlineLevel="5">
      <c r="A694" s="986" t="s">
        <v>1035</v>
      </c>
      <c r="B694" s="986"/>
      <c r="C694" s="986">
        <v>79</v>
      </c>
      <c r="D694" s="987">
        <v>46154</v>
      </c>
      <c r="E694" s="987">
        <v>46250</v>
      </c>
      <c r="F694" s="987">
        <v>46154</v>
      </c>
      <c r="G694" s="987"/>
      <c r="H694" s="988">
        <v>27252</v>
      </c>
      <c r="I694" s="988">
        <v>19573.2</v>
      </c>
      <c r="J694" s="988">
        <v>27252</v>
      </c>
      <c r="K694" s="989">
        <v>1</v>
      </c>
      <c r="L694" s="989">
        <v>0.71819999999999995</v>
      </c>
      <c r="M694" s="988">
        <v>300</v>
      </c>
      <c r="N694" s="986">
        <v>300</v>
      </c>
      <c r="O694" s="986">
        <v>197</v>
      </c>
      <c r="P694" s="988"/>
      <c r="Q694" s="986">
        <v>9</v>
      </c>
      <c r="R694" s="986">
        <v>4</v>
      </c>
      <c r="S694" s="986">
        <v>2</v>
      </c>
      <c r="T694" s="986">
        <v>3</v>
      </c>
    </row>
    <row r="695" spans="1:20" outlineLevel="6">
      <c r="A695" s="936" t="s">
        <v>1036</v>
      </c>
      <c r="B695" s="936" t="s">
        <v>1037</v>
      </c>
      <c r="C695" s="936">
        <v>2</v>
      </c>
      <c r="D695" s="937">
        <v>46154</v>
      </c>
      <c r="E695" s="937">
        <v>46155</v>
      </c>
      <c r="F695" s="937">
        <v>46154</v>
      </c>
      <c r="G695" s="937">
        <v>46155</v>
      </c>
      <c r="H695" s="938">
        <v>3096</v>
      </c>
      <c r="I695" s="938">
        <v>3096</v>
      </c>
      <c r="J695" s="938">
        <v>3096</v>
      </c>
      <c r="K695" s="939">
        <v>1</v>
      </c>
      <c r="L695" s="939">
        <v>1</v>
      </c>
      <c r="M695" s="938">
        <v>92</v>
      </c>
      <c r="N695" s="936">
        <v>92</v>
      </c>
      <c r="O695" s="936">
        <v>92</v>
      </c>
      <c r="P695" s="938" t="s">
        <v>364</v>
      </c>
      <c r="Q695" s="936">
        <v>1</v>
      </c>
      <c r="R695" s="936">
        <v>1</v>
      </c>
      <c r="S695" s="936">
        <v>0</v>
      </c>
      <c r="T695" s="936">
        <v>0</v>
      </c>
    </row>
    <row r="696" spans="1:20" outlineLevel="6">
      <c r="A696" s="936" t="s">
        <v>1038</v>
      </c>
      <c r="B696" s="936" t="s">
        <v>3222</v>
      </c>
      <c r="C696" s="936">
        <v>27</v>
      </c>
      <c r="D696" s="937">
        <v>46162</v>
      </c>
      <c r="E696" s="937">
        <v>46197</v>
      </c>
      <c r="F696" s="937">
        <v>46162</v>
      </c>
      <c r="G696" s="937">
        <v>46197</v>
      </c>
      <c r="H696" s="938">
        <v>1651.2</v>
      </c>
      <c r="I696" s="938">
        <v>1651.2</v>
      </c>
      <c r="J696" s="938">
        <v>1651.2</v>
      </c>
      <c r="K696" s="940">
        <v>1</v>
      </c>
      <c r="L696" s="939">
        <v>1</v>
      </c>
      <c r="M696" s="936">
        <v>26</v>
      </c>
      <c r="N696" s="936">
        <v>26</v>
      </c>
      <c r="O696" s="936">
        <v>26</v>
      </c>
      <c r="P696" s="936" t="s">
        <v>364</v>
      </c>
      <c r="Q696" s="936">
        <v>1</v>
      </c>
      <c r="R696" s="936">
        <v>1</v>
      </c>
      <c r="S696" s="936">
        <v>0</v>
      </c>
      <c r="T696" s="936">
        <v>0</v>
      </c>
    </row>
    <row r="697" spans="1:20" outlineLevel="6">
      <c r="A697" s="936" t="s">
        <v>1039</v>
      </c>
      <c r="B697" s="936" t="s">
        <v>3225</v>
      </c>
      <c r="C697" s="936">
        <v>7</v>
      </c>
      <c r="D697" s="937">
        <v>46190</v>
      </c>
      <c r="E697" s="937">
        <v>46197</v>
      </c>
      <c r="F697" s="937">
        <v>46190</v>
      </c>
      <c r="G697" s="937">
        <v>46197</v>
      </c>
      <c r="H697" s="938">
        <v>1032</v>
      </c>
      <c r="I697" s="938">
        <v>1032</v>
      </c>
      <c r="J697" s="938">
        <v>1032</v>
      </c>
      <c r="K697" s="939">
        <v>1</v>
      </c>
      <c r="L697" s="939">
        <v>1</v>
      </c>
      <c r="M697" s="938">
        <v>10</v>
      </c>
      <c r="N697" s="936">
        <v>10</v>
      </c>
      <c r="O697" s="936">
        <v>10</v>
      </c>
      <c r="P697" s="938" t="s">
        <v>364</v>
      </c>
      <c r="Q697" s="936">
        <v>1</v>
      </c>
      <c r="R697" s="936">
        <v>1</v>
      </c>
      <c r="S697" s="936">
        <v>0</v>
      </c>
      <c r="T697" s="936">
        <v>0</v>
      </c>
    </row>
    <row r="698" spans="1:20" outlineLevel="6">
      <c r="A698" s="936" t="s">
        <v>3223</v>
      </c>
      <c r="B698" s="936" t="s">
        <v>3224</v>
      </c>
      <c r="C698" s="936">
        <v>8</v>
      </c>
      <c r="D698" s="937">
        <v>46198</v>
      </c>
      <c r="E698" s="937">
        <v>46207</v>
      </c>
      <c r="F698" s="937">
        <v>46241</v>
      </c>
      <c r="G698" s="937">
        <v>46261</v>
      </c>
      <c r="H698" s="938">
        <v>412.8</v>
      </c>
      <c r="I698" s="938">
        <v>412.8</v>
      </c>
      <c r="J698" s="938">
        <v>412.8</v>
      </c>
      <c r="K698" s="939">
        <v>1</v>
      </c>
      <c r="L698" s="939">
        <v>1</v>
      </c>
      <c r="M698" s="936">
        <v>6</v>
      </c>
      <c r="N698" s="936">
        <v>6</v>
      </c>
      <c r="O698" s="936">
        <v>6</v>
      </c>
      <c r="P698" s="938" t="s">
        <v>364</v>
      </c>
      <c r="Q698" s="936">
        <v>1</v>
      </c>
      <c r="R698" s="936">
        <v>1</v>
      </c>
      <c r="S698" s="936">
        <v>0</v>
      </c>
      <c r="T698" s="936">
        <v>0</v>
      </c>
    </row>
    <row r="699" spans="1:20" outlineLevel="6">
      <c r="A699" s="936" t="s">
        <v>3226</v>
      </c>
      <c r="B699" s="936" t="s">
        <v>3227</v>
      </c>
      <c r="C699" s="936">
        <v>6</v>
      </c>
      <c r="D699" s="937">
        <v>46208</v>
      </c>
      <c r="E699" s="937">
        <v>46214</v>
      </c>
      <c r="F699" s="937">
        <v>46254</v>
      </c>
      <c r="G699" s="937"/>
      <c r="H699" s="938">
        <v>4128</v>
      </c>
      <c r="I699" s="938">
        <v>3715.2</v>
      </c>
      <c r="J699" s="938">
        <v>4128</v>
      </c>
      <c r="K699" s="939">
        <v>1</v>
      </c>
      <c r="L699" s="939">
        <v>0.9</v>
      </c>
      <c r="M699" s="938">
        <v>38</v>
      </c>
      <c r="N699" s="936">
        <v>38</v>
      </c>
      <c r="O699" s="936">
        <v>35</v>
      </c>
      <c r="P699" s="938" t="s">
        <v>367</v>
      </c>
      <c r="Q699" s="936">
        <v>1</v>
      </c>
      <c r="R699" s="936">
        <v>0</v>
      </c>
      <c r="S699" s="936">
        <v>1</v>
      </c>
      <c r="T699" s="936">
        <v>0</v>
      </c>
    </row>
    <row r="700" spans="1:20" outlineLevel="6">
      <c r="A700" s="936" t="s">
        <v>1041</v>
      </c>
      <c r="B700" s="936" t="s">
        <v>1042</v>
      </c>
      <c r="C700" s="936">
        <v>6</v>
      </c>
      <c r="D700" s="937">
        <v>46215</v>
      </c>
      <c r="E700" s="937">
        <v>46221</v>
      </c>
      <c r="F700" s="937">
        <v>46254</v>
      </c>
      <c r="G700" s="937"/>
      <c r="H700" s="938">
        <v>10740</v>
      </c>
      <c r="I700" s="937">
        <v>9666</v>
      </c>
      <c r="J700" s="938">
        <v>10740</v>
      </c>
      <c r="K700" s="939">
        <v>1</v>
      </c>
      <c r="L700" s="939">
        <v>0.9</v>
      </c>
      <c r="M700" s="936">
        <v>32</v>
      </c>
      <c r="N700" s="936">
        <v>32</v>
      </c>
      <c r="O700" s="936">
        <v>29</v>
      </c>
      <c r="P700" s="938" t="s">
        <v>367</v>
      </c>
      <c r="Q700" s="936">
        <v>1</v>
      </c>
      <c r="R700" s="936">
        <v>0</v>
      </c>
      <c r="S700" s="936">
        <v>1</v>
      </c>
      <c r="T700" s="936">
        <v>0</v>
      </c>
    </row>
    <row r="701" spans="1:20" outlineLevel="6">
      <c r="A701" s="936" t="s">
        <v>1043</v>
      </c>
      <c r="B701" s="936" t="s">
        <v>1044</v>
      </c>
      <c r="C701" s="936">
        <v>7</v>
      </c>
      <c r="D701" s="937">
        <v>46222</v>
      </c>
      <c r="E701" s="937">
        <v>46229</v>
      </c>
      <c r="F701" s="936"/>
      <c r="G701" s="937"/>
      <c r="H701" s="938">
        <v>2064</v>
      </c>
      <c r="I701" s="937">
        <v>0</v>
      </c>
      <c r="J701" s="938">
        <v>2064</v>
      </c>
      <c r="K701" s="939">
        <v>1</v>
      </c>
      <c r="L701" s="939">
        <v>0</v>
      </c>
      <c r="M701" s="936">
        <v>24</v>
      </c>
      <c r="N701" s="936">
        <v>24</v>
      </c>
      <c r="O701" s="936">
        <v>0</v>
      </c>
      <c r="P701" s="938" t="s">
        <v>367</v>
      </c>
      <c r="Q701" s="936">
        <v>1</v>
      </c>
      <c r="R701" s="936">
        <v>0</v>
      </c>
      <c r="S701" s="936">
        <v>0</v>
      </c>
      <c r="T701" s="936">
        <v>1</v>
      </c>
    </row>
    <row r="702" spans="1:20" outlineLevel="6">
      <c r="A702" s="936" t="s">
        <v>1045</v>
      </c>
      <c r="B702" s="936" t="s">
        <v>1046</v>
      </c>
      <c r="C702" s="936">
        <v>6</v>
      </c>
      <c r="D702" s="937">
        <v>46230</v>
      </c>
      <c r="E702" s="937">
        <v>46236</v>
      </c>
      <c r="F702" s="936"/>
      <c r="G702" s="937"/>
      <c r="H702" s="938">
        <v>2064</v>
      </c>
      <c r="I702" s="937">
        <v>0</v>
      </c>
      <c r="J702" s="938">
        <v>2064</v>
      </c>
      <c r="K702" s="939">
        <v>1</v>
      </c>
      <c r="L702" s="939">
        <v>0</v>
      </c>
      <c r="M702" s="936">
        <v>48</v>
      </c>
      <c r="N702" s="936">
        <v>48</v>
      </c>
      <c r="O702" s="936">
        <v>0</v>
      </c>
      <c r="P702" s="938" t="s">
        <v>367</v>
      </c>
      <c r="Q702" s="936">
        <v>1</v>
      </c>
      <c r="R702" s="936">
        <v>0</v>
      </c>
      <c r="S702" s="936">
        <v>0</v>
      </c>
      <c r="T702" s="936">
        <v>1</v>
      </c>
    </row>
    <row r="703" spans="1:20" outlineLevel="6">
      <c r="A703" s="1000" t="s">
        <v>1047</v>
      </c>
      <c r="B703" s="1000" t="s">
        <v>1048</v>
      </c>
      <c r="C703" s="1000">
        <v>6</v>
      </c>
      <c r="D703" s="1001">
        <v>46244</v>
      </c>
      <c r="E703" s="1001">
        <v>46250</v>
      </c>
      <c r="F703" s="1001"/>
      <c r="G703" s="1001"/>
      <c r="H703" s="1002">
        <v>2064</v>
      </c>
      <c r="I703" s="1002">
        <v>0</v>
      </c>
      <c r="J703" s="1002">
        <v>2064</v>
      </c>
      <c r="K703" s="1003">
        <v>1</v>
      </c>
      <c r="L703" s="1003">
        <v>0</v>
      </c>
      <c r="M703" s="1002">
        <v>24</v>
      </c>
      <c r="N703" s="1000">
        <v>24</v>
      </c>
      <c r="O703" s="1000">
        <v>0</v>
      </c>
      <c r="P703" s="1002" t="s">
        <v>367</v>
      </c>
      <c r="Q703" s="1000">
        <v>1</v>
      </c>
      <c r="R703" s="1000">
        <v>0</v>
      </c>
      <c r="S703" s="1000">
        <v>0</v>
      </c>
      <c r="T703" s="1000">
        <v>1</v>
      </c>
    </row>
    <row r="704" spans="1:20" outlineLevel="5">
      <c r="A704" s="986" t="s">
        <v>1049</v>
      </c>
      <c r="B704" s="986"/>
      <c r="C704" s="986">
        <v>46</v>
      </c>
      <c r="D704" s="987">
        <v>46190</v>
      </c>
      <c r="E704" s="987">
        <v>46243</v>
      </c>
      <c r="F704" s="987">
        <v>46190</v>
      </c>
      <c r="G704" s="987"/>
      <c r="H704" s="988">
        <v>753137.4</v>
      </c>
      <c r="I704" s="988">
        <v>687596.88</v>
      </c>
      <c r="J704" s="988">
        <v>753137.4</v>
      </c>
      <c r="K704" s="989">
        <v>1</v>
      </c>
      <c r="L704" s="989">
        <v>0.91300000000000003</v>
      </c>
      <c r="M704" s="986">
        <v>144</v>
      </c>
      <c r="N704" s="986">
        <v>144</v>
      </c>
      <c r="O704" s="986">
        <v>131</v>
      </c>
      <c r="P704" s="988"/>
      <c r="Q704" s="986">
        <v>4</v>
      </c>
      <c r="R704" s="986">
        <v>2</v>
      </c>
      <c r="S704" s="986">
        <v>2</v>
      </c>
      <c r="T704" s="986">
        <v>0</v>
      </c>
    </row>
    <row r="705" spans="1:20" outlineLevel="6">
      <c r="A705" s="936" t="s">
        <v>1052</v>
      </c>
      <c r="B705" s="936" t="s">
        <v>3228</v>
      </c>
      <c r="C705" s="936">
        <v>7</v>
      </c>
      <c r="D705" s="937">
        <v>46190</v>
      </c>
      <c r="E705" s="937">
        <v>46197</v>
      </c>
      <c r="F705" s="937">
        <v>46190</v>
      </c>
      <c r="G705" s="937">
        <v>46197</v>
      </c>
      <c r="H705" s="938">
        <v>148902.18</v>
      </c>
      <c r="I705" s="938">
        <v>148902.18</v>
      </c>
      <c r="J705" s="938">
        <v>148902.18</v>
      </c>
      <c r="K705" s="939">
        <v>1</v>
      </c>
      <c r="L705" s="939">
        <v>1</v>
      </c>
      <c r="M705" s="938">
        <v>28</v>
      </c>
      <c r="N705" s="936">
        <v>28</v>
      </c>
      <c r="O705" s="936">
        <v>28</v>
      </c>
      <c r="P705" s="938" t="s">
        <v>364</v>
      </c>
      <c r="Q705" s="936">
        <v>1</v>
      </c>
      <c r="R705" s="936">
        <v>1</v>
      </c>
      <c r="S705" s="936">
        <v>0</v>
      </c>
      <c r="T705" s="936">
        <v>0</v>
      </c>
    </row>
    <row r="706" spans="1:20" outlineLevel="6">
      <c r="A706" s="936" t="s">
        <v>3229</v>
      </c>
      <c r="B706" s="936" t="s">
        <v>3230</v>
      </c>
      <c r="C706" s="936">
        <v>3</v>
      </c>
      <c r="D706" s="937">
        <v>46233</v>
      </c>
      <c r="E706" s="937">
        <v>46236</v>
      </c>
      <c r="F706" s="937">
        <v>46240</v>
      </c>
      <c r="G706" s="937">
        <v>46296</v>
      </c>
      <c r="H706" s="938">
        <v>276532.62</v>
      </c>
      <c r="I706" s="938">
        <v>276532.62</v>
      </c>
      <c r="J706" s="938">
        <v>276532.62</v>
      </c>
      <c r="K706" s="939">
        <v>1</v>
      </c>
      <c r="L706" s="939">
        <v>1</v>
      </c>
      <c r="M706" s="938">
        <v>52</v>
      </c>
      <c r="N706" s="936">
        <v>52</v>
      </c>
      <c r="O706" s="936">
        <v>52</v>
      </c>
      <c r="P706" s="938" t="s">
        <v>364</v>
      </c>
      <c r="Q706" s="936">
        <v>1</v>
      </c>
      <c r="R706" s="936">
        <v>1</v>
      </c>
      <c r="S706" s="936">
        <v>0</v>
      </c>
      <c r="T706" s="936">
        <v>0</v>
      </c>
    </row>
    <row r="707" spans="1:20" outlineLevel="6">
      <c r="A707" s="936" t="s">
        <v>1053</v>
      </c>
      <c r="B707" s="936" t="s">
        <v>1054</v>
      </c>
      <c r="C707" s="936">
        <v>3</v>
      </c>
      <c r="D707" s="937">
        <v>46237</v>
      </c>
      <c r="E707" s="937">
        <v>46239</v>
      </c>
      <c r="F707" s="937">
        <v>46254</v>
      </c>
      <c r="G707" s="937"/>
      <c r="H707" s="938">
        <v>90915</v>
      </c>
      <c r="I707" s="938">
        <v>72732</v>
      </c>
      <c r="J707" s="938">
        <v>90915</v>
      </c>
      <c r="K707" s="939">
        <v>1</v>
      </c>
      <c r="L707" s="939">
        <v>0.8</v>
      </c>
      <c r="M707" s="938">
        <v>32</v>
      </c>
      <c r="N707" s="936">
        <v>32</v>
      </c>
      <c r="O707" s="936">
        <v>26</v>
      </c>
      <c r="P707" s="938" t="s">
        <v>367</v>
      </c>
      <c r="Q707" s="936">
        <v>1</v>
      </c>
      <c r="R707" s="936">
        <v>0</v>
      </c>
      <c r="S707" s="936">
        <v>1</v>
      </c>
      <c r="T707" s="936">
        <v>0</v>
      </c>
    </row>
    <row r="708" spans="1:20" outlineLevel="6">
      <c r="A708" s="1000" t="s">
        <v>1050</v>
      </c>
      <c r="B708" s="1000" t="s">
        <v>1051</v>
      </c>
      <c r="C708" s="1000">
        <v>3</v>
      </c>
      <c r="D708" s="1001">
        <v>46240</v>
      </c>
      <c r="E708" s="1001">
        <v>46243</v>
      </c>
      <c r="F708" s="1001">
        <v>46261</v>
      </c>
      <c r="G708" s="1001"/>
      <c r="H708" s="1002">
        <v>236787.6</v>
      </c>
      <c r="I708" s="1001">
        <v>189430.08</v>
      </c>
      <c r="J708" s="1002">
        <v>236787.6</v>
      </c>
      <c r="K708" s="1004">
        <v>1</v>
      </c>
      <c r="L708" s="1004">
        <v>0.8</v>
      </c>
      <c r="M708" s="1000">
        <v>32</v>
      </c>
      <c r="N708" s="1000">
        <v>32</v>
      </c>
      <c r="O708" s="1000">
        <v>26</v>
      </c>
      <c r="P708" s="1000" t="s">
        <v>367</v>
      </c>
      <c r="Q708" s="1000">
        <v>1</v>
      </c>
      <c r="R708" s="1000">
        <v>0</v>
      </c>
      <c r="S708" s="1000">
        <v>1</v>
      </c>
      <c r="T708" s="1000">
        <v>0</v>
      </c>
    </row>
    <row r="709" spans="1:20" outlineLevel="5">
      <c r="A709" s="986" t="s">
        <v>1055</v>
      </c>
      <c r="B709" s="986"/>
      <c r="C709" s="986">
        <v>2</v>
      </c>
      <c r="D709" s="987">
        <v>46251</v>
      </c>
      <c r="E709" s="987">
        <v>46252</v>
      </c>
      <c r="F709" s="986"/>
      <c r="G709" s="987"/>
      <c r="H709" s="987">
        <v>317.94</v>
      </c>
      <c r="I709" s="987">
        <v>0</v>
      </c>
      <c r="J709" s="987">
        <v>317.94</v>
      </c>
      <c r="K709" s="989">
        <v>1</v>
      </c>
      <c r="L709" s="989">
        <v>0</v>
      </c>
      <c r="M709" s="986">
        <v>32</v>
      </c>
      <c r="N709" s="986">
        <v>32</v>
      </c>
      <c r="O709" s="986">
        <v>0</v>
      </c>
      <c r="P709" s="986"/>
      <c r="Q709" s="986">
        <v>1</v>
      </c>
      <c r="R709" s="986">
        <v>0</v>
      </c>
      <c r="S709" s="986">
        <v>0</v>
      </c>
      <c r="T709" s="986">
        <v>1</v>
      </c>
    </row>
    <row r="710" spans="1:20" outlineLevel="6">
      <c r="A710" s="936" t="s">
        <v>1056</v>
      </c>
      <c r="B710" s="936" t="s">
        <v>1057</v>
      </c>
      <c r="C710" s="936">
        <v>2</v>
      </c>
      <c r="D710" s="937">
        <v>46251</v>
      </c>
      <c r="E710" s="937">
        <v>46252</v>
      </c>
      <c r="F710" s="937"/>
      <c r="G710" s="937"/>
      <c r="H710" s="938">
        <v>317.94</v>
      </c>
      <c r="I710" s="938">
        <v>0</v>
      </c>
      <c r="J710" s="938">
        <v>317.94</v>
      </c>
      <c r="K710" s="940">
        <v>1</v>
      </c>
      <c r="L710" s="940">
        <v>0</v>
      </c>
      <c r="M710" s="938">
        <v>32</v>
      </c>
      <c r="N710" s="936">
        <v>32</v>
      </c>
      <c r="O710" s="936">
        <v>0</v>
      </c>
      <c r="P710" s="938" t="s">
        <v>367</v>
      </c>
      <c r="Q710" s="936">
        <v>1</v>
      </c>
      <c r="R710" s="936">
        <v>0</v>
      </c>
      <c r="S710" s="936">
        <v>0</v>
      </c>
      <c r="T710" s="936">
        <v>1</v>
      </c>
    </row>
    <row r="711" spans="1:20" outlineLevel="4">
      <c r="A711" s="976" t="s">
        <v>645</v>
      </c>
      <c r="B711" s="976"/>
      <c r="C711" s="976">
        <v>137</v>
      </c>
      <c r="D711" s="977">
        <v>46162</v>
      </c>
      <c r="E711" s="977">
        <v>46327</v>
      </c>
      <c r="F711" s="977">
        <v>46162</v>
      </c>
      <c r="G711" s="977"/>
      <c r="H711" s="978">
        <v>670160.88</v>
      </c>
      <c r="I711" s="978">
        <v>555990.28</v>
      </c>
      <c r="J711" s="978">
        <v>693965.28</v>
      </c>
      <c r="K711" s="980">
        <v>0.9657</v>
      </c>
      <c r="L711" s="980">
        <v>0.80120000000000002</v>
      </c>
      <c r="M711" s="978">
        <v>784</v>
      </c>
      <c r="N711" s="976">
        <v>664</v>
      </c>
      <c r="O711" s="976">
        <v>388</v>
      </c>
      <c r="P711" s="978"/>
      <c r="Q711" s="976">
        <v>21</v>
      </c>
      <c r="R711" s="976">
        <v>3</v>
      </c>
      <c r="S711" s="976">
        <v>18</v>
      </c>
      <c r="T711" s="976">
        <v>0</v>
      </c>
    </row>
    <row r="712" spans="1:20" outlineLevel="5">
      <c r="A712" s="986" t="s">
        <v>1058</v>
      </c>
      <c r="B712" s="986"/>
      <c r="C712" s="986">
        <v>102</v>
      </c>
      <c r="D712" s="987">
        <v>46162</v>
      </c>
      <c r="E712" s="987">
        <v>46285</v>
      </c>
      <c r="F712" s="987">
        <v>46162</v>
      </c>
      <c r="G712" s="987"/>
      <c r="H712" s="988">
        <v>636895.07999999996</v>
      </c>
      <c r="I712" s="988">
        <v>538869.22</v>
      </c>
      <c r="J712" s="988">
        <v>636895.07999999996</v>
      </c>
      <c r="K712" s="989">
        <v>1</v>
      </c>
      <c r="L712" s="989">
        <v>0.84609999999999996</v>
      </c>
      <c r="M712" s="988">
        <v>376</v>
      </c>
      <c r="N712" s="986">
        <v>376</v>
      </c>
      <c r="O712" s="986">
        <v>266</v>
      </c>
      <c r="P712" s="988"/>
      <c r="Q712" s="986">
        <v>10</v>
      </c>
      <c r="R712" s="986">
        <v>3</v>
      </c>
      <c r="S712" s="986">
        <v>7</v>
      </c>
      <c r="T712" s="986">
        <v>0</v>
      </c>
    </row>
    <row r="713" spans="1:20" outlineLevel="6">
      <c r="A713" s="936" t="s">
        <v>1059</v>
      </c>
      <c r="B713" s="936" t="s">
        <v>3231</v>
      </c>
      <c r="C713" s="936">
        <v>27</v>
      </c>
      <c r="D713" s="937">
        <v>46162</v>
      </c>
      <c r="E713" s="937">
        <v>46197</v>
      </c>
      <c r="F713" s="937">
        <v>46162</v>
      </c>
      <c r="G713" s="937">
        <v>46197</v>
      </c>
      <c r="H713" s="938">
        <v>121836.96</v>
      </c>
      <c r="I713" s="938">
        <v>121836.96</v>
      </c>
      <c r="J713" s="938">
        <v>121836.96</v>
      </c>
      <c r="K713" s="939">
        <v>1</v>
      </c>
      <c r="L713" s="939">
        <v>1</v>
      </c>
      <c r="M713" s="938">
        <v>64</v>
      </c>
      <c r="N713" s="936">
        <v>64</v>
      </c>
      <c r="O713" s="936">
        <v>64</v>
      </c>
      <c r="P713" s="938" t="s">
        <v>364</v>
      </c>
      <c r="Q713" s="936">
        <v>1</v>
      </c>
      <c r="R713" s="936">
        <v>1</v>
      </c>
      <c r="S713" s="936">
        <v>0</v>
      </c>
      <c r="T713" s="936">
        <v>0</v>
      </c>
    </row>
    <row r="714" spans="1:20" outlineLevel="6">
      <c r="A714" s="936" t="s">
        <v>1060</v>
      </c>
      <c r="B714" s="936" t="s">
        <v>3234</v>
      </c>
      <c r="C714" s="936">
        <v>13</v>
      </c>
      <c r="D714" s="937">
        <v>46183</v>
      </c>
      <c r="E714" s="937">
        <v>46197</v>
      </c>
      <c r="F714" s="937">
        <v>46183</v>
      </c>
      <c r="G714" s="937">
        <v>46197</v>
      </c>
      <c r="H714" s="938">
        <v>69621.119999999995</v>
      </c>
      <c r="I714" s="938">
        <v>69621.119999999995</v>
      </c>
      <c r="J714" s="938">
        <v>69621.119999999995</v>
      </c>
      <c r="K714" s="939">
        <v>1</v>
      </c>
      <c r="L714" s="939">
        <v>1</v>
      </c>
      <c r="M714" s="938">
        <v>20</v>
      </c>
      <c r="N714" s="936">
        <v>20</v>
      </c>
      <c r="O714" s="936">
        <v>20</v>
      </c>
      <c r="P714" s="938" t="s">
        <v>364</v>
      </c>
      <c r="Q714" s="936">
        <v>1</v>
      </c>
      <c r="R714" s="936">
        <v>1</v>
      </c>
      <c r="S714" s="936">
        <v>0</v>
      </c>
      <c r="T714" s="936">
        <v>0</v>
      </c>
    </row>
    <row r="715" spans="1:20" outlineLevel="6">
      <c r="A715" s="936" t="s">
        <v>3232</v>
      </c>
      <c r="B715" s="936" t="s">
        <v>3233</v>
      </c>
      <c r="C715" s="936">
        <v>3</v>
      </c>
      <c r="D715" s="937">
        <v>46247</v>
      </c>
      <c r="E715" s="937">
        <v>46250</v>
      </c>
      <c r="F715" s="937">
        <v>46219</v>
      </c>
      <c r="G715" s="937">
        <v>46261</v>
      </c>
      <c r="H715" s="938">
        <v>52215.839999999997</v>
      </c>
      <c r="I715" s="938">
        <v>52215.839999999997</v>
      </c>
      <c r="J715" s="938">
        <v>52215.839999999997</v>
      </c>
      <c r="K715" s="939">
        <v>1</v>
      </c>
      <c r="L715" s="939">
        <v>1</v>
      </c>
      <c r="M715" s="938">
        <v>28</v>
      </c>
      <c r="N715" s="936">
        <v>28</v>
      </c>
      <c r="O715" s="936">
        <v>28</v>
      </c>
      <c r="P715" s="938" t="s">
        <v>364</v>
      </c>
      <c r="Q715" s="936">
        <v>1</v>
      </c>
      <c r="R715" s="936">
        <v>1</v>
      </c>
      <c r="S715" s="936">
        <v>0</v>
      </c>
      <c r="T715" s="936">
        <v>0</v>
      </c>
    </row>
    <row r="716" spans="1:20" outlineLevel="6">
      <c r="A716" s="936" t="s">
        <v>3235</v>
      </c>
      <c r="B716" s="936" t="s">
        <v>3236</v>
      </c>
      <c r="C716" s="936">
        <v>4</v>
      </c>
      <c r="D716" s="937">
        <v>46247</v>
      </c>
      <c r="E716" s="937">
        <v>46251</v>
      </c>
      <c r="F716" s="937">
        <v>46254</v>
      </c>
      <c r="G716" s="937"/>
      <c r="H716" s="938">
        <v>162449.28</v>
      </c>
      <c r="I716" s="937">
        <v>129959.42</v>
      </c>
      <c r="J716" s="938">
        <v>162449.28</v>
      </c>
      <c r="K716" s="939">
        <v>1</v>
      </c>
      <c r="L716" s="939">
        <v>0.8</v>
      </c>
      <c r="M716" s="936">
        <v>48</v>
      </c>
      <c r="N716" s="936">
        <v>48</v>
      </c>
      <c r="O716" s="936">
        <v>38</v>
      </c>
      <c r="P716" s="938" t="s">
        <v>367</v>
      </c>
      <c r="Q716" s="936">
        <v>1</v>
      </c>
      <c r="R716" s="936">
        <v>0</v>
      </c>
      <c r="S716" s="936">
        <v>1</v>
      </c>
      <c r="T716" s="936">
        <v>0</v>
      </c>
    </row>
    <row r="717" spans="1:20" outlineLevel="6">
      <c r="A717" s="936" t="s">
        <v>1061</v>
      </c>
      <c r="B717" s="936" t="s">
        <v>1062</v>
      </c>
      <c r="C717" s="936">
        <v>3</v>
      </c>
      <c r="D717" s="937">
        <v>46263</v>
      </c>
      <c r="E717" s="937">
        <v>46265</v>
      </c>
      <c r="F717" s="937">
        <v>46261</v>
      </c>
      <c r="G717" s="937"/>
      <c r="H717" s="937">
        <v>8265</v>
      </c>
      <c r="I717" s="937">
        <v>6612</v>
      </c>
      <c r="J717" s="938">
        <v>8265</v>
      </c>
      <c r="K717" s="939">
        <v>1</v>
      </c>
      <c r="L717" s="939">
        <v>0.8</v>
      </c>
      <c r="M717" s="936">
        <v>32</v>
      </c>
      <c r="N717" s="936">
        <v>32</v>
      </c>
      <c r="O717" s="936">
        <v>26</v>
      </c>
      <c r="P717" s="938" t="s">
        <v>367</v>
      </c>
      <c r="Q717" s="936">
        <v>1</v>
      </c>
      <c r="R717" s="936">
        <v>0</v>
      </c>
      <c r="S717" s="936">
        <v>1</v>
      </c>
      <c r="T717" s="936">
        <v>0</v>
      </c>
    </row>
    <row r="718" spans="1:20" outlineLevel="6">
      <c r="A718" s="936" t="s">
        <v>1063</v>
      </c>
      <c r="B718" s="936" t="s">
        <v>1064</v>
      </c>
      <c r="C718" s="936">
        <v>2</v>
      </c>
      <c r="D718" s="937">
        <v>46266</v>
      </c>
      <c r="E718" s="937">
        <v>46267</v>
      </c>
      <c r="F718" s="937">
        <v>46308</v>
      </c>
      <c r="G718" s="937"/>
      <c r="H718" s="937">
        <v>4586.7</v>
      </c>
      <c r="I718" s="937">
        <v>1834.68</v>
      </c>
      <c r="J718" s="938">
        <v>4586.7</v>
      </c>
      <c r="K718" s="939">
        <v>1</v>
      </c>
      <c r="L718" s="939">
        <v>0.4</v>
      </c>
      <c r="M718" s="936">
        <v>32</v>
      </c>
      <c r="N718" s="936">
        <v>32</v>
      </c>
      <c r="O718" s="936">
        <v>13</v>
      </c>
      <c r="P718" s="938" t="s">
        <v>367</v>
      </c>
      <c r="Q718" s="936">
        <v>1</v>
      </c>
      <c r="R718" s="936">
        <v>0</v>
      </c>
      <c r="S718" s="936">
        <v>1</v>
      </c>
      <c r="T718" s="936">
        <v>0</v>
      </c>
    </row>
    <row r="719" spans="1:20" outlineLevel="6">
      <c r="A719" s="936" t="s">
        <v>1065</v>
      </c>
      <c r="B719" s="936" t="s">
        <v>1066</v>
      </c>
      <c r="C719" s="936">
        <v>5</v>
      </c>
      <c r="D719" s="937">
        <v>46268</v>
      </c>
      <c r="E719" s="937">
        <v>46273</v>
      </c>
      <c r="F719" s="937">
        <v>46309</v>
      </c>
      <c r="G719" s="937"/>
      <c r="H719" s="937">
        <v>17397.900000000001</v>
      </c>
      <c r="I719" s="938">
        <v>6959.16</v>
      </c>
      <c r="J719" s="938">
        <v>17397.900000000001</v>
      </c>
      <c r="K719" s="939">
        <v>1</v>
      </c>
      <c r="L719" s="939">
        <v>0.4</v>
      </c>
      <c r="M719" s="938">
        <v>40</v>
      </c>
      <c r="N719" s="936">
        <v>40</v>
      </c>
      <c r="O719" s="936">
        <v>16</v>
      </c>
      <c r="P719" s="938" t="s">
        <v>367</v>
      </c>
      <c r="Q719" s="936">
        <v>1</v>
      </c>
      <c r="R719" s="936">
        <v>0</v>
      </c>
      <c r="S719" s="936">
        <v>1</v>
      </c>
      <c r="T719" s="936">
        <v>0</v>
      </c>
    </row>
    <row r="720" spans="1:20" outlineLevel="6">
      <c r="A720" s="936" t="s">
        <v>1067</v>
      </c>
      <c r="B720" s="936" t="s">
        <v>1068</v>
      </c>
      <c r="C720" s="936">
        <v>3</v>
      </c>
      <c r="D720" s="937">
        <v>46274</v>
      </c>
      <c r="E720" s="937">
        <v>46277</v>
      </c>
      <c r="F720" s="937">
        <v>46254</v>
      </c>
      <c r="G720" s="937"/>
      <c r="H720" s="937">
        <v>174052.8</v>
      </c>
      <c r="I720" s="937">
        <v>139242.23999999999</v>
      </c>
      <c r="J720" s="938">
        <v>174052.8</v>
      </c>
      <c r="K720" s="939">
        <v>1</v>
      </c>
      <c r="L720" s="939">
        <v>0.8</v>
      </c>
      <c r="M720" s="936">
        <v>40</v>
      </c>
      <c r="N720" s="936">
        <v>40</v>
      </c>
      <c r="O720" s="936">
        <v>32</v>
      </c>
      <c r="P720" s="938" t="s">
        <v>367</v>
      </c>
      <c r="Q720" s="936">
        <v>1</v>
      </c>
      <c r="R720" s="936">
        <v>0</v>
      </c>
      <c r="S720" s="936">
        <v>1</v>
      </c>
      <c r="T720" s="936">
        <v>0</v>
      </c>
    </row>
    <row r="721" spans="1:20" outlineLevel="6">
      <c r="A721" s="936" t="s">
        <v>1069</v>
      </c>
      <c r="B721" s="936" t="s">
        <v>1070</v>
      </c>
      <c r="C721" s="936">
        <v>3</v>
      </c>
      <c r="D721" s="937">
        <v>46278</v>
      </c>
      <c r="E721" s="937">
        <v>46280</v>
      </c>
      <c r="F721" s="937">
        <v>46305</v>
      </c>
      <c r="G721" s="937"/>
      <c r="H721" s="937">
        <v>4224</v>
      </c>
      <c r="I721" s="937">
        <v>1689.6</v>
      </c>
      <c r="J721" s="938">
        <v>4224</v>
      </c>
      <c r="K721" s="939">
        <v>1</v>
      </c>
      <c r="L721" s="939">
        <v>0.4</v>
      </c>
      <c r="M721" s="936">
        <v>32</v>
      </c>
      <c r="N721" s="936">
        <v>32</v>
      </c>
      <c r="O721" s="936">
        <v>13</v>
      </c>
      <c r="P721" s="938" t="s">
        <v>367</v>
      </c>
      <c r="Q721" s="936">
        <v>1</v>
      </c>
      <c r="R721" s="936">
        <v>0</v>
      </c>
      <c r="S721" s="936">
        <v>1</v>
      </c>
      <c r="T721" s="936">
        <v>0</v>
      </c>
    </row>
    <row r="722" spans="1:20" outlineLevel="6">
      <c r="A722" s="1000" t="s">
        <v>1071</v>
      </c>
      <c r="B722" s="1000" t="s">
        <v>1072</v>
      </c>
      <c r="C722" s="1000">
        <v>4</v>
      </c>
      <c r="D722" s="1001">
        <v>46281</v>
      </c>
      <c r="E722" s="1001">
        <v>46285</v>
      </c>
      <c r="F722" s="1001">
        <v>46307</v>
      </c>
      <c r="G722" s="1001"/>
      <c r="H722" s="1001">
        <v>22245.48</v>
      </c>
      <c r="I722" s="1001">
        <v>8898.19</v>
      </c>
      <c r="J722" s="1002">
        <v>22245.48</v>
      </c>
      <c r="K722" s="1004">
        <v>1</v>
      </c>
      <c r="L722" s="1004">
        <v>0.4</v>
      </c>
      <c r="M722" s="1000">
        <v>40</v>
      </c>
      <c r="N722" s="1000">
        <v>40</v>
      </c>
      <c r="O722" s="1000">
        <v>16</v>
      </c>
      <c r="P722" s="1002" t="s">
        <v>367</v>
      </c>
      <c r="Q722" s="1000">
        <v>1</v>
      </c>
      <c r="R722" s="1000">
        <v>0</v>
      </c>
      <c r="S722" s="1000">
        <v>1</v>
      </c>
      <c r="T722" s="1000">
        <v>0</v>
      </c>
    </row>
    <row r="723" spans="1:20" outlineLevel="5">
      <c r="A723" s="986" t="s">
        <v>1073</v>
      </c>
      <c r="B723" s="986"/>
      <c r="C723" s="986">
        <v>25</v>
      </c>
      <c r="D723" s="987">
        <v>46286</v>
      </c>
      <c r="E723" s="987">
        <v>46315</v>
      </c>
      <c r="F723" s="987">
        <v>46302</v>
      </c>
      <c r="G723" s="987"/>
      <c r="H723" s="987">
        <v>26613</v>
      </c>
      <c r="I723" s="987">
        <v>12943.8</v>
      </c>
      <c r="J723" s="988">
        <v>43146</v>
      </c>
      <c r="K723" s="989">
        <v>0.61680000000000001</v>
      </c>
      <c r="L723" s="989">
        <v>0.3</v>
      </c>
      <c r="M723" s="986">
        <v>272</v>
      </c>
      <c r="N723" s="986">
        <v>222</v>
      </c>
      <c r="O723" s="986">
        <v>82</v>
      </c>
      <c r="P723" s="986"/>
      <c r="Q723" s="986">
        <v>7</v>
      </c>
      <c r="R723" s="986">
        <v>0</v>
      </c>
      <c r="S723" s="986">
        <v>7</v>
      </c>
      <c r="T723" s="986">
        <v>0</v>
      </c>
    </row>
    <row r="724" spans="1:20" outlineLevel="6">
      <c r="A724" s="936" t="s">
        <v>1086</v>
      </c>
      <c r="B724" s="936" t="s">
        <v>1087</v>
      </c>
      <c r="C724" s="936">
        <v>3</v>
      </c>
      <c r="D724" s="937">
        <v>46286</v>
      </c>
      <c r="E724" s="937">
        <v>46289</v>
      </c>
      <c r="F724" s="937">
        <v>46302</v>
      </c>
      <c r="G724" s="937"/>
      <c r="H724" s="937">
        <v>619.79999999999995</v>
      </c>
      <c r="I724" s="937">
        <v>185.94</v>
      </c>
      <c r="J724" s="938">
        <v>619.79999999999995</v>
      </c>
      <c r="K724" s="939">
        <v>1</v>
      </c>
      <c r="L724" s="939">
        <v>0.3</v>
      </c>
      <c r="M724" s="936">
        <v>40</v>
      </c>
      <c r="N724" s="936">
        <v>40</v>
      </c>
      <c r="O724" s="936">
        <v>12</v>
      </c>
      <c r="P724" s="938" t="s">
        <v>367</v>
      </c>
      <c r="Q724" s="936">
        <v>1</v>
      </c>
      <c r="R724" s="936">
        <v>0</v>
      </c>
      <c r="S724" s="936">
        <v>1</v>
      </c>
      <c r="T724" s="936">
        <v>0</v>
      </c>
    </row>
    <row r="725" spans="1:20" outlineLevel="6">
      <c r="A725" s="936" t="s">
        <v>1074</v>
      </c>
      <c r="B725" s="936" t="s">
        <v>1075</v>
      </c>
      <c r="C725" s="936">
        <v>3</v>
      </c>
      <c r="D725" s="937">
        <v>46291</v>
      </c>
      <c r="E725" s="937">
        <v>46293</v>
      </c>
      <c r="F725" s="937">
        <v>46305</v>
      </c>
      <c r="G725" s="937"/>
      <c r="H725" s="937">
        <v>619.79999999999995</v>
      </c>
      <c r="I725" s="937">
        <v>185.94</v>
      </c>
      <c r="J725" s="938">
        <v>619.79999999999995</v>
      </c>
      <c r="K725" s="939">
        <v>1</v>
      </c>
      <c r="L725" s="939">
        <v>0.3</v>
      </c>
      <c r="M725" s="936">
        <v>32</v>
      </c>
      <c r="N725" s="936">
        <v>32</v>
      </c>
      <c r="O725" s="936">
        <v>10</v>
      </c>
      <c r="P725" s="938" t="s">
        <v>367</v>
      </c>
      <c r="Q725" s="936">
        <v>1</v>
      </c>
      <c r="R725" s="936">
        <v>0</v>
      </c>
      <c r="S725" s="936">
        <v>1</v>
      </c>
      <c r="T725" s="936">
        <v>0</v>
      </c>
    </row>
    <row r="726" spans="1:20" outlineLevel="6">
      <c r="A726" s="936" t="s">
        <v>1076</v>
      </c>
      <c r="B726" s="936" t="s">
        <v>1077</v>
      </c>
      <c r="C726" s="936">
        <v>4</v>
      </c>
      <c r="D726" s="937">
        <v>46294</v>
      </c>
      <c r="E726" s="937">
        <v>46298</v>
      </c>
      <c r="F726" s="937">
        <v>46305</v>
      </c>
      <c r="G726" s="937"/>
      <c r="H726" s="937">
        <v>3718.8</v>
      </c>
      <c r="I726" s="937">
        <v>1115.6400000000001</v>
      </c>
      <c r="J726" s="938">
        <v>3718.8</v>
      </c>
      <c r="K726" s="939">
        <v>1</v>
      </c>
      <c r="L726" s="939">
        <v>0.3</v>
      </c>
      <c r="M726" s="936">
        <v>40</v>
      </c>
      <c r="N726" s="936">
        <v>40</v>
      </c>
      <c r="O726" s="936">
        <v>12</v>
      </c>
      <c r="P726" s="938" t="s">
        <v>367</v>
      </c>
      <c r="Q726" s="936">
        <v>1</v>
      </c>
      <c r="R726" s="936">
        <v>0</v>
      </c>
      <c r="S726" s="936">
        <v>1</v>
      </c>
      <c r="T726" s="936">
        <v>0</v>
      </c>
    </row>
    <row r="727" spans="1:20" outlineLevel="6">
      <c r="A727" s="936" t="s">
        <v>1078</v>
      </c>
      <c r="B727" s="936" t="s">
        <v>1079</v>
      </c>
      <c r="C727" s="936">
        <v>4</v>
      </c>
      <c r="D727" s="937">
        <v>46299</v>
      </c>
      <c r="E727" s="937">
        <v>46302</v>
      </c>
      <c r="F727" s="937">
        <v>46307</v>
      </c>
      <c r="G727" s="937"/>
      <c r="H727" s="937">
        <v>15249.12</v>
      </c>
      <c r="I727" s="937">
        <v>4574.74</v>
      </c>
      <c r="J727" s="938">
        <v>15249.12</v>
      </c>
      <c r="K727" s="939">
        <v>1</v>
      </c>
      <c r="L727" s="939">
        <v>0.3</v>
      </c>
      <c r="M727" s="936">
        <v>40</v>
      </c>
      <c r="N727" s="936">
        <v>40</v>
      </c>
      <c r="O727" s="936">
        <v>12</v>
      </c>
      <c r="P727" s="938" t="s">
        <v>367</v>
      </c>
      <c r="Q727" s="936">
        <v>1</v>
      </c>
      <c r="R727" s="936">
        <v>0</v>
      </c>
      <c r="S727" s="936">
        <v>1</v>
      </c>
      <c r="T727" s="936">
        <v>0</v>
      </c>
    </row>
    <row r="728" spans="1:20" outlineLevel="6">
      <c r="A728" s="936" t="s">
        <v>1080</v>
      </c>
      <c r="B728" s="936" t="s">
        <v>1081</v>
      </c>
      <c r="C728" s="936">
        <v>4</v>
      </c>
      <c r="D728" s="937">
        <v>46303</v>
      </c>
      <c r="E728" s="937">
        <v>46307</v>
      </c>
      <c r="F728" s="937">
        <v>46306</v>
      </c>
      <c r="G728" s="937"/>
      <c r="H728" s="937">
        <v>1446.48</v>
      </c>
      <c r="I728" s="937">
        <v>433.94</v>
      </c>
      <c r="J728" s="938">
        <v>1446.48</v>
      </c>
      <c r="K728" s="939">
        <v>1</v>
      </c>
      <c r="L728" s="939">
        <v>0.3</v>
      </c>
      <c r="M728" s="936">
        <v>40</v>
      </c>
      <c r="N728" s="936">
        <v>40</v>
      </c>
      <c r="O728" s="936">
        <v>12</v>
      </c>
      <c r="P728" s="938" t="s">
        <v>367</v>
      </c>
      <c r="Q728" s="936">
        <v>1</v>
      </c>
      <c r="R728" s="936">
        <v>0</v>
      </c>
      <c r="S728" s="936">
        <v>1</v>
      </c>
      <c r="T728" s="936">
        <v>0</v>
      </c>
    </row>
    <row r="729" spans="1:20" outlineLevel="6">
      <c r="A729" s="936" t="s">
        <v>1082</v>
      </c>
      <c r="B729" s="936" t="s">
        <v>1083</v>
      </c>
      <c r="C729" s="936">
        <v>4</v>
      </c>
      <c r="D729" s="937">
        <v>46308</v>
      </c>
      <c r="E729" s="937">
        <v>46312</v>
      </c>
      <c r="F729" s="937">
        <v>46308</v>
      </c>
      <c r="G729" s="937"/>
      <c r="H729" s="937">
        <v>4959</v>
      </c>
      <c r="I729" s="937">
        <v>1983.6</v>
      </c>
      <c r="J729" s="937">
        <v>6612</v>
      </c>
      <c r="K729" s="939">
        <v>0.75</v>
      </c>
      <c r="L729" s="939">
        <v>0.3</v>
      </c>
      <c r="M729" s="936">
        <v>40</v>
      </c>
      <c r="N729" s="936">
        <v>30</v>
      </c>
      <c r="O729" s="936">
        <v>12</v>
      </c>
      <c r="P729" s="936" t="s">
        <v>367</v>
      </c>
      <c r="Q729" s="936">
        <v>1</v>
      </c>
      <c r="R729" s="936">
        <v>0</v>
      </c>
      <c r="S729" s="936">
        <v>1</v>
      </c>
      <c r="T729" s="936">
        <v>0</v>
      </c>
    </row>
    <row r="730" spans="1:20" outlineLevel="6">
      <c r="A730" s="1000" t="s">
        <v>1084</v>
      </c>
      <c r="B730" s="1000" t="s">
        <v>1085</v>
      </c>
      <c r="C730" s="1000">
        <v>3</v>
      </c>
      <c r="D730" s="1001">
        <v>46313</v>
      </c>
      <c r="E730" s="1001">
        <v>46315</v>
      </c>
      <c r="F730" s="1001">
        <v>46309</v>
      </c>
      <c r="G730" s="1001"/>
      <c r="H730" s="1001">
        <v>0</v>
      </c>
      <c r="I730" s="1001">
        <v>4464</v>
      </c>
      <c r="J730" s="1002">
        <v>14880</v>
      </c>
      <c r="K730" s="1004">
        <v>0</v>
      </c>
      <c r="L730" s="1004">
        <v>0.3</v>
      </c>
      <c r="M730" s="1000">
        <v>40</v>
      </c>
      <c r="N730" s="1000">
        <v>0</v>
      </c>
      <c r="O730" s="1000">
        <v>12</v>
      </c>
      <c r="P730" s="1002" t="s">
        <v>367</v>
      </c>
      <c r="Q730" s="1000">
        <v>1</v>
      </c>
      <c r="R730" s="1000">
        <v>0</v>
      </c>
      <c r="S730" s="1000">
        <v>1</v>
      </c>
      <c r="T730" s="1000">
        <v>0</v>
      </c>
    </row>
    <row r="731" spans="1:20" outlineLevel="5">
      <c r="A731" s="986" t="s">
        <v>1088</v>
      </c>
      <c r="B731" s="986"/>
      <c r="C731" s="986">
        <v>32</v>
      </c>
      <c r="D731" s="987">
        <v>46291</v>
      </c>
      <c r="E731" s="987">
        <v>46327</v>
      </c>
      <c r="F731" s="987">
        <v>46306</v>
      </c>
      <c r="G731" s="987"/>
      <c r="H731" s="987">
        <v>6652.8</v>
      </c>
      <c r="I731" s="987">
        <v>4177.26</v>
      </c>
      <c r="J731" s="988">
        <v>13924.2</v>
      </c>
      <c r="K731" s="989">
        <v>0.4778</v>
      </c>
      <c r="L731" s="989">
        <v>0.3</v>
      </c>
      <c r="M731" s="986">
        <v>136</v>
      </c>
      <c r="N731" s="986">
        <v>66</v>
      </c>
      <c r="O731" s="986">
        <v>41</v>
      </c>
      <c r="P731" s="988"/>
      <c r="Q731" s="986">
        <v>4</v>
      </c>
      <c r="R731" s="986">
        <v>0</v>
      </c>
      <c r="S731" s="986">
        <v>4</v>
      </c>
      <c r="T731" s="986">
        <v>0</v>
      </c>
    </row>
    <row r="732" spans="1:20" outlineLevel="6">
      <c r="A732" s="936" t="s">
        <v>1089</v>
      </c>
      <c r="B732" s="936" t="s">
        <v>1090</v>
      </c>
      <c r="C732" s="936">
        <v>8</v>
      </c>
      <c r="D732" s="937">
        <v>46291</v>
      </c>
      <c r="E732" s="937">
        <v>46299</v>
      </c>
      <c r="F732" s="937">
        <v>46306</v>
      </c>
      <c r="G732" s="937"/>
      <c r="H732" s="937">
        <v>1983.6</v>
      </c>
      <c r="I732" s="937">
        <v>595.08000000000004</v>
      </c>
      <c r="J732" s="938">
        <v>1983.6</v>
      </c>
      <c r="K732" s="939">
        <v>1</v>
      </c>
      <c r="L732" s="939">
        <v>0.3</v>
      </c>
      <c r="M732" s="936">
        <v>32</v>
      </c>
      <c r="N732" s="936">
        <v>32</v>
      </c>
      <c r="O732" s="936">
        <v>10</v>
      </c>
      <c r="P732" s="938" t="s">
        <v>367</v>
      </c>
      <c r="Q732" s="936">
        <v>1</v>
      </c>
      <c r="R732" s="936">
        <v>0</v>
      </c>
      <c r="S732" s="936">
        <v>1</v>
      </c>
      <c r="T732" s="936">
        <v>0</v>
      </c>
    </row>
    <row r="733" spans="1:20" outlineLevel="6">
      <c r="A733" s="936" t="s">
        <v>1091</v>
      </c>
      <c r="B733" s="936" t="s">
        <v>1092</v>
      </c>
      <c r="C733" s="936">
        <v>8</v>
      </c>
      <c r="D733" s="937">
        <v>46300</v>
      </c>
      <c r="E733" s="937">
        <v>46308</v>
      </c>
      <c r="F733" s="937">
        <v>46307</v>
      </c>
      <c r="G733" s="937"/>
      <c r="H733" s="937">
        <v>2644.8</v>
      </c>
      <c r="I733" s="937">
        <v>793.44</v>
      </c>
      <c r="J733" s="938">
        <v>2644.8</v>
      </c>
      <c r="K733" s="939">
        <v>1</v>
      </c>
      <c r="L733" s="939">
        <v>0.3</v>
      </c>
      <c r="M733" s="936">
        <v>24</v>
      </c>
      <c r="N733" s="936">
        <v>24</v>
      </c>
      <c r="O733" s="936">
        <v>7</v>
      </c>
      <c r="P733" s="938" t="s">
        <v>367</v>
      </c>
      <c r="Q733" s="936">
        <v>1</v>
      </c>
      <c r="R733" s="936">
        <v>0</v>
      </c>
      <c r="S733" s="936">
        <v>1</v>
      </c>
      <c r="T733" s="936">
        <v>0</v>
      </c>
    </row>
    <row r="734" spans="1:20" outlineLevel="6">
      <c r="A734" s="936" t="s">
        <v>1093</v>
      </c>
      <c r="B734" s="936" t="s">
        <v>1094</v>
      </c>
      <c r="C734" s="936">
        <v>8</v>
      </c>
      <c r="D734" s="937">
        <v>46309</v>
      </c>
      <c r="E734" s="937">
        <v>46317</v>
      </c>
      <c r="F734" s="937">
        <v>46308</v>
      </c>
      <c r="G734" s="937"/>
      <c r="H734" s="937">
        <v>2024.4</v>
      </c>
      <c r="I734" s="937">
        <v>2429.2800000000002</v>
      </c>
      <c r="J734" s="938">
        <v>8097.6</v>
      </c>
      <c r="K734" s="939">
        <v>0.25</v>
      </c>
      <c r="L734" s="939">
        <v>0.3</v>
      </c>
      <c r="M734" s="936">
        <v>40</v>
      </c>
      <c r="N734" s="936">
        <v>10</v>
      </c>
      <c r="O734" s="936">
        <v>12</v>
      </c>
      <c r="P734" s="938" t="s">
        <v>367</v>
      </c>
      <c r="Q734" s="936">
        <v>1</v>
      </c>
      <c r="R734" s="936">
        <v>0</v>
      </c>
      <c r="S734" s="936">
        <v>1</v>
      </c>
      <c r="T734" s="936">
        <v>0</v>
      </c>
    </row>
    <row r="735" spans="1:20" outlineLevel="6">
      <c r="A735" s="1000" t="s">
        <v>1095</v>
      </c>
      <c r="B735" s="1000" t="s">
        <v>1096</v>
      </c>
      <c r="C735" s="1000">
        <v>8</v>
      </c>
      <c r="D735" s="1001">
        <v>46319</v>
      </c>
      <c r="E735" s="1001">
        <v>46327</v>
      </c>
      <c r="F735" s="1001">
        <v>46310</v>
      </c>
      <c r="G735" s="1001"/>
      <c r="H735" s="1002">
        <v>0</v>
      </c>
      <c r="I735" s="1002">
        <v>359.46</v>
      </c>
      <c r="J735" s="1002">
        <v>1198.2</v>
      </c>
      <c r="K735" s="1003">
        <v>0</v>
      </c>
      <c r="L735" s="1003">
        <v>0.3</v>
      </c>
      <c r="M735" s="1002">
        <v>40</v>
      </c>
      <c r="N735" s="1000">
        <v>0</v>
      </c>
      <c r="O735" s="1000">
        <v>12</v>
      </c>
      <c r="P735" s="1002" t="s">
        <v>367</v>
      </c>
      <c r="Q735" s="1000">
        <v>1</v>
      </c>
      <c r="R735" s="1000">
        <v>0</v>
      </c>
      <c r="S735" s="1000">
        <v>1</v>
      </c>
      <c r="T735" s="1000">
        <v>0</v>
      </c>
    </row>
    <row r="736" spans="1:20" outlineLevel="4">
      <c r="A736" s="981" t="s">
        <v>1097</v>
      </c>
      <c r="B736" s="981"/>
      <c r="C736" s="981">
        <v>124</v>
      </c>
      <c r="D736" s="982">
        <v>46190</v>
      </c>
      <c r="E736" s="982">
        <v>46335</v>
      </c>
      <c r="F736" s="982">
        <v>46190</v>
      </c>
      <c r="G736" s="982"/>
      <c r="H736" s="983">
        <v>19899</v>
      </c>
      <c r="I736" s="983">
        <v>88440</v>
      </c>
      <c r="J736" s="983">
        <v>102919.8</v>
      </c>
      <c r="K736" s="984">
        <v>0.1933</v>
      </c>
      <c r="L736" s="984">
        <v>0.85929999999999995</v>
      </c>
      <c r="M736" s="983">
        <v>164</v>
      </c>
      <c r="N736" s="981">
        <v>22</v>
      </c>
      <c r="O736" s="981">
        <v>80</v>
      </c>
      <c r="P736" s="983"/>
      <c r="Q736" s="981">
        <v>4</v>
      </c>
      <c r="R736" s="981">
        <v>3</v>
      </c>
      <c r="S736" s="981">
        <v>0</v>
      </c>
      <c r="T736" s="981">
        <v>1</v>
      </c>
    </row>
    <row r="737" spans="1:20" outlineLevel="5">
      <c r="A737" s="936" t="s">
        <v>1100</v>
      </c>
      <c r="B737" s="936" t="s">
        <v>3237</v>
      </c>
      <c r="C737" s="936">
        <v>7</v>
      </c>
      <c r="D737" s="937">
        <v>46190</v>
      </c>
      <c r="E737" s="937">
        <v>46197</v>
      </c>
      <c r="F737" s="937">
        <v>46190</v>
      </c>
      <c r="G737" s="937">
        <v>46197</v>
      </c>
      <c r="H737" s="938">
        <v>19899</v>
      </c>
      <c r="I737" s="938">
        <v>19899</v>
      </c>
      <c r="J737" s="938">
        <v>19899</v>
      </c>
      <c r="K737" s="939">
        <v>1</v>
      </c>
      <c r="L737" s="939">
        <v>1</v>
      </c>
      <c r="M737" s="938">
        <v>22</v>
      </c>
      <c r="N737" s="936">
        <v>22</v>
      </c>
      <c r="O737" s="936">
        <v>22</v>
      </c>
      <c r="P737" s="938" t="s">
        <v>364</v>
      </c>
      <c r="Q737" s="936">
        <v>1</v>
      </c>
      <c r="R737" s="936">
        <v>1</v>
      </c>
      <c r="S737" s="936">
        <v>0</v>
      </c>
      <c r="T737" s="936">
        <v>0</v>
      </c>
    </row>
    <row r="738" spans="1:20" outlineLevel="5">
      <c r="A738" s="936" t="s">
        <v>1098</v>
      </c>
      <c r="B738" s="936" t="s">
        <v>1099</v>
      </c>
      <c r="C738" s="936">
        <v>5</v>
      </c>
      <c r="D738" s="937">
        <v>46324</v>
      </c>
      <c r="E738" s="937">
        <v>46329</v>
      </c>
      <c r="F738" s="937">
        <v>46254</v>
      </c>
      <c r="G738" s="937">
        <v>46296</v>
      </c>
      <c r="H738" s="938">
        <v>0</v>
      </c>
      <c r="I738" s="938">
        <v>44220</v>
      </c>
      <c r="J738" s="938">
        <v>44220</v>
      </c>
      <c r="K738" s="939">
        <v>0</v>
      </c>
      <c r="L738" s="939">
        <v>1</v>
      </c>
      <c r="M738" s="938">
        <v>32</v>
      </c>
      <c r="N738" s="936">
        <v>0</v>
      </c>
      <c r="O738" s="936">
        <v>32</v>
      </c>
      <c r="P738" s="938" t="s">
        <v>364</v>
      </c>
      <c r="Q738" s="936">
        <v>1</v>
      </c>
      <c r="R738" s="936">
        <v>1</v>
      </c>
      <c r="S738" s="936">
        <v>0</v>
      </c>
      <c r="T738" s="936">
        <v>0</v>
      </c>
    </row>
    <row r="739" spans="1:20" outlineLevel="5">
      <c r="A739" s="936" t="s">
        <v>3238</v>
      </c>
      <c r="B739" s="936" t="s">
        <v>3239</v>
      </c>
      <c r="C739" s="936">
        <v>3</v>
      </c>
      <c r="D739" s="937">
        <v>46327</v>
      </c>
      <c r="E739" s="937">
        <v>46329</v>
      </c>
      <c r="F739" s="937">
        <v>46209</v>
      </c>
      <c r="G739" s="937">
        <v>46213</v>
      </c>
      <c r="H739" s="937">
        <v>0</v>
      </c>
      <c r="I739" s="937">
        <v>24321</v>
      </c>
      <c r="J739" s="938">
        <v>24321</v>
      </c>
      <c r="K739" s="939">
        <v>0</v>
      </c>
      <c r="L739" s="939">
        <v>1</v>
      </c>
      <c r="M739" s="936">
        <v>26</v>
      </c>
      <c r="N739" s="936">
        <v>0</v>
      </c>
      <c r="O739" s="936">
        <v>26</v>
      </c>
      <c r="P739" s="938" t="s">
        <v>364</v>
      </c>
      <c r="Q739" s="936">
        <v>1</v>
      </c>
      <c r="R739" s="936">
        <v>1</v>
      </c>
      <c r="S739" s="936">
        <v>0</v>
      </c>
      <c r="T739" s="936">
        <v>0</v>
      </c>
    </row>
    <row r="740" spans="1:20" outlineLevel="5">
      <c r="A740" s="1000" t="s">
        <v>1101</v>
      </c>
      <c r="B740" s="1000" t="s">
        <v>1102</v>
      </c>
      <c r="C740" s="1000">
        <v>5</v>
      </c>
      <c r="D740" s="1001">
        <v>46330</v>
      </c>
      <c r="E740" s="1001">
        <v>46335</v>
      </c>
      <c r="F740" s="1000"/>
      <c r="G740" s="1001"/>
      <c r="H740" s="1001">
        <v>0</v>
      </c>
      <c r="I740" s="1000">
        <v>0</v>
      </c>
      <c r="J740" s="1002">
        <v>14479.8</v>
      </c>
      <c r="K740" s="1004">
        <v>0</v>
      </c>
      <c r="L740" s="1004">
        <v>0</v>
      </c>
      <c r="M740" s="1002">
        <v>84</v>
      </c>
      <c r="N740" s="1000">
        <v>0</v>
      </c>
      <c r="O740" s="1000">
        <v>0</v>
      </c>
      <c r="P740" s="1002" t="s">
        <v>367</v>
      </c>
      <c r="Q740" s="1000">
        <v>1</v>
      </c>
      <c r="R740" s="1000">
        <v>0</v>
      </c>
      <c r="S740" s="1000">
        <v>0</v>
      </c>
      <c r="T740" s="1000">
        <v>1</v>
      </c>
    </row>
    <row r="741" spans="1:20" outlineLevel="4">
      <c r="A741" s="981" t="s">
        <v>1103</v>
      </c>
      <c r="B741" s="981"/>
      <c r="C741" s="981">
        <v>32</v>
      </c>
      <c r="D741" s="982">
        <v>46336</v>
      </c>
      <c r="E741" s="982">
        <v>46372</v>
      </c>
      <c r="F741" s="982">
        <v>46215</v>
      </c>
      <c r="G741" s="982"/>
      <c r="H741" s="982">
        <v>0</v>
      </c>
      <c r="I741" s="983">
        <v>4240.8</v>
      </c>
      <c r="J741" s="983">
        <v>7440</v>
      </c>
      <c r="K741" s="984">
        <v>0</v>
      </c>
      <c r="L741" s="984">
        <v>0.56999999999999995</v>
      </c>
      <c r="M741" s="983">
        <v>236</v>
      </c>
      <c r="N741" s="981">
        <v>0</v>
      </c>
      <c r="O741" s="981">
        <v>135</v>
      </c>
      <c r="P741" s="983"/>
      <c r="Q741" s="981">
        <v>4</v>
      </c>
      <c r="R741" s="981">
        <v>1</v>
      </c>
      <c r="S741" s="981">
        <v>1</v>
      </c>
      <c r="T741" s="981">
        <v>2</v>
      </c>
    </row>
    <row r="742" spans="1:20" outlineLevel="5">
      <c r="A742" s="936" t="s">
        <v>1104</v>
      </c>
      <c r="B742" s="936" t="s">
        <v>1105</v>
      </c>
      <c r="C742" s="936">
        <v>8</v>
      </c>
      <c r="D742" s="937">
        <v>46336</v>
      </c>
      <c r="E742" s="937">
        <v>46344</v>
      </c>
      <c r="F742" s="937">
        <v>46215</v>
      </c>
      <c r="G742" s="937">
        <v>46254</v>
      </c>
      <c r="H742" s="937">
        <v>0</v>
      </c>
      <c r="I742" s="938">
        <v>2232</v>
      </c>
      <c r="J742" s="938">
        <v>2232</v>
      </c>
      <c r="K742" s="939">
        <v>0</v>
      </c>
      <c r="L742" s="939">
        <v>1</v>
      </c>
      <c r="M742" s="936">
        <v>92</v>
      </c>
      <c r="N742" s="936">
        <v>0</v>
      </c>
      <c r="O742" s="936">
        <v>92</v>
      </c>
      <c r="P742" s="938" t="s">
        <v>364</v>
      </c>
      <c r="Q742" s="936">
        <v>1</v>
      </c>
      <c r="R742" s="936">
        <v>1</v>
      </c>
      <c r="S742" s="936">
        <v>0</v>
      </c>
      <c r="T742" s="936">
        <v>0</v>
      </c>
    </row>
    <row r="743" spans="1:20" outlineLevel="5">
      <c r="A743" s="936" t="s">
        <v>1106</v>
      </c>
      <c r="B743" s="936" t="s">
        <v>1107</v>
      </c>
      <c r="C743" s="936">
        <v>8</v>
      </c>
      <c r="D743" s="937">
        <v>46345</v>
      </c>
      <c r="E743" s="937">
        <v>46354</v>
      </c>
      <c r="F743" s="937">
        <v>46248</v>
      </c>
      <c r="G743" s="937"/>
      <c r="H743" s="937">
        <v>0</v>
      </c>
      <c r="I743" s="937">
        <v>2008.8</v>
      </c>
      <c r="J743" s="938">
        <v>2232</v>
      </c>
      <c r="K743" s="939">
        <v>0</v>
      </c>
      <c r="L743" s="939">
        <v>0.9</v>
      </c>
      <c r="M743" s="936">
        <v>48</v>
      </c>
      <c r="N743" s="936">
        <v>0</v>
      </c>
      <c r="O743" s="936">
        <v>43</v>
      </c>
      <c r="P743" s="938" t="s">
        <v>367</v>
      </c>
      <c r="Q743" s="936">
        <v>1</v>
      </c>
      <c r="R743" s="936">
        <v>0</v>
      </c>
      <c r="S743" s="936">
        <v>1</v>
      </c>
      <c r="T743" s="936">
        <v>0</v>
      </c>
    </row>
    <row r="744" spans="1:20" outlineLevel="5">
      <c r="A744" s="936" t="s">
        <v>1108</v>
      </c>
      <c r="B744" s="936" t="s">
        <v>1109</v>
      </c>
      <c r="C744" s="936">
        <v>8</v>
      </c>
      <c r="D744" s="937">
        <v>46355</v>
      </c>
      <c r="E744" s="937">
        <v>46363</v>
      </c>
      <c r="F744" s="936"/>
      <c r="G744" s="937"/>
      <c r="H744" s="937">
        <v>0</v>
      </c>
      <c r="I744" s="937">
        <v>0</v>
      </c>
      <c r="J744" s="938">
        <v>1488</v>
      </c>
      <c r="K744" s="939">
        <v>0</v>
      </c>
      <c r="L744" s="939">
        <v>0</v>
      </c>
      <c r="M744" s="936">
        <v>48</v>
      </c>
      <c r="N744" s="936">
        <v>0</v>
      </c>
      <c r="O744" s="936">
        <v>0</v>
      </c>
      <c r="P744" s="938" t="s">
        <v>367</v>
      </c>
      <c r="Q744" s="936">
        <v>1</v>
      </c>
      <c r="R744" s="936">
        <v>0</v>
      </c>
      <c r="S744" s="936">
        <v>0</v>
      </c>
      <c r="T744" s="936">
        <v>1</v>
      </c>
    </row>
    <row r="745" spans="1:20" outlineLevel="5">
      <c r="A745" s="1000" t="s">
        <v>1110</v>
      </c>
      <c r="B745" s="1000" t="s">
        <v>1111</v>
      </c>
      <c r="C745" s="1000">
        <v>8</v>
      </c>
      <c r="D745" s="1001">
        <v>46364</v>
      </c>
      <c r="E745" s="1001">
        <v>46372</v>
      </c>
      <c r="F745" s="1001"/>
      <c r="G745" s="1001"/>
      <c r="H745" s="1002">
        <v>0</v>
      </c>
      <c r="I745" s="1002">
        <v>0</v>
      </c>
      <c r="J745" s="1002">
        <v>1488</v>
      </c>
      <c r="K745" s="1003">
        <v>0</v>
      </c>
      <c r="L745" s="1003">
        <v>0</v>
      </c>
      <c r="M745" s="1002">
        <v>48</v>
      </c>
      <c r="N745" s="1000">
        <v>0</v>
      </c>
      <c r="O745" s="1000">
        <v>0</v>
      </c>
      <c r="P745" s="1002" t="s">
        <v>367</v>
      </c>
      <c r="Q745" s="1000">
        <v>1</v>
      </c>
      <c r="R745" s="1000">
        <v>0</v>
      </c>
      <c r="S745" s="1000">
        <v>0</v>
      </c>
      <c r="T745" s="1000">
        <v>1</v>
      </c>
    </row>
    <row r="746" spans="1:20" outlineLevel="3">
      <c r="A746" s="967" t="s">
        <v>1112</v>
      </c>
      <c r="B746" s="967"/>
      <c r="C746" s="967">
        <v>169</v>
      </c>
      <c r="D746" s="968">
        <v>46173</v>
      </c>
      <c r="E746" s="968">
        <v>46370</v>
      </c>
      <c r="F746" s="968">
        <v>46172</v>
      </c>
      <c r="G746" s="968"/>
      <c r="H746" s="969">
        <v>1767559.7</v>
      </c>
      <c r="I746" s="969">
        <v>1898449.14</v>
      </c>
      <c r="J746" s="969">
        <v>2134335</v>
      </c>
      <c r="K746" s="970">
        <v>0.82820000000000005</v>
      </c>
      <c r="L746" s="970">
        <v>0.88949999999999996</v>
      </c>
      <c r="M746" s="969">
        <v>392</v>
      </c>
      <c r="N746" s="967">
        <v>208</v>
      </c>
      <c r="O746" s="967">
        <v>269</v>
      </c>
      <c r="P746" s="969"/>
      <c r="Q746" s="967">
        <v>14</v>
      </c>
      <c r="R746" s="967">
        <v>9</v>
      </c>
      <c r="S746" s="967">
        <v>4</v>
      </c>
      <c r="T746" s="967">
        <v>1</v>
      </c>
    </row>
    <row r="747" spans="1:20" outlineLevel="4">
      <c r="A747" s="981" t="s">
        <v>1113</v>
      </c>
      <c r="B747" s="981"/>
      <c r="C747" s="981">
        <v>169</v>
      </c>
      <c r="D747" s="982">
        <v>46173</v>
      </c>
      <c r="E747" s="982">
        <v>46370</v>
      </c>
      <c r="F747" s="982">
        <v>46172</v>
      </c>
      <c r="G747" s="982"/>
      <c r="H747" s="983">
        <v>1644359.7</v>
      </c>
      <c r="I747" s="983">
        <v>1690549.14</v>
      </c>
      <c r="J747" s="983">
        <v>1712409</v>
      </c>
      <c r="K747" s="984">
        <v>0.96030000000000004</v>
      </c>
      <c r="L747" s="984">
        <v>0.98719999999999997</v>
      </c>
      <c r="M747" s="983">
        <v>224</v>
      </c>
      <c r="N747" s="981">
        <v>163</v>
      </c>
      <c r="O747" s="981">
        <v>193</v>
      </c>
      <c r="P747" s="983"/>
      <c r="Q747" s="981">
        <v>11</v>
      </c>
      <c r="R747" s="981">
        <v>8</v>
      </c>
      <c r="S747" s="981">
        <v>3</v>
      </c>
      <c r="T747" s="981">
        <v>0</v>
      </c>
    </row>
    <row r="748" spans="1:20" outlineLevel="5">
      <c r="A748" s="936" t="s">
        <v>1114</v>
      </c>
      <c r="B748" s="936" t="s">
        <v>3240</v>
      </c>
      <c r="C748" s="936">
        <v>22</v>
      </c>
      <c r="D748" s="937">
        <v>46173</v>
      </c>
      <c r="E748" s="937">
        <v>46197</v>
      </c>
      <c r="F748" s="937">
        <v>46172</v>
      </c>
      <c r="G748" s="937">
        <v>46197</v>
      </c>
      <c r="H748" s="938">
        <v>604590</v>
      </c>
      <c r="I748" s="938">
        <v>604590</v>
      </c>
      <c r="J748" s="938">
        <v>604590</v>
      </c>
      <c r="K748" s="939">
        <v>1</v>
      </c>
      <c r="L748" s="939">
        <v>1</v>
      </c>
      <c r="M748" s="938">
        <v>22</v>
      </c>
      <c r="N748" s="936">
        <v>22</v>
      </c>
      <c r="O748" s="936">
        <v>22</v>
      </c>
      <c r="P748" s="938" t="s">
        <v>364</v>
      </c>
      <c r="Q748" s="936">
        <v>1</v>
      </c>
      <c r="R748" s="936">
        <v>1</v>
      </c>
      <c r="S748" s="936">
        <v>0</v>
      </c>
      <c r="T748" s="936">
        <v>0</v>
      </c>
    </row>
    <row r="749" spans="1:20" outlineLevel="5">
      <c r="A749" s="936" t="s">
        <v>1115</v>
      </c>
      <c r="B749" s="936" t="s">
        <v>3243</v>
      </c>
      <c r="C749" s="936">
        <v>22</v>
      </c>
      <c r="D749" s="937">
        <v>46173</v>
      </c>
      <c r="E749" s="937">
        <v>46197</v>
      </c>
      <c r="F749" s="937">
        <v>46172</v>
      </c>
      <c r="G749" s="937">
        <v>46197</v>
      </c>
      <c r="H749" s="938">
        <v>36960</v>
      </c>
      <c r="I749" s="938">
        <v>36960</v>
      </c>
      <c r="J749" s="938">
        <v>36960</v>
      </c>
      <c r="K749" s="939">
        <v>1</v>
      </c>
      <c r="L749" s="939">
        <v>1</v>
      </c>
      <c r="M749" s="938">
        <v>19</v>
      </c>
      <c r="N749" s="936">
        <v>19</v>
      </c>
      <c r="O749" s="936">
        <v>19</v>
      </c>
      <c r="P749" s="938" t="s">
        <v>364</v>
      </c>
      <c r="Q749" s="936">
        <v>1</v>
      </c>
      <c r="R749" s="936">
        <v>1</v>
      </c>
      <c r="S749" s="936">
        <v>0</v>
      </c>
      <c r="T749" s="936">
        <v>0</v>
      </c>
    </row>
    <row r="750" spans="1:20" outlineLevel="5">
      <c r="A750" s="936" t="s">
        <v>1118</v>
      </c>
      <c r="B750" s="936" t="s">
        <v>3249</v>
      </c>
      <c r="C750" s="936">
        <v>22</v>
      </c>
      <c r="D750" s="937">
        <v>46173</v>
      </c>
      <c r="E750" s="937">
        <v>46197</v>
      </c>
      <c r="F750" s="937">
        <v>46172</v>
      </c>
      <c r="G750" s="937">
        <v>46197</v>
      </c>
      <c r="H750" s="938">
        <v>146025</v>
      </c>
      <c r="I750" s="938">
        <v>146025</v>
      </c>
      <c r="J750" s="938">
        <v>146025</v>
      </c>
      <c r="K750" s="939">
        <v>1</v>
      </c>
      <c r="L750" s="939">
        <v>1</v>
      </c>
      <c r="M750" s="936">
        <v>26</v>
      </c>
      <c r="N750" s="936">
        <v>26</v>
      </c>
      <c r="O750" s="936">
        <v>26</v>
      </c>
      <c r="P750" s="938" t="s">
        <v>364</v>
      </c>
      <c r="Q750" s="936">
        <v>1</v>
      </c>
      <c r="R750" s="936">
        <v>1</v>
      </c>
      <c r="S750" s="936">
        <v>0</v>
      </c>
      <c r="T750" s="936">
        <v>0</v>
      </c>
    </row>
    <row r="751" spans="1:20" outlineLevel="5">
      <c r="A751" s="936" t="s">
        <v>1116</v>
      </c>
      <c r="B751" s="936" t="s">
        <v>3246</v>
      </c>
      <c r="C751" s="936">
        <v>13</v>
      </c>
      <c r="D751" s="937">
        <v>46183</v>
      </c>
      <c r="E751" s="937">
        <v>46197</v>
      </c>
      <c r="F751" s="937">
        <v>46183</v>
      </c>
      <c r="G751" s="937">
        <v>46197</v>
      </c>
      <c r="H751" s="938">
        <v>207900</v>
      </c>
      <c r="I751" s="938">
        <v>207900</v>
      </c>
      <c r="J751" s="938">
        <v>207900</v>
      </c>
      <c r="K751" s="939">
        <v>1</v>
      </c>
      <c r="L751" s="939">
        <v>1</v>
      </c>
      <c r="M751" s="938">
        <v>16</v>
      </c>
      <c r="N751" s="936">
        <v>16</v>
      </c>
      <c r="O751" s="936">
        <v>16</v>
      </c>
      <c r="P751" s="938" t="s">
        <v>364</v>
      </c>
      <c r="Q751" s="936">
        <v>1</v>
      </c>
      <c r="R751" s="936">
        <v>1</v>
      </c>
      <c r="S751" s="936">
        <v>0</v>
      </c>
      <c r="T751" s="936">
        <v>0</v>
      </c>
    </row>
    <row r="752" spans="1:20" outlineLevel="5">
      <c r="A752" s="936" t="s">
        <v>1119</v>
      </c>
      <c r="B752" s="936" t="s">
        <v>3252</v>
      </c>
      <c r="C752" s="936">
        <v>7</v>
      </c>
      <c r="D752" s="937">
        <v>46190</v>
      </c>
      <c r="E752" s="937">
        <v>46197</v>
      </c>
      <c r="F752" s="937">
        <v>46190</v>
      </c>
      <c r="G752" s="937">
        <v>46197</v>
      </c>
      <c r="H752" s="938">
        <v>6959.7</v>
      </c>
      <c r="I752" s="938">
        <v>6959.7</v>
      </c>
      <c r="J752" s="938">
        <v>6959.7</v>
      </c>
      <c r="K752" s="939">
        <v>1</v>
      </c>
      <c r="L752" s="939">
        <v>1</v>
      </c>
      <c r="M752" s="938">
        <v>3</v>
      </c>
      <c r="N752" s="936">
        <v>3</v>
      </c>
      <c r="O752" s="936">
        <v>3</v>
      </c>
      <c r="P752" s="938" t="s">
        <v>364</v>
      </c>
      <c r="Q752" s="936">
        <v>1</v>
      </c>
      <c r="R752" s="936">
        <v>1</v>
      </c>
      <c r="S752" s="936">
        <v>0</v>
      </c>
      <c r="T752" s="936">
        <v>0</v>
      </c>
    </row>
    <row r="753" spans="1:20" outlineLevel="5">
      <c r="A753" s="936" t="s">
        <v>3250</v>
      </c>
      <c r="B753" s="936" t="s">
        <v>3251</v>
      </c>
      <c r="C753" s="936">
        <v>17</v>
      </c>
      <c r="D753" s="937">
        <v>46221</v>
      </c>
      <c r="E753" s="937">
        <v>46239</v>
      </c>
      <c r="F753" s="937">
        <v>46211</v>
      </c>
      <c r="G753" s="937">
        <v>46248</v>
      </c>
      <c r="H753" s="938">
        <v>119475</v>
      </c>
      <c r="I753" s="938">
        <v>119475</v>
      </c>
      <c r="J753" s="938">
        <v>119475</v>
      </c>
      <c r="K753" s="939">
        <v>1</v>
      </c>
      <c r="L753" s="939">
        <v>1</v>
      </c>
      <c r="M753" s="938">
        <v>22</v>
      </c>
      <c r="N753" s="936">
        <v>22</v>
      </c>
      <c r="O753" s="936">
        <v>22</v>
      </c>
      <c r="P753" s="938" t="s">
        <v>364</v>
      </c>
      <c r="Q753" s="936">
        <v>1</v>
      </c>
      <c r="R753" s="936">
        <v>1</v>
      </c>
      <c r="S753" s="936">
        <v>0</v>
      </c>
      <c r="T753" s="936">
        <v>0</v>
      </c>
    </row>
    <row r="754" spans="1:20" outlineLevel="5">
      <c r="A754" s="936" t="s">
        <v>3241</v>
      </c>
      <c r="B754" s="936" t="s">
        <v>3242</v>
      </c>
      <c r="C754" s="936">
        <v>10</v>
      </c>
      <c r="D754" s="937">
        <v>46267</v>
      </c>
      <c r="E754" s="937">
        <v>46278</v>
      </c>
      <c r="F754" s="937">
        <v>46210</v>
      </c>
      <c r="G754" s="937">
        <v>46248</v>
      </c>
      <c r="H754" s="938">
        <v>259110</v>
      </c>
      <c r="I754" s="938">
        <v>259110</v>
      </c>
      <c r="J754" s="938">
        <v>259110</v>
      </c>
      <c r="K754" s="939">
        <v>1</v>
      </c>
      <c r="L754" s="939">
        <v>1</v>
      </c>
      <c r="M754" s="938">
        <v>10</v>
      </c>
      <c r="N754" s="936">
        <v>10</v>
      </c>
      <c r="O754" s="936">
        <v>10</v>
      </c>
      <c r="P754" s="938" t="s">
        <v>364</v>
      </c>
      <c r="Q754" s="936">
        <v>1</v>
      </c>
      <c r="R754" s="936">
        <v>1</v>
      </c>
      <c r="S754" s="936">
        <v>0</v>
      </c>
      <c r="T754" s="936">
        <v>0</v>
      </c>
    </row>
    <row r="755" spans="1:20" outlineLevel="5">
      <c r="A755" s="936" t="s">
        <v>3247</v>
      </c>
      <c r="B755" s="936" t="s">
        <v>3248</v>
      </c>
      <c r="C755" s="936">
        <v>13</v>
      </c>
      <c r="D755" s="937">
        <v>46279</v>
      </c>
      <c r="E755" s="937">
        <v>46294</v>
      </c>
      <c r="F755" s="937">
        <v>46234</v>
      </c>
      <c r="G755" s="937">
        <v>46261</v>
      </c>
      <c r="H755" s="938">
        <v>207900</v>
      </c>
      <c r="I755" s="938">
        <v>207900</v>
      </c>
      <c r="J755" s="938">
        <v>207900</v>
      </c>
      <c r="K755" s="939">
        <v>1</v>
      </c>
      <c r="L755" s="939">
        <v>1</v>
      </c>
      <c r="M755" s="938">
        <v>16</v>
      </c>
      <c r="N755" s="936">
        <v>16</v>
      </c>
      <c r="O755" s="936">
        <v>16</v>
      </c>
      <c r="P755" s="938" t="s">
        <v>364</v>
      </c>
      <c r="Q755" s="936">
        <v>1</v>
      </c>
      <c r="R755" s="936">
        <v>1</v>
      </c>
      <c r="S755" s="936">
        <v>0</v>
      </c>
      <c r="T755" s="936">
        <v>0</v>
      </c>
    </row>
    <row r="756" spans="1:20" outlineLevel="5">
      <c r="A756" s="936" t="s">
        <v>3244</v>
      </c>
      <c r="B756" s="936" t="s">
        <v>3245</v>
      </c>
      <c r="C756" s="936">
        <v>13</v>
      </c>
      <c r="D756" s="937">
        <v>46295</v>
      </c>
      <c r="E756" s="937">
        <v>46309</v>
      </c>
      <c r="F756" s="937">
        <v>46261</v>
      </c>
      <c r="G756" s="937"/>
      <c r="H756" s="937">
        <v>55440</v>
      </c>
      <c r="I756" s="938">
        <v>49896</v>
      </c>
      <c r="J756" s="938">
        <v>55440</v>
      </c>
      <c r="K756" s="939">
        <v>1</v>
      </c>
      <c r="L756" s="939">
        <v>0.9</v>
      </c>
      <c r="M756" s="938">
        <v>29</v>
      </c>
      <c r="N756" s="936">
        <v>29</v>
      </c>
      <c r="O756" s="936">
        <v>26</v>
      </c>
      <c r="P756" s="938" t="s">
        <v>364</v>
      </c>
      <c r="Q756" s="936">
        <v>1</v>
      </c>
      <c r="R756" s="936">
        <v>0</v>
      </c>
      <c r="S756" s="936">
        <v>1</v>
      </c>
      <c r="T756" s="936">
        <v>0</v>
      </c>
    </row>
    <row r="757" spans="1:20" outlineLevel="5">
      <c r="A757" s="936" t="s">
        <v>3253</v>
      </c>
      <c r="B757" s="936" t="s">
        <v>3254</v>
      </c>
      <c r="C757" s="936">
        <v>10</v>
      </c>
      <c r="D757" s="937">
        <v>46348</v>
      </c>
      <c r="E757" s="937">
        <v>46358</v>
      </c>
      <c r="F757" s="937">
        <v>46254</v>
      </c>
      <c r="G757" s="937"/>
      <c r="H757" s="937">
        <v>0</v>
      </c>
      <c r="I757" s="937">
        <v>50109.84</v>
      </c>
      <c r="J757" s="938">
        <v>62637.3</v>
      </c>
      <c r="K757" s="939">
        <v>0</v>
      </c>
      <c r="L757" s="939">
        <v>0.8</v>
      </c>
      <c r="M757" s="936">
        <v>29</v>
      </c>
      <c r="N757" s="936">
        <v>0</v>
      </c>
      <c r="O757" s="936">
        <v>23</v>
      </c>
      <c r="P757" s="938" t="s">
        <v>364</v>
      </c>
      <c r="Q757" s="936">
        <v>1</v>
      </c>
      <c r="R757" s="936">
        <v>0</v>
      </c>
      <c r="S757" s="936">
        <v>1</v>
      </c>
      <c r="T757" s="936">
        <v>0</v>
      </c>
    </row>
    <row r="758" spans="1:20" outlineLevel="5">
      <c r="A758" s="1000" t="s">
        <v>1120</v>
      </c>
      <c r="B758" s="1000" t="s">
        <v>1121</v>
      </c>
      <c r="C758" s="1000">
        <v>10</v>
      </c>
      <c r="D758" s="1001">
        <v>46359</v>
      </c>
      <c r="E758" s="1001">
        <v>46370</v>
      </c>
      <c r="F758" s="1001">
        <v>46307</v>
      </c>
      <c r="G758" s="1001"/>
      <c r="H758" s="1002">
        <v>0</v>
      </c>
      <c r="I758" s="1002">
        <v>1623.6</v>
      </c>
      <c r="J758" s="1002">
        <v>5412</v>
      </c>
      <c r="K758" s="1003">
        <v>0</v>
      </c>
      <c r="L758" s="1003">
        <v>0.3</v>
      </c>
      <c r="M758" s="1002">
        <v>32</v>
      </c>
      <c r="N758" s="1000">
        <v>0</v>
      </c>
      <c r="O758" s="1000">
        <v>10</v>
      </c>
      <c r="P758" s="1002" t="s">
        <v>364</v>
      </c>
      <c r="Q758" s="1000">
        <v>1</v>
      </c>
      <c r="R758" s="1000">
        <v>0</v>
      </c>
      <c r="S758" s="1000">
        <v>1</v>
      </c>
      <c r="T758" s="1000">
        <v>0</v>
      </c>
    </row>
    <row r="759" spans="1:20" outlineLevel="4">
      <c r="A759" s="981" t="s">
        <v>1122</v>
      </c>
      <c r="B759" s="981"/>
      <c r="C759" s="981">
        <v>140</v>
      </c>
      <c r="D759" s="982">
        <v>46183</v>
      </c>
      <c r="E759" s="982">
        <v>46347</v>
      </c>
      <c r="F759" s="982">
        <v>46183</v>
      </c>
      <c r="G759" s="982"/>
      <c r="H759" s="983">
        <v>123200</v>
      </c>
      <c r="I759" s="983">
        <v>207900</v>
      </c>
      <c r="J759" s="983">
        <v>421926</v>
      </c>
      <c r="K759" s="984">
        <v>0.29199999999999998</v>
      </c>
      <c r="L759" s="984">
        <v>0.49270000000000003</v>
      </c>
      <c r="M759" s="981">
        <v>168</v>
      </c>
      <c r="N759" s="981">
        <v>45</v>
      </c>
      <c r="O759" s="981">
        <v>76</v>
      </c>
      <c r="P759" s="983"/>
      <c r="Q759" s="981">
        <v>3</v>
      </c>
      <c r="R759" s="981">
        <v>1</v>
      </c>
      <c r="S759" s="981">
        <v>1</v>
      </c>
      <c r="T759" s="981">
        <v>1</v>
      </c>
    </row>
    <row r="760" spans="1:20" outlineLevel="5">
      <c r="A760" s="936" t="s">
        <v>1125</v>
      </c>
      <c r="B760" s="936" t="s">
        <v>3255</v>
      </c>
      <c r="C760" s="936">
        <v>13</v>
      </c>
      <c r="D760" s="937">
        <v>46183</v>
      </c>
      <c r="E760" s="937">
        <v>46197</v>
      </c>
      <c r="F760" s="937">
        <v>46183</v>
      </c>
      <c r="G760" s="937">
        <v>46197</v>
      </c>
      <c r="H760" s="938">
        <v>115500</v>
      </c>
      <c r="I760" s="938">
        <v>115500</v>
      </c>
      <c r="J760" s="938">
        <v>115500</v>
      </c>
      <c r="K760" s="939">
        <v>1</v>
      </c>
      <c r="L760" s="939">
        <v>1</v>
      </c>
      <c r="M760" s="938">
        <v>42</v>
      </c>
      <c r="N760" s="936">
        <v>42</v>
      </c>
      <c r="O760" s="936">
        <v>42</v>
      </c>
      <c r="P760" s="938" t="s">
        <v>364</v>
      </c>
      <c r="Q760" s="936">
        <v>1</v>
      </c>
      <c r="R760" s="936">
        <v>1</v>
      </c>
      <c r="S760" s="936">
        <v>0</v>
      </c>
      <c r="T760" s="936">
        <v>0</v>
      </c>
    </row>
    <row r="761" spans="1:20" outlineLevel="5">
      <c r="A761" s="936" t="s">
        <v>3256</v>
      </c>
      <c r="B761" s="936" t="s">
        <v>3257</v>
      </c>
      <c r="C761" s="936">
        <v>15</v>
      </c>
      <c r="D761" s="937">
        <v>46310</v>
      </c>
      <c r="E761" s="937">
        <v>46327</v>
      </c>
      <c r="F761" s="937">
        <v>46261</v>
      </c>
      <c r="G761" s="937"/>
      <c r="H761" s="937">
        <v>7700</v>
      </c>
      <c r="I761" s="937">
        <v>92400</v>
      </c>
      <c r="J761" s="938">
        <v>115500</v>
      </c>
      <c r="K761" s="939">
        <v>6.6699999999999995E-2</v>
      </c>
      <c r="L761" s="939">
        <v>0.8</v>
      </c>
      <c r="M761" s="936">
        <v>42</v>
      </c>
      <c r="N761" s="936">
        <v>3</v>
      </c>
      <c r="O761" s="936">
        <v>34</v>
      </c>
      <c r="P761" s="938" t="s">
        <v>364</v>
      </c>
      <c r="Q761" s="936">
        <v>1</v>
      </c>
      <c r="R761" s="936">
        <v>0</v>
      </c>
      <c r="S761" s="936">
        <v>1</v>
      </c>
      <c r="T761" s="936">
        <v>0</v>
      </c>
    </row>
    <row r="762" spans="1:20" outlineLevel="5">
      <c r="A762" s="1000" t="s">
        <v>1123</v>
      </c>
      <c r="B762" s="1000" t="s">
        <v>1124</v>
      </c>
      <c r="C762" s="1000">
        <v>17</v>
      </c>
      <c r="D762" s="1001">
        <v>46328</v>
      </c>
      <c r="E762" s="1001">
        <v>46347</v>
      </c>
      <c r="F762" s="1001"/>
      <c r="G762" s="1001"/>
      <c r="H762" s="1002">
        <v>0</v>
      </c>
      <c r="I762" s="1002">
        <v>0</v>
      </c>
      <c r="J762" s="1002">
        <v>190926</v>
      </c>
      <c r="K762" s="1003">
        <v>0</v>
      </c>
      <c r="L762" s="1003">
        <v>0</v>
      </c>
      <c r="M762" s="1002">
        <v>84</v>
      </c>
      <c r="N762" s="1000">
        <v>0</v>
      </c>
      <c r="O762" s="1000">
        <v>0</v>
      </c>
      <c r="P762" s="1002" t="s">
        <v>364</v>
      </c>
      <c r="Q762" s="1000">
        <v>1</v>
      </c>
      <c r="R762" s="1000">
        <v>0</v>
      </c>
      <c r="S762" s="1000">
        <v>0</v>
      </c>
      <c r="T762" s="1000">
        <v>1</v>
      </c>
    </row>
    <row r="763" spans="1:20" outlineLevel="3">
      <c r="A763" s="967" t="s">
        <v>1126</v>
      </c>
      <c r="B763" s="967"/>
      <c r="C763" s="967">
        <v>81</v>
      </c>
      <c r="D763" s="968">
        <v>46155</v>
      </c>
      <c r="E763" s="968">
        <v>46253</v>
      </c>
      <c r="F763" s="968">
        <v>46155</v>
      </c>
      <c r="G763" s="968"/>
      <c r="H763" s="969">
        <v>48290.400000000001</v>
      </c>
      <c r="I763" s="969">
        <v>27462.6</v>
      </c>
      <c r="J763" s="969">
        <v>48290.400000000001</v>
      </c>
      <c r="K763" s="971">
        <v>1</v>
      </c>
      <c r="L763" s="971">
        <v>0.56869999999999998</v>
      </c>
      <c r="M763" s="969">
        <v>628</v>
      </c>
      <c r="N763" s="967">
        <v>628</v>
      </c>
      <c r="O763" s="967">
        <v>597</v>
      </c>
      <c r="P763" s="969"/>
      <c r="Q763" s="967">
        <v>12</v>
      </c>
      <c r="R763" s="967">
        <v>11</v>
      </c>
      <c r="S763" s="967">
        <v>1</v>
      </c>
      <c r="T763" s="967">
        <v>0</v>
      </c>
    </row>
    <row r="764" spans="1:20" outlineLevel="4">
      <c r="A764" s="981" t="s">
        <v>429</v>
      </c>
      <c r="B764" s="981"/>
      <c r="C764" s="981">
        <v>33</v>
      </c>
      <c r="D764" s="982">
        <v>46155</v>
      </c>
      <c r="E764" s="982">
        <v>46197</v>
      </c>
      <c r="F764" s="982">
        <v>46155</v>
      </c>
      <c r="G764" s="982">
        <v>46197</v>
      </c>
      <c r="H764" s="983">
        <v>7475.22</v>
      </c>
      <c r="I764" s="983">
        <v>7475.22</v>
      </c>
      <c r="J764" s="983">
        <v>7475.22</v>
      </c>
      <c r="K764" s="984">
        <v>1</v>
      </c>
      <c r="L764" s="984">
        <v>1</v>
      </c>
      <c r="M764" s="981">
        <v>364</v>
      </c>
      <c r="N764" s="981">
        <v>364</v>
      </c>
      <c r="O764" s="981">
        <v>364</v>
      </c>
      <c r="P764" s="981"/>
      <c r="Q764" s="981">
        <v>7</v>
      </c>
      <c r="R764" s="981">
        <v>7</v>
      </c>
      <c r="S764" s="981">
        <v>0</v>
      </c>
      <c r="T764" s="981">
        <v>0</v>
      </c>
    </row>
    <row r="765" spans="1:20" outlineLevel="5">
      <c r="A765" s="936" t="s">
        <v>1127</v>
      </c>
      <c r="B765" s="936" t="s">
        <v>1037</v>
      </c>
      <c r="C765" s="936">
        <v>29</v>
      </c>
      <c r="D765" s="937">
        <v>46155</v>
      </c>
      <c r="E765" s="937">
        <v>46193</v>
      </c>
      <c r="F765" s="937">
        <v>46155</v>
      </c>
      <c r="G765" s="937">
        <v>46193</v>
      </c>
      <c r="H765" s="937">
        <v>252.18</v>
      </c>
      <c r="I765" s="936">
        <v>252.18</v>
      </c>
      <c r="J765" s="936">
        <v>252.18</v>
      </c>
      <c r="K765" s="939">
        <v>1</v>
      </c>
      <c r="L765" s="939">
        <v>1</v>
      </c>
      <c r="M765" s="936">
        <v>92</v>
      </c>
      <c r="N765" s="936">
        <v>92</v>
      </c>
      <c r="O765" s="936">
        <v>92</v>
      </c>
      <c r="P765" s="936" t="s">
        <v>364</v>
      </c>
      <c r="Q765" s="936">
        <v>1</v>
      </c>
      <c r="R765" s="936">
        <v>1</v>
      </c>
      <c r="S765" s="936">
        <v>0</v>
      </c>
      <c r="T765" s="936">
        <v>0</v>
      </c>
    </row>
    <row r="766" spans="1:20" outlineLevel="5">
      <c r="A766" s="936" t="s">
        <v>1128</v>
      </c>
      <c r="B766" s="936" t="s">
        <v>1129</v>
      </c>
      <c r="C766" s="936">
        <v>24</v>
      </c>
      <c r="D766" s="937">
        <v>46162</v>
      </c>
      <c r="E766" s="937">
        <v>46194</v>
      </c>
      <c r="F766" s="937">
        <v>46162</v>
      </c>
      <c r="G766" s="937">
        <v>46194</v>
      </c>
      <c r="H766" s="938">
        <v>168.12</v>
      </c>
      <c r="I766" s="938">
        <v>168.12</v>
      </c>
      <c r="J766" s="938">
        <v>168.12</v>
      </c>
      <c r="K766" s="939">
        <v>1</v>
      </c>
      <c r="L766" s="939">
        <v>1</v>
      </c>
      <c r="M766" s="938">
        <v>40</v>
      </c>
      <c r="N766" s="936">
        <v>40</v>
      </c>
      <c r="O766" s="936">
        <v>40</v>
      </c>
      <c r="P766" s="938" t="s">
        <v>364</v>
      </c>
      <c r="Q766" s="936">
        <v>1</v>
      </c>
      <c r="R766" s="936">
        <v>1</v>
      </c>
      <c r="S766" s="936">
        <v>0</v>
      </c>
      <c r="T766" s="936">
        <v>0</v>
      </c>
    </row>
    <row r="767" spans="1:20" outlineLevel="5">
      <c r="A767" s="936" t="s">
        <v>1132</v>
      </c>
      <c r="B767" s="936" t="s">
        <v>1133</v>
      </c>
      <c r="C767" s="936">
        <v>4</v>
      </c>
      <c r="D767" s="937">
        <v>46193</v>
      </c>
      <c r="E767" s="937">
        <v>46196</v>
      </c>
      <c r="F767" s="937">
        <v>46193</v>
      </c>
      <c r="G767" s="937">
        <v>46196</v>
      </c>
      <c r="H767" s="938">
        <v>2757.6</v>
      </c>
      <c r="I767" s="938">
        <v>2757.6</v>
      </c>
      <c r="J767" s="938">
        <v>2757.6</v>
      </c>
      <c r="K767" s="939">
        <v>1</v>
      </c>
      <c r="L767" s="939">
        <v>1</v>
      </c>
      <c r="M767" s="938">
        <v>56</v>
      </c>
      <c r="N767" s="936">
        <v>56</v>
      </c>
      <c r="O767" s="936">
        <v>56</v>
      </c>
      <c r="P767" s="938" t="s">
        <v>364</v>
      </c>
      <c r="Q767" s="936">
        <v>1</v>
      </c>
      <c r="R767" s="936">
        <v>1</v>
      </c>
      <c r="S767" s="936">
        <v>0</v>
      </c>
      <c r="T767" s="936">
        <v>0</v>
      </c>
    </row>
    <row r="768" spans="1:20" outlineLevel="5">
      <c r="A768" s="936" t="s">
        <v>1130</v>
      </c>
      <c r="B768" s="936" t="s">
        <v>1131</v>
      </c>
      <c r="C768" s="936">
        <v>2</v>
      </c>
      <c r="D768" s="937">
        <v>46194</v>
      </c>
      <c r="E768" s="937">
        <v>46195</v>
      </c>
      <c r="F768" s="937">
        <v>46194</v>
      </c>
      <c r="G768" s="937">
        <v>46195</v>
      </c>
      <c r="H768" s="938">
        <v>1277.6400000000001</v>
      </c>
      <c r="I768" s="938">
        <v>1277.6400000000001</v>
      </c>
      <c r="J768" s="938">
        <v>1277.6400000000001</v>
      </c>
      <c r="K768" s="939">
        <v>1</v>
      </c>
      <c r="L768" s="939">
        <v>1</v>
      </c>
      <c r="M768" s="938">
        <v>56</v>
      </c>
      <c r="N768" s="936">
        <v>56</v>
      </c>
      <c r="O768" s="936">
        <v>56</v>
      </c>
      <c r="P768" s="938" t="s">
        <v>364</v>
      </c>
      <c r="Q768" s="936">
        <v>1</v>
      </c>
      <c r="R768" s="936">
        <v>1</v>
      </c>
      <c r="S768" s="936">
        <v>0</v>
      </c>
      <c r="T768" s="936">
        <v>0</v>
      </c>
    </row>
    <row r="769" spans="1:20" outlineLevel="5">
      <c r="A769" s="936" t="s">
        <v>1134</v>
      </c>
      <c r="B769" s="936" t="s">
        <v>1135</v>
      </c>
      <c r="C769" s="936">
        <v>4</v>
      </c>
      <c r="D769" s="937">
        <v>46194</v>
      </c>
      <c r="E769" s="937">
        <v>46197</v>
      </c>
      <c r="F769" s="937">
        <v>46194</v>
      </c>
      <c r="G769" s="937">
        <v>46197</v>
      </c>
      <c r="H769" s="938">
        <v>2599.38</v>
      </c>
      <c r="I769" s="938">
        <v>2599.38</v>
      </c>
      <c r="J769" s="938">
        <v>2599.38</v>
      </c>
      <c r="K769" s="939">
        <v>1</v>
      </c>
      <c r="L769" s="939">
        <v>1</v>
      </c>
      <c r="M769" s="936">
        <v>56</v>
      </c>
      <c r="N769" s="936">
        <v>56</v>
      </c>
      <c r="O769" s="936">
        <v>56</v>
      </c>
      <c r="P769" s="936" t="s">
        <v>364</v>
      </c>
      <c r="Q769" s="936">
        <v>1</v>
      </c>
      <c r="R769" s="936">
        <v>1</v>
      </c>
      <c r="S769" s="936">
        <v>0</v>
      </c>
      <c r="T769" s="936">
        <v>0</v>
      </c>
    </row>
    <row r="770" spans="1:20" outlineLevel="5">
      <c r="A770" s="936" t="s">
        <v>1136</v>
      </c>
      <c r="B770" s="936" t="s">
        <v>1137</v>
      </c>
      <c r="C770" s="936">
        <v>3</v>
      </c>
      <c r="D770" s="937">
        <v>46195</v>
      </c>
      <c r="E770" s="937">
        <v>46197</v>
      </c>
      <c r="F770" s="937">
        <v>46195</v>
      </c>
      <c r="G770" s="937">
        <v>46197</v>
      </c>
      <c r="H770" s="937">
        <v>252.18</v>
      </c>
      <c r="I770" s="936">
        <v>252.18</v>
      </c>
      <c r="J770" s="936">
        <v>252.18</v>
      </c>
      <c r="K770" s="939">
        <v>1</v>
      </c>
      <c r="L770" s="939">
        <v>1</v>
      </c>
      <c r="M770" s="936">
        <v>24</v>
      </c>
      <c r="N770" s="936">
        <v>24</v>
      </c>
      <c r="O770" s="936">
        <v>24</v>
      </c>
      <c r="P770" s="936" t="s">
        <v>364</v>
      </c>
      <c r="Q770" s="936">
        <v>1</v>
      </c>
      <c r="R770" s="936">
        <v>1</v>
      </c>
      <c r="S770" s="936">
        <v>0</v>
      </c>
      <c r="T770" s="936">
        <v>0</v>
      </c>
    </row>
    <row r="771" spans="1:20" outlineLevel="5">
      <c r="A771" s="1000" t="s">
        <v>1138</v>
      </c>
      <c r="B771" s="1000" t="s">
        <v>1111</v>
      </c>
      <c r="C771" s="1000">
        <v>2</v>
      </c>
      <c r="D771" s="1001">
        <v>46196</v>
      </c>
      <c r="E771" s="1001">
        <v>46197</v>
      </c>
      <c r="F771" s="1001">
        <v>46196</v>
      </c>
      <c r="G771" s="1001">
        <v>46197</v>
      </c>
      <c r="H771" s="1001">
        <v>168.12</v>
      </c>
      <c r="I771" s="1000">
        <v>168.12</v>
      </c>
      <c r="J771" s="1002">
        <v>168.12</v>
      </c>
      <c r="K771" s="1003">
        <v>1</v>
      </c>
      <c r="L771" s="1003">
        <v>1</v>
      </c>
      <c r="M771" s="1002">
        <v>40</v>
      </c>
      <c r="N771" s="1000">
        <v>40</v>
      </c>
      <c r="O771" s="1000">
        <v>40</v>
      </c>
      <c r="P771" s="1002" t="s">
        <v>364</v>
      </c>
      <c r="Q771" s="1000">
        <v>1</v>
      </c>
      <c r="R771" s="1000">
        <v>1</v>
      </c>
      <c r="S771" s="1000">
        <v>0</v>
      </c>
      <c r="T771" s="1000">
        <v>0</v>
      </c>
    </row>
    <row r="772" spans="1:20" outlineLevel="4">
      <c r="A772" s="981" t="s">
        <v>426</v>
      </c>
      <c r="B772" s="981"/>
      <c r="C772" s="981">
        <v>81</v>
      </c>
      <c r="D772" s="982">
        <v>46155</v>
      </c>
      <c r="E772" s="982">
        <v>46253</v>
      </c>
      <c r="F772" s="982">
        <v>46155</v>
      </c>
      <c r="G772" s="982"/>
      <c r="H772" s="983">
        <v>40815.18</v>
      </c>
      <c r="I772" s="983">
        <v>19987.38</v>
      </c>
      <c r="J772" s="983">
        <v>40815.18</v>
      </c>
      <c r="K772" s="984">
        <v>1</v>
      </c>
      <c r="L772" s="984">
        <v>0.48970000000000002</v>
      </c>
      <c r="M772" s="981">
        <v>264</v>
      </c>
      <c r="N772" s="981">
        <v>264</v>
      </c>
      <c r="O772" s="981">
        <v>233</v>
      </c>
      <c r="P772" s="981"/>
      <c r="Q772" s="981">
        <v>5</v>
      </c>
      <c r="R772" s="981">
        <v>4</v>
      </c>
      <c r="S772" s="981">
        <v>1</v>
      </c>
      <c r="T772" s="981">
        <v>0</v>
      </c>
    </row>
    <row r="773" spans="1:20" outlineLevel="5">
      <c r="A773" s="936" t="s">
        <v>1139</v>
      </c>
      <c r="B773" s="936" t="s">
        <v>3231</v>
      </c>
      <c r="C773" s="936">
        <v>33</v>
      </c>
      <c r="D773" s="937">
        <v>46155</v>
      </c>
      <c r="E773" s="937">
        <v>46197</v>
      </c>
      <c r="F773" s="937">
        <v>46155</v>
      </c>
      <c r="G773" s="937">
        <v>46197</v>
      </c>
      <c r="H773" s="937">
        <v>766.58</v>
      </c>
      <c r="I773" s="936">
        <v>766.58</v>
      </c>
      <c r="J773" s="936">
        <v>766.58</v>
      </c>
      <c r="K773" s="939">
        <v>1</v>
      </c>
      <c r="L773" s="939">
        <v>1</v>
      </c>
      <c r="M773" s="936">
        <v>83</v>
      </c>
      <c r="N773" s="936">
        <v>83</v>
      </c>
      <c r="O773" s="936">
        <v>83</v>
      </c>
      <c r="P773" s="936" t="s">
        <v>364</v>
      </c>
      <c r="Q773" s="936">
        <v>1</v>
      </c>
      <c r="R773" s="936">
        <v>1</v>
      </c>
      <c r="S773" s="936">
        <v>0</v>
      </c>
      <c r="T773" s="936">
        <v>0</v>
      </c>
    </row>
    <row r="774" spans="1:20" outlineLevel="5">
      <c r="A774" s="936" t="s">
        <v>3258</v>
      </c>
      <c r="B774" s="936" t="s">
        <v>3233</v>
      </c>
      <c r="C774" s="936">
        <v>7</v>
      </c>
      <c r="D774" s="937">
        <v>46198</v>
      </c>
      <c r="E774" s="937">
        <v>46205</v>
      </c>
      <c r="F774" s="937">
        <v>46210</v>
      </c>
      <c r="G774" s="937">
        <v>46211</v>
      </c>
      <c r="H774" s="937">
        <v>85.18</v>
      </c>
      <c r="I774" s="938">
        <v>85.18</v>
      </c>
      <c r="J774" s="938">
        <v>85.18</v>
      </c>
      <c r="K774" s="939">
        <v>1</v>
      </c>
      <c r="L774" s="939">
        <v>1</v>
      </c>
      <c r="M774" s="938">
        <v>9</v>
      </c>
      <c r="N774" s="936">
        <v>9</v>
      </c>
      <c r="O774" s="936">
        <v>9</v>
      </c>
      <c r="P774" s="938" t="s">
        <v>364</v>
      </c>
      <c r="Q774" s="936">
        <v>1</v>
      </c>
      <c r="R774" s="936">
        <v>1</v>
      </c>
      <c r="S774" s="936">
        <v>0</v>
      </c>
      <c r="T774" s="936">
        <v>0</v>
      </c>
    </row>
    <row r="775" spans="1:20" outlineLevel="5">
      <c r="A775" s="936" t="s">
        <v>1140</v>
      </c>
      <c r="B775" s="936" t="s">
        <v>1131</v>
      </c>
      <c r="C775" s="936">
        <v>15</v>
      </c>
      <c r="D775" s="937">
        <v>46207</v>
      </c>
      <c r="E775" s="937">
        <v>46223</v>
      </c>
      <c r="F775" s="937">
        <v>46212</v>
      </c>
      <c r="G775" s="937">
        <v>46260</v>
      </c>
      <c r="H775" s="938">
        <v>4136.3999999999996</v>
      </c>
      <c r="I775" s="938">
        <v>4136.3999999999996</v>
      </c>
      <c r="J775" s="938">
        <v>4136.3999999999996</v>
      </c>
      <c r="K775" s="939">
        <v>1</v>
      </c>
      <c r="L775" s="939">
        <v>1</v>
      </c>
      <c r="M775" s="936">
        <v>72</v>
      </c>
      <c r="N775" s="936">
        <v>72</v>
      </c>
      <c r="O775" s="936">
        <v>72</v>
      </c>
      <c r="P775" s="938" t="s">
        <v>364</v>
      </c>
      <c r="Q775" s="936">
        <v>1</v>
      </c>
      <c r="R775" s="936">
        <v>1</v>
      </c>
      <c r="S775" s="936">
        <v>0</v>
      </c>
      <c r="T775" s="936">
        <v>0</v>
      </c>
    </row>
    <row r="776" spans="1:20" outlineLevel="5">
      <c r="A776" s="936" t="s">
        <v>1141</v>
      </c>
      <c r="B776" s="936" t="s">
        <v>1111</v>
      </c>
      <c r="C776" s="936">
        <v>7</v>
      </c>
      <c r="D776" s="937">
        <v>46224</v>
      </c>
      <c r="E776" s="937">
        <v>46231</v>
      </c>
      <c r="F776" s="937">
        <v>46254</v>
      </c>
      <c r="G776" s="937">
        <v>46261</v>
      </c>
      <c r="H776" s="938">
        <v>1114.02</v>
      </c>
      <c r="I776" s="937">
        <v>1114.02</v>
      </c>
      <c r="J776" s="938">
        <v>1114.02</v>
      </c>
      <c r="K776" s="939">
        <v>1</v>
      </c>
      <c r="L776" s="939">
        <v>1</v>
      </c>
      <c r="M776" s="936">
        <v>48</v>
      </c>
      <c r="N776" s="936">
        <v>48</v>
      </c>
      <c r="O776" s="936">
        <v>48</v>
      </c>
      <c r="P776" s="938" t="s">
        <v>364</v>
      </c>
      <c r="Q776" s="936">
        <v>1</v>
      </c>
      <c r="R776" s="936">
        <v>1</v>
      </c>
      <c r="S776" s="936">
        <v>0</v>
      </c>
      <c r="T776" s="936">
        <v>0</v>
      </c>
    </row>
    <row r="777" spans="1:20" outlineLevel="5">
      <c r="A777" s="1000" t="s">
        <v>1142</v>
      </c>
      <c r="B777" s="1000" t="s">
        <v>1143</v>
      </c>
      <c r="C777" s="1000">
        <v>8</v>
      </c>
      <c r="D777" s="1001">
        <v>46245</v>
      </c>
      <c r="E777" s="1001">
        <v>46253</v>
      </c>
      <c r="F777" s="1001">
        <v>46309</v>
      </c>
      <c r="G777" s="1001"/>
      <c r="H777" s="1002">
        <v>34713</v>
      </c>
      <c r="I777" s="1002">
        <v>13885.2</v>
      </c>
      <c r="J777" s="1002">
        <v>34713</v>
      </c>
      <c r="K777" s="1003">
        <v>1</v>
      </c>
      <c r="L777" s="1003">
        <v>0.4</v>
      </c>
      <c r="M777" s="1002">
        <v>52</v>
      </c>
      <c r="N777" s="1000">
        <v>52</v>
      </c>
      <c r="O777" s="1000">
        <v>21</v>
      </c>
      <c r="P777" s="1002" t="s">
        <v>364</v>
      </c>
      <c r="Q777" s="1000">
        <v>1</v>
      </c>
      <c r="R777" s="1000">
        <v>0</v>
      </c>
      <c r="S777" s="1000">
        <v>1</v>
      </c>
      <c r="T777" s="1000">
        <v>0</v>
      </c>
    </row>
    <row r="778" spans="1:20" outlineLevel="2">
      <c r="A778" s="959" t="s">
        <v>1144</v>
      </c>
      <c r="B778" s="959"/>
      <c r="C778" s="959">
        <v>165</v>
      </c>
      <c r="D778" s="960">
        <v>46155</v>
      </c>
      <c r="E778" s="960">
        <v>46352</v>
      </c>
      <c r="F778" s="960">
        <v>46155</v>
      </c>
      <c r="G778" s="960"/>
      <c r="H778" s="961">
        <v>3260143.02</v>
      </c>
      <c r="I778" s="961">
        <v>1461181.68</v>
      </c>
      <c r="J778" s="961">
        <v>4178041.2</v>
      </c>
      <c r="K778" s="962">
        <v>0.78029999999999999</v>
      </c>
      <c r="L778" s="962">
        <v>0.34970000000000001</v>
      </c>
      <c r="M778" s="961">
        <v>1116</v>
      </c>
      <c r="N778" s="959">
        <v>865</v>
      </c>
      <c r="O778" s="959">
        <v>446</v>
      </c>
      <c r="P778" s="961"/>
      <c r="Q778" s="959">
        <v>21</v>
      </c>
      <c r="R778" s="959">
        <v>7</v>
      </c>
      <c r="S778" s="959">
        <v>2</v>
      </c>
      <c r="T778" s="959">
        <v>12</v>
      </c>
    </row>
    <row r="779" spans="1:20" outlineLevel="3">
      <c r="A779" s="972" t="s">
        <v>1145</v>
      </c>
      <c r="B779" s="972"/>
      <c r="C779" s="972">
        <v>100</v>
      </c>
      <c r="D779" s="973">
        <v>46155</v>
      </c>
      <c r="E779" s="973">
        <v>46275</v>
      </c>
      <c r="F779" s="973">
        <v>46155</v>
      </c>
      <c r="G779" s="973"/>
      <c r="H779" s="974">
        <v>1711669.97</v>
      </c>
      <c r="I779" s="974">
        <v>1210693.3899999999</v>
      </c>
      <c r="J779" s="974">
        <v>1711669.97</v>
      </c>
      <c r="K779" s="975">
        <v>1</v>
      </c>
      <c r="L779" s="975">
        <v>0.70730000000000004</v>
      </c>
      <c r="M779" s="974">
        <v>536</v>
      </c>
      <c r="N779" s="972">
        <v>536</v>
      </c>
      <c r="O779" s="972">
        <v>392</v>
      </c>
      <c r="P779" s="974"/>
      <c r="Q779" s="972">
        <v>9</v>
      </c>
      <c r="R779" s="972">
        <v>7</v>
      </c>
      <c r="S779" s="972">
        <v>0</v>
      </c>
      <c r="T779" s="972">
        <v>2</v>
      </c>
    </row>
    <row r="780" spans="1:20" outlineLevel="4">
      <c r="A780" s="936" t="s">
        <v>1146</v>
      </c>
      <c r="B780" s="936" t="s">
        <v>3259</v>
      </c>
      <c r="C780" s="936">
        <v>33</v>
      </c>
      <c r="D780" s="937">
        <v>46155</v>
      </c>
      <c r="E780" s="937">
        <v>46197</v>
      </c>
      <c r="F780" s="937">
        <v>46155</v>
      </c>
      <c r="G780" s="937">
        <v>46197</v>
      </c>
      <c r="H780" s="938">
        <v>25048.83</v>
      </c>
      <c r="I780" s="938">
        <v>25048.83</v>
      </c>
      <c r="J780" s="938">
        <v>25048.83</v>
      </c>
      <c r="K780" s="939">
        <v>1</v>
      </c>
      <c r="L780" s="939">
        <v>1</v>
      </c>
      <c r="M780" s="938">
        <v>10</v>
      </c>
      <c r="N780" s="936">
        <v>10</v>
      </c>
      <c r="O780" s="936">
        <v>10</v>
      </c>
      <c r="P780" s="938" t="s">
        <v>364</v>
      </c>
      <c r="Q780" s="936">
        <v>1</v>
      </c>
      <c r="R780" s="936">
        <v>1</v>
      </c>
      <c r="S780" s="936">
        <v>0</v>
      </c>
      <c r="T780" s="936">
        <v>0</v>
      </c>
    </row>
    <row r="781" spans="1:20" outlineLevel="4">
      <c r="A781" s="936" t="s">
        <v>3260</v>
      </c>
      <c r="B781" s="936" t="s">
        <v>3261</v>
      </c>
      <c r="C781" s="936">
        <v>6</v>
      </c>
      <c r="D781" s="937">
        <v>46212</v>
      </c>
      <c r="E781" s="937">
        <v>46218</v>
      </c>
      <c r="F781" s="937">
        <v>46212</v>
      </c>
      <c r="G781" s="937">
        <v>46213</v>
      </c>
      <c r="H781" s="938">
        <v>225439.46</v>
      </c>
      <c r="I781" s="938">
        <v>225439.46</v>
      </c>
      <c r="J781" s="938">
        <v>225439.46</v>
      </c>
      <c r="K781" s="939">
        <v>1</v>
      </c>
      <c r="L781" s="939">
        <v>1</v>
      </c>
      <c r="M781" s="938">
        <v>90</v>
      </c>
      <c r="N781" s="936">
        <v>90</v>
      </c>
      <c r="O781" s="936">
        <v>90</v>
      </c>
      <c r="P781" s="938" t="s">
        <v>364</v>
      </c>
      <c r="Q781" s="936">
        <v>1</v>
      </c>
      <c r="R781" s="936">
        <v>1</v>
      </c>
      <c r="S781" s="936">
        <v>0</v>
      </c>
      <c r="T781" s="936">
        <v>0</v>
      </c>
    </row>
    <row r="782" spans="1:20" outlineLevel="4">
      <c r="A782" s="936" t="s">
        <v>1147</v>
      </c>
      <c r="B782" s="936" t="s">
        <v>1148</v>
      </c>
      <c r="C782" s="936">
        <v>2</v>
      </c>
      <c r="D782" s="937">
        <v>46219</v>
      </c>
      <c r="E782" s="937">
        <v>46221</v>
      </c>
      <c r="F782" s="937">
        <v>46214</v>
      </c>
      <c r="G782" s="937">
        <v>46215</v>
      </c>
      <c r="H782" s="938">
        <v>83496.100000000006</v>
      </c>
      <c r="I782" s="938">
        <v>83496.100000000006</v>
      </c>
      <c r="J782" s="938">
        <v>83496.100000000006</v>
      </c>
      <c r="K782" s="939">
        <v>1</v>
      </c>
      <c r="L782" s="939">
        <v>1</v>
      </c>
      <c r="M782" s="938">
        <v>32</v>
      </c>
      <c r="N782" s="936">
        <v>32</v>
      </c>
      <c r="O782" s="936">
        <v>32</v>
      </c>
      <c r="P782" s="938" t="s">
        <v>364</v>
      </c>
      <c r="Q782" s="936">
        <v>1</v>
      </c>
      <c r="R782" s="936">
        <v>1</v>
      </c>
      <c r="S782" s="936">
        <v>0</v>
      </c>
      <c r="T782" s="936">
        <v>0</v>
      </c>
    </row>
    <row r="783" spans="1:20" outlineLevel="4">
      <c r="A783" s="936" t="s">
        <v>1149</v>
      </c>
      <c r="B783" s="936" t="s">
        <v>1150</v>
      </c>
      <c r="C783" s="936">
        <v>3</v>
      </c>
      <c r="D783" s="937">
        <v>46222</v>
      </c>
      <c r="E783" s="937">
        <v>46224</v>
      </c>
      <c r="F783" s="937">
        <v>46226</v>
      </c>
      <c r="G783" s="937">
        <v>46240</v>
      </c>
      <c r="H783" s="938">
        <v>125244.14</v>
      </c>
      <c r="I783" s="938">
        <v>125244.14</v>
      </c>
      <c r="J783" s="938">
        <v>125244.14</v>
      </c>
      <c r="K783" s="939">
        <v>1</v>
      </c>
      <c r="L783" s="939">
        <v>1</v>
      </c>
      <c r="M783" s="938">
        <v>64</v>
      </c>
      <c r="N783" s="936">
        <v>64</v>
      </c>
      <c r="O783" s="936">
        <v>64</v>
      </c>
      <c r="P783" s="938" t="s">
        <v>364</v>
      </c>
      <c r="Q783" s="936">
        <v>1</v>
      </c>
      <c r="R783" s="936">
        <v>1</v>
      </c>
      <c r="S783" s="936">
        <v>0</v>
      </c>
      <c r="T783" s="936">
        <v>0</v>
      </c>
    </row>
    <row r="784" spans="1:20" outlineLevel="4">
      <c r="A784" s="936" t="s">
        <v>1151</v>
      </c>
      <c r="B784" s="936" t="s">
        <v>1152</v>
      </c>
      <c r="C784" s="936">
        <v>12</v>
      </c>
      <c r="D784" s="937">
        <v>46225</v>
      </c>
      <c r="E784" s="937">
        <v>46238</v>
      </c>
      <c r="F784" s="937">
        <v>46234</v>
      </c>
      <c r="G784" s="937">
        <v>46247</v>
      </c>
      <c r="H784" s="938">
        <v>250488.29</v>
      </c>
      <c r="I784" s="938">
        <v>250488.29</v>
      </c>
      <c r="J784" s="938">
        <v>250488.29</v>
      </c>
      <c r="K784" s="939">
        <v>1</v>
      </c>
      <c r="L784" s="939">
        <v>1</v>
      </c>
      <c r="M784" s="938">
        <v>88</v>
      </c>
      <c r="N784" s="936">
        <v>88</v>
      </c>
      <c r="O784" s="936">
        <v>88</v>
      </c>
      <c r="P784" s="938" t="s">
        <v>364</v>
      </c>
      <c r="Q784" s="936">
        <v>1</v>
      </c>
      <c r="R784" s="936">
        <v>1</v>
      </c>
      <c r="S784" s="936">
        <v>0</v>
      </c>
      <c r="T784" s="936">
        <v>0</v>
      </c>
    </row>
    <row r="785" spans="1:20" outlineLevel="4">
      <c r="A785" s="936" t="s">
        <v>1153</v>
      </c>
      <c r="B785" s="936" t="s">
        <v>1154</v>
      </c>
      <c r="C785" s="936">
        <v>6</v>
      </c>
      <c r="D785" s="937">
        <v>46239</v>
      </c>
      <c r="E785" s="937">
        <v>46245</v>
      </c>
      <c r="F785" s="937">
        <v>46240</v>
      </c>
      <c r="G785" s="937">
        <v>46248</v>
      </c>
      <c r="H785" s="938">
        <v>250488.29</v>
      </c>
      <c r="I785" s="938">
        <v>250488.29</v>
      </c>
      <c r="J785" s="938">
        <v>250488.29</v>
      </c>
      <c r="K785" s="939">
        <v>1</v>
      </c>
      <c r="L785" s="939">
        <v>1</v>
      </c>
      <c r="M785" s="936">
        <v>48</v>
      </c>
      <c r="N785" s="936">
        <v>48</v>
      </c>
      <c r="O785" s="936">
        <v>48</v>
      </c>
      <c r="P785" s="938" t="s">
        <v>364</v>
      </c>
      <c r="Q785" s="936">
        <v>1</v>
      </c>
      <c r="R785" s="936">
        <v>1</v>
      </c>
      <c r="S785" s="936">
        <v>0</v>
      </c>
      <c r="T785" s="936">
        <v>0</v>
      </c>
    </row>
    <row r="786" spans="1:20" outlineLevel="4">
      <c r="A786" s="936" t="s">
        <v>1155</v>
      </c>
      <c r="B786" s="936" t="s">
        <v>1156</v>
      </c>
      <c r="C786" s="936">
        <v>8</v>
      </c>
      <c r="D786" s="937">
        <v>46246</v>
      </c>
      <c r="E786" s="937">
        <v>46254</v>
      </c>
      <c r="F786" s="937">
        <v>46261</v>
      </c>
      <c r="G786" s="937">
        <v>46294</v>
      </c>
      <c r="H786" s="937">
        <v>250488.29</v>
      </c>
      <c r="I786" s="937">
        <v>250488.29</v>
      </c>
      <c r="J786" s="938">
        <v>250488.29</v>
      </c>
      <c r="K786" s="939">
        <v>1</v>
      </c>
      <c r="L786" s="939">
        <v>1</v>
      </c>
      <c r="M786" s="936">
        <v>60</v>
      </c>
      <c r="N786" s="936">
        <v>60</v>
      </c>
      <c r="O786" s="936">
        <v>60</v>
      </c>
      <c r="P786" s="938" t="s">
        <v>364</v>
      </c>
      <c r="Q786" s="936">
        <v>1</v>
      </c>
      <c r="R786" s="936">
        <v>1</v>
      </c>
      <c r="S786" s="936">
        <v>0</v>
      </c>
      <c r="T786" s="936">
        <v>0</v>
      </c>
    </row>
    <row r="787" spans="1:20" outlineLevel="4">
      <c r="A787" s="936" t="s">
        <v>1157</v>
      </c>
      <c r="B787" s="936" t="s">
        <v>1158</v>
      </c>
      <c r="C787" s="936">
        <v>10</v>
      </c>
      <c r="D787" s="937">
        <v>46256</v>
      </c>
      <c r="E787" s="937">
        <v>46266</v>
      </c>
      <c r="F787" s="936"/>
      <c r="G787" s="937"/>
      <c r="H787" s="937">
        <v>250488.29</v>
      </c>
      <c r="I787" s="937">
        <v>0</v>
      </c>
      <c r="J787" s="938">
        <v>250488.29</v>
      </c>
      <c r="K787" s="939">
        <v>1</v>
      </c>
      <c r="L787" s="939">
        <v>0</v>
      </c>
      <c r="M787" s="936">
        <v>76</v>
      </c>
      <c r="N787" s="936">
        <v>76</v>
      </c>
      <c r="O787" s="936">
        <v>0</v>
      </c>
      <c r="P787" s="938" t="s">
        <v>367</v>
      </c>
      <c r="Q787" s="936">
        <v>1</v>
      </c>
      <c r="R787" s="936">
        <v>0</v>
      </c>
      <c r="S787" s="936">
        <v>0</v>
      </c>
      <c r="T787" s="936">
        <v>1</v>
      </c>
    </row>
    <row r="788" spans="1:20" outlineLevel="4">
      <c r="A788" s="1000" t="s">
        <v>1159</v>
      </c>
      <c r="B788" s="1000" t="s">
        <v>1160</v>
      </c>
      <c r="C788" s="1000">
        <v>8</v>
      </c>
      <c r="D788" s="1001">
        <v>46267</v>
      </c>
      <c r="E788" s="1001">
        <v>46275</v>
      </c>
      <c r="F788" s="1000"/>
      <c r="G788" s="1001"/>
      <c r="H788" s="1002">
        <v>250488.29</v>
      </c>
      <c r="I788" s="1001">
        <v>0</v>
      </c>
      <c r="J788" s="1002">
        <v>250488.29</v>
      </c>
      <c r="K788" s="1004">
        <v>1</v>
      </c>
      <c r="L788" s="1004">
        <v>0</v>
      </c>
      <c r="M788" s="1000">
        <v>68</v>
      </c>
      <c r="N788" s="1000">
        <v>68</v>
      </c>
      <c r="O788" s="1000">
        <v>0</v>
      </c>
      <c r="P788" s="1002" t="s">
        <v>367</v>
      </c>
      <c r="Q788" s="1000">
        <v>1</v>
      </c>
      <c r="R788" s="1000">
        <v>0</v>
      </c>
      <c r="S788" s="1000">
        <v>0</v>
      </c>
      <c r="T788" s="1000">
        <v>1</v>
      </c>
    </row>
    <row r="789" spans="1:20" outlineLevel="3">
      <c r="A789" s="972" t="s">
        <v>1161</v>
      </c>
      <c r="B789" s="972"/>
      <c r="C789" s="972">
        <v>27</v>
      </c>
      <c r="D789" s="973">
        <v>46322</v>
      </c>
      <c r="E789" s="973">
        <v>46352</v>
      </c>
      <c r="F789" s="973">
        <v>46261</v>
      </c>
      <c r="G789" s="973"/>
      <c r="H789" s="973">
        <v>0</v>
      </c>
      <c r="I789" s="973">
        <v>125244.14</v>
      </c>
      <c r="J789" s="974">
        <v>712953.22</v>
      </c>
      <c r="K789" s="975">
        <v>0</v>
      </c>
      <c r="L789" s="975">
        <v>0.1757</v>
      </c>
      <c r="M789" s="972">
        <v>212</v>
      </c>
      <c r="N789" s="972">
        <v>0</v>
      </c>
      <c r="O789" s="972">
        <v>30</v>
      </c>
      <c r="P789" s="974"/>
      <c r="Q789" s="972">
        <v>4</v>
      </c>
      <c r="R789" s="972">
        <v>0</v>
      </c>
      <c r="S789" s="972">
        <v>1</v>
      </c>
      <c r="T789" s="972">
        <v>3</v>
      </c>
    </row>
    <row r="790" spans="1:20" outlineLevel="4">
      <c r="A790" s="936" t="s">
        <v>1162</v>
      </c>
      <c r="B790" s="936" t="s">
        <v>1163</v>
      </c>
      <c r="C790" s="936">
        <v>8</v>
      </c>
      <c r="D790" s="937">
        <v>46322</v>
      </c>
      <c r="E790" s="937">
        <v>46330</v>
      </c>
      <c r="F790" s="937">
        <v>46261</v>
      </c>
      <c r="G790" s="937"/>
      <c r="H790" s="937">
        <v>0</v>
      </c>
      <c r="I790" s="937">
        <v>125244.14</v>
      </c>
      <c r="J790" s="938">
        <v>250488.29</v>
      </c>
      <c r="K790" s="939">
        <v>0</v>
      </c>
      <c r="L790" s="939">
        <v>0.5</v>
      </c>
      <c r="M790" s="936">
        <v>60</v>
      </c>
      <c r="N790" s="936">
        <v>0</v>
      </c>
      <c r="O790" s="936">
        <v>30</v>
      </c>
      <c r="P790" s="938" t="s">
        <v>367</v>
      </c>
      <c r="Q790" s="936">
        <v>1</v>
      </c>
      <c r="R790" s="936">
        <v>0</v>
      </c>
      <c r="S790" s="936">
        <v>1</v>
      </c>
      <c r="T790" s="936">
        <v>0</v>
      </c>
    </row>
    <row r="791" spans="1:20" outlineLevel="4">
      <c r="A791" s="936" t="s">
        <v>1168</v>
      </c>
      <c r="B791" s="936" t="s">
        <v>1169</v>
      </c>
      <c r="C791" s="936">
        <v>8</v>
      </c>
      <c r="D791" s="937">
        <v>46331</v>
      </c>
      <c r="E791" s="937">
        <v>46340</v>
      </c>
      <c r="F791" s="936"/>
      <c r="G791" s="937"/>
      <c r="H791" s="937">
        <v>0</v>
      </c>
      <c r="I791" s="937">
        <v>0</v>
      </c>
      <c r="J791" s="938">
        <v>208740.24</v>
      </c>
      <c r="K791" s="939">
        <v>0</v>
      </c>
      <c r="L791" s="939">
        <v>0</v>
      </c>
      <c r="M791" s="936">
        <v>56</v>
      </c>
      <c r="N791" s="936">
        <v>0</v>
      </c>
      <c r="O791" s="936">
        <v>0</v>
      </c>
      <c r="P791" s="938" t="s">
        <v>367</v>
      </c>
      <c r="Q791" s="936">
        <v>1</v>
      </c>
      <c r="R791" s="936">
        <v>0</v>
      </c>
      <c r="S791" s="936">
        <v>0</v>
      </c>
      <c r="T791" s="936">
        <v>1</v>
      </c>
    </row>
    <row r="792" spans="1:20" outlineLevel="4">
      <c r="A792" s="936" t="s">
        <v>1164</v>
      </c>
      <c r="B792" s="936" t="s">
        <v>1165</v>
      </c>
      <c r="C792" s="936">
        <v>6</v>
      </c>
      <c r="D792" s="937">
        <v>46341</v>
      </c>
      <c r="E792" s="937">
        <v>46347</v>
      </c>
      <c r="F792" s="936"/>
      <c r="G792" s="937"/>
      <c r="H792" s="937">
        <v>0</v>
      </c>
      <c r="I792" s="937">
        <v>0</v>
      </c>
      <c r="J792" s="938">
        <v>250488.29</v>
      </c>
      <c r="K792" s="939">
        <v>0</v>
      </c>
      <c r="L792" s="939">
        <v>0</v>
      </c>
      <c r="M792" s="936">
        <v>56</v>
      </c>
      <c r="N792" s="936">
        <v>0</v>
      </c>
      <c r="O792" s="936">
        <v>0</v>
      </c>
      <c r="P792" s="938" t="s">
        <v>367</v>
      </c>
      <c r="Q792" s="936">
        <v>1</v>
      </c>
      <c r="R792" s="936">
        <v>0</v>
      </c>
      <c r="S792" s="936">
        <v>0</v>
      </c>
      <c r="T792" s="936">
        <v>1</v>
      </c>
    </row>
    <row r="793" spans="1:20" outlineLevel="4">
      <c r="A793" s="1000" t="s">
        <v>1166</v>
      </c>
      <c r="B793" s="1000" t="s">
        <v>1167</v>
      </c>
      <c r="C793" s="1000">
        <v>5</v>
      </c>
      <c r="D793" s="1001">
        <v>46348</v>
      </c>
      <c r="E793" s="1001">
        <v>46352</v>
      </c>
      <c r="F793" s="1000"/>
      <c r="G793" s="1001"/>
      <c r="H793" s="1001">
        <v>0</v>
      </c>
      <c r="I793" s="1001">
        <v>0</v>
      </c>
      <c r="J793" s="1002">
        <v>3236.4</v>
      </c>
      <c r="K793" s="1004">
        <v>0</v>
      </c>
      <c r="L793" s="1004">
        <v>0</v>
      </c>
      <c r="M793" s="1000">
        <v>40</v>
      </c>
      <c r="N793" s="1000">
        <v>0</v>
      </c>
      <c r="O793" s="1000">
        <v>0</v>
      </c>
      <c r="P793" s="1002" t="s">
        <v>367</v>
      </c>
      <c r="Q793" s="1000">
        <v>1</v>
      </c>
      <c r="R793" s="1000">
        <v>0</v>
      </c>
      <c r="S793" s="1000">
        <v>0</v>
      </c>
      <c r="T793" s="1000">
        <v>1</v>
      </c>
    </row>
    <row r="794" spans="1:20" outlineLevel="3">
      <c r="A794" s="972" t="s">
        <v>1170</v>
      </c>
      <c r="B794" s="972"/>
      <c r="C794" s="972">
        <v>16</v>
      </c>
      <c r="D794" s="973">
        <v>46277</v>
      </c>
      <c r="E794" s="973">
        <v>46295</v>
      </c>
      <c r="F794" s="972"/>
      <c r="G794" s="973"/>
      <c r="H794" s="973">
        <v>667968.77</v>
      </c>
      <c r="I794" s="973">
        <v>0</v>
      </c>
      <c r="J794" s="974">
        <v>667968.77</v>
      </c>
      <c r="K794" s="975">
        <v>1</v>
      </c>
      <c r="L794" s="975">
        <v>0</v>
      </c>
      <c r="M794" s="972">
        <v>160</v>
      </c>
      <c r="N794" s="972">
        <v>160</v>
      </c>
      <c r="O794" s="972">
        <v>0</v>
      </c>
      <c r="P794" s="974"/>
      <c r="Q794" s="972">
        <v>3</v>
      </c>
      <c r="R794" s="972">
        <v>0</v>
      </c>
      <c r="S794" s="972">
        <v>0</v>
      </c>
      <c r="T794" s="972">
        <v>3</v>
      </c>
    </row>
    <row r="795" spans="1:20" outlineLevel="4">
      <c r="A795" s="936" t="s">
        <v>1171</v>
      </c>
      <c r="B795" s="936" t="s">
        <v>1172</v>
      </c>
      <c r="C795" s="936">
        <v>5</v>
      </c>
      <c r="D795" s="937">
        <v>46277</v>
      </c>
      <c r="E795" s="937">
        <v>46281</v>
      </c>
      <c r="F795" s="936"/>
      <c r="G795" s="937"/>
      <c r="H795" s="937">
        <v>250488.29</v>
      </c>
      <c r="I795" s="937">
        <v>0</v>
      </c>
      <c r="J795" s="938">
        <v>250488.29</v>
      </c>
      <c r="K795" s="939">
        <v>1</v>
      </c>
      <c r="L795" s="939">
        <v>0</v>
      </c>
      <c r="M795" s="936">
        <v>56</v>
      </c>
      <c r="N795" s="936">
        <v>56</v>
      </c>
      <c r="O795" s="936">
        <v>0</v>
      </c>
      <c r="P795" s="938" t="s">
        <v>367</v>
      </c>
      <c r="Q795" s="936">
        <v>1</v>
      </c>
      <c r="R795" s="936">
        <v>0</v>
      </c>
      <c r="S795" s="936">
        <v>0</v>
      </c>
      <c r="T795" s="936">
        <v>1</v>
      </c>
    </row>
    <row r="796" spans="1:20" outlineLevel="4">
      <c r="A796" s="936" t="s">
        <v>1173</v>
      </c>
      <c r="B796" s="936" t="s">
        <v>1174</v>
      </c>
      <c r="C796" s="936">
        <v>5</v>
      </c>
      <c r="D796" s="937">
        <v>46282</v>
      </c>
      <c r="E796" s="937">
        <v>46287</v>
      </c>
      <c r="F796" s="936"/>
      <c r="G796" s="937"/>
      <c r="H796" s="937">
        <v>208740.24</v>
      </c>
      <c r="I796" s="937">
        <v>0</v>
      </c>
      <c r="J796" s="938">
        <v>208740.24</v>
      </c>
      <c r="K796" s="939">
        <v>1</v>
      </c>
      <c r="L796" s="939">
        <v>0</v>
      </c>
      <c r="M796" s="936">
        <v>56</v>
      </c>
      <c r="N796" s="936">
        <v>56</v>
      </c>
      <c r="O796" s="936">
        <v>0</v>
      </c>
      <c r="P796" s="938" t="s">
        <v>367</v>
      </c>
      <c r="Q796" s="936">
        <v>1</v>
      </c>
      <c r="R796" s="936">
        <v>0</v>
      </c>
      <c r="S796" s="936">
        <v>0</v>
      </c>
      <c r="T796" s="936">
        <v>1</v>
      </c>
    </row>
    <row r="797" spans="1:20" outlineLevel="4">
      <c r="A797" s="1000" t="s">
        <v>1175</v>
      </c>
      <c r="B797" s="1000" t="s">
        <v>1176</v>
      </c>
      <c r="C797" s="1000">
        <v>6</v>
      </c>
      <c r="D797" s="1001">
        <v>46289</v>
      </c>
      <c r="E797" s="1001">
        <v>46295</v>
      </c>
      <c r="F797" s="1000"/>
      <c r="G797" s="1001"/>
      <c r="H797" s="1001">
        <v>208740.24</v>
      </c>
      <c r="I797" s="1001">
        <v>0</v>
      </c>
      <c r="J797" s="1002">
        <v>208740.24</v>
      </c>
      <c r="K797" s="1004">
        <v>1</v>
      </c>
      <c r="L797" s="1004">
        <v>0</v>
      </c>
      <c r="M797" s="1000">
        <v>48</v>
      </c>
      <c r="N797" s="1000">
        <v>48</v>
      </c>
      <c r="O797" s="1000">
        <v>0</v>
      </c>
      <c r="P797" s="1002" t="s">
        <v>367</v>
      </c>
      <c r="Q797" s="1000">
        <v>1</v>
      </c>
      <c r="R797" s="1000">
        <v>0</v>
      </c>
      <c r="S797" s="1000">
        <v>0</v>
      </c>
      <c r="T797" s="1000">
        <v>1</v>
      </c>
    </row>
    <row r="798" spans="1:20" outlineLevel="3">
      <c r="A798" s="972" t="s">
        <v>1177</v>
      </c>
      <c r="B798" s="972"/>
      <c r="C798" s="972">
        <v>60</v>
      </c>
      <c r="D798" s="973">
        <v>46251</v>
      </c>
      <c r="E798" s="973">
        <v>46321</v>
      </c>
      <c r="F798" s="973">
        <v>46261</v>
      </c>
      <c r="G798" s="973"/>
      <c r="H798" s="973">
        <v>880504.29</v>
      </c>
      <c r="I798" s="973">
        <v>125244.14</v>
      </c>
      <c r="J798" s="974">
        <v>1085449.25</v>
      </c>
      <c r="K798" s="975">
        <v>0.81120000000000003</v>
      </c>
      <c r="L798" s="975">
        <v>0.1154</v>
      </c>
      <c r="M798" s="972">
        <v>208</v>
      </c>
      <c r="N798" s="972">
        <v>169</v>
      </c>
      <c r="O798" s="972">
        <v>24</v>
      </c>
      <c r="P798" s="974"/>
      <c r="Q798" s="972">
        <v>5</v>
      </c>
      <c r="R798" s="972">
        <v>0</v>
      </c>
      <c r="S798" s="972">
        <v>1</v>
      </c>
      <c r="T798" s="972">
        <v>4</v>
      </c>
    </row>
    <row r="799" spans="1:20" outlineLevel="4">
      <c r="A799" s="936" t="s">
        <v>1178</v>
      </c>
      <c r="B799" s="936" t="s">
        <v>1179</v>
      </c>
      <c r="C799" s="936">
        <v>12</v>
      </c>
      <c r="D799" s="937">
        <v>46251</v>
      </c>
      <c r="E799" s="937">
        <v>46264</v>
      </c>
      <c r="F799" s="937">
        <v>46261</v>
      </c>
      <c r="G799" s="937"/>
      <c r="H799" s="937">
        <v>208740.24</v>
      </c>
      <c r="I799" s="937">
        <v>125244.14</v>
      </c>
      <c r="J799" s="938">
        <v>208740.24</v>
      </c>
      <c r="K799" s="939">
        <v>1</v>
      </c>
      <c r="L799" s="939">
        <v>0.6</v>
      </c>
      <c r="M799" s="936">
        <v>40</v>
      </c>
      <c r="N799" s="936">
        <v>40</v>
      </c>
      <c r="O799" s="936">
        <v>24</v>
      </c>
      <c r="P799" s="938" t="s">
        <v>367</v>
      </c>
      <c r="Q799" s="936">
        <v>1</v>
      </c>
      <c r="R799" s="936">
        <v>0</v>
      </c>
      <c r="S799" s="936">
        <v>1</v>
      </c>
      <c r="T799" s="936">
        <v>0</v>
      </c>
    </row>
    <row r="800" spans="1:20" outlineLevel="4">
      <c r="A800" s="936" t="s">
        <v>1180</v>
      </c>
      <c r="B800" s="936" t="s">
        <v>977</v>
      </c>
      <c r="C800" s="936">
        <v>12</v>
      </c>
      <c r="D800" s="937">
        <v>46265</v>
      </c>
      <c r="E800" s="937">
        <v>46278</v>
      </c>
      <c r="F800" s="936"/>
      <c r="G800" s="937"/>
      <c r="H800" s="937">
        <v>208740.24</v>
      </c>
      <c r="I800" s="937">
        <v>0</v>
      </c>
      <c r="J800" s="938">
        <v>208740.24</v>
      </c>
      <c r="K800" s="939">
        <v>1</v>
      </c>
      <c r="L800" s="939">
        <v>0</v>
      </c>
      <c r="M800" s="936">
        <v>32</v>
      </c>
      <c r="N800" s="936">
        <v>32</v>
      </c>
      <c r="O800" s="936">
        <v>0</v>
      </c>
      <c r="P800" s="938" t="s">
        <v>367</v>
      </c>
      <c r="Q800" s="936">
        <v>1</v>
      </c>
      <c r="R800" s="936">
        <v>0</v>
      </c>
      <c r="S800" s="936">
        <v>0</v>
      </c>
      <c r="T800" s="936">
        <v>1</v>
      </c>
    </row>
    <row r="801" spans="1:20" outlineLevel="4">
      <c r="A801" s="936" t="s">
        <v>1181</v>
      </c>
      <c r="B801" s="936" t="s">
        <v>1182</v>
      </c>
      <c r="C801" s="936">
        <v>5</v>
      </c>
      <c r="D801" s="937">
        <v>46296</v>
      </c>
      <c r="E801" s="937">
        <v>46301</v>
      </c>
      <c r="F801" s="936"/>
      <c r="G801" s="937"/>
      <c r="H801" s="937">
        <v>208740.24</v>
      </c>
      <c r="I801" s="937">
        <v>0</v>
      </c>
      <c r="J801" s="938">
        <v>208740.24</v>
      </c>
      <c r="K801" s="939">
        <v>1</v>
      </c>
      <c r="L801" s="939">
        <v>0</v>
      </c>
      <c r="M801" s="936">
        <v>40</v>
      </c>
      <c r="N801" s="936">
        <v>40</v>
      </c>
      <c r="O801" s="936">
        <v>0</v>
      </c>
      <c r="P801" s="938" t="s">
        <v>367</v>
      </c>
      <c r="Q801" s="936">
        <v>1</v>
      </c>
      <c r="R801" s="936">
        <v>0</v>
      </c>
      <c r="S801" s="936">
        <v>0</v>
      </c>
      <c r="T801" s="936">
        <v>1</v>
      </c>
    </row>
    <row r="802" spans="1:20" outlineLevel="4">
      <c r="A802" s="936" t="s">
        <v>1183</v>
      </c>
      <c r="B802" s="936" t="s">
        <v>1184</v>
      </c>
      <c r="C802" s="936">
        <v>6</v>
      </c>
      <c r="D802" s="937">
        <v>46302</v>
      </c>
      <c r="E802" s="937">
        <v>46308</v>
      </c>
      <c r="F802" s="936"/>
      <c r="G802" s="937"/>
      <c r="H802" s="937">
        <v>208740.24</v>
      </c>
      <c r="I802" s="937">
        <v>0</v>
      </c>
      <c r="J802" s="938">
        <v>208740.24</v>
      </c>
      <c r="K802" s="939">
        <v>1</v>
      </c>
      <c r="L802" s="939">
        <v>0</v>
      </c>
      <c r="M802" s="936">
        <v>48</v>
      </c>
      <c r="N802" s="936">
        <v>48</v>
      </c>
      <c r="O802" s="936">
        <v>0</v>
      </c>
      <c r="P802" s="938" t="s">
        <v>367</v>
      </c>
      <c r="Q802" s="936">
        <v>1</v>
      </c>
      <c r="R802" s="936">
        <v>0</v>
      </c>
      <c r="S802" s="936">
        <v>0</v>
      </c>
      <c r="T802" s="936">
        <v>1</v>
      </c>
    </row>
    <row r="803" spans="1:20" outlineLevel="4">
      <c r="A803" s="1000" t="s">
        <v>1185</v>
      </c>
      <c r="B803" s="1000" t="s">
        <v>1186</v>
      </c>
      <c r="C803" s="1000">
        <v>11</v>
      </c>
      <c r="D803" s="1001">
        <v>46309</v>
      </c>
      <c r="E803" s="1001">
        <v>46321</v>
      </c>
      <c r="F803" s="1001"/>
      <c r="G803" s="1001"/>
      <c r="H803" s="1002">
        <v>45543.33</v>
      </c>
      <c r="I803" s="1002">
        <v>0</v>
      </c>
      <c r="J803" s="1002">
        <v>250488.29</v>
      </c>
      <c r="K803" s="1003">
        <v>0.18179999999999999</v>
      </c>
      <c r="L803" s="1003">
        <v>0</v>
      </c>
      <c r="M803" s="1002">
        <v>48</v>
      </c>
      <c r="N803" s="1000">
        <v>9</v>
      </c>
      <c r="O803" s="1000">
        <v>0</v>
      </c>
      <c r="P803" s="1002" t="s">
        <v>367</v>
      </c>
      <c r="Q803" s="1000">
        <v>1</v>
      </c>
      <c r="R803" s="1000">
        <v>0</v>
      </c>
      <c r="S803" s="1000">
        <v>0</v>
      </c>
      <c r="T803" s="1000">
        <v>1</v>
      </c>
    </row>
    <row r="804" spans="1:20" outlineLevel="2">
      <c r="A804" s="959" t="s">
        <v>1187</v>
      </c>
      <c r="B804" s="959"/>
      <c r="C804" s="959">
        <v>139</v>
      </c>
      <c r="D804" s="960">
        <v>46148</v>
      </c>
      <c r="E804" s="960">
        <v>46315</v>
      </c>
      <c r="F804" s="960">
        <v>46148</v>
      </c>
      <c r="G804" s="960"/>
      <c r="H804" s="961">
        <v>310599.36</v>
      </c>
      <c r="I804" s="961">
        <v>303744.63</v>
      </c>
      <c r="J804" s="961">
        <v>324844.38</v>
      </c>
      <c r="K804" s="962">
        <v>0.95609999999999995</v>
      </c>
      <c r="L804" s="962">
        <v>0.93500000000000005</v>
      </c>
      <c r="M804" s="961">
        <v>1708</v>
      </c>
      <c r="N804" s="959">
        <v>1599</v>
      </c>
      <c r="O804" s="959">
        <v>1571</v>
      </c>
      <c r="P804" s="961"/>
      <c r="Q804" s="959">
        <v>38</v>
      </c>
      <c r="R804" s="959">
        <v>30</v>
      </c>
      <c r="S804" s="959">
        <v>8</v>
      </c>
      <c r="T804" s="959">
        <v>0</v>
      </c>
    </row>
    <row r="805" spans="1:20" outlineLevel="3">
      <c r="A805" s="967" t="s">
        <v>1145</v>
      </c>
      <c r="B805" s="967"/>
      <c r="C805" s="967">
        <v>138</v>
      </c>
      <c r="D805" s="968">
        <v>46148</v>
      </c>
      <c r="E805" s="968">
        <v>46314</v>
      </c>
      <c r="F805" s="968">
        <v>46148</v>
      </c>
      <c r="G805" s="968"/>
      <c r="H805" s="969">
        <v>213008.82</v>
      </c>
      <c r="I805" s="969">
        <v>211541.22</v>
      </c>
      <c r="J805" s="969">
        <v>227117.58</v>
      </c>
      <c r="K805" s="970">
        <v>0.93789999999999996</v>
      </c>
      <c r="L805" s="970">
        <v>0.93140000000000001</v>
      </c>
      <c r="M805" s="969">
        <v>1100</v>
      </c>
      <c r="N805" s="967">
        <v>1023</v>
      </c>
      <c r="O805" s="967">
        <v>1027</v>
      </c>
      <c r="P805" s="969"/>
      <c r="Q805" s="967">
        <v>24</v>
      </c>
      <c r="R805" s="967">
        <v>19</v>
      </c>
      <c r="S805" s="967">
        <v>5</v>
      </c>
      <c r="T805" s="967">
        <v>0</v>
      </c>
    </row>
    <row r="806" spans="1:20" outlineLevel="4">
      <c r="A806" s="981" t="s">
        <v>1188</v>
      </c>
      <c r="B806" s="981"/>
      <c r="C806" s="981">
        <v>74</v>
      </c>
      <c r="D806" s="982">
        <v>46148</v>
      </c>
      <c r="E806" s="982">
        <v>46238</v>
      </c>
      <c r="F806" s="982">
        <v>46148</v>
      </c>
      <c r="G806" s="982">
        <v>46213</v>
      </c>
      <c r="H806" s="983">
        <v>37980</v>
      </c>
      <c r="I806" s="983">
        <v>37980</v>
      </c>
      <c r="J806" s="983">
        <v>37980</v>
      </c>
      <c r="K806" s="984">
        <v>1</v>
      </c>
      <c r="L806" s="984">
        <v>1</v>
      </c>
      <c r="M806" s="983">
        <v>372</v>
      </c>
      <c r="N806" s="981">
        <v>372</v>
      </c>
      <c r="O806" s="981">
        <v>372</v>
      </c>
      <c r="P806" s="983"/>
      <c r="Q806" s="981">
        <v>7</v>
      </c>
      <c r="R806" s="981">
        <v>7</v>
      </c>
      <c r="S806" s="981">
        <v>0</v>
      </c>
      <c r="T806" s="981">
        <v>0</v>
      </c>
    </row>
    <row r="807" spans="1:20" outlineLevel="5">
      <c r="A807" s="936" t="s">
        <v>1189</v>
      </c>
      <c r="B807" s="936" t="s">
        <v>1190</v>
      </c>
      <c r="C807" s="936">
        <v>7</v>
      </c>
      <c r="D807" s="937">
        <v>46148</v>
      </c>
      <c r="E807" s="937">
        <v>46155</v>
      </c>
      <c r="F807" s="937">
        <v>46148</v>
      </c>
      <c r="G807" s="937">
        <v>46155</v>
      </c>
      <c r="H807" s="938">
        <v>1900.8</v>
      </c>
      <c r="I807" s="938">
        <v>1900.8</v>
      </c>
      <c r="J807" s="938">
        <v>1900.8</v>
      </c>
      <c r="K807" s="939">
        <v>1</v>
      </c>
      <c r="L807" s="939">
        <v>1</v>
      </c>
      <c r="M807" s="938">
        <v>92</v>
      </c>
      <c r="N807" s="936">
        <v>92</v>
      </c>
      <c r="O807" s="936">
        <v>92</v>
      </c>
      <c r="P807" s="938" t="s">
        <v>364</v>
      </c>
      <c r="Q807" s="936">
        <v>1</v>
      </c>
      <c r="R807" s="936">
        <v>1</v>
      </c>
      <c r="S807" s="936">
        <v>0</v>
      </c>
      <c r="T807" s="936">
        <v>0</v>
      </c>
    </row>
    <row r="808" spans="1:20" outlineLevel="5">
      <c r="A808" s="936" t="s">
        <v>1191</v>
      </c>
      <c r="B808" s="936" t="s">
        <v>1192</v>
      </c>
      <c r="C808" s="936">
        <v>2</v>
      </c>
      <c r="D808" s="937">
        <v>46154</v>
      </c>
      <c r="E808" s="937">
        <v>46155</v>
      </c>
      <c r="F808" s="937">
        <v>46154</v>
      </c>
      <c r="G808" s="937">
        <v>46155</v>
      </c>
      <c r="H808" s="938">
        <v>3294</v>
      </c>
      <c r="I808" s="938">
        <v>3294</v>
      </c>
      <c r="J808" s="938">
        <v>3294</v>
      </c>
      <c r="K808" s="939">
        <v>1</v>
      </c>
      <c r="L808" s="939">
        <v>1</v>
      </c>
      <c r="M808" s="938">
        <v>32</v>
      </c>
      <c r="N808" s="936">
        <v>32</v>
      </c>
      <c r="O808" s="936">
        <v>32</v>
      </c>
      <c r="P808" s="938" t="s">
        <v>364</v>
      </c>
      <c r="Q808" s="936">
        <v>1</v>
      </c>
      <c r="R808" s="936">
        <v>1</v>
      </c>
      <c r="S808" s="936">
        <v>0</v>
      </c>
      <c r="T808" s="936">
        <v>0</v>
      </c>
    </row>
    <row r="809" spans="1:20" outlineLevel="5">
      <c r="A809" s="936" t="s">
        <v>1193</v>
      </c>
      <c r="B809" s="936" t="s">
        <v>1194</v>
      </c>
      <c r="C809" s="936">
        <v>1</v>
      </c>
      <c r="D809" s="937">
        <v>46155</v>
      </c>
      <c r="E809" s="937">
        <v>46155</v>
      </c>
      <c r="F809" s="937">
        <v>46155</v>
      </c>
      <c r="G809" s="937">
        <v>46155</v>
      </c>
      <c r="H809" s="938">
        <v>1900.8</v>
      </c>
      <c r="I809" s="938">
        <v>1900.8</v>
      </c>
      <c r="J809" s="938">
        <v>1900.8</v>
      </c>
      <c r="K809" s="939">
        <v>1</v>
      </c>
      <c r="L809" s="939">
        <v>1</v>
      </c>
      <c r="M809" s="938">
        <v>40</v>
      </c>
      <c r="N809" s="936">
        <v>40</v>
      </c>
      <c r="O809" s="936">
        <v>40</v>
      </c>
      <c r="P809" s="938" t="s">
        <v>364</v>
      </c>
      <c r="Q809" s="936">
        <v>1</v>
      </c>
      <c r="R809" s="936">
        <v>1</v>
      </c>
      <c r="S809" s="936">
        <v>0</v>
      </c>
      <c r="T809" s="936">
        <v>0</v>
      </c>
    </row>
    <row r="810" spans="1:20" outlineLevel="5">
      <c r="A810" s="936" t="s">
        <v>1195</v>
      </c>
      <c r="B810" s="936" t="s">
        <v>1196</v>
      </c>
      <c r="C810" s="936">
        <v>21</v>
      </c>
      <c r="D810" s="937">
        <v>46155</v>
      </c>
      <c r="E810" s="937">
        <v>46183</v>
      </c>
      <c r="F810" s="937">
        <v>46155</v>
      </c>
      <c r="G810" s="937">
        <v>46183</v>
      </c>
      <c r="H810" s="938">
        <v>2534.4</v>
      </c>
      <c r="I810" s="938">
        <v>2534.4</v>
      </c>
      <c r="J810" s="938">
        <v>2534.4</v>
      </c>
      <c r="K810" s="939">
        <v>1</v>
      </c>
      <c r="L810" s="939">
        <v>1</v>
      </c>
      <c r="M810" s="938">
        <v>64</v>
      </c>
      <c r="N810" s="936">
        <v>64</v>
      </c>
      <c r="O810" s="936">
        <v>64</v>
      </c>
      <c r="P810" s="938" t="s">
        <v>364</v>
      </c>
      <c r="Q810" s="936">
        <v>1</v>
      </c>
      <c r="R810" s="936">
        <v>1</v>
      </c>
      <c r="S810" s="936">
        <v>0</v>
      </c>
      <c r="T810" s="936">
        <v>0</v>
      </c>
    </row>
    <row r="811" spans="1:20" outlineLevel="5">
      <c r="A811" s="936" t="s">
        <v>1197</v>
      </c>
      <c r="B811" s="936" t="s">
        <v>1198</v>
      </c>
      <c r="C811" s="936">
        <v>4</v>
      </c>
      <c r="D811" s="937">
        <v>46228</v>
      </c>
      <c r="E811" s="937">
        <v>46231</v>
      </c>
      <c r="F811" s="937">
        <v>46211</v>
      </c>
      <c r="G811" s="937">
        <v>46212</v>
      </c>
      <c r="H811" s="938">
        <v>11340</v>
      </c>
      <c r="I811" s="938">
        <v>11340</v>
      </c>
      <c r="J811" s="938">
        <v>11340</v>
      </c>
      <c r="K811" s="939">
        <v>1</v>
      </c>
      <c r="L811" s="939">
        <v>1</v>
      </c>
      <c r="M811" s="938">
        <v>48</v>
      </c>
      <c r="N811" s="936">
        <v>48</v>
      </c>
      <c r="O811" s="936">
        <v>48</v>
      </c>
      <c r="P811" s="938" t="s">
        <v>364</v>
      </c>
      <c r="Q811" s="936">
        <v>1</v>
      </c>
      <c r="R811" s="936">
        <v>1</v>
      </c>
      <c r="S811" s="936">
        <v>0</v>
      </c>
      <c r="T811" s="936">
        <v>0</v>
      </c>
    </row>
    <row r="812" spans="1:20" outlineLevel="5">
      <c r="A812" s="936" t="s">
        <v>1199</v>
      </c>
      <c r="B812" s="936" t="s">
        <v>1200</v>
      </c>
      <c r="C812" s="936">
        <v>3</v>
      </c>
      <c r="D812" s="937">
        <v>46232</v>
      </c>
      <c r="E812" s="937">
        <v>46235</v>
      </c>
      <c r="F812" s="937">
        <v>46212</v>
      </c>
      <c r="G812" s="937">
        <v>46213</v>
      </c>
      <c r="H812" s="938">
        <v>8505</v>
      </c>
      <c r="I812" s="938">
        <v>8505</v>
      </c>
      <c r="J812" s="938">
        <v>8505</v>
      </c>
      <c r="K812" s="939">
        <v>1</v>
      </c>
      <c r="L812" s="939">
        <v>1</v>
      </c>
      <c r="M812" s="938">
        <v>48</v>
      </c>
      <c r="N812" s="936">
        <v>48</v>
      </c>
      <c r="O812" s="936">
        <v>48</v>
      </c>
      <c r="P812" s="938" t="s">
        <v>364</v>
      </c>
      <c r="Q812" s="936">
        <v>1</v>
      </c>
      <c r="R812" s="936">
        <v>1</v>
      </c>
      <c r="S812" s="936">
        <v>0</v>
      </c>
      <c r="T812" s="936">
        <v>0</v>
      </c>
    </row>
    <row r="813" spans="1:20" outlineLevel="5">
      <c r="A813" s="1000" t="s">
        <v>1201</v>
      </c>
      <c r="B813" s="1000" t="s">
        <v>1202</v>
      </c>
      <c r="C813" s="1000">
        <v>3</v>
      </c>
      <c r="D813" s="1001">
        <v>46236</v>
      </c>
      <c r="E813" s="1001">
        <v>46238</v>
      </c>
      <c r="F813" s="1001">
        <v>46212</v>
      </c>
      <c r="G813" s="1001">
        <v>46213</v>
      </c>
      <c r="H813" s="1002">
        <v>8505</v>
      </c>
      <c r="I813" s="1002">
        <v>8505</v>
      </c>
      <c r="J813" s="1002">
        <v>8505</v>
      </c>
      <c r="K813" s="1004">
        <v>1</v>
      </c>
      <c r="L813" s="1004">
        <v>1</v>
      </c>
      <c r="M813" s="1002">
        <v>48</v>
      </c>
      <c r="N813" s="1000">
        <v>48</v>
      </c>
      <c r="O813" s="1000">
        <v>48</v>
      </c>
      <c r="P813" s="1002" t="s">
        <v>364</v>
      </c>
      <c r="Q813" s="1000">
        <v>1</v>
      </c>
      <c r="R813" s="1000">
        <v>1</v>
      </c>
      <c r="S813" s="1000">
        <v>0</v>
      </c>
      <c r="T813" s="1000">
        <v>0</v>
      </c>
    </row>
    <row r="814" spans="1:20" outlineLevel="4">
      <c r="A814" s="976" t="s">
        <v>1203</v>
      </c>
      <c r="B814" s="976"/>
      <c r="C814" s="976">
        <v>64</v>
      </c>
      <c r="D814" s="977">
        <v>46239</v>
      </c>
      <c r="E814" s="977">
        <v>46314</v>
      </c>
      <c r="F814" s="977">
        <v>46215</v>
      </c>
      <c r="G814" s="977"/>
      <c r="H814" s="978">
        <v>175028.82</v>
      </c>
      <c r="I814" s="978">
        <v>173561.22</v>
      </c>
      <c r="J814" s="978">
        <v>189137.58</v>
      </c>
      <c r="K814" s="979">
        <v>0.9254</v>
      </c>
      <c r="L814" s="979">
        <v>0.91759999999999997</v>
      </c>
      <c r="M814" s="978">
        <v>728</v>
      </c>
      <c r="N814" s="976">
        <v>651</v>
      </c>
      <c r="O814" s="976">
        <v>655</v>
      </c>
      <c r="P814" s="978"/>
      <c r="Q814" s="976">
        <v>17</v>
      </c>
      <c r="R814" s="976">
        <v>12</v>
      </c>
      <c r="S814" s="976">
        <v>5</v>
      </c>
      <c r="T814" s="976">
        <v>0</v>
      </c>
    </row>
    <row r="815" spans="1:20" outlineLevel="5">
      <c r="A815" s="986" t="s">
        <v>1204</v>
      </c>
      <c r="B815" s="986"/>
      <c r="C815" s="986">
        <v>64</v>
      </c>
      <c r="D815" s="987">
        <v>46239</v>
      </c>
      <c r="E815" s="987">
        <v>46314</v>
      </c>
      <c r="F815" s="987">
        <v>46215</v>
      </c>
      <c r="G815" s="987"/>
      <c r="H815" s="988">
        <v>79589.039999999994</v>
      </c>
      <c r="I815" s="988">
        <v>77872.38</v>
      </c>
      <c r="J815" s="988">
        <v>84120</v>
      </c>
      <c r="K815" s="989">
        <v>0.94610000000000005</v>
      </c>
      <c r="L815" s="989">
        <v>0.92569999999999997</v>
      </c>
      <c r="M815" s="988">
        <v>376</v>
      </c>
      <c r="N815" s="986">
        <v>347</v>
      </c>
      <c r="O815" s="986">
        <v>352</v>
      </c>
      <c r="P815" s="988"/>
      <c r="Q815" s="986">
        <v>8</v>
      </c>
      <c r="R815" s="986">
        <v>6</v>
      </c>
      <c r="S815" s="986">
        <v>2</v>
      </c>
      <c r="T815" s="986">
        <v>0</v>
      </c>
    </row>
    <row r="816" spans="1:20" outlineLevel="6">
      <c r="A816" s="936" t="s">
        <v>1205</v>
      </c>
      <c r="B816" s="936" t="s">
        <v>1206</v>
      </c>
      <c r="C816" s="936">
        <v>6</v>
      </c>
      <c r="D816" s="937">
        <v>46239</v>
      </c>
      <c r="E816" s="937">
        <v>46245</v>
      </c>
      <c r="F816" s="937">
        <v>46215</v>
      </c>
      <c r="G816" s="937">
        <v>46219</v>
      </c>
      <c r="H816" s="938">
        <v>2484</v>
      </c>
      <c r="I816" s="938">
        <v>2484</v>
      </c>
      <c r="J816" s="938">
        <v>2484</v>
      </c>
      <c r="K816" s="939">
        <v>1</v>
      </c>
      <c r="L816" s="939">
        <v>1</v>
      </c>
      <c r="M816" s="938">
        <v>48</v>
      </c>
      <c r="N816" s="936">
        <v>48</v>
      </c>
      <c r="O816" s="936">
        <v>48</v>
      </c>
      <c r="P816" s="938" t="s">
        <v>364</v>
      </c>
      <c r="Q816" s="936">
        <v>1</v>
      </c>
      <c r="R816" s="936">
        <v>1</v>
      </c>
      <c r="S816" s="936">
        <v>0</v>
      </c>
      <c r="T816" s="936">
        <v>0</v>
      </c>
    </row>
    <row r="817" spans="1:20" outlineLevel="6">
      <c r="A817" s="936" t="s">
        <v>1207</v>
      </c>
      <c r="B817" s="936" t="s">
        <v>1208</v>
      </c>
      <c r="C817" s="936">
        <v>7</v>
      </c>
      <c r="D817" s="937">
        <v>46246</v>
      </c>
      <c r="E817" s="937">
        <v>46253</v>
      </c>
      <c r="F817" s="937">
        <v>46225</v>
      </c>
      <c r="G817" s="937">
        <v>46239</v>
      </c>
      <c r="H817" s="938">
        <v>4427.3999999999996</v>
      </c>
      <c r="I817" s="938">
        <v>4427.3999999999996</v>
      </c>
      <c r="J817" s="938">
        <v>4427.3999999999996</v>
      </c>
      <c r="K817" s="939">
        <v>1</v>
      </c>
      <c r="L817" s="939">
        <v>1</v>
      </c>
      <c r="M817" s="936">
        <v>48</v>
      </c>
      <c r="N817" s="936">
        <v>48</v>
      </c>
      <c r="O817" s="936">
        <v>48</v>
      </c>
      <c r="P817" s="936" t="s">
        <v>364</v>
      </c>
      <c r="Q817" s="936">
        <v>1</v>
      </c>
      <c r="R817" s="936">
        <v>1</v>
      </c>
      <c r="S817" s="936">
        <v>0</v>
      </c>
      <c r="T817" s="936">
        <v>0</v>
      </c>
    </row>
    <row r="818" spans="1:20" outlineLevel="6">
      <c r="A818" s="936" t="s">
        <v>1209</v>
      </c>
      <c r="B818" s="936" t="s">
        <v>1210</v>
      </c>
      <c r="C818" s="936">
        <v>7</v>
      </c>
      <c r="D818" s="937">
        <v>46254</v>
      </c>
      <c r="E818" s="937">
        <v>46261</v>
      </c>
      <c r="F818" s="937">
        <v>46254</v>
      </c>
      <c r="G818" s="937">
        <v>46275</v>
      </c>
      <c r="H818" s="937">
        <v>873.6</v>
      </c>
      <c r="I818" s="938">
        <v>873.6</v>
      </c>
      <c r="J818" s="938">
        <v>873.6</v>
      </c>
      <c r="K818" s="939">
        <v>1</v>
      </c>
      <c r="L818" s="939">
        <v>1</v>
      </c>
      <c r="M818" s="936">
        <v>48</v>
      </c>
      <c r="N818" s="936">
        <v>48</v>
      </c>
      <c r="O818" s="936">
        <v>48</v>
      </c>
      <c r="P818" s="938" t="s">
        <v>364</v>
      </c>
      <c r="Q818" s="936">
        <v>1</v>
      </c>
      <c r="R818" s="936">
        <v>1</v>
      </c>
      <c r="S818" s="936">
        <v>0</v>
      </c>
      <c r="T818" s="936">
        <v>0</v>
      </c>
    </row>
    <row r="819" spans="1:20" outlineLevel="6">
      <c r="A819" s="936" t="s">
        <v>1211</v>
      </c>
      <c r="B819" s="936" t="s">
        <v>1212</v>
      </c>
      <c r="C819" s="936">
        <v>12</v>
      </c>
      <c r="D819" s="937">
        <v>46281</v>
      </c>
      <c r="E819" s="937">
        <v>46295</v>
      </c>
      <c r="F819" s="937">
        <v>46254</v>
      </c>
      <c r="G819" s="937">
        <v>46271</v>
      </c>
      <c r="H819" s="937">
        <v>2958</v>
      </c>
      <c r="I819" s="938">
        <v>2958</v>
      </c>
      <c r="J819" s="938">
        <v>2958</v>
      </c>
      <c r="K819" s="939">
        <v>1</v>
      </c>
      <c r="L819" s="939">
        <v>1</v>
      </c>
      <c r="M819" s="936">
        <v>48</v>
      </c>
      <c r="N819" s="936">
        <v>48</v>
      </c>
      <c r="O819" s="936">
        <v>48</v>
      </c>
      <c r="P819" s="936" t="s">
        <v>364</v>
      </c>
      <c r="Q819" s="936">
        <v>1</v>
      </c>
      <c r="R819" s="936">
        <v>1</v>
      </c>
      <c r="S819" s="936">
        <v>0</v>
      </c>
      <c r="T819" s="936">
        <v>0</v>
      </c>
    </row>
    <row r="820" spans="1:20" outlineLevel="6">
      <c r="A820" s="936" t="s">
        <v>1213</v>
      </c>
      <c r="B820" s="936" t="s">
        <v>1214</v>
      </c>
      <c r="C820" s="936">
        <v>6</v>
      </c>
      <c r="D820" s="937">
        <v>46296</v>
      </c>
      <c r="E820" s="937">
        <v>46302</v>
      </c>
      <c r="F820" s="937">
        <v>46254</v>
      </c>
      <c r="G820" s="937">
        <v>46288</v>
      </c>
      <c r="H820" s="937">
        <v>273.60000000000002</v>
      </c>
      <c r="I820" s="937">
        <v>273.60000000000002</v>
      </c>
      <c r="J820" s="938">
        <v>273.60000000000002</v>
      </c>
      <c r="K820" s="939">
        <v>1</v>
      </c>
      <c r="L820" s="939">
        <v>1</v>
      </c>
      <c r="M820" s="936">
        <v>56</v>
      </c>
      <c r="N820" s="936">
        <v>56</v>
      </c>
      <c r="O820" s="936">
        <v>56</v>
      </c>
      <c r="P820" s="938" t="s">
        <v>364</v>
      </c>
      <c r="Q820" s="936">
        <v>1</v>
      </c>
      <c r="R820" s="936">
        <v>1</v>
      </c>
      <c r="S820" s="936">
        <v>0</v>
      </c>
      <c r="T820" s="936">
        <v>0</v>
      </c>
    </row>
    <row r="821" spans="1:20" outlineLevel="6">
      <c r="A821" s="936" t="s">
        <v>1219</v>
      </c>
      <c r="B821" s="936" t="s">
        <v>1220</v>
      </c>
      <c r="C821" s="936">
        <v>8</v>
      </c>
      <c r="D821" s="937">
        <v>46296</v>
      </c>
      <c r="E821" s="937">
        <v>46305</v>
      </c>
      <c r="F821" s="937">
        <v>46254</v>
      </c>
      <c r="G821" s="937">
        <v>46275</v>
      </c>
      <c r="H821" s="937">
        <v>52278</v>
      </c>
      <c r="I821" s="937">
        <v>52278</v>
      </c>
      <c r="J821" s="938">
        <v>52278</v>
      </c>
      <c r="K821" s="939">
        <v>1</v>
      </c>
      <c r="L821" s="939">
        <v>1</v>
      </c>
      <c r="M821" s="936">
        <v>48</v>
      </c>
      <c r="N821" s="936">
        <v>48</v>
      </c>
      <c r="O821" s="936">
        <v>48</v>
      </c>
      <c r="P821" s="938" t="s">
        <v>364</v>
      </c>
      <c r="Q821" s="936">
        <v>1</v>
      </c>
      <c r="R821" s="936">
        <v>1</v>
      </c>
      <c r="S821" s="936">
        <v>0</v>
      </c>
      <c r="T821" s="936">
        <v>0</v>
      </c>
    </row>
    <row r="822" spans="1:20" outlineLevel="6">
      <c r="A822" s="936" t="s">
        <v>1215</v>
      </c>
      <c r="B822" s="936" t="s">
        <v>1216</v>
      </c>
      <c r="C822" s="936">
        <v>5</v>
      </c>
      <c r="D822" s="937">
        <v>46303</v>
      </c>
      <c r="E822" s="937">
        <v>46308</v>
      </c>
      <c r="F822" s="937">
        <v>46261</v>
      </c>
      <c r="G822" s="937"/>
      <c r="H822" s="937">
        <v>13273.8</v>
      </c>
      <c r="I822" s="938">
        <v>9291.66</v>
      </c>
      <c r="J822" s="938">
        <v>13273.8</v>
      </c>
      <c r="K822" s="939">
        <v>1</v>
      </c>
      <c r="L822" s="939">
        <v>0.7</v>
      </c>
      <c r="M822" s="938">
        <v>32</v>
      </c>
      <c r="N822" s="936">
        <v>32</v>
      </c>
      <c r="O822" s="936">
        <v>22</v>
      </c>
      <c r="P822" s="938" t="s">
        <v>364</v>
      </c>
      <c r="Q822" s="936">
        <v>1</v>
      </c>
      <c r="R822" s="936">
        <v>0</v>
      </c>
      <c r="S822" s="936">
        <v>1</v>
      </c>
      <c r="T822" s="936">
        <v>0</v>
      </c>
    </row>
    <row r="823" spans="1:20" outlineLevel="6">
      <c r="A823" s="1000" t="s">
        <v>1217</v>
      </c>
      <c r="B823" s="1000" t="s">
        <v>1218</v>
      </c>
      <c r="C823" s="1000">
        <v>5</v>
      </c>
      <c r="D823" s="1001">
        <v>46309</v>
      </c>
      <c r="E823" s="1001">
        <v>46314</v>
      </c>
      <c r="F823" s="1001">
        <v>46284</v>
      </c>
      <c r="G823" s="1001"/>
      <c r="H823" s="1001">
        <v>3020.64</v>
      </c>
      <c r="I823" s="1002">
        <v>5286.12</v>
      </c>
      <c r="J823" s="1002">
        <v>7551.6</v>
      </c>
      <c r="K823" s="1004">
        <v>0.4</v>
      </c>
      <c r="L823" s="1004">
        <v>0.7</v>
      </c>
      <c r="M823" s="1002">
        <v>48</v>
      </c>
      <c r="N823" s="1000">
        <v>19</v>
      </c>
      <c r="O823" s="1000">
        <v>34</v>
      </c>
      <c r="P823" s="1002" t="s">
        <v>364</v>
      </c>
      <c r="Q823" s="1000">
        <v>1</v>
      </c>
      <c r="R823" s="1000">
        <v>0</v>
      </c>
      <c r="S823" s="1000">
        <v>1</v>
      </c>
      <c r="T823" s="1000">
        <v>0</v>
      </c>
    </row>
    <row r="824" spans="1:20" outlineLevel="5">
      <c r="A824" s="986" t="s">
        <v>1221</v>
      </c>
      <c r="B824" s="986"/>
      <c r="C824" s="986">
        <v>47</v>
      </c>
      <c r="D824" s="987">
        <v>46254</v>
      </c>
      <c r="E824" s="987">
        <v>46309</v>
      </c>
      <c r="F824" s="987">
        <v>46240</v>
      </c>
      <c r="G824" s="987"/>
      <c r="H824" s="987">
        <v>81123.78</v>
      </c>
      <c r="I824" s="988">
        <v>79515.3</v>
      </c>
      <c r="J824" s="988">
        <v>81123.78</v>
      </c>
      <c r="K824" s="989">
        <v>1</v>
      </c>
      <c r="L824" s="989">
        <v>0.98019999999999996</v>
      </c>
      <c r="M824" s="986">
        <v>216</v>
      </c>
      <c r="N824" s="986">
        <v>216</v>
      </c>
      <c r="O824" s="986">
        <v>206</v>
      </c>
      <c r="P824" s="988"/>
      <c r="Q824" s="986">
        <v>6</v>
      </c>
      <c r="R824" s="986">
        <v>5</v>
      </c>
      <c r="S824" s="986">
        <v>1</v>
      </c>
      <c r="T824" s="986">
        <v>0</v>
      </c>
    </row>
    <row r="825" spans="1:20" outlineLevel="6">
      <c r="A825" s="936" t="s">
        <v>1222</v>
      </c>
      <c r="B825" s="936" t="s">
        <v>1210</v>
      </c>
      <c r="C825" s="936">
        <v>7</v>
      </c>
      <c r="D825" s="937">
        <v>46254</v>
      </c>
      <c r="E825" s="937">
        <v>46261</v>
      </c>
      <c r="F825" s="937">
        <v>46261</v>
      </c>
      <c r="G825" s="937">
        <v>46269</v>
      </c>
      <c r="H825" s="937">
        <v>2898</v>
      </c>
      <c r="I825" s="938">
        <v>2898</v>
      </c>
      <c r="J825" s="938">
        <v>2898</v>
      </c>
      <c r="K825" s="939">
        <v>1</v>
      </c>
      <c r="L825" s="939">
        <v>1</v>
      </c>
      <c r="M825" s="938">
        <v>48</v>
      </c>
      <c r="N825" s="936">
        <v>48</v>
      </c>
      <c r="O825" s="936">
        <v>48</v>
      </c>
      <c r="P825" s="938" t="s">
        <v>364</v>
      </c>
      <c r="Q825" s="936">
        <v>1</v>
      </c>
      <c r="R825" s="936">
        <v>1</v>
      </c>
      <c r="S825" s="936">
        <v>0</v>
      </c>
      <c r="T825" s="936">
        <v>0</v>
      </c>
    </row>
    <row r="826" spans="1:20" outlineLevel="6">
      <c r="A826" s="936" t="s">
        <v>1223</v>
      </c>
      <c r="B826" s="936" t="s">
        <v>1224</v>
      </c>
      <c r="C826" s="936">
        <v>6</v>
      </c>
      <c r="D826" s="937">
        <v>46281</v>
      </c>
      <c r="E826" s="937">
        <v>46287</v>
      </c>
      <c r="F826" s="937">
        <v>46240</v>
      </c>
      <c r="G826" s="937">
        <v>46248</v>
      </c>
      <c r="H826" s="937">
        <v>21283.200000000001</v>
      </c>
      <c r="I826" s="938">
        <v>21283.200000000001</v>
      </c>
      <c r="J826" s="938">
        <v>21283.200000000001</v>
      </c>
      <c r="K826" s="939">
        <v>1</v>
      </c>
      <c r="L826" s="939">
        <v>1</v>
      </c>
      <c r="M826" s="938">
        <v>48</v>
      </c>
      <c r="N826" s="936">
        <v>48</v>
      </c>
      <c r="O826" s="936">
        <v>48</v>
      </c>
      <c r="P826" s="938" t="s">
        <v>364</v>
      </c>
      <c r="Q826" s="936">
        <v>1</v>
      </c>
      <c r="R826" s="936">
        <v>1</v>
      </c>
      <c r="S826" s="936">
        <v>0</v>
      </c>
      <c r="T826" s="936">
        <v>0</v>
      </c>
    </row>
    <row r="827" spans="1:20" outlineLevel="6">
      <c r="A827" s="936" t="s">
        <v>1225</v>
      </c>
      <c r="B827" s="936" t="s">
        <v>1226</v>
      </c>
      <c r="C827" s="936">
        <v>6</v>
      </c>
      <c r="D827" s="937">
        <v>46289</v>
      </c>
      <c r="E827" s="937">
        <v>46295</v>
      </c>
      <c r="F827" s="937">
        <v>46248</v>
      </c>
      <c r="G827" s="937">
        <v>46272</v>
      </c>
      <c r="H827" s="937">
        <v>5784</v>
      </c>
      <c r="I827" s="938">
        <v>5784</v>
      </c>
      <c r="J827" s="938">
        <v>5784</v>
      </c>
      <c r="K827" s="939">
        <v>1</v>
      </c>
      <c r="L827" s="939">
        <v>1</v>
      </c>
      <c r="M827" s="938">
        <v>32</v>
      </c>
      <c r="N827" s="936">
        <v>32</v>
      </c>
      <c r="O827" s="936">
        <v>32</v>
      </c>
      <c r="P827" s="938" t="s">
        <v>364</v>
      </c>
      <c r="Q827" s="936">
        <v>1</v>
      </c>
      <c r="R827" s="936">
        <v>1</v>
      </c>
      <c r="S827" s="936">
        <v>0</v>
      </c>
      <c r="T827" s="936">
        <v>0</v>
      </c>
    </row>
    <row r="828" spans="1:20" outlineLevel="6">
      <c r="A828" s="936" t="s">
        <v>1227</v>
      </c>
      <c r="B828" s="936" t="s">
        <v>1228</v>
      </c>
      <c r="C828" s="936">
        <v>6</v>
      </c>
      <c r="D828" s="937">
        <v>46296</v>
      </c>
      <c r="E828" s="937">
        <v>46302</v>
      </c>
      <c r="F828" s="937">
        <v>46248</v>
      </c>
      <c r="G828" s="937">
        <v>46272</v>
      </c>
      <c r="H828" s="937">
        <v>6489</v>
      </c>
      <c r="I828" s="937">
        <v>6489</v>
      </c>
      <c r="J828" s="938">
        <v>6489</v>
      </c>
      <c r="K828" s="939">
        <v>1</v>
      </c>
      <c r="L828" s="939">
        <v>1</v>
      </c>
      <c r="M828" s="936">
        <v>32</v>
      </c>
      <c r="N828" s="936">
        <v>32</v>
      </c>
      <c r="O828" s="936">
        <v>32</v>
      </c>
      <c r="P828" s="938" t="s">
        <v>364</v>
      </c>
      <c r="Q828" s="936">
        <v>1</v>
      </c>
      <c r="R828" s="936">
        <v>1</v>
      </c>
      <c r="S828" s="936">
        <v>0</v>
      </c>
      <c r="T828" s="936">
        <v>0</v>
      </c>
    </row>
    <row r="829" spans="1:20" outlineLevel="6">
      <c r="A829" s="936" t="s">
        <v>1229</v>
      </c>
      <c r="B829" s="936" t="s">
        <v>1230</v>
      </c>
      <c r="C829" s="936">
        <v>6</v>
      </c>
      <c r="D829" s="937">
        <v>46303</v>
      </c>
      <c r="E829" s="937">
        <v>46309</v>
      </c>
      <c r="F829" s="937">
        <v>46261</v>
      </c>
      <c r="G829" s="937">
        <v>46275</v>
      </c>
      <c r="H829" s="937">
        <v>39307.980000000003</v>
      </c>
      <c r="I829" s="937">
        <v>39307.980000000003</v>
      </c>
      <c r="J829" s="938">
        <v>39307.980000000003</v>
      </c>
      <c r="K829" s="939">
        <v>1</v>
      </c>
      <c r="L829" s="939">
        <v>1</v>
      </c>
      <c r="M829" s="936">
        <v>24</v>
      </c>
      <c r="N829" s="936">
        <v>24</v>
      </c>
      <c r="O829" s="936">
        <v>24</v>
      </c>
      <c r="P829" s="938" t="s">
        <v>364</v>
      </c>
      <c r="Q829" s="936">
        <v>1</v>
      </c>
      <c r="R829" s="936">
        <v>1</v>
      </c>
      <c r="S829" s="936">
        <v>0</v>
      </c>
      <c r="T829" s="936">
        <v>0</v>
      </c>
    </row>
    <row r="830" spans="1:20" outlineLevel="6">
      <c r="A830" s="1000" t="s">
        <v>1231</v>
      </c>
      <c r="B830" s="1000" t="s">
        <v>1232</v>
      </c>
      <c r="C830" s="1000">
        <v>5</v>
      </c>
      <c r="D830" s="1001">
        <v>46303</v>
      </c>
      <c r="E830" s="1001">
        <v>46308</v>
      </c>
      <c r="F830" s="1001">
        <v>46296</v>
      </c>
      <c r="G830" s="1001"/>
      <c r="H830" s="1001">
        <v>5361.6</v>
      </c>
      <c r="I830" s="1002">
        <v>3753.12</v>
      </c>
      <c r="J830" s="1002">
        <v>5361.6</v>
      </c>
      <c r="K830" s="1004">
        <v>1</v>
      </c>
      <c r="L830" s="1004">
        <v>0.7</v>
      </c>
      <c r="M830" s="1002">
        <v>32</v>
      </c>
      <c r="N830" s="1000">
        <v>32</v>
      </c>
      <c r="O830" s="1000">
        <v>22</v>
      </c>
      <c r="P830" s="1002" t="s">
        <v>364</v>
      </c>
      <c r="Q830" s="1000">
        <v>1</v>
      </c>
      <c r="R830" s="1000">
        <v>0</v>
      </c>
      <c r="S830" s="1000">
        <v>1</v>
      </c>
      <c r="T830" s="1000">
        <v>0</v>
      </c>
    </row>
    <row r="831" spans="1:20" outlineLevel="5">
      <c r="A831" s="986" t="s">
        <v>1233</v>
      </c>
      <c r="B831" s="986"/>
      <c r="C831" s="986">
        <v>16</v>
      </c>
      <c r="D831" s="987">
        <v>46296</v>
      </c>
      <c r="E831" s="987">
        <v>46314</v>
      </c>
      <c r="F831" s="987">
        <v>46254</v>
      </c>
      <c r="G831" s="987"/>
      <c r="H831" s="987">
        <v>14316</v>
      </c>
      <c r="I831" s="988">
        <v>16173.54</v>
      </c>
      <c r="J831" s="988">
        <v>23893.8</v>
      </c>
      <c r="K831" s="989">
        <v>0.59919999999999995</v>
      </c>
      <c r="L831" s="989">
        <v>0.67689999999999995</v>
      </c>
      <c r="M831" s="988">
        <v>136</v>
      </c>
      <c r="N831" s="986">
        <v>88</v>
      </c>
      <c r="O831" s="986">
        <v>97</v>
      </c>
      <c r="P831" s="988"/>
      <c r="Q831" s="986">
        <v>3</v>
      </c>
      <c r="R831" s="986">
        <v>1</v>
      </c>
      <c r="S831" s="986">
        <v>2</v>
      </c>
      <c r="T831" s="986">
        <v>0</v>
      </c>
    </row>
    <row r="832" spans="1:20" outlineLevel="6">
      <c r="A832" s="936" t="s">
        <v>1234</v>
      </c>
      <c r="B832" s="936" t="s">
        <v>1226</v>
      </c>
      <c r="C832" s="936">
        <v>4</v>
      </c>
      <c r="D832" s="937">
        <v>46296</v>
      </c>
      <c r="E832" s="937">
        <v>46300</v>
      </c>
      <c r="F832" s="937">
        <v>46254</v>
      </c>
      <c r="G832" s="937">
        <v>46273</v>
      </c>
      <c r="H832" s="937">
        <v>4158</v>
      </c>
      <c r="I832" s="938">
        <v>4158</v>
      </c>
      <c r="J832" s="938">
        <v>4158</v>
      </c>
      <c r="K832" s="939">
        <v>1</v>
      </c>
      <c r="L832" s="939">
        <v>1</v>
      </c>
      <c r="M832" s="938">
        <v>32</v>
      </c>
      <c r="N832" s="936">
        <v>32</v>
      </c>
      <c r="O832" s="936">
        <v>32</v>
      </c>
      <c r="P832" s="938" t="s">
        <v>364</v>
      </c>
      <c r="Q832" s="936">
        <v>1</v>
      </c>
      <c r="R832" s="936">
        <v>1</v>
      </c>
      <c r="S832" s="936">
        <v>0</v>
      </c>
      <c r="T832" s="936">
        <v>0</v>
      </c>
    </row>
    <row r="833" spans="1:20" outlineLevel="6">
      <c r="A833" s="936" t="s">
        <v>1235</v>
      </c>
      <c r="B833" s="936" t="s">
        <v>1236</v>
      </c>
      <c r="C833" s="936">
        <v>6</v>
      </c>
      <c r="D833" s="937">
        <v>46301</v>
      </c>
      <c r="E833" s="937">
        <v>46307</v>
      </c>
      <c r="F833" s="937">
        <v>46254</v>
      </c>
      <c r="G833" s="937"/>
      <c r="H833" s="937">
        <v>10158</v>
      </c>
      <c r="I833" s="937">
        <v>9142.2000000000007</v>
      </c>
      <c r="J833" s="938">
        <v>10158</v>
      </c>
      <c r="K833" s="939">
        <v>1</v>
      </c>
      <c r="L833" s="939">
        <v>0.9</v>
      </c>
      <c r="M833" s="936">
        <v>56</v>
      </c>
      <c r="N833" s="936">
        <v>56</v>
      </c>
      <c r="O833" s="936">
        <v>50</v>
      </c>
      <c r="P833" s="938" t="s">
        <v>364</v>
      </c>
      <c r="Q833" s="936">
        <v>1</v>
      </c>
      <c r="R833" s="936">
        <v>0</v>
      </c>
      <c r="S833" s="936">
        <v>1</v>
      </c>
      <c r="T833" s="936">
        <v>0</v>
      </c>
    </row>
    <row r="834" spans="1:20" outlineLevel="6">
      <c r="A834" s="1000" t="s">
        <v>1237</v>
      </c>
      <c r="B834" s="1000" t="s">
        <v>1238</v>
      </c>
      <c r="C834" s="1000">
        <v>1</v>
      </c>
      <c r="D834" s="1001">
        <v>46314</v>
      </c>
      <c r="E834" s="1001">
        <v>46314</v>
      </c>
      <c r="F834" s="1001">
        <v>46309</v>
      </c>
      <c r="G834" s="1001"/>
      <c r="H834" s="1002">
        <v>0</v>
      </c>
      <c r="I834" s="1002">
        <v>2873.34</v>
      </c>
      <c r="J834" s="1002">
        <v>9577.7999999999993</v>
      </c>
      <c r="K834" s="1003">
        <v>0</v>
      </c>
      <c r="L834" s="1003">
        <v>0.3</v>
      </c>
      <c r="M834" s="1002">
        <v>48</v>
      </c>
      <c r="N834" s="1000">
        <v>0</v>
      </c>
      <c r="O834" s="1000">
        <v>14</v>
      </c>
      <c r="P834" s="1002" t="s">
        <v>364</v>
      </c>
      <c r="Q834" s="1000">
        <v>1</v>
      </c>
      <c r="R834" s="1000">
        <v>0</v>
      </c>
      <c r="S834" s="1000">
        <v>1</v>
      </c>
      <c r="T834" s="1000">
        <v>0</v>
      </c>
    </row>
    <row r="835" spans="1:20" outlineLevel="3">
      <c r="A835" s="967" t="s">
        <v>1239</v>
      </c>
      <c r="B835" s="967"/>
      <c r="C835" s="967">
        <v>108</v>
      </c>
      <c r="D835" s="968">
        <v>46189</v>
      </c>
      <c r="E835" s="968">
        <v>46315</v>
      </c>
      <c r="F835" s="968">
        <v>46189</v>
      </c>
      <c r="G835" s="968"/>
      <c r="H835" s="969">
        <v>97590.54</v>
      </c>
      <c r="I835" s="969">
        <v>92203.41</v>
      </c>
      <c r="J835" s="969">
        <v>97726.8</v>
      </c>
      <c r="K835" s="970">
        <v>0.99860000000000004</v>
      </c>
      <c r="L835" s="970">
        <v>0.94350000000000001</v>
      </c>
      <c r="M835" s="969">
        <v>608</v>
      </c>
      <c r="N835" s="967">
        <v>576</v>
      </c>
      <c r="O835" s="967">
        <v>544</v>
      </c>
      <c r="P835" s="969"/>
      <c r="Q835" s="967">
        <v>14</v>
      </c>
      <c r="R835" s="967">
        <v>11</v>
      </c>
      <c r="S835" s="967">
        <v>3</v>
      </c>
      <c r="T835" s="967">
        <v>0</v>
      </c>
    </row>
    <row r="836" spans="1:20" outlineLevel="4">
      <c r="A836" s="976" t="s">
        <v>1240</v>
      </c>
      <c r="B836" s="976"/>
      <c r="C836" s="976">
        <v>108</v>
      </c>
      <c r="D836" s="977">
        <v>46189</v>
      </c>
      <c r="E836" s="977">
        <v>46315</v>
      </c>
      <c r="F836" s="977">
        <v>46189</v>
      </c>
      <c r="G836" s="977"/>
      <c r="H836" s="978">
        <v>79343.22</v>
      </c>
      <c r="I836" s="978">
        <v>73956.09</v>
      </c>
      <c r="J836" s="978">
        <v>79479.48</v>
      </c>
      <c r="K836" s="979">
        <v>0.99829999999999997</v>
      </c>
      <c r="L836" s="979">
        <v>0.93049999999999999</v>
      </c>
      <c r="M836" s="976">
        <v>400</v>
      </c>
      <c r="N836" s="976">
        <v>368</v>
      </c>
      <c r="O836" s="976">
        <v>336</v>
      </c>
      <c r="P836" s="976"/>
      <c r="Q836" s="976">
        <v>9</v>
      </c>
      <c r="R836" s="976">
        <v>6</v>
      </c>
      <c r="S836" s="976">
        <v>3</v>
      </c>
      <c r="T836" s="976">
        <v>0</v>
      </c>
    </row>
    <row r="837" spans="1:20" outlineLevel="5">
      <c r="A837" s="986" t="s">
        <v>1241</v>
      </c>
      <c r="B837" s="986"/>
      <c r="C837" s="986">
        <v>1</v>
      </c>
      <c r="D837" s="987">
        <v>46315</v>
      </c>
      <c r="E837" s="987">
        <v>46315</v>
      </c>
      <c r="F837" s="987">
        <v>46296</v>
      </c>
      <c r="G837" s="987"/>
      <c r="H837" s="987">
        <v>0</v>
      </c>
      <c r="I837" s="987">
        <v>68.13</v>
      </c>
      <c r="J837" s="987">
        <v>136.26</v>
      </c>
      <c r="K837" s="989">
        <v>0</v>
      </c>
      <c r="L837" s="989">
        <v>0.5</v>
      </c>
      <c r="M837" s="986">
        <v>32</v>
      </c>
      <c r="N837" s="986">
        <v>0</v>
      </c>
      <c r="O837" s="986">
        <v>16</v>
      </c>
      <c r="P837" s="986"/>
      <c r="Q837" s="986">
        <v>1</v>
      </c>
      <c r="R837" s="986">
        <v>0</v>
      </c>
      <c r="S837" s="986">
        <v>1</v>
      </c>
      <c r="T837" s="986">
        <v>0</v>
      </c>
    </row>
    <row r="838" spans="1:20" outlineLevel="6">
      <c r="A838" s="936" t="s">
        <v>1242</v>
      </c>
      <c r="B838" s="936" t="s">
        <v>1057</v>
      </c>
      <c r="C838" s="936">
        <v>1</v>
      </c>
      <c r="D838" s="937">
        <v>46315</v>
      </c>
      <c r="E838" s="937">
        <v>46315</v>
      </c>
      <c r="F838" s="937">
        <v>46296</v>
      </c>
      <c r="G838" s="937"/>
      <c r="H838" s="938">
        <v>0</v>
      </c>
      <c r="I838" s="938">
        <v>68.13</v>
      </c>
      <c r="J838" s="938">
        <v>136.26</v>
      </c>
      <c r="K838" s="940">
        <v>0</v>
      </c>
      <c r="L838" s="940">
        <v>0.5</v>
      </c>
      <c r="M838" s="938">
        <v>32</v>
      </c>
      <c r="N838" s="936">
        <v>0</v>
      </c>
      <c r="O838" s="936">
        <v>16</v>
      </c>
      <c r="P838" s="938" t="s">
        <v>364</v>
      </c>
      <c r="Q838" s="936">
        <v>1</v>
      </c>
      <c r="R838" s="936">
        <v>0</v>
      </c>
      <c r="S838" s="936">
        <v>1</v>
      </c>
      <c r="T838" s="936">
        <v>0</v>
      </c>
    </row>
    <row r="839" spans="1:20" outlineLevel="5">
      <c r="A839" s="986" t="s">
        <v>1243</v>
      </c>
      <c r="B839" s="986"/>
      <c r="C839" s="986">
        <v>68</v>
      </c>
      <c r="D839" s="987">
        <v>46189</v>
      </c>
      <c r="E839" s="987">
        <v>46267</v>
      </c>
      <c r="F839" s="987">
        <v>46189</v>
      </c>
      <c r="G839" s="987"/>
      <c r="H839" s="988">
        <v>11290.02</v>
      </c>
      <c r="I839" s="988">
        <v>9677.16</v>
      </c>
      <c r="J839" s="988">
        <v>11290.02</v>
      </c>
      <c r="K839" s="989">
        <v>1</v>
      </c>
      <c r="L839" s="989">
        <v>0.85709999999999997</v>
      </c>
      <c r="M839" s="988">
        <v>144</v>
      </c>
      <c r="N839" s="986">
        <v>144</v>
      </c>
      <c r="O839" s="986">
        <v>120</v>
      </c>
      <c r="P839" s="988"/>
      <c r="Q839" s="986">
        <v>3</v>
      </c>
      <c r="R839" s="986">
        <v>2</v>
      </c>
      <c r="S839" s="986">
        <v>1</v>
      </c>
      <c r="T839" s="986">
        <v>0</v>
      </c>
    </row>
    <row r="840" spans="1:20" outlineLevel="6">
      <c r="A840" s="936" t="s">
        <v>1244</v>
      </c>
      <c r="B840" s="936" t="s">
        <v>1245</v>
      </c>
      <c r="C840" s="936">
        <v>2</v>
      </c>
      <c r="D840" s="937">
        <v>46189</v>
      </c>
      <c r="E840" s="937">
        <v>46190</v>
      </c>
      <c r="F840" s="937">
        <v>46189</v>
      </c>
      <c r="G840" s="937">
        <v>46190</v>
      </c>
      <c r="H840" s="938">
        <v>3225.72</v>
      </c>
      <c r="I840" s="938">
        <v>3225.72</v>
      </c>
      <c r="J840" s="938">
        <v>3225.72</v>
      </c>
      <c r="K840" s="939">
        <v>1</v>
      </c>
      <c r="L840" s="939">
        <v>1</v>
      </c>
      <c r="M840" s="938">
        <v>48</v>
      </c>
      <c r="N840" s="936">
        <v>48</v>
      </c>
      <c r="O840" s="936">
        <v>48</v>
      </c>
      <c r="P840" s="938" t="s">
        <v>364</v>
      </c>
      <c r="Q840" s="936">
        <v>1</v>
      </c>
      <c r="R840" s="936">
        <v>1</v>
      </c>
      <c r="S840" s="936">
        <v>0</v>
      </c>
      <c r="T840" s="936">
        <v>0</v>
      </c>
    </row>
    <row r="841" spans="1:20" outlineLevel="6">
      <c r="A841" s="936" t="s">
        <v>1246</v>
      </c>
      <c r="B841" s="936" t="s">
        <v>1247</v>
      </c>
      <c r="C841" s="936">
        <v>2</v>
      </c>
      <c r="D841" s="937">
        <v>46189</v>
      </c>
      <c r="E841" s="937">
        <v>46190</v>
      </c>
      <c r="F841" s="937">
        <v>46189</v>
      </c>
      <c r="G841" s="937">
        <v>46190</v>
      </c>
      <c r="H841" s="938">
        <v>4838.58</v>
      </c>
      <c r="I841" s="938">
        <v>4838.58</v>
      </c>
      <c r="J841" s="938">
        <v>4838.58</v>
      </c>
      <c r="K841" s="939">
        <v>1</v>
      </c>
      <c r="L841" s="939">
        <v>1</v>
      </c>
      <c r="M841" s="936">
        <v>48</v>
      </c>
      <c r="N841" s="936">
        <v>48</v>
      </c>
      <c r="O841" s="936">
        <v>48</v>
      </c>
      <c r="P841" s="938" t="s">
        <v>364</v>
      </c>
      <c r="Q841" s="936">
        <v>1</v>
      </c>
      <c r="R841" s="936">
        <v>1</v>
      </c>
      <c r="S841" s="936">
        <v>0</v>
      </c>
      <c r="T841" s="936">
        <v>0</v>
      </c>
    </row>
    <row r="842" spans="1:20" outlineLevel="6">
      <c r="A842" s="1000" t="s">
        <v>1248</v>
      </c>
      <c r="B842" s="1000" t="s">
        <v>1249</v>
      </c>
      <c r="C842" s="1000">
        <v>2</v>
      </c>
      <c r="D842" s="1001">
        <v>46266</v>
      </c>
      <c r="E842" s="1001">
        <v>46267</v>
      </c>
      <c r="F842" s="1001">
        <v>46296</v>
      </c>
      <c r="G842" s="1001"/>
      <c r="H842" s="1001">
        <v>3225.72</v>
      </c>
      <c r="I842" s="1002">
        <v>1612.86</v>
      </c>
      <c r="J842" s="1002">
        <v>3225.72</v>
      </c>
      <c r="K842" s="1004">
        <v>1</v>
      </c>
      <c r="L842" s="1004">
        <v>0.5</v>
      </c>
      <c r="M842" s="1002">
        <v>48</v>
      </c>
      <c r="N842" s="1000">
        <v>48</v>
      </c>
      <c r="O842" s="1000">
        <v>24</v>
      </c>
      <c r="P842" s="1002" t="s">
        <v>364</v>
      </c>
      <c r="Q842" s="1000">
        <v>1</v>
      </c>
      <c r="R842" s="1000">
        <v>0</v>
      </c>
      <c r="S842" s="1000">
        <v>1</v>
      </c>
      <c r="T842" s="1000">
        <v>0</v>
      </c>
    </row>
    <row r="843" spans="1:20" outlineLevel="5">
      <c r="A843" s="986" t="s">
        <v>1250</v>
      </c>
      <c r="B843" s="986"/>
      <c r="C843" s="986">
        <v>10</v>
      </c>
      <c r="D843" s="987">
        <v>46246</v>
      </c>
      <c r="E843" s="987">
        <v>46257</v>
      </c>
      <c r="F843" s="987">
        <v>46247</v>
      </c>
      <c r="G843" s="987"/>
      <c r="H843" s="988">
        <v>12127.2</v>
      </c>
      <c r="I843" s="988">
        <v>8284.7999999999993</v>
      </c>
      <c r="J843" s="988">
        <v>12127.2</v>
      </c>
      <c r="K843" s="989">
        <v>1</v>
      </c>
      <c r="L843" s="989">
        <v>0.68320000000000003</v>
      </c>
      <c r="M843" s="988">
        <v>96</v>
      </c>
      <c r="N843" s="986">
        <v>96</v>
      </c>
      <c r="O843" s="986">
        <v>72</v>
      </c>
      <c r="P843" s="988"/>
      <c r="Q843" s="986">
        <v>2</v>
      </c>
      <c r="R843" s="986">
        <v>1</v>
      </c>
      <c r="S843" s="986">
        <v>1</v>
      </c>
      <c r="T843" s="986">
        <v>0</v>
      </c>
    </row>
    <row r="844" spans="1:20" outlineLevel="6">
      <c r="A844" s="936" t="s">
        <v>1251</v>
      </c>
      <c r="B844" s="936" t="s">
        <v>1252</v>
      </c>
      <c r="C844" s="936">
        <v>7</v>
      </c>
      <c r="D844" s="937">
        <v>46246</v>
      </c>
      <c r="E844" s="937">
        <v>46253</v>
      </c>
      <c r="F844" s="937">
        <v>46247</v>
      </c>
      <c r="G844" s="937">
        <v>46254</v>
      </c>
      <c r="H844" s="937">
        <v>4442.3999999999996</v>
      </c>
      <c r="I844" s="937">
        <v>4442.3999999999996</v>
      </c>
      <c r="J844" s="938">
        <v>4442.3999999999996</v>
      </c>
      <c r="K844" s="939">
        <v>1</v>
      </c>
      <c r="L844" s="939">
        <v>1</v>
      </c>
      <c r="M844" s="936">
        <v>48</v>
      </c>
      <c r="N844" s="936">
        <v>48</v>
      </c>
      <c r="O844" s="936">
        <v>48</v>
      </c>
      <c r="P844" s="938" t="s">
        <v>364</v>
      </c>
      <c r="Q844" s="936">
        <v>1</v>
      </c>
      <c r="R844" s="936">
        <v>1</v>
      </c>
      <c r="S844" s="936">
        <v>0</v>
      </c>
      <c r="T844" s="936">
        <v>0</v>
      </c>
    </row>
    <row r="845" spans="1:20" outlineLevel="6">
      <c r="A845" s="1000" t="s">
        <v>1253</v>
      </c>
      <c r="B845" s="1000" t="s">
        <v>1254</v>
      </c>
      <c r="C845" s="1000">
        <v>3</v>
      </c>
      <c r="D845" s="1001">
        <v>46254</v>
      </c>
      <c r="E845" s="1001">
        <v>46257</v>
      </c>
      <c r="F845" s="1001">
        <v>46296</v>
      </c>
      <c r="G845" s="1001"/>
      <c r="H845" s="1002">
        <v>7684.8</v>
      </c>
      <c r="I845" s="1002">
        <v>3842.4</v>
      </c>
      <c r="J845" s="1002">
        <v>7684.8</v>
      </c>
      <c r="K845" s="1003">
        <v>1</v>
      </c>
      <c r="L845" s="1003">
        <v>0.5</v>
      </c>
      <c r="M845" s="1002">
        <v>48</v>
      </c>
      <c r="N845" s="1000">
        <v>48</v>
      </c>
      <c r="O845" s="1000">
        <v>24</v>
      </c>
      <c r="P845" s="1002" t="s">
        <v>364</v>
      </c>
      <c r="Q845" s="1000">
        <v>1</v>
      </c>
      <c r="R845" s="1000">
        <v>0</v>
      </c>
      <c r="S845" s="1000">
        <v>1</v>
      </c>
      <c r="T845" s="1000">
        <v>0</v>
      </c>
    </row>
    <row r="846" spans="1:20" outlineLevel="5">
      <c r="A846" s="986" t="s">
        <v>1255</v>
      </c>
      <c r="B846" s="986"/>
      <c r="C846" s="986">
        <v>66</v>
      </c>
      <c r="D846" s="987">
        <v>46189</v>
      </c>
      <c r="E846" s="987">
        <v>46265</v>
      </c>
      <c r="F846" s="987">
        <v>46189</v>
      </c>
      <c r="G846" s="987">
        <v>46272</v>
      </c>
      <c r="H846" s="988">
        <v>55926</v>
      </c>
      <c r="I846" s="988">
        <v>55926</v>
      </c>
      <c r="J846" s="988">
        <v>55926</v>
      </c>
      <c r="K846" s="989">
        <v>1</v>
      </c>
      <c r="L846" s="989">
        <v>1</v>
      </c>
      <c r="M846" s="988">
        <v>128</v>
      </c>
      <c r="N846" s="986">
        <v>128</v>
      </c>
      <c r="O846" s="986">
        <v>128</v>
      </c>
      <c r="P846" s="988"/>
      <c r="Q846" s="986">
        <v>3</v>
      </c>
      <c r="R846" s="986">
        <v>3</v>
      </c>
      <c r="S846" s="986">
        <v>0</v>
      </c>
      <c r="T846" s="986">
        <v>0</v>
      </c>
    </row>
    <row r="847" spans="1:20" outlineLevel="6">
      <c r="A847" s="936" t="s">
        <v>1256</v>
      </c>
      <c r="B847" s="936" t="s">
        <v>1257</v>
      </c>
      <c r="C847" s="936">
        <v>2</v>
      </c>
      <c r="D847" s="937">
        <v>46189</v>
      </c>
      <c r="E847" s="937">
        <v>46190</v>
      </c>
      <c r="F847" s="937">
        <v>46189</v>
      </c>
      <c r="G847" s="937">
        <v>46190</v>
      </c>
      <c r="H847" s="938">
        <v>5702.4</v>
      </c>
      <c r="I847" s="938">
        <v>5702.4</v>
      </c>
      <c r="J847" s="938">
        <v>5702.4</v>
      </c>
      <c r="K847" s="939">
        <v>1</v>
      </c>
      <c r="L847" s="939">
        <v>1</v>
      </c>
      <c r="M847" s="938">
        <v>48</v>
      </c>
      <c r="N847" s="936">
        <v>48</v>
      </c>
      <c r="O847" s="936">
        <v>48</v>
      </c>
      <c r="P847" s="938" t="s">
        <v>364</v>
      </c>
      <c r="Q847" s="936">
        <v>1</v>
      </c>
      <c r="R847" s="936">
        <v>1</v>
      </c>
      <c r="S847" s="936">
        <v>0</v>
      </c>
      <c r="T847" s="936">
        <v>0</v>
      </c>
    </row>
    <row r="848" spans="1:20" outlineLevel="6">
      <c r="A848" s="936" t="s">
        <v>1258</v>
      </c>
      <c r="B848" s="936" t="s">
        <v>1259</v>
      </c>
      <c r="C848" s="936">
        <v>2</v>
      </c>
      <c r="D848" s="937">
        <v>46258</v>
      </c>
      <c r="E848" s="937">
        <v>46259</v>
      </c>
      <c r="F848" s="937">
        <v>46225</v>
      </c>
      <c r="G848" s="937">
        <v>46234</v>
      </c>
      <c r="H848" s="937">
        <v>13857.6</v>
      </c>
      <c r="I848" s="938">
        <v>13857.6</v>
      </c>
      <c r="J848" s="938">
        <v>13857.6</v>
      </c>
      <c r="K848" s="939">
        <v>1</v>
      </c>
      <c r="L848" s="939">
        <v>1</v>
      </c>
      <c r="M848" s="938">
        <v>48</v>
      </c>
      <c r="N848" s="936">
        <v>48</v>
      </c>
      <c r="O848" s="936">
        <v>48</v>
      </c>
      <c r="P848" s="938" t="s">
        <v>364</v>
      </c>
      <c r="Q848" s="936">
        <v>1</v>
      </c>
      <c r="R848" s="936">
        <v>1</v>
      </c>
      <c r="S848" s="936">
        <v>0</v>
      </c>
      <c r="T848" s="936">
        <v>0</v>
      </c>
    </row>
    <row r="849" spans="1:20" outlineLevel="6">
      <c r="A849" s="1000" t="s">
        <v>1260</v>
      </c>
      <c r="B849" s="1000" t="s">
        <v>1261</v>
      </c>
      <c r="C849" s="1000">
        <v>3</v>
      </c>
      <c r="D849" s="1001">
        <v>46263</v>
      </c>
      <c r="E849" s="1001">
        <v>46265</v>
      </c>
      <c r="F849" s="1001">
        <v>46254</v>
      </c>
      <c r="G849" s="1001">
        <v>46272</v>
      </c>
      <c r="H849" s="1001">
        <v>36366</v>
      </c>
      <c r="I849" s="1002">
        <v>36366</v>
      </c>
      <c r="J849" s="1002">
        <v>36366</v>
      </c>
      <c r="K849" s="1004">
        <v>1</v>
      </c>
      <c r="L849" s="1004">
        <v>1</v>
      </c>
      <c r="M849" s="1002">
        <v>32</v>
      </c>
      <c r="N849" s="1000">
        <v>32</v>
      </c>
      <c r="O849" s="1000">
        <v>32</v>
      </c>
      <c r="P849" s="1002" t="s">
        <v>364</v>
      </c>
      <c r="Q849" s="1000">
        <v>1</v>
      </c>
      <c r="R849" s="1000">
        <v>1</v>
      </c>
      <c r="S849" s="1000">
        <v>0</v>
      </c>
      <c r="T849" s="1000">
        <v>0</v>
      </c>
    </row>
    <row r="850" spans="1:20" outlineLevel="4">
      <c r="A850" s="981" t="s">
        <v>1262</v>
      </c>
      <c r="B850" s="981"/>
      <c r="C850" s="981">
        <v>56</v>
      </c>
      <c r="D850" s="982">
        <v>46216</v>
      </c>
      <c r="E850" s="982">
        <v>46280</v>
      </c>
      <c r="F850" s="982">
        <v>46225</v>
      </c>
      <c r="G850" s="982">
        <v>46273</v>
      </c>
      <c r="H850" s="983">
        <v>18247.32</v>
      </c>
      <c r="I850" s="983">
        <v>18247.32</v>
      </c>
      <c r="J850" s="983">
        <v>18247.32</v>
      </c>
      <c r="K850" s="984">
        <v>1</v>
      </c>
      <c r="L850" s="984">
        <v>1</v>
      </c>
      <c r="M850" s="983">
        <v>208</v>
      </c>
      <c r="N850" s="981">
        <v>208</v>
      </c>
      <c r="O850" s="981">
        <v>208</v>
      </c>
      <c r="P850" s="983"/>
      <c r="Q850" s="981">
        <v>5</v>
      </c>
      <c r="R850" s="981">
        <v>5</v>
      </c>
      <c r="S850" s="981">
        <v>0</v>
      </c>
      <c r="T850" s="981">
        <v>0</v>
      </c>
    </row>
    <row r="851" spans="1:20" outlineLevel="5">
      <c r="A851" s="936" t="s">
        <v>1263</v>
      </c>
      <c r="B851" s="936" t="s">
        <v>1264</v>
      </c>
      <c r="C851" s="936">
        <v>8</v>
      </c>
      <c r="D851" s="937">
        <v>46216</v>
      </c>
      <c r="E851" s="937">
        <v>46224</v>
      </c>
      <c r="F851" s="937">
        <v>46225</v>
      </c>
      <c r="G851" s="937">
        <v>46226</v>
      </c>
      <c r="H851" s="938">
        <v>1983.6</v>
      </c>
      <c r="I851" s="938">
        <v>1983.6</v>
      </c>
      <c r="J851" s="938">
        <v>1983.6</v>
      </c>
      <c r="K851" s="939">
        <v>1</v>
      </c>
      <c r="L851" s="939">
        <v>1</v>
      </c>
      <c r="M851" s="936">
        <v>48</v>
      </c>
      <c r="N851" s="936">
        <v>48</v>
      </c>
      <c r="O851" s="936">
        <v>48</v>
      </c>
      <c r="P851" s="938" t="s">
        <v>364</v>
      </c>
      <c r="Q851" s="936">
        <v>1</v>
      </c>
      <c r="R851" s="936">
        <v>1</v>
      </c>
      <c r="S851" s="936">
        <v>0</v>
      </c>
      <c r="T851" s="936">
        <v>0</v>
      </c>
    </row>
    <row r="852" spans="1:20" outlineLevel="5">
      <c r="A852" s="936" t="s">
        <v>1271</v>
      </c>
      <c r="B852" s="936" t="s">
        <v>1272</v>
      </c>
      <c r="C852" s="936">
        <v>2</v>
      </c>
      <c r="D852" s="937">
        <v>46268</v>
      </c>
      <c r="E852" s="937">
        <v>46270</v>
      </c>
      <c r="F852" s="937">
        <v>46254</v>
      </c>
      <c r="G852" s="937">
        <v>46273</v>
      </c>
      <c r="H852" s="937">
        <v>7337.52</v>
      </c>
      <c r="I852" s="938">
        <v>7337.52</v>
      </c>
      <c r="J852" s="938">
        <v>7337.52</v>
      </c>
      <c r="K852" s="939">
        <v>1</v>
      </c>
      <c r="L852" s="939">
        <v>1</v>
      </c>
      <c r="M852" s="936">
        <v>40</v>
      </c>
      <c r="N852" s="936">
        <v>40</v>
      </c>
      <c r="O852" s="936">
        <v>40</v>
      </c>
      <c r="P852" s="938" t="s">
        <v>364</v>
      </c>
      <c r="Q852" s="936">
        <v>1</v>
      </c>
      <c r="R852" s="936">
        <v>1</v>
      </c>
      <c r="S852" s="936">
        <v>0</v>
      </c>
      <c r="T852" s="936">
        <v>0</v>
      </c>
    </row>
    <row r="853" spans="1:20" outlineLevel="5">
      <c r="A853" s="936" t="s">
        <v>1267</v>
      </c>
      <c r="B853" s="936" t="s">
        <v>1268</v>
      </c>
      <c r="C853" s="936">
        <v>3</v>
      </c>
      <c r="D853" s="937">
        <v>46271</v>
      </c>
      <c r="E853" s="937">
        <v>46273</v>
      </c>
      <c r="F853" s="937">
        <v>46254</v>
      </c>
      <c r="G853" s="937">
        <v>46273</v>
      </c>
      <c r="H853" s="937">
        <v>1983.6</v>
      </c>
      <c r="I853" s="938">
        <v>1983.6</v>
      </c>
      <c r="J853" s="938">
        <v>1983.6</v>
      </c>
      <c r="K853" s="939">
        <v>1</v>
      </c>
      <c r="L853" s="939">
        <v>1</v>
      </c>
      <c r="M853" s="938">
        <v>32</v>
      </c>
      <c r="N853" s="936">
        <v>32</v>
      </c>
      <c r="O853" s="936">
        <v>32</v>
      </c>
      <c r="P853" s="938" t="s">
        <v>364</v>
      </c>
      <c r="Q853" s="936">
        <v>1</v>
      </c>
      <c r="R853" s="936">
        <v>1</v>
      </c>
      <c r="S853" s="936">
        <v>0</v>
      </c>
      <c r="T853" s="936">
        <v>0</v>
      </c>
    </row>
    <row r="854" spans="1:20" outlineLevel="5">
      <c r="A854" s="936" t="s">
        <v>1269</v>
      </c>
      <c r="B854" s="936" t="s">
        <v>1270</v>
      </c>
      <c r="C854" s="936">
        <v>3</v>
      </c>
      <c r="D854" s="937">
        <v>46274</v>
      </c>
      <c r="E854" s="937">
        <v>46277</v>
      </c>
      <c r="F854" s="937">
        <v>46254</v>
      </c>
      <c r="G854" s="937">
        <v>46273</v>
      </c>
      <c r="H854" s="937">
        <v>4959</v>
      </c>
      <c r="I854" s="938">
        <v>4959</v>
      </c>
      <c r="J854" s="938">
        <v>4959</v>
      </c>
      <c r="K854" s="939">
        <v>1</v>
      </c>
      <c r="L854" s="939">
        <v>1</v>
      </c>
      <c r="M854" s="938">
        <v>40</v>
      </c>
      <c r="N854" s="936">
        <v>40</v>
      </c>
      <c r="O854" s="936">
        <v>40</v>
      </c>
      <c r="P854" s="938" t="s">
        <v>364</v>
      </c>
      <c r="Q854" s="936">
        <v>1</v>
      </c>
      <c r="R854" s="936">
        <v>1</v>
      </c>
      <c r="S854" s="936">
        <v>0</v>
      </c>
      <c r="T854" s="936">
        <v>0</v>
      </c>
    </row>
    <row r="855" spans="1:20" outlineLevel="5">
      <c r="A855" s="1000" t="s">
        <v>1265</v>
      </c>
      <c r="B855" s="1000" t="s">
        <v>1266</v>
      </c>
      <c r="C855" s="1000">
        <v>3</v>
      </c>
      <c r="D855" s="1001">
        <v>46278</v>
      </c>
      <c r="E855" s="1001">
        <v>46280</v>
      </c>
      <c r="F855" s="1001">
        <v>46254</v>
      </c>
      <c r="G855" s="1001">
        <v>46273</v>
      </c>
      <c r="H855" s="1002">
        <v>1983.6</v>
      </c>
      <c r="I855" s="1002">
        <v>1983.6</v>
      </c>
      <c r="J855" s="1002">
        <v>1983.6</v>
      </c>
      <c r="K855" s="1004">
        <v>1</v>
      </c>
      <c r="L855" s="1004">
        <v>1</v>
      </c>
      <c r="M855" s="1002">
        <v>48</v>
      </c>
      <c r="N855" s="1000">
        <v>48</v>
      </c>
      <c r="O855" s="1000">
        <v>48</v>
      </c>
      <c r="P855" s="1002" t="s">
        <v>364</v>
      </c>
      <c r="Q855" s="1000">
        <v>1</v>
      </c>
      <c r="R855" s="1000">
        <v>1</v>
      </c>
      <c r="S855" s="1000">
        <v>0</v>
      </c>
      <c r="T855" s="1000">
        <v>0</v>
      </c>
    </row>
    <row r="856" spans="1:20" outlineLevel="1">
      <c r="A856" s="955" t="s">
        <v>1273</v>
      </c>
      <c r="B856" s="955"/>
      <c r="C856" s="955">
        <v>174</v>
      </c>
      <c r="D856" s="956">
        <v>46165</v>
      </c>
      <c r="E856" s="956">
        <v>46372</v>
      </c>
      <c r="F856" s="956">
        <v>46164</v>
      </c>
      <c r="G856" s="956"/>
      <c r="H856" s="957">
        <v>52612.62</v>
      </c>
      <c r="I856" s="957">
        <v>324444.49</v>
      </c>
      <c r="J856" s="957">
        <v>1753754</v>
      </c>
      <c r="K856" s="958">
        <v>0.03</v>
      </c>
      <c r="L856" s="958">
        <v>0.185</v>
      </c>
      <c r="M856" s="957">
        <v>384</v>
      </c>
      <c r="N856" s="1086">
        <v>11</v>
      </c>
      <c r="O856" s="955">
        <v>62</v>
      </c>
      <c r="P856" s="957"/>
      <c r="Q856" s="955">
        <v>7</v>
      </c>
      <c r="R856" s="955">
        <v>1</v>
      </c>
      <c r="S856" s="955">
        <v>2</v>
      </c>
      <c r="T856" s="955">
        <v>4</v>
      </c>
    </row>
    <row r="857" spans="1:20" outlineLevel="2">
      <c r="A857" s="936" t="s">
        <v>1274</v>
      </c>
      <c r="B857" s="936" t="s">
        <v>3262</v>
      </c>
      <c r="C857" s="936">
        <v>25</v>
      </c>
      <c r="D857" s="937">
        <v>46165</v>
      </c>
      <c r="E857" s="937">
        <v>46197</v>
      </c>
      <c r="F857" s="937">
        <v>46164</v>
      </c>
      <c r="G857" s="937">
        <v>46197</v>
      </c>
      <c r="H857" s="938">
        <v>52612.62</v>
      </c>
      <c r="I857" s="938">
        <v>52612.62</v>
      </c>
      <c r="J857" s="938">
        <v>52612.62</v>
      </c>
      <c r="K857" s="939">
        <v>1</v>
      </c>
      <c r="L857" s="939">
        <v>1</v>
      </c>
      <c r="M857" s="938">
        <v>11</v>
      </c>
      <c r="N857" s="936">
        <v>11</v>
      </c>
      <c r="O857" s="936">
        <v>11</v>
      </c>
      <c r="P857" s="938" t="s">
        <v>364</v>
      </c>
      <c r="Q857" s="936">
        <v>1</v>
      </c>
      <c r="R857" s="936">
        <v>1</v>
      </c>
      <c r="S857" s="936">
        <v>0</v>
      </c>
      <c r="T857" s="936">
        <v>0</v>
      </c>
    </row>
    <row r="858" spans="1:20" outlineLevel="2">
      <c r="A858" s="936" t="s">
        <v>1275</v>
      </c>
      <c r="B858" s="936" t="s">
        <v>1276</v>
      </c>
      <c r="C858" s="936">
        <v>15</v>
      </c>
      <c r="D858" s="937">
        <v>46342</v>
      </c>
      <c r="E858" s="937">
        <v>46358</v>
      </c>
      <c r="F858" s="937">
        <v>46288</v>
      </c>
      <c r="G858" s="937"/>
      <c r="H858" s="937">
        <v>0</v>
      </c>
      <c r="I858" s="938">
        <v>35075.08</v>
      </c>
      <c r="J858" s="938">
        <v>175375.4</v>
      </c>
      <c r="K858" s="939">
        <v>0</v>
      </c>
      <c r="L858" s="939">
        <v>0.2</v>
      </c>
      <c r="M858" s="936">
        <v>0</v>
      </c>
      <c r="N858" s="936">
        <v>0</v>
      </c>
      <c r="O858" s="936">
        <v>0</v>
      </c>
      <c r="P858" s="938" t="s">
        <v>367</v>
      </c>
      <c r="Q858" s="936">
        <v>1</v>
      </c>
      <c r="R858" s="936">
        <v>0</v>
      </c>
      <c r="S858" s="936">
        <v>1</v>
      </c>
      <c r="T858" s="936">
        <v>0</v>
      </c>
    </row>
    <row r="859" spans="1:20" outlineLevel="2">
      <c r="A859" s="936" t="s">
        <v>3263</v>
      </c>
      <c r="B859" s="936" t="s">
        <v>3264</v>
      </c>
      <c r="C859" s="936">
        <v>10</v>
      </c>
      <c r="D859" s="937">
        <v>46342</v>
      </c>
      <c r="E859" s="937">
        <v>46352</v>
      </c>
      <c r="F859" s="937">
        <v>46240</v>
      </c>
      <c r="G859" s="937"/>
      <c r="H859" s="937">
        <v>0</v>
      </c>
      <c r="I859" s="937">
        <v>236756.79</v>
      </c>
      <c r="J859" s="938">
        <v>473513.58</v>
      </c>
      <c r="K859" s="939">
        <v>0</v>
      </c>
      <c r="L859" s="939">
        <v>0.5</v>
      </c>
      <c r="M859" s="936">
        <v>101</v>
      </c>
      <c r="N859" s="936">
        <v>0</v>
      </c>
      <c r="O859" s="936">
        <v>50</v>
      </c>
      <c r="P859" s="938" t="s">
        <v>367</v>
      </c>
      <c r="Q859" s="936">
        <v>1</v>
      </c>
      <c r="R859" s="936">
        <v>0</v>
      </c>
      <c r="S859" s="936">
        <v>1</v>
      </c>
      <c r="T859" s="936">
        <v>0</v>
      </c>
    </row>
    <row r="860" spans="1:20" outlineLevel="2">
      <c r="A860" s="936" t="s">
        <v>1277</v>
      </c>
      <c r="B860" s="936" t="s">
        <v>1278</v>
      </c>
      <c r="C860" s="936">
        <v>3</v>
      </c>
      <c r="D860" s="937">
        <v>46354</v>
      </c>
      <c r="E860" s="937">
        <v>46356</v>
      </c>
      <c r="F860" s="936"/>
      <c r="G860" s="937"/>
      <c r="H860" s="937">
        <v>0</v>
      </c>
      <c r="I860" s="937">
        <v>0</v>
      </c>
      <c r="J860" s="938">
        <v>350750.8</v>
      </c>
      <c r="K860" s="939">
        <v>0</v>
      </c>
      <c r="L860" s="939">
        <v>0</v>
      </c>
      <c r="M860" s="936">
        <v>136</v>
      </c>
      <c r="N860" s="936">
        <v>0</v>
      </c>
      <c r="O860" s="936">
        <v>0</v>
      </c>
      <c r="P860" s="938" t="s">
        <v>367</v>
      </c>
      <c r="Q860" s="936">
        <v>1</v>
      </c>
      <c r="R860" s="936">
        <v>0</v>
      </c>
      <c r="S860" s="936">
        <v>0</v>
      </c>
      <c r="T860" s="936">
        <v>1</v>
      </c>
    </row>
    <row r="861" spans="1:20" outlineLevel="2">
      <c r="A861" s="936" t="s">
        <v>1279</v>
      </c>
      <c r="B861" s="936" t="s">
        <v>1280</v>
      </c>
      <c r="C861" s="936">
        <v>10</v>
      </c>
      <c r="D861" s="937">
        <v>46357</v>
      </c>
      <c r="E861" s="937">
        <v>46368</v>
      </c>
      <c r="F861" s="936"/>
      <c r="G861" s="937"/>
      <c r="H861" s="937">
        <v>0</v>
      </c>
      <c r="I861" s="937">
        <v>0</v>
      </c>
      <c r="J861" s="938">
        <v>350750.8</v>
      </c>
      <c r="K861" s="939">
        <v>0</v>
      </c>
      <c r="L861" s="939">
        <v>0</v>
      </c>
      <c r="M861" s="936">
        <v>136</v>
      </c>
      <c r="N861" s="936">
        <v>0</v>
      </c>
      <c r="O861" s="936">
        <v>0</v>
      </c>
      <c r="P861" s="938" t="s">
        <v>367</v>
      </c>
      <c r="Q861" s="936">
        <v>1</v>
      </c>
      <c r="R861" s="936">
        <v>0</v>
      </c>
      <c r="S861" s="936">
        <v>0</v>
      </c>
      <c r="T861" s="936">
        <v>1</v>
      </c>
    </row>
    <row r="862" spans="1:20" outlineLevel="2">
      <c r="A862" s="936" t="s">
        <v>1281</v>
      </c>
      <c r="B862" s="936" t="s">
        <v>1282</v>
      </c>
      <c r="C862" s="936">
        <v>3</v>
      </c>
      <c r="D862" s="937">
        <v>46369</v>
      </c>
      <c r="E862" s="937">
        <v>46371</v>
      </c>
      <c r="F862" s="936"/>
      <c r="G862" s="937"/>
      <c r="H862" s="937">
        <v>0</v>
      </c>
      <c r="I862" s="937">
        <v>0</v>
      </c>
      <c r="J862" s="938">
        <v>175375.4</v>
      </c>
      <c r="K862" s="939">
        <v>0</v>
      </c>
      <c r="L862" s="939">
        <v>0</v>
      </c>
      <c r="M862" s="936">
        <v>0</v>
      </c>
      <c r="N862" s="936">
        <v>0</v>
      </c>
      <c r="O862" s="936">
        <v>0</v>
      </c>
      <c r="P862" s="938" t="s">
        <v>367</v>
      </c>
      <c r="Q862" s="936">
        <v>1</v>
      </c>
      <c r="R862" s="936">
        <v>0</v>
      </c>
      <c r="S862" s="936">
        <v>0</v>
      </c>
      <c r="T862" s="936">
        <v>1</v>
      </c>
    </row>
    <row r="863" spans="1:20" outlineLevel="2">
      <c r="A863" s="1000" t="s">
        <v>1283</v>
      </c>
      <c r="B863" s="1000" t="s">
        <v>1284</v>
      </c>
      <c r="C863" s="1000">
        <v>1</v>
      </c>
      <c r="D863" s="1001">
        <v>46372</v>
      </c>
      <c r="E863" s="1001">
        <v>46372</v>
      </c>
      <c r="F863" s="1001"/>
      <c r="G863" s="1001"/>
      <c r="H863" s="1002">
        <v>0</v>
      </c>
      <c r="I863" s="1002">
        <v>0</v>
      </c>
      <c r="J863" s="1002">
        <v>175375.4</v>
      </c>
      <c r="K863" s="1003">
        <v>0</v>
      </c>
      <c r="L863" s="1003">
        <v>0</v>
      </c>
      <c r="M863" s="1002">
        <v>0</v>
      </c>
      <c r="N863" s="1000">
        <v>0</v>
      </c>
      <c r="O863" s="1000">
        <v>0</v>
      </c>
      <c r="P863" s="1002" t="s">
        <v>367</v>
      </c>
      <c r="Q863" s="1000">
        <v>1</v>
      </c>
      <c r="R863" s="1000">
        <v>0</v>
      </c>
      <c r="S863" s="1000">
        <v>0</v>
      </c>
      <c r="T863" s="1000">
        <v>1</v>
      </c>
    </row>
    <row r="864" spans="1:20">
      <c r="A864" s="945" t="s">
        <v>1285</v>
      </c>
      <c r="B864" s="945"/>
      <c r="C864" s="945">
        <v>249</v>
      </c>
      <c r="D864" s="946">
        <v>46070</v>
      </c>
      <c r="E864" s="946">
        <v>46371</v>
      </c>
      <c r="F864" s="946">
        <v>46070</v>
      </c>
      <c r="G864" s="946"/>
      <c r="H864" s="947">
        <v>5901822.0899999999</v>
      </c>
      <c r="I864" s="947">
        <v>5530604.4699999997</v>
      </c>
      <c r="J864" s="947">
        <v>6814652</v>
      </c>
      <c r="K864" s="949">
        <v>0.86599999999999999</v>
      </c>
      <c r="L864" s="949">
        <v>0.81159999999999999</v>
      </c>
      <c r="M864" s="945">
        <v>6348</v>
      </c>
      <c r="N864" s="945">
        <v>5409</v>
      </c>
      <c r="O864" s="945">
        <v>4595</v>
      </c>
      <c r="P864" s="945"/>
      <c r="Q864" s="945">
        <v>581</v>
      </c>
      <c r="R864" s="945">
        <v>496</v>
      </c>
      <c r="S864" s="945">
        <v>66</v>
      </c>
      <c r="T864" s="945">
        <v>19</v>
      </c>
    </row>
    <row r="865" spans="1:20" outlineLevel="1">
      <c r="A865" s="950" t="s">
        <v>383</v>
      </c>
      <c r="B865" s="950"/>
      <c r="C865" s="950">
        <v>29</v>
      </c>
      <c r="D865" s="951">
        <v>46070</v>
      </c>
      <c r="E865" s="951">
        <v>46110</v>
      </c>
      <c r="F865" s="951">
        <v>46070</v>
      </c>
      <c r="G865" s="951">
        <v>46109</v>
      </c>
      <c r="H865" s="951">
        <v>0</v>
      </c>
      <c r="I865" s="950">
        <v>0</v>
      </c>
      <c r="J865" s="950">
        <v>0</v>
      </c>
      <c r="K865" s="953">
        <v>0</v>
      </c>
      <c r="L865" s="953">
        <v>0</v>
      </c>
      <c r="M865" s="950">
        <v>0</v>
      </c>
      <c r="N865" s="950">
        <v>0</v>
      </c>
      <c r="O865" s="950">
        <v>0</v>
      </c>
      <c r="P865" s="950"/>
      <c r="Q865" s="950">
        <v>9</v>
      </c>
      <c r="R865" s="950">
        <v>9</v>
      </c>
      <c r="S865" s="950">
        <v>0</v>
      </c>
      <c r="T865" s="950">
        <v>0</v>
      </c>
    </row>
    <row r="866" spans="1:20" outlineLevel="2">
      <c r="A866" s="964" t="s">
        <v>384</v>
      </c>
      <c r="B866" s="964"/>
      <c r="C866" s="964">
        <v>28</v>
      </c>
      <c r="D866" s="965">
        <v>46070</v>
      </c>
      <c r="E866" s="965">
        <v>46109</v>
      </c>
      <c r="F866" s="965">
        <v>46070</v>
      </c>
      <c r="G866" s="965">
        <v>46108</v>
      </c>
      <c r="H866" s="965">
        <v>0</v>
      </c>
      <c r="I866" s="964">
        <v>0</v>
      </c>
      <c r="J866" s="964">
        <v>0</v>
      </c>
      <c r="K866" s="966">
        <v>0</v>
      </c>
      <c r="L866" s="966">
        <v>0</v>
      </c>
      <c r="M866" s="964">
        <v>0</v>
      </c>
      <c r="N866" s="964">
        <v>0</v>
      </c>
      <c r="O866" s="964">
        <v>0</v>
      </c>
      <c r="P866" s="964"/>
      <c r="Q866" s="964">
        <v>4</v>
      </c>
      <c r="R866" s="964">
        <v>4</v>
      </c>
      <c r="S866" s="964">
        <v>0</v>
      </c>
      <c r="T866" s="964">
        <v>0</v>
      </c>
    </row>
    <row r="867" spans="1:20" outlineLevel="3">
      <c r="A867" s="936" t="s">
        <v>1286</v>
      </c>
      <c r="B867" s="936" t="s">
        <v>386</v>
      </c>
      <c r="C867" s="936">
        <v>28</v>
      </c>
      <c r="D867" s="937">
        <v>46070</v>
      </c>
      <c r="E867" s="937">
        <v>46109</v>
      </c>
      <c r="F867" s="937">
        <v>46070</v>
      </c>
      <c r="G867" s="937">
        <v>46108</v>
      </c>
      <c r="H867" s="937">
        <v>0</v>
      </c>
      <c r="I867" s="936">
        <v>0</v>
      </c>
      <c r="J867" s="936">
        <v>0</v>
      </c>
      <c r="K867" s="939">
        <v>1</v>
      </c>
      <c r="L867" s="939">
        <v>1</v>
      </c>
      <c r="M867" s="936">
        <v>0</v>
      </c>
      <c r="N867" s="936">
        <v>0</v>
      </c>
      <c r="O867" s="936">
        <v>0</v>
      </c>
      <c r="P867" s="936" t="s">
        <v>364</v>
      </c>
      <c r="Q867" s="936">
        <v>1</v>
      </c>
      <c r="R867" s="936">
        <v>1</v>
      </c>
      <c r="S867" s="936">
        <v>0</v>
      </c>
      <c r="T867" s="936">
        <v>0</v>
      </c>
    </row>
    <row r="868" spans="1:20" outlineLevel="3">
      <c r="A868" s="936" t="s">
        <v>1287</v>
      </c>
      <c r="B868" s="936" t="s">
        <v>388</v>
      </c>
      <c r="C868" s="936">
        <v>21</v>
      </c>
      <c r="D868" s="937">
        <v>46079</v>
      </c>
      <c r="E868" s="937">
        <v>46109</v>
      </c>
      <c r="F868" s="937">
        <v>46079</v>
      </c>
      <c r="G868" s="937">
        <v>46108</v>
      </c>
      <c r="H868" s="937">
        <v>0</v>
      </c>
      <c r="I868" s="936">
        <v>0</v>
      </c>
      <c r="J868" s="936">
        <v>0</v>
      </c>
      <c r="K868" s="939">
        <v>1</v>
      </c>
      <c r="L868" s="939">
        <v>1</v>
      </c>
      <c r="M868" s="936">
        <v>0</v>
      </c>
      <c r="N868" s="936">
        <v>0</v>
      </c>
      <c r="O868" s="936">
        <v>0</v>
      </c>
      <c r="P868" s="936" t="s">
        <v>364</v>
      </c>
      <c r="Q868" s="936">
        <v>1</v>
      </c>
      <c r="R868" s="936">
        <v>1</v>
      </c>
      <c r="S868" s="936">
        <v>0</v>
      </c>
      <c r="T868" s="936">
        <v>0</v>
      </c>
    </row>
    <row r="869" spans="1:20" outlineLevel="3">
      <c r="A869" s="936" t="s">
        <v>1288</v>
      </c>
      <c r="B869" s="936" t="s">
        <v>390</v>
      </c>
      <c r="C869" s="936">
        <v>21</v>
      </c>
      <c r="D869" s="937">
        <v>46079</v>
      </c>
      <c r="E869" s="937">
        <v>46109</v>
      </c>
      <c r="F869" s="937">
        <v>46079</v>
      </c>
      <c r="G869" s="937">
        <v>46108</v>
      </c>
      <c r="H869" s="937">
        <v>0</v>
      </c>
      <c r="I869" s="936">
        <v>0</v>
      </c>
      <c r="J869" s="936">
        <v>0</v>
      </c>
      <c r="K869" s="939">
        <v>1</v>
      </c>
      <c r="L869" s="939">
        <v>1</v>
      </c>
      <c r="M869" s="936">
        <v>0</v>
      </c>
      <c r="N869" s="936">
        <v>0</v>
      </c>
      <c r="O869" s="936">
        <v>0</v>
      </c>
      <c r="P869" s="936" t="s">
        <v>364</v>
      </c>
      <c r="Q869" s="936">
        <v>1</v>
      </c>
      <c r="R869" s="936">
        <v>1</v>
      </c>
      <c r="S869" s="936">
        <v>0</v>
      </c>
      <c r="T869" s="936">
        <v>0</v>
      </c>
    </row>
    <row r="870" spans="1:20" outlineLevel="3">
      <c r="A870" s="1000" t="s">
        <v>1289</v>
      </c>
      <c r="B870" s="1000" t="s">
        <v>392</v>
      </c>
      <c r="C870" s="1000">
        <v>13</v>
      </c>
      <c r="D870" s="1001">
        <v>46089</v>
      </c>
      <c r="E870" s="1001">
        <v>46109</v>
      </c>
      <c r="F870" s="1001">
        <v>46089</v>
      </c>
      <c r="G870" s="1001">
        <v>46108</v>
      </c>
      <c r="H870" s="1001">
        <v>0</v>
      </c>
      <c r="I870" s="1000">
        <v>0</v>
      </c>
      <c r="J870" s="1000">
        <v>0</v>
      </c>
      <c r="K870" s="1004">
        <v>1</v>
      </c>
      <c r="L870" s="1004">
        <v>1</v>
      </c>
      <c r="M870" s="1000">
        <v>0</v>
      </c>
      <c r="N870" s="1000">
        <v>0</v>
      </c>
      <c r="O870" s="1000">
        <v>0</v>
      </c>
      <c r="P870" s="1000" t="s">
        <v>364</v>
      </c>
      <c r="Q870" s="1000">
        <v>1</v>
      </c>
      <c r="R870" s="1000">
        <v>1</v>
      </c>
      <c r="S870" s="1000">
        <v>0</v>
      </c>
      <c r="T870" s="1000">
        <v>0</v>
      </c>
    </row>
    <row r="871" spans="1:20" outlineLevel="2">
      <c r="A871" s="964" t="s">
        <v>393</v>
      </c>
      <c r="B871" s="964"/>
      <c r="C871" s="964">
        <v>29</v>
      </c>
      <c r="D871" s="965">
        <v>46070</v>
      </c>
      <c r="E871" s="965">
        <v>46110</v>
      </c>
      <c r="F871" s="965">
        <v>46070</v>
      </c>
      <c r="G871" s="965">
        <v>46109</v>
      </c>
      <c r="H871" s="965">
        <v>0</v>
      </c>
      <c r="I871" s="964">
        <v>0</v>
      </c>
      <c r="J871" s="964">
        <v>0</v>
      </c>
      <c r="K871" s="966">
        <v>0</v>
      </c>
      <c r="L871" s="966">
        <v>0</v>
      </c>
      <c r="M871" s="964">
        <v>0</v>
      </c>
      <c r="N871" s="964">
        <v>0</v>
      </c>
      <c r="O871" s="964">
        <v>0</v>
      </c>
      <c r="P871" s="964"/>
      <c r="Q871" s="964">
        <v>5</v>
      </c>
      <c r="R871" s="964">
        <v>5</v>
      </c>
      <c r="S871" s="964">
        <v>0</v>
      </c>
      <c r="T871" s="964">
        <v>0</v>
      </c>
    </row>
    <row r="872" spans="1:20" outlineLevel="3">
      <c r="A872" s="936" t="s">
        <v>1290</v>
      </c>
      <c r="B872" s="936" t="s">
        <v>386</v>
      </c>
      <c r="C872" s="936">
        <v>29</v>
      </c>
      <c r="D872" s="937">
        <v>46070</v>
      </c>
      <c r="E872" s="937">
        <v>46110</v>
      </c>
      <c r="F872" s="937">
        <v>46070</v>
      </c>
      <c r="G872" s="937">
        <v>46109</v>
      </c>
      <c r="H872" s="937">
        <v>0</v>
      </c>
      <c r="I872" s="936">
        <v>0</v>
      </c>
      <c r="J872" s="936">
        <v>0</v>
      </c>
      <c r="K872" s="939">
        <v>1</v>
      </c>
      <c r="L872" s="939">
        <v>1</v>
      </c>
      <c r="M872" s="936">
        <v>0</v>
      </c>
      <c r="N872" s="936">
        <v>0</v>
      </c>
      <c r="O872" s="936">
        <v>0</v>
      </c>
      <c r="P872" s="936" t="s">
        <v>364</v>
      </c>
      <c r="Q872" s="936">
        <v>1</v>
      </c>
      <c r="R872" s="936">
        <v>1</v>
      </c>
      <c r="S872" s="936">
        <v>0</v>
      </c>
      <c r="T872" s="936">
        <v>0</v>
      </c>
    </row>
    <row r="873" spans="1:20" outlineLevel="3">
      <c r="A873" s="936" t="s">
        <v>1291</v>
      </c>
      <c r="B873" s="936" t="s">
        <v>388</v>
      </c>
      <c r="C873" s="936">
        <v>23</v>
      </c>
      <c r="D873" s="937">
        <v>46078</v>
      </c>
      <c r="E873" s="937">
        <v>46110</v>
      </c>
      <c r="F873" s="937">
        <v>46078</v>
      </c>
      <c r="G873" s="937">
        <v>46109</v>
      </c>
      <c r="H873" s="937">
        <v>0</v>
      </c>
      <c r="I873" s="936">
        <v>0</v>
      </c>
      <c r="J873" s="936">
        <v>0</v>
      </c>
      <c r="K873" s="939">
        <v>1</v>
      </c>
      <c r="L873" s="939">
        <v>1</v>
      </c>
      <c r="M873" s="936">
        <v>0</v>
      </c>
      <c r="N873" s="936">
        <v>0</v>
      </c>
      <c r="O873" s="936">
        <v>0</v>
      </c>
      <c r="P873" s="936" t="s">
        <v>364</v>
      </c>
      <c r="Q873" s="936">
        <v>1</v>
      </c>
      <c r="R873" s="936">
        <v>1</v>
      </c>
      <c r="S873" s="936">
        <v>0</v>
      </c>
      <c r="T873" s="936">
        <v>0</v>
      </c>
    </row>
    <row r="874" spans="1:20" outlineLevel="3">
      <c r="A874" s="936" t="s">
        <v>1292</v>
      </c>
      <c r="B874" s="936" t="s">
        <v>390</v>
      </c>
      <c r="C874" s="936">
        <v>23</v>
      </c>
      <c r="D874" s="937">
        <v>46078</v>
      </c>
      <c r="E874" s="937">
        <v>46110</v>
      </c>
      <c r="F874" s="937">
        <v>46078</v>
      </c>
      <c r="G874" s="937">
        <v>46109</v>
      </c>
      <c r="H874" s="937">
        <v>0</v>
      </c>
      <c r="I874" s="936">
        <v>0</v>
      </c>
      <c r="J874" s="936">
        <v>0</v>
      </c>
      <c r="K874" s="939">
        <v>1</v>
      </c>
      <c r="L874" s="939">
        <v>1</v>
      </c>
      <c r="M874" s="936">
        <v>0</v>
      </c>
      <c r="N874" s="936">
        <v>0</v>
      </c>
      <c r="O874" s="936">
        <v>0</v>
      </c>
      <c r="P874" s="936" t="s">
        <v>364</v>
      </c>
      <c r="Q874" s="936">
        <v>1</v>
      </c>
      <c r="R874" s="936">
        <v>1</v>
      </c>
      <c r="S874" s="936">
        <v>0</v>
      </c>
      <c r="T874" s="936">
        <v>0</v>
      </c>
    </row>
    <row r="875" spans="1:20" outlineLevel="3">
      <c r="A875" s="936" t="s">
        <v>1293</v>
      </c>
      <c r="B875" s="936" t="s">
        <v>392</v>
      </c>
      <c r="C875" s="936">
        <v>17</v>
      </c>
      <c r="D875" s="937">
        <v>46085</v>
      </c>
      <c r="E875" s="937">
        <v>46110</v>
      </c>
      <c r="F875" s="937">
        <v>46085</v>
      </c>
      <c r="G875" s="937">
        <v>46109</v>
      </c>
      <c r="H875" s="937">
        <v>0</v>
      </c>
      <c r="I875" s="936">
        <v>0</v>
      </c>
      <c r="J875" s="936">
        <v>0</v>
      </c>
      <c r="K875" s="939">
        <v>1</v>
      </c>
      <c r="L875" s="939">
        <v>1</v>
      </c>
      <c r="M875" s="936">
        <v>0</v>
      </c>
      <c r="N875" s="936">
        <v>0</v>
      </c>
      <c r="O875" s="936">
        <v>0</v>
      </c>
      <c r="P875" s="936" t="s">
        <v>364</v>
      </c>
      <c r="Q875" s="936">
        <v>1</v>
      </c>
      <c r="R875" s="936">
        <v>1</v>
      </c>
      <c r="S875" s="936">
        <v>0</v>
      </c>
      <c r="T875" s="936">
        <v>0</v>
      </c>
    </row>
    <row r="876" spans="1:20" outlineLevel="3">
      <c r="A876" s="1000" t="s">
        <v>1294</v>
      </c>
      <c r="B876" s="1000" t="s">
        <v>399</v>
      </c>
      <c r="C876" s="1000">
        <v>10</v>
      </c>
      <c r="D876" s="1001">
        <v>46093</v>
      </c>
      <c r="E876" s="1001">
        <v>46110</v>
      </c>
      <c r="F876" s="1001">
        <v>46093</v>
      </c>
      <c r="G876" s="1001">
        <v>46109</v>
      </c>
      <c r="H876" s="1001">
        <v>0</v>
      </c>
      <c r="I876" s="1000">
        <v>0</v>
      </c>
      <c r="J876" s="1000">
        <v>0</v>
      </c>
      <c r="K876" s="1004">
        <v>1</v>
      </c>
      <c r="L876" s="1004">
        <v>1</v>
      </c>
      <c r="M876" s="1000">
        <v>0</v>
      </c>
      <c r="N876" s="1000">
        <v>0</v>
      </c>
      <c r="O876" s="1000">
        <v>0</v>
      </c>
      <c r="P876" s="1000" t="s">
        <v>364</v>
      </c>
      <c r="Q876" s="1000">
        <v>1</v>
      </c>
      <c r="R876" s="1000">
        <v>1</v>
      </c>
      <c r="S876" s="1000">
        <v>0</v>
      </c>
      <c r="T876" s="1000">
        <v>0</v>
      </c>
    </row>
    <row r="877" spans="1:20" outlineLevel="1">
      <c r="A877" s="955" t="s">
        <v>400</v>
      </c>
      <c r="B877" s="955"/>
      <c r="C877" s="955">
        <v>51</v>
      </c>
      <c r="D877" s="956">
        <v>46070</v>
      </c>
      <c r="E877" s="956">
        <v>46135</v>
      </c>
      <c r="F877" s="956">
        <v>46070</v>
      </c>
      <c r="G877" s="956">
        <v>46134</v>
      </c>
      <c r="H877" s="956">
        <v>0</v>
      </c>
      <c r="I877" s="955">
        <v>0</v>
      </c>
      <c r="J877" s="955">
        <v>0</v>
      </c>
      <c r="K877" s="958">
        <v>0</v>
      </c>
      <c r="L877" s="958">
        <v>0</v>
      </c>
      <c r="M877" s="955">
        <v>0</v>
      </c>
      <c r="N877" s="955">
        <v>0</v>
      </c>
      <c r="O877" s="955">
        <v>0</v>
      </c>
      <c r="P877" s="955"/>
      <c r="Q877" s="955">
        <v>4</v>
      </c>
      <c r="R877" s="955">
        <v>4</v>
      </c>
      <c r="S877" s="955">
        <v>0</v>
      </c>
      <c r="T877" s="955">
        <v>0</v>
      </c>
    </row>
    <row r="878" spans="1:20" outlineLevel="2">
      <c r="A878" s="936" t="s">
        <v>1296</v>
      </c>
      <c r="B878" s="936" t="s">
        <v>404</v>
      </c>
      <c r="C878" s="936">
        <v>51</v>
      </c>
      <c r="D878" s="937">
        <v>46070</v>
      </c>
      <c r="E878" s="937">
        <v>46135</v>
      </c>
      <c r="F878" s="937">
        <v>46070</v>
      </c>
      <c r="G878" s="937">
        <v>46134</v>
      </c>
      <c r="H878" s="937">
        <v>0</v>
      </c>
      <c r="I878" s="936">
        <v>0</v>
      </c>
      <c r="J878" s="936">
        <v>0</v>
      </c>
      <c r="K878" s="939">
        <v>1</v>
      </c>
      <c r="L878" s="939">
        <v>1</v>
      </c>
      <c r="M878" s="936">
        <v>0</v>
      </c>
      <c r="N878" s="936">
        <v>0</v>
      </c>
      <c r="O878" s="936">
        <v>0</v>
      </c>
      <c r="P878" s="936" t="s">
        <v>364</v>
      </c>
      <c r="Q878" s="936">
        <v>1</v>
      </c>
      <c r="R878" s="936">
        <v>1</v>
      </c>
      <c r="S878" s="936">
        <v>0</v>
      </c>
      <c r="T878" s="936">
        <v>0</v>
      </c>
    </row>
    <row r="879" spans="1:20" outlineLevel="2">
      <c r="A879" s="936" t="s">
        <v>1297</v>
      </c>
      <c r="B879" s="936" t="s">
        <v>406</v>
      </c>
      <c r="C879" s="936">
        <v>51</v>
      </c>
      <c r="D879" s="937">
        <v>46070</v>
      </c>
      <c r="E879" s="937">
        <v>46135</v>
      </c>
      <c r="F879" s="937">
        <v>46070</v>
      </c>
      <c r="G879" s="937">
        <v>46134</v>
      </c>
      <c r="H879" s="937">
        <v>0</v>
      </c>
      <c r="I879" s="936">
        <v>0</v>
      </c>
      <c r="J879" s="936">
        <v>0</v>
      </c>
      <c r="K879" s="939">
        <v>1</v>
      </c>
      <c r="L879" s="939">
        <v>1</v>
      </c>
      <c r="M879" s="936">
        <v>0</v>
      </c>
      <c r="N879" s="936">
        <v>0</v>
      </c>
      <c r="O879" s="936">
        <v>0</v>
      </c>
      <c r="P879" s="936" t="s">
        <v>364</v>
      </c>
      <c r="Q879" s="936">
        <v>1</v>
      </c>
      <c r="R879" s="936">
        <v>1</v>
      </c>
      <c r="S879" s="936">
        <v>0</v>
      </c>
      <c r="T879" s="936">
        <v>0</v>
      </c>
    </row>
    <row r="880" spans="1:20" outlineLevel="2">
      <c r="A880" s="936" t="s">
        <v>1298</v>
      </c>
      <c r="B880" s="936" t="s">
        <v>408</v>
      </c>
      <c r="C880" s="936">
        <v>6</v>
      </c>
      <c r="D880" s="937">
        <v>46081</v>
      </c>
      <c r="E880" s="937">
        <v>46088</v>
      </c>
      <c r="F880" s="937">
        <v>46081</v>
      </c>
      <c r="G880" s="937">
        <v>46086</v>
      </c>
      <c r="H880" s="937">
        <v>0</v>
      </c>
      <c r="I880" s="936">
        <v>0</v>
      </c>
      <c r="J880" s="936">
        <v>0</v>
      </c>
      <c r="K880" s="939">
        <v>1</v>
      </c>
      <c r="L880" s="939">
        <v>1</v>
      </c>
      <c r="M880" s="936">
        <v>0</v>
      </c>
      <c r="N880" s="936">
        <v>0</v>
      </c>
      <c r="O880" s="936">
        <v>0</v>
      </c>
      <c r="P880" s="936" t="s">
        <v>364</v>
      </c>
      <c r="Q880" s="936">
        <v>1</v>
      </c>
      <c r="R880" s="936">
        <v>1</v>
      </c>
      <c r="S880" s="936">
        <v>0</v>
      </c>
      <c r="T880" s="936">
        <v>0</v>
      </c>
    </row>
    <row r="881" spans="1:20" outlineLevel="2">
      <c r="A881" s="1000" t="s">
        <v>1295</v>
      </c>
      <c r="B881" s="1000" t="s">
        <v>402</v>
      </c>
      <c r="C881" s="1000">
        <v>16</v>
      </c>
      <c r="D881" s="1001">
        <v>46093</v>
      </c>
      <c r="E881" s="1001">
        <v>46117</v>
      </c>
      <c r="F881" s="1001">
        <v>46093</v>
      </c>
      <c r="G881" s="1001">
        <v>46116</v>
      </c>
      <c r="H881" s="1002">
        <v>0</v>
      </c>
      <c r="I881" s="1002">
        <v>0</v>
      </c>
      <c r="J881" s="1002">
        <v>0</v>
      </c>
      <c r="K881" s="1003">
        <v>1</v>
      </c>
      <c r="L881" s="1003">
        <v>1</v>
      </c>
      <c r="M881" s="1002">
        <v>0</v>
      </c>
      <c r="N881" s="1000">
        <v>0</v>
      </c>
      <c r="O881" s="1000">
        <v>0</v>
      </c>
      <c r="P881" s="1002" t="s">
        <v>364</v>
      </c>
      <c r="Q881" s="1000">
        <v>1</v>
      </c>
      <c r="R881" s="1000">
        <v>1</v>
      </c>
      <c r="S881" s="1000">
        <v>0</v>
      </c>
      <c r="T881" s="1000">
        <v>0</v>
      </c>
    </row>
    <row r="882" spans="1:20" outlineLevel="1">
      <c r="A882" s="950" t="s">
        <v>409</v>
      </c>
      <c r="B882" s="950"/>
      <c r="C882" s="950">
        <v>118</v>
      </c>
      <c r="D882" s="951">
        <v>46070</v>
      </c>
      <c r="E882" s="951">
        <v>46217</v>
      </c>
      <c r="F882" s="951">
        <v>46070</v>
      </c>
      <c r="G882" s="951">
        <v>46282</v>
      </c>
      <c r="H882" s="952">
        <v>204439.56</v>
      </c>
      <c r="I882" s="952">
        <v>204439.56</v>
      </c>
      <c r="J882" s="952">
        <v>204439.56</v>
      </c>
      <c r="K882" s="953">
        <v>1</v>
      </c>
      <c r="L882" s="953">
        <v>1</v>
      </c>
      <c r="M882" s="950">
        <v>0</v>
      </c>
      <c r="N882" s="950">
        <v>0</v>
      </c>
      <c r="O882" s="950">
        <v>0</v>
      </c>
      <c r="P882" s="950"/>
      <c r="Q882" s="950">
        <v>230</v>
      </c>
      <c r="R882" s="950">
        <v>230</v>
      </c>
      <c r="S882" s="950">
        <v>0</v>
      </c>
      <c r="T882" s="950">
        <v>0</v>
      </c>
    </row>
    <row r="883" spans="1:20" outlineLevel="2">
      <c r="A883" s="959" t="s">
        <v>410</v>
      </c>
      <c r="B883" s="959"/>
      <c r="C883" s="959">
        <v>93</v>
      </c>
      <c r="D883" s="960">
        <v>46070</v>
      </c>
      <c r="E883" s="960">
        <v>46189</v>
      </c>
      <c r="F883" s="960">
        <v>46070</v>
      </c>
      <c r="G883" s="960">
        <v>46188</v>
      </c>
      <c r="H883" s="960">
        <v>0</v>
      </c>
      <c r="I883" s="959">
        <v>0</v>
      </c>
      <c r="J883" s="959">
        <v>0</v>
      </c>
      <c r="K883" s="963">
        <v>0</v>
      </c>
      <c r="L883" s="963">
        <v>0</v>
      </c>
      <c r="M883" s="959">
        <v>0</v>
      </c>
      <c r="N883" s="959">
        <v>0</v>
      </c>
      <c r="O883" s="959">
        <v>0</v>
      </c>
      <c r="P883" s="959"/>
      <c r="Q883" s="959">
        <v>48</v>
      </c>
      <c r="R883" s="959">
        <v>48</v>
      </c>
      <c r="S883" s="959">
        <v>0</v>
      </c>
      <c r="T883" s="959">
        <v>0</v>
      </c>
    </row>
    <row r="884" spans="1:20" outlineLevel="3">
      <c r="A884" s="967" t="s">
        <v>411</v>
      </c>
      <c r="B884" s="967"/>
      <c r="C884" s="967">
        <v>61</v>
      </c>
      <c r="D884" s="968">
        <v>46070</v>
      </c>
      <c r="E884" s="968">
        <v>46147</v>
      </c>
      <c r="F884" s="968">
        <v>46070</v>
      </c>
      <c r="G884" s="968">
        <v>46146</v>
      </c>
      <c r="H884" s="968">
        <v>0</v>
      </c>
      <c r="I884" s="967">
        <v>0</v>
      </c>
      <c r="J884" s="967">
        <v>0</v>
      </c>
      <c r="K884" s="971">
        <v>0</v>
      </c>
      <c r="L884" s="971">
        <v>0</v>
      </c>
      <c r="M884" s="967">
        <v>0</v>
      </c>
      <c r="N884" s="967">
        <v>0</v>
      </c>
      <c r="O884" s="967">
        <v>0</v>
      </c>
      <c r="P884" s="967"/>
      <c r="Q884" s="967">
        <v>8</v>
      </c>
      <c r="R884" s="967">
        <v>8</v>
      </c>
      <c r="S884" s="967">
        <v>0</v>
      </c>
      <c r="T884" s="967">
        <v>0</v>
      </c>
    </row>
    <row r="885" spans="1:20" outlineLevel="4">
      <c r="A885" s="981" t="s">
        <v>412</v>
      </c>
      <c r="B885" s="981"/>
      <c r="C885" s="981">
        <v>57</v>
      </c>
      <c r="D885" s="982">
        <v>46070</v>
      </c>
      <c r="E885" s="982">
        <v>46142</v>
      </c>
      <c r="F885" s="982">
        <v>46070</v>
      </c>
      <c r="G885" s="982">
        <v>46141</v>
      </c>
      <c r="H885" s="982">
        <v>0</v>
      </c>
      <c r="I885" s="981">
        <v>0</v>
      </c>
      <c r="J885" s="981">
        <v>0</v>
      </c>
      <c r="K885" s="984">
        <v>0</v>
      </c>
      <c r="L885" s="984">
        <v>0</v>
      </c>
      <c r="M885" s="981">
        <v>0</v>
      </c>
      <c r="N885" s="981">
        <v>0</v>
      </c>
      <c r="O885" s="981">
        <v>0</v>
      </c>
      <c r="P885" s="981"/>
      <c r="Q885" s="981">
        <v>2</v>
      </c>
      <c r="R885" s="981">
        <v>2</v>
      </c>
      <c r="S885" s="981">
        <v>0</v>
      </c>
      <c r="T885" s="981">
        <v>0</v>
      </c>
    </row>
    <row r="886" spans="1:20" outlineLevel="5">
      <c r="A886" s="936" t="s">
        <v>1299</v>
      </c>
      <c r="B886" s="936" t="s">
        <v>414</v>
      </c>
      <c r="C886" s="936">
        <v>57</v>
      </c>
      <c r="D886" s="937">
        <v>46070</v>
      </c>
      <c r="E886" s="937">
        <v>46142</v>
      </c>
      <c r="F886" s="937">
        <v>46070</v>
      </c>
      <c r="G886" s="937">
        <v>46141</v>
      </c>
      <c r="H886" s="937">
        <v>0</v>
      </c>
      <c r="I886" s="936">
        <v>0</v>
      </c>
      <c r="J886" s="936">
        <v>0</v>
      </c>
      <c r="K886" s="939">
        <v>1</v>
      </c>
      <c r="L886" s="939">
        <v>1</v>
      </c>
      <c r="M886" s="936">
        <v>0</v>
      </c>
      <c r="N886" s="936">
        <v>0</v>
      </c>
      <c r="O886" s="936">
        <v>0</v>
      </c>
      <c r="P886" s="936" t="s">
        <v>364</v>
      </c>
      <c r="Q886" s="936">
        <v>1</v>
      </c>
      <c r="R886" s="936">
        <v>1</v>
      </c>
      <c r="S886" s="936">
        <v>0</v>
      </c>
      <c r="T886" s="936">
        <v>0</v>
      </c>
    </row>
    <row r="887" spans="1:20" outlineLevel="5">
      <c r="A887" s="1000" t="s">
        <v>1300</v>
      </c>
      <c r="B887" s="1000" t="s">
        <v>416</v>
      </c>
      <c r="C887" s="1000">
        <v>55</v>
      </c>
      <c r="D887" s="1001">
        <v>46072</v>
      </c>
      <c r="E887" s="1001">
        <v>46142</v>
      </c>
      <c r="F887" s="1001">
        <v>46072</v>
      </c>
      <c r="G887" s="1001">
        <v>46141</v>
      </c>
      <c r="H887" s="1001">
        <v>0</v>
      </c>
      <c r="I887" s="1000">
        <v>0</v>
      </c>
      <c r="J887" s="1000">
        <v>0</v>
      </c>
      <c r="K887" s="1004">
        <v>1</v>
      </c>
      <c r="L887" s="1004">
        <v>1</v>
      </c>
      <c r="M887" s="1000">
        <v>0</v>
      </c>
      <c r="N887" s="1000">
        <v>0</v>
      </c>
      <c r="O887" s="1000">
        <v>0</v>
      </c>
      <c r="P887" s="1000" t="s">
        <v>364</v>
      </c>
      <c r="Q887" s="1000">
        <v>1</v>
      </c>
      <c r="R887" s="1000">
        <v>1</v>
      </c>
      <c r="S887" s="1000">
        <v>0</v>
      </c>
      <c r="T887" s="1000">
        <v>0</v>
      </c>
    </row>
    <row r="888" spans="1:20" outlineLevel="4">
      <c r="A888" s="981" t="s">
        <v>423</v>
      </c>
      <c r="B888" s="981"/>
      <c r="C888" s="981">
        <v>41</v>
      </c>
      <c r="D888" s="982">
        <v>46072</v>
      </c>
      <c r="E888" s="982">
        <v>46126</v>
      </c>
      <c r="F888" s="982">
        <v>46072</v>
      </c>
      <c r="G888" s="982">
        <v>46125</v>
      </c>
      <c r="H888" s="982">
        <v>0</v>
      </c>
      <c r="I888" s="981">
        <v>0</v>
      </c>
      <c r="J888" s="981">
        <v>0</v>
      </c>
      <c r="K888" s="984">
        <v>0</v>
      </c>
      <c r="L888" s="984">
        <v>0</v>
      </c>
      <c r="M888" s="981">
        <v>0</v>
      </c>
      <c r="N888" s="981">
        <v>0</v>
      </c>
      <c r="O888" s="981">
        <v>0</v>
      </c>
      <c r="P888" s="981"/>
      <c r="Q888" s="981">
        <v>2</v>
      </c>
      <c r="R888" s="981">
        <v>2</v>
      </c>
      <c r="S888" s="981">
        <v>0</v>
      </c>
      <c r="T888" s="981">
        <v>0</v>
      </c>
    </row>
    <row r="889" spans="1:20" outlineLevel="5">
      <c r="A889" s="936" t="s">
        <v>1301</v>
      </c>
      <c r="B889" s="936" t="s">
        <v>414</v>
      </c>
      <c r="C889" s="936">
        <v>41</v>
      </c>
      <c r="D889" s="937">
        <v>46072</v>
      </c>
      <c r="E889" s="937">
        <v>46126</v>
      </c>
      <c r="F889" s="937">
        <v>46072</v>
      </c>
      <c r="G889" s="937">
        <v>46125</v>
      </c>
      <c r="H889" s="937">
        <v>0</v>
      </c>
      <c r="I889" s="936">
        <v>0</v>
      </c>
      <c r="J889" s="936">
        <v>0</v>
      </c>
      <c r="K889" s="939">
        <v>1</v>
      </c>
      <c r="L889" s="939">
        <v>1</v>
      </c>
      <c r="M889" s="936">
        <v>0</v>
      </c>
      <c r="N889" s="936">
        <v>0</v>
      </c>
      <c r="O889" s="936">
        <v>0</v>
      </c>
      <c r="P889" s="936" t="s">
        <v>364</v>
      </c>
      <c r="Q889" s="936">
        <v>1</v>
      </c>
      <c r="R889" s="936">
        <v>1</v>
      </c>
      <c r="S889" s="936">
        <v>0</v>
      </c>
      <c r="T889" s="936">
        <v>0</v>
      </c>
    </row>
    <row r="890" spans="1:20" outlineLevel="5">
      <c r="A890" s="1000" t="s">
        <v>1302</v>
      </c>
      <c r="B890" s="1000" t="s">
        <v>416</v>
      </c>
      <c r="C890" s="1000">
        <v>39</v>
      </c>
      <c r="D890" s="1001">
        <v>46076</v>
      </c>
      <c r="E890" s="1001">
        <v>46126</v>
      </c>
      <c r="F890" s="1001">
        <v>46076</v>
      </c>
      <c r="G890" s="1001">
        <v>46125</v>
      </c>
      <c r="H890" s="1001">
        <v>0</v>
      </c>
      <c r="I890" s="1000">
        <v>0</v>
      </c>
      <c r="J890" s="1000">
        <v>0</v>
      </c>
      <c r="K890" s="1004">
        <v>1</v>
      </c>
      <c r="L890" s="1004">
        <v>1</v>
      </c>
      <c r="M890" s="1000">
        <v>0</v>
      </c>
      <c r="N890" s="1000">
        <v>0</v>
      </c>
      <c r="O890" s="1000">
        <v>0</v>
      </c>
      <c r="P890" s="1000" t="s">
        <v>364</v>
      </c>
      <c r="Q890" s="1000">
        <v>1</v>
      </c>
      <c r="R890" s="1000">
        <v>1</v>
      </c>
      <c r="S890" s="1000">
        <v>0</v>
      </c>
      <c r="T890" s="1000">
        <v>0</v>
      </c>
    </row>
    <row r="891" spans="1:20" outlineLevel="4">
      <c r="A891" s="981" t="s">
        <v>426</v>
      </c>
      <c r="B891" s="981"/>
      <c r="C891" s="981">
        <v>39</v>
      </c>
      <c r="D891" s="982">
        <v>46076</v>
      </c>
      <c r="E891" s="982">
        <v>46126</v>
      </c>
      <c r="F891" s="982">
        <v>46076</v>
      </c>
      <c r="G891" s="982">
        <v>46125</v>
      </c>
      <c r="H891" s="982">
        <v>0</v>
      </c>
      <c r="I891" s="981">
        <v>0</v>
      </c>
      <c r="J891" s="981">
        <v>0</v>
      </c>
      <c r="K891" s="984">
        <v>0</v>
      </c>
      <c r="L891" s="984">
        <v>0</v>
      </c>
      <c r="M891" s="981">
        <v>0</v>
      </c>
      <c r="N891" s="981">
        <v>0</v>
      </c>
      <c r="O891" s="981">
        <v>0</v>
      </c>
      <c r="P891" s="981"/>
      <c r="Q891" s="981">
        <v>2</v>
      </c>
      <c r="R891" s="981">
        <v>2</v>
      </c>
      <c r="S891" s="981">
        <v>0</v>
      </c>
      <c r="T891" s="981">
        <v>0</v>
      </c>
    </row>
    <row r="892" spans="1:20" outlineLevel="5">
      <c r="A892" s="936" t="s">
        <v>1304</v>
      </c>
      <c r="B892" s="936" t="s">
        <v>414</v>
      </c>
      <c r="C892" s="936">
        <v>39</v>
      </c>
      <c r="D892" s="937">
        <v>46076</v>
      </c>
      <c r="E892" s="937">
        <v>46126</v>
      </c>
      <c r="F892" s="937">
        <v>46076</v>
      </c>
      <c r="G892" s="937">
        <v>46125</v>
      </c>
      <c r="H892" s="937">
        <v>0</v>
      </c>
      <c r="I892" s="936">
        <v>0</v>
      </c>
      <c r="J892" s="936">
        <v>0</v>
      </c>
      <c r="K892" s="939">
        <v>1</v>
      </c>
      <c r="L892" s="939">
        <v>1</v>
      </c>
      <c r="M892" s="936">
        <v>0</v>
      </c>
      <c r="N892" s="936">
        <v>0</v>
      </c>
      <c r="O892" s="936">
        <v>0</v>
      </c>
      <c r="P892" s="936" t="s">
        <v>364</v>
      </c>
      <c r="Q892" s="936">
        <v>1</v>
      </c>
      <c r="R892" s="936">
        <v>1</v>
      </c>
      <c r="S892" s="936">
        <v>0</v>
      </c>
      <c r="T892" s="936">
        <v>0</v>
      </c>
    </row>
    <row r="893" spans="1:20" outlineLevel="5">
      <c r="A893" s="1000" t="s">
        <v>1303</v>
      </c>
      <c r="B893" s="1000" t="s">
        <v>416</v>
      </c>
      <c r="C893" s="1000">
        <v>37</v>
      </c>
      <c r="D893" s="1001">
        <v>46078</v>
      </c>
      <c r="E893" s="1001">
        <v>46126</v>
      </c>
      <c r="F893" s="1001">
        <v>46078</v>
      </c>
      <c r="G893" s="1001">
        <v>46125</v>
      </c>
      <c r="H893" s="1001">
        <v>0</v>
      </c>
      <c r="I893" s="1000">
        <v>0</v>
      </c>
      <c r="J893" s="1000">
        <v>0</v>
      </c>
      <c r="K893" s="1004">
        <v>1</v>
      </c>
      <c r="L893" s="1004">
        <v>1</v>
      </c>
      <c r="M893" s="1000">
        <v>0</v>
      </c>
      <c r="N893" s="1000">
        <v>0</v>
      </c>
      <c r="O893" s="1000">
        <v>0</v>
      </c>
      <c r="P893" s="1000" t="s">
        <v>364</v>
      </c>
      <c r="Q893" s="1000">
        <v>1</v>
      </c>
      <c r="R893" s="1000">
        <v>1</v>
      </c>
      <c r="S893" s="1000">
        <v>0</v>
      </c>
      <c r="T893" s="1000">
        <v>0</v>
      </c>
    </row>
    <row r="894" spans="1:20" outlineLevel="4">
      <c r="A894" s="981" t="s">
        <v>429</v>
      </c>
      <c r="B894" s="981"/>
      <c r="C894" s="981">
        <v>55</v>
      </c>
      <c r="D894" s="982">
        <v>46078</v>
      </c>
      <c r="E894" s="982">
        <v>46147</v>
      </c>
      <c r="F894" s="982">
        <v>46078</v>
      </c>
      <c r="G894" s="982">
        <v>46146</v>
      </c>
      <c r="H894" s="982">
        <v>0</v>
      </c>
      <c r="I894" s="981">
        <v>0</v>
      </c>
      <c r="J894" s="981">
        <v>0</v>
      </c>
      <c r="K894" s="984">
        <v>0</v>
      </c>
      <c r="L894" s="984">
        <v>0</v>
      </c>
      <c r="M894" s="981">
        <v>0</v>
      </c>
      <c r="N894" s="981">
        <v>0</v>
      </c>
      <c r="O894" s="981">
        <v>0</v>
      </c>
      <c r="P894" s="981"/>
      <c r="Q894" s="981">
        <v>2</v>
      </c>
      <c r="R894" s="981">
        <v>2</v>
      </c>
      <c r="S894" s="981">
        <v>0</v>
      </c>
      <c r="T894" s="981">
        <v>0</v>
      </c>
    </row>
    <row r="895" spans="1:20" outlineLevel="5">
      <c r="A895" s="936" t="s">
        <v>1305</v>
      </c>
      <c r="B895" s="936" t="s">
        <v>431</v>
      </c>
      <c r="C895" s="936">
        <v>55</v>
      </c>
      <c r="D895" s="937">
        <v>46078</v>
      </c>
      <c r="E895" s="937">
        <v>46147</v>
      </c>
      <c r="F895" s="937">
        <v>46078</v>
      </c>
      <c r="G895" s="937">
        <v>46146</v>
      </c>
      <c r="H895" s="937">
        <v>0</v>
      </c>
      <c r="I895" s="936">
        <v>0</v>
      </c>
      <c r="J895" s="936">
        <v>0</v>
      </c>
      <c r="K895" s="939">
        <v>1</v>
      </c>
      <c r="L895" s="939">
        <v>1</v>
      </c>
      <c r="M895" s="936">
        <v>0</v>
      </c>
      <c r="N895" s="936">
        <v>0</v>
      </c>
      <c r="O895" s="936">
        <v>0</v>
      </c>
      <c r="P895" s="936" t="s">
        <v>364</v>
      </c>
      <c r="Q895" s="936">
        <v>1</v>
      </c>
      <c r="R895" s="936">
        <v>1</v>
      </c>
      <c r="S895" s="936">
        <v>0</v>
      </c>
      <c r="T895" s="936">
        <v>0</v>
      </c>
    </row>
    <row r="896" spans="1:20" outlineLevel="5">
      <c r="A896" s="1000" t="s">
        <v>1306</v>
      </c>
      <c r="B896" s="1000" t="s">
        <v>433</v>
      </c>
      <c r="C896" s="1000">
        <v>52</v>
      </c>
      <c r="D896" s="1001">
        <v>46082</v>
      </c>
      <c r="E896" s="1001">
        <v>46147</v>
      </c>
      <c r="F896" s="1001">
        <v>46082</v>
      </c>
      <c r="G896" s="1001">
        <v>46146</v>
      </c>
      <c r="H896" s="1001">
        <v>0</v>
      </c>
      <c r="I896" s="1000">
        <v>0</v>
      </c>
      <c r="J896" s="1000">
        <v>0</v>
      </c>
      <c r="K896" s="1004">
        <v>1</v>
      </c>
      <c r="L896" s="1004">
        <v>1</v>
      </c>
      <c r="M896" s="1000">
        <v>0</v>
      </c>
      <c r="N896" s="1000">
        <v>0</v>
      </c>
      <c r="O896" s="1000">
        <v>0</v>
      </c>
      <c r="P896" s="1000" t="s">
        <v>364</v>
      </c>
      <c r="Q896" s="1000">
        <v>1</v>
      </c>
      <c r="R896" s="1000">
        <v>1</v>
      </c>
      <c r="S896" s="1000">
        <v>0</v>
      </c>
      <c r="T896" s="1000">
        <v>0</v>
      </c>
    </row>
    <row r="897" spans="1:20" outlineLevel="3">
      <c r="A897" s="967" t="s">
        <v>434</v>
      </c>
      <c r="B897" s="967"/>
      <c r="C897" s="967">
        <v>39</v>
      </c>
      <c r="D897" s="968">
        <v>46076</v>
      </c>
      <c r="E897" s="968">
        <v>46126</v>
      </c>
      <c r="F897" s="968">
        <v>46076</v>
      </c>
      <c r="G897" s="968">
        <v>46125</v>
      </c>
      <c r="H897" s="968">
        <v>0</v>
      </c>
      <c r="I897" s="967">
        <v>0</v>
      </c>
      <c r="J897" s="967">
        <v>0</v>
      </c>
      <c r="K897" s="971">
        <v>0</v>
      </c>
      <c r="L897" s="971">
        <v>0</v>
      </c>
      <c r="M897" s="967">
        <v>0</v>
      </c>
      <c r="N897" s="967">
        <v>0</v>
      </c>
      <c r="O897" s="967">
        <v>0</v>
      </c>
      <c r="P897" s="967"/>
      <c r="Q897" s="967">
        <v>10</v>
      </c>
      <c r="R897" s="967">
        <v>10</v>
      </c>
      <c r="S897" s="967">
        <v>0</v>
      </c>
      <c r="T897" s="967">
        <v>0</v>
      </c>
    </row>
    <row r="898" spans="1:20" outlineLevel="4">
      <c r="A898" s="981" t="s">
        <v>423</v>
      </c>
      <c r="B898" s="981"/>
      <c r="C898" s="981">
        <v>39</v>
      </c>
      <c r="D898" s="982">
        <v>46076</v>
      </c>
      <c r="E898" s="982">
        <v>46126</v>
      </c>
      <c r="F898" s="982">
        <v>46076</v>
      </c>
      <c r="G898" s="982">
        <v>46125</v>
      </c>
      <c r="H898" s="982">
        <v>0</v>
      </c>
      <c r="I898" s="981">
        <v>0</v>
      </c>
      <c r="J898" s="981">
        <v>0</v>
      </c>
      <c r="K898" s="984">
        <v>0</v>
      </c>
      <c r="L898" s="984">
        <v>0</v>
      </c>
      <c r="M898" s="981">
        <v>0</v>
      </c>
      <c r="N898" s="981">
        <v>0</v>
      </c>
      <c r="O898" s="981">
        <v>0</v>
      </c>
      <c r="P898" s="981"/>
      <c r="Q898" s="981">
        <v>10</v>
      </c>
      <c r="R898" s="981">
        <v>10</v>
      </c>
      <c r="S898" s="981">
        <v>0</v>
      </c>
      <c r="T898" s="981">
        <v>0</v>
      </c>
    </row>
    <row r="899" spans="1:20" outlineLevel="5">
      <c r="A899" s="936" t="s">
        <v>1307</v>
      </c>
      <c r="B899" s="936" t="s">
        <v>436</v>
      </c>
      <c r="C899" s="936">
        <v>36</v>
      </c>
      <c r="D899" s="937">
        <v>46076</v>
      </c>
      <c r="E899" s="937">
        <v>46123</v>
      </c>
      <c r="F899" s="937">
        <v>46076</v>
      </c>
      <c r="G899" s="937">
        <v>46121</v>
      </c>
      <c r="H899" s="937">
        <v>0</v>
      </c>
      <c r="I899" s="936">
        <v>0</v>
      </c>
      <c r="J899" s="936">
        <v>0</v>
      </c>
      <c r="K899" s="939">
        <v>1</v>
      </c>
      <c r="L899" s="939">
        <v>1</v>
      </c>
      <c r="M899" s="936">
        <v>0</v>
      </c>
      <c r="N899" s="936">
        <v>0</v>
      </c>
      <c r="O899" s="936">
        <v>0</v>
      </c>
      <c r="P899" s="936" t="s">
        <v>364</v>
      </c>
      <c r="Q899" s="936">
        <v>1</v>
      </c>
      <c r="R899" s="936">
        <v>1</v>
      </c>
      <c r="S899" s="936">
        <v>0</v>
      </c>
      <c r="T899" s="936">
        <v>0</v>
      </c>
    </row>
    <row r="900" spans="1:20" outlineLevel="5">
      <c r="A900" s="936" t="s">
        <v>1309</v>
      </c>
      <c r="B900" s="936" t="s">
        <v>440</v>
      </c>
      <c r="C900" s="936">
        <v>35</v>
      </c>
      <c r="D900" s="937">
        <v>46081</v>
      </c>
      <c r="E900" s="937">
        <v>46126</v>
      </c>
      <c r="F900" s="937">
        <v>46081</v>
      </c>
      <c r="G900" s="937">
        <v>46125</v>
      </c>
      <c r="H900" s="937">
        <v>0</v>
      </c>
      <c r="I900" s="936">
        <v>0</v>
      </c>
      <c r="J900" s="936">
        <v>0</v>
      </c>
      <c r="K900" s="939">
        <v>1</v>
      </c>
      <c r="L900" s="939">
        <v>1</v>
      </c>
      <c r="M900" s="936">
        <v>0</v>
      </c>
      <c r="N900" s="936">
        <v>0</v>
      </c>
      <c r="O900" s="936">
        <v>0</v>
      </c>
      <c r="P900" s="936" t="s">
        <v>364</v>
      </c>
      <c r="Q900" s="936">
        <v>1</v>
      </c>
      <c r="R900" s="936">
        <v>1</v>
      </c>
      <c r="S900" s="936">
        <v>0</v>
      </c>
      <c r="T900" s="936">
        <v>0</v>
      </c>
    </row>
    <row r="901" spans="1:20" outlineLevel="5">
      <c r="A901" s="936" t="s">
        <v>1312</v>
      </c>
      <c r="B901" s="936" t="s">
        <v>446</v>
      </c>
      <c r="C901" s="936">
        <v>32</v>
      </c>
      <c r="D901" s="937">
        <v>46081</v>
      </c>
      <c r="E901" s="937">
        <v>46121</v>
      </c>
      <c r="F901" s="937">
        <v>46081</v>
      </c>
      <c r="G901" s="937">
        <v>46121</v>
      </c>
      <c r="H901" s="937">
        <v>0</v>
      </c>
      <c r="I901" s="936">
        <v>0</v>
      </c>
      <c r="J901" s="936">
        <v>0</v>
      </c>
      <c r="K901" s="939">
        <v>1</v>
      </c>
      <c r="L901" s="939">
        <v>1</v>
      </c>
      <c r="M901" s="936">
        <v>0</v>
      </c>
      <c r="N901" s="936">
        <v>0</v>
      </c>
      <c r="O901" s="936">
        <v>0</v>
      </c>
      <c r="P901" s="936" t="s">
        <v>364</v>
      </c>
      <c r="Q901" s="936">
        <v>1</v>
      </c>
      <c r="R901" s="936">
        <v>1</v>
      </c>
      <c r="S901" s="936">
        <v>0</v>
      </c>
      <c r="T901" s="936">
        <v>0</v>
      </c>
    </row>
    <row r="902" spans="1:20" outlineLevel="5">
      <c r="A902" s="936" t="s">
        <v>1313</v>
      </c>
      <c r="B902" s="936" t="s">
        <v>448</v>
      </c>
      <c r="C902" s="936">
        <v>32</v>
      </c>
      <c r="D902" s="937">
        <v>46081</v>
      </c>
      <c r="E902" s="937">
        <v>46123</v>
      </c>
      <c r="F902" s="937">
        <v>46081</v>
      </c>
      <c r="G902" s="937">
        <v>46121</v>
      </c>
      <c r="H902" s="937">
        <v>0</v>
      </c>
      <c r="I902" s="936">
        <v>0</v>
      </c>
      <c r="J902" s="936">
        <v>0</v>
      </c>
      <c r="K902" s="939">
        <v>1</v>
      </c>
      <c r="L902" s="939">
        <v>1</v>
      </c>
      <c r="M902" s="936">
        <v>0</v>
      </c>
      <c r="N902" s="936">
        <v>0</v>
      </c>
      <c r="O902" s="936">
        <v>0</v>
      </c>
      <c r="P902" s="936" t="s">
        <v>364</v>
      </c>
      <c r="Q902" s="936">
        <v>1</v>
      </c>
      <c r="R902" s="936">
        <v>1</v>
      </c>
      <c r="S902" s="936">
        <v>0</v>
      </c>
      <c r="T902" s="936">
        <v>0</v>
      </c>
    </row>
    <row r="903" spans="1:20" outlineLevel="5">
      <c r="A903" s="936" t="s">
        <v>1314</v>
      </c>
      <c r="B903" s="936" t="s">
        <v>450</v>
      </c>
      <c r="C903" s="936">
        <v>35</v>
      </c>
      <c r="D903" s="937">
        <v>46081</v>
      </c>
      <c r="E903" s="937">
        <v>46126</v>
      </c>
      <c r="F903" s="937">
        <v>46081</v>
      </c>
      <c r="G903" s="937">
        <v>46125</v>
      </c>
      <c r="H903" s="937">
        <v>0</v>
      </c>
      <c r="I903" s="936">
        <v>0</v>
      </c>
      <c r="J903" s="936">
        <v>0</v>
      </c>
      <c r="K903" s="939">
        <v>1</v>
      </c>
      <c r="L903" s="939">
        <v>1</v>
      </c>
      <c r="M903" s="936">
        <v>0</v>
      </c>
      <c r="N903" s="936">
        <v>0</v>
      </c>
      <c r="O903" s="936">
        <v>0</v>
      </c>
      <c r="P903" s="936" t="s">
        <v>364</v>
      </c>
      <c r="Q903" s="936">
        <v>1</v>
      </c>
      <c r="R903" s="936">
        <v>1</v>
      </c>
      <c r="S903" s="936">
        <v>0</v>
      </c>
      <c r="T903" s="936">
        <v>0</v>
      </c>
    </row>
    <row r="904" spans="1:20" outlineLevel="5">
      <c r="A904" s="936" t="s">
        <v>1310</v>
      </c>
      <c r="B904" s="936" t="s">
        <v>442</v>
      </c>
      <c r="C904" s="936">
        <v>29</v>
      </c>
      <c r="D904" s="937">
        <v>46084</v>
      </c>
      <c r="E904" s="937">
        <v>46123</v>
      </c>
      <c r="F904" s="937">
        <v>46084</v>
      </c>
      <c r="G904" s="937">
        <v>46121</v>
      </c>
      <c r="H904" s="937">
        <v>0</v>
      </c>
      <c r="I904" s="936">
        <v>0</v>
      </c>
      <c r="J904" s="936">
        <v>0</v>
      </c>
      <c r="K904" s="939">
        <v>1</v>
      </c>
      <c r="L904" s="939">
        <v>1</v>
      </c>
      <c r="M904" s="936">
        <v>0</v>
      </c>
      <c r="N904" s="936">
        <v>0</v>
      </c>
      <c r="O904" s="936">
        <v>0</v>
      </c>
      <c r="P904" s="936" t="s">
        <v>364</v>
      </c>
      <c r="Q904" s="936">
        <v>1</v>
      </c>
      <c r="R904" s="936">
        <v>1</v>
      </c>
      <c r="S904" s="936">
        <v>0</v>
      </c>
      <c r="T904" s="936">
        <v>0</v>
      </c>
    </row>
    <row r="905" spans="1:20" outlineLevel="5">
      <c r="A905" s="936" t="s">
        <v>1315</v>
      </c>
      <c r="B905" s="936" t="s">
        <v>452</v>
      </c>
      <c r="C905" s="936">
        <v>32</v>
      </c>
      <c r="D905" s="937">
        <v>46084</v>
      </c>
      <c r="E905" s="937">
        <v>46126</v>
      </c>
      <c r="F905" s="937">
        <v>46084</v>
      </c>
      <c r="G905" s="937">
        <v>46125</v>
      </c>
      <c r="H905" s="937">
        <v>0</v>
      </c>
      <c r="I905" s="936">
        <v>0</v>
      </c>
      <c r="J905" s="936">
        <v>0</v>
      </c>
      <c r="K905" s="939">
        <v>1</v>
      </c>
      <c r="L905" s="939">
        <v>1</v>
      </c>
      <c r="M905" s="936">
        <v>0</v>
      </c>
      <c r="N905" s="936">
        <v>0</v>
      </c>
      <c r="O905" s="936">
        <v>0</v>
      </c>
      <c r="P905" s="936" t="s">
        <v>364</v>
      </c>
      <c r="Q905" s="936">
        <v>1</v>
      </c>
      <c r="R905" s="936">
        <v>1</v>
      </c>
      <c r="S905" s="936">
        <v>0</v>
      </c>
      <c r="T905" s="936">
        <v>0</v>
      </c>
    </row>
    <row r="906" spans="1:20" outlineLevel="5">
      <c r="A906" s="936" t="s">
        <v>1316</v>
      </c>
      <c r="B906" s="936" t="s">
        <v>454</v>
      </c>
      <c r="C906" s="936">
        <v>32</v>
      </c>
      <c r="D906" s="937">
        <v>46084</v>
      </c>
      <c r="E906" s="937">
        <v>46126</v>
      </c>
      <c r="F906" s="937">
        <v>46084</v>
      </c>
      <c r="G906" s="937">
        <v>46125</v>
      </c>
      <c r="H906" s="937">
        <v>0</v>
      </c>
      <c r="I906" s="936">
        <v>0</v>
      </c>
      <c r="J906" s="936">
        <v>0</v>
      </c>
      <c r="K906" s="939">
        <v>1</v>
      </c>
      <c r="L906" s="939">
        <v>1</v>
      </c>
      <c r="M906" s="936">
        <v>0</v>
      </c>
      <c r="N906" s="936">
        <v>0</v>
      </c>
      <c r="O906" s="936">
        <v>0</v>
      </c>
      <c r="P906" s="936" t="s">
        <v>364</v>
      </c>
      <c r="Q906" s="936">
        <v>1</v>
      </c>
      <c r="R906" s="936">
        <v>1</v>
      </c>
      <c r="S906" s="936">
        <v>0</v>
      </c>
      <c r="T906" s="936">
        <v>0</v>
      </c>
    </row>
    <row r="907" spans="1:20" outlineLevel="5">
      <c r="A907" s="936" t="s">
        <v>1308</v>
      </c>
      <c r="B907" s="936" t="s">
        <v>438</v>
      </c>
      <c r="C907" s="936">
        <v>32</v>
      </c>
      <c r="D907" s="937">
        <v>46084</v>
      </c>
      <c r="E907" s="937">
        <v>46126</v>
      </c>
      <c r="F907" s="937">
        <v>46084</v>
      </c>
      <c r="G907" s="937">
        <v>46125</v>
      </c>
      <c r="H907" s="937">
        <v>0</v>
      </c>
      <c r="I907" s="936">
        <v>0</v>
      </c>
      <c r="J907" s="936">
        <v>0</v>
      </c>
      <c r="K907" s="939">
        <v>1</v>
      </c>
      <c r="L907" s="939">
        <v>1</v>
      </c>
      <c r="M907" s="936">
        <v>0</v>
      </c>
      <c r="N907" s="936">
        <v>0</v>
      </c>
      <c r="O907" s="936">
        <v>0</v>
      </c>
      <c r="P907" s="936" t="s">
        <v>364</v>
      </c>
      <c r="Q907" s="936">
        <v>1</v>
      </c>
      <c r="R907" s="936">
        <v>1</v>
      </c>
      <c r="S907" s="936">
        <v>0</v>
      </c>
      <c r="T907" s="936">
        <v>0</v>
      </c>
    </row>
    <row r="908" spans="1:20" outlineLevel="5">
      <c r="A908" s="1000" t="s">
        <v>1311</v>
      </c>
      <c r="B908" s="1000" t="s">
        <v>444</v>
      </c>
      <c r="C908" s="1000">
        <v>27</v>
      </c>
      <c r="D908" s="1001">
        <v>46086</v>
      </c>
      <c r="E908" s="1001">
        <v>46123</v>
      </c>
      <c r="F908" s="1001">
        <v>46086</v>
      </c>
      <c r="G908" s="1001">
        <v>46121</v>
      </c>
      <c r="H908" s="1001">
        <v>0</v>
      </c>
      <c r="I908" s="1000">
        <v>0</v>
      </c>
      <c r="J908" s="1000">
        <v>0</v>
      </c>
      <c r="K908" s="1004">
        <v>1</v>
      </c>
      <c r="L908" s="1004">
        <v>1</v>
      </c>
      <c r="M908" s="1000">
        <v>0</v>
      </c>
      <c r="N908" s="1000">
        <v>0</v>
      </c>
      <c r="O908" s="1000">
        <v>0</v>
      </c>
      <c r="P908" s="1000" t="s">
        <v>364</v>
      </c>
      <c r="Q908" s="1000">
        <v>1</v>
      </c>
      <c r="R908" s="1000">
        <v>1</v>
      </c>
      <c r="S908" s="1000">
        <v>0</v>
      </c>
      <c r="T908" s="1000">
        <v>0</v>
      </c>
    </row>
    <row r="909" spans="1:20" outlineLevel="3">
      <c r="A909" s="972" t="s">
        <v>461</v>
      </c>
      <c r="B909" s="972"/>
      <c r="C909" s="972">
        <v>38</v>
      </c>
      <c r="D909" s="973">
        <v>46077</v>
      </c>
      <c r="E909" s="973">
        <v>46126</v>
      </c>
      <c r="F909" s="973">
        <v>46077</v>
      </c>
      <c r="G909" s="973">
        <v>46125</v>
      </c>
      <c r="H909" s="973">
        <v>0</v>
      </c>
      <c r="I909" s="972">
        <v>0</v>
      </c>
      <c r="J909" s="972">
        <v>0</v>
      </c>
      <c r="K909" s="975">
        <v>0</v>
      </c>
      <c r="L909" s="975">
        <v>0</v>
      </c>
      <c r="M909" s="972">
        <v>0</v>
      </c>
      <c r="N909" s="972">
        <v>0</v>
      </c>
      <c r="O909" s="972">
        <v>0</v>
      </c>
      <c r="P909" s="972"/>
      <c r="Q909" s="972">
        <v>10</v>
      </c>
      <c r="R909" s="972">
        <v>10</v>
      </c>
      <c r="S909" s="972">
        <v>0</v>
      </c>
      <c r="T909" s="972">
        <v>0</v>
      </c>
    </row>
    <row r="910" spans="1:20" outlineLevel="4">
      <c r="A910" s="936" t="s">
        <v>1317</v>
      </c>
      <c r="B910" s="936" t="s">
        <v>463</v>
      </c>
      <c r="C910" s="936">
        <v>38</v>
      </c>
      <c r="D910" s="937">
        <v>46077</v>
      </c>
      <c r="E910" s="937">
        <v>46126</v>
      </c>
      <c r="F910" s="937">
        <v>46077</v>
      </c>
      <c r="G910" s="937">
        <v>46125</v>
      </c>
      <c r="H910" s="937">
        <v>0</v>
      </c>
      <c r="I910" s="936">
        <v>0</v>
      </c>
      <c r="J910" s="936">
        <v>0</v>
      </c>
      <c r="K910" s="939">
        <v>1</v>
      </c>
      <c r="L910" s="939">
        <v>1</v>
      </c>
      <c r="M910" s="936">
        <v>0</v>
      </c>
      <c r="N910" s="936">
        <v>0</v>
      </c>
      <c r="O910" s="936">
        <v>0</v>
      </c>
      <c r="P910" s="936" t="s">
        <v>364</v>
      </c>
      <c r="Q910" s="936">
        <v>1</v>
      </c>
      <c r="R910" s="936">
        <v>1</v>
      </c>
      <c r="S910" s="936">
        <v>0</v>
      </c>
      <c r="T910" s="936">
        <v>0</v>
      </c>
    </row>
    <row r="911" spans="1:20" outlineLevel="4">
      <c r="A911" s="936" t="s">
        <v>1319</v>
      </c>
      <c r="B911" s="936" t="s">
        <v>473</v>
      </c>
      <c r="C911" s="936">
        <v>35</v>
      </c>
      <c r="D911" s="937">
        <v>46077</v>
      </c>
      <c r="E911" s="937">
        <v>46123</v>
      </c>
      <c r="F911" s="937">
        <v>46077</v>
      </c>
      <c r="G911" s="937">
        <v>46121</v>
      </c>
      <c r="H911" s="937">
        <v>0</v>
      </c>
      <c r="I911" s="936">
        <v>0</v>
      </c>
      <c r="J911" s="936">
        <v>0</v>
      </c>
      <c r="K911" s="939">
        <v>1</v>
      </c>
      <c r="L911" s="939">
        <v>1</v>
      </c>
      <c r="M911" s="936">
        <v>0</v>
      </c>
      <c r="N911" s="936">
        <v>0</v>
      </c>
      <c r="O911" s="936">
        <v>0</v>
      </c>
      <c r="P911" s="936" t="s">
        <v>364</v>
      </c>
      <c r="Q911" s="936">
        <v>1</v>
      </c>
      <c r="R911" s="936">
        <v>1</v>
      </c>
      <c r="S911" s="936">
        <v>0</v>
      </c>
      <c r="T911" s="936">
        <v>0</v>
      </c>
    </row>
    <row r="912" spans="1:20" outlineLevel="4">
      <c r="A912" s="936" t="s">
        <v>1320</v>
      </c>
      <c r="B912" s="936" t="s">
        <v>475</v>
      </c>
      <c r="C912" s="936">
        <v>38</v>
      </c>
      <c r="D912" s="937">
        <v>46077</v>
      </c>
      <c r="E912" s="937">
        <v>46126</v>
      </c>
      <c r="F912" s="937">
        <v>46077</v>
      </c>
      <c r="G912" s="937">
        <v>46125</v>
      </c>
      <c r="H912" s="937">
        <v>0</v>
      </c>
      <c r="I912" s="936">
        <v>0</v>
      </c>
      <c r="J912" s="936">
        <v>0</v>
      </c>
      <c r="K912" s="939">
        <v>1</v>
      </c>
      <c r="L912" s="939">
        <v>1</v>
      </c>
      <c r="M912" s="936">
        <v>0</v>
      </c>
      <c r="N912" s="936">
        <v>0</v>
      </c>
      <c r="O912" s="936">
        <v>0</v>
      </c>
      <c r="P912" s="936" t="s">
        <v>364</v>
      </c>
      <c r="Q912" s="936">
        <v>1</v>
      </c>
      <c r="R912" s="936">
        <v>1</v>
      </c>
      <c r="S912" s="936">
        <v>0</v>
      </c>
      <c r="T912" s="936">
        <v>0</v>
      </c>
    </row>
    <row r="913" spans="1:20" outlineLevel="4">
      <c r="A913" s="936" t="s">
        <v>1321</v>
      </c>
      <c r="B913" s="936" t="s">
        <v>477</v>
      </c>
      <c r="C913" s="936">
        <v>38</v>
      </c>
      <c r="D913" s="937">
        <v>46077</v>
      </c>
      <c r="E913" s="937">
        <v>46126</v>
      </c>
      <c r="F913" s="937">
        <v>46077</v>
      </c>
      <c r="G913" s="937">
        <v>46125</v>
      </c>
      <c r="H913" s="937">
        <v>0</v>
      </c>
      <c r="I913" s="936">
        <v>0</v>
      </c>
      <c r="J913" s="936">
        <v>0</v>
      </c>
      <c r="K913" s="939">
        <v>1</v>
      </c>
      <c r="L913" s="939">
        <v>1</v>
      </c>
      <c r="M913" s="936">
        <v>0</v>
      </c>
      <c r="N913" s="936">
        <v>0</v>
      </c>
      <c r="O913" s="936">
        <v>0</v>
      </c>
      <c r="P913" s="936" t="s">
        <v>364</v>
      </c>
      <c r="Q913" s="936">
        <v>1</v>
      </c>
      <c r="R913" s="936">
        <v>1</v>
      </c>
      <c r="S913" s="936">
        <v>0</v>
      </c>
      <c r="T913" s="936">
        <v>0</v>
      </c>
    </row>
    <row r="914" spans="1:20" outlineLevel="4">
      <c r="A914" s="936" t="s">
        <v>1322</v>
      </c>
      <c r="B914" s="936" t="s">
        <v>479</v>
      </c>
      <c r="C914" s="936">
        <v>35</v>
      </c>
      <c r="D914" s="937">
        <v>46077</v>
      </c>
      <c r="E914" s="937">
        <v>46123</v>
      </c>
      <c r="F914" s="937">
        <v>46077</v>
      </c>
      <c r="G914" s="937">
        <v>46121</v>
      </c>
      <c r="H914" s="937">
        <v>0</v>
      </c>
      <c r="I914" s="936">
        <v>0</v>
      </c>
      <c r="J914" s="936">
        <v>0</v>
      </c>
      <c r="K914" s="939">
        <v>1</v>
      </c>
      <c r="L914" s="939">
        <v>1</v>
      </c>
      <c r="M914" s="936">
        <v>0</v>
      </c>
      <c r="N914" s="936">
        <v>0</v>
      </c>
      <c r="O914" s="936">
        <v>0</v>
      </c>
      <c r="P914" s="936" t="s">
        <v>364</v>
      </c>
      <c r="Q914" s="936">
        <v>1</v>
      </c>
      <c r="R914" s="936">
        <v>1</v>
      </c>
      <c r="S914" s="936">
        <v>0</v>
      </c>
      <c r="T914" s="936">
        <v>0</v>
      </c>
    </row>
    <row r="915" spans="1:20" outlineLevel="4">
      <c r="A915" s="936" t="s">
        <v>1323</v>
      </c>
      <c r="B915" s="936" t="s">
        <v>481</v>
      </c>
      <c r="C915" s="936">
        <v>35</v>
      </c>
      <c r="D915" s="937">
        <v>46077</v>
      </c>
      <c r="E915" s="937">
        <v>46123</v>
      </c>
      <c r="F915" s="937">
        <v>46077</v>
      </c>
      <c r="G915" s="937">
        <v>46121</v>
      </c>
      <c r="H915" s="937">
        <v>0</v>
      </c>
      <c r="I915" s="936">
        <v>0</v>
      </c>
      <c r="J915" s="936">
        <v>0</v>
      </c>
      <c r="K915" s="939">
        <v>1</v>
      </c>
      <c r="L915" s="939">
        <v>1</v>
      </c>
      <c r="M915" s="936">
        <v>0</v>
      </c>
      <c r="N915" s="936">
        <v>0</v>
      </c>
      <c r="O915" s="936">
        <v>0</v>
      </c>
      <c r="P915" s="936" t="s">
        <v>364</v>
      </c>
      <c r="Q915" s="936">
        <v>1</v>
      </c>
      <c r="R915" s="936">
        <v>1</v>
      </c>
      <c r="S915" s="936">
        <v>0</v>
      </c>
      <c r="T915" s="936">
        <v>0</v>
      </c>
    </row>
    <row r="916" spans="1:20" outlineLevel="4">
      <c r="A916" s="936" t="s">
        <v>1324</v>
      </c>
      <c r="B916" s="936" t="s">
        <v>483</v>
      </c>
      <c r="C916" s="936">
        <v>35</v>
      </c>
      <c r="D916" s="937">
        <v>46077</v>
      </c>
      <c r="E916" s="937">
        <v>46123</v>
      </c>
      <c r="F916" s="937">
        <v>46077</v>
      </c>
      <c r="G916" s="937">
        <v>46121</v>
      </c>
      <c r="H916" s="937">
        <v>0</v>
      </c>
      <c r="I916" s="936">
        <v>0</v>
      </c>
      <c r="J916" s="936">
        <v>0</v>
      </c>
      <c r="K916" s="939">
        <v>1</v>
      </c>
      <c r="L916" s="939">
        <v>1</v>
      </c>
      <c r="M916" s="936">
        <v>0</v>
      </c>
      <c r="N916" s="936">
        <v>0</v>
      </c>
      <c r="O916" s="936">
        <v>0</v>
      </c>
      <c r="P916" s="936" t="s">
        <v>364</v>
      </c>
      <c r="Q916" s="936">
        <v>1</v>
      </c>
      <c r="R916" s="936">
        <v>1</v>
      </c>
      <c r="S916" s="936">
        <v>0</v>
      </c>
      <c r="T916" s="936">
        <v>0</v>
      </c>
    </row>
    <row r="917" spans="1:20" outlineLevel="4">
      <c r="A917" s="936" t="s">
        <v>1325</v>
      </c>
      <c r="B917" s="936" t="s">
        <v>485</v>
      </c>
      <c r="C917" s="936">
        <v>38</v>
      </c>
      <c r="D917" s="937">
        <v>46077</v>
      </c>
      <c r="E917" s="937">
        <v>46126</v>
      </c>
      <c r="F917" s="937">
        <v>46077</v>
      </c>
      <c r="G917" s="937">
        <v>46125</v>
      </c>
      <c r="H917" s="937">
        <v>0</v>
      </c>
      <c r="I917" s="936">
        <v>0</v>
      </c>
      <c r="J917" s="936">
        <v>0</v>
      </c>
      <c r="K917" s="939">
        <v>1</v>
      </c>
      <c r="L917" s="939">
        <v>1</v>
      </c>
      <c r="M917" s="936">
        <v>0</v>
      </c>
      <c r="N917" s="936">
        <v>0</v>
      </c>
      <c r="O917" s="936">
        <v>0</v>
      </c>
      <c r="P917" s="936" t="s">
        <v>364</v>
      </c>
      <c r="Q917" s="936">
        <v>1</v>
      </c>
      <c r="R917" s="936">
        <v>1</v>
      </c>
      <c r="S917" s="936">
        <v>0</v>
      </c>
      <c r="T917" s="936">
        <v>0</v>
      </c>
    </row>
    <row r="918" spans="1:20" outlineLevel="4">
      <c r="A918" s="936" t="s">
        <v>1326</v>
      </c>
      <c r="B918" s="936" t="s">
        <v>487</v>
      </c>
      <c r="C918" s="936">
        <v>38</v>
      </c>
      <c r="D918" s="937">
        <v>46077</v>
      </c>
      <c r="E918" s="937">
        <v>46126</v>
      </c>
      <c r="F918" s="937">
        <v>46077</v>
      </c>
      <c r="G918" s="937">
        <v>46125</v>
      </c>
      <c r="H918" s="937">
        <v>0</v>
      </c>
      <c r="I918" s="936">
        <v>0</v>
      </c>
      <c r="J918" s="936">
        <v>0</v>
      </c>
      <c r="K918" s="939">
        <v>1</v>
      </c>
      <c r="L918" s="939">
        <v>1</v>
      </c>
      <c r="M918" s="936">
        <v>0</v>
      </c>
      <c r="N918" s="936">
        <v>0</v>
      </c>
      <c r="O918" s="936">
        <v>0</v>
      </c>
      <c r="P918" s="936" t="s">
        <v>364</v>
      </c>
      <c r="Q918" s="936">
        <v>1</v>
      </c>
      <c r="R918" s="936">
        <v>1</v>
      </c>
      <c r="S918" s="936">
        <v>0</v>
      </c>
      <c r="T918" s="936">
        <v>0</v>
      </c>
    </row>
    <row r="919" spans="1:20" outlineLevel="4">
      <c r="A919" s="1000" t="s">
        <v>1318</v>
      </c>
      <c r="B919" s="1000" t="s">
        <v>469</v>
      </c>
      <c r="C919" s="1000">
        <v>35</v>
      </c>
      <c r="D919" s="1001">
        <v>46077</v>
      </c>
      <c r="E919" s="1001">
        <v>46123</v>
      </c>
      <c r="F919" s="1001">
        <v>46077</v>
      </c>
      <c r="G919" s="1001">
        <v>46121</v>
      </c>
      <c r="H919" s="1001">
        <v>0</v>
      </c>
      <c r="I919" s="1000">
        <v>0</v>
      </c>
      <c r="J919" s="1000">
        <v>0</v>
      </c>
      <c r="K919" s="1004">
        <v>1</v>
      </c>
      <c r="L919" s="1004">
        <v>1</v>
      </c>
      <c r="M919" s="1000">
        <v>0</v>
      </c>
      <c r="N919" s="1000">
        <v>0</v>
      </c>
      <c r="O919" s="1000">
        <v>0</v>
      </c>
      <c r="P919" s="1000" t="s">
        <v>364</v>
      </c>
      <c r="Q919" s="1000">
        <v>1</v>
      </c>
      <c r="R919" s="1000">
        <v>1</v>
      </c>
      <c r="S919" s="1000">
        <v>0</v>
      </c>
      <c r="T919" s="1000">
        <v>0</v>
      </c>
    </row>
    <row r="920" spans="1:20" outlineLevel="3">
      <c r="A920" s="967" t="s">
        <v>488</v>
      </c>
      <c r="B920" s="967"/>
      <c r="C920" s="967">
        <v>52</v>
      </c>
      <c r="D920" s="968">
        <v>46082</v>
      </c>
      <c r="E920" s="968">
        <v>46147</v>
      </c>
      <c r="F920" s="968">
        <v>46082</v>
      </c>
      <c r="G920" s="968">
        <v>46146</v>
      </c>
      <c r="H920" s="968">
        <v>0</v>
      </c>
      <c r="I920" s="967">
        <v>0</v>
      </c>
      <c r="J920" s="967">
        <v>0</v>
      </c>
      <c r="K920" s="971">
        <v>0</v>
      </c>
      <c r="L920" s="971">
        <v>0</v>
      </c>
      <c r="M920" s="967">
        <v>0</v>
      </c>
      <c r="N920" s="967">
        <v>0</v>
      </c>
      <c r="O920" s="967">
        <v>0</v>
      </c>
      <c r="P920" s="967"/>
      <c r="Q920" s="967">
        <v>9</v>
      </c>
      <c r="R920" s="967">
        <v>9</v>
      </c>
      <c r="S920" s="967">
        <v>0</v>
      </c>
      <c r="T920" s="967">
        <v>0</v>
      </c>
    </row>
    <row r="921" spans="1:20" outlineLevel="4">
      <c r="A921" s="981" t="s">
        <v>489</v>
      </c>
      <c r="B921" s="981"/>
      <c r="C921" s="981">
        <v>31</v>
      </c>
      <c r="D921" s="982">
        <v>46082</v>
      </c>
      <c r="E921" s="982">
        <v>46123</v>
      </c>
      <c r="F921" s="982">
        <v>46082</v>
      </c>
      <c r="G921" s="982">
        <v>46121</v>
      </c>
      <c r="H921" s="982">
        <v>0</v>
      </c>
      <c r="I921" s="981">
        <v>0</v>
      </c>
      <c r="J921" s="981">
        <v>0</v>
      </c>
      <c r="K921" s="984">
        <v>0</v>
      </c>
      <c r="L921" s="984">
        <v>0</v>
      </c>
      <c r="M921" s="981">
        <v>0</v>
      </c>
      <c r="N921" s="981">
        <v>0</v>
      </c>
      <c r="O921" s="981">
        <v>0</v>
      </c>
      <c r="P921" s="981"/>
      <c r="Q921" s="981">
        <v>4</v>
      </c>
      <c r="R921" s="981">
        <v>4</v>
      </c>
      <c r="S921" s="981">
        <v>0</v>
      </c>
      <c r="T921" s="981">
        <v>0</v>
      </c>
    </row>
    <row r="922" spans="1:20" outlineLevel="5">
      <c r="A922" s="936" t="s">
        <v>1328</v>
      </c>
      <c r="B922" s="936" t="s">
        <v>493</v>
      </c>
      <c r="C922" s="936">
        <v>31</v>
      </c>
      <c r="D922" s="937">
        <v>46082</v>
      </c>
      <c r="E922" s="937">
        <v>46123</v>
      </c>
      <c r="F922" s="937">
        <v>46082</v>
      </c>
      <c r="G922" s="937">
        <v>46121</v>
      </c>
      <c r="H922" s="937">
        <v>0</v>
      </c>
      <c r="I922" s="936">
        <v>0</v>
      </c>
      <c r="J922" s="936">
        <v>0</v>
      </c>
      <c r="K922" s="939">
        <v>1</v>
      </c>
      <c r="L922" s="939">
        <v>1</v>
      </c>
      <c r="M922" s="936">
        <v>0</v>
      </c>
      <c r="N922" s="936">
        <v>0</v>
      </c>
      <c r="O922" s="936">
        <v>0</v>
      </c>
      <c r="P922" s="936" t="s">
        <v>364</v>
      </c>
      <c r="Q922" s="936">
        <v>1</v>
      </c>
      <c r="R922" s="936">
        <v>1</v>
      </c>
      <c r="S922" s="936">
        <v>0</v>
      </c>
      <c r="T922" s="936">
        <v>0</v>
      </c>
    </row>
    <row r="923" spans="1:20" outlineLevel="5">
      <c r="A923" s="936" t="s">
        <v>1327</v>
      </c>
      <c r="B923" s="936" t="s">
        <v>491</v>
      </c>
      <c r="C923" s="936">
        <v>27</v>
      </c>
      <c r="D923" s="937">
        <v>46086</v>
      </c>
      <c r="E923" s="937">
        <v>46123</v>
      </c>
      <c r="F923" s="937">
        <v>46086</v>
      </c>
      <c r="G923" s="937">
        <v>46121</v>
      </c>
      <c r="H923" s="937">
        <v>0</v>
      </c>
      <c r="I923" s="936">
        <v>0</v>
      </c>
      <c r="J923" s="936">
        <v>0</v>
      </c>
      <c r="K923" s="939">
        <v>1</v>
      </c>
      <c r="L923" s="939">
        <v>1</v>
      </c>
      <c r="M923" s="936">
        <v>0</v>
      </c>
      <c r="N923" s="936">
        <v>0</v>
      </c>
      <c r="O923" s="936">
        <v>0</v>
      </c>
      <c r="P923" s="936" t="s">
        <v>364</v>
      </c>
      <c r="Q923" s="936">
        <v>1</v>
      </c>
      <c r="R923" s="936">
        <v>1</v>
      </c>
      <c r="S923" s="936">
        <v>0</v>
      </c>
      <c r="T923" s="936">
        <v>0</v>
      </c>
    </row>
    <row r="924" spans="1:20" outlineLevel="5">
      <c r="A924" s="936" t="s">
        <v>1329</v>
      </c>
      <c r="B924" s="936" t="s">
        <v>495</v>
      </c>
      <c r="C924" s="936">
        <v>27</v>
      </c>
      <c r="D924" s="937">
        <v>46086</v>
      </c>
      <c r="E924" s="937">
        <v>46123</v>
      </c>
      <c r="F924" s="937">
        <v>46086</v>
      </c>
      <c r="G924" s="937">
        <v>46121</v>
      </c>
      <c r="H924" s="937">
        <v>0</v>
      </c>
      <c r="I924" s="936">
        <v>0</v>
      </c>
      <c r="J924" s="936">
        <v>0</v>
      </c>
      <c r="K924" s="939">
        <v>1</v>
      </c>
      <c r="L924" s="939">
        <v>1</v>
      </c>
      <c r="M924" s="936">
        <v>0</v>
      </c>
      <c r="N924" s="936">
        <v>0</v>
      </c>
      <c r="O924" s="936">
        <v>0</v>
      </c>
      <c r="P924" s="936" t="s">
        <v>364</v>
      </c>
      <c r="Q924" s="936">
        <v>1</v>
      </c>
      <c r="R924" s="936">
        <v>1</v>
      </c>
      <c r="S924" s="936">
        <v>0</v>
      </c>
      <c r="T924" s="936">
        <v>0</v>
      </c>
    </row>
    <row r="925" spans="1:20" outlineLevel="5">
      <c r="A925" s="1000" t="s">
        <v>1330</v>
      </c>
      <c r="B925" s="1000" t="s">
        <v>497</v>
      </c>
      <c r="C925" s="1000">
        <v>23</v>
      </c>
      <c r="D925" s="1001">
        <v>46091</v>
      </c>
      <c r="E925" s="1001">
        <v>46123</v>
      </c>
      <c r="F925" s="1001">
        <v>46091</v>
      </c>
      <c r="G925" s="1001">
        <v>46121</v>
      </c>
      <c r="H925" s="1001">
        <v>0</v>
      </c>
      <c r="I925" s="1000">
        <v>0</v>
      </c>
      <c r="J925" s="1000">
        <v>0</v>
      </c>
      <c r="K925" s="1004">
        <v>1</v>
      </c>
      <c r="L925" s="1004">
        <v>1</v>
      </c>
      <c r="M925" s="1000">
        <v>0</v>
      </c>
      <c r="N925" s="1000">
        <v>0</v>
      </c>
      <c r="O925" s="1000">
        <v>0</v>
      </c>
      <c r="P925" s="1000" t="s">
        <v>364</v>
      </c>
      <c r="Q925" s="1000">
        <v>1</v>
      </c>
      <c r="R925" s="1000">
        <v>1</v>
      </c>
      <c r="S925" s="1000">
        <v>0</v>
      </c>
      <c r="T925" s="1000">
        <v>0</v>
      </c>
    </row>
    <row r="926" spans="1:20" outlineLevel="4">
      <c r="A926" s="981" t="s">
        <v>498</v>
      </c>
      <c r="B926" s="981"/>
      <c r="C926" s="981">
        <v>27</v>
      </c>
      <c r="D926" s="982">
        <v>46086</v>
      </c>
      <c r="E926" s="982">
        <v>46123</v>
      </c>
      <c r="F926" s="982">
        <v>46086</v>
      </c>
      <c r="G926" s="982">
        <v>46121</v>
      </c>
      <c r="H926" s="982">
        <v>0</v>
      </c>
      <c r="I926" s="981">
        <v>0</v>
      </c>
      <c r="J926" s="981">
        <v>0</v>
      </c>
      <c r="K926" s="984">
        <v>0</v>
      </c>
      <c r="L926" s="984">
        <v>0</v>
      </c>
      <c r="M926" s="981">
        <v>0</v>
      </c>
      <c r="N926" s="981">
        <v>0</v>
      </c>
      <c r="O926" s="981">
        <v>0</v>
      </c>
      <c r="P926" s="981"/>
      <c r="Q926" s="981">
        <v>3</v>
      </c>
      <c r="R926" s="981">
        <v>3</v>
      </c>
      <c r="S926" s="981">
        <v>0</v>
      </c>
      <c r="T926" s="981">
        <v>0</v>
      </c>
    </row>
    <row r="927" spans="1:20" outlineLevel="5">
      <c r="A927" s="936" t="s">
        <v>1331</v>
      </c>
      <c r="B927" s="936" t="s">
        <v>500</v>
      </c>
      <c r="C927" s="936">
        <v>27</v>
      </c>
      <c r="D927" s="937">
        <v>46086</v>
      </c>
      <c r="E927" s="937">
        <v>46123</v>
      </c>
      <c r="F927" s="937">
        <v>46086</v>
      </c>
      <c r="G927" s="937">
        <v>46121</v>
      </c>
      <c r="H927" s="937">
        <v>0</v>
      </c>
      <c r="I927" s="936">
        <v>0</v>
      </c>
      <c r="J927" s="936">
        <v>0</v>
      </c>
      <c r="K927" s="939">
        <v>1</v>
      </c>
      <c r="L927" s="939">
        <v>1</v>
      </c>
      <c r="M927" s="936">
        <v>0</v>
      </c>
      <c r="N927" s="936">
        <v>0</v>
      </c>
      <c r="O927" s="936">
        <v>0</v>
      </c>
      <c r="P927" s="936" t="s">
        <v>364</v>
      </c>
      <c r="Q927" s="936">
        <v>1</v>
      </c>
      <c r="R927" s="936">
        <v>1</v>
      </c>
      <c r="S927" s="936">
        <v>0</v>
      </c>
      <c r="T927" s="936">
        <v>0</v>
      </c>
    </row>
    <row r="928" spans="1:20" outlineLevel="5">
      <c r="A928" s="936" t="s">
        <v>1332</v>
      </c>
      <c r="B928" s="936" t="s">
        <v>502</v>
      </c>
      <c r="C928" s="936">
        <v>23</v>
      </c>
      <c r="D928" s="937">
        <v>46091</v>
      </c>
      <c r="E928" s="937">
        <v>46123</v>
      </c>
      <c r="F928" s="937">
        <v>46091</v>
      </c>
      <c r="G928" s="937">
        <v>46121</v>
      </c>
      <c r="H928" s="937">
        <v>0</v>
      </c>
      <c r="I928" s="936">
        <v>0</v>
      </c>
      <c r="J928" s="936">
        <v>0</v>
      </c>
      <c r="K928" s="939">
        <v>1</v>
      </c>
      <c r="L928" s="939">
        <v>1</v>
      </c>
      <c r="M928" s="936">
        <v>0</v>
      </c>
      <c r="N928" s="936">
        <v>0</v>
      </c>
      <c r="O928" s="936">
        <v>0</v>
      </c>
      <c r="P928" s="936" t="s">
        <v>364</v>
      </c>
      <c r="Q928" s="936">
        <v>1</v>
      </c>
      <c r="R928" s="936">
        <v>1</v>
      </c>
      <c r="S928" s="936">
        <v>0</v>
      </c>
      <c r="T928" s="936">
        <v>0</v>
      </c>
    </row>
    <row r="929" spans="1:20" outlineLevel="5">
      <c r="A929" s="1000" t="s">
        <v>1333</v>
      </c>
      <c r="B929" s="1000" t="s">
        <v>504</v>
      </c>
      <c r="C929" s="1000">
        <v>20</v>
      </c>
      <c r="D929" s="1001">
        <v>46095</v>
      </c>
      <c r="E929" s="1001">
        <v>46123</v>
      </c>
      <c r="F929" s="1001">
        <v>46095</v>
      </c>
      <c r="G929" s="1001">
        <v>46121</v>
      </c>
      <c r="H929" s="1001">
        <v>0</v>
      </c>
      <c r="I929" s="1000">
        <v>0</v>
      </c>
      <c r="J929" s="1000">
        <v>0</v>
      </c>
      <c r="K929" s="1004">
        <v>1</v>
      </c>
      <c r="L929" s="1004">
        <v>1</v>
      </c>
      <c r="M929" s="1000">
        <v>0</v>
      </c>
      <c r="N929" s="1000">
        <v>0</v>
      </c>
      <c r="O929" s="1000">
        <v>0</v>
      </c>
      <c r="P929" s="1000" t="s">
        <v>364</v>
      </c>
      <c r="Q929" s="1000">
        <v>1</v>
      </c>
      <c r="R929" s="1000">
        <v>1</v>
      </c>
      <c r="S929" s="1000">
        <v>0</v>
      </c>
      <c r="T929" s="1000">
        <v>0</v>
      </c>
    </row>
    <row r="930" spans="1:20" outlineLevel="4">
      <c r="A930" s="981" t="s">
        <v>505</v>
      </c>
      <c r="B930" s="981"/>
      <c r="C930" s="981">
        <v>44</v>
      </c>
      <c r="D930" s="982">
        <v>46091</v>
      </c>
      <c r="E930" s="982">
        <v>46147</v>
      </c>
      <c r="F930" s="982">
        <v>46091</v>
      </c>
      <c r="G930" s="982">
        <v>46146</v>
      </c>
      <c r="H930" s="982">
        <v>0</v>
      </c>
      <c r="I930" s="981">
        <v>0</v>
      </c>
      <c r="J930" s="981">
        <v>0</v>
      </c>
      <c r="K930" s="984">
        <v>0</v>
      </c>
      <c r="L930" s="984">
        <v>0</v>
      </c>
      <c r="M930" s="981">
        <v>0</v>
      </c>
      <c r="N930" s="981">
        <v>0</v>
      </c>
      <c r="O930" s="981">
        <v>0</v>
      </c>
      <c r="P930" s="981"/>
      <c r="Q930" s="981">
        <v>2</v>
      </c>
      <c r="R930" s="981">
        <v>2</v>
      </c>
      <c r="S930" s="981">
        <v>0</v>
      </c>
      <c r="T930" s="981">
        <v>0</v>
      </c>
    </row>
    <row r="931" spans="1:20" outlineLevel="5">
      <c r="A931" s="936" t="s">
        <v>1334</v>
      </c>
      <c r="B931" s="936" t="s">
        <v>507</v>
      </c>
      <c r="C931" s="936">
        <v>44</v>
      </c>
      <c r="D931" s="937">
        <v>46091</v>
      </c>
      <c r="E931" s="937">
        <v>46147</v>
      </c>
      <c r="F931" s="937">
        <v>46091</v>
      </c>
      <c r="G931" s="937">
        <v>46146</v>
      </c>
      <c r="H931" s="937">
        <v>0</v>
      </c>
      <c r="I931" s="936">
        <v>0</v>
      </c>
      <c r="J931" s="936">
        <v>0</v>
      </c>
      <c r="K931" s="939">
        <v>1</v>
      </c>
      <c r="L931" s="939">
        <v>1</v>
      </c>
      <c r="M931" s="936">
        <v>0</v>
      </c>
      <c r="N931" s="936">
        <v>0</v>
      </c>
      <c r="O931" s="936">
        <v>0</v>
      </c>
      <c r="P931" s="936" t="s">
        <v>364</v>
      </c>
      <c r="Q931" s="936">
        <v>1</v>
      </c>
      <c r="R931" s="936">
        <v>1</v>
      </c>
      <c r="S931" s="936">
        <v>0</v>
      </c>
      <c r="T931" s="936">
        <v>0</v>
      </c>
    </row>
    <row r="932" spans="1:20" outlineLevel="5">
      <c r="A932" s="1000" t="s">
        <v>1335</v>
      </c>
      <c r="B932" s="1000" t="s">
        <v>509</v>
      </c>
      <c r="C932" s="1000">
        <v>41</v>
      </c>
      <c r="D932" s="1001">
        <v>46095</v>
      </c>
      <c r="E932" s="1001">
        <v>46147</v>
      </c>
      <c r="F932" s="1001">
        <v>46095</v>
      </c>
      <c r="G932" s="1001">
        <v>46146</v>
      </c>
      <c r="H932" s="1001">
        <v>0</v>
      </c>
      <c r="I932" s="1000">
        <v>0</v>
      </c>
      <c r="J932" s="1000">
        <v>0</v>
      </c>
      <c r="K932" s="1004">
        <v>1</v>
      </c>
      <c r="L932" s="1004">
        <v>1</v>
      </c>
      <c r="M932" s="1000">
        <v>0</v>
      </c>
      <c r="N932" s="1000">
        <v>0</v>
      </c>
      <c r="O932" s="1000">
        <v>0</v>
      </c>
      <c r="P932" s="1000" t="s">
        <v>364</v>
      </c>
      <c r="Q932" s="1000">
        <v>1</v>
      </c>
      <c r="R932" s="1000">
        <v>1</v>
      </c>
      <c r="S932" s="1000">
        <v>0</v>
      </c>
      <c r="T932" s="1000">
        <v>0</v>
      </c>
    </row>
    <row r="933" spans="1:20" outlineLevel="3">
      <c r="A933" s="967" t="s">
        <v>512</v>
      </c>
      <c r="B933" s="967"/>
      <c r="C933" s="967">
        <v>27</v>
      </c>
      <c r="D933" s="968">
        <v>46153</v>
      </c>
      <c r="E933" s="968">
        <v>46189</v>
      </c>
      <c r="F933" s="968">
        <v>46153</v>
      </c>
      <c r="G933" s="968">
        <v>46188</v>
      </c>
      <c r="H933" s="968">
        <v>0</v>
      </c>
      <c r="I933" s="967">
        <v>0</v>
      </c>
      <c r="J933" s="967">
        <v>0</v>
      </c>
      <c r="K933" s="971">
        <v>0</v>
      </c>
      <c r="L933" s="971">
        <v>0</v>
      </c>
      <c r="M933" s="967">
        <v>0</v>
      </c>
      <c r="N933" s="967">
        <v>0</v>
      </c>
      <c r="O933" s="967">
        <v>0</v>
      </c>
      <c r="P933" s="967"/>
      <c r="Q933" s="967">
        <v>11</v>
      </c>
      <c r="R933" s="967">
        <v>11</v>
      </c>
      <c r="S933" s="967">
        <v>0</v>
      </c>
      <c r="T933" s="967">
        <v>0</v>
      </c>
    </row>
    <row r="934" spans="1:20" outlineLevel="4">
      <c r="A934" s="981" t="s">
        <v>513</v>
      </c>
      <c r="B934" s="981"/>
      <c r="C934" s="981">
        <v>27</v>
      </c>
      <c r="D934" s="982">
        <v>46153</v>
      </c>
      <c r="E934" s="982">
        <v>46189</v>
      </c>
      <c r="F934" s="982">
        <v>46153</v>
      </c>
      <c r="G934" s="982">
        <v>46188</v>
      </c>
      <c r="H934" s="982">
        <v>0</v>
      </c>
      <c r="I934" s="981">
        <v>0</v>
      </c>
      <c r="J934" s="981">
        <v>0</v>
      </c>
      <c r="K934" s="984">
        <v>0</v>
      </c>
      <c r="L934" s="984">
        <v>0</v>
      </c>
      <c r="M934" s="981">
        <v>0</v>
      </c>
      <c r="N934" s="981">
        <v>0</v>
      </c>
      <c r="O934" s="981">
        <v>0</v>
      </c>
      <c r="P934" s="981"/>
      <c r="Q934" s="981">
        <v>4</v>
      </c>
      <c r="R934" s="981">
        <v>4</v>
      </c>
      <c r="S934" s="981">
        <v>0</v>
      </c>
      <c r="T934" s="981">
        <v>0</v>
      </c>
    </row>
    <row r="935" spans="1:20" outlineLevel="5">
      <c r="A935" s="936" t="s">
        <v>1336</v>
      </c>
      <c r="B935" s="936" t="s">
        <v>515</v>
      </c>
      <c r="C935" s="936">
        <v>27</v>
      </c>
      <c r="D935" s="937">
        <v>46153</v>
      </c>
      <c r="E935" s="937">
        <v>46189</v>
      </c>
      <c r="F935" s="937">
        <v>46153</v>
      </c>
      <c r="G935" s="937">
        <v>46188</v>
      </c>
      <c r="H935" s="937">
        <v>0</v>
      </c>
      <c r="I935" s="936">
        <v>0</v>
      </c>
      <c r="J935" s="936">
        <v>0</v>
      </c>
      <c r="K935" s="939">
        <v>1</v>
      </c>
      <c r="L935" s="939">
        <v>1</v>
      </c>
      <c r="M935" s="936">
        <v>0</v>
      </c>
      <c r="N935" s="936">
        <v>0</v>
      </c>
      <c r="O935" s="936">
        <v>0</v>
      </c>
      <c r="P935" s="936" t="s">
        <v>364</v>
      </c>
      <c r="Q935" s="936">
        <v>1</v>
      </c>
      <c r="R935" s="936">
        <v>1</v>
      </c>
      <c r="S935" s="936">
        <v>0</v>
      </c>
      <c r="T935" s="936">
        <v>0</v>
      </c>
    </row>
    <row r="936" spans="1:20" outlineLevel="5">
      <c r="A936" s="936" t="s">
        <v>1337</v>
      </c>
      <c r="B936" s="936" t="s">
        <v>517</v>
      </c>
      <c r="C936" s="936">
        <v>27</v>
      </c>
      <c r="D936" s="937">
        <v>46153</v>
      </c>
      <c r="E936" s="937">
        <v>46189</v>
      </c>
      <c r="F936" s="937">
        <v>46153</v>
      </c>
      <c r="G936" s="937">
        <v>46188</v>
      </c>
      <c r="H936" s="937">
        <v>0</v>
      </c>
      <c r="I936" s="936">
        <v>0</v>
      </c>
      <c r="J936" s="936">
        <v>0</v>
      </c>
      <c r="K936" s="939">
        <v>1</v>
      </c>
      <c r="L936" s="939">
        <v>1</v>
      </c>
      <c r="M936" s="936">
        <v>0</v>
      </c>
      <c r="N936" s="936">
        <v>0</v>
      </c>
      <c r="O936" s="936">
        <v>0</v>
      </c>
      <c r="P936" s="936" t="s">
        <v>364</v>
      </c>
      <c r="Q936" s="936">
        <v>1</v>
      </c>
      <c r="R936" s="936">
        <v>1</v>
      </c>
      <c r="S936" s="936">
        <v>0</v>
      </c>
      <c r="T936" s="936">
        <v>0</v>
      </c>
    </row>
    <row r="937" spans="1:20" outlineLevel="5">
      <c r="A937" s="936" t="s">
        <v>1338</v>
      </c>
      <c r="B937" s="936" t="s">
        <v>519</v>
      </c>
      <c r="C937" s="936">
        <v>27</v>
      </c>
      <c r="D937" s="937">
        <v>46153</v>
      </c>
      <c r="E937" s="937">
        <v>46189</v>
      </c>
      <c r="F937" s="937">
        <v>46153</v>
      </c>
      <c r="G937" s="937">
        <v>46188</v>
      </c>
      <c r="H937" s="937">
        <v>0</v>
      </c>
      <c r="I937" s="936">
        <v>0</v>
      </c>
      <c r="J937" s="936">
        <v>0</v>
      </c>
      <c r="K937" s="939">
        <v>1</v>
      </c>
      <c r="L937" s="939">
        <v>1</v>
      </c>
      <c r="M937" s="936">
        <v>0</v>
      </c>
      <c r="N937" s="936">
        <v>0</v>
      </c>
      <c r="O937" s="936">
        <v>0</v>
      </c>
      <c r="P937" s="936" t="s">
        <v>364</v>
      </c>
      <c r="Q937" s="936">
        <v>1</v>
      </c>
      <c r="R937" s="936">
        <v>1</v>
      </c>
      <c r="S937" s="936">
        <v>0</v>
      </c>
      <c r="T937" s="936">
        <v>0</v>
      </c>
    </row>
    <row r="938" spans="1:20" outlineLevel="5">
      <c r="A938" s="1000" t="s">
        <v>1339</v>
      </c>
      <c r="B938" s="1000" t="s">
        <v>521</v>
      </c>
      <c r="C938" s="1000">
        <v>27</v>
      </c>
      <c r="D938" s="1001">
        <v>46153</v>
      </c>
      <c r="E938" s="1001">
        <v>46189</v>
      </c>
      <c r="F938" s="1001">
        <v>46153</v>
      </c>
      <c r="G938" s="1001">
        <v>46188</v>
      </c>
      <c r="H938" s="1001">
        <v>0</v>
      </c>
      <c r="I938" s="1000">
        <v>0</v>
      </c>
      <c r="J938" s="1000">
        <v>0</v>
      </c>
      <c r="K938" s="1004">
        <v>1</v>
      </c>
      <c r="L938" s="1004">
        <v>1</v>
      </c>
      <c r="M938" s="1000">
        <v>0</v>
      </c>
      <c r="N938" s="1000">
        <v>0</v>
      </c>
      <c r="O938" s="1000">
        <v>0</v>
      </c>
      <c r="P938" s="1000" t="s">
        <v>364</v>
      </c>
      <c r="Q938" s="1000">
        <v>1</v>
      </c>
      <c r="R938" s="1000">
        <v>1</v>
      </c>
      <c r="S938" s="1000">
        <v>0</v>
      </c>
      <c r="T938" s="1000">
        <v>0</v>
      </c>
    </row>
    <row r="939" spans="1:20" outlineLevel="4">
      <c r="A939" s="981" t="s">
        <v>522</v>
      </c>
      <c r="B939" s="981"/>
      <c r="C939" s="981">
        <v>27</v>
      </c>
      <c r="D939" s="982">
        <v>46153</v>
      </c>
      <c r="E939" s="982">
        <v>46189</v>
      </c>
      <c r="F939" s="982">
        <v>46153</v>
      </c>
      <c r="G939" s="982">
        <v>46188</v>
      </c>
      <c r="H939" s="982">
        <v>0</v>
      </c>
      <c r="I939" s="981">
        <v>0</v>
      </c>
      <c r="J939" s="981">
        <v>0</v>
      </c>
      <c r="K939" s="984">
        <v>0</v>
      </c>
      <c r="L939" s="984">
        <v>0</v>
      </c>
      <c r="M939" s="981">
        <v>0</v>
      </c>
      <c r="N939" s="981">
        <v>0</v>
      </c>
      <c r="O939" s="981">
        <v>0</v>
      </c>
      <c r="P939" s="981"/>
      <c r="Q939" s="981">
        <v>4</v>
      </c>
      <c r="R939" s="981">
        <v>4</v>
      </c>
      <c r="S939" s="981">
        <v>0</v>
      </c>
      <c r="T939" s="981">
        <v>0</v>
      </c>
    </row>
    <row r="940" spans="1:20" outlineLevel="5">
      <c r="A940" s="936" t="s">
        <v>1340</v>
      </c>
      <c r="B940" s="936" t="s">
        <v>524</v>
      </c>
      <c r="C940" s="936">
        <v>27</v>
      </c>
      <c r="D940" s="937">
        <v>46153</v>
      </c>
      <c r="E940" s="937">
        <v>46189</v>
      </c>
      <c r="F940" s="937">
        <v>46153</v>
      </c>
      <c r="G940" s="937">
        <v>46188</v>
      </c>
      <c r="H940" s="937">
        <v>0</v>
      </c>
      <c r="I940" s="936">
        <v>0</v>
      </c>
      <c r="J940" s="936">
        <v>0</v>
      </c>
      <c r="K940" s="939">
        <v>1</v>
      </c>
      <c r="L940" s="939">
        <v>1</v>
      </c>
      <c r="M940" s="936">
        <v>0</v>
      </c>
      <c r="N940" s="936">
        <v>0</v>
      </c>
      <c r="O940" s="936">
        <v>0</v>
      </c>
      <c r="P940" s="936" t="s">
        <v>364</v>
      </c>
      <c r="Q940" s="936">
        <v>1</v>
      </c>
      <c r="R940" s="936">
        <v>1</v>
      </c>
      <c r="S940" s="936">
        <v>0</v>
      </c>
      <c r="T940" s="936">
        <v>0</v>
      </c>
    </row>
    <row r="941" spans="1:20" outlineLevel="5">
      <c r="A941" s="936" t="s">
        <v>1341</v>
      </c>
      <c r="B941" s="936" t="s">
        <v>526</v>
      </c>
      <c r="C941" s="936">
        <v>27</v>
      </c>
      <c r="D941" s="937">
        <v>46153</v>
      </c>
      <c r="E941" s="937">
        <v>46189</v>
      </c>
      <c r="F941" s="937">
        <v>46153</v>
      </c>
      <c r="G941" s="937">
        <v>46188</v>
      </c>
      <c r="H941" s="937">
        <v>0</v>
      </c>
      <c r="I941" s="936">
        <v>0</v>
      </c>
      <c r="J941" s="936">
        <v>0</v>
      </c>
      <c r="K941" s="939">
        <v>1</v>
      </c>
      <c r="L941" s="939">
        <v>1</v>
      </c>
      <c r="M941" s="936">
        <v>0</v>
      </c>
      <c r="N941" s="936">
        <v>0</v>
      </c>
      <c r="O941" s="936">
        <v>0</v>
      </c>
      <c r="P941" s="936" t="s">
        <v>364</v>
      </c>
      <c r="Q941" s="936">
        <v>1</v>
      </c>
      <c r="R941" s="936">
        <v>1</v>
      </c>
      <c r="S941" s="936">
        <v>0</v>
      </c>
      <c r="T941" s="936">
        <v>0</v>
      </c>
    </row>
    <row r="942" spans="1:20" outlineLevel="5">
      <c r="A942" s="936" t="s">
        <v>1342</v>
      </c>
      <c r="B942" s="936" t="s">
        <v>528</v>
      </c>
      <c r="C942" s="936">
        <v>27</v>
      </c>
      <c r="D942" s="937">
        <v>46153</v>
      </c>
      <c r="E942" s="937">
        <v>46189</v>
      </c>
      <c r="F942" s="937">
        <v>46153</v>
      </c>
      <c r="G942" s="937">
        <v>46188</v>
      </c>
      <c r="H942" s="937">
        <v>0</v>
      </c>
      <c r="I942" s="936">
        <v>0</v>
      </c>
      <c r="J942" s="936">
        <v>0</v>
      </c>
      <c r="K942" s="939">
        <v>1</v>
      </c>
      <c r="L942" s="939">
        <v>1</v>
      </c>
      <c r="M942" s="936">
        <v>0</v>
      </c>
      <c r="N942" s="936">
        <v>0</v>
      </c>
      <c r="O942" s="936">
        <v>0</v>
      </c>
      <c r="P942" s="936" t="s">
        <v>364</v>
      </c>
      <c r="Q942" s="936">
        <v>1</v>
      </c>
      <c r="R942" s="936">
        <v>1</v>
      </c>
      <c r="S942" s="936">
        <v>0</v>
      </c>
      <c r="T942" s="936">
        <v>0</v>
      </c>
    </row>
    <row r="943" spans="1:20" outlineLevel="5">
      <c r="A943" s="1000" t="s">
        <v>1343</v>
      </c>
      <c r="B943" s="1000" t="s">
        <v>530</v>
      </c>
      <c r="C943" s="1000">
        <v>27</v>
      </c>
      <c r="D943" s="1001">
        <v>46153</v>
      </c>
      <c r="E943" s="1001">
        <v>46189</v>
      </c>
      <c r="F943" s="1001">
        <v>46153</v>
      </c>
      <c r="G943" s="1001">
        <v>46188</v>
      </c>
      <c r="H943" s="1001">
        <v>0</v>
      </c>
      <c r="I943" s="1000">
        <v>0</v>
      </c>
      <c r="J943" s="1000">
        <v>0</v>
      </c>
      <c r="K943" s="1004">
        <v>1</v>
      </c>
      <c r="L943" s="1004">
        <v>1</v>
      </c>
      <c r="M943" s="1000">
        <v>0</v>
      </c>
      <c r="N943" s="1000">
        <v>0</v>
      </c>
      <c r="O943" s="1000">
        <v>0</v>
      </c>
      <c r="P943" s="1000" t="s">
        <v>364</v>
      </c>
      <c r="Q943" s="1000">
        <v>1</v>
      </c>
      <c r="R943" s="1000">
        <v>1</v>
      </c>
      <c r="S943" s="1000">
        <v>0</v>
      </c>
      <c r="T943" s="1000">
        <v>0</v>
      </c>
    </row>
    <row r="944" spans="1:20" outlineLevel="4">
      <c r="A944" s="981" t="s">
        <v>531</v>
      </c>
      <c r="B944" s="981"/>
      <c r="C944" s="981">
        <v>27</v>
      </c>
      <c r="D944" s="982">
        <v>46153</v>
      </c>
      <c r="E944" s="982">
        <v>46189</v>
      </c>
      <c r="F944" s="982">
        <v>46153</v>
      </c>
      <c r="G944" s="982">
        <v>46188</v>
      </c>
      <c r="H944" s="982">
        <v>0</v>
      </c>
      <c r="I944" s="981">
        <v>0</v>
      </c>
      <c r="J944" s="981">
        <v>0</v>
      </c>
      <c r="K944" s="984">
        <v>0</v>
      </c>
      <c r="L944" s="984">
        <v>0</v>
      </c>
      <c r="M944" s="981">
        <v>0</v>
      </c>
      <c r="N944" s="981">
        <v>0</v>
      </c>
      <c r="O944" s="981">
        <v>0</v>
      </c>
      <c r="P944" s="981"/>
      <c r="Q944" s="981">
        <v>3</v>
      </c>
      <c r="R944" s="981">
        <v>3</v>
      </c>
      <c r="S944" s="981">
        <v>0</v>
      </c>
      <c r="T944" s="981">
        <v>0</v>
      </c>
    </row>
    <row r="945" spans="1:20" outlineLevel="5">
      <c r="A945" s="936" t="s">
        <v>1346</v>
      </c>
      <c r="B945" s="936" t="s">
        <v>537</v>
      </c>
      <c r="C945" s="936">
        <v>27</v>
      </c>
      <c r="D945" s="937">
        <v>46153</v>
      </c>
      <c r="E945" s="937">
        <v>46189</v>
      </c>
      <c r="F945" s="937">
        <v>46153</v>
      </c>
      <c r="G945" s="937">
        <v>46188</v>
      </c>
      <c r="H945" s="937">
        <v>0</v>
      </c>
      <c r="I945" s="936">
        <v>0</v>
      </c>
      <c r="J945" s="936">
        <v>0</v>
      </c>
      <c r="K945" s="939">
        <v>1</v>
      </c>
      <c r="L945" s="939">
        <v>1</v>
      </c>
      <c r="M945" s="936">
        <v>0</v>
      </c>
      <c r="N945" s="936">
        <v>0</v>
      </c>
      <c r="O945" s="936">
        <v>0</v>
      </c>
      <c r="P945" s="936" t="s">
        <v>364</v>
      </c>
      <c r="Q945" s="936">
        <v>1</v>
      </c>
      <c r="R945" s="936">
        <v>1</v>
      </c>
      <c r="S945" s="936">
        <v>0</v>
      </c>
      <c r="T945" s="936">
        <v>0</v>
      </c>
    </row>
    <row r="946" spans="1:20" outlineLevel="5">
      <c r="A946" s="936" t="s">
        <v>1344</v>
      </c>
      <c r="B946" s="936" t="s">
        <v>533</v>
      </c>
      <c r="C946" s="936">
        <v>27</v>
      </c>
      <c r="D946" s="937">
        <v>46153</v>
      </c>
      <c r="E946" s="937">
        <v>46189</v>
      </c>
      <c r="F946" s="937">
        <v>46153</v>
      </c>
      <c r="G946" s="937">
        <v>46188</v>
      </c>
      <c r="H946" s="937">
        <v>0</v>
      </c>
      <c r="I946" s="936">
        <v>0</v>
      </c>
      <c r="J946" s="936">
        <v>0</v>
      </c>
      <c r="K946" s="939">
        <v>1</v>
      </c>
      <c r="L946" s="939">
        <v>1</v>
      </c>
      <c r="M946" s="936">
        <v>0</v>
      </c>
      <c r="N946" s="936">
        <v>0</v>
      </c>
      <c r="O946" s="936">
        <v>0</v>
      </c>
      <c r="P946" s="936" t="s">
        <v>364</v>
      </c>
      <c r="Q946" s="936">
        <v>1</v>
      </c>
      <c r="R946" s="936">
        <v>1</v>
      </c>
      <c r="S946" s="936">
        <v>0</v>
      </c>
      <c r="T946" s="936">
        <v>0</v>
      </c>
    </row>
    <row r="947" spans="1:20" outlineLevel="5">
      <c r="A947" s="1000" t="s">
        <v>1345</v>
      </c>
      <c r="B947" s="1000" t="s">
        <v>535</v>
      </c>
      <c r="C947" s="1000">
        <v>27</v>
      </c>
      <c r="D947" s="1001">
        <v>46153</v>
      </c>
      <c r="E947" s="1001">
        <v>46189</v>
      </c>
      <c r="F947" s="1001">
        <v>46153</v>
      </c>
      <c r="G947" s="1001">
        <v>46188</v>
      </c>
      <c r="H947" s="1001">
        <v>0</v>
      </c>
      <c r="I947" s="1000">
        <v>0</v>
      </c>
      <c r="J947" s="1000">
        <v>0</v>
      </c>
      <c r="K947" s="1004">
        <v>1</v>
      </c>
      <c r="L947" s="1004">
        <v>1</v>
      </c>
      <c r="M947" s="1000">
        <v>0</v>
      </c>
      <c r="N947" s="1000">
        <v>0</v>
      </c>
      <c r="O947" s="1000">
        <v>0</v>
      </c>
      <c r="P947" s="1000" t="s">
        <v>364</v>
      </c>
      <c r="Q947" s="1000">
        <v>1</v>
      </c>
      <c r="R947" s="1000">
        <v>1</v>
      </c>
      <c r="S947" s="1000">
        <v>0</v>
      </c>
      <c r="T947" s="1000">
        <v>0</v>
      </c>
    </row>
    <row r="948" spans="1:20" outlineLevel="2">
      <c r="A948" s="959" t="s">
        <v>544</v>
      </c>
      <c r="B948" s="959"/>
      <c r="C948" s="959">
        <v>92</v>
      </c>
      <c r="D948" s="960">
        <v>46072</v>
      </c>
      <c r="E948" s="960">
        <v>46190</v>
      </c>
      <c r="F948" s="960">
        <v>46072</v>
      </c>
      <c r="G948" s="960">
        <v>46189</v>
      </c>
      <c r="H948" s="960">
        <v>0</v>
      </c>
      <c r="I948" s="959">
        <v>0</v>
      </c>
      <c r="J948" s="959">
        <v>0</v>
      </c>
      <c r="K948" s="963">
        <v>0</v>
      </c>
      <c r="L948" s="963">
        <v>0</v>
      </c>
      <c r="M948" s="959">
        <v>0</v>
      </c>
      <c r="N948" s="959">
        <v>0</v>
      </c>
      <c r="O948" s="959">
        <v>0</v>
      </c>
      <c r="P948" s="959"/>
      <c r="Q948" s="959">
        <v>48</v>
      </c>
      <c r="R948" s="959">
        <v>48</v>
      </c>
      <c r="S948" s="959">
        <v>0</v>
      </c>
      <c r="T948" s="959">
        <v>0</v>
      </c>
    </row>
    <row r="949" spans="1:20" outlineLevel="3">
      <c r="A949" s="967" t="s">
        <v>411</v>
      </c>
      <c r="B949" s="967"/>
      <c r="C949" s="967">
        <v>61</v>
      </c>
      <c r="D949" s="968">
        <v>46072</v>
      </c>
      <c r="E949" s="968">
        <v>46149</v>
      </c>
      <c r="F949" s="968">
        <v>46072</v>
      </c>
      <c r="G949" s="968">
        <v>46148</v>
      </c>
      <c r="H949" s="968">
        <v>0</v>
      </c>
      <c r="I949" s="967">
        <v>0</v>
      </c>
      <c r="J949" s="967">
        <v>0</v>
      </c>
      <c r="K949" s="971">
        <v>0</v>
      </c>
      <c r="L949" s="971">
        <v>0</v>
      </c>
      <c r="M949" s="967">
        <v>0</v>
      </c>
      <c r="N949" s="967">
        <v>0</v>
      </c>
      <c r="O949" s="967">
        <v>0</v>
      </c>
      <c r="P949" s="967"/>
      <c r="Q949" s="967">
        <v>8</v>
      </c>
      <c r="R949" s="967">
        <v>8</v>
      </c>
      <c r="S949" s="967">
        <v>0</v>
      </c>
      <c r="T949" s="967">
        <v>0</v>
      </c>
    </row>
    <row r="950" spans="1:20" outlineLevel="4">
      <c r="A950" s="981" t="s">
        <v>412</v>
      </c>
      <c r="B950" s="981"/>
      <c r="C950" s="981">
        <v>55</v>
      </c>
      <c r="D950" s="982">
        <v>46072</v>
      </c>
      <c r="E950" s="982">
        <v>46142</v>
      </c>
      <c r="F950" s="982">
        <v>46072</v>
      </c>
      <c r="G950" s="982">
        <v>46141</v>
      </c>
      <c r="H950" s="982">
        <v>0</v>
      </c>
      <c r="I950" s="981">
        <v>0</v>
      </c>
      <c r="J950" s="981">
        <v>0</v>
      </c>
      <c r="K950" s="984">
        <v>0</v>
      </c>
      <c r="L950" s="984">
        <v>0</v>
      </c>
      <c r="M950" s="981">
        <v>0</v>
      </c>
      <c r="N950" s="981">
        <v>0</v>
      </c>
      <c r="O950" s="981">
        <v>0</v>
      </c>
      <c r="P950" s="981"/>
      <c r="Q950" s="981">
        <v>2</v>
      </c>
      <c r="R950" s="981">
        <v>2</v>
      </c>
      <c r="S950" s="981">
        <v>0</v>
      </c>
      <c r="T950" s="981">
        <v>0</v>
      </c>
    </row>
    <row r="951" spans="1:20" outlineLevel="5">
      <c r="A951" s="936" t="s">
        <v>1347</v>
      </c>
      <c r="B951" s="936" t="s">
        <v>414</v>
      </c>
      <c r="C951" s="936">
        <v>55</v>
      </c>
      <c r="D951" s="937">
        <v>46072</v>
      </c>
      <c r="E951" s="937">
        <v>46142</v>
      </c>
      <c r="F951" s="937">
        <v>46072</v>
      </c>
      <c r="G951" s="937">
        <v>46141</v>
      </c>
      <c r="H951" s="937">
        <v>0</v>
      </c>
      <c r="I951" s="936">
        <v>0</v>
      </c>
      <c r="J951" s="936">
        <v>0</v>
      </c>
      <c r="K951" s="939">
        <v>1</v>
      </c>
      <c r="L951" s="939">
        <v>1</v>
      </c>
      <c r="M951" s="936">
        <v>0</v>
      </c>
      <c r="N951" s="936">
        <v>0</v>
      </c>
      <c r="O951" s="936">
        <v>0</v>
      </c>
      <c r="P951" s="936" t="s">
        <v>364</v>
      </c>
      <c r="Q951" s="936">
        <v>1</v>
      </c>
      <c r="R951" s="936">
        <v>1</v>
      </c>
      <c r="S951" s="936">
        <v>0</v>
      </c>
      <c r="T951" s="936">
        <v>0</v>
      </c>
    </row>
    <row r="952" spans="1:20" outlineLevel="5">
      <c r="A952" s="1000" t="s">
        <v>1348</v>
      </c>
      <c r="B952" s="1000" t="s">
        <v>416</v>
      </c>
      <c r="C952" s="1000">
        <v>52</v>
      </c>
      <c r="D952" s="1001">
        <v>46077</v>
      </c>
      <c r="E952" s="1001">
        <v>46142</v>
      </c>
      <c r="F952" s="1001">
        <v>46077</v>
      </c>
      <c r="G952" s="1001">
        <v>46141</v>
      </c>
      <c r="H952" s="1001">
        <v>0</v>
      </c>
      <c r="I952" s="1000">
        <v>0</v>
      </c>
      <c r="J952" s="1000">
        <v>0</v>
      </c>
      <c r="K952" s="1004">
        <v>1</v>
      </c>
      <c r="L952" s="1004">
        <v>1</v>
      </c>
      <c r="M952" s="1000">
        <v>0</v>
      </c>
      <c r="N952" s="1000">
        <v>0</v>
      </c>
      <c r="O952" s="1000">
        <v>0</v>
      </c>
      <c r="P952" s="1000" t="s">
        <v>364</v>
      </c>
      <c r="Q952" s="1000">
        <v>1</v>
      </c>
      <c r="R952" s="1000">
        <v>1</v>
      </c>
      <c r="S952" s="1000">
        <v>0</v>
      </c>
      <c r="T952" s="1000">
        <v>0</v>
      </c>
    </row>
    <row r="953" spans="1:20" outlineLevel="4">
      <c r="A953" s="981" t="s">
        <v>423</v>
      </c>
      <c r="B953" s="981"/>
      <c r="C953" s="981">
        <v>42</v>
      </c>
      <c r="D953" s="982">
        <v>46076</v>
      </c>
      <c r="E953" s="982">
        <v>46130</v>
      </c>
      <c r="F953" s="982">
        <v>46076</v>
      </c>
      <c r="G953" s="982">
        <v>46128</v>
      </c>
      <c r="H953" s="982">
        <v>0</v>
      </c>
      <c r="I953" s="981">
        <v>0</v>
      </c>
      <c r="J953" s="981">
        <v>0</v>
      </c>
      <c r="K953" s="984">
        <v>0</v>
      </c>
      <c r="L953" s="984">
        <v>0</v>
      </c>
      <c r="M953" s="981">
        <v>0</v>
      </c>
      <c r="N953" s="981">
        <v>0</v>
      </c>
      <c r="O953" s="981">
        <v>0</v>
      </c>
      <c r="P953" s="981"/>
      <c r="Q953" s="981">
        <v>2</v>
      </c>
      <c r="R953" s="981">
        <v>2</v>
      </c>
      <c r="S953" s="981">
        <v>0</v>
      </c>
      <c r="T953" s="981">
        <v>0</v>
      </c>
    </row>
    <row r="954" spans="1:20" outlineLevel="5">
      <c r="A954" s="936" t="s">
        <v>1349</v>
      </c>
      <c r="B954" s="936" t="s">
        <v>414</v>
      </c>
      <c r="C954" s="936">
        <v>42</v>
      </c>
      <c r="D954" s="937">
        <v>46076</v>
      </c>
      <c r="E954" s="937">
        <v>46130</v>
      </c>
      <c r="F954" s="937">
        <v>46076</v>
      </c>
      <c r="G954" s="937">
        <v>46128</v>
      </c>
      <c r="H954" s="937">
        <v>0</v>
      </c>
      <c r="I954" s="936">
        <v>0</v>
      </c>
      <c r="J954" s="936">
        <v>0</v>
      </c>
      <c r="K954" s="939">
        <v>1</v>
      </c>
      <c r="L954" s="939">
        <v>1</v>
      </c>
      <c r="M954" s="936">
        <v>0</v>
      </c>
      <c r="N954" s="936">
        <v>0</v>
      </c>
      <c r="O954" s="936">
        <v>0</v>
      </c>
      <c r="P954" s="936" t="s">
        <v>364</v>
      </c>
      <c r="Q954" s="936">
        <v>1</v>
      </c>
      <c r="R954" s="936">
        <v>1</v>
      </c>
      <c r="S954" s="936">
        <v>0</v>
      </c>
      <c r="T954" s="936">
        <v>0</v>
      </c>
    </row>
    <row r="955" spans="1:20" outlineLevel="5">
      <c r="A955" s="1000" t="s">
        <v>1350</v>
      </c>
      <c r="B955" s="1000" t="s">
        <v>416</v>
      </c>
      <c r="C955" s="1000">
        <v>39</v>
      </c>
      <c r="D955" s="1001">
        <v>46079</v>
      </c>
      <c r="E955" s="1001">
        <v>46130</v>
      </c>
      <c r="F955" s="1001">
        <v>46079</v>
      </c>
      <c r="G955" s="1001">
        <v>46128</v>
      </c>
      <c r="H955" s="1001">
        <v>0</v>
      </c>
      <c r="I955" s="1000">
        <v>0</v>
      </c>
      <c r="J955" s="1000">
        <v>0</v>
      </c>
      <c r="K955" s="1004">
        <v>1</v>
      </c>
      <c r="L955" s="1004">
        <v>1</v>
      </c>
      <c r="M955" s="1000">
        <v>0</v>
      </c>
      <c r="N955" s="1000">
        <v>0</v>
      </c>
      <c r="O955" s="1000">
        <v>0</v>
      </c>
      <c r="P955" s="1000" t="s">
        <v>364</v>
      </c>
      <c r="Q955" s="1000">
        <v>1</v>
      </c>
      <c r="R955" s="1000">
        <v>1</v>
      </c>
      <c r="S955" s="1000">
        <v>0</v>
      </c>
      <c r="T955" s="1000">
        <v>0</v>
      </c>
    </row>
    <row r="956" spans="1:20" outlineLevel="4">
      <c r="A956" s="981" t="s">
        <v>426</v>
      </c>
      <c r="B956" s="981"/>
      <c r="C956" s="981">
        <v>40</v>
      </c>
      <c r="D956" s="982">
        <v>46078</v>
      </c>
      <c r="E956" s="982">
        <v>46130</v>
      </c>
      <c r="F956" s="982">
        <v>46078</v>
      </c>
      <c r="G956" s="982">
        <v>46128</v>
      </c>
      <c r="H956" s="982">
        <v>0</v>
      </c>
      <c r="I956" s="981">
        <v>0</v>
      </c>
      <c r="J956" s="981">
        <v>0</v>
      </c>
      <c r="K956" s="984">
        <v>0</v>
      </c>
      <c r="L956" s="984">
        <v>0</v>
      </c>
      <c r="M956" s="981">
        <v>0</v>
      </c>
      <c r="N956" s="981">
        <v>0</v>
      </c>
      <c r="O956" s="981">
        <v>0</v>
      </c>
      <c r="P956" s="981"/>
      <c r="Q956" s="981">
        <v>2</v>
      </c>
      <c r="R956" s="981">
        <v>2</v>
      </c>
      <c r="S956" s="981">
        <v>0</v>
      </c>
      <c r="T956" s="981">
        <v>0</v>
      </c>
    </row>
    <row r="957" spans="1:20" outlineLevel="5">
      <c r="A957" s="936" t="s">
        <v>1351</v>
      </c>
      <c r="B957" s="936" t="s">
        <v>414</v>
      </c>
      <c r="C957" s="936">
        <v>40</v>
      </c>
      <c r="D957" s="937">
        <v>46078</v>
      </c>
      <c r="E957" s="937">
        <v>46130</v>
      </c>
      <c r="F957" s="937">
        <v>46078</v>
      </c>
      <c r="G957" s="937">
        <v>46128</v>
      </c>
      <c r="H957" s="937">
        <v>0</v>
      </c>
      <c r="I957" s="936">
        <v>0</v>
      </c>
      <c r="J957" s="936">
        <v>0</v>
      </c>
      <c r="K957" s="939">
        <v>1</v>
      </c>
      <c r="L957" s="939">
        <v>1</v>
      </c>
      <c r="M957" s="936">
        <v>0</v>
      </c>
      <c r="N957" s="936">
        <v>0</v>
      </c>
      <c r="O957" s="936">
        <v>0</v>
      </c>
      <c r="P957" s="936" t="s">
        <v>364</v>
      </c>
      <c r="Q957" s="936">
        <v>1</v>
      </c>
      <c r="R957" s="936">
        <v>1</v>
      </c>
      <c r="S957" s="936">
        <v>0</v>
      </c>
      <c r="T957" s="936">
        <v>0</v>
      </c>
    </row>
    <row r="958" spans="1:20" outlineLevel="5">
      <c r="A958" s="1000" t="s">
        <v>1352</v>
      </c>
      <c r="B958" s="1000" t="s">
        <v>416</v>
      </c>
      <c r="C958" s="1000">
        <v>37</v>
      </c>
      <c r="D958" s="1001">
        <v>46082</v>
      </c>
      <c r="E958" s="1001">
        <v>46130</v>
      </c>
      <c r="F958" s="1001">
        <v>46082</v>
      </c>
      <c r="G958" s="1001">
        <v>46128</v>
      </c>
      <c r="H958" s="1001">
        <v>0</v>
      </c>
      <c r="I958" s="1000">
        <v>0</v>
      </c>
      <c r="J958" s="1000">
        <v>0</v>
      </c>
      <c r="K958" s="1004">
        <v>1</v>
      </c>
      <c r="L958" s="1004">
        <v>1</v>
      </c>
      <c r="M958" s="1000">
        <v>0</v>
      </c>
      <c r="N958" s="1000">
        <v>0</v>
      </c>
      <c r="O958" s="1000">
        <v>0</v>
      </c>
      <c r="P958" s="1000" t="s">
        <v>364</v>
      </c>
      <c r="Q958" s="1000">
        <v>1</v>
      </c>
      <c r="R958" s="1000">
        <v>1</v>
      </c>
      <c r="S958" s="1000">
        <v>0</v>
      </c>
      <c r="T958" s="1000">
        <v>0</v>
      </c>
    </row>
    <row r="959" spans="1:20" outlineLevel="4">
      <c r="A959" s="981" t="s">
        <v>429</v>
      </c>
      <c r="B959" s="981"/>
      <c r="C959" s="981">
        <v>54</v>
      </c>
      <c r="D959" s="982">
        <v>46082</v>
      </c>
      <c r="E959" s="982">
        <v>46149</v>
      </c>
      <c r="F959" s="982">
        <v>46082</v>
      </c>
      <c r="G959" s="982">
        <v>46148</v>
      </c>
      <c r="H959" s="982">
        <v>0</v>
      </c>
      <c r="I959" s="981">
        <v>0</v>
      </c>
      <c r="J959" s="981">
        <v>0</v>
      </c>
      <c r="K959" s="984">
        <v>0</v>
      </c>
      <c r="L959" s="984">
        <v>0</v>
      </c>
      <c r="M959" s="981">
        <v>0</v>
      </c>
      <c r="N959" s="981">
        <v>0</v>
      </c>
      <c r="O959" s="981">
        <v>0</v>
      </c>
      <c r="P959" s="981"/>
      <c r="Q959" s="981">
        <v>2</v>
      </c>
      <c r="R959" s="981">
        <v>2</v>
      </c>
      <c r="S959" s="981">
        <v>0</v>
      </c>
      <c r="T959" s="981">
        <v>0</v>
      </c>
    </row>
    <row r="960" spans="1:20" outlineLevel="5">
      <c r="A960" s="936" t="s">
        <v>1353</v>
      </c>
      <c r="B960" s="936" t="s">
        <v>431</v>
      </c>
      <c r="C960" s="936">
        <v>54</v>
      </c>
      <c r="D960" s="937">
        <v>46082</v>
      </c>
      <c r="E960" s="937">
        <v>46149</v>
      </c>
      <c r="F960" s="937">
        <v>46082</v>
      </c>
      <c r="G960" s="937">
        <v>46148</v>
      </c>
      <c r="H960" s="937">
        <v>0</v>
      </c>
      <c r="I960" s="936">
        <v>0</v>
      </c>
      <c r="J960" s="936">
        <v>0</v>
      </c>
      <c r="K960" s="939">
        <v>1</v>
      </c>
      <c r="L960" s="939">
        <v>1</v>
      </c>
      <c r="M960" s="936">
        <v>0</v>
      </c>
      <c r="N960" s="936">
        <v>0</v>
      </c>
      <c r="O960" s="936">
        <v>0</v>
      </c>
      <c r="P960" s="936" t="s">
        <v>364</v>
      </c>
      <c r="Q960" s="936">
        <v>1</v>
      </c>
      <c r="R960" s="936">
        <v>1</v>
      </c>
      <c r="S960" s="936">
        <v>0</v>
      </c>
      <c r="T960" s="936">
        <v>0</v>
      </c>
    </row>
    <row r="961" spans="1:20" outlineLevel="5">
      <c r="A961" s="1000" t="s">
        <v>1354</v>
      </c>
      <c r="B961" s="1000" t="s">
        <v>433</v>
      </c>
      <c r="C961" s="1000">
        <v>51</v>
      </c>
      <c r="D961" s="1001">
        <v>46085</v>
      </c>
      <c r="E961" s="1001">
        <v>46149</v>
      </c>
      <c r="F961" s="1001">
        <v>46085</v>
      </c>
      <c r="G961" s="1001">
        <v>46148</v>
      </c>
      <c r="H961" s="1001">
        <v>0</v>
      </c>
      <c r="I961" s="1000">
        <v>0</v>
      </c>
      <c r="J961" s="1000">
        <v>0</v>
      </c>
      <c r="K961" s="1004">
        <v>1</v>
      </c>
      <c r="L961" s="1004">
        <v>1</v>
      </c>
      <c r="M961" s="1000">
        <v>0</v>
      </c>
      <c r="N961" s="1000">
        <v>0</v>
      </c>
      <c r="O961" s="1000">
        <v>0</v>
      </c>
      <c r="P961" s="1000" t="s">
        <v>364</v>
      </c>
      <c r="Q961" s="1000">
        <v>1</v>
      </c>
      <c r="R961" s="1000">
        <v>1</v>
      </c>
      <c r="S961" s="1000">
        <v>0</v>
      </c>
      <c r="T961" s="1000">
        <v>0</v>
      </c>
    </row>
    <row r="962" spans="1:20" outlineLevel="3">
      <c r="A962" s="967" t="s">
        <v>434</v>
      </c>
      <c r="B962" s="967"/>
      <c r="C962" s="967">
        <v>38</v>
      </c>
      <c r="D962" s="968">
        <v>46081</v>
      </c>
      <c r="E962" s="968">
        <v>46130</v>
      </c>
      <c r="F962" s="968">
        <v>46081</v>
      </c>
      <c r="G962" s="968">
        <v>46128</v>
      </c>
      <c r="H962" s="968">
        <v>0</v>
      </c>
      <c r="I962" s="967">
        <v>0</v>
      </c>
      <c r="J962" s="967">
        <v>0</v>
      </c>
      <c r="K962" s="971">
        <v>0</v>
      </c>
      <c r="L962" s="971">
        <v>0</v>
      </c>
      <c r="M962" s="967">
        <v>0</v>
      </c>
      <c r="N962" s="967">
        <v>0</v>
      </c>
      <c r="O962" s="967">
        <v>0</v>
      </c>
      <c r="P962" s="967"/>
      <c r="Q962" s="967">
        <v>10</v>
      </c>
      <c r="R962" s="967">
        <v>10</v>
      </c>
      <c r="S962" s="967">
        <v>0</v>
      </c>
      <c r="T962" s="967">
        <v>0</v>
      </c>
    </row>
    <row r="963" spans="1:20" outlineLevel="4">
      <c r="A963" s="981" t="s">
        <v>423</v>
      </c>
      <c r="B963" s="981"/>
      <c r="C963" s="981">
        <v>38</v>
      </c>
      <c r="D963" s="982">
        <v>46081</v>
      </c>
      <c r="E963" s="982">
        <v>46130</v>
      </c>
      <c r="F963" s="982">
        <v>46081</v>
      </c>
      <c r="G963" s="982">
        <v>46128</v>
      </c>
      <c r="H963" s="982">
        <v>0</v>
      </c>
      <c r="I963" s="981">
        <v>0</v>
      </c>
      <c r="J963" s="981">
        <v>0</v>
      </c>
      <c r="K963" s="984">
        <v>0</v>
      </c>
      <c r="L963" s="984">
        <v>0</v>
      </c>
      <c r="M963" s="981">
        <v>0</v>
      </c>
      <c r="N963" s="981">
        <v>0</v>
      </c>
      <c r="O963" s="981">
        <v>0</v>
      </c>
      <c r="P963" s="981"/>
      <c r="Q963" s="981">
        <v>10</v>
      </c>
      <c r="R963" s="981">
        <v>10</v>
      </c>
      <c r="S963" s="981">
        <v>0</v>
      </c>
      <c r="T963" s="981">
        <v>0</v>
      </c>
    </row>
    <row r="964" spans="1:20" outlineLevel="5">
      <c r="A964" s="936" t="s">
        <v>1355</v>
      </c>
      <c r="B964" s="936" t="s">
        <v>436</v>
      </c>
      <c r="C964" s="936">
        <v>38</v>
      </c>
      <c r="D964" s="937">
        <v>46081</v>
      </c>
      <c r="E964" s="937">
        <v>46130</v>
      </c>
      <c r="F964" s="937">
        <v>46081</v>
      </c>
      <c r="G964" s="937">
        <v>46128</v>
      </c>
      <c r="H964" s="937">
        <v>0</v>
      </c>
      <c r="I964" s="936">
        <v>0</v>
      </c>
      <c r="J964" s="936">
        <v>0</v>
      </c>
      <c r="K964" s="939">
        <v>1</v>
      </c>
      <c r="L964" s="939">
        <v>1</v>
      </c>
      <c r="M964" s="936">
        <v>0</v>
      </c>
      <c r="N964" s="936">
        <v>0</v>
      </c>
      <c r="O964" s="936">
        <v>0</v>
      </c>
      <c r="P964" s="936" t="s">
        <v>364</v>
      </c>
      <c r="Q964" s="936">
        <v>1</v>
      </c>
      <c r="R964" s="936">
        <v>1</v>
      </c>
      <c r="S964" s="936">
        <v>0</v>
      </c>
      <c r="T964" s="936">
        <v>0</v>
      </c>
    </row>
    <row r="965" spans="1:20" outlineLevel="5">
      <c r="A965" s="936" t="s">
        <v>1357</v>
      </c>
      <c r="B965" s="936" t="s">
        <v>440</v>
      </c>
      <c r="C965" s="936">
        <v>35</v>
      </c>
      <c r="D965" s="937">
        <v>46084</v>
      </c>
      <c r="E965" s="937">
        <v>46130</v>
      </c>
      <c r="F965" s="937">
        <v>46084</v>
      </c>
      <c r="G965" s="937">
        <v>46128</v>
      </c>
      <c r="H965" s="937">
        <v>0</v>
      </c>
      <c r="I965" s="936">
        <v>0</v>
      </c>
      <c r="J965" s="936">
        <v>0</v>
      </c>
      <c r="K965" s="939">
        <v>1</v>
      </c>
      <c r="L965" s="939">
        <v>1</v>
      </c>
      <c r="M965" s="936">
        <v>0</v>
      </c>
      <c r="N965" s="936">
        <v>0</v>
      </c>
      <c r="O965" s="936">
        <v>0</v>
      </c>
      <c r="P965" s="936" t="s">
        <v>364</v>
      </c>
      <c r="Q965" s="936">
        <v>1</v>
      </c>
      <c r="R965" s="936">
        <v>1</v>
      </c>
      <c r="S965" s="936">
        <v>0</v>
      </c>
      <c r="T965" s="936">
        <v>0</v>
      </c>
    </row>
    <row r="966" spans="1:20" outlineLevel="5">
      <c r="A966" s="936" t="s">
        <v>1360</v>
      </c>
      <c r="B966" s="936" t="s">
        <v>446</v>
      </c>
      <c r="C966" s="936">
        <v>33</v>
      </c>
      <c r="D966" s="937">
        <v>46086</v>
      </c>
      <c r="E966" s="937">
        <v>46130</v>
      </c>
      <c r="F966" s="937">
        <v>46086</v>
      </c>
      <c r="G966" s="937">
        <v>46128</v>
      </c>
      <c r="H966" s="937">
        <v>0</v>
      </c>
      <c r="I966" s="936">
        <v>0</v>
      </c>
      <c r="J966" s="936">
        <v>0</v>
      </c>
      <c r="K966" s="939">
        <v>1</v>
      </c>
      <c r="L966" s="939">
        <v>1</v>
      </c>
      <c r="M966" s="936">
        <v>0</v>
      </c>
      <c r="N966" s="936">
        <v>0</v>
      </c>
      <c r="O966" s="936">
        <v>0</v>
      </c>
      <c r="P966" s="936" t="s">
        <v>364</v>
      </c>
      <c r="Q966" s="936">
        <v>1</v>
      </c>
      <c r="R966" s="936">
        <v>1</v>
      </c>
      <c r="S966" s="936">
        <v>0</v>
      </c>
      <c r="T966" s="936">
        <v>0</v>
      </c>
    </row>
    <row r="967" spans="1:20" outlineLevel="5">
      <c r="A967" s="936" t="s">
        <v>1361</v>
      </c>
      <c r="B967" s="936" t="s">
        <v>448</v>
      </c>
      <c r="C967" s="936">
        <v>33</v>
      </c>
      <c r="D967" s="937">
        <v>46086</v>
      </c>
      <c r="E967" s="937">
        <v>46130</v>
      </c>
      <c r="F967" s="937">
        <v>46086</v>
      </c>
      <c r="G967" s="937">
        <v>46128</v>
      </c>
      <c r="H967" s="937">
        <v>0</v>
      </c>
      <c r="I967" s="936">
        <v>0</v>
      </c>
      <c r="J967" s="936">
        <v>0</v>
      </c>
      <c r="K967" s="939">
        <v>1</v>
      </c>
      <c r="L967" s="939">
        <v>1</v>
      </c>
      <c r="M967" s="936">
        <v>0</v>
      </c>
      <c r="N967" s="936">
        <v>0</v>
      </c>
      <c r="O967" s="936">
        <v>0</v>
      </c>
      <c r="P967" s="936" t="s">
        <v>364</v>
      </c>
      <c r="Q967" s="936">
        <v>1</v>
      </c>
      <c r="R967" s="936">
        <v>1</v>
      </c>
      <c r="S967" s="936">
        <v>0</v>
      </c>
      <c r="T967" s="936">
        <v>0</v>
      </c>
    </row>
    <row r="968" spans="1:20" outlineLevel="5">
      <c r="A968" s="936" t="s">
        <v>1362</v>
      </c>
      <c r="B968" s="936" t="s">
        <v>450</v>
      </c>
      <c r="C968" s="936">
        <v>33</v>
      </c>
      <c r="D968" s="937">
        <v>46086</v>
      </c>
      <c r="E968" s="937">
        <v>46130</v>
      </c>
      <c r="F968" s="937">
        <v>46086</v>
      </c>
      <c r="G968" s="937">
        <v>46128</v>
      </c>
      <c r="H968" s="937">
        <v>0</v>
      </c>
      <c r="I968" s="936">
        <v>0</v>
      </c>
      <c r="J968" s="936">
        <v>0</v>
      </c>
      <c r="K968" s="939">
        <v>1</v>
      </c>
      <c r="L968" s="939">
        <v>1</v>
      </c>
      <c r="M968" s="936">
        <v>0</v>
      </c>
      <c r="N968" s="936">
        <v>0</v>
      </c>
      <c r="O968" s="936">
        <v>0</v>
      </c>
      <c r="P968" s="936" t="s">
        <v>364</v>
      </c>
      <c r="Q968" s="936">
        <v>1</v>
      </c>
      <c r="R968" s="936">
        <v>1</v>
      </c>
      <c r="S968" s="936">
        <v>0</v>
      </c>
      <c r="T968" s="936">
        <v>0</v>
      </c>
    </row>
    <row r="969" spans="1:20" outlineLevel="5">
      <c r="A969" s="936" t="s">
        <v>1358</v>
      </c>
      <c r="B969" s="936" t="s">
        <v>442</v>
      </c>
      <c r="C969" s="936">
        <v>32</v>
      </c>
      <c r="D969" s="937">
        <v>46088</v>
      </c>
      <c r="E969" s="937">
        <v>46130</v>
      </c>
      <c r="F969" s="937">
        <v>46088</v>
      </c>
      <c r="G969" s="937">
        <v>46128</v>
      </c>
      <c r="H969" s="937">
        <v>0</v>
      </c>
      <c r="I969" s="936">
        <v>0</v>
      </c>
      <c r="J969" s="936">
        <v>0</v>
      </c>
      <c r="K969" s="939">
        <v>1</v>
      </c>
      <c r="L969" s="939">
        <v>1</v>
      </c>
      <c r="M969" s="936">
        <v>0</v>
      </c>
      <c r="N969" s="936">
        <v>0</v>
      </c>
      <c r="O969" s="936">
        <v>0</v>
      </c>
      <c r="P969" s="936" t="s">
        <v>364</v>
      </c>
      <c r="Q969" s="936">
        <v>1</v>
      </c>
      <c r="R969" s="936">
        <v>1</v>
      </c>
      <c r="S969" s="936">
        <v>0</v>
      </c>
      <c r="T969" s="936">
        <v>0</v>
      </c>
    </row>
    <row r="970" spans="1:20" outlineLevel="5">
      <c r="A970" s="936" t="s">
        <v>1363</v>
      </c>
      <c r="B970" s="936" t="s">
        <v>452</v>
      </c>
      <c r="C970" s="936">
        <v>32</v>
      </c>
      <c r="D970" s="937">
        <v>46088</v>
      </c>
      <c r="E970" s="937">
        <v>46130</v>
      </c>
      <c r="F970" s="937">
        <v>46088</v>
      </c>
      <c r="G970" s="937">
        <v>46128</v>
      </c>
      <c r="H970" s="937">
        <v>0</v>
      </c>
      <c r="I970" s="936">
        <v>0</v>
      </c>
      <c r="J970" s="936">
        <v>0</v>
      </c>
      <c r="K970" s="939">
        <v>1</v>
      </c>
      <c r="L970" s="939">
        <v>1</v>
      </c>
      <c r="M970" s="936">
        <v>0</v>
      </c>
      <c r="N970" s="936">
        <v>0</v>
      </c>
      <c r="O970" s="936">
        <v>0</v>
      </c>
      <c r="P970" s="936" t="s">
        <v>364</v>
      </c>
      <c r="Q970" s="936">
        <v>1</v>
      </c>
      <c r="R970" s="936">
        <v>1</v>
      </c>
      <c r="S970" s="936">
        <v>0</v>
      </c>
      <c r="T970" s="936">
        <v>0</v>
      </c>
    </row>
    <row r="971" spans="1:20" outlineLevel="5">
      <c r="A971" s="936" t="s">
        <v>1364</v>
      </c>
      <c r="B971" s="936" t="s">
        <v>454</v>
      </c>
      <c r="C971" s="936">
        <v>31</v>
      </c>
      <c r="D971" s="937">
        <v>46089</v>
      </c>
      <c r="E971" s="937">
        <v>46130</v>
      </c>
      <c r="F971" s="937">
        <v>46089</v>
      </c>
      <c r="G971" s="937">
        <v>46128</v>
      </c>
      <c r="H971" s="937">
        <v>0</v>
      </c>
      <c r="I971" s="936">
        <v>0</v>
      </c>
      <c r="J971" s="936">
        <v>0</v>
      </c>
      <c r="K971" s="939">
        <v>1</v>
      </c>
      <c r="L971" s="939">
        <v>1</v>
      </c>
      <c r="M971" s="936">
        <v>0</v>
      </c>
      <c r="N971" s="936">
        <v>0</v>
      </c>
      <c r="O971" s="936">
        <v>0</v>
      </c>
      <c r="P971" s="936" t="s">
        <v>364</v>
      </c>
      <c r="Q971" s="936">
        <v>1</v>
      </c>
      <c r="R971" s="936">
        <v>1</v>
      </c>
      <c r="S971" s="936">
        <v>0</v>
      </c>
      <c r="T971" s="936">
        <v>0</v>
      </c>
    </row>
    <row r="972" spans="1:20" outlineLevel="5">
      <c r="A972" s="936" t="s">
        <v>1356</v>
      </c>
      <c r="B972" s="936" t="s">
        <v>438</v>
      </c>
      <c r="C972" s="936">
        <v>31</v>
      </c>
      <c r="D972" s="937">
        <v>46089</v>
      </c>
      <c r="E972" s="937">
        <v>46130</v>
      </c>
      <c r="F972" s="937">
        <v>46089</v>
      </c>
      <c r="G972" s="937">
        <v>46128</v>
      </c>
      <c r="H972" s="937">
        <v>0</v>
      </c>
      <c r="I972" s="936">
        <v>0</v>
      </c>
      <c r="J972" s="936">
        <v>0</v>
      </c>
      <c r="K972" s="939">
        <v>1</v>
      </c>
      <c r="L972" s="939">
        <v>1</v>
      </c>
      <c r="M972" s="936">
        <v>0</v>
      </c>
      <c r="N972" s="936">
        <v>0</v>
      </c>
      <c r="O972" s="936">
        <v>0</v>
      </c>
      <c r="P972" s="936" t="s">
        <v>364</v>
      </c>
      <c r="Q972" s="936">
        <v>1</v>
      </c>
      <c r="R972" s="936">
        <v>1</v>
      </c>
      <c r="S972" s="936">
        <v>0</v>
      </c>
      <c r="T972" s="936">
        <v>0</v>
      </c>
    </row>
    <row r="973" spans="1:20" outlineLevel="5">
      <c r="A973" s="1000" t="s">
        <v>1359</v>
      </c>
      <c r="B973" s="1000" t="s">
        <v>444</v>
      </c>
      <c r="C973" s="1000">
        <v>29</v>
      </c>
      <c r="D973" s="1001">
        <v>46091</v>
      </c>
      <c r="E973" s="1001">
        <v>46130</v>
      </c>
      <c r="F973" s="1001">
        <v>46091</v>
      </c>
      <c r="G973" s="1001">
        <v>46128</v>
      </c>
      <c r="H973" s="1001">
        <v>0</v>
      </c>
      <c r="I973" s="1000">
        <v>0</v>
      </c>
      <c r="J973" s="1000">
        <v>0</v>
      </c>
      <c r="K973" s="1004">
        <v>1</v>
      </c>
      <c r="L973" s="1004">
        <v>1</v>
      </c>
      <c r="M973" s="1000">
        <v>0</v>
      </c>
      <c r="N973" s="1000">
        <v>0</v>
      </c>
      <c r="O973" s="1000">
        <v>0</v>
      </c>
      <c r="P973" s="1000" t="s">
        <v>364</v>
      </c>
      <c r="Q973" s="1000">
        <v>1</v>
      </c>
      <c r="R973" s="1000">
        <v>1</v>
      </c>
      <c r="S973" s="1000">
        <v>0</v>
      </c>
      <c r="T973" s="1000">
        <v>0</v>
      </c>
    </row>
    <row r="974" spans="1:20" outlineLevel="3">
      <c r="A974" s="972" t="s">
        <v>461</v>
      </c>
      <c r="B974" s="972"/>
      <c r="C974" s="972">
        <v>38</v>
      </c>
      <c r="D974" s="973">
        <v>46081</v>
      </c>
      <c r="E974" s="973">
        <v>46130</v>
      </c>
      <c r="F974" s="973">
        <v>46081</v>
      </c>
      <c r="G974" s="973">
        <v>46128</v>
      </c>
      <c r="H974" s="973">
        <v>0</v>
      </c>
      <c r="I974" s="972">
        <v>0</v>
      </c>
      <c r="J974" s="972">
        <v>0</v>
      </c>
      <c r="K974" s="975">
        <v>0</v>
      </c>
      <c r="L974" s="975">
        <v>0</v>
      </c>
      <c r="M974" s="972">
        <v>0</v>
      </c>
      <c r="N974" s="972">
        <v>0</v>
      </c>
      <c r="O974" s="972">
        <v>0</v>
      </c>
      <c r="P974" s="972"/>
      <c r="Q974" s="972">
        <v>10</v>
      </c>
      <c r="R974" s="972">
        <v>10</v>
      </c>
      <c r="S974" s="972">
        <v>0</v>
      </c>
      <c r="T974" s="972">
        <v>0</v>
      </c>
    </row>
    <row r="975" spans="1:20" outlineLevel="4">
      <c r="A975" s="936" t="s">
        <v>1370</v>
      </c>
      <c r="B975" s="936" t="s">
        <v>479</v>
      </c>
      <c r="C975" s="936">
        <v>38</v>
      </c>
      <c r="D975" s="937">
        <v>46081</v>
      </c>
      <c r="E975" s="937">
        <v>46130</v>
      </c>
      <c r="F975" s="937">
        <v>46081</v>
      </c>
      <c r="G975" s="937">
        <v>46128</v>
      </c>
      <c r="H975" s="937">
        <v>0</v>
      </c>
      <c r="I975" s="936">
        <v>0</v>
      </c>
      <c r="J975" s="936">
        <v>0</v>
      </c>
      <c r="K975" s="939">
        <v>1</v>
      </c>
      <c r="L975" s="939">
        <v>1</v>
      </c>
      <c r="M975" s="936">
        <v>0</v>
      </c>
      <c r="N975" s="936">
        <v>0</v>
      </c>
      <c r="O975" s="936">
        <v>0</v>
      </c>
      <c r="P975" s="936" t="s">
        <v>364</v>
      </c>
      <c r="Q975" s="936">
        <v>1</v>
      </c>
      <c r="R975" s="936">
        <v>1</v>
      </c>
      <c r="S975" s="936">
        <v>0</v>
      </c>
      <c r="T975" s="936">
        <v>0</v>
      </c>
    </row>
    <row r="976" spans="1:20" outlineLevel="4">
      <c r="A976" s="936" t="s">
        <v>1371</v>
      </c>
      <c r="B976" s="936" t="s">
        <v>481</v>
      </c>
      <c r="C976" s="936">
        <v>38</v>
      </c>
      <c r="D976" s="937">
        <v>46081</v>
      </c>
      <c r="E976" s="937">
        <v>46130</v>
      </c>
      <c r="F976" s="937">
        <v>46081</v>
      </c>
      <c r="G976" s="937">
        <v>46128</v>
      </c>
      <c r="H976" s="937">
        <v>0</v>
      </c>
      <c r="I976" s="936">
        <v>0</v>
      </c>
      <c r="J976" s="936">
        <v>0</v>
      </c>
      <c r="K976" s="939">
        <v>1</v>
      </c>
      <c r="L976" s="939">
        <v>1</v>
      </c>
      <c r="M976" s="936">
        <v>0</v>
      </c>
      <c r="N976" s="936">
        <v>0</v>
      </c>
      <c r="O976" s="936">
        <v>0</v>
      </c>
      <c r="P976" s="936" t="s">
        <v>364</v>
      </c>
      <c r="Q976" s="936">
        <v>1</v>
      </c>
      <c r="R976" s="936">
        <v>1</v>
      </c>
      <c r="S976" s="936">
        <v>0</v>
      </c>
      <c r="T976" s="936">
        <v>0</v>
      </c>
    </row>
    <row r="977" spans="1:20" outlineLevel="4">
      <c r="A977" s="936" t="s">
        <v>1373</v>
      </c>
      <c r="B977" s="936" t="s">
        <v>485</v>
      </c>
      <c r="C977" s="936">
        <v>38</v>
      </c>
      <c r="D977" s="937">
        <v>46081</v>
      </c>
      <c r="E977" s="937">
        <v>46130</v>
      </c>
      <c r="F977" s="937">
        <v>46081</v>
      </c>
      <c r="G977" s="937">
        <v>46128</v>
      </c>
      <c r="H977" s="937">
        <v>0</v>
      </c>
      <c r="I977" s="936">
        <v>0</v>
      </c>
      <c r="J977" s="936">
        <v>0</v>
      </c>
      <c r="K977" s="939">
        <v>1</v>
      </c>
      <c r="L977" s="939">
        <v>1</v>
      </c>
      <c r="M977" s="936">
        <v>0</v>
      </c>
      <c r="N977" s="936">
        <v>0</v>
      </c>
      <c r="O977" s="936">
        <v>0</v>
      </c>
      <c r="P977" s="936" t="s">
        <v>364</v>
      </c>
      <c r="Q977" s="936">
        <v>1</v>
      </c>
      <c r="R977" s="936">
        <v>1</v>
      </c>
      <c r="S977" s="936">
        <v>0</v>
      </c>
      <c r="T977" s="936">
        <v>0</v>
      </c>
    </row>
    <row r="978" spans="1:20" outlineLevel="4">
      <c r="A978" s="936" t="s">
        <v>1365</v>
      </c>
      <c r="B978" s="936" t="s">
        <v>463</v>
      </c>
      <c r="C978" s="936">
        <v>37</v>
      </c>
      <c r="D978" s="937">
        <v>46082</v>
      </c>
      <c r="E978" s="937">
        <v>46130</v>
      </c>
      <c r="F978" s="937">
        <v>46082</v>
      </c>
      <c r="G978" s="937">
        <v>46128</v>
      </c>
      <c r="H978" s="937">
        <v>0</v>
      </c>
      <c r="I978" s="936">
        <v>0</v>
      </c>
      <c r="J978" s="936">
        <v>0</v>
      </c>
      <c r="K978" s="939">
        <v>1</v>
      </c>
      <c r="L978" s="939">
        <v>1</v>
      </c>
      <c r="M978" s="936">
        <v>0</v>
      </c>
      <c r="N978" s="936">
        <v>0</v>
      </c>
      <c r="O978" s="936">
        <v>0</v>
      </c>
      <c r="P978" s="936" t="s">
        <v>364</v>
      </c>
      <c r="Q978" s="936">
        <v>1</v>
      </c>
      <c r="R978" s="936">
        <v>1</v>
      </c>
      <c r="S978" s="936">
        <v>0</v>
      </c>
      <c r="T978" s="936">
        <v>0</v>
      </c>
    </row>
    <row r="979" spans="1:20" outlineLevel="4">
      <c r="A979" s="936" t="s">
        <v>1369</v>
      </c>
      <c r="B979" s="936" t="s">
        <v>477</v>
      </c>
      <c r="C979" s="936">
        <v>37</v>
      </c>
      <c r="D979" s="937">
        <v>46082</v>
      </c>
      <c r="E979" s="937">
        <v>46130</v>
      </c>
      <c r="F979" s="937">
        <v>46082</v>
      </c>
      <c r="G979" s="937">
        <v>46128</v>
      </c>
      <c r="H979" s="937">
        <v>0</v>
      </c>
      <c r="I979" s="936">
        <v>0</v>
      </c>
      <c r="J979" s="936">
        <v>0</v>
      </c>
      <c r="K979" s="939">
        <v>1</v>
      </c>
      <c r="L979" s="939">
        <v>1</v>
      </c>
      <c r="M979" s="936">
        <v>0</v>
      </c>
      <c r="N979" s="936">
        <v>0</v>
      </c>
      <c r="O979" s="936">
        <v>0</v>
      </c>
      <c r="P979" s="936" t="s">
        <v>364</v>
      </c>
      <c r="Q979" s="936">
        <v>1</v>
      </c>
      <c r="R979" s="936">
        <v>1</v>
      </c>
      <c r="S979" s="936">
        <v>0</v>
      </c>
      <c r="T979" s="936">
        <v>0</v>
      </c>
    </row>
    <row r="980" spans="1:20" outlineLevel="4">
      <c r="A980" s="936" t="s">
        <v>1372</v>
      </c>
      <c r="B980" s="936" t="s">
        <v>483</v>
      </c>
      <c r="C980" s="936">
        <v>37</v>
      </c>
      <c r="D980" s="937">
        <v>46082</v>
      </c>
      <c r="E980" s="937">
        <v>46130</v>
      </c>
      <c r="F980" s="937">
        <v>46082</v>
      </c>
      <c r="G980" s="937">
        <v>46128</v>
      </c>
      <c r="H980" s="937">
        <v>0</v>
      </c>
      <c r="I980" s="936">
        <v>0</v>
      </c>
      <c r="J980" s="936">
        <v>0</v>
      </c>
      <c r="K980" s="939">
        <v>1</v>
      </c>
      <c r="L980" s="939">
        <v>1</v>
      </c>
      <c r="M980" s="936">
        <v>0</v>
      </c>
      <c r="N980" s="936">
        <v>0</v>
      </c>
      <c r="O980" s="936">
        <v>0</v>
      </c>
      <c r="P980" s="936" t="s">
        <v>364</v>
      </c>
      <c r="Q980" s="936">
        <v>1</v>
      </c>
      <c r="R980" s="936">
        <v>1</v>
      </c>
      <c r="S980" s="936">
        <v>0</v>
      </c>
      <c r="T980" s="936">
        <v>0</v>
      </c>
    </row>
    <row r="981" spans="1:20" outlineLevel="4">
      <c r="A981" s="936" t="s">
        <v>1374</v>
      </c>
      <c r="B981" s="936" t="s">
        <v>487</v>
      </c>
      <c r="C981" s="936">
        <v>37</v>
      </c>
      <c r="D981" s="937">
        <v>46082</v>
      </c>
      <c r="E981" s="937">
        <v>46130</v>
      </c>
      <c r="F981" s="937">
        <v>46082</v>
      </c>
      <c r="G981" s="937">
        <v>46128</v>
      </c>
      <c r="H981" s="937">
        <v>0</v>
      </c>
      <c r="I981" s="936">
        <v>0</v>
      </c>
      <c r="J981" s="936">
        <v>0</v>
      </c>
      <c r="K981" s="939">
        <v>1</v>
      </c>
      <c r="L981" s="939">
        <v>1</v>
      </c>
      <c r="M981" s="936">
        <v>0</v>
      </c>
      <c r="N981" s="936">
        <v>0</v>
      </c>
      <c r="O981" s="936">
        <v>0</v>
      </c>
      <c r="P981" s="936" t="s">
        <v>364</v>
      </c>
      <c r="Q981" s="936">
        <v>1</v>
      </c>
      <c r="R981" s="936">
        <v>1</v>
      </c>
      <c r="S981" s="936">
        <v>0</v>
      </c>
      <c r="T981" s="936">
        <v>0</v>
      </c>
    </row>
    <row r="982" spans="1:20" outlineLevel="4">
      <c r="A982" s="936" t="s">
        <v>1366</v>
      </c>
      <c r="B982" s="936" t="s">
        <v>469</v>
      </c>
      <c r="C982" s="936">
        <v>37</v>
      </c>
      <c r="D982" s="937">
        <v>46082</v>
      </c>
      <c r="E982" s="937">
        <v>46130</v>
      </c>
      <c r="F982" s="937">
        <v>46082</v>
      </c>
      <c r="G982" s="937">
        <v>46128</v>
      </c>
      <c r="H982" s="937">
        <v>0</v>
      </c>
      <c r="I982" s="936">
        <v>0</v>
      </c>
      <c r="J982" s="936">
        <v>0</v>
      </c>
      <c r="K982" s="939">
        <v>1</v>
      </c>
      <c r="L982" s="939">
        <v>1</v>
      </c>
      <c r="M982" s="936">
        <v>0</v>
      </c>
      <c r="N982" s="936">
        <v>0</v>
      </c>
      <c r="O982" s="936">
        <v>0</v>
      </c>
      <c r="P982" s="936" t="s">
        <v>364</v>
      </c>
      <c r="Q982" s="936">
        <v>1</v>
      </c>
      <c r="R982" s="936">
        <v>1</v>
      </c>
      <c r="S982" s="936">
        <v>0</v>
      </c>
      <c r="T982" s="936">
        <v>0</v>
      </c>
    </row>
    <row r="983" spans="1:20" outlineLevel="4">
      <c r="A983" s="936" t="s">
        <v>1367</v>
      </c>
      <c r="B983" s="936" t="s">
        <v>473</v>
      </c>
      <c r="C983" s="936">
        <v>29</v>
      </c>
      <c r="D983" s="937">
        <v>46091</v>
      </c>
      <c r="E983" s="937">
        <v>46130</v>
      </c>
      <c r="F983" s="937">
        <v>46091</v>
      </c>
      <c r="G983" s="937">
        <v>46128</v>
      </c>
      <c r="H983" s="937">
        <v>0</v>
      </c>
      <c r="I983" s="936">
        <v>0</v>
      </c>
      <c r="J983" s="936">
        <v>0</v>
      </c>
      <c r="K983" s="939">
        <v>1</v>
      </c>
      <c r="L983" s="939">
        <v>1</v>
      </c>
      <c r="M983" s="936">
        <v>0</v>
      </c>
      <c r="N983" s="936">
        <v>0</v>
      </c>
      <c r="O983" s="936">
        <v>0</v>
      </c>
      <c r="P983" s="936" t="s">
        <v>364</v>
      </c>
      <c r="Q983" s="936">
        <v>1</v>
      </c>
      <c r="R983" s="936">
        <v>1</v>
      </c>
      <c r="S983" s="936">
        <v>0</v>
      </c>
      <c r="T983" s="936">
        <v>0</v>
      </c>
    </row>
    <row r="984" spans="1:20" outlineLevel="4">
      <c r="A984" s="1000" t="s">
        <v>1368</v>
      </c>
      <c r="B984" s="1000" t="s">
        <v>475</v>
      </c>
      <c r="C984" s="1000">
        <v>23</v>
      </c>
      <c r="D984" s="1001">
        <v>46098</v>
      </c>
      <c r="E984" s="1001">
        <v>46130</v>
      </c>
      <c r="F984" s="1001">
        <v>46098</v>
      </c>
      <c r="G984" s="1001">
        <v>46128</v>
      </c>
      <c r="H984" s="1001">
        <v>0</v>
      </c>
      <c r="I984" s="1000">
        <v>0</v>
      </c>
      <c r="J984" s="1000">
        <v>0</v>
      </c>
      <c r="K984" s="1004">
        <v>1</v>
      </c>
      <c r="L984" s="1004">
        <v>1</v>
      </c>
      <c r="M984" s="1000">
        <v>0</v>
      </c>
      <c r="N984" s="1000">
        <v>0</v>
      </c>
      <c r="O984" s="1000">
        <v>0</v>
      </c>
      <c r="P984" s="1000" t="s">
        <v>364</v>
      </c>
      <c r="Q984" s="1000">
        <v>1</v>
      </c>
      <c r="R984" s="1000">
        <v>1</v>
      </c>
      <c r="S984" s="1000">
        <v>0</v>
      </c>
      <c r="T984" s="1000">
        <v>0</v>
      </c>
    </row>
    <row r="985" spans="1:20" outlineLevel="3">
      <c r="A985" s="967" t="s">
        <v>488</v>
      </c>
      <c r="B985" s="967"/>
      <c r="C985" s="967">
        <v>46</v>
      </c>
      <c r="D985" s="968">
        <v>46091</v>
      </c>
      <c r="E985" s="968">
        <v>46149</v>
      </c>
      <c r="F985" s="968">
        <v>46091</v>
      </c>
      <c r="G985" s="968">
        <v>46148</v>
      </c>
      <c r="H985" s="968">
        <v>0</v>
      </c>
      <c r="I985" s="967">
        <v>0</v>
      </c>
      <c r="J985" s="967">
        <v>0</v>
      </c>
      <c r="K985" s="971">
        <v>0</v>
      </c>
      <c r="L985" s="971">
        <v>0</v>
      </c>
      <c r="M985" s="967">
        <v>0</v>
      </c>
      <c r="N985" s="967">
        <v>0</v>
      </c>
      <c r="O985" s="967">
        <v>0</v>
      </c>
      <c r="P985" s="967"/>
      <c r="Q985" s="967">
        <v>9</v>
      </c>
      <c r="R985" s="967">
        <v>9</v>
      </c>
      <c r="S985" s="967">
        <v>0</v>
      </c>
      <c r="T985" s="967">
        <v>0</v>
      </c>
    </row>
    <row r="986" spans="1:20" outlineLevel="4">
      <c r="A986" s="981" t="s">
        <v>489</v>
      </c>
      <c r="B986" s="981"/>
      <c r="C986" s="981">
        <v>26</v>
      </c>
      <c r="D986" s="982">
        <v>46091</v>
      </c>
      <c r="E986" s="982">
        <v>46126</v>
      </c>
      <c r="F986" s="982">
        <v>46091</v>
      </c>
      <c r="G986" s="982">
        <v>46125</v>
      </c>
      <c r="H986" s="982">
        <v>0</v>
      </c>
      <c r="I986" s="981">
        <v>0</v>
      </c>
      <c r="J986" s="981">
        <v>0</v>
      </c>
      <c r="K986" s="984">
        <v>0</v>
      </c>
      <c r="L986" s="984">
        <v>0</v>
      </c>
      <c r="M986" s="981">
        <v>0</v>
      </c>
      <c r="N986" s="981">
        <v>0</v>
      </c>
      <c r="O986" s="981">
        <v>0</v>
      </c>
      <c r="P986" s="981"/>
      <c r="Q986" s="981">
        <v>4</v>
      </c>
      <c r="R986" s="981">
        <v>4</v>
      </c>
      <c r="S986" s="981">
        <v>0</v>
      </c>
      <c r="T986" s="981">
        <v>0</v>
      </c>
    </row>
    <row r="987" spans="1:20" outlineLevel="5">
      <c r="A987" s="936" t="s">
        <v>1375</v>
      </c>
      <c r="B987" s="936" t="s">
        <v>491</v>
      </c>
      <c r="C987" s="936">
        <v>26</v>
      </c>
      <c r="D987" s="937">
        <v>46091</v>
      </c>
      <c r="E987" s="937">
        <v>46126</v>
      </c>
      <c r="F987" s="937">
        <v>46091</v>
      </c>
      <c r="G987" s="937">
        <v>46125</v>
      </c>
      <c r="H987" s="937">
        <v>0</v>
      </c>
      <c r="I987" s="936">
        <v>0</v>
      </c>
      <c r="J987" s="936">
        <v>0</v>
      </c>
      <c r="K987" s="939">
        <v>1</v>
      </c>
      <c r="L987" s="939">
        <v>1</v>
      </c>
      <c r="M987" s="936">
        <v>0</v>
      </c>
      <c r="N987" s="936">
        <v>0</v>
      </c>
      <c r="O987" s="936">
        <v>0</v>
      </c>
      <c r="P987" s="936" t="s">
        <v>364</v>
      </c>
      <c r="Q987" s="936">
        <v>1</v>
      </c>
      <c r="R987" s="936">
        <v>1</v>
      </c>
      <c r="S987" s="936">
        <v>0</v>
      </c>
      <c r="T987" s="936">
        <v>0</v>
      </c>
    </row>
    <row r="988" spans="1:20" outlineLevel="5">
      <c r="A988" s="936" t="s">
        <v>1377</v>
      </c>
      <c r="B988" s="936" t="s">
        <v>495</v>
      </c>
      <c r="C988" s="936">
        <v>25</v>
      </c>
      <c r="D988" s="937">
        <v>46092</v>
      </c>
      <c r="E988" s="937">
        <v>46126</v>
      </c>
      <c r="F988" s="937">
        <v>46092</v>
      </c>
      <c r="G988" s="937">
        <v>46125</v>
      </c>
      <c r="H988" s="937">
        <v>0</v>
      </c>
      <c r="I988" s="936">
        <v>0</v>
      </c>
      <c r="J988" s="936">
        <v>0</v>
      </c>
      <c r="K988" s="939">
        <v>1</v>
      </c>
      <c r="L988" s="939">
        <v>1</v>
      </c>
      <c r="M988" s="936">
        <v>0</v>
      </c>
      <c r="N988" s="936">
        <v>0</v>
      </c>
      <c r="O988" s="936">
        <v>0</v>
      </c>
      <c r="P988" s="936" t="s">
        <v>364</v>
      </c>
      <c r="Q988" s="936">
        <v>1</v>
      </c>
      <c r="R988" s="936">
        <v>1</v>
      </c>
      <c r="S988" s="936">
        <v>0</v>
      </c>
      <c r="T988" s="936">
        <v>0</v>
      </c>
    </row>
    <row r="989" spans="1:20" outlineLevel="5">
      <c r="A989" s="936" t="s">
        <v>1378</v>
      </c>
      <c r="B989" s="936" t="s">
        <v>497</v>
      </c>
      <c r="C989" s="936">
        <v>22</v>
      </c>
      <c r="D989" s="937">
        <v>46096</v>
      </c>
      <c r="E989" s="937">
        <v>46126</v>
      </c>
      <c r="F989" s="937">
        <v>46096</v>
      </c>
      <c r="G989" s="937">
        <v>46125</v>
      </c>
      <c r="H989" s="937">
        <v>0</v>
      </c>
      <c r="I989" s="936">
        <v>0</v>
      </c>
      <c r="J989" s="936">
        <v>0</v>
      </c>
      <c r="K989" s="939">
        <v>1</v>
      </c>
      <c r="L989" s="939">
        <v>1</v>
      </c>
      <c r="M989" s="936">
        <v>0</v>
      </c>
      <c r="N989" s="936">
        <v>0</v>
      </c>
      <c r="O989" s="936">
        <v>0</v>
      </c>
      <c r="P989" s="936" t="s">
        <v>364</v>
      </c>
      <c r="Q989" s="936">
        <v>1</v>
      </c>
      <c r="R989" s="936">
        <v>1</v>
      </c>
      <c r="S989" s="936">
        <v>0</v>
      </c>
      <c r="T989" s="936">
        <v>0</v>
      </c>
    </row>
    <row r="990" spans="1:20" outlineLevel="5">
      <c r="A990" s="1000" t="s">
        <v>1376</v>
      </c>
      <c r="B990" s="1000" t="s">
        <v>493</v>
      </c>
      <c r="C990" s="1000">
        <v>20</v>
      </c>
      <c r="D990" s="1001">
        <v>46098</v>
      </c>
      <c r="E990" s="1001">
        <v>46126</v>
      </c>
      <c r="F990" s="1001">
        <v>46098</v>
      </c>
      <c r="G990" s="1001">
        <v>46125</v>
      </c>
      <c r="H990" s="1001">
        <v>0</v>
      </c>
      <c r="I990" s="1000">
        <v>0</v>
      </c>
      <c r="J990" s="1000">
        <v>0</v>
      </c>
      <c r="K990" s="1004">
        <v>1</v>
      </c>
      <c r="L990" s="1004">
        <v>1</v>
      </c>
      <c r="M990" s="1000">
        <v>0</v>
      </c>
      <c r="N990" s="1000">
        <v>0</v>
      </c>
      <c r="O990" s="1000">
        <v>0</v>
      </c>
      <c r="P990" s="1000" t="s">
        <v>364</v>
      </c>
      <c r="Q990" s="1000">
        <v>1</v>
      </c>
      <c r="R990" s="1000">
        <v>1</v>
      </c>
      <c r="S990" s="1000">
        <v>0</v>
      </c>
      <c r="T990" s="1000">
        <v>0</v>
      </c>
    </row>
    <row r="991" spans="1:20" outlineLevel="4">
      <c r="A991" s="981" t="s">
        <v>498</v>
      </c>
      <c r="B991" s="981"/>
      <c r="C991" s="981">
        <v>26</v>
      </c>
      <c r="D991" s="982">
        <v>46091</v>
      </c>
      <c r="E991" s="982">
        <v>46126</v>
      </c>
      <c r="F991" s="982">
        <v>46091</v>
      </c>
      <c r="G991" s="982">
        <v>46125</v>
      </c>
      <c r="H991" s="982">
        <v>0</v>
      </c>
      <c r="I991" s="981">
        <v>0</v>
      </c>
      <c r="J991" s="981">
        <v>0</v>
      </c>
      <c r="K991" s="984">
        <v>0</v>
      </c>
      <c r="L991" s="984">
        <v>0</v>
      </c>
      <c r="M991" s="981">
        <v>0</v>
      </c>
      <c r="N991" s="981">
        <v>0</v>
      </c>
      <c r="O991" s="981">
        <v>0</v>
      </c>
      <c r="P991" s="981"/>
      <c r="Q991" s="981">
        <v>3</v>
      </c>
      <c r="R991" s="981">
        <v>3</v>
      </c>
      <c r="S991" s="981">
        <v>0</v>
      </c>
      <c r="T991" s="981">
        <v>0</v>
      </c>
    </row>
    <row r="992" spans="1:20" outlineLevel="5">
      <c r="A992" s="936" t="s">
        <v>1379</v>
      </c>
      <c r="B992" s="936" t="s">
        <v>500</v>
      </c>
      <c r="C992" s="936">
        <v>26</v>
      </c>
      <c r="D992" s="937">
        <v>46091</v>
      </c>
      <c r="E992" s="937">
        <v>46126</v>
      </c>
      <c r="F992" s="937">
        <v>46091</v>
      </c>
      <c r="G992" s="937">
        <v>46125</v>
      </c>
      <c r="H992" s="937">
        <v>0</v>
      </c>
      <c r="I992" s="936">
        <v>0</v>
      </c>
      <c r="J992" s="936">
        <v>0</v>
      </c>
      <c r="K992" s="939">
        <v>1</v>
      </c>
      <c r="L992" s="939">
        <v>1</v>
      </c>
      <c r="M992" s="936">
        <v>0</v>
      </c>
      <c r="N992" s="936">
        <v>0</v>
      </c>
      <c r="O992" s="936">
        <v>0</v>
      </c>
      <c r="P992" s="936" t="s">
        <v>364</v>
      </c>
      <c r="Q992" s="936">
        <v>1</v>
      </c>
      <c r="R992" s="936">
        <v>1</v>
      </c>
      <c r="S992" s="936">
        <v>0</v>
      </c>
      <c r="T992" s="936">
        <v>0</v>
      </c>
    </row>
    <row r="993" spans="1:20" outlineLevel="5">
      <c r="A993" s="936" t="s">
        <v>1380</v>
      </c>
      <c r="B993" s="936" t="s">
        <v>502</v>
      </c>
      <c r="C993" s="936">
        <v>20</v>
      </c>
      <c r="D993" s="937">
        <v>46098</v>
      </c>
      <c r="E993" s="937">
        <v>46126</v>
      </c>
      <c r="F993" s="937">
        <v>46098</v>
      </c>
      <c r="G993" s="937">
        <v>46125</v>
      </c>
      <c r="H993" s="937">
        <v>0</v>
      </c>
      <c r="I993" s="936">
        <v>0</v>
      </c>
      <c r="J993" s="936">
        <v>0</v>
      </c>
      <c r="K993" s="939">
        <v>1</v>
      </c>
      <c r="L993" s="939">
        <v>1</v>
      </c>
      <c r="M993" s="936">
        <v>0</v>
      </c>
      <c r="N993" s="936">
        <v>0</v>
      </c>
      <c r="O993" s="936">
        <v>0</v>
      </c>
      <c r="P993" s="936" t="s">
        <v>364</v>
      </c>
      <c r="Q993" s="936">
        <v>1</v>
      </c>
      <c r="R993" s="936">
        <v>1</v>
      </c>
      <c r="S993" s="936">
        <v>0</v>
      </c>
      <c r="T993" s="936">
        <v>0</v>
      </c>
    </row>
    <row r="994" spans="1:20" outlineLevel="5">
      <c r="A994" s="1000" t="s">
        <v>1381</v>
      </c>
      <c r="B994" s="1000" t="s">
        <v>504</v>
      </c>
      <c r="C994" s="1000">
        <v>20</v>
      </c>
      <c r="D994" s="1001">
        <v>46098</v>
      </c>
      <c r="E994" s="1001">
        <v>46126</v>
      </c>
      <c r="F994" s="1001">
        <v>46098</v>
      </c>
      <c r="G994" s="1001">
        <v>46125</v>
      </c>
      <c r="H994" s="1001">
        <v>0</v>
      </c>
      <c r="I994" s="1000">
        <v>0</v>
      </c>
      <c r="J994" s="1000">
        <v>0</v>
      </c>
      <c r="K994" s="1004">
        <v>1</v>
      </c>
      <c r="L994" s="1004">
        <v>1</v>
      </c>
      <c r="M994" s="1000">
        <v>0</v>
      </c>
      <c r="N994" s="1000">
        <v>0</v>
      </c>
      <c r="O994" s="1000">
        <v>0</v>
      </c>
      <c r="P994" s="1000" t="s">
        <v>364</v>
      </c>
      <c r="Q994" s="1000">
        <v>1</v>
      </c>
      <c r="R994" s="1000">
        <v>1</v>
      </c>
      <c r="S994" s="1000">
        <v>0</v>
      </c>
      <c r="T994" s="1000">
        <v>0</v>
      </c>
    </row>
    <row r="995" spans="1:20" outlineLevel="4">
      <c r="A995" s="981" t="s">
        <v>505</v>
      </c>
      <c r="B995" s="981"/>
      <c r="C995" s="981">
        <v>43</v>
      </c>
      <c r="D995" s="982">
        <v>46095</v>
      </c>
      <c r="E995" s="982">
        <v>46149</v>
      </c>
      <c r="F995" s="982">
        <v>46095</v>
      </c>
      <c r="G995" s="982">
        <v>46148</v>
      </c>
      <c r="H995" s="982">
        <v>0</v>
      </c>
      <c r="I995" s="981">
        <v>0</v>
      </c>
      <c r="J995" s="981">
        <v>0</v>
      </c>
      <c r="K995" s="984">
        <v>0</v>
      </c>
      <c r="L995" s="984">
        <v>0</v>
      </c>
      <c r="M995" s="981">
        <v>0</v>
      </c>
      <c r="N995" s="981">
        <v>0</v>
      </c>
      <c r="O995" s="981">
        <v>0</v>
      </c>
      <c r="P995" s="981"/>
      <c r="Q995" s="981">
        <v>2</v>
      </c>
      <c r="R995" s="981">
        <v>2</v>
      </c>
      <c r="S995" s="981">
        <v>0</v>
      </c>
      <c r="T995" s="981">
        <v>0</v>
      </c>
    </row>
    <row r="996" spans="1:20" outlineLevel="5">
      <c r="A996" s="936" t="s">
        <v>1382</v>
      </c>
      <c r="B996" s="936" t="s">
        <v>507</v>
      </c>
      <c r="C996" s="936">
        <v>43</v>
      </c>
      <c r="D996" s="937">
        <v>46095</v>
      </c>
      <c r="E996" s="937">
        <v>46149</v>
      </c>
      <c r="F996" s="937">
        <v>46095</v>
      </c>
      <c r="G996" s="937">
        <v>46148</v>
      </c>
      <c r="H996" s="937">
        <v>0</v>
      </c>
      <c r="I996" s="936">
        <v>0</v>
      </c>
      <c r="J996" s="936">
        <v>0</v>
      </c>
      <c r="K996" s="939">
        <v>1</v>
      </c>
      <c r="L996" s="939">
        <v>1</v>
      </c>
      <c r="M996" s="936">
        <v>0</v>
      </c>
      <c r="N996" s="936">
        <v>0</v>
      </c>
      <c r="O996" s="936">
        <v>0</v>
      </c>
      <c r="P996" s="936" t="s">
        <v>364</v>
      </c>
      <c r="Q996" s="936">
        <v>1</v>
      </c>
      <c r="R996" s="936">
        <v>1</v>
      </c>
      <c r="S996" s="936">
        <v>0</v>
      </c>
      <c r="T996" s="936">
        <v>0</v>
      </c>
    </row>
    <row r="997" spans="1:20" outlineLevel="5">
      <c r="A997" s="1000" t="s">
        <v>1383</v>
      </c>
      <c r="B997" s="1000" t="s">
        <v>509</v>
      </c>
      <c r="C997" s="1000">
        <v>39</v>
      </c>
      <c r="D997" s="1001">
        <v>46099</v>
      </c>
      <c r="E997" s="1001">
        <v>46149</v>
      </c>
      <c r="F997" s="1001">
        <v>46099</v>
      </c>
      <c r="G997" s="1001">
        <v>46148</v>
      </c>
      <c r="H997" s="1001">
        <v>0</v>
      </c>
      <c r="I997" s="1000">
        <v>0</v>
      </c>
      <c r="J997" s="1000">
        <v>0</v>
      </c>
      <c r="K997" s="1004">
        <v>1</v>
      </c>
      <c r="L997" s="1004">
        <v>1</v>
      </c>
      <c r="M997" s="1000">
        <v>0</v>
      </c>
      <c r="N997" s="1000">
        <v>0</v>
      </c>
      <c r="O997" s="1000">
        <v>0</v>
      </c>
      <c r="P997" s="1000" t="s">
        <v>364</v>
      </c>
      <c r="Q997" s="1000">
        <v>1</v>
      </c>
      <c r="R997" s="1000">
        <v>1</v>
      </c>
      <c r="S997" s="1000">
        <v>0</v>
      </c>
      <c r="T997" s="1000">
        <v>0</v>
      </c>
    </row>
    <row r="998" spans="1:20" outlineLevel="3">
      <c r="A998" s="967" t="s">
        <v>512</v>
      </c>
      <c r="B998" s="967"/>
      <c r="C998" s="967">
        <v>27</v>
      </c>
      <c r="D998" s="968">
        <v>46154</v>
      </c>
      <c r="E998" s="968">
        <v>46190</v>
      </c>
      <c r="F998" s="968">
        <v>46154</v>
      </c>
      <c r="G998" s="968">
        <v>46189</v>
      </c>
      <c r="H998" s="968">
        <v>0</v>
      </c>
      <c r="I998" s="967">
        <v>0</v>
      </c>
      <c r="J998" s="967">
        <v>0</v>
      </c>
      <c r="K998" s="971">
        <v>0</v>
      </c>
      <c r="L998" s="971">
        <v>0</v>
      </c>
      <c r="M998" s="967">
        <v>0</v>
      </c>
      <c r="N998" s="967">
        <v>0</v>
      </c>
      <c r="O998" s="967">
        <v>0</v>
      </c>
      <c r="P998" s="967"/>
      <c r="Q998" s="967">
        <v>11</v>
      </c>
      <c r="R998" s="967">
        <v>11</v>
      </c>
      <c r="S998" s="967">
        <v>0</v>
      </c>
      <c r="T998" s="967">
        <v>0</v>
      </c>
    </row>
    <row r="999" spans="1:20" outlineLevel="4">
      <c r="A999" s="981" t="s">
        <v>513</v>
      </c>
      <c r="B999" s="981"/>
      <c r="C999" s="981">
        <v>27</v>
      </c>
      <c r="D999" s="982">
        <v>46154</v>
      </c>
      <c r="E999" s="982">
        <v>46190</v>
      </c>
      <c r="F999" s="982">
        <v>46154</v>
      </c>
      <c r="G999" s="982">
        <v>46189</v>
      </c>
      <c r="H999" s="982">
        <v>0</v>
      </c>
      <c r="I999" s="981">
        <v>0</v>
      </c>
      <c r="J999" s="981">
        <v>0</v>
      </c>
      <c r="K999" s="984">
        <v>0</v>
      </c>
      <c r="L999" s="984">
        <v>0</v>
      </c>
      <c r="M999" s="981">
        <v>0</v>
      </c>
      <c r="N999" s="981">
        <v>0</v>
      </c>
      <c r="O999" s="981">
        <v>0</v>
      </c>
      <c r="P999" s="981"/>
      <c r="Q999" s="981">
        <v>4</v>
      </c>
      <c r="R999" s="981">
        <v>4</v>
      </c>
      <c r="S999" s="981">
        <v>0</v>
      </c>
      <c r="T999" s="981">
        <v>0</v>
      </c>
    </row>
    <row r="1000" spans="1:20" outlineLevel="5">
      <c r="A1000" s="936" t="s">
        <v>1384</v>
      </c>
      <c r="B1000" s="936" t="s">
        <v>515</v>
      </c>
      <c r="C1000" s="936">
        <v>27</v>
      </c>
      <c r="D1000" s="937">
        <v>46154</v>
      </c>
      <c r="E1000" s="937">
        <v>46190</v>
      </c>
      <c r="F1000" s="937">
        <v>46154</v>
      </c>
      <c r="G1000" s="937">
        <v>46189</v>
      </c>
      <c r="H1000" s="937">
        <v>0</v>
      </c>
      <c r="I1000" s="936">
        <v>0</v>
      </c>
      <c r="J1000" s="936">
        <v>0</v>
      </c>
      <c r="K1000" s="939">
        <v>1</v>
      </c>
      <c r="L1000" s="939">
        <v>1</v>
      </c>
      <c r="M1000" s="936">
        <v>0</v>
      </c>
      <c r="N1000" s="936">
        <v>0</v>
      </c>
      <c r="O1000" s="936">
        <v>0</v>
      </c>
      <c r="P1000" s="936" t="s">
        <v>364</v>
      </c>
      <c r="Q1000" s="936">
        <v>1</v>
      </c>
      <c r="R1000" s="936">
        <v>1</v>
      </c>
      <c r="S1000" s="936">
        <v>0</v>
      </c>
      <c r="T1000" s="936">
        <v>0</v>
      </c>
    </row>
    <row r="1001" spans="1:20" outlineLevel="5">
      <c r="A1001" s="936" t="s">
        <v>1385</v>
      </c>
      <c r="B1001" s="936" t="s">
        <v>517</v>
      </c>
      <c r="C1001" s="936">
        <v>27</v>
      </c>
      <c r="D1001" s="937">
        <v>46154</v>
      </c>
      <c r="E1001" s="937">
        <v>46190</v>
      </c>
      <c r="F1001" s="937">
        <v>46154</v>
      </c>
      <c r="G1001" s="937">
        <v>46189</v>
      </c>
      <c r="H1001" s="937">
        <v>0</v>
      </c>
      <c r="I1001" s="936">
        <v>0</v>
      </c>
      <c r="J1001" s="936">
        <v>0</v>
      </c>
      <c r="K1001" s="939">
        <v>1</v>
      </c>
      <c r="L1001" s="939">
        <v>1</v>
      </c>
      <c r="M1001" s="936">
        <v>0</v>
      </c>
      <c r="N1001" s="936">
        <v>0</v>
      </c>
      <c r="O1001" s="936">
        <v>0</v>
      </c>
      <c r="P1001" s="936" t="s">
        <v>364</v>
      </c>
      <c r="Q1001" s="936">
        <v>1</v>
      </c>
      <c r="R1001" s="936">
        <v>1</v>
      </c>
      <c r="S1001" s="936">
        <v>0</v>
      </c>
      <c r="T1001" s="936">
        <v>0</v>
      </c>
    </row>
    <row r="1002" spans="1:20" outlineLevel="5">
      <c r="A1002" s="936" t="s">
        <v>1386</v>
      </c>
      <c r="B1002" s="936" t="s">
        <v>519</v>
      </c>
      <c r="C1002" s="936">
        <v>27</v>
      </c>
      <c r="D1002" s="937">
        <v>46154</v>
      </c>
      <c r="E1002" s="937">
        <v>46190</v>
      </c>
      <c r="F1002" s="937">
        <v>46154</v>
      </c>
      <c r="G1002" s="937">
        <v>46189</v>
      </c>
      <c r="H1002" s="937">
        <v>0</v>
      </c>
      <c r="I1002" s="936">
        <v>0</v>
      </c>
      <c r="J1002" s="936">
        <v>0</v>
      </c>
      <c r="K1002" s="939">
        <v>1</v>
      </c>
      <c r="L1002" s="939">
        <v>1</v>
      </c>
      <c r="M1002" s="936">
        <v>0</v>
      </c>
      <c r="N1002" s="936">
        <v>0</v>
      </c>
      <c r="O1002" s="936">
        <v>0</v>
      </c>
      <c r="P1002" s="936" t="s">
        <v>364</v>
      </c>
      <c r="Q1002" s="936">
        <v>1</v>
      </c>
      <c r="R1002" s="936">
        <v>1</v>
      </c>
      <c r="S1002" s="936">
        <v>0</v>
      </c>
      <c r="T1002" s="936">
        <v>0</v>
      </c>
    </row>
    <row r="1003" spans="1:20" outlineLevel="5">
      <c r="A1003" s="1000" t="s">
        <v>1387</v>
      </c>
      <c r="B1003" s="1000" t="s">
        <v>521</v>
      </c>
      <c r="C1003" s="1000">
        <v>27</v>
      </c>
      <c r="D1003" s="1001">
        <v>46154</v>
      </c>
      <c r="E1003" s="1001">
        <v>46190</v>
      </c>
      <c r="F1003" s="1001">
        <v>46154</v>
      </c>
      <c r="G1003" s="1001">
        <v>46189</v>
      </c>
      <c r="H1003" s="1001">
        <v>0</v>
      </c>
      <c r="I1003" s="1000">
        <v>0</v>
      </c>
      <c r="J1003" s="1000">
        <v>0</v>
      </c>
      <c r="K1003" s="1004">
        <v>1</v>
      </c>
      <c r="L1003" s="1004">
        <v>1</v>
      </c>
      <c r="M1003" s="1000">
        <v>0</v>
      </c>
      <c r="N1003" s="1000">
        <v>0</v>
      </c>
      <c r="O1003" s="1000">
        <v>0</v>
      </c>
      <c r="P1003" s="1000" t="s">
        <v>364</v>
      </c>
      <c r="Q1003" s="1000">
        <v>1</v>
      </c>
      <c r="R1003" s="1000">
        <v>1</v>
      </c>
      <c r="S1003" s="1000">
        <v>0</v>
      </c>
      <c r="T1003" s="1000">
        <v>0</v>
      </c>
    </row>
    <row r="1004" spans="1:20" outlineLevel="4">
      <c r="A1004" s="981" t="s">
        <v>522</v>
      </c>
      <c r="B1004" s="981"/>
      <c r="C1004" s="981">
        <v>27</v>
      </c>
      <c r="D1004" s="982">
        <v>46154</v>
      </c>
      <c r="E1004" s="982">
        <v>46190</v>
      </c>
      <c r="F1004" s="982">
        <v>46154</v>
      </c>
      <c r="G1004" s="982">
        <v>46189</v>
      </c>
      <c r="H1004" s="982">
        <v>0</v>
      </c>
      <c r="I1004" s="981">
        <v>0</v>
      </c>
      <c r="J1004" s="981">
        <v>0</v>
      </c>
      <c r="K1004" s="984">
        <v>0</v>
      </c>
      <c r="L1004" s="984">
        <v>0</v>
      </c>
      <c r="M1004" s="981">
        <v>0</v>
      </c>
      <c r="N1004" s="981">
        <v>0</v>
      </c>
      <c r="O1004" s="981">
        <v>0</v>
      </c>
      <c r="P1004" s="981"/>
      <c r="Q1004" s="981">
        <v>4</v>
      </c>
      <c r="R1004" s="981">
        <v>4</v>
      </c>
      <c r="S1004" s="981">
        <v>0</v>
      </c>
      <c r="T1004" s="981">
        <v>0</v>
      </c>
    </row>
    <row r="1005" spans="1:20" outlineLevel="5">
      <c r="A1005" s="936" t="s">
        <v>1388</v>
      </c>
      <c r="B1005" s="936" t="s">
        <v>524</v>
      </c>
      <c r="C1005" s="936">
        <v>27</v>
      </c>
      <c r="D1005" s="937">
        <v>46154</v>
      </c>
      <c r="E1005" s="937">
        <v>46190</v>
      </c>
      <c r="F1005" s="937">
        <v>46154</v>
      </c>
      <c r="G1005" s="937">
        <v>46189</v>
      </c>
      <c r="H1005" s="937">
        <v>0</v>
      </c>
      <c r="I1005" s="936">
        <v>0</v>
      </c>
      <c r="J1005" s="936">
        <v>0</v>
      </c>
      <c r="K1005" s="939">
        <v>1</v>
      </c>
      <c r="L1005" s="939">
        <v>1</v>
      </c>
      <c r="M1005" s="936">
        <v>0</v>
      </c>
      <c r="N1005" s="936">
        <v>0</v>
      </c>
      <c r="O1005" s="936">
        <v>0</v>
      </c>
      <c r="P1005" s="936" t="s">
        <v>364</v>
      </c>
      <c r="Q1005" s="936">
        <v>1</v>
      </c>
      <c r="R1005" s="936">
        <v>1</v>
      </c>
      <c r="S1005" s="936">
        <v>0</v>
      </c>
      <c r="T1005" s="936">
        <v>0</v>
      </c>
    </row>
    <row r="1006" spans="1:20" outlineLevel="5">
      <c r="A1006" s="936" t="s">
        <v>1389</v>
      </c>
      <c r="B1006" s="936" t="s">
        <v>526</v>
      </c>
      <c r="C1006" s="936">
        <v>27</v>
      </c>
      <c r="D1006" s="937">
        <v>46154</v>
      </c>
      <c r="E1006" s="937">
        <v>46190</v>
      </c>
      <c r="F1006" s="937">
        <v>46154</v>
      </c>
      <c r="G1006" s="937">
        <v>46189</v>
      </c>
      <c r="H1006" s="937">
        <v>0</v>
      </c>
      <c r="I1006" s="936">
        <v>0</v>
      </c>
      <c r="J1006" s="936">
        <v>0</v>
      </c>
      <c r="K1006" s="939">
        <v>1</v>
      </c>
      <c r="L1006" s="939">
        <v>1</v>
      </c>
      <c r="M1006" s="936">
        <v>0</v>
      </c>
      <c r="N1006" s="936">
        <v>0</v>
      </c>
      <c r="O1006" s="936">
        <v>0</v>
      </c>
      <c r="P1006" s="936" t="s">
        <v>364</v>
      </c>
      <c r="Q1006" s="936">
        <v>1</v>
      </c>
      <c r="R1006" s="936">
        <v>1</v>
      </c>
      <c r="S1006" s="936">
        <v>0</v>
      </c>
      <c r="T1006" s="936">
        <v>0</v>
      </c>
    </row>
    <row r="1007" spans="1:20" outlineLevel="5">
      <c r="A1007" s="936" t="s">
        <v>1390</v>
      </c>
      <c r="B1007" s="936" t="s">
        <v>528</v>
      </c>
      <c r="C1007" s="936">
        <v>27</v>
      </c>
      <c r="D1007" s="937">
        <v>46154</v>
      </c>
      <c r="E1007" s="937">
        <v>46190</v>
      </c>
      <c r="F1007" s="937">
        <v>46154</v>
      </c>
      <c r="G1007" s="937">
        <v>46189</v>
      </c>
      <c r="H1007" s="937">
        <v>0</v>
      </c>
      <c r="I1007" s="936">
        <v>0</v>
      </c>
      <c r="J1007" s="936">
        <v>0</v>
      </c>
      <c r="K1007" s="939">
        <v>1</v>
      </c>
      <c r="L1007" s="939">
        <v>1</v>
      </c>
      <c r="M1007" s="936">
        <v>0</v>
      </c>
      <c r="N1007" s="936">
        <v>0</v>
      </c>
      <c r="O1007" s="936">
        <v>0</v>
      </c>
      <c r="P1007" s="936" t="s">
        <v>364</v>
      </c>
      <c r="Q1007" s="936">
        <v>1</v>
      </c>
      <c r="R1007" s="936">
        <v>1</v>
      </c>
      <c r="S1007" s="936">
        <v>0</v>
      </c>
      <c r="T1007" s="936">
        <v>0</v>
      </c>
    </row>
    <row r="1008" spans="1:20" outlineLevel="5">
      <c r="A1008" s="1000" t="s">
        <v>1391</v>
      </c>
      <c r="B1008" s="1000" t="s">
        <v>530</v>
      </c>
      <c r="C1008" s="1000">
        <v>27</v>
      </c>
      <c r="D1008" s="1001">
        <v>46154</v>
      </c>
      <c r="E1008" s="1001">
        <v>46190</v>
      </c>
      <c r="F1008" s="1001">
        <v>46154</v>
      </c>
      <c r="G1008" s="1001">
        <v>46189</v>
      </c>
      <c r="H1008" s="1001">
        <v>0</v>
      </c>
      <c r="I1008" s="1000">
        <v>0</v>
      </c>
      <c r="J1008" s="1000">
        <v>0</v>
      </c>
      <c r="K1008" s="1004">
        <v>1</v>
      </c>
      <c r="L1008" s="1004">
        <v>1</v>
      </c>
      <c r="M1008" s="1000">
        <v>0</v>
      </c>
      <c r="N1008" s="1000">
        <v>0</v>
      </c>
      <c r="O1008" s="1000">
        <v>0</v>
      </c>
      <c r="P1008" s="1000" t="s">
        <v>364</v>
      </c>
      <c r="Q1008" s="1000">
        <v>1</v>
      </c>
      <c r="R1008" s="1000">
        <v>1</v>
      </c>
      <c r="S1008" s="1000">
        <v>0</v>
      </c>
      <c r="T1008" s="1000">
        <v>0</v>
      </c>
    </row>
    <row r="1009" spans="1:20" outlineLevel="4">
      <c r="A1009" s="981" t="s">
        <v>531</v>
      </c>
      <c r="B1009" s="981"/>
      <c r="C1009" s="981">
        <v>27</v>
      </c>
      <c r="D1009" s="982">
        <v>46154</v>
      </c>
      <c r="E1009" s="982">
        <v>46190</v>
      </c>
      <c r="F1009" s="982">
        <v>46154</v>
      </c>
      <c r="G1009" s="982">
        <v>46189</v>
      </c>
      <c r="H1009" s="982">
        <v>0</v>
      </c>
      <c r="I1009" s="981">
        <v>0</v>
      </c>
      <c r="J1009" s="981">
        <v>0</v>
      </c>
      <c r="K1009" s="984">
        <v>0</v>
      </c>
      <c r="L1009" s="984">
        <v>0</v>
      </c>
      <c r="M1009" s="981">
        <v>0</v>
      </c>
      <c r="N1009" s="981">
        <v>0</v>
      </c>
      <c r="O1009" s="981">
        <v>0</v>
      </c>
      <c r="P1009" s="981"/>
      <c r="Q1009" s="981">
        <v>3</v>
      </c>
      <c r="R1009" s="981">
        <v>3</v>
      </c>
      <c r="S1009" s="981">
        <v>0</v>
      </c>
      <c r="T1009" s="981">
        <v>0</v>
      </c>
    </row>
    <row r="1010" spans="1:20" outlineLevel="5">
      <c r="A1010" s="936" t="s">
        <v>1394</v>
      </c>
      <c r="B1010" s="936" t="s">
        <v>537</v>
      </c>
      <c r="C1010" s="936">
        <v>27</v>
      </c>
      <c r="D1010" s="937">
        <v>46154</v>
      </c>
      <c r="E1010" s="937">
        <v>46190</v>
      </c>
      <c r="F1010" s="937">
        <v>46154</v>
      </c>
      <c r="G1010" s="937">
        <v>46189</v>
      </c>
      <c r="H1010" s="937">
        <v>0</v>
      </c>
      <c r="I1010" s="936">
        <v>0</v>
      </c>
      <c r="J1010" s="936">
        <v>0</v>
      </c>
      <c r="K1010" s="939">
        <v>1</v>
      </c>
      <c r="L1010" s="939">
        <v>1</v>
      </c>
      <c r="M1010" s="936">
        <v>0</v>
      </c>
      <c r="N1010" s="936">
        <v>0</v>
      </c>
      <c r="O1010" s="936">
        <v>0</v>
      </c>
      <c r="P1010" s="936" t="s">
        <v>364</v>
      </c>
      <c r="Q1010" s="936">
        <v>1</v>
      </c>
      <c r="R1010" s="936">
        <v>1</v>
      </c>
      <c r="S1010" s="936">
        <v>0</v>
      </c>
      <c r="T1010" s="936">
        <v>0</v>
      </c>
    </row>
    <row r="1011" spans="1:20" outlineLevel="5">
      <c r="A1011" s="936" t="s">
        <v>1392</v>
      </c>
      <c r="B1011" s="936" t="s">
        <v>533</v>
      </c>
      <c r="C1011" s="936">
        <v>27</v>
      </c>
      <c r="D1011" s="937">
        <v>46154</v>
      </c>
      <c r="E1011" s="937">
        <v>46190</v>
      </c>
      <c r="F1011" s="937">
        <v>46154</v>
      </c>
      <c r="G1011" s="937">
        <v>46189</v>
      </c>
      <c r="H1011" s="937">
        <v>0</v>
      </c>
      <c r="I1011" s="936">
        <v>0</v>
      </c>
      <c r="J1011" s="936">
        <v>0</v>
      </c>
      <c r="K1011" s="939">
        <v>1</v>
      </c>
      <c r="L1011" s="939">
        <v>1</v>
      </c>
      <c r="M1011" s="936">
        <v>0</v>
      </c>
      <c r="N1011" s="936">
        <v>0</v>
      </c>
      <c r="O1011" s="936">
        <v>0</v>
      </c>
      <c r="P1011" s="936" t="s">
        <v>364</v>
      </c>
      <c r="Q1011" s="936">
        <v>1</v>
      </c>
      <c r="R1011" s="936">
        <v>1</v>
      </c>
      <c r="S1011" s="936">
        <v>0</v>
      </c>
      <c r="T1011" s="936">
        <v>0</v>
      </c>
    </row>
    <row r="1012" spans="1:20" outlineLevel="5">
      <c r="A1012" s="1000" t="s">
        <v>1393</v>
      </c>
      <c r="B1012" s="1000" t="s">
        <v>535</v>
      </c>
      <c r="C1012" s="1000">
        <v>27</v>
      </c>
      <c r="D1012" s="1001">
        <v>46154</v>
      </c>
      <c r="E1012" s="1001">
        <v>46190</v>
      </c>
      <c r="F1012" s="1001">
        <v>46154</v>
      </c>
      <c r="G1012" s="1001">
        <v>46189</v>
      </c>
      <c r="H1012" s="1001">
        <v>0</v>
      </c>
      <c r="I1012" s="1000">
        <v>0</v>
      </c>
      <c r="J1012" s="1001">
        <v>0</v>
      </c>
      <c r="K1012" s="1004">
        <v>1</v>
      </c>
      <c r="L1012" s="1004">
        <v>1</v>
      </c>
      <c r="M1012" s="1000">
        <v>0</v>
      </c>
      <c r="N1012" s="1000">
        <v>0</v>
      </c>
      <c r="O1012" s="1000">
        <v>0</v>
      </c>
      <c r="P1012" s="1000" t="s">
        <v>364</v>
      </c>
      <c r="Q1012" s="1000">
        <v>1</v>
      </c>
      <c r="R1012" s="1000">
        <v>1</v>
      </c>
      <c r="S1012" s="1000">
        <v>0</v>
      </c>
      <c r="T1012" s="1000">
        <v>0</v>
      </c>
    </row>
    <row r="1013" spans="1:20" outlineLevel="2">
      <c r="A1013" s="959" t="s">
        <v>607</v>
      </c>
      <c r="B1013" s="959"/>
      <c r="C1013" s="959">
        <v>111</v>
      </c>
      <c r="D1013" s="960">
        <v>46070</v>
      </c>
      <c r="E1013" s="960">
        <v>46209</v>
      </c>
      <c r="F1013" s="960">
        <v>46070</v>
      </c>
      <c r="G1013" s="960">
        <v>46266</v>
      </c>
      <c r="H1013" s="960">
        <v>0</v>
      </c>
      <c r="I1013" s="959">
        <v>0</v>
      </c>
      <c r="J1013" s="960">
        <v>0</v>
      </c>
      <c r="K1013" s="963">
        <v>0</v>
      </c>
      <c r="L1013" s="963">
        <v>0</v>
      </c>
      <c r="M1013" s="959">
        <v>0</v>
      </c>
      <c r="N1013" s="959">
        <v>0</v>
      </c>
      <c r="O1013" s="959">
        <v>0</v>
      </c>
      <c r="P1013" s="959"/>
      <c r="Q1013" s="959">
        <v>67</v>
      </c>
      <c r="R1013" s="959">
        <v>67</v>
      </c>
      <c r="S1013" s="959">
        <v>0</v>
      </c>
      <c r="T1013" s="959">
        <v>0</v>
      </c>
    </row>
    <row r="1014" spans="1:20" outlineLevel="3">
      <c r="A1014" s="967" t="s">
        <v>608</v>
      </c>
      <c r="B1014" s="967"/>
      <c r="C1014" s="967">
        <v>108</v>
      </c>
      <c r="D1014" s="968">
        <v>46074</v>
      </c>
      <c r="E1014" s="968">
        <v>46209</v>
      </c>
      <c r="F1014" s="968">
        <v>46074</v>
      </c>
      <c r="G1014" s="968">
        <v>46266</v>
      </c>
      <c r="H1014" s="968">
        <v>0</v>
      </c>
      <c r="I1014" s="967">
        <v>0</v>
      </c>
      <c r="J1014" s="967">
        <v>0</v>
      </c>
      <c r="K1014" s="971">
        <v>0</v>
      </c>
      <c r="L1014" s="971">
        <v>0</v>
      </c>
      <c r="M1014" s="967">
        <v>0</v>
      </c>
      <c r="N1014" s="967">
        <v>0</v>
      </c>
      <c r="O1014" s="967">
        <v>0</v>
      </c>
      <c r="P1014" s="967"/>
      <c r="Q1014" s="967">
        <v>28</v>
      </c>
      <c r="R1014" s="967">
        <v>28</v>
      </c>
      <c r="S1014" s="967">
        <v>0</v>
      </c>
      <c r="T1014" s="967">
        <v>0</v>
      </c>
    </row>
    <row r="1015" spans="1:20" outlineLevel="4">
      <c r="A1015" s="981" t="s">
        <v>609</v>
      </c>
      <c r="B1015" s="981"/>
      <c r="C1015" s="981">
        <v>56</v>
      </c>
      <c r="D1015" s="982">
        <v>46078</v>
      </c>
      <c r="E1015" s="982">
        <v>46148</v>
      </c>
      <c r="F1015" s="982">
        <v>46078</v>
      </c>
      <c r="G1015" s="982">
        <v>46147</v>
      </c>
      <c r="H1015" s="982">
        <v>0</v>
      </c>
      <c r="I1015" s="981">
        <v>0</v>
      </c>
      <c r="J1015" s="981">
        <v>0</v>
      </c>
      <c r="K1015" s="984">
        <v>0</v>
      </c>
      <c r="L1015" s="984">
        <v>0</v>
      </c>
      <c r="M1015" s="981">
        <v>0</v>
      </c>
      <c r="N1015" s="981">
        <v>0</v>
      </c>
      <c r="O1015" s="981">
        <v>0</v>
      </c>
      <c r="P1015" s="981"/>
      <c r="Q1015" s="981">
        <v>3</v>
      </c>
      <c r="R1015" s="981">
        <v>3</v>
      </c>
      <c r="S1015" s="981">
        <v>0</v>
      </c>
      <c r="T1015" s="981">
        <v>0</v>
      </c>
    </row>
    <row r="1016" spans="1:20" outlineLevel="5">
      <c r="A1016" s="936" t="s">
        <v>1396</v>
      </c>
      <c r="B1016" s="936" t="s">
        <v>613</v>
      </c>
      <c r="C1016" s="936">
        <v>56</v>
      </c>
      <c r="D1016" s="937">
        <v>46078</v>
      </c>
      <c r="E1016" s="937">
        <v>46148</v>
      </c>
      <c r="F1016" s="937">
        <v>46078</v>
      </c>
      <c r="G1016" s="937">
        <v>46147</v>
      </c>
      <c r="H1016" s="937">
        <v>0</v>
      </c>
      <c r="I1016" s="936">
        <v>0</v>
      </c>
      <c r="J1016" s="936">
        <v>0</v>
      </c>
      <c r="K1016" s="939">
        <v>1</v>
      </c>
      <c r="L1016" s="939">
        <v>1</v>
      </c>
      <c r="M1016" s="936">
        <v>0</v>
      </c>
      <c r="N1016" s="936">
        <v>0</v>
      </c>
      <c r="O1016" s="936">
        <v>0</v>
      </c>
      <c r="P1016" s="936" t="s">
        <v>364</v>
      </c>
      <c r="Q1016" s="936">
        <v>1</v>
      </c>
      <c r="R1016" s="936">
        <v>1</v>
      </c>
      <c r="S1016" s="936">
        <v>0</v>
      </c>
      <c r="T1016" s="936">
        <v>0</v>
      </c>
    </row>
    <row r="1017" spans="1:20" outlineLevel="5">
      <c r="A1017" s="936" t="s">
        <v>1397</v>
      </c>
      <c r="B1017" s="936" t="s">
        <v>615</v>
      </c>
      <c r="C1017" s="936">
        <v>56</v>
      </c>
      <c r="D1017" s="937">
        <v>46078</v>
      </c>
      <c r="E1017" s="937">
        <v>46148</v>
      </c>
      <c r="F1017" s="937">
        <v>46078</v>
      </c>
      <c r="G1017" s="937">
        <v>46147</v>
      </c>
      <c r="H1017" s="937">
        <v>0</v>
      </c>
      <c r="I1017" s="936">
        <v>0</v>
      </c>
      <c r="J1017" s="936">
        <v>0</v>
      </c>
      <c r="K1017" s="939">
        <v>1</v>
      </c>
      <c r="L1017" s="939">
        <v>1</v>
      </c>
      <c r="M1017" s="936">
        <v>0</v>
      </c>
      <c r="N1017" s="936">
        <v>0</v>
      </c>
      <c r="O1017" s="936">
        <v>0</v>
      </c>
      <c r="P1017" s="936" t="s">
        <v>364</v>
      </c>
      <c r="Q1017" s="936">
        <v>1</v>
      </c>
      <c r="R1017" s="936">
        <v>1</v>
      </c>
      <c r="S1017" s="936">
        <v>0</v>
      </c>
      <c r="T1017" s="936">
        <v>0</v>
      </c>
    </row>
    <row r="1018" spans="1:20" outlineLevel="5">
      <c r="A1018" s="1000" t="s">
        <v>1395</v>
      </c>
      <c r="B1018" s="1000" t="s">
        <v>611</v>
      </c>
      <c r="C1018" s="1000">
        <v>48</v>
      </c>
      <c r="D1018" s="1001">
        <v>46088</v>
      </c>
      <c r="E1018" s="1001">
        <v>46148</v>
      </c>
      <c r="F1018" s="1001">
        <v>46088</v>
      </c>
      <c r="G1018" s="1001">
        <v>46147</v>
      </c>
      <c r="H1018" s="1001">
        <v>0</v>
      </c>
      <c r="I1018" s="1000">
        <v>0</v>
      </c>
      <c r="J1018" s="1000">
        <v>0</v>
      </c>
      <c r="K1018" s="1004">
        <v>1</v>
      </c>
      <c r="L1018" s="1004">
        <v>1</v>
      </c>
      <c r="M1018" s="1000">
        <v>0</v>
      </c>
      <c r="N1018" s="1000">
        <v>0</v>
      </c>
      <c r="O1018" s="1000">
        <v>0</v>
      </c>
      <c r="P1018" s="1000" t="s">
        <v>364</v>
      </c>
      <c r="Q1018" s="1000">
        <v>1</v>
      </c>
      <c r="R1018" s="1000">
        <v>1</v>
      </c>
      <c r="S1018" s="1000">
        <v>0</v>
      </c>
      <c r="T1018" s="1000">
        <v>0</v>
      </c>
    </row>
    <row r="1019" spans="1:20" outlineLevel="4">
      <c r="A1019" s="981" t="s">
        <v>616</v>
      </c>
      <c r="B1019" s="981"/>
      <c r="C1019" s="981">
        <v>47</v>
      </c>
      <c r="D1019" s="982">
        <v>46089</v>
      </c>
      <c r="E1019" s="982">
        <v>46148</v>
      </c>
      <c r="F1019" s="982">
        <v>46089</v>
      </c>
      <c r="G1019" s="982">
        <v>46147</v>
      </c>
      <c r="H1019" s="982">
        <v>0</v>
      </c>
      <c r="I1019" s="981">
        <v>0</v>
      </c>
      <c r="J1019" s="981">
        <v>0</v>
      </c>
      <c r="K1019" s="984">
        <v>0</v>
      </c>
      <c r="L1019" s="984">
        <v>0</v>
      </c>
      <c r="M1019" s="981">
        <v>0</v>
      </c>
      <c r="N1019" s="981">
        <v>0</v>
      </c>
      <c r="O1019" s="981">
        <v>0</v>
      </c>
      <c r="P1019" s="981"/>
      <c r="Q1019" s="981">
        <v>2</v>
      </c>
      <c r="R1019" s="981">
        <v>2</v>
      </c>
      <c r="S1019" s="981">
        <v>0</v>
      </c>
      <c r="T1019" s="981">
        <v>0</v>
      </c>
    </row>
    <row r="1020" spans="1:20" outlineLevel="5">
      <c r="A1020" s="936" t="s">
        <v>1398</v>
      </c>
      <c r="B1020" s="936" t="s">
        <v>618</v>
      </c>
      <c r="C1020" s="936">
        <v>47</v>
      </c>
      <c r="D1020" s="937">
        <v>46089</v>
      </c>
      <c r="E1020" s="937">
        <v>46148</v>
      </c>
      <c r="F1020" s="937">
        <v>46089</v>
      </c>
      <c r="G1020" s="937">
        <v>46147</v>
      </c>
      <c r="H1020" s="937">
        <v>0</v>
      </c>
      <c r="I1020" s="936">
        <v>0</v>
      </c>
      <c r="J1020" s="936">
        <v>0</v>
      </c>
      <c r="K1020" s="939">
        <v>1</v>
      </c>
      <c r="L1020" s="939">
        <v>1</v>
      </c>
      <c r="M1020" s="936">
        <v>0</v>
      </c>
      <c r="N1020" s="936">
        <v>0</v>
      </c>
      <c r="O1020" s="936">
        <v>0</v>
      </c>
      <c r="P1020" s="936" t="s">
        <v>364</v>
      </c>
      <c r="Q1020" s="936">
        <v>1</v>
      </c>
      <c r="R1020" s="936">
        <v>1</v>
      </c>
      <c r="S1020" s="936">
        <v>0</v>
      </c>
      <c r="T1020" s="936">
        <v>0</v>
      </c>
    </row>
    <row r="1021" spans="1:20" outlineLevel="5">
      <c r="A1021" s="1000" t="s">
        <v>1399</v>
      </c>
      <c r="B1021" s="1000" t="s">
        <v>624</v>
      </c>
      <c r="C1021" s="1000">
        <v>47</v>
      </c>
      <c r="D1021" s="1001">
        <v>46089</v>
      </c>
      <c r="E1021" s="1001">
        <v>46148</v>
      </c>
      <c r="F1021" s="1001">
        <v>46089</v>
      </c>
      <c r="G1021" s="1001">
        <v>46147</v>
      </c>
      <c r="H1021" s="1001">
        <v>0</v>
      </c>
      <c r="I1021" s="1000">
        <v>0</v>
      </c>
      <c r="J1021" s="1000">
        <v>0</v>
      </c>
      <c r="K1021" s="1004">
        <v>1</v>
      </c>
      <c r="L1021" s="1004">
        <v>1</v>
      </c>
      <c r="M1021" s="1000">
        <v>0</v>
      </c>
      <c r="N1021" s="1000">
        <v>0</v>
      </c>
      <c r="O1021" s="1000">
        <v>0</v>
      </c>
      <c r="P1021" s="1000" t="s">
        <v>364</v>
      </c>
      <c r="Q1021" s="1000">
        <v>1</v>
      </c>
      <c r="R1021" s="1000">
        <v>1</v>
      </c>
      <c r="S1021" s="1000">
        <v>0</v>
      </c>
      <c r="T1021" s="1000">
        <v>0</v>
      </c>
    </row>
    <row r="1022" spans="1:20" outlineLevel="4">
      <c r="A1022" s="981" t="s">
        <v>627</v>
      </c>
      <c r="B1022" s="981"/>
      <c r="C1022" s="981">
        <v>41</v>
      </c>
      <c r="D1022" s="982">
        <v>46088</v>
      </c>
      <c r="E1022" s="982">
        <v>46140</v>
      </c>
      <c r="F1022" s="982">
        <v>46088</v>
      </c>
      <c r="G1022" s="982">
        <v>46139</v>
      </c>
      <c r="H1022" s="982">
        <v>0</v>
      </c>
      <c r="I1022" s="981">
        <v>0</v>
      </c>
      <c r="J1022" s="981">
        <v>0</v>
      </c>
      <c r="K1022" s="984">
        <v>0</v>
      </c>
      <c r="L1022" s="984">
        <v>0</v>
      </c>
      <c r="M1022" s="981">
        <v>0</v>
      </c>
      <c r="N1022" s="981">
        <v>0</v>
      </c>
      <c r="O1022" s="981">
        <v>0</v>
      </c>
      <c r="P1022" s="981"/>
      <c r="Q1022" s="981">
        <v>1</v>
      </c>
      <c r="R1022" s="981">
        <v>1</v>
      </c>
      <c r="S1022" s="981">
        <v>0</v>
      </c>
      <c r="T1022" s="981">
        <v>0</v>
      </c>
    </row>
    <row r="1023" spans="1:20" outlineLevel="5">
      <c r="A1023" s="936" t="s">
        <v>1400</v>
      </c>
      <c r="B1023" s="936" t="s">
        <v>629</v>
      </c>
      <c r="C1023" s="936">
        <v>41</v>
      </c>
      <c r="D1023" s="937">
        <v>46088</v>
      </c>
      <c r="E1023" s="937">
        <v>46140</v>
      </c>
      <c r="F1023" s="937">
        <v>46088</v>
      </c>
      <c r="G1023" s="937">
        <v>46139</v>
      </c>
      <c r="H1023" s="937">
        <v>0</v>
      </c>
      <c r="I1023" s="936">
        <v>0</v>
      </c>
      <c r="J1023" s="936">
        <v>0</v>
      </c>
      <c r="K1023" s="939">
        <v>1</v>
      </c>
      <c r="L1023" s="939">
        <v>1</v>
      </c>
      <c r="M1023" s="936">
        <v>0</v>
      </c>
      <c r="N1023" s="936">
        <v>0</v>
      </c>
      <c r="O1023" s="936">
        <v>0</v>
      </c>
      <c r="P1023" s="936" t="s">
        <v>364</v>
      </c>
      <c r="Q1023" s="936">
        <v>1</v>
      </c>
      <c r="R1023" s="936">
        <v>1</v>
      </c>
      <c r="S1023" s="936">
        <v>0</v>
      </c>
      <c r="T1023" s="936">
        <v>0</v>
      </c>
    </row>
    <row r="1024" spans="1:20" outlineLevel="4">
      <c r="A1024" s="981" t="s">
        <v>630</v>
      </c>
      <c r="B1024" s="981"/>
      <c r="C1024" s="981">
        <v>44</v>
      </c>
      <c r="D1024" s="982">
        <v>46092</v>
      </c>
      <c r="E1024" s="982">
        <v>46148</v>
      </c>
      <c r="F1024" s="982">
        <v>46092</v>
      </c>
      <c r="G1024" s="982">
        <v>46147</v>
      </c>
      <c r="H1024" s="982">
        <v>0</v>
      </c>
      <c r="I1024" s="981">
        <v>0</v>
      </c>
      <c r="J1024" s="981">
        <v>0</v>
      </c>
      <c r="K1024" s="984">
        <v>0</v>
      </c>
      <c r="L1024" s="984">
        <v>0</v>
      </c>
      <c r="M1024" s="981">
        <v>0</v>
      </c>
      <c r="N1024" s="981">
        <v>0</v>
      </c>
      <c r="O1024" s="981">
        <v>0</v>
      </c>
      <c r="P1024" s="981"/>
      <c r="Q1024" s="981">
        <v>2</v>
      </c>
      <c r="R1024" s="981">
        <v>2</v>
      </c>
      <c r="S1024" s="981">
        <v>0</v>
      </c>
      <c r="T1024" s="981">
        <v>0</v>
      </c>
    </row>
    <row r="1025" spans="1:20" outlineLevel="5">
      <c r="A1025" s="936" t="s">
        <v>1401</v>
      </c>
      <c r="B1025" s="936" t="s">
        <v>632</v>
      </c>
      <c r="C1025" s="936">
        <v>44</v>
      </c>
      <c r="D1025" s="937">
        <v>46092</v>
      </c>
      <c r="E1025" s="937">
        <v>46148</v>
      </c>
      <c r="F1025" s="937">
        <v>46092</v>
      </c>
      <c r="G1025" s="937">
        <v>46147</v>
      </c>
      <c r="H1025" s="937">
        <v>0</v>
      </c>
      <c r="I1025" s="936">
        <v>0</v>
      </c>
      <c r="J1025" s="936">
        <v>0</v>
      </c>
      <c r="K1025" s="939">
        <v>1</v>
      </c>
      <c r="L1025" s="939">
        <v>1</v>
      </c>
      <c r="M1025" s="936">
        <v>0</v>
      </c>
      <c r="N1025" s="936">
        <v>0</v>
      </c>
      <c r="O1025" s="936">
        <v>0</v>
      </c>
      <c r="P1025" s="936" t="s">
        <v>364</v>
      </c>
      <c r="Q1025" s="936">
        <v>1</v>
      </c>
      <c r="R1025" s="936">
        <v>1</v>
      </c>
      <c r="S1025" s="936">
        <v>0</v>
      </c>
      <c r="T1025" s="936">
        <v>0</v>
      </c>
    </row>
    <row r="1026" spans="1:20" outlineLevel="5">
      <c r="A1026" s="1000" t="s">
        <v>1402</v>
      </c>
      <c r="B1026" s="1000" t="s">
        <v>634</v>
      </c>
      <c r="C1026" s="1000">
        <v>44</v>
      </c>
      <c r="D1026" s="1001">
        <v>46092</v>
      </c>
      <c r="E1026" s="1001">
        <v>46148</v>
      </c>
      <c r="F1026" s="1001">
        <v>46092</v>
      </c>
      <c r="G1026" s="1001">
        <v>46147</v>
      </c>
      <c r="H1026" s="1001">
        <v>0</v>
      </c>
      <c r="I1026" s="1000">
        <v>0</v>
      </c>
      <c r="J1026" s="1000">
        <v>0</v>
      </c>
      <c r="K1026" s="1004">
        <v>1</v>
      </c>
      <c r="L1026" s="1004">
        <v>1</v>
      </c>
      <c r="M1026" s="1000">
        <v>0</v>
      </c>
      <c r="N1026" s="1000">
        <v>0</v>
      </c>
      <c r="O1026" s="1000">
        <v>0</v>
      </c>
      <c r="P1026" s="1000" t="s">
        <v>364</v>
      </c>
      <c r="Q1026" s="1000">
        <v>1</v>
      </c>
      <c r="R1026" s="1000">
        <v>1</v>
      </c>
      <c r="S1026" s="1000">
        <v>0</v>
      </c>
      <c r="T1026" s="1000">
        <v>0</v>
      </c>
    </row>
    <row r="1027" spans="1:20" outlineLevel="4">
      <c r="A1027" s="981" t="s">
        <v>635</v>
      </c>
      <c r="B1027" s="981"/>
      <c r="C1027" s="981">
        <v>44</v>
      </c>
      <c r="D1027" s="982">
        <v>46092</v>
      </c>
      <c r="E1027" s="982">
        <v>46148</v>
      </c>
      <c r="F1027" s="982">
        <v>46092</v>
      </c>
      <c r="G1027" s="982">
        <v>46147</v>
      </c>
      <c r="H1027" s="982">
        <v>0</v>
      </c>
      <c r="I1027" s="981">
        <v>0</v>
      </c>
      <c r="J1027" s="981">
        <v>0</v>
      </c>
      <c r="K1027" s="984">
        <v>0</v>
      </c>
      <c r="L1027" s="984">
        <v>0</v>
      </c>
      <c r="M1027" s="981">
        <v>0</v>
      </c>
      <c r="N1027" s="981">
        <v>0</v>
      </c>
      <c r="O1027" s="981">
        <v>0</v>
      </c>
      <c r="P1027" s="981"/>
      <c r="Q1027" s="981">
        <v>2</v>
      </c>
      <c r="R1027" s="981">
        <v>2</v>
      </c>
      <c r="S1027" s="981">
        <v>0</v>
      </c>
      <c r="T1027" s="981">
        <v>0</v>
      </c>
    </row>
    <row r="1028" spans="1:20" outlineLevel="5">
      <c r="A1028" s="936" t="s">
        <v>1403</v>
      </c>
      <c r="B1028" s="936" t="s">
        <v>637</v>
      </c>
      <c r="C1028" s="936">
        <v>44</v>
      </c>
      <c r="D1028" s="937">
        <v>46092</v>
      </c>
      <c r="E1028" s="937">
        <v>46148</v>
      </c>
      <c r="F1028" s="937">
        <v>46092</v>
      </c>
      <c r="G1028" s="937">
        <v>46147</v>
      </c>
      <c r="H1028" s="937">
        <v>0</v>
      </c>
      <c r="I1028" s="936">
        <v>0</v>
      </c>
      <c r="J1028" s="936">
        <v>0</v>
      </c>
      <c r="K1028" s="939">
        <v>1</v>
      </c>
      <c r="L1028" s="939">
        <v>1</v>
      </c>
      <c r="M1028" s="936">
        <v>0</v>
      </c>
      <c r="N1028" s="936">
        <v>0</v>
      </c>
      <c r="O1028" s="936">
        <v>0</v>
      </c>
      <c r="P1028" s="936" t="s">
        <v>364</v>
      </c>
      <c r="Q1028" s="936">
        <v>1</v>
      </c>
      <c r="R1028" s="936">
        <v>1</v>
      </c>
      <c r="S1028" s="936">
        <v>0</v>
      </c>
      <c r="T1028" s="936">
        <v>0</v>
      </c>
    </row>
    <row r="1029" spans="1:20" outlineLevel="5">
      <c r="A1029" s="1000" t="s">
        <v>1404</v>
      </c>
      <c r="B1029" s="1000" t="s">
        <v>639</v>
      </c>
      <c r="C1029" s="1000">
        <v>40</v>
      </c>
      <c r="D1029" s="1001">
        <v>46097</v>
      </c>
      <c r="E1029" s="1001">
        <v>46148</v>
      </c>
      <c r="F1029" s="1001">
        <v>46097</v>
      </c>
      <c r="G1029" s="1001">
        <v>46147</v>
      </c>
      <c r="H1029" s="1001">
        <v>0</v>
      </c>
      <c r="I1029" s="1000">
        <v>0</v>
      </c>
      <c r="J1029" s="1000">
        <v>0</v>
      </c>
      <c r="K1029" s="1004">
        <v>1</v>
      </c>
      <c r="L1029" s="1004">
        <v>1</v>
      </c>
      <c r="M1029" s="1000">
        <v>0</v>
      </c>
      <c r="N1029" s="1000">
        <v>0</v>
      </c>
      <c r="O1029" s="1000">
        <v>0</v>
      </c>
      <c r="P1029" s="1000" t="s">
        <v>364</v>
      </c>
      <c r="Q1029" s="1000">
        <v>1</v>
      </c>
      <c r="R1029" s="1000">
        <v>1</v>
      </c>
      <c r="S1029" s="1000">
        <v>0</v>
      </c>
      <c r="T1029" s="1000">
        <v>0</v>
      </c>
    </row>
    <row r="1030" spans="1:20" outlineLevel="4">
      <c r="A1030" s="981" t="s">
        <v>640</v>
      </c>
      <c r="B1030" s="981"/>
      <c r="C1030" s="981">
        <v>60</v>
      </c>
      <c r="D1030" s="982">
        <v>46074</v>
      </c>
      <c r="E1030" s="982">
        <v>46149</v>
      </c>
      <c r="F1030" s="982">
        <v>46074</v>
      </c>
      <c r="G1030" s="982">
        <v>46148</v>
      </c>
      <c r="H1030" s="982">
        <v>0</v>
      </c>
      <c r="I1030" s="981">
        <v>0</v>
      </c>
      <c r="J1030" s="981">
        <v>0</v>
      </c>
      <c r="K1030" s="984">
        <v>0</v>
      </c>
      <c r="L1030" s="984">
        <v>0</v>
      </c>
      <c r="M1030" s="981">
        <v>0</v>
      </c>
      <c r="N1030" s="981">
        <v>0</v>
      </c>
      <c r="O1030" s="981">
        <v>0</v>
      </c>
      <c r="P1030" s="981"/>
      <c r="Q1030" s="981">
        <v>2</v>
      </c>
      <c r="R1030" s="981">
        <v>2</v>
      </c>
      <c r="S1030" s="981">
        <v>0</v>
      </c>
      <c r="T1030" s="981">
        <v>0</v>
      </c>
    </row>
    <row r="1031" spans="1:20" outlineLevel="5">
      <c r="A1031" s="936" t="s">
        <v>1405</v>
      </c>
      <c r="B1031" s="936" t="s">
        <v>642</v>
      </c>
      <c r="C1031" s="936">
        <v>60</v>
      </c>
      <c r="D1031" s="937">
        <v>46074</v>
      </c>
      <c r="E1031" s="937">
        <v>46149</v>
      </c>
      <c r="F1031" s="937">
        <v>46074</v>
      </c>
      <c r="G1031" s="937">
        <v>46148</v>
      </c>
      <c r="H1031" s="937">
        <v>0</v>
      </c>
      <c r="I1031" s="936">
        <v>0</v>
      </c>
      <c r="J1031" s="936">
        <v>0</v>
      </c>
      <c r="K1031" s="939">
        <v>1</v>
      </c>
      <c r="L1031" s="939">
        <v>1</v>
      </c>
      <c r="M1031" s="936">
        <v>0</v>
      </c>
      <c r="N1031" s="936">
        <v>0</v>
      </c>
      <c r="O1031" s="936">
        <v>0</v>
      </c>
      <c r="P1031" s="936" t="s">
        <v>364</v>
      </c>
      <c r="Q1031" s="936">
        <v>1</v>
      </c>
      <c r="R1031" s="936">
        <v>1</v>
      </c>
      <c r="S1031" s="936">
        <v>0</v>
      </c>
      <c r="T1031" s="936">
        <v>0</v>
      </c>
    </row>
    <row r="1032" spans="1:20" outlineLevel="5">
      <c r="A1032" s="1000" t="s">
        <v>1406</v>
      </c>
      <c r="B1032" s="1000" t="s">
        <v>644</v>
      </c>
      <c r="C1032" s="1000">
        <v>60</v>
      </c>
      <c r="D1032" s="1001">
        <v>46074</v>
      </c>
      <c r="E1032" s="1001">
        <v>46149</v>
      </c>
      <c r="F1032" s="1001">
        <v>46074</v>
      </c>
      <c r="G1032" s="1001">
        <v>46148</v>
      </c>
      <c r="H1032" s="1001">
        <v>0</v>
      </c>
      <c r="I1032" s="1000">
        <v>0</v>
      </c>
      <c r="J1032" s="1001">
        <v>0</v>
      </c>
      <c r="K1032" s="1004">
        <v>1</v>
      </c>
      <c r="L1032" s="1004">
        <v>1</v>
      </c>
      <c r="M1032" s="1000">
        <v>0</v>
      </c>
      <c r="N1032" s="1000">
        <v>0</v>
      </c>
      <c r="O1032" s="1000">
        <v>0</v>
      </c>
      <c r="P1032" s="1000" t="s">
        <v>364</v>
      </c>
      <c r="Q1032" s="1000">
        <v>1</v>
      </c>
      <c r="R1032" s="1000">
        <v>1</v>
      </c>
      <c r="S1032" s="1000">
        <v>0</v>
      </c>
      <c r="T1032" s="1000">
        <v>0</v>
      </c>
    </row>
    <row r="1033" spans="1:20" outlineLevel="4">
      <c r="A1033" s="981" t="s">
        <v>645</v>
      </c>
      <c r="B1033" s="981"/>
      <c r="C1033" s="981">
        <v>44</v>
      </c>
      <c r="D1033" s="982">
        <v>46154</v>
      </c>
      <c r="E1033" s="982">
        <v>46209</v>
      </c>
      <c r="F1033" s="982">
        <v>46154</v>
      </c>
      <c r="G1033" s="982">
        <v>46266</v>
      </c>
      <c r="H1033" s="982">
        <v>0</v>
      </c>
      <c r="I1033" s="981">
        <v>0</v>
      </c>
      <c r="J1033" s="981">
        <v>0</v>
      </c>
      <c r="K1033" s="984">
        <v>0</v>
      </c>
      <c r="L1033" s="984">
        <v>0</v>
      </c>
      <c r="M1033" s="981">
        <v>0</v>
      </c>
      <c r="N1033" s="981">
        <v>0</v>
      </c>
      <c r="O1033" s="981">
        <v>0</v>
      </c>
      <c r="P1033" s="981"/>
      <c r="Q1033" s="981">
        <v>16</v>
      </c>
      <c r="R1033" s="981">
        <v>16</v>
      </c>
      <c r="S1033" s="981">
        <v>0</v>
      </c>
      <c r="T1033" s="981">
        <v>0</v>
      </c>
    </row>
    <row r="1034" spans="1:20" outlineLevel="5">
      <c r="A1034" s="936" t="s">
        <v>1407</v>
      </c>
      <c r="B1034" s="936" t="s">
        <v>3064</v>
      </c>
      <c r="C1034" s="936">
        <v>34</v>
      </c>
      <c r="D1034" s="937">
        <v>46154</v>
      </c>
      <c r="E1034" s="937">
        <v>46198</v>
      </c>
      <c r="F1034" s="937">
        <v>46154</v>
      </c>
      <c r="G1034" s="937">
        <v>46197</v>
      </c>
      <c r="H1034" s="937">
        <v>0</v>
      </c>
      <c r="I1034" s="936">
        <v>0</v>
      </c>
      <c r="J1034" s="936">
        <v>0</v>
      </c>
      <c r="K1034" s="940">
        <v>1</v>
      </c>
      <c r="L1034" s="939">
        <v>1</v>
      </c>
      <c r="M1034" s="936">
        <v>0</v>
      </c>
      <c r="N1034" s="936">
        <v>0</v>
      </c>
      <c r="O1034" s="936">
        <v>0</v>
      </c>
      <c r="P1034" s="936" t="s">
        <v>364</v>
      </c>
      <c r="Q1034" s="936">
        <v>1</v>
      </c>
      <c r="R1034" s="936">
        <v>1</v>
      </c>
      <c r="S1034" s="936">
        <v>0</v>
      </c>
      <c r="T1034" s="936">
        <v>0</v>
      </c>
    </row>
    <row r="1035" spans="1:20" outlineLevel="5">
      <c r="A1035" s="936" t="s">
        <v>1408</v>
      </c>
      <c r="B1035" s="936" t="s">
        <v>3067</v>
      </c>
      <c r="C1035" s="936">
        <v>34</v>
      </c>
      <c r="D1035" s="937">
        <v>46154</v>
      </c>
      <c r="E1035" s="937">
        <v>46198</v>
      </c>
      <c r="F1035" s="937">
        <v>46154</v>
      </c>
      <c r="G1035" s="937">
        <v>46197</v>
      </c>
      <c r="H1035" s="937">
        <v>0</v>
      </c>
      <c r="I1035" s="936">
        <v>0</v>
      </c>
      <c r="J1035" s="936">
        <v>0</v>
      </c>
      <c r="K1035" s="939">
        <v>1</v>
      </c>
      <c r="L1035" s="939">
        <v>1</v>
      </c>
      <c r="M1035" s="936">
        <v>0</v>
      </c>
      <c r="N1035" s="936">
        <v>0</v>
      </c>
      <c r="O1035" s="936">
        <v>0</v>
      </c>
      <c r="P1035" s="936" t="s">
        <v>364</v>
      </c>
      <c r="Q1035" s="936">
        <v>1</v>
      </c>
      <c r="R1035" s="936">
        <v>1</v>
      </c>
      <c r="S1035" s="936">
        <v>0</v>
      </c>
      <c r="T1035" s="936">
        <v>0</v>
      </c>
    </row>
    <row r="1036" spans="1:20" outlineLevel="5">
      <c r="A1036" s="936" t="s">
        <v>1409</v>
      </c>
      <c r="B1036" s="936" t="s">
        <v>3070</v>
      </c>
      <c r="C1036" s="936">
        <v>34</v>
      </c>
      <c r="D1036" s="937">
        <v>46154</v>
      </c>
      <c r="E1036" s="937">
        <v>46198</v>
      </c>
      <c r="F1036" s="937">
        <v>46154</v>
      </c>
      <c r="G1036" s="937">
        <v>46197</v>
      </c>
      <c r="H1036" s="937">
        <v>0</v>
      </c>
      <c r="I1036" s="936">
        <v>0</v>
      </c>
      <c r="J1036" s="936">
        <v>0</v>
      </c>
      <c r="K1036" s="940">
        <v>1</v>
      </c>
      <c r="L1036" s="939">
        <v>1</v>
      </c>
      <c r="M1036" s="936">
        <v>0</v>
      </c>
      <c r="N1036" s="936">
        <v>0</v>
      </c>
      <c r="O1036" s="936">
        <v>0</v>
      </c>
      <c r="P1036" s="936" t="s">
        <v>364</v>
      </c>
      <c r="Q1036" s="936">
        <v>1</v>
      </c>
      <c r="R1036" s="936">
        <v>1</v>
      </c>
      <c r="S1036" s="936">
        <v>0</v>
      </c>
      <c r="T1036" s="936">
        <v>0</v>
      </c>
    </row>
    <row r="1037" spans="1:20" outlineLevel="5">
      <c r="A1037" s="936" t="s">
        <v>1410</v>
      </c>
      <c r="B1037" s="936" t="s">
        <v>3073</v>
      </c>
      <c r="C1037" s="936">
        <v>34</v>
      </c>
      <c r="D1037" s="937">
        <v>46154</v>
      </c>
      <c r="E1037" s="937">
        <v>46198</v>
      </c>
      <c r="F1037" s="937">
        <v>46154</v>
      </c>
      <c r="G1037" s="937">
        <v>46197</v>
      </c>
      <c r="H1037" s="937">
        <v>0</v>
      </c>
      <c r="I1037" s="936">
        <v>0</v>
      </c>
      <c r="J1037" s="936">
        <v>0</v>
      </c>
      <c r="K1037" s="939">
        <v>1</v>
      </c>
      <c r="L1037" s="939">
        <v>1</v>
      </c>
      <c r="M1037" s="936">
        <v>0</v>
      </c>
      <c r="N1037" s="936">
        <v>0</v>
      </c>
      <c r="O1037" s="936">
        <v>0</v>
      </c>
      <c r="P1037" s="936" t="s">
        <v>364</v>
      </c>
      <c r="Q1037" s="936">
        <v>1</v>
      </c>
      <c r="R1037" s="936">
        <v>1</v>
      </c>
      <c r="S1037" s="936">
        <v>0</v>
      </c>
      <c r="T1037" s="936">
        <v>0</v>
      </c>
    </row>
    <row r="1038" spans="1:20" outlineLevel="5">
      <c r="A1038" s="936" t="s">
        <v>1411</v>
      </c>
      <c r="B1038" s="936" t="s">
        <v>3076</v>
      </c>
      <c r="C1038" s="936">
        <v>34</v>
      </c>
      <c r="D1038" s="937">
        <v>46154</v>
      </c>
      <c r="E1038" s="937">
        <v>46198</v>
      </c>
      <c r="F1038" s="937">
        <v>46154</v>
      </c>
      <c r="G1038" s="937">
        <v>46197</v>
      </c>
      <c r="H1038" s="937">
        <v>0</v>
      </c>
      <c r="I1038" s="936">
        <v>0</v>
      </c>
      <c r="J1038" s="936">
        <v>0</v>
      </c>
      <c r="K1038" s="939">
        <v>1</v>
      </c>
      <c r="L1038" s="939">
        <v>1</v>
      </c>
      <c r="M1038" s="936">
        <v>0</v>
      </c>
      <c r="N1038" s="936">
        <v>0</v>
      </c>
      <c r="O1038" s="936">
        <v>0</v>
      </c>
      <c r="P1038" s="936" t="s">
        <v>364</v>
      </c>
      <c r="Q1038" s="936">
        <v>1</v>
      </c>
      <c r="R1038" s="936">
        <v>1</v>
      </c>
      <c r="S1038" s="936">
        <v>0</v>
      </c>
      <c r="T1038" s="936">
        <v>0</v>
      </c>
    </row>
    <row r="1039" spans="1:20" outlineLevel="5">
      <c r="A1039" s="936" t="s">
        <v>1412</v>
      </c>
      <c r="B1039" s="936" t="s">
        <v>3079</v>
      </c>
      <c r="C1039" s="936">
        <v>34</v>
      </c>
      <c r="D1039" s="937">
        <v>46154</v>
      </c>
      <c r="E1039" s="937">
        <v>46198</v>
      </c>
      <c r="F1039" s="937">
        <v>46154</v>
      </c>
      <c r="G1039" s="937">
        <v>46197</v>
      </c>
      <c r="H1039" s="937">
        <v>0</v>
      </c>
      <c r="I1039" s="936">
        <v>0</v>
      </c>
      <c r="J1039" s="936">
        <v>0</v>
      </c>
      <c r="K1039" s="939">
        <v>1</v>
      </c>
      <c r="L1039" s="939">
        <v>1</v>
      </c>
      <c r="M1039" s="936">
        <v>0</v>
      </c>
      <c r="N1039" s="936">
        <v>0</v>
      </c>
      <c r="O1039" s="936">
        <v>0</v>
      </c>
      <c r="P1039" s="936" t="s">
        <v>364</v>
      </c>
      <c r="Q1039" s="936">
        <v>1</v>
      </c>
      <c r="R1039" s="936">
        <v>1</v>
      </c>
      <c r="S1039" s="936">
        <v>0</v>
      </c>
      <c r="T1039" s="936">
        <v>0</v>
      </c>
    </row>
    <row r="1040" spans="1:20" outlineLevel="5">
      <c r="A1040" s="936" t="s">
        <v>1413</v>
      </c>
      <c r="B1040" s="936" t="s">
        <v>3082</v>
      </c>
      <c r="C1040" s="936">
        <v>34</v>
      </c>
      <c r="D1040" s="937">
        <v>46154</v>
      </c>
      <c r="E1040" s="937">
        <v>46198</v>
      </c>
      <c r="F1040" s="937">
        <v>46154</v>
      </c>
      <c r="G1040" s="937">
        <v>46197</v>
      </c>
      <c r="H1040" s="937">
        <v>0</v>
      </c>
      <c r="I1040" s="936">
        <v>0</v>
      </c>
      <c r="J1040" s="936">
        <v>0</v>
      </c>
      <c r="K1040" s="939">
        <v>1</v>
      </c>
      <c r="L1040" s="939">
        <v>1</v>
      </c>
      <c r="M1040" s="936">
        <v>0</v>
      </c>
      <c r="N1040" s="936">
        <v>0</v>
      </c>
      <c r="O1040" s="936">
        <v>0</v>
      </c>
      <c r="P1040" s="936" t="s">
        <v>364</v>
      </c>
      <c r="Q1040" s="936">
        <v>1</v>
      </c>
      <c r="R1040" s="936">
        <v>1</v>
      </c>
      <c r="S1040" s="936">
        <v>0</v>
      </c>
      <c r="T1040" s="936">
        <v>0</v>
      </c>
    </row>
    <row r="1041" spans="1:20" outlineLevel="5">
      <c r="A1041" s="936" t="s">
        <v>1414</v>
      </c>
      <c r="B1041" s="936" t="s">
        <v>3085</v>
      </c>
      <c r="C1041" s="936">
        <v>34</v>
      </c>
      <c r="D1041" s="937">
        <v>46154</v>
      </c>
      <c r="E1041" s="937">
        <v>46198</v>
      </c>
      <c r="F1041" s="937">
        <v>46154</v>
      </c>
      <c r="G1041" s="937">
        <v>46197</v>
      </c>
      <c r="H1041" s="937">
        <v>0</v>
      </c>
      <c r="I1041" s="936">
        <v>0</v>
      </c>
      <c r="J1041" s="936">
        <v>0</v>
      </c>
      <c r="K1041" s="939">
        <v>1</v>
      </c>
      <c r="L1041" s="939">
        <v>1</v>
      </c>
      <c r="M1041" s="936">
        <v>0</v>
      </c>
      <c r="N1041" s="936">
        <v>0</v>
      </c>
      <c r="O1041" s="936">
        <v>0</v>
      </c>
      <c r="P1041" s="936" t="s">
        <v>364</v>
      </c>
      <c r="Q1041" s="936">
        <v>1</v>
      </c>
      <c r="R1041" s="936">
        <v>1</v>
      </c>
      <c r="S1041" s="936">
        <v>0</v>
      </c>
      <c r="T1041" s="936">
        <v>0</v>
      </c>
    </row>
    <row r="1042" spans="1:20" outlineLevel="5">
      <c r="A1042" s="936" t="s">
        <v>3265</v>
      </c>
      <c r="B1042" s="936" t="s">
        <v>3066</v>
      </c>
      <c r="C1042" s="936">
        <v>8</v>
      </c>
      <c r="D1042" s="937">
        <v>46198</v>
      </c>
      <c r="E1042" s="937">
        <v>46207</v>
      </c>
      <c r="F1042" s="937">
        <v>46214</v>
      </c>
      <c r="G1042" s="937">
        <v>46237</v>
      </c>
      <c r="H1042" s="937">
        <v>0</v>
      </c>
      <c r="I1042" s="936">
        <v>0</v>
      </c>
      <c r="J1042" s="937">
        <v>0</v>
      </c>
      <c r="K1042" s="939">
        <v>1</v>
      </c>
      <c r="L1042" s="939">
        <v>1</v>
      </c>
      <c r="M1042" s="936">
        <v>0</v>
      </c>
      <c r="N1042" s="936">
        <v>0</v>
      </c>
      <c r="O1042" s="936">
        <v>0</v>
      </c>
      <c r="P1042" s="936" t="s">
        <v>364</v>
      </c>
      <c r="Q1042" s="936">
        <v>1</v>
      </c>
      <c r="R1042" s="936">
        <v>1</v>
      </c>
      <c r="S1042" s="936">
        <v>0</v>
      </c>
      <c r="T1042" s="936">
        <v>0</v>
      </c>
    </row>
    <row r="1043" spans="1:20" outlineLevel="5">
      <c r="A1043" s="936" t="s">
        <v>3266</v>
      </c>
      <c r="B1043" s="936" t="s">
        <v>3069</v>
      </c>
      <c r="C1043" s="936">
        <v>8</v>
      </c>
      <c r="D1043" s="937">
        <v>46198</v>
      </c>
      <c r="E1043" s="937">
        <v>46207</v>
      </c>
      <c r="F1043" s="937">
        <v>46214</v>
      </c>
      <c r="G1043" s="937">
        <v>46237</v>
      </c>
      <c r="H1043" s="937">
        <v>0</v>
      </c>
      <c r="I1043" s="936">
        <v>0</v>
      </c>
      <c r="J1043" s="936">
        <v>0</v>
      </c>
      <c r="K1043" s="939">
        <v>1</v>
      </c>
      <c r="L1043" s="939">
        <v>1</v>
      </c>
      <c r="M1043" s="936">
        <v>0</v>
      </c>
      <c r="N1043" s="936">
        <v>0</v>
      </c>
      <c r="O1043" s="936">
        <v>0</v>
      </c>
      <c r="P1043" s="936" t="s">
        <v>364</v>
      </c>
      <c r="Q1043" s="936">
        <v>1</v>
      </c>
      <c r="R1043" s="936">
        <v>1</v>
      </c>
      <c r="S1043" s="936">
        <v>0</v>
      </c>
      <c r="T1043" s="936">
        <v>0</v>
      </c>
    </row>
    <row r="1044" spans="1:20" outlineLevel="5">
      <c r="A1044" s="936" t="s">
        <v>3267</v>
      </c>
      <c r="B1044" s="936" t="s">
        <v>3072</v>
      </c>
      <c r="C1044" s="936">
        <v>10</v>
      </c>
      <c r="D1044" s="937">
        <v>46198</v>
      </c>
      <c r="E1044" s="937">
        <v>46209</v>
      </c>
      <c r="F1044" s="937">
        <v>46214</v>
      </c>
      <c r="G1044" s="937">
        <v>46237</v>
      </c>
      <c r="H1044" s="937">
        <v>0</v>
      </c>
      <c r="I1044" s="936">
        <v>0</v>
      </c>
      <c r="J1044" s="937">
        <v>0</v>
      </c>
      <c r="K1044" s="939">
        <v>1</v>
      </c>
      <c r="L1044" s="939">
        <v>1</v>
      </c>
      <c r="M1044" s="936">
        <v>0</v>
      </c>
      <c r="N1044" s="936">
        <v>0</v>
      </c>
      <c r="O1044" s="936">
        <v>0</v>
      </c>
      <c r="P1044" s="936" t="s">
        <v>364</v>
      </c>
      <c r="Q1044" s="936">
        <v>1</v>
      </c>
      <c r="R1044" s="936">
        <v>1</v>
      </c>
      <c r="S1044" s="936">
        <v>0</v>
      </c>
      <c r="T1044" s="936">
        <v>0</v>
      </c>
    </row>
    <row r="1045" spans="1:20" outlineLevel="5">
      <c r="A1045" s="936" t="s">
        <v>3268</v>
      </c>
      <c r="B1045" s="936" t="s">
        <v>3075</v>
      </c>
      <c r="C1045" s="936">
        <v>10</v>
      </c>
      <c r="D1045" s="937">
        <v>46198</v>
      </c>
      <c r="E1045" s="937">
        <v>46209</v>
      </c>
      <c r="F1045" s="937">
        <v>46214</v>
      </c>
      <c r="G1045" s="937">
        <v>46226</v>
      </c>
      <c r="H1045" s="937">
        <v>0</v>
      </c>
      <c r="I1045" s="936">
        <v>0</v>
      </c>
      <c r="J1045" s="936">
        <v>0</v>
      </c>
      <c r="K1045" s="939">
        <v>1</v>
      </c>
      <c r="L1045" s="939">
        <v>1</v>
      </c>
      <c r="M1045" s="936">
        <v>0</v>
      </c>
      <c r="N1045" s="936">
        <v>0</v>
      </c>
      <c r="O1045" s="936">
        <v>0</v>
      </c>
      <c r="P1045" s="936" t="s">
        <v>364</v>
      </c>
      <c r="Q1045" s="936">
        <v>1</v>
      </c>
      <c r="R1045" s="936">
        <v>1</v>
      </c>
      <c r="S1045" s="936">
        <v>0</v>
      </c>
      <c r="T1045" s="936">
        <v>0</v>
      </c>
    </row>
    <row r="1046" spans="1:20" outlineLevel="5">
      <c r="A1046" s="936" t="s">
        <v>3269</v>
      </c>
      <c r="B1046" s="936" t="s">
        <v>3078</v>
      </c>
      <c r="C1046" s="936">
        <v>7</v>
      </c>
      <c r="D1046" s="937">
        <v>46198</v>
      </c>
      <c r="E1046" s="937">
        <v>46205</v>
      </c>
      <c r="F1046" s="937">
        <v>46214</v>
      </c>
      <c r="G1046" s="937">
        <v>46266</v>
      </c>
      <c r="H1046" s="937">
        <v>0</v>
      </c>
      <c r="I1046" s="936">
        <v>0</v>
      </c>
      <c r="J1046" s="937">
        <v>0</v>
      </c>
      <c r="K1046" s="939">
        <v>1</v>
      </c>
      <c r="L1046" s="939">
        <v>1</v>
      </c>
      <c r="M1046" s="936">
        <v>0</v>
      </c>
      <c r="N1046" s="936">
        <v>0</v>
      </c>
      <c r="O1046" s="936">
        <v>0</v>
      </c>
      <c r="P1046" s="936" t="s">
        <v>364</v>
      </c>
      <c r="Q1046" s="936">
        <v>1</v>
      </c>
      <c r="R1046" s="936">
        <v>1</v>
      </c>
      <c r="S1046" s="936">
        <v>0</v>
      </c>
      <c r="T1046" s="936">
        <v>0</v>
      </c>
    </row>
    <row r="1047" spans="1:20" outlineLevel="5">
      <c r="A1047" s="936" t="s">
        <v>3270</v>
      </c>
      <c r="B1047" s="936" t="s">
        <v>3081</v>
      </c>
      <c r="C1047" s="936">
        <v>10</v>
      </c>
      <c r="D1047" s="937">
        <v>46198</v>
      </c>
      <c r="E1047" s="937">
        <v>46209</v>
      </c>
      <c r="F1047" s="937">
        <v>46214</v>
      </c>
      <c r="G1047" s="937">
        <v>46266</v>
      </c>
      <c r="H1047" s="937">
        <v>0</v>
      </c>
      <c r="I1047" s="936">
        <v>0</v>
      </c>
      <c r="J1047" s="936">
        <v>0</v>
      </c>
      <c r="K1047" s="939">
        <v>1</v>
      </c>
      <c r="L1047" s="939">
        <v>1</v>
      </c>
      <c r="M1047" s="936">
        <v>0</v>
      </c>
      <c r="N1047" s="936">
        <v>0</v>
      </c>
      <c r="O1047" s="936">
        <v>0</v>
      </c>
      <c r="P1047" s="936" t="s">
        <v>364</v>
      </c>
      <c r="Q1047" s="936">
        <v>1</v>
      </c>
      <c r="R1047" s="936">
        <v>1</v>
      </c>
      <c r="S1047" s="936">
        <v>0</v>
      </c>
      <c r="T1047" s="936">
        <v>0</v>
      </c>
    </row>
    <row r="1048" spans="1:20" outlineLevel="5">
      <c r="A1048" s="936" t="s">
        <v>3271</v>
      </c>
      <c r="B1048" s="936" t="s">
        <v>3084</v>
      </c>
      <c r="C1048" s="936">
        <v>10</v>
      </c>
      <c r="D1048" s="937">
        <v>46198</v>
      </c>
      <c r="E1048" s="937">
        <v>46209</v>
      </c>
      <c r="F1048" s="937">
        <v>46214</v>
      </c>
      <c r="G1048" s="937">
        <v>46266</v>
      </c>
      <c r="H1048" s="937">
        <v>0</v>
      </c>
      <c r="I1048" s="937">
        <v>0</v>
      </c>
      <c r="J1048" s="937">
        <v>0</v>
      </c>
      <c r="K1048" s="939">
        <v>1</v>
      </c>
      <c r="L1048" s="939">
        <v>1</v>
      </c>
      <c r="M1048" s="936">
        <v>0</v>
      </c>
      <c r="N1048" s="936">
        <v>0</v>
      </c>
      <c r="O1048" s="936">
        <v>0</v>
      </c>
      <c r="P1048" s="936" t="s">
        <v>364</v>
      </c>
      <c r="Q1048" s="936">
        <v>1</v>
      </c>
      <c r="R1048" s="936">
        <v>1</v>
      </c>
      <c r="S1048" s="936">
        <v>0</v>
      </c>
      <c r="T1048" s="936">
        <v>0</v>
      </c>
    </row>
    <row r="1049" spans="1:20" outlineLevel="5">
      <c r="A1049" s="1000" t="s">
        <v>3272</v>
      </c>
      <c r="B1049" s="1000" t="s">
        <v>3087</v>
      </c>
      <c r="C1049" s="1000">
        <v>10</v>
      </c>
      <c r="D1049" s="1001">
        <v>46198</v>
      </c>
      <c r="E1049" s="1001">
        <v>46209</v>
      </c>
      <c r="F1049" s="1001">
        <v>46261</v>
      </c>
      <c r="G1049" s="1001">
        <v>46266</v>
      </c>
      <c r="H1049" s="1001">
        <v>0</v>
      </c>
      <c r="I1049" s="1000">
        <v>0</v>
      </c>
      <c r="J1049" s="1000">
        <v>0</v>
      </c>
      <c r="K1049" s="1004">
        <v>1</v>
      </c>
      <c r="L1049" s="1004">
        <v>1</v>
      </c>
      <c r="M1049" s="1000">
        <v>0</v>
      </c>
      <c r="N1049" s="1000">
        <v>0</v>
      </c>
      <c r="O1049" s="1000">
        <v>0</v>
      </c>
      <c r="P1049" s="1000" t="s">
        <v>364</v>
      </c>
      <c r="Q1049" s="1000">
        <v>1</v>
      </c>
      <c r="R1049" s="1000">
        <v>1</v>
      </c>
      <c r="S1049" s="1000">
        <v>0</v>
      </c>
      <c r="T1049" s="1000">
        <v>0</v>
      </c>
    </row>
    <row r="1050" spans="1:20" outlineLevel="3">
      <c r="A1050" s="967" t="s">
        <v>662</v>
      </c>
      <c r="B1050" s="967"/>
      <c r="C1050" s="967">
        <v>28</v>
      </c>
      <c r="D1050" s="968">
        <v>46070</v>
      </c>
      <c r="E1050" s="968">
        <v>46109</v>
      </c>
      <c r="F1050" s="968">
        <v>46070</v>
      </c>
      <c r="G1050" s="968">
        <v>46107</v>
      </c>
      <c r="H1050" s="968">
        <v>0</v>
      </c>
      <c r="I1050" s="967">
        <v>0</v>
      </c>
      <c r="J1050" s="967">
        <v>0</v>
      </c>
      <c r="K1050" s="971">
        <v>0</v>
      </c>
      <c r="L1050" s="971">
        <v>0</v>
      </c>
      <c r="M1050" s="967">
        <v>0</v>
      </c>
      <c r="N1050" s="967">
        <v>0</v>
      </c>
      <c r="O1050" s="967">
        <v>0</v>
      </c>
      <c r="P1050" s="967"/>
      <c r="Q1050" s="967">
        <v>39</v>
      </c>
      <c r="R1050" s="967">
        <v>39</v>
      </c>
      <c r="S1050" s="967">
        <v>0</v>
      </c>
      <c r="T1050" s="967">
        <v>0</v>
      </c>
    </row>
    <row r="1051" spans="1:20" outlineLevel="4">
      <c r="A1051" s="981" t="s">
        <v>609</v>
      </c>
      <c r="B1051" s="981"/>
      <c r="C1051" s="981">
        <v>23</v>
      </c>
      <c r="D1051" s="982">
        <v>46070</v>
      </c>
      <c r="E1051" s="982">
        <v>46098</v>
      </c>
      <c r="F1051" s="982">
        <v>46070</v>
      </c>
      <c r="G1051" s="982">
        <v>46097</v>
      </c>
      <c r="H1051" s="982">
        <v>0</v>
      </c>
      <c r="I1051" s="981">
        <v>0</v>
      </c>
      <c r="J1051" s="981">
        <v>0</v>
      </c>
      <c r="K1051" s="984">
        <v>0</v>
      </c>
      <c r="L1051" s="984">
        <v>0</v>
      </c>
      <c r="M1051" s="981">
        <v>0</v>
      </c>
      <c r="N1051" s="981">
        <v>0</v>
      </c>
      <c r="O1051" s="981">
        <v>0</v>
      </c>
      <c r="P1051" s="981"/>
      <c r="Q1051" s="981">
        <v>8</v>
      </c>
      <c r="R1051" s="981">
        <v>8</v>
      </c>
      <c r="S1051" s="981">
        <v>0</v>
      </c>
      <c r="T1051" s="981">
        <v>0</v>
      </c>
    </row>
    <row r="1052" spans="1:20" outlineLevel="5">
      <c r="A1052" s="936" t="s">
        <v>1415</v>
      </c>
      <c r="B1052" s="936" t="s">
        <v>664</v>
      </c>
      <c r="C1052" s="936">
        <v>23</v>
      </c>
      <c r="D1052" s="937">
        <v>46070</v>
      </c>
      <c r="E1052" s="937">
        <v>46098</v>
      </c>
      <c r="F1052" s="937">
        <v>46070</v>
      </c>
      <c r="G1052" s="937">
        <v>46097</v>
      </c>
      <c r="H1052" s="937">
        <v>0</v>
      </c>
      <c r="I1052" s="936">
        <v>0</v>
      </c>
      <c r="J1052" s="936">
        <v>0</v>
      </c>
      <c r="K1052" s="939">
        <v>1</v>
      </c>
      <c r="L1052" s="939">
        <v>1</v>
      </c>
      <c r="M1052" s="936">
        <v>0</v>
      </c>
      <c r="N1052" s="936">
        <v>0</v>
      </c>
      <c r="O1052" s="936">
        <v>0</v>
      </c>
      <c r="P1052" s="936" t="s">
        <v>364</v>
      </c>
      <c r="Q1052" s="936">
        <v>1</v>
      </c>
      <c r="R1052" s="936">
        <v>1</v>
      </c>
      <c r="S1052" s="936">
        <v>0</v>
      </c>
      <c r="T1052" s="936">
        <v>0</v>
      </c>
    </row>
    <row r="1053" spans="1:20" outlineLevel="5">
      <c r="A1053" s="936" t="s">
        <v>1417</v>
      </c>
      <c r="B1053" s="936" t="s">
        <v>668</v>
      </c>
      <c r="C1053" s="936">
        <v>20</v>
      </c>
      <c r="D1053" s="937">
        <v>46074</v>
      </c>
      <c r="E1053" s="937">
        <v>46098</v>
      </c>
      <c r="F1053" s="937">
        <v>46074</v>
      </c>
      <c r="G1053" s="937">
        <v>46097</v>
      </c>
      <c r="H1053" s="937">
        <v>0</v>
      </c>
      <c r="I1053" s="936">
        <v>0</v>
      </c>
      <c r="J1053" s="936">
        <v>0</v>
      </c>
      <c r="K1053" s="939">
        <v>1</v>
      </c>
      <c r="L1053" s="939">
        <v>1</v>
      </c>
      <c r="M1053" s="936">
        <v>0</v>
      </c>
      <c r="N1053" s="936">
        <v>0</v>
      </c>
      <c r="O1053" s="936">
        <v>0</v>
      </c>
      <c r="P1053" s="936" t="s">
        <v>364</v>
      </c>
      <c r="Q1053" s="936">
        <v>1</v>
      </c>
      <c r="R1053" s="936">
        <v>1</v>
      </c>
      <c r="S1053" s="936">
        <v>0</v>
      </c>
      <c r="T1053" s="936">
        <v>0</v>
      </c>
    </row>
    <row r="1054" spans="1:20" outlineLevel="5">
      <c r="A1054" s="936" t="s">
        <v>1420</v>
      </c>
      <c r="B1054" s="936" t="s">
        <v>674</v>
      </c>
      <c r="C1054" s="936">
        <v>8</v>
      </c>
      <c r="D1054" s="937">
        <v>46089</v>
      </c>
      <c r="E1054" s="937">
        <v>46098</v>
      </c>
      <c r="F1054" s="937">
        <v>46089</v>
      </c>
      <c r="G1054" s="937">
        <v>46097</v>
      </c>
      <c r="H1054" s="937">
        <v>0</v>
      </c>
      <c r="I1054" s="936">
        <v>0</v>
      </c>
      <c r="J1054" s="936">
        <v>0</v>
      </c>
      <c r="K1054" s="939">
        <v>1</v>
      </c>
      <c r="L1054" s="939">
        <v>1</v>
      </c>
      <c r="M1054" s="936">
        <v>0</v>
      </c>
      <c r="N1054" s="936">
        <v>0</v>
      </c>
      <c r="O1054" s="936">
        <v>0</v>
      </c>
      <c r="P1054" s="936" t="s">
        <v>364</v>
      </c>
      <c r="Q1054" s="936">
        <v>1</v>
      </c>
      <c r="R1054" s="936">
        <v>1</v>
      </c>
      <c r="S1054" s="936">
        <v>0</v>
      </c>
      <c r="T1054" s="936">
        <v>0</v>
      </c>
    </row>
    <row r="1055" spans="1:20" outlineLevel="5">
      <c r="A1055" s="936" t="s">
        <v>1416</v>
      </c>
      <c r="B1055" s="936" t="s">
        <v>666</v>
      </c>
      <c r="C1055" s="936">
        <v>4</v>
      </c>
      <c r="D1055" s="937">
        <v>46093</v>
      </c>
      <c r="E1055" s="937">
        <v>46098</v>
      </c>
      <c r="F1055" s="937">
        <v>46093</v>
      </c>
      <c r="G1055" s="937">
        <v>46097</v>
      </c>
      <c r="H1055" s="937">
        <v>0</v>
      </c>
      <c r="I1055" s="936">
        <v>0</v>
      </c>
      <c r="J1055" s="936">
        <v>0</v>
      </c>
      <c r="K1055" s="939">
        <v>1</v>
      </c>
      <c r="L1055" s="939">
        <v>1</v>
      </c>
      <c r="M1055" s="936">
        <v>0</v>
      </c>
      <c r="N1055" s="936">
        <v>0</v>
      </c>
      <c r="O1055" s="936">
        <v>0</v>
      </c>
      <c r="P1055" s="936" t="s">
        <v>364</v>
      </c>
      <c r="Q1055" s="936">
        <v>1</v>
      </c>
      <c r="R1055" s="936">
        <v>1</v>
      </c>
      <c r="S1055" s="936">
        <v>0</v>
      </c>
      <c r="T1055" s="936">
        <v>0</v>
      </c>
    </row>
    <row r="1056" spans="1:20" outlineLevel="5">
      <c r="A1056" s="936" t="s">
        <v>1418</v>
      </c>
      <c r="B1056" s="936" t="s">
        <v>670</v>
      </c>
      <c r="C1056" s="936">
        <v>4</v>
      </c>
      <c r="D1056" s="937">
        <v>46093</v>
      </c>
      <c r="E1056" s="937">
        <v>46098</v>
      </c>
      <c r="F1056" s="937">
        <v>46093</v>
      </c>
      <c r="G1056" s="937">
        <v>46097</v>
      </c>
      <c r="H1056" s="937">
        <v>0</v>
      </c>
      <c r="I1056" s="936">
        <v>0</v>
      </c>
      <c r="J1056" s="936">
        <v>0</v>
      </c>
      <c r="K1056" s="939">
        <v>1</v>
      </c>
      <c r="L1056" s="939">
        <v>1</v>
      </c>
      <c r="M1056" s="936">
        <v>0</v>
      </c>
      <c r="N1056" s="936">
        <v>0</v>
      </c>
      <c r="O1056" s="936">
        <v>0</v>
      </c>
      <c r="P1056" s="936" t="s">
        <v>364</v>
      </c>
      <c r="Q1056" s="936">
        <v>1</v>
      </c>
      <c r="R1056" s="936">
        <v>1</v>
      </c>
      <c r="S1056" s="936">
        <v>0</v>
      </c>
      <c r="T1056" s="936">
        <v>0</v>
      </c>
    </row>
    <row r="1057" spans="1:20" outlineLevel="5">
      <c r="A1057" s="936" t="s">
        <v>1419</v>
      </c>
      <c r="B1057" s="936" t="s">
        <v>672</v>
      </c>
      <c r="C1057" s="936">
        <v>4</v>
      </c>
      <c r="D1057" s="937">
        <v>46093</v>
      </c>
      <c r="E1057" s="937">
        <v>46098</v>
      </c>
      <c r="F1057" s="937">
        <v>46093</v>
      </c>
      <c r="G1057" s="937">
        <v>46097</v>
      </c>
      <c r="H1057" s="937">
        <v>0</v>
      </c>
      <c r="I1057" s="936">
        <v>0</v>
      </c>
      <c r="J1057" s="936">
        <v>0</v>
      </c>
      <c r="K1057" s="939">
        <v>1</v>
      </c>
      <c r="L1057" s="939">
        <v>1</v>
      </c>
      <c r="M1057" s="936">
        <v>0</v>
      </c>
      <c r="N1057" s="936">
        <v>0</v>
      </c>
      <c r="O1057" s="936">
        <v>0</v>
      </c>
      <c r="P1057" s="936" t="s">
        <v>364</v>
      </c>
      <c r="Q1057" s="936">
        <v>1</v>
      </c>
      <c r="R1057" s="936">
        <v>1</v>
      </c>
      <c r="S1057" s="936">
        <v>0</v>
      </c>
      <c r="T1057" s="936">
        <v>0</v>
      </c>
    </row>
    <row r="1058" spans="1:20" outlineLevel="5">
      <c r="A1058" s="936" t="s">
        <v>1421</v>
      </c>
      <c r="B1058" s="936" t="s">
        <v>676</v>
      </c>
      <c r="C1058" s="936">
        <v>4</v>
      </c>
      <c r="D1058" s="937">
        <v>46093</v>
      </c>
      <c r="E1058" s="937">
        <v>46098</v>
      </c>
      <c r="F1058" s="937">
        <v>46093</v>
      </c>
      <c r="G1058" s="937">
        <v>46097</v>
      </c>
      <c r="H1058" s="937">
        <v>0</v>
      </c>
      <c r="I1058" s="936">
        <v>0</v>
      </c>
      <c r="J1058" s="936">
        <v>0</v>
      </c>
      <c r="K1058" s="939">
        <v>1</v>
      </c>
      <c r="L1058" s="939">
        <v>1</v>
      </c>
      <c r="M1058" s="936">
        <v>0</v>
      </c>
      <c r="N1058" s="936">
        <v>0</v>
      </c>
      <c r="O1058" s="936">
        <v>0</v>
      </c>
      <c r="P1058" s="936" t="s">
        <v>364</v>
      </c>
      <c r="Q1058" s="936">
        <v>1</v>
      </c>
      <c r="R1058" s="936">
        <v>1</v>
      </c>
      <c r="S1058" s="936">
        <v>0</v>
      </c>
      <c r="T1058" s="936">
        <v>0</v>
      </c>
    </row>
    <row r="1059" spans="1:20" outlineLevel="5">
      <c r="A1059" s="1000" t="s">
        <v>1422</v>
      </c>
      <c r="B1059" s="1000" t="s">
        <v>678</v>
      </c>
      <c r="C1059" s="1000">
        <v>4</v>
      </c>
      <c r="D1059" s="1001">
        <v>46093</v>
      </c>
      <c r="E1059" s="1001">
        <v>46098</v>
      </c>
      <c r="F1059" s="1001">
        <v>46093</v>
      </c>
      <c r="G1059" s="1001">
        <v>46097</v>
      </c>
      <c r="H1059" s="1001">
        <v>0</v>
      </c>
      <c r="I1059" s="1000">
        <v>0</v>
      </c>
      <c r="J1059" s="1000">
        <v>0</v>
      </c>
      <c r="K1059" s="1004">
        <v>1</v>
      </c>
      <c r="L1059" s="1004">
        <v>1</v>
      </c>
      <c r="M1059" s="1000">
        <v>0</v>
      </c>
      <c r="N1059" s="1000">
        <v>0</v>
      </c>
      <c r="O1059" s="1000">
        <v>0</v>
      </c>
      <c r="P1059" s="1000" t="s">
        <v>364</v>
      </c>
      <c r="Q1059" s="1000">
        <v>1</v>
      </c>
      <c r="R1059" s="1000">
        <v>1</v>
      </c>
      <c r="S1059" s="1000">
        <v>0</v>
      </c>
      <c r="T1059" s="1000">
        <v>0</v>
      </c>
    </row>
    <row r="1060" spans="1:20" outlineLevel="4">
      <c r="A1060" s="981" t="s">
        <v>627</v>
      </c>
      <c r="B1060" s="981"/>
      <c r="C1060" s="981">
        <v>28</v>
      </c>
      <c r="D1060" s="982">
        <v>46070</v>
      </c>
      <c r="E1060" s="982">
        <v>46109</v>
      </c>
      <c r="F1060" s="982">
        <v>46070</v>
      </c>
      <c r="G1060" s="982">
        <v>46107</v>
      </c>
      <c r="H1060" s="982">
        <v>0</v>
      </c>
      <c r="I1060" s="981">
        <v>0</v>
      </c>
      <c r="J1060" s="981">
        <v>0</v>
      </c>
      <c r="K1060" s="984">
        <v>0</v>
      </c>
      <c r="L1060" s="984">
        <v>0</v>
      </c>
      <c r="M1060" s="981">
        <v>0</v>
      </c>
      <c r="N1060" s="981">
        <v>0</v>
      </c>
      <c r="O1060" s="981">
        <v>0</v>
      </c>
      <c r="P1060" s="981"/>
      <c r="Q1060" s="981">
        <v>5</v>
      </c>
      <c r="R1060" s="981">
        <v>5</v>
      </c>
      <c r="S1060" s="981">
        <v>0</v>
      </c>
      <c r="T1060" s="981">
        <v>0</v>
      </c>
    </row>
    <row r="1061" spans="1:20" outlineLevel="5">
      <c r="A1061" s="936" t="s">
        <v>1423</v>
      </c>
      <c r="B1061" s="936" t="s">
        <v>680</v>
      </c>
      <c r="C1061" s="936">
        <v>17</v>
      </c>
      <c r="D1061" s="937">
        <v>46070</v>
      </c>
      <c r="E1061" s="937">
        <v>46091</v>
      </c>
      <c r="F1061" s="937">
        <v>46070</v>
      </c>
      <c r="G1061" s="937">
        <v>46090</v>
      </c>
      <c r="H1061" s="937">
        <v>0</v>
      </c>
      <c r="I1061" s="936">
        <v>0</v>
      </c>
      <c r="J1061" s="936">
        <v>0</v>
      </c>
      <c r="K1061" s="939">
        <v>1</v>
      </c>
      <c r="L1061" s="939">
        <v>1</v>
      </c>
      <c r="M1061" s="936">
        <v>0</v>
      </c>
      <c r="N1061" s="936">
        <v>0</v>
      </c>
      <c r="O1061" s="936">
        <v>0</v>
      </c>
      <c r="P1061" s="936" t="s">
        <v>364</v>
      </c>
      <c r="Q1061" s="936">
        <v>1</v>
      </c>
      <c r="R1061" s="936">
        <v>1</v>
      </c>
      <c r="S1061" s="936">
        <v>0</v>
      </c>
      <c r="T1061" s="936">
        <v>0</v>
      </c>
    </row>
    <row r="1062" spans="1:20" outlineLevel="5">
      <c r="A1062" s="936" t="s">
        <v>1424</v>
      </c>
      <c r="B1062" s="936" t="s">
        <v>682</v>
      </c>
      <c r="C1062" s="936">
        <v>13</v>
      </c>
      <c r="D1062" s="937">
        <v>46076</v>
      </c>
      <c r="E1062" s="937">
        <v>46091</v>
      </c>
      <c r="F1062" s="937">
        <v>46076</v>
      </c>
      <c r="G1062" s="937">
        <v>46090</v>
      </c>
      <c r="H1062" s="937">
        <v>0</v>
      </c>
      <c r="I1062" s="936">
        <v>0</v>
      </c>
      <c r="J1062" s="936">
        <v>0</v>
      </c>
      <c r="K1062" s="939">
        <v>1</v>
      </c>
      <c r="L1062" s="939">
        <v>1</v>
      </c>
      <c r="M1062" s="936">
        <v>0</v>
      </c>
      <c r="N1062" s="936">
        <v>0</v>
      </c>
      <c r="O1062" s="936">
        <v>0</v>
      </c>
      <c r="P1062" s="936" t="s">
        <v>364</v>
      </c>
      <c r="Q1062" s="936">
        <v>1</v>
      </c>
      <c r="R1062" s="936">
        <v>1</v>
      </c>
      <c r="S1062" s="936">
        <v>0</v>
      </c>
      <c r="T1062" s="936">
        <v>0</v>
      </c>
    </row>
    <row r="1063" spans="1:20" outlineLevel="5">
      <c r="A1063" s="936" t="s">
        <v>1426</v>
      </c>
      <c r="B1063" s="936" t="s">
        <v>686</v>
      </c>
      <c r="C1063" s="936">
        <v>19</v>
      </c>
      <c r="D1063" s="937">
        <v>46082</v>
      </c>
      <c r="E1063" s="937">
        <v>46109</v>
      </c>
      <c r="F1063" s="937">
        <v>46082</v>
      </c>
      <c r="G1063" s="937">
        <v>46107</v>
      </c>
      <c r="H1063" s="937">
        <v>0</v>
      </c>
      <c r="I1063" s="936">
        <v>0</v>
      </c>
      <c r="J1063" s="936">
        <v>0</v>
      </c>
      <c r="K1063" s="939">
        <v>1</v>
      </c>
      <c r="L1063" s="939">
        <v>1</v>
      </c>
      <c r="M1063" s="936">
        <v>0</v>
      </c>
      <c r="N1063" s="936">
        <v>0</v>
      </c>
      <c r="O1063" s="936">
        <v>0</v>
      </c>
      <c r="P1063" s="936" t="s">
        <v>364</v>
      </c>
      <c r="Q1063" s="936">
        <v>1</v>
      </c>
      <c r="R1063" s="936">
        <v>1</v>
      </c>
      <c r="S1063" s="936">
        <v>0</v>
      </c>
      <c r="T1063" s="936">
        <v>0</v>
      </c>
    </row>
    <row r="1064" spans="1:20" outlineLevel="5">
      <c r="A1064" s="936" t="s">
        <v>1427</v>
      </c>
      <c r="B1064" s="936" t="s">
        <v>688</v>
      </c>
      <c r="C1064" s="936">
        <v>19</v>
      </c>
      <c r="D1064" s="937">
        <v>46082</v>
      </c>
      <c r="E1064" s="937">
        <v>46109</v>
      </c>
      <c r="F1064" s="937">
        <v>46082</v>
      </c>
      <c r="G1064" s="937">
        <v>46107</v>
      </c>
      <c r="H1064" s="937">
        <v>0</v>
      </c>
      <c r="I1064" s="936">
        <v>0</v>
      </c>
      <c r="J1064" s="936">
        <v>0</v>
      </c>
      <c r="K1064" s="939">
        <v>1</v>
      </c>
      <c r="L1064" s="939">
        <v>1</v>
      </c>
      <c r="M1064" s="936">
        <v>0</v>
      </c>
      <c r="N1064" s="936">
        <v>0</v>
      </c>
      <c r="O1064" s="936">
        <v>0</v>
      </c>
      <c r="P1064" s="936" t="s">
        <v>364</v>
      </c>
      <c r="Q1064" s="936">
        <v>1</v>
      </c>
      <c r="R1064" s="936">
        <v>1</v>
      </c>
      <c r="S1064" s="936">
        <v>0</v>
      </c>
      <c r="T1064" s="936">
        <v>0</v>
      </c>
    </row>
    <row r="1065" spans="1:20" outlineLevel="5">
      <c r="A1065" s="1000" t="s">
        <v>1425</v>
      </c>
      <c r="B1065" s="1000" t="s">
        <v>684</v>
      </c>
      <c r="C1065" s="1000">
        <v>10</v>
      </c>
      <c r="D1065" s="1001">
        <v>46092</v>
      </c>
      <c r="E1065" s="1001">
        <v>46109</v>
      </c>
      <c r="F1065" s="1001">
        <v>46092</v>
      </c>
      <c r="G1065" s="1001">
        <v>46107</v>
      </c>
      <c r="H1065" s="1001">
        <v>0</v>
      </c>
      <c r="I1065" s="1000">
        <v>0</v>
      </c>
      <c r="J1065" s="1000">
        <v>0</v>
      </c>
      <c r="K1065" s="1004">
        <v>1</v>
      </c>
      <c r="L1065" s="1004">
        <v>1</v>
      </c>
      <c r="M1065" s="1000">
        <v>0</v>
      </c>
      <c r="N1065" s="1000">
        <v>0</v>
      </c>
      <c r="O1065" s="1000">
        <v>0</v>
      </c>
      <c r="P1065" s="1000" t="s">
        <v>364</v>
      </c>
      <c r="Q1065" s="1000">
        <v>1</v>
      </c>
      <c r="R1065" s="1000">
        <v>1</v>
      </c>
      <c r="S1065" s="1000">
        <v>0</v>
      </c>
      <c r="T1065" s="1000">
        <v>0</v>
      </c>
    </row>
    <row r="1066" spans="1:20" outlineLevel="4">
      <c r="A1066" s="981" t="s">
        <v>689</v>
      </c>
      <c r="B1066" s="981"/>
      <c r="C1066" s="981">
        <v>4</v>
      </c>
      <c r="D1066" s="982">
        <v>46091</v>
      </c>
      <c r="E1066" s="982">
        <v>46096</v>
      </c>
      <c r="F1066" s="982">
        <v>46091</v>
      </c>
      <c r="G1066" s="982">
        <v>46095</v>
      </c>
      <c r="H1066" s="982">
        <v>0</v>
      </c>
      <c r="I1066" s="981">
        <v>0</v>
      </c>
      <c r="J1066" s="981">
        <v>0</v>
      </c>
      <c r="K1066" s="984">
        <v>0</v>
      </c>
      <c r="L1066" s="984">
        <v>0</v>
      </c>
      <c r="M1066" s="981">
        <v>0</v>
      </c>
      <c r="N1066" s="981">
        <v>0</v>
      </c>
      <c r="O1066" s="981">
        <v>0</v>
      </c>
      <c r="P1066" s="981"/>
      <c r="Q1066" s="981">
        <v>12</v>
      </c>
      <c r="R1066" s="981">
        <v>12</v>
      </c>
      <c r="S1066" s="981">
        <v>0</v>
      </c>
      <c r="T1066" s="981">
        <v>0</v>
      </c>
    </row>
    <row r="1067" spans="1:20" outlineLevel="5">
      <c r="A1067" s="936" t="s">
        <v>1428</v>
      </c>
      <c r="B1067" s="936" t="s">
        <v>691</v>
      </c>
      <c r="C1067" s="936">
        <v>4</v>
      </c>
      <c r="D1067" s="937">
        <v>46091</v>
      </c>
      <c r="E1067" s="937">
        <v>46096</v>
      </c>
      <c r="F1067" s="937">
        <v>46091</v>
      </c>
      <c r="G1067" s="937">
        <v>46095</v>
      </c>
      <c r="H1067" s="937">
        <v>0</v>
      </c>
      <c r="I1067" s="936">
        <v>0</v>
      </c>
      <c r="J1067" s="936">
        <v>0</v>
      </c>
      <c r="K1067" s="939">
        <v>1</v>
      </c>
      <c r="L1067" s="939">
        <v>1</v>
      </c>
      <c r="M1067" s="936">
        <v>0</v>
      </c>
      <c r="N1067" s="936">
        <v>0</v>
      </c>
      <c r="O1067" s="936">
        <v>0</v>
      </c>
      <c r="P1067" s="936" t="s">
        <v>364</v>
      </c>
      <c r="Q1067" s="936">
        <v>1</v>
      </c>
      <c r="R1067" s="936">
        <v>1</v>
      </c>
      <c r="S1067" s="936">
        <v>0</v>
      </c>
      <c r="T1067" s="936">
        <v>0</v>
      </c>
    </row>
    <row r="1068" spans="1:20" outlineLevel="5">
      <c r="A1068" s="936" t="s">
        <v>1432</v>
      </c>
      <c r="B1068" s="936" t="s">
        <v>699</v>
      </c>
      <c r="C1068" s="936">
        <v>4</v>
      </c>
      <c r="D1068" s="937">
        <v>46091</v>
      </c>
      <c r="E1068" s="937">
        <v>46096</v>
      </c>
      <c r="F1068" s="937">
        <v>46091</v>
      </c>
      <c r="G1068" s="937">
        <v>46095</v>
      </c>
      <c r="H1068" s="937">
        <v>0</v>
      </c>
      <c r="I1068" s="936">
        <v>0</v>
      </c>
      <c r="J1068" s="936">
        <v>0</v>
      </c>
      <c r="K1068" s="939">
        <v>1</v>
      </c>
      <c r="L1068" s="939">
        <v>1</v>
      </c>
      <c r="M1068" s="936">
        <v>0</v>
      </c>
      <c r="N1068" s="936">
        <v>0</v>
      </c>
      <c r="O1068" s="936">
        <v>0</v>
      </c>
      <c r="P1068" s="936" t="s">
        <v>364</v>
      </c>
      <c r="Q1068" s="936">
        <v>1</v>
      </c>
      <c r="R1068" s="936">
        <v>1</v>
      </c>
      <c r="S1068" s="936">
        <v>0</v>
      </c>
      <c r="T1068" s="936">
        <v>0</v>
      </c>
    </row>
    <row r="1069" spans="1:20" outlineLevel="5">
      <c r="A1069" s="936" t="s">
        <v>1433</v>
      </c>
      <c r="B1069" s="936" t="s">
        <v>701</v>
      </c>
      <c r="C1069" s="936">
        <v>4</v>
      </c>
      <c r="D1069" s="937">
        <v>46091</v>
      </c>
      <c r="E1069" s="937">
        <v>46096</v>
      </c>
      <c r="F1069" s="937">
        <v>46091</v>
      </c>
      <c r="G1069" s="937">
        <v>46095</v>
      </c>
      <c r="H1069" s="937">
        <v>0</v>
      </c>
      <c r="I1069" s="936">
        <v>0</v>
      </c>
      <c r="J1069" s="936">
        <v>0</v>
      </c>
      <c r="K1069" s="939">
        <v>1</v>
      </c>
      <c r="L1069" s="939">
        <v>1</v>
      </c>
      <c r="M1069" s="936">
        <v>0</v>
      </c>
      <c r="N1069" s="936">
        <v>0</v>
      </c>
      <c r="O1069" s="936">
        <v>0</v>
      </c>
      <c r="P1069" s="936" t="s">
        <v>364</v>
      </c>
      <c r="Q1069" s="936">
        <v>1</v>
      </c>
      <c r="R1069" s="936">
        <v>1</v>
      </c>
      <c r="S1069" s="936">
        <v>0</v>
      </c>
      <c r="T1069" s="936">
        <v>0</v>
      </c>
    </row>
    <row r="1070" spans="1:20" outlineLevel="5">
      <c r="A1070" s="936" t="s">
        <v>1434</v>
      </c>
      <c r="B1070" s="936" t="s">
        <v>703</v>
      </c>
      <c r="C1070" s="936">
        <v>4</v>
      </c>
      <c r="D1070" s="937">
        <v>46091</v>
      </c>
      <c r="E1070" s="937">
        <v>46096</v>
      </c>
      <c r="F1070" s="937">
        <v>46091</v>
      </c>
      <c r="G1070" s="937">
        <v>46095</v>
      </c>
      <c r="H1070" s="937">
        <v>0</v>
      </c>
      <c r="I1070" s="936">
        <v>0</v>
      </c>
      <c r="J1070" s="936">
        <v>0</v>
      </c>
      <c r="K1070" s="939">
        <v>1</v>
      </c>
      <c r="L1070" s="939">
        <v>1</v>
      </c>
      <c r="M1070" s="936">
        <v>0</v>
      </c>
      <c r="N1070" s="936">
        <v>0</v>
      </c>
      <c r="O1070" s="936">
        <v>0</v>
      </c>
      <c r="P1070" s="936" t="s">
        <v>364</v>
      </c>
      <c r="Q1070" s="936">
        <v>1</v>
      </c>
      <c r="R1070" s="936">
        <v>1</v>
      </c>
      <c r="S1070" s="936">
        <v>0</v>
      </c>
      <c r="T1070" s="936">
        <v>0</v>
      </c>
    </row>
    <row r="1071" spans="1:20" outlineLevel="5">
      <c r="A1071" s="936" t="s">
        <v>1435</v>
      </c>
      <c r="B1071" s="936" t="s">
        <v>705</v>
      </c>
      <c r="C1071" s="936">
        <v>4</v>
      </c>
      <c r="D1071" s="937">
        <v>46091</v>
      </c>
      <c r="E1071" s="937">
        <v>46096</v>
      </c>
      <c r="F1071" s="937">
        <v>46091</v>
      </c>
      <c r="G1071" s="937">
        <v>46095</v>
      </c>
      <c r="H1071" s="937">
        <v>0</v>
      </c>
      <c r="I1071" s="936">
        <v>0</v>
      </c>
      <c r="J1071" s="936">
        <v>0</v>
      </c>
      <c r="K1071" s="939">
        <v>1</v>
      </c>
      <c r="L1071" s="939">
        <v>1</v>
      </c>
      <c r="M1071" s="936">
        <v>0</v>
      </c>
      <c r="N1071" s="936">
        <v>0</v>
      </c>
      <c r="O1071" s="936">
        <v>0</v>
      </c>
      <c r="P1071" s="936" t="s">
        <v>364</v>
      </c>
      <c r="Q1071" s="936">
        <v>1</v>
      </c>
      <c r="R1071" s="936">
        <v>1</v>
      </c>
      <c r="S1071" s="936">
        <v>0</v>
      </c>
      <c r="T1071" s="936">
        <v>0</v>
      </c>
    </row>
    <row r="1072" spans="1:20" outlineLevel="5">
      <c r="A1072" s="936" t="s">
        <v>1436</v>
      </c>
      <c r="B1072" s="936" t="s">
        <v>707</v>
      </c>
      <c r="C1072" s="936">
        <v>4</v>
      </c>
      <c r="D1072" s="937">
        <v>46091</v>
      </c>
      <c r="E1072" s="937">
        <v>46096</v>
      </c>
      <c r="F1072" s="937">
        <v>46091</v>
      </c>
      <c r="G1072" s="937">
        <v>46095</v>
      </c>
      <c r="H1072" s="937">
        <v>0</v>
      </c>
      <c r="I1072" s="936">
        <v>0</v>
      </c>
      <c r="J1072" s="936">
        <v>0</v>
      </c>
      <c r="K1072" s="939">
        <v>1</v>
      </c>
      <c r="L1072" s="939">
        <v>1</v>
      </c>
      <c r="M1072" s="936">
        <v>0</v>
      </c>
      <c r="N1072" s="936">
        <v>0</v>
      </c>
      <c r="O1072" s="936">
        <v>0</v>
      </c>
      <c r="P1072" s="936" t="s">
        <v>364</v>
      </c>
      <c r="Q1072" s="936">
        <v>1</v>
      </c>
      <c r="R1072" s="936">
        <v>1</v>
      </c>
      <c r="S1072" s="936">
        <v>0</v>
      </c>
      <c r="T1072" s="936">
        <v>0</v>
      </c>
    </row>
    <row r="1073" spans="1:20" outlineLevel="5">
      <c r="A1073" s="936" t="s">
        <v>1437</v>
      </c>
      <c r="B1073" s="936" t="s">
        <v>709</v>
      </c>
      <c r="C1073" s="936">
        <v>4</v>
      </c>
      <c r="D1073" s="937">
        <v>46091</v>
      </c>
      <c r="E1073" s="937">
        <v>46096</v>
      </c>
      <c r="F1073" s="937">
        <v>46091</v>
      </c>
      <c r="G1073" s="937">
        <v>46095</v>
      </c>
      <c r="H1073" s="937">
        <v>0</v>
      </c>
      <c r="I1073" s="936">
        <v>0</v>
      </c>
      <c r="J1073" s="936">
        <v>0</v>
      </c>
      <c r="K1073" s="939">
        <v>1</v>
      </c>
      <c r="L1073" s="939">
        <v>1</v>
      </c>
      <c r="M1073" s="936">
        <v>0</v>
      </c>
      <c r="N1073" s="936">
        <v>0</v>
      </c>
      <c r="O1073" s="936">
        <v>0</v>
      </c>
      <c r="P1073" s="936" t="s">
        <v>364</v>
      </c>
      <c r="Q1073" s="936">
        <v>1</v>
      </c>
      <c r="R1073" s="936">
        <v>1</v>
      </c>
      <c r="S1073" s="936">
        <v>0</v>
      </c>
      <c r="T1073" s="936">
        <v>0</v>
      </c>
    </row>
    <row r="1074" spans="1:20" outlineLevel="5">
      <c r="A1074" s="936" t="s">
        <v>1438</v>
      </c>
      <c r="B1074" s="936" t="s">
        <v>711</v>
      </c>
      <c r="C1074" s="936">
        <v>4</v>
      </c>
      <c r="D1074" s="937">
        <v>46091</v>
      </c>
      <c r="E1074" s="937">
        <v>46096</v>
      </c>
      <c r="F1074" s="937">
        <v>46091</v>
      </c>
      <c r="G1074" s="937">
        <v>46095</v>
      </c>
      <c r="H1074" s="937">
        <v>0</v>
      </c>
      <c r="I1074" s="936">
        <v>0</v>
      </c>
      <c r="J1074" s="936">
        <v>0</v>
      </c>
      <c r="K1074" s="939">
        <v>1</v>
      </c>
      <c r="L1074" s="939">
        <v>1</v>
      </c>
      <c r="M1074" s="936">
        <v>0</v>
      </c>
      <c r="N1074" s="936">
        <v>0</v>
      </c>
      <c r="O1074" s="936">
        <v>0</v>
      </c>
      <c r="P1074" s="936" t="s">
        <v>364</v>
      </c>
      <c r="Q1074" s="936">
        <v>1</v>
      </c>
      <c r="R1074" s="936">
        <v>1</v>
      </c>
      <c r="S1074" s="936">
        <v>0</v>
      </c>
      <c r="T1074" s="936">
        <v>0</v>
      </c>
    </row>
    <row r="1075" spans="1:20" outlineLevel="5">
      <c r="A1075" s="936" t="s">
        <v>1439</v>
      </c>
      <c r="B1075" s="936" t="s">
        <v>713</v>
      </c>
      <c r="C1075" s="936">
        <v>4</v>
      </c>
      <c r="D1075" s="937">
        <v>46091</v>
      </c>
      <c r="E1075" s="937">
        <v>46096</v>
      </c>
      <c r="F1075" s="937">
        <v>46091</v>
      </c>
      <c r="G1075" s="937">
        <v>46095</v>
      </c>
      <c r="H1075" s="937">
        <v>0</v>
      </c>
      <c r="I1075" s="936">
        <v>0</v>
      </c>
      <c r="J1075" s="936">
        <v>0</v>
      </c>
      <c r="K1075" s="939">
        <v>1</v>
      </c>
      <c r="L1075" s="939">
        <v>1</v>
      </c>
      <c r="M1075" s="936">
        <v>0</v>
      </c>
      <c r="N1075" s="936">
        <v>0</v>
      </c>
      <c r="O1075" s="936">
        <v>0</v>
      </c>
      <c r="P1075" s="936" t="s">
        <v>364</v>
      </c>
      <c r="Q1075" s="936">
        <v>1</v>
      </c>
      <c r="R1075" s="936">
        <v>1</v>
      </c>
      <c r="S1075" s="936">
        <v>0</v>
      </c>
      <c r="T1075" s="936">
        <v>0</v>
      </c>
    </row>
    <row r="1076" spans="1:20" outlineLevel="5">
      <c r="A1076" s="936" t="s">
        <v>1429</v>
      </c>
      <c r="B1076" s="936" t="s">
        <v>693</v>
      </c>
      <c r="C1076" s="936">
        <v>4</v>
      </c>
      <c r="D1076" s="937">
        <v>46091</v>
      </c>
      <c r="E1076" s="937">
        <v>46096</v>
      </c>
      <c r="F1076" s="937">
        <v>46091</v>
      </c>
      <c r="G1076" s="937">
        <v>46095</v>
      </c>
      <c r="H1076" s="937">
        <v>0</v>
      </c>
      <c r="I1076" s="936">
        <v>0</v>
      </c>
      <c r="J1076" s="936">
        <v>0</v>
      </c>
      <c r="K1076" s="939">
        <v>1</v>
      </c>
      <c r="L1076" s="939">
        <v>1</v>
      </c>
      <c r="M1076" s="936">
        <v>0</v>
      </c>
      <c r="N1076" s="936">
        <v>0</v>
      </c>
      <c r="O1076" s="936">
        <v>0</v>
      </c>
      <c r="P1076" s="936" t="s">
        <v>364</v>
      </c>
      <c r="Q1076" s="936">
        <v>1</v>
      </c>
      <c r="R1076" s="936">
        <v>1</v>
      </c>
      <c r="S1076" s="936">
        <v>0</v>
      </c>
      <c r="T1076" s="936">
        <v>0</v>
      </c>
    </row>
    <row r="1077" spans="1:20" outlineLevel="5">
      <c r="A1077" s="936" t="s">
        <v>1430</v>
      </c>
      <c r="B1077" s="936" t="s">
        <v>695</v>
      </c>
      <c r="C1077" s="936">
        <v>4</v>
      </c>
      <c r="D1077" s="937">
        <v>46091</v>
      </c>
      <c r="E1077" s="937">
        <v>46096</v>
      </c>
      <c r="F1077" s="937">
        <v>46091</v>
      </c>
      <c r="G1077" s="937">
        <v>46095</v>
      </c>
      <c r="H1077" s="937">
        <v>0</v>
      </c>
      <c r="I1077" s="936">
        <v>0</v>
      </c>
      <c r="J1077" s="936">
        <v>0</v>
      </c>
      <c r="K1077" s="939">
        <v>1</v>
      </c>
      <c r="L1077" s="939">
        <v>1</v>
      </c>
      <c r="M1077" s="936">
        <v>0</v>
      </c>
      <c r="N1077" s="936">
        <v>0</v>
      </c>
      <c r="O1077" s="936">
        <v>0</v>
      </c>
      <c r="P1077" s="936" t="s">
        <v>364</v>
      </c>
      <c r="Q1077" s="936">
        <v>1</v>
      </c>
      <c r="R1077" s="936">
        <v>1</v>
      </c>
      <c r="S1077" s="936">
        <v>0</v>
      </c>
      <c r="T1077" s="936">
        <v>0</v>
      </c>
    </row>
    <row r="1078" spans="1:20" outlineLevel="5">
      <c r="A1078" s="1000" t="s">
        <v>1431</v>
      </c>
      <c r="B1078" s="1000" t="s">
        <v>697</v>
      </c>
      <c r="C1078" s="1000">
        <v>4</v>
      </c>
      <c r="D1078" s="1001">
        <v>46091</v>
      </c>
      <c r="E1078" s="1001">
        <v>46096</v>
      </c>
      <c r="F1078" s="1001">
        <v>46091</v>
      </c>
      <c r="G1078" s="1001">
        <v>46095</v>
      </c>
      <c r="H1078" s="1001">
        <v>0</v>
      </c>
      <c r="I1078" s="1000">
        <v>0</v>
      </c>
      <c r="J1078" s="1000">
        <v>0</v>
      </c>
      <c r="K1078" s="1004">
        <v>1</v>
      </c>
      <c r="L1078" s="1004">
        <v>1</v>
      </c>
      <c r="M1078" s="1000">
        <v>0</v>
      </c>
      <c r="N1078" s="1000">
        <v>0</v>
      </c>
      <c r="O1078" s="1000">
        <v>0</v>
      </c>
      <c r="P1078" s="1000" t="s">
        <v>364</v>
      </c>
      <c r="Q1078" s="1000">
        <v>1</v>
      </c>
      <c r="R1078" s="1000">
        <v>1</v>
      </c>
      <c r="S1078" s="1000">
        <v>0</v>
      </c>
      <c r="T1078" s="1000">
        <v>0</v>
      </c>
    </row>
    <row r="1079" spans="1:20" outlineLevel="4">
      <c r="A1079" s="981" t="s">
        <v>630</v>
      </c>
      <c r="B1079" s="981"/>
      <c r="C1079" s="981">
        <v>9</v>
      </c>
      <c r="D1079" s="982">
        <v>46088</v>
      </c>
      <c r="E1079" s="982">
        <v>46098</v>
      </c>
      <c r="F1079" s="982">
        <v>46088</v>
      </c>
      <c r="G1079" s="982">
        <v>46097</v>
      </c>
      <c r="H1079" s="982">
        <v>0</v>
      </c>
      <c r="I1079" s="981">
        <v>0</v>
      </c>
      <c r="J1079" s="981">
        <v>0</v>
      </c>
      <c r="K1079" s="984">
        <v>0</v>
      </c>
      <c r="L1079" s="984">
        <v>0</v>
      </c>
      <c r="M1079" s="981">
        <v>0</v>
      </c>
      <c r="N1079" s="981">
        <v>0</v>
      </c>
      <c r="O1079" s="981">
        <v>0</v>
      </c>
      <c r="P1079" s="981"/>
      <c r="Q1079" s="981">
        <v>3</v>
      </c>
      <c r="R1079" s="981">
        <v>3</v>
      </c>
      <c r="S1079" s="981">
        <v>0</v>
      </c>
      <c r="T1079" s="981">
        <v>0</v>
      </c>
    </row>
    <row r="1080" spans="1:20" outlineLevel="5">
      <c r="A1080" s="936" t="s">
        <v>1441</v>
      </c>
      <c r="B1080" s="936" t="s">
        <v>717</v>
      </c>
      <c r="C1080" s="936">
        <v>9</v>
      </c>
      <c r="D1080" s="937">
        <v>46088</v>
      </c>
      <c r="E1080" s="937">
        <v>46098</v>
      </c>
      <c r="F1080" s="937">
        <v>46088</v>
      </c>
      <c r="G1080" s="937">
        <v>46097</v>
      </c>
      <c r="H1080" s="937">
        <v>0</v>
      </c>
      <c r="I1080" s="936">
        <v>0</v>
      </c>
      <c r="J1080" s="936">
        <v>0</v>
      </c>
      <c r="K1080" s="939">
        <v>1</v>
      </c>
      <c r="L1080" s="939">
        <v>1</v>
      </c>
      <c r="M1080" s="936">
        <v>0</v>
      </c>
      <c r="N1080" s="936">
        <v>0</v>
      </c>
      <c r="O1080" s="936">
        <v>0</v>
      </c>
      <c r="P1080" s="936" t="s">
        <v>364</v>
      </c>
      <c r="Q1080" s="936">
        <v>1</v>
      </c>
      <c r="R1080" s="936">
        <v>1</v>
      </c>
      <c r="S1080" s="936">
        <v>0</v>
      </c>
      <c r="T1080" s="936">
        <v>0</v>
      </c>
    </row>
    <row r="1081" spans="1:20" outlineLevel="5">
      <c r="A1081" s="936" t="s">
        <v>1442</v>
      </c>
      <c r="B1081" s="936" t="s">
        <v>719</v>
      </c>
      <c r="C1081" s="936">
        <v>9</v>
      </c>
      <c r="D1081" s="937">
        <v>46088</v>
      </c>
      <c r="E1081" s="937">
        <v>46098</v>
      </c>
      <c r="F1081" s="937">
        <v>46088</v>
      </c>
      <c r="G1081" s="937">
        <v>46097</v>
      </c>
      <c r="H1081" s="937">
        <v>0</v>
      </c>
      <c r="I1081" s="936">
        <v>0</v>
      </c>
      <c r="J1081" s="936">
        <v>0</v>
      </c>
      <c r="K1081" s="939">
        <v>1</v>
      </c>
      <c r="L1081" s="939">
        <v>1</v>
      </c>
      <c r="M1081" s="936">
        <v>0</v>
      </c>
      <c r="N1081" s="936">
        <v>0</v>
      </c>
      <c r="O1081" s="936">
        <v>0</v>
      </c>
      <c r="P1081" s="936" t="s">
        <v>364</v>
      </c>
      <c r="Q1081" s="936">
        <v>1</v>
      </c>
      <c r="R1081" s="936">
        <v>1</v>
      </c>
      <c r="S1081" s="936">
        <v>0</v>
      </c>
      <c r="T1081" s="936">
        <v>0</v>
      </c>
    </row>
    <row r="1082" spans="1:20" outlineLevel="5">
      <c r="A1082" s="1000" t="s">
        <v>1440</v>
      </c>
      <c r="B1082" s="1000" t="s">
        <v>715</v>
      </c>
      <c r="C1082" s="1000">
        <v>4</v>
      </c>
      <c r="D1082" s="1001">
        <v>46093</v>
      </c>
      <c r="E1082" s="1001">
        <v>46098</v>
      </c>
      <c r="F1082" s="1001">
        <v>46093</v>
      </c>
      <c r="G1082" s="1001">
        <v>46097</v>
      </c>
      <c r="H1082" s="1001">
        <v>0</v>
      </c>
      <c r="I1082" s="1000">
        <v>0</v>
      </c>
      <c r="J1082" s="1000">
        <v>0</v>
      </c>
      <c r="K1082" s="1004">
        <v>1</v>
      </c>
      <c r="L1082" s="1004">
        <v>1</v>
      </c>
      <c r="M1082" s="1000">
        <v>0</v>
      </c>
      <c r="N1082" s="1000">
        <v>0</v>
      </c>
      <c r="O1082" s="1000">
        <v>0</v>
      </c>
      <c r="P1082" s="1000" t="s">
        <v>364</v>
      </c>
      <c r="Q1082" s="1000">
        <v>1</v>
      </c>
      <c r="R1082" s="1000">
        <v>1</v>
      </c>
      <c r="S1082" s="1000">
        <v>0</v>
      </c>
      <c r="T1082" s="1000">
        <v>0</v>
      </c>
    </row>
    <row r="1083" spans="1:20" outlineLevel="4">
      <c r="A1083" s="981" t="s">
        <v>720</v>
      </c>
      <c r="B1083" s="981"/>
      <c r="C1083" s="981">
        <v>19</v>
      </c>
      <c r="D1083" s="982">
        <v>46076</v>
      </c>
      <c r="E1083" s="982">
        <v>46098</v>
      </c>
      <c r="F1083" s="982">
        <v>46076</v>
      </c>
      <c r="G1083" s="982">
        <v>46097</v>
      </c>
      <c r="H1083" s="982">
        <v>0</v>
      </c>
      <c r="I1083" s="981">
        <v>0</v>
      </c>
      <c r="J1083" s="981">
        <v>0</v>
      </c>
      <c r="K1083" s="984">
        <v>0</v>
      </c>
      <c r="L1083" s="984">
        <v>0</v>
      </c>
      <c r="M1083" s="981">
        <v>0</v>
      </c>
      <c r="N1083" s="981">
        <v>0</v>
      </c>
      <c r="O1083" s="981">
        <v>0</v>
      </c>
      <c r="P1083" s="981"/>
      <c r="Q1083" s="981">
        <v>4</v>
      </c>
      <c r="R1083" s="981">
        <v>4</v>
      </c>
      <c r="S1083" s="981">
        <v>0</v>
      </c>
      <c r="T1083" s="981">
        <v>0</v>
      </c>
    </row>
    <row r="1084" spans="1:20" outlineLevel="5">
      <c r="A1084" s="936" t="s">
        <v>1443</v>
      </c>
      <c r="B1084" s="936" t="s">
        <v>722</v>
      </c>
      <c r="C1084" s="936">
        <v>19</v>
      </c>
      <c r="D1084" s="937">
        <v>46076</v>
      </c>
      <c r="E1084" s="937">
        <v>46098</v>
      </c>
      <c r="F1084" s="937">
        <v>46076</v>
      </c>
      <c r="G1084" s="937">
        <v>46097</v>
      </c>
      <c r="H1084" s="937">
        <v>0</v>
      </c>
      <c r="I1084" s="936">
        <v>0</v>
      </c>
      <c r="J1084" s="936">
        <v>0</v>
      </c>
      <c r="K1084" s="939">
        <v>1</v>
      </c>
      <c r="L1084" s="939">
        <v>1</v>
      </c>
      <c r="M1084" s="936">
        <v>0</v>
      </c>
      <c r="N1084" s="936">
        <v>0</v>
      </c>
      <c r="O1084" s="936">
        <v>0</v>
      </c>
      <c r="P1084" s="936" t="s">
        <v>364</v>
      </c>
      <c r="Q1084" s="936">
        <v>1</v>
      </c>
      <c r="R1084" s="936">
        <v>1</v>
      </c>
      <c r="S1084" s="936">
        <v>0</v>
      </c>
      <c r="T1084" s="936">
        <v>0</v>
      </c>
    </row>
    <row r="1085" spans="1:20" outlineLevel="5">
      <c r="A1085" s="936" t="s">
        <v>1444</v>
      </c>
      <c r="B1085" s="936" t="s">
        <v>724</v>
      </c>
      <c r="C1085" s="936">
        <v>15</v>
      </c>
      <c r="D1085" s="937">
        <v>46081</v>
      </c>
      <c r="E1085" s="937">
        <v>46098</v>
      </c>
      <c r="F1085" s="937">
        <v>46081</v>
      </c>
      <c r="G1085" s="937">
        <v>46097</v>
      </c>
      <c r="H1085" s="937">
        <v>0</v>
      </c>
      <c r="I1085" s="936">
        <v>0</v>
      </c>
      <c r="J1085" s="936">
        <v>0</v>
      </c>
      <c r="K1085" s="939">
        <v>1</v>
      </c>
      <c r="L1085" s="939">
        <v>1</v>
      </c>
      <c r="M1085" s="936">
        <v>0</v>
      </c>
      <c r="N1085" s="936">
        <v>0</v>
      </c>
      <c r="O1085" s="936">
        <v>0</v>
      </c>
      <c r="P1085" s="936" t="s">
        <v>364</v>
      </c>
      <c r="Q1085" s="936">
        <v>1</v>
      </c>
      <c r="R1085" s="936">
        <v>1</v>
      </c>
      <c r="S1085" s="936">
        <v>0</v>
      </c>
      <c r="T1085" s="936">
        <v>0</v>
      </c>
    </row>
    <row r="1086" spans="1:20" outlineLevel="5">
      <c r="A1086" s="936" t="s">
        <v>1445</v>
      </c>
      <c r="B1086" s="936" t="s">
        <v>726</v>
      </c>
      <c r="C1086" s="936">
        <v>11</v>
      </c>
      <c r="D1086" s="937">
        <v>46085</v>
      </c>
      <c r="E1086" s="937">
        <v>46098</v>
      </c>
      <c r="F1086" s="937">
        <v>46085</v>
      </c>
      <c r="G1086" s="937">
        <v>46097</v>
      </c>
      <c r="H1086" s="937">
        <v>0</v>
      </c>
      <c r="I1086" s="936">
        <v>0</v>
      </c>
      <c r="J1086" s="936">
        <v>0</v>
      </c>
      <c r="K1086" s="939">
        <v>1</v>
      </c>
      <c r="L1086" s="939">
        <v>1</v>
      </c>
      <c r="M1086" s="936">
        <v>0</v>
      </c>
      <c r="N1086" s="936">
        <v>0</v>
      </c>
      <c r="O1086" s="936">
        <v>0</v>
      </c>
      <c r="P1086" s="936" t="s">
        <v>364</v>
      </c>
      <c r="Q1086" s="936">
        <v>1</v>
      </c>
      <c r="R1086" s="936">
        <v>1</v>
      </c>
      <c r="S1086" s="936">
        <v>0</v>
      </c>
      <c r="T1086" s="936">
        <v>0</v>
      </c>
    </row>
    <row r="1087" spans="1:20" outlineLevel="5">
      <c r="A1087" s="1000" t="s">
        <v>1446</v>
      </c>
      <c r="B1087" s="1000" t="s">
        <v>728</v>
      </c>
      <c r="C1087" s="1000">
        <v>11</v>
      </c>
      <c r="D1087" s="1001">
        <v>46085</v>
      </c>
      <c r="E1087" s="1001">
        <v>46098</v>
      </c>
      <c r="F1087" s="1001">
        <v>46085</v>
      </c>
      <c r="G1087" s="1001">
        <v>46097</v>
      </c>
      <c r="H1087" s="1001">
        <v>0</v>
      </c>
      <c r="I1087" s="1000">
        <v>0</v>
      </c>
      <c r="J1087" s="1000">
        <v>0</v>
      </c>
      <c r="K1087" s="1004">
        <v>1</v>
      </c>
      <c r="L1087" s="1004">
        <v>1</v>
      </c>
      <c r="M1087" s="1000">
        <v>0</v>
      </c>
      <c r="N1087" s="1000">
        <v>0</v>
      </c>
      <c r="O1087" s="1000">
        <v>0</v>
      </c>
      <c r="P1087" s="1000" t="s">
        <v>364</v>
      </c>
      <c r="Q1087" s="1000">
        <v>1</v>
      </c>
      <c r="R1087" s="1000">
        <v>1</v>
      </c>
      <c r="S1087" s="1000">
        <v>0</v>
      </c>
      <c r="T1087" s="1000">
        <v>0</v>
      </c>
    </row>
    <row r="1088" spans="1:20" outlineLevel="4">
      <c r="A1088" s="981" t="s">
        <v>635</v>
      </c>
      <c r="B1088" s="981"/>
      <c r="C1088" s="981">
        <v>4</v>
      </c>
      <c r="D1088" s="982">
        <v>46093</v>
      </c>
      <c r="E1088" s="982">
        <v>46098</v>
      </c>
      <c r="F1088" s="982">
        <v>46093</v>
      </c>
      <c r="G1088" s="982">
        <v>46097</v>
      </c>
      <c r="H1088" s="982">
        <v>0</v>
      </c>
      <c r="I1088" s="981">
        <v>0</v>
      </c>
      <c r="J1088" s="981">
        <v>0</v>
      </c>
      <c r="K1088" s="984">
        <v>0</v>
      </c>
      <c r="L1088" s="984">
        <v>0</v>
      </c>
      <c r="M1088" s="981">
        <v>0</v>
      </c>
      <c r="N1088" s="981">
        <v>0</v>
      </c>
      <c r="O1088" s="981">
        <v>0</v>
      </c>
      <c r="P1088" s="981"/>
      <c r="Q1088" s="981">
        <v>3</v>
      </c>
      <c r="R1088" s="981">
        <v>3</v>
      </c>
      <c r="S1088" s="981">
        <v>0</v>
      </c>
      <c r="T1088" s="981">
        <v>0</v>
      </c>
    </row>
    <row r="1089" spans="1:20" outlineLevel="5">
      <c r="A1089" s="936" t="s">
        <v>1447</v>
      </c>
      <c r="B1089" s="936" t="s">
        <v>730</v>
      </c>
      <c r="C1089" s="936">
        <v>4</v>
      </c>
      <c r="D1089" s="937">
        <v>46093</v>
      </c>
      <c r="E1089" s="937">
        <v>46098</v>
      </c>
      <c r="F1089" s="937">
        <v>46093</v>
      </c>
      <c r="G1089" s="937">
        <v>46097</v>
      </c>
      <c r="H1089" s="937">
        <v>0</v>
      </c>
      <c r="I1089" s="936">
        <v>0</v>
      </c>
      <c r="J1089" s="936">
        <v>0</v>
      </c>
      <c r="K1089" s="939">
        <v>1</v>
      </c>
      <c r="L1089" s="939">
        <v>1</v>
      </c>
      <c r="M1089" s="936">
        <v>0</v>
      </c>
      <c r="N1089" s="936">
        <v>0</v>
      </c>
      <c r="O1089" s="936">
        <v>0</v>
      </c>
      <c r="P1089" s="936" t="s">
        <v>364</v>
      </c>
      <c r="Q1089" s="936">
        <v>1</v>
      </c>
      <c r="R1089" s="936">
        <v>1</v>
      </c>
      <c r="S1089" s="936">
        <v>0</v>
      </c>
      <c r="T1089" s="936">
        <v>0</v>
      </c>
    </row>
    <row r="1090" spans="1:20" outlineLevel="5">
      <c r="A1090" s="936" t="s">
        <v>1448</v>
      </c>
      <c r="B1090" s="936" t="s">
        <v>732</v>
      </c>
      <c r="C1090" s="936">
        <v>4</v>
      </c>
      <c r="D1090" s="937">
        <v>46093</v>
      </c>
      <c r="E1090" s="937">
        <v>46098</v>
      </c>
      <c r="F1090" s="937">
        <v>46093</v>
      </c>
      <c r="G1090" s="937">
        <v>46097</v>
      </c>
      <c r="H1090" s="937">
        <v>0</v>
      </c>
      <c r="I1090" s="936">
        <v>0</v>
      </c>
      <c r="J1090" s="936">
        <v>0</v>
      </c>
      <c r="K1090" s="939">
        <v>1</v>
      </c>
      <c r="L1090" s="939">
        <v>1</v>
      </c>
      <c r="M1090" s="936">
        <v>0</v>
      </c>
      <c r="N1090" s="936">
        <v>0</v>
      </c>
      <c r="O1090" s="936">
        <v>0</v>
      </c>
      <c r="P1090" s="936" t="s">
        <v>364</v>
      </c>
      <c r="Q1090" s="936">
        <v>1</v>
      </c>
      <c r="R1090" s="936">
        <v>1</v>
      </c>
      <c r="S1090" s="936">
        <v>0</v>
      </c>
      <c r="T1090" s="936">
        <v>0</v>
      </c>
    </row>
    <row r="1091" spans="1:20" outlineLevel="5">
      <c r="A1091" s="1000" t="s">
        <v>1449</v>
      </c>
      <c r="B1091" s="1000" t="s">
        <v>734</v>
      </c>
      <c r="C1091" s="1000">
        <v>4</v>
      </c>
      <c r="D1091" s="1001">
        <v>46093</v>
      </c>
      <c r="E1091" s="1001">
        <v>46098</v>
      </c>
      <c r="F1091" s="1001">
        <v>46093</v>
      </c>
      <c r="G1091" s="1001">
        <v>46097</v>
      </c>
      <c r="H1091" s="1001">
        <v>0</v>
      </c>
      <c r="I1091" s="1000">
        <v>0</v>
      </c>
      <c r="J1091" s="1000">
        <v>0</v>
      </c>
      <c r="K1091" s="1004">
        <v>1</v>
      </c>
      <c r="L1091" s="1004">
        <v>1</v>
      </c>
      <c r="M1091" s="1000">
        <v>0</v>
      </c>
      <c r="N1091" s="1000">
        <v>0</v>
      </c>
      <c r="O1091" s="1000">
        <v>0</v>
      </c>
      <c r="P1091" s="1000" t="s">
        <v>364</v>
      </c>
      <c r="Q1091" s="1000">
        <v>1</v>
      </c>
      <c r="R1091" s="1000">
        <v>1</v>
      </c>
      <c r="S1091" s="1000">
        <v>0</v>
      </c>
      <c r="T1091" s="1000">
        <v>0</v>
      </c>
    </row>
    <row r="1092" spans="1:20" outlineLevel="4">
      <c r="A1092" s="981" t="s">
        <v>640</v>
      </c>
      <c r="B1092" s="981"/>
      <c r="C1092" s="981">
        <v>4</v>
      </c>
      <c r="D1092" s="982">
        <v>46093</v>
      </c>
      <c r="E1092" s="982">
        <v>46098</v>
      </c>
      <c r="F1092" s="982">
        <v>46093</v>
      </c>
      <c r="G1092" s="982">
        <v>46097</v>
      </c>
      <c r="H1092" s="982">
        <v>0</v>
      </c>
      <c r="I1092" s="981">
        <v>0</v>
      </c>
      <c r="J1092" s="981">
        <v>0</v>
      </c>
      <c r="K1092" s="984">
        <v>0</v>
      </c>
      <c r="L1092" s="984">
        <v>0</v>
      </c>
      <c r="M1092" s="981">
        <v>0</v>
      </c>
      <c r="N1092" s="981">
        <v>0</v>
      </c>
      <c r="O1092" s="981">
        <v>0</v>
      </c>
      <c r="P1092" s="981"/>
      <c r="Q1092" s="981">
        <v>2</v>
      </c>
      <c r="R1092" s="981">
        <v>2</v>
      </c>
      <c r="S1092" s="981">
        <v>0</v>
      </c>
      <c r="T1092" s="981">
        <v>0</v>
      </c>
    </row>
    <row r="1093" spans="1:20" outlineLevel="5">
      <c r="A1093" s="936" t="s">
        <v>1450</v>
      </c>
      <c r="B1093" s="936" t="s">
        <v>736</v>
      </c>
      <c r="C1093" s="936">
        <v>4</v>
      </c>
      <c r="D1093" s="937">
        <v>46093</v>
      </c>
      <c r="E1093" s="937">
        <v>46098</v>
      </c>
      <c r="F1093" s="937">
        <v>46093</v>
      </c>
      <c r="G1093" s="937">
        <v>46097</v>
      </c>
      <c r="H1093" s="937">
        <v>0</v>
      </c>
      <c r="I1093" s="936">
        <v>0</v>
      </c>
      <c r="J1093" s="936">
        <v>0</v>
      </c>
      <c r="K1093" s="939">
        <v>1</v>
      </c>
      <c r="L1093" s="939">
        <v>1</v>
      </c>
      <c r="M1093" s="936">
        <v>0</v>
      </c>
      <c r="N1093" s="936">
        <v>0</v>
      </c>
      <c r="O1093" s="936">
        <v>0</v>
      </c>
      <c r="P1093" s="936" t="s">
        <v>364</v>
      </c>
      <c r="Q1093" s="936">
        <v>1</v>
      </c>
      <c r="R1093" s="936">
        <v>1</v>
      </c>
      <c r="S1093" s="936">
        <v>0</v>
      </c>
      <c r="T1093" s="936">
        <v>0</v>
      </c>
    </row>
    <row r="1094" spans="1:20" outlineLevel="5">
      <c r="A1094" s="1000" t="s">
        <v>1451</v>
      </c>
      <c r="B1094" s="1000" t="s">
        <v>738</v>
      </c>
      <c r="C1094" s="1000">
        <v>4</v>
      </c>
      <c r="D1094" s="1001">
        <v>46093</v>
      </c>
      <c r="E1094" s="1001">
        <v>46098</v>
      </c>
      <c r="F1094" s="1001">
        <v>46093</v>
      </c>
      <c r="G1094" s="1001">
        <v>46097</v>
      </c>
      <c r="H1094" s="1001">
        <v>0</v>
      </c>
      <c r="I1094" s="1000">
        <v>0</v>
      </c>
      <c r="J1094" s="1000">
        <v>0</v>
      </c>
      <c r="K1094" s="1004">
        <v>1</v>
      </c>
      <c r="L1094" s="1004">
        <v>1</v>
      </c>
      <c r="M1094" s="1000">
        <v>0</v>
      </c>
      <c r="N1094" s="1000">
        <v>0</v>
      </c>
      <c r="O1094" s="1000">
        <v>0</v>
      </c>
      <c r="P1094" s="1000" t="s">
        <v>364</v>
      </c>
      <c r="Q1094" s="1000">
        <v>1</v>
      </c>
      <c r="R1094" s="1000">
        <v>1</v>
      </c>
      <c r="S1094" s="1000">
        <v>0</v>
      </c>
      <c r="T1094" s="1000">
        <v>0</v>
      </c>
    </row>
    <row r="1095" spans="1:20" outlineLevel="4">
      <c r="A1095" s="981" t="s">
        <v>645</v>
      </c>
      <c r="B1095" s="981"/>
      <c r="C1095" s="981">
        <v>4</v>
      </c>
      <c r="D1095" s="982">
        <v>46093</v>
      </c>
      <c r="E1095" s="982">
        <v>46098</v>
      </c>
      <c r="F1095" s="982">
        <v>46093</v>
      </c>
      <c r="G1095" s="982">
        <v>46097</v>
      </c>
      <c r="H1095" s="982">
        <v>0</v>
      </c>
      <c r="I1095" s="981">
        <v>0</v>
      </c>
      <c r="J1095" s="981">
        <v>0</v>
      </c>
      <c r="K1095" s="984">
        <v>0</v>
      </c>
      <c r="L1095" s="984">
        <v>0</v>
      </c>
      <c r="M1095" s="981">
        <v>0</v>
      </c>
      <c r="N1095" s="981">
        <v>0</v>
      </c>
      <c r="O1095" s="981">
        <v>0</v>
      </c>
      <c r="P1095" s="981"/>
      <c r="Q1095" s="981">
        <v>1</v>
      </c>
      <c r="R1095" s="981">
        <v>1</v>
      </c>
      <c r="S1095" s="981">
        <v>0</v>
      </c>
      <c r="T1095" s="981">
        <v>0</v>
      </c>
    </row>
    <row r="1096" spans="1:20" outlineLevel="5">
      <c r="A1096" s="936" t="s">
        <v>1452</v>
      </c>
      <c r="B1096" s="936" t="s">
        <v>740</v>
      </c>
      <c r="C1096" s="936">
        <v>4</v>
      </c>
      <c r="D1096" s="937">
        <v>46093</v>
      </c>
      <c r="E1096" s="937">
        <v>46098</v>
      </c>
      <c r="F1096" s="937">
        <v>46093</v>
      </c>
      <c r="G1096" s="937">
        <v>46097</v>
      </c>
      <c r="H1096" s="937">
        <v>0</v>
      </c>
      <c r="I1096" s="936">
        <v>0</v>
      </c>
      <c r="J1096" s="936">
        <v>0</v>
      </c>
      <c r="K1096" s="939">
        <v>1</v>
      </c>
      <c r="L1096" s="939">
        <v>1</v>
      </c>
      <c r="M1096" s="936">
        <v>0</v>
      </c>
      <c r="N1096" s="936">
        <v>0</v>
      </c>
      <c r="O1096" s="936">
        <v>0</v>
      </c>
      <c r="P1096" s="936" t="s">
        <v>364</v>
      </c>
      <c r="Q1096" s="936">
        <v>1</v>
      </c>
      <c r="R1096" s="936">
        <v>1</v>
      </c>
      <c r="S1096" s="936">
        <v>0</v>
      </c>
      <c r="T1096" s="936">
        <v>0</v>
      </c>
    </row>
    <row r="1097" spans="1:20" outlineLevel="4">
      <c r="A1097" s="981" t="s">
        <v>741</v>
      </c>
      <c r="B1097" s="981"/>
      <c r="C1097" s="981">
        <v>4</v>
      </c>
      <c r="D1097" s="982">
        <v>46093</v>
      </c>
      <c r="E1097" s="982">
        <v>46098</v>
      </c>
      <c r="F1097" s="982">
        <v>46093</v>
      </c>
      <c r="G1097" s="982">
        <v>46097</v>
      </c>
      <c r="H1097" s="982">
        <v>0</v>
      </c>
      <c r="I1097" s="981">
        <v>0</v>
      </c>
      <c r="J1097" s="981">
        <v>0</v>
      </c>
      <c r="K1097" s="984">
        <v>0</v>
      </c>
      <c r="L1097" s="984">
        <v>0</v>
      </c>
      <c r="M1097" s="981">
        <v>0</v>
      </c>
      <c r="N1097" s="981">
        <v>0</v>
      </c>
      <c r="O1097" s="981">
        <v>0</v>
      </c>
      <c r="P1097" s="981"/>
      <c r="Q1097" s="981">
        <v>1</v>
      </c>
      <c r="R1097" s="981">
        <v>1</v>
      </c>
      <c r="S1097" s="981">
        <v>0</v>
      </c>
      <c r="T1097" s="981">
        <v>0</v>
      </c>
    </row>
    <row r="1098" spans="1:20" outlineLevel="5">
      <c r="A1098" s="936" t="s">
        <v>1453</v>
      </c>
      <c r="B1098" s="936" t="s">
        <v>743</v>
      </c>
      <c r="C1098" s="936">
        <v>4</v>
      </c>
      <c r="D1098" s="937">
        <v>46093</v>
      </c>
      <c r="E1098" s="937">
        <v>46098</v>
      </c>
      <c r="F1098" s="937">
        <v>46093</v>
      </c>
      <c r="G1098" s="937">
        <v>46097</v>
      </c>
      <c r="H1098" s="938">
        <v>0</v>
      </c>
      <c r="I1098" s="938">
        <v>0</v>
      </c>
      <c r="J1098" s="938">
        <v>0</v>
      </c>
      <c r="K1098" s="940">
        <v>1</v>
      </c>
      <c r="L1098" s="940">
        <v>1</v>
      </c>
      <c r="M1098" s="938">
        <v>0</v>
      </c>
      <c r="N1098" s="936">
        <v>0</v>
      </c>
      <c r="O1098" s="936">
        <v>0</v>
      </c>
      <c r="P1098" s="938" t="s">
        <v>364</v>
      </c>
      <c r="Q1098" s="936">
        <v>1</v>
      </c>
      <c r="R1098" s="936">
        <v>1</v>
      </c>
      <c r="S1098" s="936">
        <v>0</v>
      </c>
      <c r="T1098" s="936">
        <v>0</v>
      </c>
    </row>
    <row r="1099" spans="1:20" outlineLevel="2">
      <c r="A1099" s="959" t="s">
        <v>744</v>
      </c>
      <c r="B1099" s="959"/>
      <c r="C1099" s="959">
        <v>115</v>
      </c>
      <c r="D1099" s="960">
        <v>46074</v>
      </c>
      <c r="E1099" s="960">
        <v>46217</v>
      </c>
      <c r="F1099" s="960">
        <v>46074</v>
      </c>
      <c r="G1099" s="960">
        <v>46282</v>
      </c>
      <c r="H1099" s="961">
        <v>204439.56</v>
      </c>
      <c r="I1099" s="961">
        <v>204439.56</v>
      </c>
      <c r="J1099" s="961">
        <v>204439.56</v>
      </c>
      <c r="K1099" s="962">
        <v>1</v>
      </c>
      <c r="L1099" s="962">
        <v>1</v>
      </c>
      <c r="M1099" s="961">
        <v>0</v>
      </c>
      <c r="N1099" s="959">
        <v>0</v>
      </c>
      <c r="O1099" s="959">
        <v>0</v>
      </c>
      <c r="P1099" s="961"/>
      <c r="Q1099" s="959">
        <v>67</v>
      </c>
      <c r="R1099" s="959">
        <v>67</v>
      </c>
      <c r="S1099" s="959">
        <v>0</v>
      </c>
      <c r="T1099" s="959">
        <v>0</v>
      </c>
    </row>
    <row r="1100" spans="1:20" outlineLevel="3">
      <c r="A1100" s="967" t="s">
        <v>608</v>
      </c>
      <c r="B1100" s="967"/>
      <c r="C1100" s="967">
        <v>112</v>
      </c>
      <c r="D1100" s="968">
        <v>46078</v>
      </c>
      <c r="E1100" s="968">
        <v>46217</v>
      </c>
      <c r="F1100" s="968">
        <v>46078</v>
      </c>
      <c r="G1100" s="968">
        <v>46282</v>
      </c>
      <c r="H1100" s="969">
        <v>111065.49</v>
      </c>
      <c r="I1100" s="969">
        <v>111065.49</v>
      </c>
      <c r="J1100" s="969">
        <v>111065.49</v>
      </c>
      <c r="K1100" s="971">
        <v>1</v>
      </c>
      <c r="L1100" s="971">
        <v>1</v>
      </c>
      <c r="M1100" s="969">
        <v>0</v>
      </c>
      <c r="N1100" s="967">
        <v>0</v>
      </c>
      <c r="O1100" s="967">
        <v>0</v>
      </c>
      <c r="P1100" s="969"/>
      <c r="Q1100" s="967">
        <v>28</v>
      </c>
      <c r="R1100" s="967">
        <v>28</v>
      </c>
      <c r="S1100" s="967">
        <v>0</v>
      </c>
      <c r="T1100" s="967">
        <v>0</v>
      </c>
    </row>
    <row r="1101" spans="1:20" outlineLevel="4">
      <c r="A1101" s="981" t="s">
        <v>609</v>
      </c>
      <c r="B1101" s="981"/>
      <c r="C1101" s="981">
        <v>57</v>
      </c>
      <c r="D1101" s="982">
        <v>46078</v>
      </c>
      <c r="E1101" s="982">
        <v>46148</v>
      </c>
      <c r="F1101" s="982">
        <v>46078</v>
      </c>
      <c r="G1101" s="982">
        <v>46148</v>
      </c>
      <c r="H1101" s="983">
        <v>26079.63</v>
      </c>
      <c r="I1101" s="983">
        <v>26079.63</v>
      </c>
      <c r="J1101" s="983">
        <v>26079.63</v>
      </c>
      <c r="K1101" s="984">
        <v>1</v>
      </c>
      <c r="L1101" s="984">
        <v>1</v>
      </c>
      <c r="M1101" s="983">
        <v>0</v>
      </c>
      <c r="N1101" s="981">
        <v>0</v>
      </c>
      <c r="O1101" s="981">
        <v>0</v>
      </c>
      <c r="P1101" s="983"/>
      <c r="Q1101" s="981">
        <v>3</v>
      </c>
      <c r="R1101" s="981">
        <v>3</v>
      </c>
      <c r="S1101" s="981">
        <v>0</v>
      </c>
      <c r="T1101" s="981">
        <v>0</v>
      </c>
    </row>
    <row r="1102" spans="1:20" outlineLevel="5">
      <c r="A1102" s="936" t="s">
        <v>1455</v>
      </c>
      <c r="B1102" s="936" t="s">
        <v>613</v>
      </c>
      <c r="C1102" s="936">
        <v>57</v>
      </c>
      <c r="D1102" s="937">
        <v>46078</v>
      </c>
      <c r="E1102" s="937">
        <v>46148</v>
      </c>
      <c r="F1102" s="937">
        <v>46078</v>
      </c>
      <c r="G1102" s="937">
        <v>46148</v>
      </c>
      <c r="H1102" s="938">
        <v>6327.69</v>
      </c>
      <c r="I1102" s="938">
        <v>6327.69</v>
      </c>
      <c r="J1102" s="938">
        <v>6327.69</v>
      </c>
      <c r="K1102" s="939">
        <v>1</v>
      </c>
      <c r="L1102" s="939">
        <v>1</v>
      </c>
      <c r="M1102" s="938">
        <v>0</v>
      </c>
      <c r="N1102" s="936">
        <v>0</v>
      </c>
      <c r="O1102" s="936">
        <v>0</v>
      </c>
      <c r="P1102" s="938" t="s">
        <v>364</v>
      </c>
      <c r="Q1102" s="936">
        <v>1</v>
      </c>
      <c r="R1102" s="936">
        <v>1</v>
      </c>
      <c r="S1102" s="936">
        <v>0</v>
      </c>
      <c r="T1102" s="936">
        <v>0</v>
      </c>
    </row>
    <row r="1103" spans="1:20" outlineLevel="5">
      <c r="A1103" s="936" t="s">
        <v>1456</v>
      </c>
      <c r="B1103" s="936" t="s">
        <v>615</v>
      </c>
      <c r="C1103" s="936">
        <v>51</v>
      </c>
      <c r="D1103" s="937">
        <v>46085</v>
      </c>
      <c r="E1103" s="937">
        <v>46148</v>
      </c>
      <c r="F1103" s="937">
        <v>46085</v>
      </c>
      <c r="G1103" s="937">
        <v>46148</v>
      </c>
      <c r="H1103" s="938">
        <v>3290.94</v>
      </c>
      <c r="I1103" s="938">
        <v>3290.94</v>
      </c>
      <c r="J1103" s="938">
        <v>3290.94</v>
      </c>
      <c r="K1103" s="939">
        <v>1</v>
      </c>
      <c r="L1103" s="939">
        <v>1</v>
      </c>
      <c r="M1103" s="938">
        <v>0</v>
      </c>
      <c r="N1103" s="936">
        <v>0</v>
      </c>
      <c r="O1103" s="936">
        <v>0</v>
      </c>
      <c r="P1103" s="938" t="s">
        <v>364</v>
      </c>
      <c r="Q1103" s="936">
        <v>1</v>
      </c>
      <c r="R1103" s="936">
        <v>1</v>
      </c>
      <c r="S1103" s="936">
        <v>0</v>
      </c>
      <c r="T1103" s="936">
        <v>0</v>
      </c>
    </row>
    <row r="1104" spans="1:20" outlineLevel="5">
      <c r="A1104" s="1000" t="s">
        <v>1454</v>
      </c>
      <c r="B1104" s="1000" t="s">
        <v>611</v>
      </c>
      <c r="C1104" s="1000">
        <v>41</v>
      </c>
      <c r="D1104" s="1001">
        <v>46097</v>
      </c>
      <c r="E1104" s="1001">
        <v>46148</v>
      </c>
      <c r="F1104" s="1001">
        <v>46097</v>
      </c>
      <c r="G1104" s="1001">
        <v>46148</v>
      </c>
      <c r="H1104" s="1002">
        <v>16461</v>
      </c>
      <c r="I1104" s="1002">
        <v>16461</v>
      </c>
      <c r="J1104" s="1002">
        <v>16461</v>
      </c>
      <c r="K1104" s="1004">
        <v>1</v>
      </c>
      <c r="L1104" s="1004">
        <v>1</v>
      </c>
      <c r="M1104" s="1002">
        <v>0</v>
      </c>
      <c r="N1104" s="1000">
        <v>0</v>
      </c>
      <c r="O1104" s="1000">
        <v>0</v>
      </c>
      <c r="P1104" s="1002" t="s">
        <v>364</v>
      </c>
      <c r="Q1104" s="1000">
        <v>1</v>
      </c>
      <c r="R1104" s="1000">
        <v>1</v>
      </c>
      <c r="S1104" s="1000">
        <v>0</v>
      </c>
      <c r="T1104" s="1000">
        <v>0</v>
      </c>
    </row>
    <row r="1105" spans="1:20" outlineLevel="4">
      <c r="A1105" s="981" t="s">
        <v>616</v>
      </c>
      <c r="B1105" s="981"/>
      <c r="C1105" s="981">
        <v>43</v>
      </c>
      <c r="D1105" s="982">
        <v>46095</v>
      </c>
      <c r="E1105" s="982">
        <v>46148</v>
      </c>
      <c r="F1105" s="982">
        <v>46095</v>
      </c>
      <c r="G1105" s="982">
        <v>46148</v>
      </c>
      <c r="H1105" s="983">
        <v>38839.5</v>
      </c>
      <c r="I1105" s="983">
        <v>38839.5</v>
      </c>
      <c r="J1105" s="983">
        <v>38839.5</v>
      </c>
      <c r="K1105" s="984">
        <v>1</v>
      </c>
      <c r="L1105" s="984">
        <v>1</v>
      </c>
      <c r="M1105" s="983">
        <v>0</v>
      </c>
      <c r="N1105" s="981">
        <v>0</v>
      </c>
      <c r="O1105" s="981">
        <v>0</v>
      </c>
      <c r="P1105" s="983"/>
      <c r="Q1105" s="981">
        <v>2</v>
      </c>
      <c r="R1105" s="981">
        <v>2</v>
      </c>
      <c r="S1105" s="981">
        <v>0</v>
      </c>
      <c r="T1105" s="981">
        <v>0</v>
      </c>
    </row>
    <row r="1106" spans="1:20" outlineLevel="5">
      <c r="A1106" s="936" t="s">
        <v>1458</v>
      </c>
      <c r="B1106" s="936" t="s">
        <v>624</v>
      </c>
      <c r="C1106" s="936">
        <v>43</v>
      </c>
      <c r="D1106" s="937">
        <v>46095</v>
      </c>
      <c r="E1106" s="937">
        <v>46148</v>
      </c>
      <c r="F1106" s="937">
        <v>46095</v>
      </c>
      <c r="G1106" s="937">
        <v>46148</v>
      </c>
      <c r="H1106" s="938">
        <v>24570</v>
      </c>
      <c r="I1106" s="938">
        <v>24570</v>
      </c>
      <c r="J1106" s="938">
        <v>24570</v>
      </c>
      <c r="K1106" s="939">
        <v>1</v>
      </c>
      <c r="L1106" s="939">
        <v>1</v>
      </c>
      <c r="M1106" s="938">
        <v>0</v>
      </c>
      <c r="N1106" s="936">
        <v>0</v>
      </c>
      <c r="O1106" s="936">
        <v>0</v>
      </c>
      <c r="P1106" s="938" t="s">
        <v>364</v>
      </c>
      <c r="Q1106" s="936">
        <v>1</v>
      </c>
      <c r="R1106" s="936">
        <v>1</v>
      </c>
      <c r="S1106" s="936">
        <v>0</v>
      </c>
      <c r="T1106" s="936">
        <v>0</v>
      </c>
    </row>
    <row r="1107" spans="1:20" outlineLevel="5">
      <c r="A1107" s="1000" t="s">
        <v>1457</v>
      </c>
      <c r="B1107" s="1000" t="s">
        <v>618</v>
      </c>
      <c r="C1107" s="1000">
        <v>42</v>
      </c>
      <c r="D1107" s="1001">
        <v>46096</v>
      </c>
      <c r="E1107" s="1001">
        <v>46148</v>
      </c>
      <c r="F1107" s="1001">
        <v>46096</v>
      </c>
      <c r="G1107" s="1001">
        <v>46148</v>
      </c>
      <c r="H1107" s="1002">
        <v>14269.5</v>
      </c>
      <c r="I1107" s="1002">
        <v>14269.5</v>
      </c>
      <c r="J1107" s="1002">
        <v>14269.5</v>
      </c>
      <c r="K1107" s="1004">
        <v>1</v>
      </c>
      <c r="L1107" s="1004">
        <v>1</v>
      </c>
      <c r="M1107" s="1002">
        <v>0</v>
      </c>
      <c r="N1107" s="1000">
        <v>0</v>
      </c>
      <c r="O1107" s="1000">
        <v>0</v>
      </c>
      <c r="P1107" s="1002" t="s">
        <v>364</v>
      </c>
      <c r="Q1107" s="1000">
        <v>1</v>
      </c>
      <c r="R1107" s="1000">
        <v>1</v>
      </c>
      <c r="S1107" s="1000">
        <v>0</v>
      </c>
      <c r="T1107" s="1000">
        <v>0</v>
      </c>
    </row>
    <row r="1108" spans="1:20" outlineLevel="4">
      <c r="A1108" s="981" t="s">
        <v>627</v>
      </c>
      <c r="B1108" s="981"/>
      <c r="C1108" s="981">
        <v>45</v>
      </c>
      <c r="D1108" s="982">
        <v>46092</v>
      </c>
      <c r="E1108" s="982">
        <v>46148</v>
      </c>
      <c r="F1108" s="982">
        <v>46092</v>
      </c>
      <c r="G1108" s="982">
        <v>46148</v>
      </c>
      <c r="H1108" s="983">
        <v>1417.5</v>
      </c>
      <c r="I1108" s="983">
        <v>1417.5</v>
      </c>
      <c r="J1108" s="983">
        <v>1417.5</v>
      </c>
      <c r="K1108" s="984">
        <v>1</v>
      </c>
      <c r="L1108" s="984">
        <v>1</v>
      </c>
      <c r="M1108" s="983">
        <v>0</v>
      </c>
      <c r="N1108" s="981">
        <v>0</v>
      </c>
      <c r="O1108" s="981">
        <v>0</v>
      </c>
      <c r="P1108" s="983"/>
      <c r="Q1108" s="981">
        <v>1</v>
      </c>
      <c r="R1108" s="981">
        <v>1</v>
      </c>
      <c r="S1108" s="981">
        <v>0</v>
      </c>
      <c r="T1108" s="981">
        <v>0</v>
      </c>
    </row>
    <row r="1109" spans="1:20" outlineLevel="5">
      <c r="A1109" s="936" t="s">
        <v>1459</v>
      </c>
      <c r="B1109" s="936" t="s">
        <v>629</v>
      </c>
      <c r="C1109" s="936">
        <v>45</v>
      </c>
      <c r="D1109" s="937">
        <v>46092</v>
      </c>
      <c r="E1109" s="937">
        <v>46148</v>
      </c>
      <c r="F1109" s="937">
        <v>46092</v>
      </c>
      <c r="G1109" s="937">
        <v>46148</v>
      </c>
      <c r="H1109" s="938">
        <v>1417.5</v>
      </c>
      <c r="I1109" s="938">
        <v>1417.5</v>
      </c>
      <c r="J1109" s="938">
        <v>1417.5</v>
      </c>
      <c r="K1109" s="939">
        <v>1</v>
      </c>
      <c r="L1109" s="939">
        <v>1</v>
      </c>
      <c r="M1109" s="936">
        <v>0</v>
      </c>
      <c r="N1109" s="936">
        <v>0</v>
      </c>
      <c r="O1109" s="936">
        <v>0</v>
      </c>
      <c r="P1109" s="936" t="s">
        <v>364</v>
      </c>
      <c r="Q1109" s="936">
        <v>1</v>
      </c>
      <c r="R1109" s="936">
        <v>1</v>
      </c>
      <c r="S1109" s="936">
        <v>0</v>
      </c>
      <c r="T1109" s="936">
        <v>0</v>
      </c>
    </row>
    <row r="1110" spans="1:20" outlineLevel="4">
      <c r="A1110" s="981" t="s">
        <v>630</v>
      </c>
      <c r="B1110" s="981"/>
      <c r="C1110" s="981">
        <v>42</v>
      </c>
      <c r="D1110" s="982">
        <v>46096</v>
      </c>
      <c r="E1110" s="982">
        <v>46148</v>
      </c>
      <c r="F1110" s="982">
        <v>46096</v>
      </c>
      <c r="G1110" s="982">
        <v>46148</v>
      </c>
      <c r="H1110" s="982">
        <v>889.23</v>
      </c>
      <c r="I1110" s="981">
        <v>889.23</v>
      </c>
      <c r="J1110" s="981">
        <v>889.23</v>
      </c>
      <c r="K1110" s="984">
        <v>1</v>
      </c>
      <c r="L1110" s="984">
        <v>1</v>
      </c>
      <c r="M1110" s="981">
        <v>0</v>
      </c>
      <c r="N1110" s="981">
        <v>0</v>
      </c>
      <c r="O1110" s="981">
        <v>0</v>
      </c>
      <c r="P1110" s="981"/>
      <c r="Q1110" s="981">
        <v>2</v>
      </c>
      <c r="R1110" s="981">
        <v>2</v>
      </c>
      <c r="S1110" s="981">
        <v>0</v>
      </c>
      <c r="T1110" s="981">
        <v>0</v>
      </c>
    </row>
    <row r="1111" spans="1:20" outlineLevel="5">
      <c r="A1111" s="936" t="s">
        <v>1460</v>
      </c>
      <c r="B1111" s="936" t="s">
        <v>632</v>
      </c>
      <c r="C1111" s="936">
        <v>42</v>
      </c>
      <c r="D1111" s="937">
        <v>46096</v>
      </c>
      <c r="E1111" s="937">
        <v>46148</v>
      </c>
      <c r="F1111" s="937">
        <v>46096</v>
      </c>
      <c r="G1111" s="937">
        <v>46148</v>
      </c>
      <c r="H1111" s="937">
        <v>127.53</v>
      </c>
      <c r="I1111" s="936">
        <v>127.53</v>
      </c>
      <c r="J1111" s="936">
        <v>127.53</v>
      </c>
      <c r="K1111" s="939">
        <v>1</v>
      </c>
      <c r="L1111" s="939">
        <v>1</v>
      </c>
      <c r="M1111" s="936">
        <v>0</v>
      </c>
      <c r="N1111" s="936">
        <v>0</v>
      </c>
      <c r="O1111" s="936">
        <v>0</v>
      </c>
      <c r="P1111" s="936" t="s">
        <v>364</v>
      </c>
      <c r="Q1111" s="936">
        <v>1</v>
      </c>
      <c r="R1111" s="936">
        <v>1</v>
      </c>
      <c r="S1111" s="936">
        <v>0</v>
      </c>
      <c r="T1111" s="936">
        <v>0</v>
      </c>
    </row>
    <row r="1112" spans="1:20" outlineLevel="5">
      <c r="A1112" s="1000" t="s">
        <v>1461</v>
      </c>
      <c r="B1112" s="1000" t="s">
        <v>634</v>
      </c>
      <c r="C1112" s="1000">
        <v>42</v>
      </c>
      <c r="D1112" s="1001">
        <v>46096</v>
      </c>
      <c r="E1112" s="1001">
        <v>46148</v>
      </c>
      <c r="F1112" s="1001">
        <v>46096</v>
      </c>
      <c r="G1112" s="1001">
        <v>46148</v>
      </c>
      <c r="H1112" s="1002">
        <v>761.7</v>
      </c>
      <c r="I1112" s="1002">
        <v>761.7</v>
      </c>
      <c r="J1112" s="1002">
        <v>761.7</v>
      </c>
      <c r="K1112" s="1004">
        <v>1</v>
      </c>
      <c r="L1112" s="1004">
        <v>1</v>
      </c>
      <c r="M1112" s="1002">
        <v>0</v>
      </c>
      <c r="N1112" s="1000">
        <v>0</v>
      </c>
      <c r="O1112" s="1000">
        <v>0</v>
      </c>
      <c r="P1112" s="1002" t="s">
        <v>364</v>
      </c>
      <c r="Q1112" s="1000">
        <v>1</v>
      </c>
      <c r="R1112" s="1000">
        <v>1</v>
      </c>
      <c r="S1112" s="1000">
        <v>0</v>
      </c>
      <c r="T1112" s="1000">
        <v>0</v>
      </c>
    </row>
    <row r="1113" spans="1:20" outlineLevel="4">
      <c r="A1113" s="981" t="s">
        <v>635</v>
      </c>
      <c r="B1113" s="981"/>
      <c r="C1113" s="981">
        <v>41</v>
      </c>
      <c r="D1113" s="982">
        <v>46097</v>
      </c>
      <c r="E1113" s="982">
        <v>46148</v>
      </c>
      <c r="F1113" s="982">
        <v>46097</v>
      </c>
      <c r="G1113" s="982">
        <v>46148</v>
      </c>
      <c r="H1113" s="983">
        <v>3553.95</v>
      </c>
      <c r="I1113" s="983">
        <v>3553.95</v>
      </c>
      <c r="J1113" s="983">
        <v>3553.95</v>
      </c>
      <c r="K1113" s="984">
        <v>1</v>
      </c>
      <c r="L1113" s="984">
        <v>1</v>
      </c>
      <c r="M1113" s="983">
        <v>0</v>
      </c>
      <c r="N1113" s="981">
        <v>0</v>
      </c>
      <c r="O1113" s="981">
        <v>0</v>
      </c>
      <c r="P1113" s="983"/>
      <c r="Q1113" s="981">
        <v>2</v>
      </c>
      <c r="R1113" s="981">
        <v>2</v>
      </c>
      <c r="S1113" s="981">
        <v>0</v>
      </c>
      <c r="T1113" s="981">
        <v>0</v>
      </c>
    </row>
    <row r="1114" spans="1:20" outlineLevel="5">
      <c r="A1114" s="936" t="s">
        <v>1462</v>
      </c>
      <c r="B1114" s="936" t="s">
        <v>637</v>
      </c>
      <c r="C1114" s="936">
        <v>41</v>
      </c>
      <c r="D1114" s="937">
        <v>46097</v>
      </c>
      <c r="E1114" s="937">
        <v>46148</v>
      </c>
      <c r="F1114" s="937">
        <v>46097</v>
      </c>
      <c r="G1114" s="937">
        <v>46148</v>
      </c>
      <c r="H1114" s="938">
        <v>1818.3</v>
      </c>
      <c r="I1114" s="938">
        <v>1818.3</v>
      </c>
      <c r="J1114" s="938">
        <v>1818.3</v>
      </c>
      <c r="K1114" s="939">
        <v>1</v>
      </c>
      <c r="L1114" s="939">
        <v>1</v>
      </c>
      <c r="M1114" s="938">
        <v>0</v>
      </c>
      <c r="N1114" s="936">
        <v>0</v>
      </c>
      <c r="O1114" s="936">
        <v>0</v>
      </c>
      <c r="P1114" s="938" t="s">
        <v>364</v>
      </c>
      <c r="Q1114" s="936">
        <v>1</v>
      </c>
      <c r="R1114" s="936">
        <v>1</v>
      </c>
      <c r="S1114" s="936">
        <v>0</v>
      </c>
      <c r="T1114" s="936">
        <v>0</v>
      </c>
    </row>
    <row r="1115" spans="1:20" outlineLevel="5">
      <c r="A1115" s="1000" t="s">
        <v>1463</v>
      </c>
      <c r="B1115" s="1000" t="s">
        <v>639</v>
      </c>
      <c r="C1115" s="1000">
        <v>38</v>
      </c>
      <c r="D1115" s="1001">
        <v>46105</v>
      </c>
      <c r="E1115" s="1001">
        <v>46148</v>
      </c>
      <c r="F1115" s="1001">
        <v>46105</v>
      </c>
      <c r="G1115" s="1001">
        <v>46148</v>
      </c>
      <c r="H1115" s="1002">
        <v>1735.65</v>
      </c>
      <c r="I1115" s="1002">
        <v>1735.65</v>
      </c>
      <c r="J1115" s="1002">
        <v>1735.65</v>
      </c>
      <c r="K1115" s="1004">
        <v>1</v>
      </c>
      <c r="L1115" s="1004">
        <v>1</v>
      </c>
      <c r="M1115" s="1002">
        <v>0</v>
      </c>
      <c r="N1115" s="1000">
        <v>0</v>
      </c>
      <c r="O1115" s="1000">
        <v>0</v>
      </c>
      <c r="P1115" s="1002" t="s">
        <v>364</v>
      </c>
      <c r="Q1115" s="1000">
        <v>1</v>
      </c>
      <c r="R1115" s="1000">
        <v>1</v>
      </c>
      <c r="S1115" s="1000">
        <v>0</v>
      </c>
      <c r="T1115" s="1000">
        <v>0</v>
      </c>
    </row>
    <row r="1116" spans="1:20" outlineLevel="4">
      <c r="A1116" s="981" t="s">
        <v>640</v>
      </c>
      <c r="B1116" s="981"/>
      <c r="C1116" s="981">
        <v>55</v>
      </c>
      <c r="D1116" s="982">
        <v>46081</v>
      </c>
      <c r="E1116" s="982">
        <v>46148</v>
      </c>
      <c r="F1116" s="982">
        <v>46081</v>
      </c>
      <c r="G1116" s="982">
        <v>46148</v>
      </c>
      <c r="H1116" s="983">
        <v>12818.25</v>
      </c>
      <c r="I1116" s="983">
        <v>12818.25</v>
      </c>
      <c r="J1116" s="983">
        <v>12818.25</v>
      </c>
      <c r="K1116" s="984">
        <v>1</v>
      </c>
      <c r="L1116" s="984">
        <v>1</v>
      </c>
      <c r="M1116" s="983">
        <v>0</v>
      </c>
      <c r="N1116" s="981">
        <v>0</v>
      </c>
      <c r="O1116" s="981">
        <v>0</v>
      </c>
      <c r="P1116" s="983"/>
      <c r="Q1116" s="981">
        <v>2</v>
      </c>
      <c r="R1116" s="981">
        <v>2</v>
      </c>
      <c r="S1116" s="981">
        <v>0</v>
      </c>
      <c r="T1116" s="981">
        <v>0</v>
      </c>
    </row>
    <row r="1117" spans="1:20" outlineLevel="5">
      <c r="A1117" s="936" t="s">
        <v>1464</v>
      </c>
      <c r="B1117" s="936" t="s">
        <v>642</v>
      </c>
      <c r="C1117" s="936">
        <v>55</v>
      </c>
      <c r="D1117" s="937">
        <v>46081</v>
      </c>
      <c r="E1117" s="937">
        <v>46148</v>
      </c>
      <c r="F1117" s="937">
        <v>46081</v>
      </c>
      <c r="G1117" s="937">
        <v>46148</v>
      </c>
      <c r="H1117" s="938">
        <v>8272.5</v>
      </c>
      <c r="I1117" s="938">
        <v>8272.5</v>
      </c>
      <c r="J1117" s="938">
        <v>8272.5</v>
      </c>
      <c r="K1117" s="939">
        <v>1</v>
      </c>
      <c r="L1117" s="939">
        <v>1</v>
      </c>
      <c r="M1117" s="938">
        <v>0</v>
      </c>
      <c r="N1117" s="936">
        <v>0</v>
      </c>
      <c r="O1117" s="936">
        <v>0</v>
      </c>
      <c r="P1117" s="938" t="s">
        <v>364</v>
      </c>
      <c r="Q1117" s="936">
        <v>1</v>
      </c>
      <c r="R1117" s="936">
        <v>1</v>
      </c>
      <c r="S1117" s="936">
        <v>0</v>
      </c>
      <c r="T1117" s="936">
        <v>0</v>
      </c>
    </row>
    <row r="1118" spans="1:20" outlineLevel="5">
      <c r="A1118" s="1000" t="s">
        <v>1465</v>
      </c>
      <c r="B1118" s="1000" t="s">
        <v>644</v>
      </c>
      <c r="C1118" s="1000">
        <v>55</v>
      </c>
      <c r="D1118" s="1001">
        <v>46081</v>
      </c>
      <c r="E1118" s="1001">
        <v>46148</v>
      </c>
      <c r="F1118" s="1001">
        <v>46081</v>
      </c>
      <c r="G1118" s="1001">
        <v>46148</v>
      </c>
      <c r="H1118" s="1002">
        <v>4545.75</v>
      </c>
      <c r="I1118" s="1002">
        <v>4545.75</v>
      </c>
      <c r="J1118" s="1002">
        <v>4545.75</v>
      </c>
      <c r="K1118" s="1003">
        <v>1</v>
      </c>
      <c r="L1118" s="1004">
        <v>1</v>
      </c>
      <c r="M1118" s="1002">
        <v>0</v>
      </c>
      <c r="N1118" s="1000">
        <v>0</v>
      </c>
      <c r="O1118" s="1000">
        <v>0</v>
      </c>
      <c r="P1118" s="1002" t="s">
        <v>364</v>
      </c>
      <c r="Q1118" s="1000">
        <v>1</v>
      </c>
      <c r="R1118" s="1000">
        <v>1</v>
      </c>
      <c r="S1118" s="1000">
        <v>0</v>
      </c>
      <c r="T1118" s="1000">
        <v>0</v>
      </c>
    </row>
    <row r="1119" spans="1:20" outlineLevel="4">
      <c r="A1119" s="981" t="s">
        <v>645</v>
      </c>
      <c r="B1119" s="981"/>
      <c r="C1119" s="981">
        <v>51</v>
      </c>
      <c r="D1119" s="982">
        <v>46154</v>
      </c>
      <c r="E1119" s="982">
        <v>46217</v>
      </c>
      <c r="F1119" s="982">
        <v>46154</v>
      </c>
      <c r="G1119" s="982">
        <v>46282</v>
      </c>
      <c r="H1119" s="983">
        <v>27467.43</v>
      </c>
      <c r="I1119" s="983">
        <v>27467.43</v>
      </c>
      <c r="J1119" s="983">
        <v>27467.43</v>
      </c>
      <c r="K1119" s="984">
        <v>1</v>
      </c>
      <c r="L1119" s="984">
        <v>1</v>
      </c>
      <c r="M1119" s="981">
        <v>0</v>
      </c>
      <c r="N1119" s="981">
        <v>0</v>
      </c>
      <c r="O1119" s="981">
        <v>0</v>
      </c>
      <c r="P1119" s="981"/>
      <c r="Q1119" s="981">
        <v>16</v>
      </c>
      <c r="R1119" s="981">
        <v>16</v>
      </c>
      <c r="S1119" s="981">
        <v>0</v>
      </c>
      <c r="T1119" s="981">
        <v>0</v>
      </c>
    </row>
    <row r="1120" spans="1:20" outlineLevel="5">
      <c r="A1120" s="936" t="s">
        <v>1466</v>
      </c>
      <c r="B1120" s="936" t="s">
        <v>3064</v>
      </c>
      <c r="C1120" s="936">
        <v>34</v>
      </c>
      <c r="D1120" s="937">
        <v>46154</v>
      </c>
      <c r="E1120" s="937">
        <v>46197</v>
      </c>
      <c r="F1120" s="937">
        <v>46154</v>
      </c>
      <c r="G1120" s="937">
        <v>46197</v>
      </c>
      <c r="H1120" s="937">
        <v>347.13</v>
      </c>
      <c r="I1120" s="936">
        <v>347.13</v>
      </c>
      <c r="J1120" s="937">
        <v>347.13</v>
      </c>
      <c r="K1120" s="939">
        <v>1</v>
      </c>
      <c r="L1120" s="939">
        <v>1</v>
      </c>
      <c r="M1120" s="936">
        <v>0</v>
      </c>
      <c r="N1120" s="936">
        <v>0</v>
      </c>
      <c r="O1120" s="936">
        <v>0</v>
      </c>
      <c r="P1120" s="936" t="s">
        <v>364</v>
      </c>
      <c r="Q1120" s="936">
        <v>1</v>
      </c>
      <c r="R1120" s="936">
        <v>1</v>
      </c>
      <c r="S1120" s="936">
        <v>0</v>
      </c>
      <c r="T1120" s="936">
        <v>0</v>
      </c>
    </row>
    <row r="1121" spans="1:20" outlineLevel="5">
      <c r="A1121" s="936" t="s">
        <v>1467</v>
      </c>
      <c r="B1121" s="936" t="s">
        <v>3067</v>
      </c>
      <c r="C1121" s="936">
        <v>34</v>
      </c>
      <c r="D1121" s="937">
        <v>46154</v>
      </c>
      <c r="E1121" s="937">
        <v>46197</v>
      </c>
      <c r="F1121" s="937">
        <v>46154</v>
      </c>
      <c r="G1121" s="937">
        <v>46197</v>
      </c>
      <c r="H1121" s="937">
        <v>277.7</v>
      </c>
      <c r="I1121" s="936">
        <v>277.7</v>
      </c>
      <c r="J1121" s="936">
        <v>277.7</v>
      </c>
      <c r="K1121" s="939">
        <v>1</v>
      </c>
      <c r="L1121" s="939">
        <v>1</v>
      </c>
      <c r="M1121" s="936">
        <v>0</v>
      </c>
      <c r="N1121" s="936">
        <v>0</v>
      </c>
      <c r="O1121" s="936">
        <v>0</v>
      </c>
      <c r="P1121" s="936" t="s">
        <v>364</v>
      </c>
      <c r="Q1121" s="936">
        <v>1</v>
      </c>
      <c r="R1121" s="936">
        <v>1</v>
      </c>
      <c r="S1121" s="936">
        <v>0</v>
      </c>
      <c r="T1121" s="936">
        <v>0</v>
      </c>
    </row>
    <row r="1122" spans="1:20" outlineLevel="5">
      <c r="A1122" s="936" t="s">
        <v>1468</v>
      </c>
      <c r="B1122" s="936" t="s">
        <v>3070</v>
      </c>
      <c r="C1122" s="936">
        <v>34</v>
      </c>
      <c r="D1122" s="937">
        <v>46154</v>
      </c>
      <c r="E1122" s="937">
        <v>46197</v>
      </c>
      <c r="F1122" s="937">
        <v>46154</v>
      </c>
      <c r="G1122" s="937">
        <v>46197</v>
      </c>
      <c r="H1122" s="937">
        <v>14891.18</v>
      </c>
      <c r="I1122" s="938">
        <v>14891.18</v>
      </c>
      <c r="J1122" s="937">
        <v>14891.18</v>
      </c>
      <c r="K1122" s="939">
        <v>1</v>
      </c>
      <c r="L1122" s="939">
        <v>1</v>
      </c>
      <c r="M1122" s="936">
        <v>0</v>
      </c>
      <c r="N1122" s="936">
        <v>0</v>
      </c>
      <c r="O1122" s="936">
        <v>0</v>
      </c>
      <c r="P1122" s="936" t="s">
        <v>364</v>
      </c>
      <c r="Q1122" s="936">
        <v>1</v>
      </c>
      <c r="R1122" s="936">
        <v>1</v>
      </c>
      <c r="S1122" s="936">
        <v>0</v>
      </c>
      <c r="T1122" s="936">
        <v>0</v>
      </c>
    </row>
    <row r="1123" spans="1:20" outlineLevel="5">
      <c r="A1123" s="936" t="s">
        <v>1469</v>
      </c>
      <c r="B1123" s="936" t="s">
        <v>3073</v>
      </c>
      <c r="C1123" s="936">
        <v>34</v>
      </c>
      <c r="D1123" s="937">
        <v>46154</v>
      </c>
      <c r="E1123" s="937">
        <v>46197</v>
      </c>
      <c r="F1123" s="937">
        <v>46154</v>
      </c>
      <c r="G1123" s="937">
        <v>46197</v>
      </c>
      <c r="H1123" s="938">
        <v>897.98</v>
      </c>
      <c r="I1123" s="938">
        <v>897.98</v>
      </c>
      <c r="J1123" s="938">
        <v>897.98</v>
      </c>
      <c r="K1123" s="939">
        <v>1</v>
      </c>
      <c r="L1123" s="939">
        <v>1</v>
      </c>
      <c r="M1123" s="938">
        <v>0</v>
      </c>
      <c r="N1123" s="936">
        <v>0</v>
      </c>
      <c r="O1123" s="936">
        <v>0</v>
      </c>
      <c r="P1123" s="938" t="s">
        <v>364</v>
      </c>
      <c r="Q1123" s="936">
        <v>1</v>
      </c>
      <c r="R1123" s="936">
        <v>1</v>
      </c>
      <c r="S1123" s="936">
        <v>0</v>
      </c>
      <c r="T1123" s="936">
        <v>0</v>
      </c>
    </row>
    <row r="1124" spans="1:20" outlineLevel="5">
      <c r="A1124" s="936" t="s">
        <v>1470</v>
      </c>
      <c r="B1124" s="936" t="s">
        <v>3076</v>
      </c>
      <c r="C1124" s="936">
        <v>34</v>
      </c>
      <c r="D1124" s="937">
        <v>46154</v>
      </c>
      <c r="E1124" s="937">
        <v>46197</v>
      </c>
      <c r="F1124" s="937">
        <v>46154</v>
      </c>
      <c r="G1124" s="937">
        <v>46197</v>
      </c>
      <c r="H1124" s="938">
        <v>702.93</v>
      </c>
      <c r="I1124" s="936">
        <v>702.93</v>
      </c>
      <c r="J1124" s="938">
        <v>702.93</v>
      </c>
      <c r="K1124" s="939">
        <v>1</v>
      </c>
      <c r="L1124" s="939">
        <v>1</v>
      </c>
      <c r="M1124" s="938">
        <v>0</v>
      </c>
      <c r="N1124" s="936">
        <v>0</v>
      </c>
      <c r="O1124" s="936">
        <v>0</v>
      </c>
      <c r="P1124" s="938" t="s">
        <v>364</v>
      </c>
      <c r="Q1124" s="936">
        <v>1</v>
      </c>
      <c r="R1124" s="936">
        <v>1</v>
      </c>
      <c r="S1124" s="936">
        <v>0</v>
      </c>
      <c r="T1124" s="936">
        <v>0</v>
      </c>
    </row>
    <row r="1125" spans="1:20" outlineLevel="5">
      <c r="A1125" s="936" t="s">
        <v>1471</v>
      </c>
      <c r="B1125" s="936" t="s">
        <v>3079</v>
      </c>
      <c r="C1125" s="936">
        <v>34</v>
      </c>
      <c r="D1125" s="937">
        <v>46154</v>
      </c>
      <c r="E1125" s="937">
        <v>46197</v>
      </c>
      <c r="F1125" s="937">
        <v>46154</v>
      </c>
      <c r="G1125" s="937">
        <v>46197</v>
      </c>
      <c r="H1125" s="938">
        <v>685.57</v>
      </c>
      <c r="I1125" s="938">
        <v>685.57</v>
      </c>
      <c r="J1125" s="938">
        <v>685.57</v>
      </c>
      <c r="K1125" s="939">
        <v>1</v>
      </c>
      <c r="L1125" s="939">
        <v>1</v>
      </c>
      <c r="M1125" s="936">
        <v>0</v>
      </c>
      <c r="N1125" s="936">
        <v>0</v>
      </c>
      <c r="O1125" s="936">
        <v>0</v>
      </c>
      <c r="P1125" s="936" t="s">
        <v>364</v>
      </c>
      <c r="Q1125" s="936">
        <v>1</v>
      </c>
      <c r="R1125" s="936">
        <v>1</v>
      </c>
      <c r="S1125" s="936">
        <v>0</v>
      </c>
      <c r="T1125" s="936">
        <v>0</v>
      </c>
    </row>
    <row r="1126" spans="1:20" outlineLevel="5">
      <c r="A1126" s="936" t="s">
        <v>1472</v>
      </c>
      <c r="B1126" s="936" t="s">
        <v>3082</v>
      </c>
      <c r="C1126" s="936">
        <v>34</v>
      </c>
      <c r="D1126" s="937">
        <v>46154</v>
      </c>
      <c r="E1126" s="937">
        <v>46197</v>
      </c>
      <c r="F1126" s="937">
        <v>46154</v>
      </c>
      <c r="G1126" s="937">
        <v>46197</v>
      </c>
      <c r="H1126" s="938">
        <v>867.93</v>
      </c>
      <c r="I1126" s="938">
        <v>867.93</v>
      </c>
      <c r="J1126" s="938">
        <v>867.93</v>
      </c>
      <c r="K1126" s="939">
        <v>1</v>
      </c>
      <c r="L1126" s="939">
        <v>1</v>
      </c>
      <c r="M1126" s="936">
        <v>0</v>
      </c>
      <c r="N1126" s="936">
        <v>0</v>
      </c>
      <c r="O1126" s="936">
        <v>0</v>
      </c>
      <c r="P1126" s="936" t="s">
        <v>364</v>
      </c>
      <c r="Q1126" s="936">
        <v>1</v>
      </c>
      <c r="R1126" s="936">
        <v>1</v>
      </c>
      <c r="S1126" s="936">
        <v>0</v>
      </c>
      <c r="T1126" s="936">
        <v>0</v>
      </c>
    </row>
    <row r="1127" spans="1:20" outlineLevel="5">
      <c r="A1127" s="936" t="s">
        <v>1473</v>
      </c>
      <c r="B1127" s="936" t="s">
        <v>3085</v>
      </c>
      <c r="C1127" s="936">
        <v>34</v>
      </c>
      <c r="D1127" s="937">
        <v>46154</v>
      </c>
      <c r="E1127" s="937">
        <v>46197</v>
      </c>
      <c r="F1127" s="937">
        <v>46154</v>
      </c>
      <c r="G1127" s="937">
        <v>46197</v>
      </c>
      <c r="H1127" s="937">
        <v>556.77</v>
      </c>
      <c r="I1127" s="936">
        <v>556.77</v>
      </c>
      <c r="J1127" s="936">
        <v>556.77</v>
      </c>
      <c r="K1127" s="939">
        <v>1</v>
      </c>
      <c r="L1127" s="939">
        <v>1</v>
      </c>
      <c r="M1127" s="936">
        <v>0</v>
      </c>
      <c r="N1127" s="936">
        <v>0</v>
      </c>
      <c r="O1127" s="936">
        <v>0</v>
      </c>
      <c r="P1127" s="936" t="s">
        <v>364</v>
      </c>
      <c r="Q1127" s="936">
        <v>1</v>
      </c>
      <c r="R1127" s="936">
        <v>1</v>
      </c>
      <c r="S1127" s="936">
        <v>0</v>
      </c>
      <c r="T1127" s="936">
        <v>0</v>
      </c>
    </row>
    <row r="1128" spans="1:20" outlineLevel="5">
      <c r="A1128" s="936" t="s">
        <v>3273</v>
      </c>
      <c r="B1128" s="936" t="s">
        <v>3066</v>
      </c>
      <c r="C1128" s="936">
        <v>10</v>
      </c>
      <c r="D1128" s="937">
        <v>46198</v>
      </c>
      <c r="E1128" s="937">
        <v>46209</v>
      </c>
      <c r="F1128" s="937">
        <v>46233</v>
      </c>
      <c r="G1128" s="937">
        <v>46282</v>
      </c>
      <c r="H1128" s="937">
        <v>148.77000000000001</v>
      </c>
      <c r="I1128" s="937">
        <v>148.77000000000001</v>
      </c>
      <c r="J1128" s="937">
        <v>148.77000000000001</v>
      </c>
      <c r="K1128" s="939">
        <v>1</v>
      </c>
      <c r="L1128" s="939">
        <v>1</v>
      </c>
      <c r="M1128" s="936">
        <v>0</v>
      </c>
      <c r="N1128" s="936">
        <v>0</v>
      </c>
      <c r="O1128" s="936">
        <v>0</v>
      </c>
      <c r="P1128" s="936" t="s">
        <v>364</v>
      </c>
      <c r="Q1128" s="936">
        <v>1</v>
      </c>
      <c r="R1128" s="936">
        <v>1</v>
      </c>
      <c r="S1128" s="936">
        <v>0</v>
      </c>
      <c r="T1128" s="936">
        <v>0</v>
      </c>
    </row>
    <row r="1129" spans="1:20" outlineLevel="5">
      <c r="A1129" s="936" t="s">
        <v>3274</v>
      </c>
      <c r="B1129" s="936" t="s">
        <v>3069</v>
      </c>
      <c r="C1129" s="936">
        <v>10</v>
      </c>
      <c r="D1129" s="937">
        <v>46198</v>
      </c>
      <c r="E1129" s="937">
        <v>46209</v>
      </c>
      <c r="F1129" s="937">
        <v>46233</v>
      </c>
      <c r="G1129" s="937">
        <v>46282</v>
      </c>
      <c r="H1129" s="938">
        <v>119.02</v>
      </c>
      <c r="I1129" s="938">
        <v>119.02</v>
      </c>
      <c r="J1129" s="938">
        <v>119.02</v>
      </c>
      <c r="K1129" s="939">
        <v>1</v>
      </c>
      <c r="L1129" s="939">
        <v>1</v>
      </c>
      <c r="M1129" s="936">
        <v>0</v>
      </c>
      <c r="N1129" s="936">
        <v>0</v>
      </c>
      <c r="O1129" s="936">
        <v>0</v>
      </c>
      <c r="P1129" s="936" t="s">
        <v>364</v>
      </c>
      <c r="Q1129" s="936">
        <v>1</v>
      </c>
      <c r="R1129" s="936">
        <v>1</v>
      </c>
      <c r="S1129" s="936">
        <v>0</v>
      </c>
      <c r="T1129" s="936">
        <v>0</v>
      </c>
    </row>
    <row r="1130" spans="1:20" outlineLevel="5">
      <c r="A1130" s="936" t="s">
        <v>3275</v>
      </c>
      <c r="B1130" s="936" t="s">
        <v>3072</v>
      </c>
      <c r="C1130" s="936">
        <v>10</v>
      </c>
      <c r="D1130" s="937">
        <v>46198</v>
      </c>
      <c r="E1130" s="937">
        <v>46209</v>
      </c>
      <c r="F1130" s="937">
        <v>46233</v>
      </c>
      <c r="G1130" s="937">
        <v>46282</v>
      </c>
      <c r="H1130" s="937">
        <v>6381.94</v>
      </c>
      <c r="I1130" s="937">
        <v>6381.94</v>
      </c>
      <c r="J1130" s="937">
        <v>6381.94</v>
      </c>
      <c r="K1130" s="939">
        <v>1</v>
      </c>
      <c r="L1130" s="939">
        <v>1</v>
      </c>
      <c r="M1130" s="936">
        <v>0</v>
      </c>
      <c r="N1130" s="936">
        <v>0</v>
      </c>
      <c r="O1130" s="936">
        <v>0</v>
      </c>
      <c r="P1130" s="936" t="s">
        <v>364</v>
      </c>
      <c r="Q1130" s="936">
        <v>1</v>
      </c>
      <c r="R1130" s="936">
        <v>1</v>
      </c>
      <c r="S1130" s="936">
        <v>0</v>
      </c>
      <c r="T1130" s="936">
        <v>0</v>
      </c>
    </row>
    <row r="1131" spans="1:20" outlineLevel="5">
      <c r="A1131" s="936" t="s">
        <v>3276</v>
      </c>
      <c r="B1131" s="936" t="s">
        <v>3075</v>
      </c>
      <c r="C1131" s="936">
        <v>10</v>
      </c>
      <c r="D1131" s="937">
        <v>46198</v>
      </c>
      <c r="E1131" s="937">
        <v>46209</v>
      </c>
      <c r="F1131" s="937">
        <v>46226</v>
      </c>
      <c r="G1131" s="937">
        <v>46226</v>
      </c>
      <c r="H1131" s="937">
        <v>384.85</v>
      </c>
      <c r="I1131" s="936">
        <v>384.85</v>
      </c>
      <c r="J1131" s="936">
        <v>384.85</v>
      </c>
      <c r="K1131" s="939">
        <v>1</v>
      </c>
      <c r="L1131" s="939">
        <v>1</v>
      </c>
      <c r="M1131" s="936">
        <v>0</v>
      </c>
      <c r="N1131" s="936">
        <v>0</v>
      </c>
      <c r="O1131" s="936">
        <v>0</v>
      </c>
      <c r="P1131" s="936" t="s">
        <v>364</v>
      </c>
      <c r="Q1131" s="936">
        <v>1</v>
      </c>
      <c r="R1131" s="936">
        <v>1</v>
      </c>
      <c r="S1131" s="936">
        <v>0</v>
      </c>
      <c r="T1131" s="936">
        <v>0</v>
      </c>
    </row>
    <row r="1132" spans="1:20" outlineLevel="5">
      <c r="A1132" s="936" t="s">
        <v>3278</v>
      </c>
      <c r="B1132" s="936" t="s">
        <v>3081</v>
      </c>
      <c r="C1132" s="936">
        <v>10</v>
      </c>
      <c r="D1132" s="937">
        <v>46198</v>
      </c>
      <c r="E1132" s="937">
        <v>46209</v>
      </c>
      <c r="F1132" s="937">
        <v>46261</v>
      </c>
      <c r="G1132" s="937">
        <v>46282</v>
      </c>
      <c r="H1132" s="937">
        <v>293.81</v>
      </c>
      <c r="I1132" s="937">
        <v>293.81</v>
      </c>
      <c r="J1132" s="937">
        <v>293.81</v>
      </c>
      <c r="K1132" s="939">
        <v>1</v>
      </c>
      <c r="L1132" s="939">
        <v>1</v>
      </c>
      <c r="M1132" s="936">
        <v>0</v>
      </c>
      <c r="N1132" s="936">
        <v>0</v>
      </c>
      <c r="O1132" s="936">
        <v>0</v>
      </c>
      <c r="P1132" s="936" t="s">
        <v>364</v>
      </c>
      <c r="Q1132" s="936">
        <v>1</v>
      </c>
      <c r="R1132" s="936">
        <v>1</v>
      </c>
      <c r="S1132" s="936">
        <v>0</v>
      </c>
      <c r="T1132" s="936">
        <v>0</v>
      </c>
    </row>
    <row r="1133" spans="1:20" outlineLevel="5">
      <c r="A1133" s="936" t="s">
        <v>3279</v>
      </c>
      <c r="B1133" s="936" t="s">
        <v>3084</v>
      </c>
      <c r="C1133" s="936">
        <v>10</v>
      </c>
      <c r="D1133" s="937">
        <v>46198</v>
      </c>
      <c r="E1133" s="937">
        <v>46209</v>
      </c>
      <c r="F1133" s="937">
        <v>46261</v>
      </c>
      <c r="G1133" s="937">
        <v>46282</v>
      </c>
      <c r="H1133" s="938">
        <v>371.97</v>
      </c>
      <c r="I1133" s="938">
        <v>371.97</v>
      </c>
      <c r="J1133" s="938">
        <v>371.97</v>
      </c>
      <c r="K1133" s="939">
        <v>1</v>
      </c>
      <c r="L1133" s="939">
        <v>1</v>
      </c>
      <c r="M1133" s="936">
        <v>0</v>
      </c>
      <c r="N1133" s="936">
        <v>0</v>
      </c>
      <c r="O1133" s="936">
        <v>0</v>
      </c>
      <c r="P1133" s="936" t="s">
        <v>364</v>
      </c>
      <c r="Q1133" s="936">
        <v>1</v>
      </c>
      <c r="R1133" s="936">
        <v>1</v>
      </c>
      <c r="S1133" s="936">
        <v>0</v>
      </c>
      <c r="T1133" s="936">
        <v>0</v>
      </c>
    </row>
    <row r="1134" spans="1:20" outlineLevel="5">
      <c r="A1134" s="936" t="s">
        <v>3280</v>
      </c>
      <c r="B1134" s="936" t="s">
        <v>3087</v>
      </c>
      <c r="C1134" s="936">
        <v>10</v>
      </c>
      <c r="D1134" s="937">
        <v>46198</v>
      </c>
      <c r="E1134" s="937">
        <v>46209</v>
      </c>
      <c r="F1134" s="937">
        <v>46261</v>
      </c>
      <c r="G1134" s="937">
        <v>46282</v>
      </c>
      <c r="H1134" s="937">
        <v>238.62</v>
      </c>
      <c r="I1134" s="937">
        <v>238.62</v>
      </c>
      <c r="J1134" s="937">
        <v>238.62</v>
      </c>
      <c r="K1134" s="939">
        <v>1</v>
      </c>
      <c r="L1134" s="939">
        <v>1</v>
      </c>
      <c r="M1134" s="936">
        <v>0</v>
      </c>
      <c r="N1134" s="936">
        <v>0</v>
      </c>
      <c r="O1134" s="936">
        <v>0</v>
      </c>
      <c r="P1134" s="936" t="s">
        <v>364</v>
      </c>
      <c r="Q1134" s="936">
        <v>1</v>
      </c>
      <c r="R1134" s="936">
        <v>1</v>
      </c>
      <c r="S1134" s="936">
        <v>0</v>
      </c>
      <c r="T1134" s="936">
        <v>0</v>
      </c>
    </row>
    <row r="1135" spans="1:20" outlineLevel="5">
      <c r="A1135" s="1000" t="s">
        <v>3277</v>
      </c>
      <c r="B1135" s="1000" t="s">
        <v>3078</v>
      </c>
      <c r="C1135" s="1000">
        <v>10</v>
      </c>
      <c r="D1135" s="1001">
        <v>46207</v>
      </c>
      <c r="E1135" s="1001">
        <v>46217</v>
      </c>
      <c r="F1135" s="1001">
        <v>46261</v>
      </c>
      <c r="G1135" s="1001">
        <v>46282</v>
      </c>
      <c r="H1135" s="1002">
        <v>301.26</v>
      </c>
      <c r="I1135" s="1002">
        <v>301.26</v>
      </c>
      <c r="J1135" s="1002">
        <v>301.26</v>
      </c>
      <c r="K1135" s="1004">
        <v>1</v>
      </c>
      <c r="L1135" s="1004">
        <v>1</v>
      </c>
      <c r="M1135" s="1002">
        <v>0</v>
      </c>
      <c r="N1135" s="1000">
        <v>0</v>
      </c>
      <c r="O1135" s="1000">
        <v>0</v>
      </c>
      <c r="P1135" s="1002" t="s">
        <v>364</v>
      </c>
      <c r="Q1135" s="1000">
        <v>1</v>
      </c>
      <c r="R1135" s="1000">
        <v>1</v>
      </c>
      <c r="S1135" s="1000">
        <v>0</v>
      </c>
      <c r="T1135" s="1000">
        <v>0</v>
      </c>
    </row>
    <row r="1136" spans="1:20" outlineLevel="3">
      <c r="A1136" s="967" t="s">
        <v>662</v>
      </c>
      <c r="B1136" s="967"/>
      <c r="C1136" s="967">
        <v>25</v>
      </c>
      <c r="D1136" s="968">
        <v>46074</v>
      </c>
      <c r="E1136" s="968">
        <v>46107</v>
      </c>
      <c r="F1136" s="968">
        <v>46074</v>
      </c>
      <c r="G1136" s="968">
        <v>46107</v>
      </c>
      <c r="H1136" s="969">
        <v>93374.07</v>
      </c>
      <c r="I1136" s="969">
        <v>93374.07</v>
      </c>
      <c r="J1136" s="969">
        <v>93374.07</v>
      </c>
      <c r="K1136" s="971">
        <v>1</v>
      </c>
      <c r="L1136" s="971">
        <v>1</v>
      </c>
      <c r="M1136" s="969">
        <v>0</v>
      </c>
      <c r="N1136" s="967">
        <v>0</v>
      </c>
      <c r="O1136" s="967">
        <v>0</v>
      </c>
      <c r="P1136" s="969"/>
      <c r="Q1136" s="967">
        <v>39</v>
      </c>
      <c r="R1136" s="967">
        <v>39</v>
      </c>
      <c r="S1136" s="967">
        <v>0</v>
      </c>
      <c r="T1136" s="967">
        <v>0</v>
      </c>
    </row>
    <row r="1137" spans="1:20" outlineLevel="4">
      <c r="A1137" s="981" t="s">
        <v>609</v>
      </c>
      <c r="B1137" s="981"/>
      <c r="C1137" s="981">
        <v>25</v>
      </c>
      <c r="D1137" s="982">
        <v>46074</v>
      </c>
      <c r="E1137" s="982">
        <v>46107</v>
      </c>
      <c r="F1137" s="982">
        <v>46074</v>
      </c>
      <c r="G1137" s="982">
        <v>46107</v>
      </c>
      <c r="H1137" s="983">
        <v>72133.440000000002</v>
      </c>
      <c r="I1137" s="983">
        <v>72133.440000000002</v>
      </c>
      <c r="J1137" s="983">
        <v>72133.440000000002</v>
      </c>
      <c r="K1137" s="984">
        <v>1</v>
      </c>
      <c r="L1137" s="984">
        <v>1</v>
      </c>
      <c r="M1137" s="983">
        <v>0</v>
      </c>
      <c r="N1137" s="981">
        <v>0</v>
      </c>
      <c r="O1137" s="981">
        <v>0</v>
      </c>
      <c r="P1137" s="983"/>
      <c r="Q1137" s="981">
        <v>8</v>
      </c>
      <c r="R1137" s="981">
        <v>8</v>
      </c>
      <c r="S1137" s="981">
        <v>0</v>
      </c>
      <c r="T1137" s="981">
        <v>0</v>
      </c>
    </row>
    <row r="1138" spans="1:20" outlineLevel="5">
      <c r="A1138" s="936" t="s">
        <v>1474</v>
      </c>
      <c r="B1138" s="936" t="s">
        <v>664</v>
      </c>
      <c r="C1138" s="936">
        <v>25</v>
      </c>
      <c r="D1138" s="937">
        <v>46074</v>
      </c>
      <c r="E1138" s="937">
        <v>46107</v>
      </c>
      <c r="F1138" s="937">
        <v>46074</v>
      </c>
      <c r="G1138" s="937">
        <v>46107</v>
      </c>
      <c r="H1138" s="938">
        <v>19575</v>
      </c>
      <c r="I1138" s="938">
        <v>19575</v>
      </c>
      <c r="J1138" s="938">
        <v>19575</v>
      </c>
      <c r="K1138" s="939">
        <v>1</v>
      </c>
      <c r="L1138" s="939">
        <v>1</v>
      </c>
      <c r="M1138" s="938">
        <v>0</v>
      </c>
      <c r="N1138" s="936">
        <v>0</v>
      </c>
      <c r="O1138" s="936">
        <v>0</v>
      </c>
      <c r="P1138" s="938" t="s">
        <v>364</v>
      </c>
      <c r="Q1138" s="936">
        <v>1</v>
      </c>
      <c r="R1138" s="936">
        <v>1</v>
      </c>
      <c r="S1138" s="936">
        <v>0</v>
      </c>
      <c r="T1138" s="936">
        <v>0</v>
      </c>
    </row>
    <row r="1139" spans="1:20" outlineLevel="5">
      <c r="A1139" s="936" t="s">
        <v>1476</v>
      </c>
      <c r="B1139" s="936" t="s">
        <v>668</v>
      </c>
      <c r="C1139" s="936">
        <v>22</v>
      </c>
      <c r="D1139" s="937">
        <v>46078</v>
      </c>
      <c r="E1139" s="937">
        <v>46107</v>
      </c>
      <c r="F1139" s="937">
        <v>46078</v>
      </c>
      <c r="G1139" s="937">
        <v>46107</v>
      </c>
      <c r="H1139" s="938">
        <v>3120</v>
      </c>
      <c r="I1139" s="938">
        <v>3120</v>
      </c>
      <c r="J1139" s="938">
        <v>3120</v>
      </c>
      <c r="K1139" s="939">
        <v>1</v>
      </c>
      <c r="L1139" s="939">
        <v>1</v>
      </c>
      <c r="M1139" s="938">
        <v>0</v>
      </c>
      <c r="N1139" s="936">
        <v>0</v>
      </c>
      <c r="O1139" s="936">
        <v>0</v>
      </c>
      <c r="P1139" s="938" t="s">
        <v>364</v>
      </c>
      <c r="Q1139" s="936">
        <v>1</v>
      </c>
      <c r="R1139" s="936">
        <v>1</v>
      </c>
      <c r="S1139" s="936">
        <v>0</v>
      </c>
      <c r="T1139" s="936">
        <v>0</v>
      </c>
    </row>
    <row r="1140" spans="1:20" outlineLevel="5">
      <c r="A1140" s="936" t="s">
        <v>1479</v>
      </c>
      <c r="B1140" s="936" t="s">
        <v>674</v>
      </c>
      <c r="C1140" s="936">
        <v>10</v>
      </c>
      <c r="D1140" s="937">
        <v>46092</v>
      </c>
      <c r="E1140" s="937">
        <v>46107</v>
      </c>
      <c r="F1140" s="937">
        <v>46092</v>
      </c>
      <c r="G1140" s="937">
        <v>46107</v>
      </c>
      <c r="H1140" s="938">
        <v>198.36</v>
      </c>
      <c r="I1140" s="938">
        <v>198.36</v>
      </c>
      <c r="J1140" s="938">
        <v>198.36</v>
      </c>
      <c r="K1140" s="939">
        <v>1</v>
      </c>
      <c r="L1140" s="939">
        <v>1</v>
      </c>
      <c r="M1140" s="938">
        <v>0</v>
      </c>
      <c r="N1140" s="936">
        <v>0</v>
      </c>
      <c r="O1140" s="936">
        <v>0</v>
      </c>
      <c r="P1140" s="938" t="s">
        <v>364</v>
      </c>
      <c r="Q1140" s="936">
        <v>1</v>
      </c>
      <c r="R1140" s="936">
        <v>1</v>
      </c>
      <c r="S1140" s="936">
        <v>0</v>
      </c>
      <c r="T1140" s="936">
        <v>0</v>
      </c>
    </row>
    <row r="1141" spans="1:20" outlineLevel="5">
      <c r="A1141" s="936" t="s">
        <v>1480</v>
      </c>
      <c r="B1141" s="936" t="s">
        <v>676</v>
      </c>
      <c r="C1141" s="936">
        <v>7</v>
      </c>
      <c r="D1141" s="937">
        <v>46096</v>
      </c>
      <c r="E1141" s="937">
        <v>46107</v>
      </c>
      <c r="F1141" s="937">
        <v>46096</v>
      </c>
      <c r="G1141" s="937">
        <v>46107</v>
      </c>
      <c r="H1141" s="937">
        <v>4831.95</v>
      </c>
      <c r="I1141" s="938">
        <v>4831.95</v>
      </c>
      <c r="J1141" s="938">
        <v>4831.95</v>
      </c>
      <c r="K1141" s="939">
        <v>1</v>
      </c>
      <c r="L1141" s="939">
        <v>1</v>
      </c>
      <c r="M1141" s="936">
        <v>0</v>
      </c>
      <c r="N1141" s="936">
        <v>0</v>
      </c>
      <c r="O1141" s="936">
        <v>0</v>
      </c>
      <c r="P1141" s="936" t="s">
        <v>364</v>
      </c>
      <c r="Q1141" s="936">
        <v>1</v>
      </c>
      <c r="R1141" s="936">
        <v>1</v>
      </c>
      <c r="S1141" s="936">
        <v>0</v>
      </c>
      <c r="T1141" s="936">
        <v>0</v>
      </c>
    </row>
    <row r="1142" spans="1:20" outlineLevel="5">
      <c r="A1142" s="936" t="s">
        <v>1481</v>
      </c>
      <c r="B1142" s="936" t="s">
        <v>678</v>
      </c>
      <c r="C1142" s="936">
        <v>7</v>
      </c>
      <c r="D1142" s="937">
        <v>46096</v>
      </c>
      <c r="E1142" s="937">
        <v>46107</v>
      </c>
      <c r="F1142" s="937">
        <v>46096</v>
      </c>
      <c r="G1142" s="937">
        <v>46107</v>
      </c>
      <c r="H1142" s="938">
        <v>5460</v>
      </c>
      <c r="I1142" s="938">
        <v>5460</v>
      </c>
      <c r="J1142" s="938">
        <v>5460</v>
      </c>
      <c r="K1142" s="939">
        <v>1</v>
      </c>
      <c r="L1142" s="939">
        <v>1</v>
      </c>
      <c r="M1142" s="936">
        <v>0</v>
      </c>
      <c r="N1142" s="936">
        <v>0</v>
      </c>
      <c r="O1142" s="936">
        <v>0</v>
      </c>
      <c r="P1142" s="936" t="s">
        <v>364</v>
      </c>
      <c r="Q1142" s="936">
        <v>1</v>
      </c>
      <c r="R1142" s="936">
        <v>1</v>
      </c>
      <c r="S1142" s="936">
        <v>0</v>
      </c>
      <c r="T1142" s="936">
        <v>0</v>
      </c>
    </row>
    <row r="1143" spans="1:20" outlineLevel="5">
      <c r="A1143" s="936" t="s">
        <v>1475</v>
      </c>
      <c r="B1143" s="936" t="s">
        <v>666</v>
      </c>
      <c r="C1143" s="936">
        <v>2</v>
      </c>
      <c r="D1143" s="937">
        <v>46106</v>
      </c>
      <c r="E1143" s="937">
        <v>46107</v>
      </c>
      <c r="F1143" s="937">
        <v>46106</v>
      </c>
      <c r="G1143" s="937">
        <v>46107</v>
      </c>
      <c r="H1143" s="938">
        <v>17494.5</v>
      </c>
      <c r="I1143" s="938">
        <v>17494.5</v>
      </c>
      <c r="J1143" s="938">
        <v>17494.5</v>
      </c>
      <c r="K1143" s="939">
        <v>1</v>
      </c>
      <c r="L1143" s="939">
        <v>1</v>
      </c>
      <c r="M1143" s="938">
        <v>0</v>
      </c>
      <c r="N1143" s="936">
        <v>0</v>
      </c>
      <c r="O1143" s="936">
        <v>0</v>
      </c>
      <c r="P1143" s="938" t="s">
        <v>364</v>
      </c>
      <c r="Q1143" s="936">
        <v>1</v>
      </c>
      <c r="R1143" s="936">
        <v>1</v>
      </c>
      <c r="S1143" s="936">
        <v>0</v>
      </c>
      <c r="T1143" s="936">
        <v>0</v>
      </c>
    </row>
    <row r="1144" spans="1:20" outlineLevel="5">
      <c r="A1144" s="936" t="s">
        <v>1477</v>
      </c>
      <c r="B1144" s="936" t="s">
        <v>670</v>
      </c>
      <c r="C1144" s="936">
        <v>2</v>
      </c>
      <c r="D1144" s="937">
        <v>46106</v>
      </c>
      <c r="E1144" s="937">
        <v>46107</v>
      </c>
      <c r="F1144" s="937">
        <v>46106</v>
      </c>
      <c r="G1144" s="937">
        <v>46107</v>
      </c>
      <c r="H1144" s="938">
        <v>20928</v>
      </c>
      <c r="I1144" s="938">
        <v>20928</v>
      </c>
      <c r="J1144" s="938">
        <v>20928</v>
      </c>
      <c r="K1144" s="939">
        <v>1</v>
      </c>
      <c r="L1144" s="939">
        <v>1</v>
      </c>
      <c r="M1144" s="938">
        <v>0</v>
      </c>
      <c r="N1144" s="936">
        <v>0</v>
      </c>
      <c r="O1144" s="936">
        <v>0</v>
      </c>
      <c r="P1144" s="938" t="s">
        <v>364</v>
      </c>
      <c r="Q1144" s="936">
        <v>1</v>
      </c>
      <c r="R1144" s="936">
        <v>1</v>
      </c>
      <c r="S1144" s="936">
        <v>0</v>
      </c>
      <c r="T1144" s="936">
        <v>0</v>
      </c>
    </row>
    <row r="1145" spans="1:20" outlineLevel="5">
      <c r="A1145" s="1000" t="s">
        <v>1478</v>
      </c>
      <c r="B1145" s="1000" t="s">
        <v>672</v>
      </c>
      <c r="C1145" s="1000">
        <v>2</v>
      </c>
      <c r="D1145" s="1001">
        <v>46106</v>
      </c>
      <c r="E1145" s="1001">
        <v>46107</v>
      </c>
      <c r="F1145" s="1001">
        <v>46106</v>
      </c>
      <c r="G1145" s="1001">
        <v>46107</v>
      </c>
      <c r="H1145" s="1002">
        <v>525.63</v>
      </c>
      <c r="I1145" s="1002">
        <v>525.63</v>
      </c>
      <c r="J1145" s="1002">
        <v>525.63</v>
      </c>
      <c r="K1145" s="1004">
        <v>1</v>
      </c>
      <c r="L1145" s="1004">
        <v>1</v>
      </c>
      <c r="M1145" s="1002">
        <v>0</v>
      </c>
      <c r="N1145" s="1000">
        <v>0</v>
      </c>
      <c r="O1145" s="1000">
        <v>0</v>
      </c>
      <c r="P1145" s="1002" t="s">
        <v>364</v>
      </c>
      <c r="Q1145" s="1000">
        <v>1</v>
      </c>
      <c r="R1145" s="1000">
        <v>1</v>
      </c>
      <c r="S1145" s="1000">
        <v>0</v>
      </c>
      <c r="T1145" s="1000">
        <v>0</v>
      </c>
    </row>
    <row r="1146" spans="1:20" outlineLevel="4">
      <c r="A1146" s="981" t="s">
        <v>627</v>
      </c>
      <c r="B1146" s="981"/>
      <c r="C1146" s="981">
        <v>24</v>
      </c>
      <c r="D1146" s="982">
        <v>46076</v>
      </c>
      <c r="E1146" s="982">
        <v>46107</v>
      </c>
      <c r="F1146" s="982">
        <v>46076</v>
      </c>
      <c r="G1146" s="982">
        <v>46107</v>
      </c>
      <c r="H1146" s="983">
        <v>1609.47</v>
      </c>
      <c r="I1146" s="983">
        <v>1609.47</v>
      </c>
      <c r="J1146" s="983">
        <v>1609.47</v>
      </c>
      <c r="K1146" s="984">
        <v>1</v>
      </c>
      <c r="L1146" s="984">
        <v>1</v>
      </c>
      <c r="M1146" s="981">
        <v>0</v>
      </c>
      <c r="N1146" s="981">
        <v>0</v>
      </c>
      <c r="O1146" s="981">
        <v>0</v>
      </c>
      <c r="P1146" s="981"/>
      <c r="Q1146" s="981">
        <v>5</v>
      </c>
      <c r="R1146" s="981">
        <v>5</v>
      </c>
      <c r="S1146" s="981">
        <v>0</v>
      </c>
      <c r="T1146" s="981">
        <v>0</v>
      </c>
    </row>
    <row r="1147" spans="1:20" outlineLevel="5">
      <c r="A1147" s="936" t="s">
        <v>1482</v>
      </c>
      <c r="B1147" s="936" t="s">
        <v>680</v>
      </c>
      <c r="C1147" s="936">
        <v>14</v>
      </c>
      <c r="D1147" s="937">
        <v>46076</v>
      </c>
      <c r="E1147" s="937">
        <v>46091</v>
      </c>
      <c r="F1147" s="937">
        <v>46076</v>
      </c>
      <c r="G1147" s="937">
        <v>46091</v>
      </c>
      <c r="H1147" s="937">
        <v>476.82</v>
      </c>
      <c r="I1147" s="936">
        <v>476.82</v>
      </c>
      <c r="J1147" s="936">
        <v>476.82</v>
      </c>
      <c r="K1147" s="939">
        <v>1</v>
      </c>
      <c r="L1147" s="939">
        <v>1</v>
      </c>
      <c r="M1147" s="936">
        <v>0</v>
      </c>
      <c r="N1147" s="936">
        <v>0</v>
      </c>
      <c r="O1147" s="936">
        <v>0</v>
      </c>
      <c r="P1147" s="936" t="s">
        <v>364</v>
      </c>
      <c r="Q1147" s="936">
        <v>1</v>
      </c>
      <c r="R1147" s="936">
        <v>1</v>
      </c>
      <c r="S1147" s="936">
        <v>0</v>
      </c>
      <c r="T1147" s="936">
        <v>0</v>
      </c>
    </row>
    <row r="1148" spans="1:20" outlineLevel="5">
      <c r="A1148" s="936" t="s">
        <v>1483</v>
      </c>
      <c r="B1148" s="936" t="s">
        <v>682</v>
      </c>
      <c r="C1148" s="936">
        <v>9</v>
      </c>
      <c r="D1148" s="937">
        <v>46082</v>
      </c>
      <c r="E1148" s="937">
        <v>46091</v>
      </c>
      <c r="F1148" s="937">
        <v>46082</v>
      </c>
      <c r="G1148" s="937">
        <v>46091</v>
      </c>
      <c r="H1148" s="937">
        <v>518.85</v>
      </c>
      <c r="I1148" s="936">
        <v>518.85</v>
      </c>
      <c r="J1148" s="936">
        <v>518.85</v>
      </c>
      <c r="K1148" s="939">
        <v>1</v>
      </c>
      <c r="L1148" s="939">
        <v>1</v>
      </c>
      <c r="M1148" s="936">
        <v>0</v>
      </c>
      <c r="N1148" s="936">
        <v>0</v>
      </c>
      <c r="O1148" s="936">
        <v>0</v>
      </c>
      <c r="P1148" s="936" t="s">
        <v>364</v>
      </c>
      <c r="Q1148" s="936">
        <v>1</v>
      </c>
      <c r="R1148" s="936">
        <v>1</v>
      </c>
      <c r="S1148" s="936">
        <v>0</v>
      </c>
      <c r="T1148" s="936">
        <v>0</v>
      </c>
    </row>
    <row r="1149" spans="1:20" outlineLevel="5">
      <c r="A1149" s="936" t="s">
        <v>1485</v>
      </c>
      <c r="B1149" s="936" t="s">
        <v>686</v>
      </c>
      <c r="C1149" s="936">
        <v>15</v>
      </c>
      <c r="D1149" s="937">
        <v>46086</v>
      </c>
      <c r="E1149" s="937">
        <v>46107</v>
      </c>
      <c r="F1149" s="937">
        <v>46086</v>
      </c>
      <c r="G1149" s="937">
        <v>46107</v>
      </c>
      <c r="H1149" s="937">
        <v>124.2</v>
      </c>
      <c r="I1149" s="936">
        <v>124.2</v>
      </c>
      <c r="J1149" s="936">
        <v>124.2</v>
      </c>
      <c r="K1149" s="939">
        <v>1</v>
      </c>
      <c r="L1149" s="939">
        <v>1</v>
      </c>
      <c r="M1149" s="936">
        <v>0</v>
      </c>
      <c r="N1149" s="936">
        <v>0</v>
      </c>
      <c r="O1149" s="936">
        <v>0</v>
      </c>
      <c r="P1149" s="936" t="s">
        <v>364</v>
      </c>
      <c r="Q1149" s="936">
        <v>1</v>
      </c>
      <c r="R1149" s="936">
        <v>1</v>
      </c>
      <c r="S1149" s="936">
        <v>0</v>
      </c>
      <c r="T1149" s="936">
        <v>0</v>
      </c>
    </row>
    <row r="1150" spans="1:20" outlineLevel="5">
      <c r="A1150" s="936" t="s">
        <v>1486</v>
      </c>
      <c r="B1150" s="936" t="s">
        <v>688</v>
      </c>
      <c r="C1150" s="936">
        <v>15</v>
      </c>
      <c r="D1150" s="937">
        <v>46086</v>
      </c>
      <c r="E1150" s="937">
        <v>46107</v>
      </c>
      <c r="F1150" s="937">
        <v>46086</v>
      </c>
      <c r="G1150" s="937">
        <v>46107</v>
      </c>
      <c r="H1150" s="937">
        <v>372</v>
      </c>
      <c r="I1150" s="936">
        <v>372</v>
      </c>
      <c r="J1150" s="936">
        <v>372</v>
      </c>
      <c r="K1150" s="939">
        <v>1</v>
      </c>
      <c r="L1150" s="939">
        <v>1</v>
      </c>
      <c r="M1150" s="936">
        <v>0</v>
      </c>
      <c r="N1150" s="936">
        <v>0</v>
      </c>
      <c r="O1150" s="936">
        <v>0</v>
      </c>
      <c r="P1150" s="936" t="s">
        <v>364</v>
      </c>
      <c r="Q1150" s="936">
        <v>1</v>
      </c>
      <c r="R1150" s="936">
        <v>1</v>
      </c>
      <c r="S1150" s="936">
        <v>0</v>
      </c>
      <c r="T1150" s="936">
        <v>0</v>
      </c>
    </row>
    <row r="1151" spans="1:20" outlineLevel="5">
      <c r="A1151" s="1000" t="s">
        <v>1484</v>
      </c>
      <c r="B1151" s="1000" t="s">
        <v>684</v>
      </c>
      <c r="C1151" s="1000">
        <v>1</v>
      </c>
      <c r="D1151" s="1001">
        <v>46107</v>
      </c>
      <c r="E1151" s="1001">
        <v>46107</v>
      </c>
      <c r="F1151" s="1001">
        <v>46107</v>
      </c>
      <c r="G1151" s="1001">
        <v>46107</v>
      </c>
      <c r="H1151" s="1002">
        <v>117.6</v>
      </c>
      <c r="I1151" s="1002">
        <v>117.6</v>
      </c>
      <c r="J1151" s="1002">
        <v>117.6</v>
      </c>
      <c r="K1151" s="1004">
        <v>1</v>
      </c>
      <c r="L1151" s="1004">
        <v>1</v>
      </c>
      <c r="M1151" s="1002">
        <v>0</v>
      </c>
      <c r="N1151" s="1000">
        <v>0</v>
      </c>
      <c r="O1151" s="1000">
        <v>0</v>
      </c>
      <c r="P1151" s="1002" t="s">
        <v>364</v>
      </c>
      <c r="Q1151" s="1000">
        <v>1</v>
      </c>
      <c r="R1151" s="1000">
        <v>1</v>
      </c>
      <c r="S1151" s="1000">
        <v>0</v>
      </c>
      <c r="T1151" s="1000">
        <v>0</v>
      </c>
    </row>
    <row r="1152" spans="1:20" outlineLevel="4">
      <c r="A1152" s="981" t="s">
        <v>689</v>
      </c>
      <c r="B1152" s="981"/>
      <c r="C1152" s="981">
        <v>2</v>
      </c>
      <c r="D1152" s="982">
        <v>46096</v>
      </c>
      <c r="E1152" s="982">
        <v>46097</v>
      </c>
      <c r="F1152" s="982">
        <v>46096</v>
      </c>
      <c r="G1152" s="982">
        <v>46097</v>
      </c>
      <c r="H1152" s="983">
        <v>8114.01</v>
      </c>
      <c r="I1152" s="983">
        <v>8114.01</v>
      </c>
      <c r="J1152" s="983">
        <v>8114.01</v>
      </c>
      <c r="K1152" s="984">
        <v>1</v>
      </c>
      <c r="L1152" s="984">
        <v>1</v>
      </c>
      <c r="M1152" s="981">
        <v>0</v>
      </c>
      <c r="N1152" s="981">
        <v>0</v>
      </c>
      <c r="O1152" s="981">
        <v>0</v>
      </c>
      <c r="P1152" s="981"/>
      <c r="Q1152" s="981">
        <v>12</v>
      </c>
      <c r="R1152" s="981">
        <v>12</v>
      </c>
      <c r="S1152" s="981">
        <v>0</v>
      </c>
      <c r="T1152" s="981">
        <v>0</v>
      </c>
    </row>
    <row r="1153" spans="1:20" outlineLevel="5">
      <c r="A1153" s="936" t="s">
        <v>1487</v>
      </c>
      <c r="B1153" s="936" t="s">
        <v>691</v>
      </c>
      <c r="C1153" s="936">
        <v>2</v>
      </c>
      <c r="D1153" s="937">
        <v>46096</v>
      </c>
      <c r="E1153" s="937">
        <v>46097</v>
      </c>
      <c r="F1153" s="937">
        <v>46096</v>
      </c>
      <c r="G1153" s="937">
        <v>46097</v>
      </c>
      <c r="H1153" s="937">
        <v>571.95000000000005</v>
      </c>
      <c r="I1153" s="936">
        <v>571.95000000000005</v>
      </c>
      <c r="J1153" s="936">
        <v>571.95000000000005</v>
      </c>
      <c r="K1153" s="939">
        <v>1</v>
      </c>
      <c r="L1153" s="939">
        <v>1</v>
      </c>
      <c r="M1153" s="936">
        <v>0</v>
      </c>
      <c r="N1153" s="936">
        <v>0</v>
      </c>
      <c r="O1153" s="936">
        <v>0</v>
      </c>
      <c r="P1153" s="936" t="s">
        <v>364</v>
      </c>
      <c r="Q1153" s="936">
        <v>1</v>
      </c>
      <c r="R1153" s="936">
        <v>1</v>
      </c>
      <c r="S1153" s="936">
        <v>0</v>
      </c>
      <c r="T1153" s="936">
        <v>0</v>
      </c>
    </row>
    <row r="1154" spans="1:20" outlineLevel="5">
      <c r="A1154" s="936" t="s">
        <v>1491</v>
      </c>
      <c r="B1154" s="936" t="s">
        <v>699</v>
      </c>
      <c r="C1154" s="936">
        <v>2</v>
      </c>
      <c r="D1154" s="937">
        <v>46096</v>
      </c>
      <c r="E1154" s="937">
        <v>46097</v>
      </c>
      <c r="F1154" s="937">
        <v>46096</v>
      </c>
      <c r="G1154" s="937">
        <v>46097</v>
      </c>
      <c r="H1154" s="938">
        <v>535.5</v>
      </c>
      <c r="I1154" s="938">
        <v>535.5</v>
      </c>
      <c r="J1154" s="938">
        <v>535.5</v>
      </c>
      <c r="K1154" s="939">
        <v>1</v>
      </c>
      <c r="L1154" s="939">
        <v>1</v>
      </c>
      <c r="M1154" s="938">
        <v>0</v>
      </c>
      <c r="N1154" s="936">
        <v>0</v>
      </c>
      <c r="O1154" s="936">
        <v>0</v>
      </c>
      <c r="P1154" s="938" t="s">
        <v>364</v>
      </c>
      <c r="Q1154" s="936">
        <v>1</v>
      </c>
      <c r="R1154" s="936">
        <v>1</v>
      </c>
      <c r="S1154" s="936">
        <v>0</v>
      </c>
      <c r="T1154" s="936">
        <v>0</v>
      </c>
    </row>
    <row r="1155" spans="1:20" outlineLevel="5">
      <c r="A1155" s="936" t="s">
        <v>1492</v>
      </c>
      <c r="B1155" s="936" t="s">
        <v>701</v>
      </c>
      <c r="C1155" s="936">
        <v>2</v>
      </c>
      <c r="D1155" s="937">
        <v>46096</v>
      </c>
      <c r="E1155" s="937">
        <v>46097</v>
      </c>
      <c r="F1155" s="937">
        <v>46096</v>
      </c>
      <c r="G1155" s="937">
        <v>46097</v>
      </c>
      <c r="H1155" s="937">
        <v>111.18</v>
      </c>
      <c r="I1155" s="936">
        <v>111.18</v>
      </c>
      <c r="J1155" s="936">
        <v>111.18</v>
      </c>
      <c r="K1155" s="939">
        <v>1</v>
      </c>
      <c r="L1155" s="939">
        <v>1</v>
      </c>
      <c r="M1155" s="936">
        <v>0</v>
      </c>
      <c r="N1155" s="936">
        <v>0</v>
      </c>
      <c r="O1155" s="936">
        <v>0</v>
      </c>
      <c r="P1155" s="936" t="s">
        <v>364</v>
      </c>
      <c r="Q1155" s="936">
        <v>1</v>
      </c>
      <c r="R1155" s="936">
        <v>1</v>
      </c>
      <c r="S1155" s="936">
        <v>0</v>
      </c>
      <c r="T1155" s="936">
        <v>0</v>
      </c>
    </row>
    <row r="1156" spans="1:20" outlineLevel="5">
      <c r="A1156" s="936" t="s">
        <v>1493</v>
      </c>
      <c r="B1156" s="936" t="s">
        <v>703</v>
      </c>
      <c r="C1156" s="936">
        <v>2</v>
      </c>
      <c r="D1156" s="937">
        <v>46096</v>
      </c>
      <c r="E1156" s="937">
        <v>46097</v>
      </c>
      <c r="F1156" s="937">
        <v>46096</v>
      </c>
      <c r="G1156" s="937">
        <v>46097</v>
      </c>
      <c r="H1156" s="937">
        <v>221.37</v>
      </c>
      <c r="I1156" s="936">
        <v>221.37</v>
      </c>
      <c r="J1156" s="936">
        <v>221.37</v>
      </c>
      <c r="K1156" s="939">
        <v>1</v>
      </c>
      <c r="L1156" s="939">
        <v>1</v>
      </c>
      <c r="M1156" s="936">
        <v>0</v>
      </c>
      <c r="N1156" s="936">
        <v>0</v>
      </c>
      <c r="O1156" s="936">
        <v>0</v>
      </c>
      <c r="P1156" s="936" t="s">
        <v>364</v>
      </c>
      <c r="Q1156" s="936">
        <v>1</v>
      </c>
      <c r="R1156" s="936">
        <v>1</v>
      </c>
      <c r="S1156" s="936">
        <v>0</v>
      </c>
      <c r="T1156" s="936">
        <v>0</v>
      </c>
    </row>
    <row r="1157" spans="1:20" outlineLevel="5">
      <c r="A1157" s="936" t="s">
        <v>1494</v>
      </c>
      <c r="B1157" s="936" t="s">
        <v>705</v>
      </c>
      <c r="C1157" s="936">
        <v>2</v>
      </c>
      <c r="D1157" s="937">
        <v>46096</v>
      </c>
      <c r="E1157" s="937">
        <v>46097</v>
      </c>
      <c r="F1157" s="937">
        <v>46096</v>
      </c>
      <c r="G1157" s="937">
        <v>46097</v>
      </c>
      <c r="H1157" s="938">
        <v>147.9</v>
      </c>
      <c r="I1157" s="938">
        <v>147.9</v>
      </c>
      <c r="J1157" s="938">
        <v>147.9</v>
      </c>
      <c r="K1157" s="939">
        <v>1</v>
      </c>
      <c r="L1157" s="939">
        <v>1</v>
      </c>
      <c r="M1157" s="936">
        <v>0</v>
      </c>
      <c r="N1157" s="936">
        <v>0</v>
      </c>
      <c r="O1157" s="936">
        <v>0</v>
      </c>
      <c r="P1157" s="936" t="s">
        <v>364</v>
      </c>
      <c r="Q1157" s="936">
        <v>1</v>
      </c>
      <c r="R1157" s="936">
        <v>1</v>
      </c>
      <c r="S1157" s="936">
        <v>0</v>
      </c>
      <c r="T1157" s="936">
        <v>0</v>
      </c>
    </row>
    <row r="1158" spans="1:20" outlineLevel="5">
      <c r="A1158" s="936" t="s">
        <v>1495</v>
      </c>
      <c r="B1158" s="936" t="s">
        <v>707</v>
      </c>
      <c r="C1158" s="936">
        <v>2</v>
      </c>
      <c r="D1158" s="937">
        <v>46096</v>
      </c>
      <c r="E1158" s="937">
        <v>46097</v>
      </c>
      <c r="F1158" s="937">
        <v>46096</v>
      </c>
      <c r="G1158" s="937">
        <v>46097</v>
      </c>
      <c r="H1158" s="937">
        <v>1852.2</v>
      </c>
      <c r="I1158" s="938">
        <v>1852.2</v>
      </c>
      <c r="J1158" s="938">
        <v>1852.2</v>
      </c>
      <c r="K1158" s="939">
        <v>1</v>
      </c>
      <c r="L1158" s="939">
        <v>1</v>
      </c>
      <c r="M1158" s="936">
        <v>0</v>
      </c>
      <c r="N1158" s="936">
        <v>0</v>
      </c>
      <c r="O1158" s="936">
        <v>0</v>
      </c>
      <c r="P1158" s="936" t="s">
        <v>364</v>
      </c>
      <c r="Q1158" s="936">
        <v>1</v>
      </c>
      <c r="R1158" s="936">
        <v>1</v>
      </c>
      <c r="S1158" s="936">
        <v>0</v>
      </c>
      <c r="T1158" s="936">
        <v>0</v>
      </c>
    </row>
    <row r="1159" spans="1:20" outlineLevel="5">
      <c r="A1159" s="936" t="s">
        <v>1496</v>
      </c>
      <c r="B1159" s="936" t="s">
        <v>709</v>
      </c>
      <c r="C1159" s="936">
        <v>2</v>
      </c>
      <c r="D1159" s="937">
        <v>46096</v>
      </c>
      <c r="E1159" s="937">
        <v>46097</v>
      </c>
      <c r="F1159" s="937">
        <v>46096</v>
      </c>
      <c r="G1159" s="937">
        <v>46097</v>
      </c>
      <c r="H1159" s="938">
        <v>182.46</v>
      </c>
      <c r="I1159" s="938">
        <v>182.46</v>
      </c>
      <c r="J1159" s="938">
        <v>182.46</v>
      </c>
      <c r="K1159" s="939">
        <v>1</v>
      </c>
      <c r="L1159" s="939">
        <v>1</v>
      </c>
      <c r="M1159" s="936">
        <v>0</v>
      </c>
      <c r="N1159" s="936">
        <v>0</v>
      </c>
      <c r="O1159" s="936">
        <v>0</v>
      </c>
      <c r="P1159" s="936" t="s">
        <v>364</v>
      </c>
      <c r="Q1159" s="936">
        <v>1</v>
      </c>
      <c r="R1159" s="936">
        <v>1</v>
      </c>
      <c r="S1159" s="936">
        <v>0</v>
      </c>
      <c r="T1159" s="936">
        <v>0</v>
      </c>
    </row>
    <row r="1160" spans="1:20" outlineLevel="5">
      <c r="A1160" s="936" t="s">
        <v>1497</v>
      </c>
      <c r="B1160" s="936" t="s">
        <v>711</v>
      </c>
      <c r="C1160" s="936">
        <v>2</v>
      </c>
      <c r="D1160" s="937">
        <v>46096</v>
      </c>
      <c r="E1160" s="937">
        <v>46097</v>
      </c>
      <c r="F1160" s="937">
        <v>46096</v>
      </c>
      <c r="G1160" s="937">
        <v>46097</v>
      </c>
      <c r="H1160" s="938">
        <v>1340.4</v>
      </c>
      <c r="I1160" s="938">
        <v>1340.4</v>
      </c>
      <c r="J1160" s="938">
        <v>1340.4</v>
      </c>
      <c r="K1160" s="939">
        <v>1</v>
      </c>
      <c r="L1160" s="939">
        <v>1</v>
      </c>
      <c r="M1160" s="938">
        <v>0</v>
      </c>
      <c r="N1160" s="936">
        <v>0</v>
      </c>
      <c r="O1160" s="936">
        <v>0</v>
      </c>
      <c r="P1160" s="938" t="s">
        <v>364</v>
      </c>
      <c r="Q1160" s="936">
        <v>1</v>
      </c>
      <c r="R1160" s="936">
        <v>1</v>
      </c>
      <c r="S1160" s="936">
        <v>0</v>
      </c>
      <c r="T1160" s="936">
        <v>0</v>
      </c>
    </row>
    <row r="1161" spans="1:20" outlineLevel="5">
      <c r="A1161" s="936" t="s">
        <v>1498</v>
      </c>
      <c r="B1161" s="936" t="s">
        <v>713</v>
      </c>
      <c r="C1161" s="936">
        <v>2</v>
      </c>
      <c r="D1161" s="937">
        <v>46096</v>
      </c>
      <c r="E1161" s="937">
        <v>46097</v>
      </c>
      <c r="F1161" s="937">
        <v>46096</v>
      </c>
      <c r="G1161" s="937">
        <v>46097</v>
      </c>
      <c r="H1161" s="937">
        <v>155.4</v>
      </c>
      <c r="I1161" s="936">
        <v>155.4</v>
      </c>
      <c r="J1161" s="936">
        <v>155.4</v>
      </c>
      <c r="K1161" s="939">
        <v>1</v>
      </c>
      <c r="L1161" s="939">
        <v>1</v>
      </c>
      <c r="M1161" s="936">
        <v>0</v>
      </c>
      <c r="N1161" s="936">
        <v>0</v>
      </c>
      <c r="O1161" s="936">
        <v>0</v>
      </c>
      <c r="P1161" s="936" t="s">
        <v>364</v>
      </c>
      <c r="Q1161" s="936">
        <v>1</v>
      </c>
      <c r="R1161" s="936">
        <v>1</v>
      </c>
      <c r="S1161" s="936">
        <v>0</v>
      </c>
      <c r="T1161" s="936">
        <v>0</v>
      </c>
    </row>
    <row r="1162" spans="1:20" outlineLevel="5">
      <c r="A1162" s="936" t="s">
        <v>1488</v>
      </c>
      <c r="B1162" s="936" t="s">
        <v>693</v>
      </c>
      <c r="C1162" s="936">
        <v>2</v>
      </c>
      <c r="D1162" s="937">
        <v>46096</v>
      </c>
      <c r="E1162" s="937">
        <v>46097</v>
      </c>
      <c r="F1162" s="937">
        <v>46096</v>
      </c>
      <c r="G1162" s="937">
        <v>46097</v>
      </c>
      <c r="H1162" s="938">
        <v>188.58</v>
      </c>
      <c r="I1162" s="938">
        <v>188.58</v>
      </c>
      <c r="J1162" s="938">
        <v>188.58</v>
      </c>
      <c r="K1162" s="939">
        <v>1</v>
      </c>
      <c r="L1162" s="939">
        <v>1</v>
      </c>
      <c r="M1162" s="938">
        <v>0</v>
      </c>
      <c r="N1162" s="936">
        <v>0</v>
      </c>
      <c r="O1162" s="936">
        <v>0</v>
      </c>
      <c r="P1162" s="938" t="s">
        <v>364</v>
      </c>
      <c r="Q1162" s="936">
        <v>1</v>
      </c>
      <c r="R1162" s="936">
        <v>1</v>
      </c>
      <c r="S1162" s="936">
        <v>0</v>
      </c>
      <c r="T1162" s="936">
        <v>0</v>
      </c>
    </row>
    <row r="1163" spans="1:20" outlineLevel="5">
      <c r="A1163" s="936" t="s">
        <v>1489</v>
      </c>
      <c r="B1163" s="936" t="s">
        <v>695</v>
      </c>
      <c r="C1163" s="936">
        <v>2</v>
      </c>
      <c r="D1163" s="937">
        <v>46096</v>
      </c>
      <c r="E1163" s="937">
        <v>46097</v>
      </c>
      <c r="F1163" s="937">
        <v>46096</v>
      </c>
      <c r="G1163" s="937">
        <v>46097</v>
      </c>
      <c r="H1163" s="937">
        <v>2262.87</v>
      </c>
      <c r="I1163" s="938">
        <v>2262.87</v>
      </c>
      <c r="J1163" s="938">
        <v>2262.87</v>
      </c>
      <c r="K1163" s="939">
        <v>1</v>
      </c>
      <c r="L1163" s="939">
        <v>1</v>
      </c>
      <c r="M1163" s="936">
        <v>0</v>
      </c>
      <c r="N1163" s="936">
        <v>0</v>
      </c>
      <c r="O1163" s="936">
        <v>0</v>
      </c>
      <c r="P1163" s="936" t="s">
        <v>364</v>
      </c>
      <c r="Q1163" s="936">
        <v>1</v>
      </c>
      <c r="R1163" s="936">
        <v>1</v>
      </c>
      <c r="S1163" s="936">
        <v>0</v>
      </c>
      <c r="T1163" s="936">
        <v>0</v>
      </c>
    </row>
    <row r="1164" spans="1:20" outlineLevel="5">
      <c r="A1164" s="1000" t="s">
        <v>1490</v>
      </c>
      <c r="B1164" s="1000" t="s">
        <v>697</v>
      </c>
      <c r="C1164" s="1000">
        <v>2</v>
      </c>
      <c r="D1164" s="1001">
        <v>46096</v>
      </c>
      <c r="E1164" s="1001">
        <v>46097</v>
      </c>
      <c r="F1164" s="1001">
        <v>46096</v>
      </c>
      <c r="G1164" s="1001">
        <v>46097</v>
      </c>
      <c r="H1164" s="1001">
        <v>544.20000000000005</v>
      </c>
      <c r="I1164" s="1000">
        <v>544.20000000000005</v>
      </c>
      <c r="J1164" s="1000">
        <v>544.20000000000005</v>
      </c>
      <c r="K1164" s="1004">
        <v>1</v>
      </c>
      <c r="L1164" s="1004">
        <v>1</v>
      </c>
      <c r="M1164" s="1000">
        <v>0</v>
      </c>
      <c r="N1164" s="1000">
        <v>0</v>
      </c>
      <c r="O1164" s="1000">
        <v>0</v>
      </c>
      <c r="P1164" s="1000" t="s">
        <v>364</v>
      </c>
      <c r="Q1164" s="1000">
        <v>1</v>
      </c>
      <c r="R1164" s="1000">
        <v>1</v>
      </c>
      <c r="S1164" s="1000">
        <v>0</v>
      </c>
      <c r="T1164" s="1000">
        <v>0</v>
      </c>
    </row>
    <row r="1165" spans="1:20" outlineLevel="4">
      <c r="A1165" s="981" t="s">
        <v>630</v>
      </c>
      <c r="B1165" s="981"/>
      <c r="C1165" s="981">
        <v>10</v>
      </c>
      <c r="D1165" s="982">
        <v>46092</v>
      </c>
      <c r="E1165" s="982">
        <v>46107</v>
      </c>
      <c r="F1165" s="982">
        <v>46092</v>
      </c>
      <c r="G1165" s="982">
        <v>46107</v>
      </c>
      <c r="H1165" s="982">
        <v>478.89</v>
      </c>
      <c r="I1165" s="981">
        <v>478.89</v>
      </c>
      <c r="J1165" s="981">
        <v>478.89</v>
      </c>
      <c r="K1165" s="984">
        <v>1</v>
      </c>
      <c r="L1165" s="984">
        <v>1</v>
      </c>
      <c r="M1165" s="981">
        <v>0</v>
      </c>
      <c r="N1165" s="981">
        <v>0</v>
      </c>
      <c r="O1165" s="981">
        <v>0</v>
      </c>
      <c r="P1165" s="981"/>
      <c r="Q1165" s="981">
        <v>3</v>
      </c>
      <c r="R1165" s="981">
        <v>3</v>
      </c>
      <c r="S1165" s="981">
        <v>0</v>
      </c>
      <c r="T1165" s="981">
        <v>0</v>
      </c>
    </row>
    <row r="1166" spans="1:20" outlineLevel="5">
      <c r="A1166" s="936" t="s">
        <v>1500</v>
      </c>
      <c r="B1166" s="936" t="s">
        <v>717</v>
      </c>
      <c r="C1166" s="936">
        <v>10</v>
      </c>
      <c r="D1166" s="937">
        <v>46092</v>
      </c>
      <c r="E1166" s="937">
        <v>46107</v>
      </c>
      <c r="F1166" s="937">
        <v>46092</v>
      </c>
      <c r="G1166" s="937">
        <v>46107</v>
      </c>
      <c r="H1166" s="937">
        <v>31.32</v>
      </c>
      <c r="I1166" s="936">
        <v>31.32</v>
      </c>
      <c r="J1166" s="936">
        <v>31.32</v>
      </c>
      <c r="K1166" s="939">
        <v>1</v>
      </c>
      <c r="L1166" s="939">
        <v>1</v>
      </c>
      <c r="M1166" s="936">
        <v>0</v>
      </c>
      <c r="N1166" s="936">
        <v>0</v>
      </c>
      <c r="O1166" s="936">
        <v>0</v>
      </c>
      <c r="P1166" s="936" t="s">
        <v>364</v>
      </c>
      <c r="Q1166" s="936">
        <v>1</v>
      </c>
      <c r="R1166" s="936">
        <v>1</v>
      </c>
      <c r="S1166" s="936">
        <v>0</v>
      </c>
      <c r="T1166" s="936">
        <v>0</v>
      </c>
    </row>
    <row r="1167" spans="1:20" outlineLevel="5">
      <c r="A1167" s="936" t="s">
        <v>1501</v>
      </c>
      <c r="B1167" s="936" t="s">
        <v>719</v>
      </c>
      <c r="C1167" s="936">
        <v>10</v>
      </c>
      <c r="D1167" s="937">
        <v>46092</v>
      </c>
      <c r="E1167" s="937">
        <v>46107</v>
      </c>
      <c r="F1167" s="937">
        <v>46092</v>
      </c>
      <c r="G1167" s="937">
        <v>46107</v>
      </c>
      <c r="H1167" s="937">
        <v>85.71</v>
      </c>
      <c r="I1167" s="936">
        <v>85.71</v>
      </c>
      <c r="J1167" s="936">
        <v>85.71</v>
      </c>
      <c r="K1167" s="939">
        <v>1</v>
      </c>
      <c r="L1167" s="939">
        <v>1</v>
      </c>
      <c r="M1167" s="936">
        <v>0</v>
      </c>
      <c r="N1167" s="936">
        <v>0</v>
      </c>
      <c r="O1167" s="936">
        <v>0</v>
      </c>
      <c r="P1167" s="936" t="s">
        <v>364</v>
      </c>
      <c r="Q1167" s="936">
        <v>1</v>
      </c>
      <c r="R1167" s="936">
        <v>1</v>
      </c>
      <c r="S1167" s="936">
        <v>0</v>
      </c>
      <c r="T1167" s="936">
        <v>0</v>
      </c>
    </row>
    <row r="1168" spans="1:20" outlineLevel="5">
      <c r="A1168" s="1000" t="s">
        <v>1499</v>
      </c>
      <c r="B1168" s="1000" t="s">
        <v>715</v>
      </c>
      <c r="C1168" s="1000">
        <v>7</v>
      </c>
      <c r="D1168" s="1001">
        <v>46096</v>
      </c>
      <c r="E1168" s="1001">
        <v>46107</v>
      </c>
      <c r="F1168" s="1001">
        <v>46096</v>
      </c>
      <c r="G1168" s="1001">
        <v>46107</v>
      </c>
      <c r="H1168" s="1001">
        <v>361.86</v>
      </c>
      <c r="I1168" s="1000">
        <v>361.86</v>
      </c>
      <c r="J1168" s="1000">
        <v>361.86</v>
      </c>
      <c r="K1168" s="1004">
        <v>1</v>
      </c>
      <c r="L1168" s="1004">
        <v>1</v>
      </c>
      <c r="M1168" s="1000">
        <v>0</v>
      </c>
      <c r="N1168" s="1000">
        <v>0</v>
      </c>
      <c r="O1168" s="1000">
        <v>0</v>
      </c>
      <c r="P1168" s="1000" t="s">
        <v>364</v>
      </c>
      <c r="Q1168" s="1000">
        <v>1</v>
      </c>
      <c r="R1168" s="1000">
        <v>1</v>
      </c>
      <c r="S1168" s="1000">
        <v>0</v>
      </c>
      <c r="T1168" s="1000">
        <v>0</v>
      </c>
    </row>
    <row r="1169" spans="1:20" outlineLevel="4">
      <c r="A1169" s="981" t="s">
        <v>720</v>
      </c>
      <c r="B1169" s="981"/>
      <c r="C1169" s="981">
        <v>20</v>
      </c>
      <c r="D1169" s="982">
        <v>46081</v>
      </c>
      <c r="E1169" s="982">
        <v>46107</v>
      </c>
      <c r="F1169" s="982">
        <v>46081</v>
      </c>
      <c r="G1169" s="982">
        <v>46107</v>
      </c>
      <c r="H1169" s="982">
        <v>606.36</v>
      </c>
      <c r="I1169" s="981">
        <v>606.36</v>
      </c>
      <c r="J1169" s="981">
        <v>606.36</v>
      </c>
      <c r="K1169" s="984">
        <v>1</v>
      </c>
      <c r="L1169" s="984">
        <v>1</v>
      </c>
      <c r="M1169" s="981">
        <v>0</v>
      </c>
      <c r="N1169" s="981">
        <v>0</v>
      </c>
      <c r="O1169" s="981">
        <v>0</v>
      </c>
      <c r="P1169" s="981"/>
      <c r="Q1169" s="981">
        <v>4</v>
      </c>
      <c r="R1169" s="981">
        <v>4</v>
      </c>
      <c r="S1169" s="981">
        <v>0</v>
      </c>
      <c r="T1169" s="981">
        <v>0</v>
      </c>
    </row>
    <row r="1170" spans="1:20" outlineLevel="5">
      <c r="A1170" s="936" t="s">
        <v>1502</v>
      </c>
      <c r="B1170" s="936" t="s">
        <v>722</v>
      </c>
      <c r="C1170" s="936">
        <v>20</v>
      </c>
      <c r="D1170" s="937">
        <v>46081</v>
      </c>
      <c r="E1170" s="937">
        <v>46107</v>
      </c>
      <c r="F1170" s="937">
        <v>46081</v>
      </c>
      <c r="G1170" s="937">
        <v>46107</v>
      </c>
      <c r="H1170" s="937">
        <v>309.93</v>
      </c>
      <c r="I1170" s="936">
        <v>309.93</v>
      </c>
      <c r="J1170" s="936">
        <v>309.93</v>
      </c>
      <c r="K1170" s="939">
        <v>1</v>
      </c>
      <c r="L1170" s="939">
        <v>1</v>
      </c>
      <c r="M1170" s="936">
        <v>0</v>
      </c>
      <c r="N1170" s="936">
        <v>0</v>
      </c>
      <c r="O1170" s="936">
        <v>0</v>
      </c>
      <c r="P1170" s="936" t="s">
        <v>364</v>
      </c>
      <c r="Q1170" s="936">
        <v>1</v>
      </c>
      <c r="R1170" s="936">
        <v>1</v>
      </c>
      <c r="S1170" s="936">
        <v>0</v>
      </c>
      <c r="T1170" s="936">
        <v>0</v>
      </c>
    </row>
    <row r="1171" spans="1:20" outlineLevel="5">
      <c r="A1171" s="936" t="s">
        <v>1503</v>
      </c>
      <c r="B1171" s="936" t="s">
        <v>724</v>
      </c>
      <c r="C1171" s="936">
        <v>16</v>
      </c>
      <c r="D1171" s="937">
        <v>46085</v>
      </c>
      <c r="E1171" s="937">
        <v>46107</v>
      </c>
      <c r="F1171" s="937">
        <v>46085</v>
      </c>
      <c r="G1171" s="937">
        <v>46107</v>
      </c>
      <c r="H1171" s="937">
        <v>156</v>
      </c>
      <c r="I1171" s="936">
        <v>156</v>
      </c>
      <c r="J1171" s="936">
        <v>156</v>
      </c>
      <c r="K1171" s="939">
        <v>1</v>
      </c>
      <c r="L1171" s="939">
        <v>1</v>
      </c>
      <c r="M1171" s="936">
        <v>0</v>
      </c>
      <c r="N1171" s="936">
        <v>0</v>
      </c>
      <c r="O1171" s="936">
        <v>0</v>
      </c>
      <c r="P1171" s="936" t="s">
        <v>364</v>
      </c>
      <c r="Q1171" s="936">
        <v>1</v>
      </c>
      <c r="R1171" s="936">
        <v>1</v>
      </c>
      <c r="S1171" s="936">
        <v>0</v>
      </c>
      <c r="T1171" s="936">
        <v>0</v>
      </c>
    </row>
    <row r="1172" spans="1:20" outlineLevel="5">
      <c r="A1172" s="936" t="s">
        <v>1504</v>
      </c>
      <c r="B1172" s="936" t="s">
        <v>726</v>
      </c>
      <c r="C1172" s="936">
        <v>2</v>
      </c>
      <c r="D1172" s="937">
        <v>46106</v>
      </c>
      <c r="E1172" s="937">
        <v>46107</v>
      </c>
      <c r="F1172" s="937">
        <v>46106</v>
      </c>
      <c r="G1172" s="937">
        <v>46107</v>
      </c>
      <c r="H1172" s="937">
        <v>74.31</v>
      </c>
      <c r="I1172" s="936">
        <v>74.31</v>
      </c>
      <c r="J1172" s="936">
        <v>74.31</v>
      </c>
      <c r="K1172" s="939">
        <v>1</v>
      </c>
      <c r="L1172" s="939">
        <v>1</v>
      </c>
      <c r="M1172" s="936">
        <v>0</v>
      </c>
      <c r="N1172" s="936">
        <v>0</v>
      </c>
      <c r="O1172" s="936">
        <v>0</v>
      </c>
      <c r="P1172" s="936" t="s">
        <v>364</v>
      </c>
      <c r="Q1172" s="936">
        <v>1</v>
      </c>
      <c r="R1172" s="936">
        <v>1</v>
      </c>
      <c r="S1172" s="936">
        <v>0</v>
      </c>
      <c r="T1172" s="936">
        <v>0</v>
      </c>
    </row>
    <row r="1173" spans="1:20" outlineLevel="5">
      <c r="A1173" s="1000" t="s">
        <v>1505</v>
      </c>
      <c r="B1173" s="1000" t="s">
        <v>728</v>
      </c>
      <c r="C1173" s="1000">
        <v>2</v>
      </c>
      <c r="D1173" s="1001">
        <v>46106</v>
      </c>
      <c r="E1173" s="1001">
        <v>46107</v>
      </c>
      <c r="F1173" s="1001">
        <v>46106</v>
      </c>
      <c r="G1173" s="1001">
        <v>46107</v>
      </c>
      <c r="H1173" s="1002">
        <v>66.12</v>
      </c>
      <c r="I1173" s="1002">
        <v>66.12</v>
      </c>
      <c r="J1173" s="1002">
        <v>66.12</v>
      </c>
      <c r="K1173" s="1004">
        <v>1</v>
      </c>
      <c r="L1173" s="1004">
        <v>1</v>
      </c>
      <c r="M1173" s="1002">
        <v>0</v>
      </c>
      <c r="N1173" s="1000">
        <v>0</v>
      </c>
      <c r="O1173" s="1000">
        <v>0</v>
      </c>
      <c r="P1173" s="1002" t="s">
        <v>364</v>
      </c>
      <c r="Q1173" s="1000">
        <v>1</v>
      </c>
      <c r="R1173" s="1000">
        <v>1</v>
      </c>
      <c r="S1173" s="1000">
        <v>0</v>
      </c>
      <c r="T1173" s="1000">
        <v>0</v>
      </c>
    </row>
    <row r="1174" spans="1:20" outlineLevel="4">
      <c r="A1174" s="981" t="s">
        <v>635</v>
      </c>
      <c r="B1174" s="981"/>
      <c r="C1174" s="981">
        <v>2</v>
      </c>
      <c r="D1174" s="982">
        <v>46106</v>
      </c>
      <c r="E1174" s="982">
        <v>46107</v>
      </c>
      <c r="F1174" s="982">
        <v>46106</v>
      </c>
      <c r="G1174" s="982">
        <v>46107</v>
      </c>
      <c r="H1174" s="983">
        <v>3147.03</v>
      </c>
      <c r="I1174" s="983">
        <v>3147.03</v>
      </c>
      <c r="J1174" s="983">
        <v>3147.03</v>
      </c>
      <c r="K1174" s="984">
        <v>1</v>
      </c>
      <c r="L1174" s="984">
        <v>1</v>
      </c>
      <c r="M1174" s="981">
        <v>0</v>
      </c>
      <c r="N1174" s="981">
        <v>0</v>
      </c>
      <c r="O1174" s="981">
        <v>0</v>
      </c>
      <c r="P1174" s="981"/>
      <c r="Q1174" s="981">
        <v>3</v>
      </c>
      <c r="R1174" s="981">
        <v>3</v>
      </c>
      <c r="S1174" s="981">
        <v>0</v>
      </c>
      <c r="T1174" s="981">
        <v>0</v>
      </c>
    </row>
    <row r="1175" spans="1:20" outlineLevel="5">
      <c r="A1175" s="936" t="s">
        <v>1506</v>
      </c>
      <c r="B1175" s="936" t="s">
        <v>730</v>
      </c>
      <c r="C1175" s="936">
        <v>2</v>
      </c>
      <c r="D1175" s="937">
        <v>46106</v>
      </c>
      <c r="E1175" s="937">
        <v>46107</v>
      </c>
      <c r="F1175" s="937">
        <v>46106</v>
      </c>
      <c r="G1175" s="937">
        <v>46107</v>
      </c>
      <c r="H1175" s="938">
        <v>265.2</v>
      </c>
      <c r="I1175" s="938">
        <v>265.2</v>
      </c>
      <c r="J1175" s="938">
        <v>265.2</v>
      </c>
      <c r="K1175" s="939">
        <v>1</v>
      </c>
      <c r="L1175" s="939">
        <v>1</v>
      </c>
      <c r="M1175" s="936">
        <v>0</v>
      </c>
      <c r="N1175" s="936">
        <v>0</v>
      </c>
      <c r="O1175" s="936">
        <v>0</v>
      </c>
      <c r="P1175" s="936" t="s">
        <v>364</v>
      </c>
      <c r="Q1175" s="936">
        <v>1</v>
      </c>
      <c r="R1175" s="936">
        <v>1</v>
      </c>
      <c r="S1175" s="936">
        <v>0</v>
      </c>
      <c r="T1175" s="936">
        <v>0</v>
      </c>
    </row>
    <row r="1176" spans="1:20" outlineLevel="5">
      <c r="A1176" s="936" t="s">
        <v>1507</v>
      </c>
      <c r="B1176" s="936" t="s">
        <v>732</v>
      </c>
      <c r="C1176" s="936">
        <v>2</v>
      </c>
      <c r="D1176" s="937">
        <v>46106</v>
      </c>
      <c r="E1176" s="937">
        <v>46107</v>
      </c>
      <c r="F1176" s="937">
        <v>46106</v>
      </c>
      <c r="G1176" s="937">
        <v>46107</v>
      </c>
      <c r="H1176" s="938">
        <v>335.19</v>
      </c>
      <c r="I1176" s="938">
        <v>335.19</v>
      </c>
      <c r="J1176" s="938">
        <v>335.19</v>
      </c>
      <c r="K1176" s="939">
        <v>1</v>
      </c>
      <c r="L1176" s="939">
        <v>1</v>
      </c>
      <c r="M1176" s="938">
        <v>0</v>
      </c>
      <c r="N1176" s="936">
        <v>0</v>
      </c>
      <c r="O1176" s="936">
        <v>0</v>
      </c>
      <c r="P1176" s="938" t="s">
        <v>364</v>
      </c>
      <c r="Q1176" s="936">
        <v>1</v>
      </c>
      <c r="R1176" s="936">
        <v>1</v>
      </c>
      <c r="S1176" s="936">
        <v>0</v>
      </c>
      <c r="T1176" s="936">
        <v>0</v>
      </c>
    </row>
    <row r="1177" spans="1:20" outlineLevel="5">
      <c r="A1177" s="1000" t="s">
        <v>1508</v>
      </c>
      <c r="B1177" s="1000" t="s">
        <v>734</v>
      </c>
      <c r="C1177" s="1000">
        <v>2</v>
      </c>
      <c r="D1177" s="1001">
        <v>46106</v>
      </c>
      <c r="E1177" s="1001">
        <v>46107</v>
      </c>
      <c r="F1177" s="1001">
        <v>46106</v>
      </c>
      <c r="G1177" s="1001">
        <v>46107</v>
      </c>
      <c r="H1177" s="1002">
        <v>2546.64</v>
      </c>
      <c r="I1177" s="1002">
        <v>2546.64</v>
      </c>
      <c r="J1177" s="1002">
        <v>2546.64</v>
      </c>
      <c r="K1177" s="1004">
        <v>1</v>
      </c>
      <c r="L1177" s="1004">
        <v>1</v>
      </c>
      <c r="M1177" s="1002">
        <v>0</v>
      </c>
      <c r="N1177" s="1000">
        <v>0</v>
      </c>
      <c r="O1177" s="1000">
        <v>0</v>
      </c>
      <c r="P1177" s="1002" t="s">
        <v>364</v>
      </c>
      <c r="Q1177" s="1000">
        <v>1</v>
      </c>
      <c r="R1177" s="1000">
        <v>1</v>
      </c>
      <c r="S1177" s="1000">
        <v>0</v>
      </c>
      <c r="T1177" s="1000">
        <v>0</v>
      </c>
    </row>
    <row r="1178" spans="1:20" outlineLevel="4">
      <c r="A1178" s="981" t="s">
        <v>640</v>
      </c>
      <c r="B1178" s="981"/>
      <c r="C1178" s="981">
        <v>2</v>
      </c>
      <c r="D1178" s="982">
        <v>46106</v>
      </c>
      <c r="E1178" s="982">
        <v>46107</v>
      </c>
      <c r="F1178" s="982">
        <v>46106</v>
      </c>
      <c r="G1178" s="982">
        <v>46107</v>
      </c>
      <c r="H1178" s="983">
        <v>6854.64</v>
      </c>
      <c r="I1178" s="983">
        <v>6854.64</v>
      </c>
      <c r="J1178" s="983">
        <v>6854.64</v>
      </c>
      <c r="K1178" s="984">
        <v>1</v>
      </c>
      <c r="L1178" s="984">
        <v>1</v>
      </c>
      <c r="M1178" s="981">
        <v>0</v>
      </c>
      <c r="N1178" s="981">
        <v>0</v>
      </c>
      <c r="O1178" s="981">
        <v>0</v>
      </c>
      <c r="P1178" s="981"/>
      <c r="Q1178" s="981">
        <v>2</v>
      </c>
      <c r="R1178" s="981">
        <v>2</v>
      </c>
      <c r="S1178" s="981">
        <v>0</v>
      </c>
      <c r="T1178" s="981">
        <v>0</v>
      </c>
    </row>
    <row r="1179" spans="1:20" outlineLevel="5">
      <c r="A1179" s="936" t="s">
        <v>1509</v>
      </c>
      <c r="B1179" s="936" t="s">
        <v>736</v>
      </c>
      <c r="C1179" s="936">
        <v>2</v>
      </c>
      <c r="D1179" s="937">
        <v>46106</v>
      </c>
      <c r="E1179" s="937">
        <v>46107</v>
      </c>
      <c r="F1179" s="937">
        <v>46106</v>
      </c>
      <c r="G1179" s="937">
        <v>46107</v>
      </c>
      <c r="H1179" s="938">
        <v>756.3</v>
      </c>
      <c r="I1179" s="938">
        <v>756.3</v>
      </c>
      <c r="J1179" s="938">
        <v>756.3</v>
      </c>
      <c r="K1179" s="939">
        <v>1</v>
      </c>
      <c r="L1179" s="939">
        <v>1</v>
      </c>
      <c r="M1179" s="938">
        <v>0</v>
      </c>
      <c r="N1179" s="936">
        <v>0</v>
      </c>
      <c r="O1179" s="936">
        <v>0</v>
      </c>
      <c r="P1179" s="938" t="s">
        <v>364</v>
      </c>
      <c r="Q1179" s="936">
        <v>1</v>
      </c>
      <c r="R1179" s="936">
        <v>1</v>
      </c>
      <c r="S1179" s="936">
        <v>0</v>
      </c>
      <c r="T1179" s="936">
        <v>0</v>
      </c>
    </row>
    <row r="1180" spans="1:20" outlineLevel="5">
      <c r="A1180" s="1000" t="s">
        <v>1510</v>
      </c>
      <c r="B1180" s="1000" t="s">
        <v>738</v>
      </c>
      <c r="C1180" s="1000">
        <v>2</v>
      </c>
      <c r="D1180" s="1001">
        <v>46106</v>
      </c>
      <c r="E1180" s="1001">
        <v>46107</v>
      </c>
      <c r="F1180" s="1001">
        <v>46106</v>
      </c>
      <c r="G1180" s="1001">
        <v>46107</v>
      </c>
      <c r="H1180" s="1001">
        <v>6098.34</v>
      </c>
      <c r="I1180" s="1002">
        <v>6098.34</v>
      </c>
      <c r="J1180" s="1002">
        <v>6098.34</v>
      </c>
      <c r="K1180" s="1004">
        <v>1</v>
      </c>
      <c r="L1180" s="1004">
        <v>1</v>
      </c>
      <c r="M1180" s="1000">
        <v>0</v>
      </c>
      <c r="N1180" s="1000">
        <v>0</v>
      </c>
      <c r="O1180" s="1000">
        <v>0</v>
      </c>
      <c r="P1180" s="1000" t="s">
        <v>364</v>
      </c>
      <c r="Q1180" s="1000">
        <v>1</v>
      </c>
      <c r="R1180" s="1000">
        <v>1</v>
      </c>
      <c r="S1180" s="1000">
        <v>0</v>
      </c>
      <c r="T1180" s="1000">
        <v>0</v>
      </c>
    </row>
    <row r="1181" spans="1:20" outlineLevel="4">
      <c r="A1181" s="981" t="s">
        <v>645</v>
      </c>
      <c r="B1181" s="981"/>
      <c r="C1181" s="981">
        <v>2</v>
      </c>
      <c r="D1181" s="982">
        <v>46106</v>
      </c>
      <c r="E1181" s="982">
        <v>46107</v>
      </c>
      <c r="F1181" s="982">
        <v>46106</v>
      </c>
      <c r="G1181" s="982">
        <v>46107</v>
      </c>
      <c r="H1181" s="982">
        <v>407.52</v>
      </c>
      <c r="I1181" s="981">
        <v>407.52</v>
      </c>
      <c r="J1181" s="981">
        <v>407.52</v>
      </c>
      <c r="K1181" s="984">
        <v>1</v>
      </c>
      <c r="L1181" s="984">
        <v>1</v>
      </c>
      <c r="M1181" s="981">
        <v>0</v>
      </c>
      <c r="N1181" s="981">
        <v>0</v>
      </c>
      <c r="O1181" s="981">
        <v>0</v>
      </c>
      <c r="P1181" s="981"/>
      <c r="Q1181" s="981">
        <v>1</v>
      </c>
      <c r="R1181" s="981">
        <v>1</v>
      </c>
      <c r="S1181" s="981">
        <v>0</v>
      </c>
      <c r="T1181" s="981">
        <v>0</v>
      </c>
    </row>
    <row r="1182" spans="1:20" outlineLevel="5">
      <c r="A1182" s="936" t="s">
        <v>1511</v>
      </c>
      <c r="B1182" s="936" t="s">
        <v>740</v>
      </c>
      <c r="C1182" s="936">
        <v>2</v>
      </c>
      <c r="D1182" s="937">
        <v>46106</v>
      </c>
      <c r="E1182" s="937">
        <v>46107</v>
      </c>
      <c r="F1182" s="937">
        <v>46106</v>
      </c>
      <c r="G1182" s="937">
        <v>46107</v>
      </c>
      <c r="H1182" s="937">
        <v>407.52</v>
      </c>
      <c r="I1182" s="936">
        <v>407.52</v>
      </c>
      <c r="J1182" s="936">
        <v>407.52</v>
      </c>
      <c r="K1182" s="939">
        <v>1</v>
      </c>
      <c r="L1182" s="939">
        <v>1</v>
      </c>
      <c r="M1182" s="936">
        <v>0</v>
      </c>
      <c r="N1182" s="936">
        <v>0</v>
      </c>
      <c r="O1182" s="936">
        <v>0</v>
      </c>
      <c r="P1182" s="936" t="s">
        <v>364</v>
      </c>
      <c r="Q1182" s="936">
        <v>1</v>
      </c>
      <c r="R1182" s="936">
        <v>1</v>
      </c>
      <c r="S1182" s="936">
        <v>0</v>
      </c>
      <c r="T1182" s="936">
        <v>0</v>
      </c>
    </row>
    <row r="1183" spans="1:20" outlineLevel="4">
      <c r="A1183" s="981" t="s">
        <v>741</v>
      </c>
      <c r="B1183" s="981"/>
      <c r="C1183" s="981">
        <v>2</v>
      </c>
      <c r="D1183" s="982">
        <v>46106</v>
      </c>
      <c r="E1183" s="982">
        <v>46107</v>
      </c>
      <c r="F1183" s="982">
        <v>46106</v>
      </c>
      <c r="G1183" s="982">
        <v>46107</v>
      </c>
      <c r="H1183" s="982">
        <v>22.71</v>
      </c>
      <c r="I1183" s="981">
        <v>22.71</v>
      </c>
      <c r="J1183" s="981">
        <v>22.71</v>
      </c>
      <c r="K1183" s="984">
        <v>1</v>
      </c>
      <c r="L1183" s="984">
        <v>1</v>
      </c>
      <c r="M1183" s="981">
        <v>0</v>
      </c>
      <c r="N1183" s="981">
        <v>0</v>
      </c>
      <c r="O1183" s="981">
        <v>0</v>
      </c>
      <c r="P1183" s="981"/>
      <c r="Q1183" s="981">
        <v>1</v>
      </c>
      <c r="R1183" s="981">
        <v>1</v>
      </c>
      <c r="S1183" s="981">
        <v>0</v>
      </c>
      <c r="T1183" s="981">
        <v>0</v>
      </c>
    </row>
    <row r="1184" spans="1:20" outlineLevel="5">
      <c r="A1184" s="936" t="s">
        <v>1512</v>
      </c>
      <c r="B1184" s="936" t="s">
        <v>743</v>
      </c>
      <c r="C1184" s="936">
        <v>2</v>
      </c>
      <c r="D1184" s="937">
        <v>46106</v>
      </c>
      <c r="E1184" s="937">
        <v>46107</v>
      </c>
      <c r="F1184" s="937">
        <v>46106</v>
      </c>
      <c r="G1184" s="937">
        <v>46107</v>
      </c>
      <c r="H1184" s="938">
        <v>22.71</v>
      </c>
      <c r="I1184" s="938">
        <v>22.71</v>
      </c>
      <c r="J1184" s="938">
        <v>22.71</v>
      </c>
      <c r="K1184" s="940">
        <v>1</v>
      </c>
      <c r="L1184" s="940">
        <v>1</v>
      </c>
      <c r="M1184" s="938">
        <v>0</v>
      </c>
      <c r="N1184" s="936">
        <v>0</v>
      </c>
      <c r="O1184" s="936">
        <v>0</v>
      </c>
      <c r="P1184" s="938" t="s">
        <v>364</v>
      </c>
      <c r="Q1184" s="936">
        <v>1</v>
      </c>
      <c r="R1184" s="936">
        <v>1</v>
      </c>
      <c r="S1184" s="936">
        <v>0</v>
      </c>
      <c r="T1184" s="936">
        <v>0</v>
      </c>
    </row>
    <row r="1185" spans="1:20" outlineLevel="1">
      <c r="A1185" s="950" t="s">
        <v>807</v>
      </c>
      <c r="B1185" s="950"/>
      <c r="C1185" s="950">
        <v>148</v>
      </c>
      <c r="D1185" s="951">
        <v>46079</v>
      </c>
      <c r="E1185" s="951">
        <v>46260</v>
      </c>
      <c r="F1185" s="951">
        <v>46079</v>
      </c>
      <c r="G1185" s="951"/>
      <c r="H1185" s="952">
        <v>1839956.04</v>
      </c>
      <c r="I1185" s="952">
        <v>1816202.83</v>
      </c>
      <c r="J1185" s="952">
        <v>1839956.04</v>
      </c>
      <c r="K1185" s="954">
        <v>1</v>
      </c>
      <c r="L1185" s="954">
        <v>0.98709999999999998</v>
      </c>
      <c r="M1185" s="952">
        <v>0</v>
      </c>
      <c r="N1185" s="950">
        <v>0</v>
      </c>
      <c r="O1185" s="950">
        <v>0</v>
      </c>
      <c r="P1185" s="952"/>
      <c r="Q1185" s="950">
        <v>202</v>
      </c>
      <c r="R1185" s="950">
        <v>190</v>
      </c>
      <c r="S1185" s="950">
        <v>12</v>
      </c>
      <c r="T1185" s="950">
        <v>0</v>
      </c>
    </row>
    <row r="1186" spans="1:20" outlineLevel="2">
      <c r="A1186" s="959" t="s">
        <v>808</v>
      </c>
      <c r="B1186" s="959"/>
      <c r="C1186" s="959">
        <v>142</v>
      </c>
      <c r="D1186" s="960">
        <v>46086</v>
      </c>
      <c r="E1186" s="960">
        <v>46260</v>
      </c>
      <c r="F1186" s="960">
        <v>46086</v>
      </c>
      <c r="G1186" s="960"/>
      <c r="H1186" s="961">
        <v>999589.41</v>
      </c>
      <c r="I1186" s="961">
        <v>981462.29</v>
      </c>
      <c r="J1186" s="961">
        <v>999589.41</v>
      </c>
      <c r="K1186" s="963">
        <v>1</v>
      </c>
      <c r="L1186" s="963">
        <v>0.9819</v>
      </c>
      <c r="M1186" s="959">
        <v>0</v>
      </c>
      <c r="N1186" s="959">
        <v>0</v>
      </c>
      <c r="O1186" s="959">
        <v>0</v>
      </c>
      <c r="P1186" s="959"/>
      <c r="Q1186" s="959">
        <v>108</v>
      </c>
      <c r="R1186" s="959">
        <v>99</v>
      </c>
      <c r="S1186" s="959">
        <v>9</v>
      </c>
      <c r="T1186" s="959">
        <v>0</v>
      </c>
    </row>
    <row r="1187" spans="1:20" outlineLevel="3">
      <c r="A1187" s="967" t="s">
        <v>809</v>
      </c>
      <c r="B1187" s="967"/>
      <c r="C1187" s="967">
        <v>112</v>
      </c>
      <c r="D1187" s="968">
        <v>46086</v>
      </c>
      <c r="E1187" s="968">
        <v>46225</v>
      </c>
      <c r="F1187" s="968">
        <v>46086</v>
      </c>
      <c r="G1187" s="968">
        <v>46273</v>
      </c>
      <c r="H1187" s="968">
        <v>0</v>
      </c>
      <c r="I1187" s="967">
        <v>0</v>
      </c>
      <c r="J1187" s="967">
        <v>0</v>
      </c>
      <c r="K1187" s="971">
        <v>0</v>
      </c>
      <c r="L1187" s="971">
        <v>0</v>
      </c>
      <c r="M1187" s="967">
        <v>0</v>
      </c>
      <c r="N1187" s="967">
        <v>0</v>
      </c>
      <c r="O1187" s="967">
        <v>0</v>
      </c>
      <c r="P1187" s="967"/>
      <c r="Q1187" s="967">
        <v>28</v>
      </c>
      <c r="R1187" s="967">
        <v>28</v>
      </c>
      <c r="S1187" s="967">
        <v>0</v>
      </c>
      <c r="T1187" s="967">
        <v>0</v>
      </c>
    </row>
    <row r="1188" spans="1:20" outlineLevel="4">
      <c r="A1188" s="981" t="s">
        <v>609</v>
      </c>
      <c r="B1188" s="981"/>
      <c r="C1188" s="981">
        <v>49</v>
      </c>
      <c r="D1188" s="982">
        <v>46088</v>
      </c>
      <c r="E1188" s="982">
        <v>46149</v>
      </c>
      <c r="F1188" s="982">
        <v>46088</v>
      </c>
      <c r="G1188" s="982">
        <v>46148</v>
      </c>
      <c r="H1188" s="982">
        <v>0</v>
      </c>
      <c r="I1188" s="981">
        <v>0</v>
      </c>
      <c r="J1188" s="981">
        <v>0</v>
      </c>
      <c r="K1188" s="984">
        <v>0</v>
      </c>
      <c r="L1188" s="984">
        <v>0</v>
      </c>
      <c r="M1188" s="981">
        <v>0</v>
      </c>
      <c r="N1188" s="981">
        <v>0</v>
      </c>
      <c r="O1188" s="981">
        <v>0</v>
      </c>
      <c r="P1188" s="981"/>
      <c r="Q1188" s="981">
        <v>3</v>
      </c>
      <c r="R1188" s="981">
        <v>3</v>
      </c>
      <c r="S1188" s="981">
        <v>0</v>
      </c>
      <c r="T1188" s="981">
        <v>0</v>
      </c>
    </row>
    <row r="1189" spans="1:20" outlineLevel="5">
      <c r="A1189" s="936" t="s">
        <v>1514</v>
      </c>
      <c r="B1189" s="936" t="s">
        <v>613</v>
      </c>
      <c r="C1189" s="936">
        <v>49</v>
      </c>
      <c r="D1189" s="937">
        <v>46088</v>
      </c>
      <c r="E1189" s="937">
        <v>46149</v>
      </c>
      <c r="F1189" s="937">
        <v>46088</v>
      </c>
      <c r="G1189" s="937">
        <v>46148</v>
      </c>
      <c r="H1189" s="937">
        <v>0</v>
      </c>
      <c r="I1189" s="936">
        <v>0</v>
      </c>
      <c r="J1189" s="936">
        <v>0</v>
      </c>
      <c r="K1189" s="939">
        <v>1</v>
      </c>
      <c r="L1189" s="939">
        <v>1</v>
      </c>
      <c r="M1189" s="936">
        <v>0</v>
      </c>
      <c r="N1189" s="936">
        <v>0</v>
      </c>
      <c r="O1189" s="936">
        <v>0</v>
      </c>
      <c r="P1189" s="936" t="s">
        <v>364</v>
      </c>
      <c r="Q1189" s="936">
        <v>1</v>
      </c>
      <c r="R1189" s="936">
        <v>1</v>
      </c>
      <c r="S1189" s="936">
        <v>0</v>
      </c>
      <c r="T1189" s="936">
        <v>0</v>
      </c>
    </row>
    <row r="1190" spans="1:20" outlineLevel="5">
      <c r="A1190" s="936" t="s">
        <v>1515</v>
      </c>
      <c r="B1190" s="936" t="s">
        <v>615</v>
      </c>
      <c r="C1190" s="936">
        <v>43</v>
      </c>
      <c r="D1190" s="937">
        <v>46095</v>
      </c>
      <c r="E1190" s="937">
        <v>46149</v>
      </c>
      <c r="F1190" s="937">
        <v>46095</v>
      </c>
      <c r="G1190" s="937">
        <v>46148</v>
      </c>
      <c r="H1190" s="937">
        <v>0</v>
      </c>
      <c r="I1190" s="936">
        <v>0</v>
      </c>
      <c r="J1190" s="936">
        <v>0</v>
      </c>
      <c r="K1190" s="939">
        <v>1</v>
      </c>
      <c r="L1190" s="939">
        <v>1</v>
      </c>
      <c r="M1190" s="936">
        <v>0</v>
      </c>
      <c r="N1190" s="936">
        <v>0</v>
      </c>
      <c r="O1190" s="936">
        <v>0</v>
      </c>
      <c r="P1190" s="936" t="s">
        <v>364</v>
      </c>
      <c r="Q1190" s="936">
        <v>1</v>
      </c>
      <c r="R1190" s="936">
        <v>1</v>
      </c>
      <c r="S1190" s="936">
        <v>0</v>
      </c>
      <c r="T1190" s="936">
        <v>0</v>
      </c>
    </row>
    <row r="1191" spans="1:20" outlineLevel="5">
      <c r="A1191" s="1000" t="s">
        <v>1513</v>
      </c>
      <c r="B1191" s="1000" t="s">
        <v>611</v>
      </c>
      <c r="C1191" s="1000">
        <v>33</v>
      </c>
      <c r="D1191" s="1001">
        <v>46111</v>
      </c>
      <c r="E1191" s="1001">
        <v>46149</v>
      </c>
      <c r="F1191" s="1001">
        <v>46111</v>
      </c>
      <c r="G1191" s="1001">
        <v>46148</v>
      </c>
      <c r="H1191" s="1001">
        <v>0</v>
      </c>
      <c r="I1191" s="1000">
        <v>0</v>
      </c>
      <c r="J1191" s="1000">
        <v>0</v>
      </c>
      <c r="K1191" s="1004">
        <v>1</v>
      </c>
      <c r="L1191" s="1004">
        <v>1</v>
      </c>
      <c r="M1191" s="1000">
        <v>0</v>
      </c>
      <c r="N1191" s="1000">
        <v>0</v>
      </c>
      <c r="O1191" s="1000">
        <v>0</v>
      </c>
      <c r="P1191" s="1000" t="s">
        <v>364</v>
      </c>
      <c r="Q1191" s="1000">
        <v>1</v>
      </c>
      <c r="R1191" s="1000">
        <v>1</v>
      </c>
      <c r="S1191" s="1000">
        <v>0</v>
      </c>
      <c r="T1191" s="1000">
        <v>0</v>
      </c>
    </row>
    <row r="1192" spans="1:20" outlineLevel="4">
      <c r="A1192" s="981" t="s">
        <v>616</v>
      </c>
      <c r="B1192" s="981"/>
      <c r="C1192" s="981">
        <v>35</v>
      </c>
      <c r="D1192" s="982">
        <v>46109</v>
      </c>
      <c r="E1192" s="982">
        <v>46149</v>
      </c>
      <c r="F1192" s="982">
        <v>46109</v>
      </c>
      <c r="G1192" s="982">
        <v>46148</v>
      </c>
      <c r="H1192" s="982">
        <v>0</v>
      </c>
      <c r="I1192" s="981">
        <v>0</v>
      </c>
      <c r="J1192" s="981">
        <v>0</v>
      </c>
      <c r="K1192" s="984">
        <v>0</v>
      </c>
      <c r="L1192" s="984">
        <v>0</v>
      </c>
      <c r="M1192" s="981">
        <v>0</v>
      </c>
      <c r="N1192" s="981">
        <v>0</v>
      </c>
      <c r="O1192" s="981">
        <v>0</v>
      </c>
      <c r="P1192" s="981"/>
      <c r="Q1192" s="981">
        <v>2</v>
      </c>
      <c r="R1192" s="981">
        <v>2</v>
      </c>
      <c r="S1192" s="981">
        <v>0</v>
      </c>
      <c r="T1192" s="981">
        <v>0</v>
      </c>
    </row>
    <row r="1193" spans="1:20" outlineLevel="5">
      <c r="A1193" s="936" t="s">
        <v>1517</v>
      </c>
      <c r="B1193" s="936" t="s">
        <v>624</v>
      </c>
      <c r="C1193" s="936">
        <v>35</v>
      </c>
      <c r="D1193" s="937">
        <v>46109</v>
      </c>
      <c r="E1193" s="937">
        <v>46149</v>
      </c>
      <c r="F1193" s="937">
        <v>46109</v>
      </c>
      <c r="G1193" s="937">
        <v>46148</v>
      </c>
      <c r="H1193" s="937">
        <v>0</v>
      </c>
      <c r="I1193" s="936">
        <v>0</v>
      </c>
      <c r="J1193" s="936">
        <v>0</v>
      </c>
      <c r="K1193" s="939">
        <v>1</v>
      </c>
      <c r="L1193" s="939">
        <v>1</v>
      </c>
      <c r="M1193" s="936">
        <v>0</v>
      </c>
      <c r="N1193" s="936">
        <v>0</v>
      </c>
      <c r="O1193" s="936">
        <v>0</v>
      </c>
      <c r="P1193" s="936" t="s">
        <v>364</v>
      </c>
      <c r="Q1193" s="936">
        <v>1</v>
      </c>
      <c r="R1193" s="936">
        <v>1</v>
      </c>
      <c r="S1193" s="936">
        <v>0</v>
      </c>
      <c r="T1193" s="936">
        <v>0</v>
      </c>
    </row>
    <row r="1194" spans="1:20" outlineLevel="5">
      <c r="A1194" s="1000" t="s">
        <v>1516</v>
      </c>
      <c r="B1194" s="1000" t="s">
        <v>618</v>
      </c>
      <c r="C1194" s="1000">
        <v>34</v>
      </c>
      <c r="D1194" s="1001">
        <v>46110</v>
      </c>
      <c r="E1194" s="1001">
        <v>46149</v>
      </c>
      <c r="F1194" s="1001">
        <v>46110</v>
      </c>
      <c r="G1194" s="1001">
        <v>46148</v>
      </c>
      <c r="H1194" s="1001">
        <v>0</v>
      </c>
      <c r="I1194" s="1000">
        <v>0</v>
      </c>
      <c r="J1194" s="1000">
        <v>0</v>
      </c>
      <c r="K1194" s="1004">
        <v>1</v>
      </c>
      <c r="L1194" s="1004">
        <v>1</v>
      </c>
      <c r="M1194" s="1000">
        <v>0</v>
      </c>
      <c r="N1194" s="1000">
        <v>0</v>
      </c>
      <c r="O1194" s="1000">
        <v>0</v>
      </c>
      <c r="P1194" s="1000" t="s">
        <v>364</v>
      </c>
      <c r="Q1194" s="1000">
        <v>1</v>
      </c>
      <c r="R1194" s="1000">
        <v>1</v>
      </c>
      <c r="S1194" s="1000">
        <v>0</v>
      </c>
      <c r="T1194" s="1000">
        <v>0</v>
      </c>
    </row>
    <row r="1195" spans="1:20" outlineLevel="4">
      <c r="A1195" s="981" t="s">
        <v>627</v>
      </c>
      <c r="B1195" s="981"/>
      <c r="C1195" s="981">
        <v>39</v>
      </c>
      <c r="D1195" s="982">
        <v>46099</v>
      </c>
      <c r="E1195" s="982">
        <v>46149</v>
      </c>
      <c r="F1195" s="982">
        <v>46099</v>
      </c>
      <c r="G1195" s="982">
        <v>46148</v>
      </c>
      <c r="H1195" s="982">
        <v>0</v>
      </c>
      <c r="I1195" s="981">
        <v>0</v>
      </c>
      <c r="J1195" s="981">
        <v>0</v>
      </c>
      <c r="K1195" s="984">
        <v>0</v>
      </c>
      <c r="L1195" s="984">
        <v>0</v>
      </c>
      <c r="M1195" s="981">
        <v>0</v>
      </c>
      <c r="N1195" s="981">
        <v>0</v>
      </c>
      <c r="O1195" s="981">
        <v>0</v>
      </c>
      <c r="P1195" s="981"/>
      <c r="Q1195" s="981">
        <v>1</v>
      </c>
      <c r="R1195" s="981">
        <v>1</v>
      </c>
      <c r="S1195" s="981">
        <v>0</v>
      </c>
      <c r="T1195" s="981">
        <v>0</v>
      </c>
    </row>
    <row r="1196" spans="1:20" outlineLevel="5">
      <c r="A1196" s="936" t="s">
        <v>1518</v>
      </c>
      <c r="B1196" s="936" t="s">
        <v>629</v>
      </c>
      <c r="C1196" s="936">
        <v>39</v>
      </c>
      <c r="D1196" s="937">
        <v>46099</v>
      </c>
      <c r="E1196" s="937">
        <v>46149</v>
      </c>
      <c r="F1196" s="937">
        <v>46099</v>
      </c>
      <c r="G1196" s="937">
        <v>46148</v>
      </c>
      <c r="H1196" s="937">
        <v>0</v>
      </c>
      <c r="I1196" s="936">
        <v>0</v>
      </c>
      <c r="J1196" s="936">
        <v>0</v>
      </c>
      <c r="K1196" s="939">
        <v>1</v>
      </c>
      <c r="L1196" s="939">
        <v>1</v>
      </c>
      <c r="M1196" s="936">
        <v>0</v>
      </c>
      <c r="N1196" s="936">
        <v>0</v>
      </c>
      <c r="O1196" s="936">
        <v>0</v>
      </c>
      <c r="P1196" s="936" t="s">
        <v>364</v>
      </c>
      <c r="Q1196" s="936">
        <v>1</v>
      </c>
      <c r="R1196" s="936">
        <v>1</v>
      </c>
      <c r="S1196" s="936">
        <v>0</v>
      </c>
      <c r="T1196" s="936">
        <v>0</v>
      </c>
    </row>
    <row r="1197" spans="1:20" outlineLevel="4">
      <c r="A1197" s="981" t="s">
        <v>630</v>
      </c>
      <c r="B1197" s="981"/>
      <c r="C1197" s="981">
        <v>38</v>
      </c>
      <c r="D1197" s="982">
        <v>46105</v>
      </c>
      <c r="E1197" s="982">
        <v>46149</v>
      </c>
      <c r="F1197" s="982">
        <v>46105</v>
      </c>
      <c r="G1197" s="982">
        <v>46148</v>
      </c>
      <c r="H1197" s="982">
        <v>0</v>
      </c>
      <c r="I1197" s="981">
        <v>0</v>
      </c>
      <c r="J1197" s="981">
        <v>0</v>
      </c>
      <c r="K1197" s="984">
        <v>0</v>
      </c>
      <c r="L1197" s="984">
        <v>0</v>
      </c>
      <c r="M1197" s="981">
        <v>0</v>
      </c>
      <c r="N1197" s="981">
        <v>0</v>
      </c>
      <c r="O1197" s="981">
        <v>0</v>
      </c>
      <c r="P1197" s="981"/>
      <c r="Q1197" s="981">
        <v>2</v>
      </c>
      <c r="R1197" s="981">
        <v>2</v>
      </c>
      <c r="S1197" s="981">
        <v>0</v>
      </c>
      <c r="T1197" s="981">
        <v>0</v>
      </c>
    </row>
    <row r="1198" spans="1:20" outlineLevel="5">
      <c r="A1198" s="936" t="s">
        <v>1519</v>
      </c>
      <c r="B1198" s="936" t="s">
        <v>632</v>
      </c>
      <c r="C1198" s="936">
        <v>38</v>
      </c>
      <c r="D1198" s="937">
        <v>46105</v>
      </c>
      <c r="E1198" s="937">
        <v>46149</v>
      </c>
      <c r="F1198" s="937">
        <v>46105</v>
      </c>
      <c r="G1198" s="937">
        <v>46148</v>
      </c>
      <c r="H1198" s="937">
        <v>0</v>
      </c>
      <c r="I1198" s="936">
        <v>0</v>
      </c>
      <c r="J1198" s="936">
        <v>0</v>
      </c>
      <c r="K1198" s="939">
        <v>1</v>
      </c>
      <c r="L1198" s="939">
        <v>1</v>
      </c>
      <c r="M1198" s="936">
        <v>0</v>
      </c>
      <c r="N1198" s="936">
        <v>0</v>
      </c>
      <c r="O1198" s="936">
        <v>0</v>
      </c>
      <c r="P1198" s="936" t="s">
        <v>364</v>
      </c>
      <c r="Q1198" s="936">
        <v>1</v>
      </c>
      <c r="R1198" s="936">
        <v>1</v>
      </c>
      <c r="S1198" s="936">
        <v>0</v>
      </c>
      <c r="T1198" s="936">
        <v>0</v>
      </c>
    </row>
    <row r="1199" spans="1:20" outlineLevel="5">
      <c r="A1199" s="1000" t="s">
        <v>1520</v>
      </c>
      <c r="B1199" s="1000" t="s">
        <v>634</v>
      </c>
      <c r="C1199" s="1000">
        <v>38</v>
      </c>
      <c r="D1199" s="1001">
        <v>46105</v>
      </c>
      <c r="E1199" s="1001">
        <v>46149</v>
      </c>
      <c r="F1199" s="1001">
        <v>46105</v>
      </c>
      <c r="G1199" s="1001">
        <v>46148</v>
      </c>
      <c r="H1199" s="1001">
        <v>0</v>
      </c>
      <c r="I1199" s="1000">
        <v>0</v>
      </c>
      <c r="J1199" s="1000">
        <v>0</v>
      </c>
      <c r="K1199" s="1004">
        <v>1</v>
      </c>
      <c r="L1199" s="1004">
        <v>1</v>
      </c>
      <c r="M1199" s="1000">
        <v>0</v>
      </c>
      <c r="N1199" s="1000">
        <v>0</v>
      </c>
      <c r="O1199" s="1000">
        <v>0</v>
      </c>
      <c r="P1199" s="1000" t="s">
        <v>364</v>
      </c>
      <c r="Q1199" s="1000">
        <v>1</v>
      </c>
      <c r="R1199" s="1000">
        <v>1</v>
      </c>
      <c r="S1199" s="1000">
        <v>0</v>
      </c>
      <c r="T1199" s="1000">
        <v>0</v>
      </c>
    </row>
    <row r="1200" spans="1:20" outlineLevel="4">
      <c r="A1200" s="981" t="s">
        <v>635</v>
      </c>
      <c r="B1200" s="981"/>
      <c r="C1200" s="981">
        <v>34</v>
      </c>
      <c r="D1200" s="982">
        <v>46110</v>
      </c>
      <c r="E1200" s="982">
        <v>46149</v>
      </c>
      <c r="F1200" s="982">
        <v>46110</v>
      </c>
      <c r="G1200" s="982">
        <v>46148</v>
      </c>
      <c r="H1200" s="982">
        <v>0</v>
      </c>
      <c r="I1200" s="981">
        <v>0</v>
      </c>
      <c r="J1200" s="981">
        <v>0</v>
      </c>
      <c r="K1200" s="984">
        <v>0</v>
      </c>
      <c r="L1200" s="984">
        <v>0</v>
      </c>
      <c r="M1200" s="981">
        <v>0</v>
      </c>
      <c r="N1200" s="981">
        <v>0</v>
      </c>
      <c r="O1200" s="981">
        <v>0</v>
      </c>
      <c r="P1200" s="981"/>
      <c r="Q1200" s="981">
        <v>2</v>
      </c>
      <c r="R1200" s="981">
        <v>2</v>
      </c>
      <c r="S1200" s="981">
        <v>0</v>
      </c>
      <c r="T1200" s="981">
        <v>0</v>
      </c>
    </row>
    <row r="1201" spans="1:20" outlineLevel="5">
      <c r="A1201" s="936" t="s">
        <v>1521</v>
      </c>
      <c r="B1201" s="936" t="s">
        <v>637</v>
      </c>
      <c r="C1201" s="936">
        <v>34</v>
      </c>
      <c r="D1201" s="937">
        <v>46110</v>
      </c>
      <c r="E1201" s="937">
        <v>46149</v>
      </c>
      <c r="F1201" s="937">
        <v>46110</v>
      </c>
      <c r="G1201" s="937">
        <v>46148</v>
      </c>
      <c r="H1201" s="937">
        <v>0</v>
      </c>
      <c r="I1201" s="936">
        <v>0</v>
      </c>
      <c r="J1201" s="936">
        <v>0</v>
      </c>
      <c r="K1201" s="939">
        <v>1</v>
      </c>
      <c r="L1201" s="939">
        <v>1</v>
      </c>
      <c r="M1201" s="936">
        <v>0</v>
      </c>
      <c r="N1201" s="936">
        <v>0</v>
      </c>
      <c r="O1201" s="936">
        <v>0</v>
      </c>
      <c r="P1201" s="936" t="s">
        <v>364</v>
      </c>
      <c r="Q1201" s="936">
        <v>1</v>
      </c>
      <c r="R1201" s="936">
        <v>1</v>
      </c>
      <c r="S1201" s="936">
        <v>0</v>
      </c>
      <c r="T1201" s="936">
        <v>0</v>
      </c>
    </row>
    <row r="1202" spans="1:20" outlineLevel="5">
      <c r="A1202" s="1000" t="s">
        <v>1522</v>
      </c>
      <c r="B1202" s="1000" t="s">
        <v>639</v>
      </c>
      <c r="C1202" s="1000">
        <v>33</v>
      </c>
      <c r="D1202" s="1001">
        <v>46111</v>
      </c>
      <c r="E1202" s="1001">
        <v>46149</v>
      </c>
      <c r="F1202" s="1001">
        <v>46111</v>
      </c>
      <c r="G1202" s="1001">
        <v>46148</v>
      </c>
      <c r="H1202" s="1001">
        <v>0</v>
      </c>
      <c r="I1202" s="1000">
        <v>0</v>
      </c>
      <c r="J1202" s="1000">
        <v>0</v>
      </c>
      <c r="K1202" s="1004">
        <v>1</v>
      </c>
      <c r="L1202" s="1004">
        <v>1</v>
      </c>
      <c r="M1202" s="1000">
        <v>0</v>
      </c>
      <c r="N1202" s="1000">
        <v>0</v>
      </c>
      <c r="O1202" s="1000">
        <v>0</v>
      </c>
      <c r="P1202" s="1000" t="s">
        <v>364</v>
      </c>
      <c r="Q1202" s="1000">
        <v>1</v>
      </c>
      <c r="R1202" s="1000">
        <v>1</v>
      </c>
      <c r="S1202" s="1000">
        <v>0</v>
      </c>
      <c r="T1202" s="1000">
        <v>0</v>
      </c>
    </row>
    <row r="1203" spans="1:20" outlineLevel="4">
      <c r="A1203" s="981" t="s">
        <v>640</v>
      </c>
      <c r="B1203" s="981"/>
      <c r="C1203" s="981">
        <v>50</v>
      </c>
      <c r="D1203" s="982">
        <v>46086</v>
      </c>
      <c r="E1203" s="982">
        <v>46149</v>
      </c>
      <c r="F1203" s="982">
        <v>46086</v>
      </c>
      <c r="G1203" s="982">
        <v>46148</v>
      </c>
      <c r="H1203" s="982">
        <v>0</v>
      </c>
      <c r="I1203" s="981">
        <v>0</v>
      </c>
      <c r="J1203" s="981">
        <v>0</v>
      </c>
      <c r="K1203" s="984">
        <v>0</v>
      </c>
      <c r="L1203" s="984">
        <v>0</v>
      </c>
      <c r="M1203" s="981">
        <v>0</v>
      </c>
      <c r="N1203" s="981">
        <v>0</v>
      </c>
      <c r="O1203" s="981">
        <v>0</v>
      </c>
      <c r="P1203" s="981"/>
      <c r="Q1203" s="981">
        <v>2</v>
      </c>
      <c r="R1203" s="981">
        <v>2</v>
      </c>
      <c r="S1203" s="981">
        <v>0</v>
      </c>
      <c r="T1203" s="981">
        <v>0</v>
      </c>
    </row>
    <row r="1204" spans="1:20" outlineLevel="5">
      <c r="A1204" s="936" t="s">
        <v>1524</v>
      </c>
      <c r="B1204" s="936" t="s">
        <v>644</v>
      </c>
      <c r="C1204" s="936">
        <v>50</v>
      </c>
      <c r="D1204" s="937">
        <v>46086</v>
      </c>
      <c r="E1204" s="937">
        <v>46149</v>
      </c>
      <c r="F1204" s="937">
        <v>46086</v>
      </c>
      <c r="G1204" s="937">
        <v>46148</v>
      </c>
      <c r="H1204" s="937">
        <v>0</v>
      </c>
      <c r="I1204" s="936">
        <v>0</v>
      </c>
      <c r="J1204" s="936">
        <v>0</v>
      </c>
      <c r="K1204" s="939">
        <v>1</v>
      </c>
      <c r="L1204" s="939">
        <v>1</v>
      </c>
      <c r="M1204" s="936">
        <v>0</v>
      </c>
      <c r="N1204" s="936">
        <v>0</v>
      </c>
      <c r="O1204" s="936">
        <v>0</v>
      </c>
      <c r="P1204" s="936" t="s">
        <v>364</v>
      </c>
      <c r="Q1204" s="936">
        <v>1</v>
      </c>
      <c r="R1204" s="936">
        <v>1</v>
      </c>
      <c r="S1204" s="936">
        <v>0</v>
      </c>
      <c r="T1204" s="936">
        <v>0</v>
      </c>
    </row>
    <row r="1205" spans="1:20" outlineLevel="5">
      <c r="A1205" s="1000" t="s">
        <v>1523</v>
      </c>
      <c r="B1205" s="1000" t="s">
        <v>642</v>
      </c>
      <c r="C1205" s="1000">
        <v>49</v>
      </c>
      <c r="D1205" s="1001">
        <v>46088</v>
      </c>
      <c r="E1205" s="1001">
        <v>46149</v>
      </c>
      <c r="F1205" s="1001">
        <v>46088</v>
      </c>
      <c r="G1205" s="1001">
        <v>46148</v>
      </c>
      <c r="H1205" s="1001">
        <v>0</v>
      </c>
      <c r="I1205" s="1000">
        <v>0</v>
      </c>
      <c r="J1205" s="1001">
        <v>0</v>
      </c>
      <c r="K1205" s="1004">
        <v>1</v>
      </c>
      <c r="L1205" s="1004">
        <v>1</v>
      </c>
      <c r="M1205" s="1000">
        <v>0</v>
      </c>
      <c r="N1205" s="1000">
        <v>0</v>
      </c>
      <c r="O1205" s="1000">
        <v>0</v>
      </c>
      <c r="P1205" s="1000" t="s">
        <v>364</v>
      </c>
      <c r="Q1205" s="1000">
        <v>1</v>
      </c>
      <c r="R1205" s="1000">
        <v>1</v>
      </c>
      <c r="S1205" s="1000">
        <v>0</v>
      </c>
      <c r="T1205" s="1000">
        <v>0</v>
      </c>
    </row>
    <row r="1206" spans="1:20" outlineLevel="4">
      <c r="A1206" s="981" t="s">
        <v>645</v>
      </c>
      <c r="B1206" s="981"/>
      <c r="C1206" s="981">
        <v>59</v>
      </c>
      <c r="D1206" s="982">
        <v>46153</v>
      </c>
      <c r="E1206" s="982">
        <v>46225</v>
      </c>
      <c r="F1206" s="982">
        <v>46153</v>
      </c>
      <c r="G1206" s="982">
        <v>46273</v>
      </c>
      <c r="H1206" s="982">
        <v>0</v>
      </c>
      <c r="I1206" s="981">
        <v>0</v>
      </c>
      <c r="J1206" s="981">
        <v>0</v>
      </c>
      <c r="K1206" s="984">
        <v>0</v>
      </c>
      <c r="L1206" s="984">
        <v>0</v>
      </c>
      <c r="M1206" s="981">
        <v>0</v>
      </c>
      <c r="N1206" s="981">
        <v>0</v>
      </c>
      <c r="O1206" s="981">
        <v>0</v>
      </c>
      <c r="P1206" s="981"/>
      <c r="Q1206" s="981">
        <v>16</v>
      </c>
      <c r="R1206" s="981">
        <v>16</v>
      </c>
      <c r="S1206" s="981">
        <v>0</v>
      </c>
      <c r="T1206" s="981">
        <v>0</v>
      </c>
    </row>
    <row r="1207" spans="1:20" outlineLevel="5">
      <c r="A1207" s="936" t="s">
        <v>1525</v>
      </c>
      <c r="B1207" s="936" t="s">
        <v>3064</v>
      </c>
      <c r="C1207" s="936">
        <v>35</v>
      </c>
      <c r="D1207" s="937">
        <v>46153</v>
      </c>
      <c r="E1207" s="937">
        <v>46198</v>
      </c>
      <c r="F1207" s="937">
        <v>46153</v>
      </c>
      <c r="G1207" s="937">
        <v>46197</v>
      </c>
      <c r="H1207" s="937">
        <v>0</v>
      </c>
      <c r="I1207" s="936">
        <v>0</v>
      </c>
      <c r="J1207" s="937">
        <v>0</v>
      </c>
      <c r="K1207" s="939">
        <v>1</v>
      </c>
      <c r="L1207" s="939">
        <v>1</v>
      </c>
      <c r="M1207" s="936">
        <v>0</v>
      </c>
      <c r="N1207" s="936">
        <v>0</v>
      </c>
      <c r="O1207" s="936">
        <v>0</v>
      </c>
      <c r="P1207" s="936" t="s">
        <v>364</v>
      </c>
      <c r="Q1207" s="936">
        <v>1</v>
      </c>
      <c r="R1207" s="936">
        <v>1</v>
      </c>
      <c r="S1207" s="936">
        <v>0</v>
      </c>
      <c r="T1207" s="936">
        <v>0</v>
      </c>
    </row>
    <row r="1208" spans="1:20" outlineLevel="5">
      <c r="A1208" s="936" t="s">
        <v>1526</v>
      </c>
      <c r="B1208" s="936" t="s">
        <v>3067</v>
      </c>
      <c r="C1208" s="936">
        <v>35</v>
      </c>
      <c r="D1208" s="937">
        <v>46153</v>
      </c>
      <c r="E1208" s="937">
        <v>46198</v>
      </c>
      <c r="F1208" s="937">
        <v>46153</v>
      </c>
      <c r="G1208" s="937">
        <v>46197</v>
      </c>
      <c r="H1208" s="937">
        <v>0</v>
      </c>
      <c r="I1208" s="936">
        <v>0</v>
      </c>
      <c r="J1208" s="936">
        <v>0</v>
      </c>
      <c r="K1208" s="939">
        <v>1</v>
      </c>
      <c r="L1208" s="939">
        <v>1</v>
      </c>
      <c r="M1208" s="936">
        <v>0</v>
      </c>
      <c r="N1208" s="936">
        <v>0</v>
      </c>
      <c r="O1208" s="936">
        <v>0</v>
      </c>
      <c r="P1208" s="936" t="s">
        <v>364</v>
      </c>
      <c r="Q1208" s="936">
        <v>1</v>
      </c>
      <c r="R1208" s="936">
        <v>1</v>
      </c>
      <c r="S1208" s="936">
        <v>0</v>
      </c>
      <c r="T1208" s="936">
        <v>0</v>
      </c>
    </row>
    <row r="1209" spans="1:20" outlineLevel="5">
      <c r="A1209" s="936" t="s">
        <v>1527</v>
      </c>
      <c r="B1209" s="936" t="s">
        <v>3070</v>
      </c>
      <c r="C1209" s="936">
        <v>35</v>
      </c>
      <c r="D1209" s="937">
        <v>46153</v>
      </c>
      <c r="E1209" s="937">
        <v>46198</v>
      </c>
      <c r="F1209" s="937">
        <v>46153</v>
      </c>
      <c r="G1209" s="937">
        <v>46197</v>
      </c>
      <c r="H1209" s="937">
        <v>0</v>
      </c>
      <c r="I1209" s="936">
        <v>0</v>
      </c>
      <c r="J1209" s="937">
        <v>0</v>
      </c>
      <c r="K1209" s="939">
        <v>1</v>
      </c>
      <c r="L1209" s="939">
        <v>1</v>
      </c>
      <c r="M1209" s="936">
        <v>0</v>
      </c>
      <c r="N1209" s="936">
        <v>0</v>
      </c>
      <c r="O1209" s="936">
        <v>0</v>
      </c>
      <c r="P1209" s="936" t="s">
        <v>364</v>
      </c>
      <c r="Q1209" s="936">
        <v>1</v>
      </c>
      <c r="R1209" s="936">
        <v>1</v>
      </c>
      <c r="S1209" s="936">
        <v>0</v>
      </c>
      <c r="T1209" s="936">
        <v>0</v>
      </c>
    </row>
    <row r="1210" spans="1:20" outlineLevel="5">
      <c r="A1210" s="936" t="s">
        <v>1528</v>
      </c>
      <c r="B1210" s="936" t="s">
        <v>3073</v>
      </c>
      <c r="C1210" s="936">
        <v>35</v>
      </c>
      <c r="D1210" s="937">
        <v>46153</v>
      </c>
      <c r="E1210" s="937">
        <v>46198</v>
      </c>
      <c r="F1210" s="937">
        <v>46153</v>
      </c>
      <c r="G1210" s="937">
        <v>46197</v>
      </c>
      <c r="H1210" s="937">
        <v>0</v>
      </c>
      <c r="I1210" s="936">
        <v>0</v>
      </c>
      <c r="J1210" s="936">
        <v>0</v>
      </c>
      <c r="K1210" s="939">
        <v>1</v>
      </c>
      <c r="L1210" s="939">
        <v>1</v>
      </c>
      <c r="M1210" s="936">
        <v>0</v>
      </c>
      <c r="N1210" s="936">
        <v>0</v>
      </c>
      <c r="O1210" s="936">
        <v>0</v>
      </c>
      <c r="P1210" s="936" t="s">
        <v>364</v>
      </c>
      <c r="Q1210" s="936">
        <v>1</v>
      </c>
      <c r="R1210" s="936">
        <v>1</v>
      </c>
      <c r="S1210" s="936">
        <v>0</v>
      </c>
      <c r="T1210" s="936">
        <v>0</v>
      </c>
    </row>
    <row r="1211" spans="1:20" outlineLevel="5">
      <c r="A1211" s="936" t="s">
        <v>1529</v>
      </c>
      <c r="B1211" s="936" t="s">
        <v>3076</v>
      </c>
      <c r="C1211" s="936">
        <v>35</v>
      </c>
      <c r="D1211" s="937">
        <v>46153</v>
      </c>
      <c r="E1211" s="937">
        <v>46198</v>
      </c>
      <c r="F1211" s="937">
        <v>46153</v>
      </c>
      <c r="G1211" s="937">
        <v>46197</v>
      </c>
      <c r="H1211" s="937">
        <v>0</v>
      </c>
      <c r="I1211" s="936">
        <v>0</v>
      </c>
      <c r="J1211" s="937">
        <v>0</v>
      </c>
      <c r="K1211" s="939">
        <v>1</v>
      </c>
      <c r="L1211" s="939">
        <v>1</v>
      </c>
      <c r="M1211" s="936">
        <v>0</v>
      </c>
      <c r="N1211" s="936">
        <v>0</v>
      </c>
      <c r="O1211" s="936">
        <v>0</v>
      </c>
      <c r="P1211" s="936" t="s">
        <v>364</v>
      </c>
      <c r="Q1211" s="936">
        <v>1</v>
      </c>
      <c r="R1211" s="936">
        <v>1</v>
      </c>
      <c r="S1211" s="936">
        <v>0</v>
      </c>
      <c r="T1211" s="936">
        <v>0</v>
      </c>
    </row>
    <row r="1212" spans="1:20" outlineLevel="5">
      <c r="A1212" s="936" t="s">
        <v>1530</v>
      </c>
      <c r="B1212" s="936" t="s">
        <v>3079</v>
      </c>
      <c r="C1212" s="936">
        <v>35</v>
      </c>
      <c r="D1212" s="937">
        <v>46153</v>
      </c>
      <c r="E1212" s="937">
        <v>46198</v>
      </c>
      <c r="F1212" s="937">
        <v>46153</v>
      </c>
      <c r="G1212" s="937">
        <v>46197</v>
      </c>
      <c r="H1212" s="937">
        <v>0</v>
      </c>
      <c r="I1212" s="936">
        <v>0</v>
      </c>
      <c r="J1212" s="936">
        <v>0</v>
      </c>
      <c r="K1212" s="939">
        <v>1</v>
      </c>
      <c r="L1212" s="939">
        <v>1</v>
      </c>
      <c r="M1212" s="936">
        <v>0</v>
      </c>
      <c r="N1212" s="936">
        <v>0</v>
      </c>
      <c r="O1212" s="936">
        <v>0</v>
      </c>
      <c r="P1212" s="936" t="s">
        <v>364</v>
      </c>
      <c r="Q1212" s="936">
        <v>1</v>
      </c>
      <c r="R1212" s="936">
        <v>1</v>
      </c>
      <c r="S1212" s="936">
        <v>0</v>
      </c>
      <c r="T1212" s="936">
        <v>0</v>
      </c>
    </row>
    <row r="1213" spans="1:20" outlineLevel="5">
      <c r="A1213" s="936" t="s">
        <v>1531</v>
      </c>
      <c r="B1213" s="936" t="s">
        <v>3082</v>
      </c>
      <c r="C1213" s="936">
        <v>35</v>
      </c>
      <c r="D1213" s="937">
        <v>46153</v>
      </c>
      <c r="E1213" s="937">
        <v>46198</v>
      </c>
      <c r="F1213" s="937">
        <v>46153</v>
      </c>
      <c r="G1213" s="937">
        <v>46197</v>
      </c>
      <c r="H1213" s="937">
        <v>0</v>
      </c>
      <c r="I1213" s="936">
        <v>0</v>
      </c>
      <c r="J1213" s="936">
        <v>0</v>
      </c>
      <c r="K1213" s="939">
        <v>1</v>
      </c>
      <c r="L1213" s="939">
        <v>1</v>
      </c>
      <c r="M1213" s="936">
        <v>0</v>
      </c>
      <c r="N1213" s="936">
        <v>0</v>
      </c>
      <c r="O1213" s="936">
        <v>0</v>
      </c>
      <c r="P1213" s="936" t="s">
        <v>364</v>
      </c>
      <c r="Q1213" s="936">
        <v>1</v>
      </c>
      <c r="R1213" s="936">
        <v>1</v>
      </c>
      <c r="S1213" s="936">
        <v>0</v>
      </c>
      <c r="T1213" s="936">
        <v>0</v>
      </c>
    </row>
    <row r="1214" spans="1:20" outlineLevel="5">
      <c r="A1214" s="936" t="s">
        <v>1532</v>
      </c>
      <c r="B1214" s="936" t="s">
        <v>3085</v>
      </c>
      <c r="C1214" s="936">
        <v>35</v>
      </c>
      <c r="D1214" s="937">
        <v>46153</v>
      </c>
      <c r="E1214" s="937">
        <v>46198</v>
      </c>
      <c r="F1214" s="937">
        <v>46153</v>
      </c>
      <c r="G1214" s="937">
        <v>46197</v>
      </c>
      <c r="H1214" s="937">
        <v>0</v>
      </c>
      <c r="I1214" s="936">
        <v>0</v>
      </c>
      <c r="J1214" s="936">
        <v>0</v>
      </c>
      <c r="K1214" s="939">
        <v>1</v>
      </c>
      <c r="L1214" s="939">
        <v>1</v>
      </c>
      <c r="M1214" s="936">
        <v>0</v>
      </c>
      <c r="N1214" s="936">
        <v>0</v>
      </c>
      <c r="O1214" s="936">
        <v>0</v>
      </c>
      <c r="P1214" s="936" t="s">
        <v>364</v>
      </c>
      <c r="Q1214" s="936">
        <v>1</v>
      </c>
      <c r="R1214" s="936">
        <v>1</v>
      </c>
      <c r="S1214" s="936">
        <v>0</v>
      </c>
      <c r="T1214" s="936">
        <v>0</v>
      </c>
    </row>
    <row r="1215" spans="1:20" outlineLevel="5">
      <c r="A1215" s="936" t="s">
        <v>3281</v>
      </c>
      <c r="B1215" s="936" t="s">
        <v>3066</v>
      </c>
      <c r="C1215" s="936">
        <v>7</v>
      </c>
      <c r="D1215" s="937">
        <v>46210</v>
      </c>
      <c r="E1215" s="937">
        <v>46217</v>
      </c>
      <c r="F1215" s="937">
        <v>46239</v>
      </c>
      <c r="G1215" s="937">
        <v>46273</v>
      </c>
      <c r="H1215" s="937">
        <v>0</v>
      </c>
      <c r="I1215" s="937">
        <v>0</v>
      </c>
      <c r="J1215" s="937">
        <v>0</v>
      </c>
      <c r="K1215" s="939">
        <v>1</v>
      </c>
      <c r="L1215" s="939">
        <v>1</v>
      </c>
      <c r="M1215" s="936">
        <v>0</v>
      </c>
      <c r="N1215" s="936">
        <v>0</v>
      </c>
      <c r="O1215" s="936">
        <v>0</v>
      </c>
      <c r="P1215" s="936" t="s">
        <v>364</v>
      </c>
      <c r="Q1215" s="936">
        <v>1</v>
      </c>
      <c r="R1215" s="936">
        <v>1</v>
      </c>
      <c r="S1215" s="936">
        <v>0</v>
      </c>
      <c r="T1215" s="936">
        <v>0</v>
      </c>
    </row>
    <row r="1216" spans="1:20" outlineLevel="5">
      <c r="A1216" s="936" t="s">
        <v>3282</v>
      </c>
      <c r="B1216" s="936" t="s">
        <v>3069</v>
      </c>
      <c r="C1216" s="936">
        <v>7</v>
      </c>
      <c r="D1216" s="937">
        <v>46210</v>
      </c>
      <c r="E1216" s="937">
        <v>46217</v>
      </c>
      <c r="F1216" s="937">
        <v>46239</v>
      </c>
      <c r="G1216" s="937">
        <v>46273</v>
      </c>
      <c r="H1216" s="937">
        <v>0</v>
      </c>
      <c r="I1216" s="936">
        <v>0</v>
      </c>
      <c r="J1216" s="936">
        <v>0</v>
      </c>
      <c r="K1216" s="939">
        <v>1</v>
      </c>
      <c r="L1216" s="939">
        <v>1</v>
      </c>
      <c r="M1216" s="936">
        <v>0</v>
      </c>
      <c r="N1216" s="936">
        <v>0</v>
      </c>
      <c r="O1216" s="936">
        <v>0</v>
      </c>
      <c r="P1216" s="936" t="s">
        <v>364</v>
      </c>
      <c r="Q1216" s="936">
        <v>1</v>
      </c>
      <c r="R1216" s="936">
        <v>1</v>
      </c>
      <c r="S1216" s="936">
        <v>0</v>
      </c>
      <c r="T1216" s="936">
        <v>0</v>
      </c>
    </row>
    <row r="1217" spans="1:20" outlineLevel="5">
      <c r="A1217" s="936" t="s">
        <v>3283</v>
      </c>
      <c r="B1217" s="936" t="s">
        <v>3072</v>
      </c>
      <c r="C1217" s="936">
        <v>7</v>
      </c>
      <c r="D1217" s="937">
        <v>46210</v>
      </c>
      <c r="E1217" s="937">
        <v>46217</v>
      </c>
      <c r="F1217" s="937">
        <v>46239</v>
      </c>
      <c r="G1217" s="937">
        <v>46273</v>
      </c>
      <c r="H1217" s="937">
        <v>0</v>
      </c>
      <c r="I1217" s="937">
        <v>0</v>
      </c>
      <c r="J1217" s="937">
        <v>0</v>
      </c>
      <c r="K1217" s="939">
        <v>1</v>
      </c>
      <c r="L1217" s="939">
        <v>1</v>
      </c>
      <c r="M1217" s="936">
        <v>0</v>
      </c>
      <c r="N1217" s="936">
        <v>0</v>
      </c>
      <c r="O1217" s="936">
        <v>0</v>
      </c>
      <c r="P1217" s="936" t="s">
        <v>364</v>
      </c>
      <c r="Q1217" s="936">
        <v>1</v>
      </c>
      <c r="R1217" s="936">
        <v>1</v>
      </c>
      <c r="S1217" s="936">
        <v>0</v>
      </c>
      <c r="T1217" s="936">
        <v>0</v>
      </c>
    </row>
    <row r="1218" spans="1:20" outlineLevel="5">
      <c r="A1218" s="936" t="s">
        <v>3284</v>
      </c>
      <c r="B1218" s="936" t="s">
        <v>3075</v>
      </c>
      <c r="C1218" s="936">
        <v>7</v>
      </c>
      <c r="D1218" s="937">
        <v>46210</v>
      </c>
      <c r="E1218" s="937">
        <v>46217</v>
      </c>
      <c r="F1218" s="937">
        <v>46226</v>
      </c>
      <c r="G1218" s="937">
        <v>46226</v>
      </c>
      <c r="H1218" s="937">
        <v>0</v>
      </c>
      <c r="I1218" s="936">
        <v>0</v>
      </c>
      <c r="J1218" s="936">
        <v>0</v>
      </c>
      <c r="K1218" s="939">
        <v>1</v>
      </c>
      <c r="L1218" s="939">
        <v>1</v>
      </c>
      <c r="M1218" s="936">
        <v>0</v>
      </c>
      <c r="N1218" s="936">
        <v>0</v>
      </c>
      <c r="O1218" s="936">
        <v>0</v>
      </c>
      <c r="P1218" s="936" t="s">
        <v>364</v>
      </c>
      <c r="Q1218" s="936">
        <v>1</v>
      </c>
      <c r="R1218" s="936">
        <v>1</v>
      </c>
      <c r="S1218" s="936">
        <v>0</v>
      </c>
      <c r="T1218" s="936">
        <v>0</v>
      </c>
    </row>
    <row r="1219" spans="1:20" outlineLevel="5">
      <c r="A1219" s="936" t="s">
        <v>3286</v>
      </c>
      <c r="B1219" s="936" t="s">
        <v>3081</v>
      </c>
      <c r="C1219" s="936">
        <v>7</v>
      </c>
      <c r="D1219" s="937">
        <v>46210</v>
      </c>
      <c r="E1219" s="937">
        <v>46217</v>
      </c>
      <c r="F1219" s="937">
        <v>46261</v>
      </c>
      <c r="G1219" s="937">
        <v>46273</v>
      </c>
      <c r="H1219" s="937">
        <v>0</v>
      </c>
      <c r="I1219" s="937">
        <v>0</v>
      </c>
      <c r="J1219" s="937">
        <v>0</v>
      </c>
      <c r="K1219" s="939">
        <v>1</v>
      </c>
      <c r="L1219" s="939">
        <v>1</v>
      </c>
      <c r="M1219" s="936">
        <v>0</v>
      </c>
      <c r="N1219" s="936">
        <v>0</v>
      </c>
      <c r="O1219" s="936">
        <v>0</v>
      </c>
      <c r="P1219" s="936" t="s">
        <v>364</v>
      </c>
      <c r="Q1219" s="936">
        <v>1</v>
      </c>
      <c r="R1219" s="936">
        <v>1</v>
      </c>
      <c r="S1219" s="936">
        <v>0</v>
      </c>
      <c r="T1219" s="936">
        <v>0</v>
      </c>
    </row>
    <row r="1220" spans="1:20" outlineLevel="5">
      <c r="A1220" s="936" t="s">
        <v>3287</v>
      </c>
      <c r="B1220" s="936" t="s">
        <v>3084</v>
      </c>
      <c r="C1220" s="936">
        <v>7</v>
      </c>
      <c r="D1220" s="937">
        <v>46210</v>
      </c>
      <c r="E1220" s="937">
        <v>46217</v>
      </c>
      <c r="F1220" s="937">
        <v>46261</v>
      </c>
      <c r="G1220" s="937">
        <v>46273</v>
      </c>
      <c r="H1220" s="937">
        <v>0</v>
      </c>
      <c r="I1220" s="936">
        <v>0</v>
      </c>
      <c r="J1220" s="936">
        <v>0</v>
      </c>
      <c r="K1220" s="939">
        <v>1</v>
      </c>
      <c r="L1220" s="939">
        <v>1</v>
      </c>
      <c r="M1220" s="936">
        <v>0</v>
      </c>
      <c r="N1220" s="936">
        <v>0</v>
      </c>
      <c r="O1220" s="936">
        <v>0</v>
      </c>
      <c r="P1220" s="936" t="s">
        <v>364</v>
      </c>
      <c r="Q1220" s="936">
        <v>1</v>
      </c>
      <c r="R1220" s="936">
        <v>1</v>
      </c>
      <c r="S1220" s="936">
        <v>0</v>
      </c>
      <c r="T1220" s="936">
        <v>0</v>
      </c>
    </row>
    <row r="1221" spans="1:20" outlineLevel="5">
      <c r="A1221" s="936" t="s">
        <v>3288</v>
      </c>
      <c r="B1221" s="936" t="s">
        <v>3087</v>
      </c>
      <c r="C1221" s="936">
        <v>7</v>
      </c>
      <c r="D1221" s="937">
        <v>46210</v>
      </c>
      <c r="E1221" s="937">
        <v>46217</v>
      </c>
      <c r="F1221" s="937">
        <v>46261</v>
      </c>
      <c r="G1221" s="937">
        <v>46273</v>
      </c>
      <c r="H1221" s="937">
        <v>0</v>
      </c>
      <c r="I1221" s="937">
        <v>0</v>
      </c>
      <c r="J1221" s="937">
        <v>0</v>
      </c>
      <c r="K1221" s="939">
        <v>1</v>
      </c>
      <c r="L1221" s="939">
        <v>1</v>
      </c>
      <c r="M1221" s="936">
        <v>0</v>
      </c>
      <c r="N1221" s="936">
        <v>0</v>
      </c>
      <c r="O1221" s="936">
        <v>0</v>
      </c>
      <c r="P1221" s="936" t="s">
        <v>364</v>
      </c>
      <c r="Q1221" s="936">
        <v>1</v>
      </c>
      <c r="R1221" s="936">
        <v>1</v>
      </c>
      <c r="S1221" s="936">
        <v>0</v>
      </c>
      <c r="T1221" s="936">
        <v>0</v>
      </c>
    </row>
    <row r="1222" spans="1:20" outlineLevel="5">
      <c r="A1222" s="1000" t="s">
        <v>3285</v>
      </c>
      <c r="B1222" s="1000" t="s">
        <v>3078</v>
      </c>
      <c r="C1222" s="1000">
        <v>7</v>
      </c>
      <c r="D1222" s="1001">
        <v>46218</v>
      </c>
      <c r="E1222" s="1001">
        <v>46225</v>
      </c>
      <c r="F1222" s="1001">
        <v>46261</v>
      </c>
      <c r="G1222" s="1001">
        <v>46273</v>
      </c>
      <c r="H1222" s="1001">
        <v>0</v>
      </c>
      <c r="I1222" s="1000">
        <v>0</v>
      </c>
      <c r="J1222" s="1001">
        <v>0</v>
      </c>
      <c r="K1222" s="1004">
        <v>1</v>
      </c>
      <c r="L1222" s="1004">
        <v>1</v>
      </c>
      <c r="M1222" s="1000">
        <v>0</v>
      </c>
      <c r="N1222" s="1000">
        <v>0</v>
      </c>
      <c r="O1222" s="1000">
        <v>0</v>
      </c>
      <c r="P1222" s="1000" t="s">
        <v>364</v>
      </c>
      <c r="Q1222" s="1000">
        <v>1</v>
      </c>
      <c r="R1222" s="1000">
        <v>1</v>
      </c>
      <c r="S1222" s="1000">
        <v>0</v>
      </c>
      <c r="T1222" s="1000">
        <v>0</v>
      </c>
    </row>
    <row r="1223" spans="1:20" outlineLevel="3">
      <c r="A1223" s="967" t="s">
        <v>833</v>
      </c>
      <c r="B1223" s="967"/>
      <c r="C1223" s="967">
        <v>111</v>
      </c>
      <c r="D1223" s="968">
        <v>46113</v>
      </c>
      <c r="E1223" s="968">
        <v>46246</v>
      </c>
      <c r="F1223" s="968">
        <v>46113</v>
      </c>
      <c r="G1223" s="968">
        <v>46297</v>
      </c>
      <c r="H1223" s="968">
        <v>0</v>
      </c>
      <c r="I1223" s="967">
        <v>0</v>
      </c>
      <c r="J1223" s="968">
        <v>0</v>
      </c>
      <c r="K1223" s="971">
        <v>0</v>
      </c>
      <c r="L1223" s="971">
        <v>0</v>
      </c>
      <c r="M1223" s="967">
        <v>0</v>
      </c>
      <c r="N1223" s="967">
        <v>0</v>
      </c>
      <c r="O1223" s="967">
        <v>0</v>
      </c>
      <c r="P1223" s="967"/>
      <c r="Q1223" s="967">
        <v>40</v>
      </c>
      <c r="R1223" s="967">
        <v>40</v>
      </c>
      <c r="S1223" s="967">
        <v>0</v>
      </c>
      <c r="T1223" s="967">
        <v>0</v>
      </c>
    </row>
    <row r="1224" spans="1:20" outlineLevel="4">
      <c r="A1224" s="981" t="s">
        <v>609</v>
      </c>
      <c r="B1224" s="981"/>
      <c r="C1224" s="981">
        <v>65</v>
      </c>
      <c r="D1224" s="982">
        <v>46147</v>
      </c>
      <c r="E1224" s="982">
        <v>46226</v>
      </c>
      <c r="F1224" s="982">
        <v>46147</v>
      </c>
      <c r="G1224" s="982">
        <v>46275</v>
      </c>
      <c r="H1224" s="982">
        <v>0</v>
      </c>
      <c r="I1224" s="981">
        <v>0</v>
      </c>
      <c r="J1224" s="981">
        <v>0</v>
      </c>
      <c r="K1224" s="984">
        <v>0</v>
      </c>
      <c r="L1224" s="984">
        <v>0</v>
      </c>
      <c r="M1224" s="981">
        <v>0</v>
      </c>
      <c r="N1224" s="981">
        <v>0</v>
      </c>
      <c r="O1224" s="981">
        <v>0</v>
      </c>
      <c r="P1224" s="981"/>
      <c r="Q1224" s="981">
        <v>6</v>
      </c>
      <c r="R1224" s="981">
        <v>6</v>
      </c>
      <c r="S1224" s="981">
        <v>0</v>
      </c>
      <c r="T1224" s="981">
        <v>0</v>
      </c>
    </row>
    <row r="1225" spans="1:20" outlineLevel="5">
      <c r="A1225" s="936" t="s">
        <v>1534</v>
      </c>
      <c r="B1225" s="936" t="s">
        <v>3099</v>
      </c>
      <c r="C1225" s="936">
        <v>40</v>
      </c>
      <c r="D1225" s="937">
        <v>46147</v>
      </c>
      <c r="E1225" s="937">
        <v>46198</v>
      </c>
      <c r="F1225" s="937">
        <v>46147</v>
      </c>
      <c r="G1225" s="937">
        <v>46197</v>
      </c>
      <c r="H1225" s="937">
        <v>0</v>
      </c>
      <c r="I1225" s="936">
        <v>0</v>
      </c>
      <c r="J1225" s="937">
        <v>0</v>
      </c>
      <c r="K1225" s="939">
        <v>1</v>
      </c>
      <c r="L1225" s="939">
        <v>1</v>
      </c>
      <c r="M1225" s="936">
        <v>0</v>
      </c>
      <c r="N1225" s="936">
        <v>0</v>
      </c>
      <c r="O1225" s="936">
        <v>0</v>
      </c>
      <c r="P1225" s="936" t="s">
        <v>364</v>
      </c>
      <c r="Q1225" s="936">
        <v>1</v>
      </c>
      <c r="R1225" s="936">
        <v>1</v>
      </c>
      <c r="S1225" s="936">
        <v>0</v>
      </c>
      <c r="T1225" s="936">
        <v>0</v>
      </c>
    </row>
    <row r="1226" spans="1:20" outlineLevel="5">
      <c r="A1226" s="936" t="s">
        <v>1535</v>
      </c>
      <c r="B1226" s="936" t="s">
        <v>3102</v>
      </c>
      <c r="C1226" s="936">
        <v>40</v>
      </c>
      <c r="D1226" s="937">
        <v>46147</v>
      </c>
      <c r="E1226" s="937">
        <v>46198</v>
      </c>
      <c r="F1226" s="937">
        <v>46147</v>
      </c>
      <c r="G1226" s="937">
        <v>46197</v>
      </c>
      <c r="H1226" s="937">
        <v>0</v>
      </c>
      <c r="I1226" s="936">
        <v>0</v>
      </c>
      <c r="J1226" s="936">
        <v>0</v>
      </c>
      <c r="K1226" s="939">
        <v>1</v>
      </c>
      <c r="L1226" s="939">
        <v>1</v>
      </c>
      <c r="M1226" s="936">
        <v>0</v>
      </c>
      <c r="N1226" s="936">
        <v>0</v>
      </c>
      <c r="O1226" s="936">
        <v>0</v>
      </c>
      <c r="P1226" s="936" t="s">
        <v>364</v>
      </c>
      <c r="Q1226" s="936">
        <v>1</v>
      </c>
      <c r="R1226" s="936">
        <v>1</v>
      </c>
      <c r="S1226" s="936">
        <v>0</v>
      </c>
      <c r="T1226" s="936">
        <v>0</v>
      </c>
    </row>
    <row r="1227" spans="1:20" outlineLevel="5">
      <c r="A1227" s="936" t="s">
        <v>1533</v>
      </c>
      <c r="B1227" s="936" t="s">
        <v>3096</v>
      </c>
      <c r="C1227" s="936">
        <v>40</v>
      </c>
      <c r="D1227" s="937">
        <v>46147</v>
      </c>
      <c r="E1227" s="937">
        <v>46198</v>
      </c>
      <c r="F1227" s="937">
        <v>46147</v>
      </c>
      <c r="G1227" s="937">
        <v>46197</v>
      </c>
      <c r="H1227" s="937">
        <v>0</v>
      </c>
      <c r="I1227" s="936">
        <v>0</v>
      </c>
      <c r="J1227" s="937">
        <v>0</v>
      </c>
      <c r="K1227" s="939">
        <v>1</v>
      </c>
      <c r="L1227" s="939">
        <v>1</v>
      </c>
      <c r="M1227" s="936">
        <v>0</v>
      </c>
      <c r="N1227" s="936">
        <v>0</v>
      </c>
      <c r="O1227" s="936">
        <v>0</v>
      </c>
      <c r="P1227" s="936" t="s">
        <v>364</v>
      </c>
      <c r="Q1227" s="936">
        <v>1</v>
      </c>
      <c r="R1227" s="936">
        <v>1</v>
      </c>
      <c r="S1227" s="936">
        <v>0</v>
      </c>
      <c r="T1227" s="936">
        <v>0</v>
      </c>
    </row>
    <row r="1228" spans="1:20" outlineLevel="5">
      <c r="A1228" s="936" t="s">
        <v>3290</v>
      </c>
      <c r="B1228" s="936" t="s">
        <v>3101</v>
      </c>
      <c r="C1228" s="936">
        <v>25</v>
      </c>
      <c r="D1228" s="937">
        <v>46198</v>
      </c>
      <c r="E1228" s="937">
        <v>46226</v>
      </c>
      <c r="F1228" s="937">
        <v>46239</v>
      </c>
      <c r="G1228" s="937">
        <v>46275</v>
      </c>
      <c r="H1228" s="937">
        <v>0</v>
      </c>
      <c r="I1228" s="936">
        <v>0</v>
      </c>
      <c r="J1228" s="936">
        <v>0</v>
      </c>
      <c r="K1228" s="939">
        <v>1</v>
      </c>
      <c r="L1228" s="939">
        <v>1</v>
      </c>
      <c r="M1228" s="936">
        <v>0</v>
      </c>
      <c r="N1228" s="936">
        <v>0</v>
      </c>
      <c r="O1228" s="936">
        <v>0</v>
      </c>
      <c r="P1228" s="936" t="s">
        <v>364</v>
      </c>
      <c r="Q1228" s="936">
        <v>1</v>
      </c>
      <c r="R1228" s="936">
        <v>1</v>
      </c>
      <c r="S1228" s="936">
        <v>0</v>
      </c>
      <c r="T1228" s="936">
        <v>0</v>
      </c>
    </row>
    <row r="1229" spans="1:20" outlineLevel="5">
      <c r="A1229" s="936" t="s">
        <v>3291</v>
      </c>
      <c r="B1229" s="936" t="s">
        <v>3104</v>
      </c>
      <c r="C1229" s="936">
        <v>5</v>
      </c>
      <c r="D1229" s="937">
        <v>46198</v>
      </c>
      <c r="E1229" s="937">
        <v>46203</v>
      </c>
      <c r="F1229" s="937">
        <v>46226</v>
      </c>
      <c r="G1229" s="937">
        <v>46275</v>
      </c>
      <c r="H1229" s="937">
        <v>0</v>
      </c>
      <c r="I1229" s="936">
        <v>0</v>
      </c>
      <c r="J1229" s="937">
        <v>0</v>
      </c>
      <c r="K1229" s="939">
        <v>1</v>
      </c>
      <c r="L1229" s="939">
        <v>1</v>
      </c>
      <c r="M1229" s="936">
        <v>0</v>
      </c>
      <c r="N1229" s="936">
        <v>0</v>
      </c>
      <c r="O1229" s="936">
        <v>0</v>
      </c>
      <c r="P1229" s="936" t="s">
        <v>364</v>
      </c>
      <c r="Q1229" s="936">
        <v>1</v>
      </c>
      <c r="R1229" s="936">
        <v>1</v>
      </c>
      <c r="S1229" s="936">
        <v>0</v>
      </c>
      <c r="T1229" s="936">
        <v>0</v>
      </c>
    </row>
    <row r="1230" spans="1:20" outlineLevel="5">
      <c r="A1230" s="1000" t="s">
        <v>3289</v>
      </c>
      <c r="B1230" s="1000" t="s">
        <v>3098</v>
      </c>
      <c r="C1230" s="1000">
        <v>25</v>
      </c>
      <c r="D1230" s="1001">
        <v>46198</v>
      </c>
      <c r="E1230" s="1001">
        <v>46226</v>
      </c>
      <c r="F1230" s="1001">
        <v>46233</v>
      </c>
      <c r="G1230" s="1001">
        <v>46275</v>
      </c>
      <c r="H1230" s="1001">
        <v>0</v>
      </c>
      <c r="I1230" s="1000">
        <v>0</v>
      </c>
      <c r="J1230" s="1001">
        <v>0</v>
      </c>
      <c r="K1230" s="1004">
        <v>1</v>
      </c>
      <c r="L1230" s="1004">
        <v>1</v>
      </c>
      <c r="M1230" s="1000">
        <v>0</v>
      </c>
      <c r="N1230" s="1000">
        <v>0</v>
      </c>
      <c r="O1230" s="1000">
        <v>0</v>
      </c>
      <c r="P1230" s="1000" t="s">
        <v>364</v>
      </c>
      <c r="Q1230" s="1000">
        <v>1</v>
      </c>
      <c r="R1230" s="1000">
        <v>1</v>
      </c>
      <c r="S1230" s="1000">
        <v>0</v>
      </c>
      <c r="T1230" s="1000">
        <v>0</v>
      </c>
    </row>
    <row r="1231" spans="1:20" outlineLevel="4">
      <c r="A1231" s="981" t="s">
        <v>616</v>
      </c>
      <c r="B1231" s="981"/>
      <c r="C1231" s="981">
        <v>65</v>
      </c>
      <c r="D1231" s="982">
        <v>46147</v>
      </c>
      <c r="E1231" s="982">
        <v>46226</v>
      </c>
      <c r="F1231" s="982">
        <v>46147</v>
      </c>
      <c r="G1231" s="982">
        <v>46275</v>
      </c>
      <c r="H1231" s="982">
        <v>0</v>
      </c>
      <c r="I1231" s="981">
        <v>0</v>
      </c>
      <c r="J1231" s="981">
        <v>0</v>
      </c>
      <c r="K1231" s="984">
        <v>0</v>
      </c>
      <c r="L1231" s="984">
        <v>0</v>
      </c>
      <c r="M1231" s="981">
        <v>0</v>
      </c>
      <c r="N1231" s="981">
        <v>0</v>
      </c>
      <c r="O1231" s="981">
        <v>0</v>
      </c>
      <c r="P1231" s="981"/>
      <c r="Q1231" s="981">
        <v>4</v>
      </c>
      <c r="R1231" s="981">
        <v>4</v>
      </c>
      <c r="S1231" s="981">
        <v>0</v>
      </c>
      <c r="T1231" s="981">
        <v>0</v>
      </c>
    </row>
    <row r="1232" spans="1:20" outlineLevel="5">
      <c r="A1232" s="936" t="s">
        <v>1536</v>
      </c>
      <c r="B1232" s="936" t="s">
        <v>3105</v>
      </c>
      <c r="C1232" s="936">
        <v>40</v>
      </c>
      <c r="D1232" s="937">
        <v>46147</v>
      </c>
      <c r="E1232" s="937">
        <v>46198</v>
      </c>
      <c r="F1232" s="937">
        <v>46147</v>
      </c>
      <c r="G1232" s="937">
        <v>46197</v>
      </c>
      <c r="H1232" s="937">
        <v>0</v>
      </c>
      <c r="I1232" s="936">
        <v>0</v>
      </c>
      <c r="J1232" s="937">
        <v>0</v>
      </c>
      <c r="K1232" s="939">
        <v>1</v>
      </c>
      <c r="L1232" s="939">
        <v>1</v>
      </c>
      <c r="M1232" s="936">
        <v>0</v>
      </c>
      <c r="N1232" s="936">
        <v>0</v>
      </c>
      <c r="O1232" s="936">
        <v>0</v>
      </c>
      <c r="P1232" s="936" t="s">
        <v>364</v>
      </c>
      <c r="Q1232" s="936">
        <v>1</v>
      </c>
      <c r="R1232" s="936">
        <v>1</v>
      </c>
      <c r="S1232" s="936">
        <v>0</v>
      </c>
      <c r="T1232" s="936">
        <v>0</v>
      </c>
    </row>
    <row r="1233" spans="1:20" outlineLevel="5">
      <c r="A1233" s="936" t="s">
        <v>1537</v>
      </c>
      <c r="B1233" s="936" t="s">
        <v>3114</v>
      </c>
      <c r="C1233" s="936">
        <v>40</v>
      </c>
      <c r="D1233" s="937">
        <v>46147</v>
      </c>
      <c r="E1233" s="937">
        <v>46198</v>
      </c>
      <c r="F1233" s="937">
        <v>46147</v>
      </c>
      <c r="G1233" s="937">
        <v>46197</v>
      </c>
      <c r="H1233" s="937">
        <v>0</v>
      </c>
      <c r="I1233" s="936">
        <v>0</v>
      </c>
      <c r="J1233" s="936">
        <v>0</v>
      </c>
      <c r="K1233" s="939">
        <v>1</v>
      </c>
      <c r="L1233" s="939">
        <v>1</v>
      </c>
      <c r="M1233" s="936">
        <v>0</v>
      </c>
      <c r="N1233" s="936">
        <v>0</v>
      </c>
      <c r="O1233" s="936">
        <v>0</v>
      </c>
      <c r="P1233" s="936" t="s">
        <v>364</v>
      </c>
      <c r="Q1233" s="936">
        <v>1</v>
      </c>
      <c r="R1233" s="936">
        <v>1</v>
      </c>
      <c r="S1233" s="936">
        <v>0</v>
      </c>
      <c r="T1233" s="936">
        <v>0</v>
      </c>
    </row>
    <row r="1234" spans="1:20" outlineLevel="5">
      <c r="A1234" s="936" t="s">
        <v>3292</v>
      </c>
      <c r="B1234" s="936" t="s">
        <v>3107</v>
      </c>
      <c r="C1234" s="936">
        <v>25</v>
      </c>
      <c r="D1234" s="937">
        <v>46198</v>
      </c>
      <c r="E1234" s="937">
        <v>46226</v>
      </c>
      <c r="F1234" s="937">
        <v>46233</v>
      </c>
      <c r="G1234" s="937">
        <v>46275</v>
      </c>
      <c r="H1234" s="937">
        <v>0</v>
      </c>
      <c r="I1234" s="936">
        <v>0</v>
      </c>
      <c r="J1234" s="937">
        <v>0</v>
      </c>
      <c r="K1234" s="939">
        <v>1</v>
      </c>
      <c r="L1234" s="939">
        <v>1</v>
      </c>
      <c r="M1234" s="936">
        <v>0</v>
      </c>
      <c r="N1234" s="936">
        <v>0</v>
      </c>
      <c r="O1234" s="936">
        <v>0</v>
      </c>
      <c r="P1234" s="936" t="s">
        <v>364</v>
      </c>
      <c r="Q1234" s="936">
        <v>1</v>
      </c>
      <c r="R1234" s="936">
        <v>1</v>
      </c>
      <c r="S1234" s="936">
        <v>0</v>
      </c>
      <c r="T1234" s="936">
        <v>0</v>
      </c>
    </row>
    <row r="1235" spans="1:20" outlineLevel="5">
      <c r="A1235" s="1000" t="s">
        <v>3293</v>
      </c>
      <c r="B1235" s="1000" t="s">
        <v>3116</v>
      </c>
      <c r="C1235" s="1000">
        <v>25</v>
      </c>
      <c r="D1235" s="1001">
        <v>46198</v>
      </c>
      <c r="E1235" s="1001">
        <v>46226</v>
      </c>
      <c r="F1235" s="1001">
        <v>46233</v>
      </c>
      <c r="G1235" s="1001">
        <v>46275</v>
      </c>
      <c r="H1235" s="1001">
        <v>0</v>
      </c>
      <c r="I1235" s="1000">
        <v>0</v>
      </c>
      <c r="J1235" s="1000">
        <v>0</v>
      </c>
      <c r="K1235" s="1004">
        <v>1</v>
      </c>
      <c r="L1235" s="1004">
        <v>1</v>
      </c>
      <c r="M1235" s="1000">
        <v>0</v>
      </c>
      <c r="N1235" s="1000">
        <v>0</v>
      </c>
      <c r="O1235" s="1000">
        <v>0</v>
      </c>
      <c r="P1235" s="1000" t="s">
        <v>364</v>
      </c>
      <c r="Q1235" s="1000">
        <v>1</v>
      </c>
      <c r="R1235" s="1000">
        <v>1</v>
      </c>
      <c r="S1235" s="1000">
        <v>0</v>
      </c>
      <c r="T1235" s="1000">
        <v>0</v>
      </c>
    </row>
    <row r="1236" spans="1:20" outlineLevel="4">
      <c r="A1236" s="981" t="s">
        <v>627</v>
      </c>
      <c r="B1236" s="981"/>
      <c r="C1236" s="981">
        <v>79</v>
      </c>
      <c r="D1236" s="982">
        <v>46113</v>
      </c>
      <c r="E1236" s="982">
        <v>46209</v>
      </c>
      <c r="F1236" s="982">
        <v>46113</v>
      </c>
      <c r="G1236" s="982">
        <v>46200</v>
      </c>
      <c r="H1236" s="982">
        <v>0</v>
      </c>
      <c r="I1236" s="981">
        <v>0</v>
      </c>
      <c r="J1236" s="981">
        <v>0</v>
      </c>
      <c r="K1236" s="984">
        <v>0</v>
      </c>
      <c r="L1236" s="984">
        <v>0</v>
      </c>
      <c r="M1236" s="981">
        <v>0</v>
      </c>
      <c r="N1236" s="981">
        <v>0</v>
      </c>
      <c r="O1236" s="981">
        <v>0</v>
      </c>
      <c r="P1236" s="981"/>
      <c r="Q1236" s="981">
        <v>2</v>
      </c>
      <c r="R1236" s="981">
        <v>2</v>
      </c>
      <c r="S1236" s="981">
        <v>0</v>
      </c>
      <c r="T1236" s="981">
        <v>0</v>
      </c>
    </row>
    <row r="1237" spans="1:20" outlineLevel="5">
      <c r="A1237" s="936" t="s">
        <v>1538</v>
      </c>
      <c r="B1237" s="936" t="s">
        <v>3117</v>
      </c>
      <c r="C1237" s="936">
        <v>69</v>
      </c>
      <c r="D1237" s="937">
        <v>46113</v>
      </c>
      <c r="E1237" s="937">
        <v>46198</v>
      </c>
      <c r="F1237" s="937">
        <v>46113</v>
      </c>
      <c r="G1237" s="937">
        <v>46197</v>
      </c>
      <c r="H1237" s="937">
        <v>0</v>
      </c>
      <c r="I1237" s="936">
        <v>0</v>
      </c>
      <c r="J1237" s="936">
        <v>0</v>
      </c>
      <c r="K1237" s="939">
        <v>1</v>
      </c>
      <c r="L1237" s="939">
        <v>1</v>
      </c>
      <c r="M1237" s="936">
        <v>0</v>
      </c>
      <c r="N1237" s="936">
        <v>0</v>
      </c>
      <c r="O1237" s="936">
        <v>0</v>
      </c>
      <c r="P1237" s="936" t="s">
        <v>364</v>
      </c>
      <c r="Q1237" s="936">
        <v>1</v>
      </c>
      <c r="R1237" s="936">
        <v>1</v>
      </c>
      <c r="S1237" s="936">
        <v>0</v>
      </c>
      <c r="T1237" s="936">
        <v>0</v>
      </c>
    </row>
    <row r="1238" spans="1:20" outlineLevel="5">
      <c r="A1238" s="1000" t="s">
        <v>3294</v>
      </c>
      <c r="B1238" s="1000" t="s">
        <v>3119</v>
      </c>
      <c r="C1238" s="1000">
        <v>10</v>
      </c>
      <c r="D1238" s="1001">
        <v>46198</v>
      </c>
      <c r="E1238" s="1001">
        <v>46209</v>
      </c>
      <c r="F1238" s="1001">
        <v>46197</v>
      </c>
      <c r="G1238" s="1001">
        <v>46200</v>
      </c>
      <c r="H1238" s="1001">
        <v>0</v>
      </c>
      <c r="I1238" s="1000">
        <v>0</v>
      </c>
      <c r="J1238" s="1001">
        <v>0</v>
      </c>
      <c r="K1238" s="1004">
        <v>1</v>
      </c>
      <c r="L1238" s="1004">
        <v>1</v>
      </c>
      <c r="M1238" s="1000">
        <v>0</v>
      </c>
      <c r="N1238" s="1000">
        <v>0</v>
      </c>
      <c r="O1238" s="1000">
        <v>0</v>
      </c>
      <c r="P1238" s="1000" t="s">
        <v>364</v>
      </c>
      <c r="Q1238" s="1000">
        <v>1</v>
      </c>
      <c r="R1238" s="1000">
        <v>1</v>
      </c>
      <c r="S1238" s="1000">
        <v>0</v>
      </c>
      <c r="T1238" s="1000">
        <v>0</v>
      </c>
    </row>
    <row r="1239" spans="1:20" outlineLevel="4">
      <c r="A1239" s="981" t="s">
        <v>630</v>
      </c>
      <c r="B1239" s="981"/>
      <c r="C1239" s="981">
        <v>65</v>
      </c>
      <c r="D1239" s="982">
        <v>46147</v>
      </c>
      <c r="E1239" s="982">
        <v>46226</v>
      </c>
      <c r="F1239" s="982">
        <v>46147</v>
      </c>
      <c r="G1239" s="982">
        <v>46297</v>
      </c>
      <c r="H1239" s="982">
        <v>0</v>
      </c>
      <c r="I1239" s="981">
        <v>0</v>
      </c>
      <c r="J1239" s="981">
        <v>0</v>
      </c>
      <c r="K1239" s="984">
        <v>0</v>
      </c>
      <c r="L1239" s="984">
        <v>0</v>
      </c>
      <c r="M1239" s="981">
        <v>0</v>
      </c>
      <c r="N1239" s="981">
        <v>0</v>
      </c>
      <c r="O1239" s="981">
        <v>0</v>
      </c>
      <c r="P1239" s="981"/>
      <c r="Q1239" s="981">
        <v>4</v>
      </c>
      <c r="R1239" s="981">
        <v>4</v>
      </c>
      <c r="S1239" s="981">
        <v>0</v>
      </c>
      <c r="T1239" s="981">
        <v>0</v>
      </c>
    </row>
    <row r="1240" spans="1:20" outlineLevel="5">
      <c r="A1240" s="936" t="s">
        <v>1539</v>
      </c>
      <c r="B1240" s="936" t="s">
        <v>3052</v>
      </c>
      <c r="C1240" s="936">
        <v>40</v>
      </c>
      <c r="D1240" s="937">
        <v>46147</v>
      </c>
      <c r="E1240" s="937">
        <v>46198</v>
      </c>
      <c r="F1240" s="937">
        <v>46147</v>
      </c>
      <c r="G1240" s="937">
        <v>46197</v>
      </c>
      <c r="H1240" s="937">
        <v>0</v>
      </c>
      <c r="I1240" s="937">
        <v>0</v>
      </c>
      <c r="J1240" s="937">
        <v>0</v>
      </c>
      <c r="K1240" s="939">
        <v>1</v>
      </c>
      <c r="L1240" s="939">
        <v>1</v>
      </c>
      <c r="M1240" s="936">
        <v>0</v>
      </c>
      <c r="N1240" s="936">
        <v>0</v>
      </c>
      <c r="O1240" s="936">
        <v>0</v>
      </c>
      <c r="P1240" s="936" t="s">
        <v>364</v>
      </c>
      <c r="Q1240" s="936">
        <v>1</v>
      </c>
      <c r="R1240" s="936">
        <v>1</v>
      </c>
      <c r="S1240" s="936">
        <v>0</v>
      </c>
      <c r="T1240" s="936">
        <v>0</v>
      </c>
    </row>
    <row r="1241" spans="1:20" outlineLevel="5">
      <c r="A1241" s="936" t="s">
        <v>1540</v>
      </c>
      <c r="B1241" s="936" t="s">
        <v>3055</v>
      </c>
      <c r="C1241" s="936">
        <v>40</v>
      </c>
      <c r="D1241" s="937">
        <v>46147</v>
      </c>
      <c r="E1241" s="937">
        <v>46198</v>
      </c>
      <c r="F1241" s="937">
        <v>46147</v>
      </c>
      <c r="G1241" s="937">
        <v>46197</v>
      </c>
      <c r="H1241" s="937">
        <v>0</v>
      </c>
      <c r="I1241" s="936">
        <v>0</v>
      </c>
      <c r="J1241" s="936">
        <v>0</v>
      </c>
      <c r="K1241" s="939">
        <v>1</v>
      </c>
      <c r="L1241" s="939">
        <v>1</v>
      </c>
      <c r="M1241" s="936">
        <v>0</v>
      </c>
      <c r="N1241" s="936">
        <v>0</v>
      </c>
      <c r="O1241" s="936">
        <v>0</v>
      </c>
      <c r="P1241" s="936" t="s">
        <v>364</v>
      </c>
      <c r="Q1241" s="936">
        <v>1</v>
      </c>
      <c r="R1241" s="936">
        <v>1</v>
      </c>
      <c r="S1241" s="936">
        <v>0</v>
      </c>
      <c r="T1241" s="936">
        <v>0</v>
      </c>
    </row>
    <row r="1242" spans="1:20" outlineLevel="5">
      <c r="A1242" s="936" t="s">
        <v>3295</v>
      </c>
      <c r="B1242" s="936" t="s">
        <v>3054</v>
      </c>
      <c r="C1242" s="936">
        <v>25</v>
      </c>
      <c r="D1242" s="937">
        <v>46198</v>
      </c>
      <c r="E1242" s="937">
        <v>46226</v>
      </c>
      <c r="F1242" s="937">
        <v>46291</v>
      </c>
      <c r="G1242" s="937">
        <v>46297</v>
      </c>
      <c r="H1242" s="937">
        <v>0</v>
      </c>
      <c r="I1242" s="937">
        <v>0</v>
      </c>
      <c r="J1242" s="937">
        <v>0</v>
      </c>
      <c r="K1242" s="939">
        <v>1</v>
      </c>
      <c r="L1242" s="939">
        <v>1</v>
      </c>
      <c r="M1242" s="936">
        <v>0</v>
      </c>
      <c r="N1242" s="936">
        <v>0</v>
      </c>
      <c r="O1242" s="936">
        <v>0</v>
      </c>
      <c r="P1242" s="936" t="s">
        <v>364</v>
      </c>
      <c r="Q1242" s="936">
        <v>1</v>
      </c>
      <c r="R1242" s="936">
        <v>1</v>
      </c>
      <c r="S1242" s="936">
        <v>0</v>
      </c>
      <c r="T1242" s="936">
        <v>0</v>
      </c>
    </row>
    <row r="1243" spans="1:20" outlineLevel="5">
      <c r="A1243" s="1000" t="s">
        <v>3296</v>
      </c>
      <c r="B1243" s="1000" t="s">
        <v>3057</v>
      </c>
      <c r="C1243" s="1000">
        <v>25</v>
      </c>
      <c r="D1243" s="1001">
        <v>46198</v>
      </c>
      <c r="E1243" s="1001">
        <v>46226</v>
      </c>
      <c r="F1243" s="1001">
        <v>46251</v>
      </c>
      <c r="G1243" s="1001">
        <v>46260</v>
      </c>
      <c r="H1243" s="1001">
        <v>0</v>
      </c>
      <c r="I1243" s="1000">
        <v>0</v>
      </c>
      <c r="J1243" s="1001">
        <v>0</v>
      </c>
      <c r="K1243" s="1004">
        <v>1</v>
      </c>
      <c r="L1243" s="1004">
        <v>1</v>
      </c>
      <c r="M1243" s="1000">
        <v>0</v>
      </c>
      <c r="N1243" s="1000">
        <v>0</v>
      </c>
      <c r="O1243" s="1000">
        <v>0</v>
      </c>
      <c r="P1243" s="1000" t="s">
        <v>364</v>
      </c>
      <c r="Q1243" s="1000">
        <v>1</v>
      </c>
      <c r="R1243" s="1000">
        <v>1</v>
      </c>
      <c r="S1243" s="1000">
        <v>0</v>
      </c>
      <c r="T1243" s="1000">
        <v>0</v>
      </c>
    </row>
    <row r="1244" spans="1:20" outlineLevel="4">
      <c r="A1244" s="981" t="s">
        <v>635</v>
      </c>
      <c r="B1244" s="981"/>
      <c r="C1244" s="981">
        <v>65</v>
      </c>
      <c r="D1244" s="982">
        <v>46147</v>
      </c>
      <c r="E1244" s="982">
        <v>46226</v>
      </c>
      <c r="F1244" s="982">
        <v>46147</v>
      </c>
      <c r="G1244" s="982">
        <v>46275</v>
      </c>
      <c r="H1244" s="982">
        <v>0</v>
      </c>
      <c r="I1244" s="981">
        <v>0</v>
      </c>
      <c r="J1244" s="981">
        <v>0</v>
      </c>
      <c r="K1244" s="984">
        <v>0</v>
      </c>
      <c r="L1244" s="984">
        <v>0</v>
      </c>
      <c r="M1244" s="981">
        <v>0</v>
      </c>
      <c r="N1244" s="981">
        <v>0</v>
      </c>
      <c r="O1244" s="981">
        <v>0</v>
      </c>
      <c r="P1244" s="981"/>
      <c r="Q1244" s="981">
        <v>4</v>
      </c>
      <c r="R1244" s="981">
        <v>4</v>
      </c>
      <c r="S1244" s="981">
        <v>0</v>
      </c>
      <c r="T1244" s="981">
        <v>0</v>
      </c>
    </row>
    <row r="1245" spans="1:20" outlineLevel="5">
      <c r="A1245" s="936" t="s">
        <v>1541</v>
      </c>
      <c r="B1245" s="936" t="s">
        <v>3058</v>
      </c>
      <c r="C1245" s="936">
        <v>40</v>
      </c>
      <c r="D1245" s="937">
        <v>46147</v>
      </c>
      <c r="E1245" s="937">
        <v>46198</v>
      </c>
      <c r="F1245" s="937">
        <v>46147</v>
      </c>
      <c r="G1245" s="937">
        <v>46197</v>
      </c>
      <c r="H1245" s="937">
        <v>0</v>
      </c>
      <c r="I1245" s="937">
        <v>0</v>
      </c>
      <c r="J1245" s="937">
        <v>0</v>
      </c>
      <c r="K1245" s="939">
        <v>1</v>
      </c>
      <c r="L1245" s="939">
        <v>1</v>
      </c>
      <c r="M1245" s="936">
        <v>0</v>
      </c>
      <c r="N1245" s="936">
        <v>0</v>
      </c>
      <c r="O1245" s="936">
        <v>0</v>
      </c>
      <c r="P1245" s="936" t="s">
        <v>364</v>
      </c>
      <c r="Q1245" s="936">
        <v>1</v>
      </c>
      <c r="R1245" s="936">
        <v>1</v>
      </c>
      <c r="S1245" s="936">
        <v>0</v>
      </c>
      <c r="T1245" s="936">
        <v>0</v>
      </c>
    </row>
    <row r="1246" spans="1:20" outlineLevel="5">
      <c r="A1246" s="936" t="s">
        <v>1542</v>
      </c>
      <c r="B1246" s="936" t="s">
        <v>3061</v>
      </c>
      <c r="C1246" s="936">
        <v>40</v>
      </c>
      <c r="D1246" s="937">
        <v>46147</v>
      </c>
      <c r="E1246" s="937">
        <v>46198</v>
      </c>
      <c r="F1246" s="937">
        <v>46147</v>
      </c>
      <c r="G1246" s="937">
        <v>46197</v>
      </c>
      <c r="H1246" s="937">
        <v>0</v>
      </c>
      <c r="I1246" s="936">
        <v>0</v>
      </c>
      <c r="J1246" s="936">
        <v>0</v>
      </c>
      <c r="K1246" s="939">
        <v>1</v>
      </c>
      <c r="L1246" s="939">
        <v>1</v>
      </c>
      <c r="M1246" s="936">
        <v>0</v>
      </c>
      <c r="N1246" s="936">
        <v>0</v>
      </c>
      <c r="O1246" s="936">
        <v>0</v>
      </c>
      <c r="P1246" s="936" t="s">
        <v>364</v>
      </c>
      <c r="Q1246" s="936">
        <v>1</v>
      </c>
      <c r="R1246" s="936">
        <v>1</v>
      </c>
      <c r="S1246" s="936">
        <v>0</v>
      </c>
      <c r="T1246" s="936">
        <v>0</v>
      </c>
    </row>
    <row r="1247" spans="1:20" outlineLevel="5">
      <c r="A1247" s="936" t="s">
        <v>3297</v>
      </c>
      <c r="B1247" s="936" t="s">
        <v>3060</v>
      </c>
      <c r="C1247" s="936">
        <v>25</v>
      </c>
      <c r="D1247" s="937">
        <v>46198</v>
      </c>
      <c r="E1247" s="937">
        <v>46226</v>
      </c>
      <c r="F1247" s="937">
        <v>46261</v>
      </c>
      <c r="G1247" s="937">
        <v>46275</v>
      </c>
      <c r="H1247" s="937">
        <v>0</v>
      </c>
      <c r="I1247" s="937">
        <v>0</v>
      </c>
      <c r="J1247" s="937">
        <v>0</v>
      </c>
      <c r="K1247" s="939">
        <v>1</v>
      </c>
      <c r="L1247" s="939">
        <v>1</v>
      </c>
      <c r="M1247" s="936">
        <v>0</v>
      </c>
      <c r="N1247" s="936">
        <v>0</v>
      </c>
      <c r="O1247" s="936">
        <v>0</v>
      </c>
      <c r="P1247" s="936" t="s">
        <v>364</v>
      </c>
      <c r="Q1247" s="936">
        <v>1</v>
      </c>
      <c r="R1247" s="936">
        <v>1</v>
      </c>
      <c r="S1247" s="936">
        <v>0</v>
      </c>
      <c r="T1247" s="936">
        <v>0</v>
      </c>
    </row>
    <row r="1248" spans="1:20" outlineLevel="5">
      <c r="A1248" s="1000" t="s">
        <v>3298</v>
      </c>
      <c r="B1248" s="1000" t="s">
        <v>3063</v>
      </c>
      <c r="C1248" s="1000">
        <v>25</v>
      </c>
      <c r="D1248" s="1001">
        <v>46198</v>
      </c>
      <c r="E1248" s="1001">
        <v>46226</v>
      </c>
      <c r="F1248" s="1001">
        <v>46261</v>
      </c>
      <c r="G1248" s="1001">
        <v>46275</v>
      </c>
      <c r="H1248" s="1001">
        <v>0</v>
      </c>
      <c r="I1248" s="1000">
        <v>0</v>
      </c>
      <c r="J1248" s="1001">
        <v>0</v>
      </c>
      <c r="K1248" s="1004">
        <v>1</v>
      </c>
      <c r="L1248" s="1004">
        <v>1</v>
      </c>
      <c r="M1248" s="1000">
        <v>0</v>
      </c>
      <c r="N1248" s="1000">
        <v>0</v>
      </c>
      <c r="O1248" s="1000">
        <v>0</v>
      </c>
      <c r="P1248" s="1000" t="s">
        <v>364</v>
      </c>
      <c r="Q1248" s="1000">
        <v>1</v>
      </c>
      <c r="R1248" s="1000">
        <v>1</v>
      </c>
      <c r="S1248" s="1000">
        <v>0</v>
      </c>
      <c r="T1248" s="1000">
        <v>0</v>
      </c>
    </row>
    <row r="1249" spans="1:20" outlineLevel="4">
      <c r="A1249" s="981" t="s">
        <v>640</v>
      </c>
      <c r="B1249" s="981"/>
      <c r="C1249" s="981">
        <v>52</v>
      </c>
      <c r="D1249" s="982">
        <v>46147</v>
      </c>
      <c r="E1249" s="982">
        <v>46211</v>
      </c>
      <c r="F1249" s="982">
        <v>46147</v>
      </c>
      <c r="G1249" s="982">
        <v>46275</v>
      </c>
      <c r="H1249" s="982">
        <v>0</v>
      </c>
      <c r="I1249" s="981">
        <v>0</v>
      </c>
      <c r="J1249" s="981">
        <v>0</v>
      </c>
      <c r="K1249" s="984">
        <v>0</v>
      </c>
      <c r="L1249" s="984">
        <v>0</v>
      </c>
      <c r="M1249" s="981">
        <v>0</v>
      </c>
      <c r="N1249" s="981">
        <v>0</v>
      </c>
      <c r="O1249" s="981">
        <v>0</v>
      </c>
      <c r="P1249" s="981"/>
      <c r="Q1249" s="981">
        <v>4</v>
      </c>
      <c r="R1249" s="981">
        <v>4</v>
      </c>
      <c r="S1249" s="981">
        <v>0</v>
      </c>
      <c r="T1249" s="981">
        <v>0</v>
      </c>
    </row>
    <row r="1250" spans="1:20" outlineLevel="5">
      <c r="A1250" s="936" t="s">
        <v>1543</v>
      </c>
      <c r="B1250" s="936" t="s">
        <v>3124</v>
      </c>
      <c r="C1250" s="936">
        <v>40</v>
      </c>
      <c r="D1250" s="937">
        <v>46147</v>
      </c>
      <c r="E1250" s="937">
        <v>46198</v>
      </c>
      <c r="F1250" s="937">
        <v>46147</v>
      </c>
      <c r="G1250" s="937">
        <v>46197</v>
      </c>
      <c r="H1250" s="937">
        <v>0</v>
      </c>
      <c r="I1250" s="937">
        <v>0</v>
      </c>
      <c r="J1250" s="937">
        <v>0</v>
      </c>
      <c r="K1250" s="940">
        <v>1</v>
      </c>
      <c r="L1250" s="939">
        <v>1</v>
      </c>
      <c r="M1250" s="936">
        <v>0</v>
      </c>
      <c r="N1250" s="936">
        <v>0</v>
      </c>
      <c r="O1250" s="936">
        <v>0</v>
      </c>
      <c r="P1250" s="936" t="s">
        <v>364</v>
      </c>
      <c r="Q1250" s="936">
        <v>1</v>
      </c>
      <c r="R1250" s="936">
        <v>1</v>
      </c>
      <c r="S1250" s="936">
        <v>0</v>
      </c>
      <c r="T1250" s="936">
        <v>0</v>
      </c>
    </row>
    <row r="1251" spans="1:20" outlineLevel="5">
      <c r="A1251" s="936" t="s">
        <v>1544</v>
      </c>
      <c r="B1251" s="936" t="s">
        <v>3127</v>
      </c>
      <c r="C1251" s="936">
        <v>40</v>
      </c>
      <c r="D1251" s="937">
        <v>46147</v>
      </c>
      <c r="E1251" s="937">
        <v>46198</v>
      </c>
      <c r="F1251" s="937">
        <v>46147</v>
      </c>
      <c r="G1251" s="937">
        <v>46197</v>
      </c>
      <c r="H1251" s="937">
        <v>0</v>
      </c>
      <c r="I1251" s="936">
        <v>0</v>
      </c>
      <c r="J1251" s="936">
        <v>0</v>
      </c>
      <c r="K1251" s="939">
        <v>1</v>
      </c>
      <c r="L1251" s="939">
        <v>1</v>
      </c>
      <c r="M1251" s="936">
        <v>0</v>
      </c>
      <c r="N1251" s="936">
        <v>0</v>
      </c>
      <c r="O1251" s="936">
        <v>0</v>
      </c>
      <c r="P1251" s="936" t="s">
        <v>364</v>
      </c>
      <c r="Q1251" s="936">
        <v>1</v>
      </c>
      <c r="R1251" s="936">
        <v>1</v>
      </c>
      <c r="S1251" s="936">
        <v>0</v>
      </c>
      <c r="T1251" s="936">
        <v>0</v>
      </c>
    </row>
    <row r="1252" spans="1:20" outlineLevel="5">
      <c r="A1252" s="936" t="s">
        <v>3299</v>
      </c>
      <c r="B1252" s="936" t="s">
        <v>3126</v>
      </c>
      <c r="C1252" s="936">
        <v>12</v>
      </c>
      <c r="D1252" s="937">
        <v>46198</v>
      </c>
      <c r="E1252" s="937">
        <v>46211</v>
      </c>
      <c r="F1252" s="937">
        <v>46261</v>
      </c>
      <c r="G1252" s="937">
        <v>46275</v>
      </c>
      <c r="H1252" s="937">
        <v>0</v>
      </c>
      <c r="I1252" s="937">
        <v>0</v>
      </c>
      <c r="J1252" s="937">
        <v>0</v>
      </c>
      <c r="K1252" s="940">
        <v>1</v>
      </c>
      <c r="L1252" s="939">
        <v>1</v>
      </c>
      <c r="M1252" s="936">
        <v>0</v>
      </c>
      <c r="N1252" s="936">
        <v>0</v>
      </c>
      <c r="O1252" s="936">
        <v>0</v>
      </c>
      <c r="P1252" s="936" t="s">
        <v>364</v>
      </c>
      <c r="Q1252" s="936">
        <v>1</v>
      </c>
      <c r="R1252" s="936">
        <v>1</v>
      </c>
      <c r="S1252" s="936">
        <v>0</v>
      </c>
      <c r="T1252" s="936">
        <v>0</v>
      </c>
    </row>
    <row r="1253" spans="1:20" outlineLevel="5">
      <c r="A1253" s="1000" t="s">
        <v>3300</v>
      </c>
      <c r="B1253" s="1000" t="s">
        <v>3129</v>
      </c>
      <c r="C1253" s="1000">
        <v>12</v>
      </c>
      <c r="D1253" s="1001">
        <v>46198</v>
      </c>
      <c r="E1253" s="1001">
        <v>46211</v>
      </c>
      <c r="F1253" s="1001">
        <v>46261</v>
      </c>
      <c r="G1253" s="1001">
        <v>46275</v>
      </c>
      <c r="H1253" s="1001">
        <v>0</v>
      </c>
      <c r="I1253" s="1000">
        <v>0</v>
      </c>
      <c r="J1253" s="1001">
        <v>0</v>
      </c>
      <c r="K1253" s="1004">
        <v>1</v>
      </c>
      <c r="L1253" s="1004">
        <v>1</v>
      </c>
      <c r="M1253" s="1000">
        <v>0</v>
      </c>
      <c r="N1253" s="1000">
        <v>0</v>
      </c>
      <c r="O1253" s="1000">
        <v>0</v>
      </c>
      <c r="P1253" s="1000" t="s">
        <v>364</v>
      </c>
      <c r="Q1253" s="1000">
        <v>1</v>
      </c>
      <c r="R1253" s="1000">
        <v>1</v>
      </c>
      <c r="S1253" s="1000">
        <v>0</v>
      </c>
      <c r="T1253" s="1000">
        <v>0</v>
      </c>
    </row>
    <row r="1254" spans="1:20" outlineLevel="4">
      <c r="A1254" s="981" t="s">
        <v>645</v>
      </c>
      <c r="B1254" s="981"/>
      <c r="C1254" s="981">
        <v>76</v>
      </c>
      <c r="D1254" s="982">
        <v>46154</v>
      </c>
      <c r="E1254" s="982">
        <v>46246</v>
      </c>
      <c r="F1254" s="982">
        <v>46154</v>
      </c>
      <c r="G1254" s="982">
        <v>46275</v>
      </c>
      <c r="H1254" s="982">
        <v>0</v>
      </c>
      <c r="I1254" s="981">
        <v>0</v>
      </c>
      <c r="J1254" s="981">
        <v>0</v>
      </c>
      <c r="K1254" s="984">
        <v>0</v>
      </c>
      <c r="L1254" s="984">
        <v>0</v>
      </c>
      <c r="M1254" s="981">
        <v>0</v>
      </c>
      <c r="N1254" s="981">
        <v>0</v>
      </c>
      <c r="O1254" s="981">
        <v>0</v>
      </c>
      <c r="P1254" s="981"/>
      <c r="Q1254" s="981">
        <v>16</v>
      </c>
      <c r="R1254" s="981">
        <v>16</v>
      </c>
      <c r="S1254" s="981">
        <v>0</v>
      </c>
      <c r="T1254" s="981">
        <v>0</v>
      </c>
    </row>
    <row r="1255" spans="1:20" outlineLevel="5">
      <c r="A1255" s="936" t="s">
        <v>1545</v>
      </c>
      <c r="B1255" s="936" t="s">
        <v>3064</v>
      </c>
      <c r="C1255" s="936">
        <v>34</v>
      </c>
      <c r="D1255" s="937">
        <v>46154</v>
      </c>
      <c r="E1255" s="937">
        <v>46198</v>
      </c>
      <c r="F1255" s="937">
        <v>46154</v>
      </c>
      <c r="G1255" s="937">
        <v>46197</v>
      </c>
      <c r="H1255" s="937">
        <v>0</v>
      </c>
      <c r="I1255" s="936">
        <v>0</v>
      </c>
      <c r="J1255" s="937">
        <v>0</v>
      </c>
      <c r="K1255" s="939">
        <v>1</v>
      </c>
      <c r="L1255" s="939">
        <v>1</v>
      </c>
      <c r="M1255" s="936">
        <v>0</v>
      </c>
      <c r="N1255" s="936">
        <v>0</v>
      </c>
      <c r="O1255" s="936">
        <v>0</v>
      </c>
      <c r="P1255" s="936" t="s">
        <v>364</v>
      </c>
      <c r="Q1255" s="936">
        <v>1</v>
      </c>
      <c r="R1255" s="936">
        <v>1</v>
      </c>
      <c r="S1255" s="936">
        <v>0</v>
      </c>
      <c r="T1255" s="936">
        <v>0</v>
      </c>
    </row>
    <row r="1256" spans="1:20" outlineLevel="5">
      <c r="A1256" s="936" t="s">
        <v>1546</v>
      </c>
      <c r="B1256" s="936" t="s">
        <v>3067</v>
      </c>
      <c r="C1256" s="936">
        <v>34</v>
      </c>
      <c r="D1256" s="937">
        <v>46154</v>
      </c>
      <c r="E1256" s="937">
        <v>46198</v>
      </c>
      <c r="F1256" s="937">
        <v>46154</v>
      </c>
      <c r="G1256" s="937">
        <v>46197</v>
      </c>
      <c r="H1256" s="937">
        <v>0</v>
      </c>
      <c r="I1256" s="936">
        <v>0</v>
      </c>
      <c r="J1256" s="936">
        <v>0</v>
      </c>
      <c r="K1256" s="939">
        <v>1</v>
      </c>
      <c r="L1256" s="939">
        <v>1</v>
      </c>
      <c r="M1256" s="936">
        <v>0</v>
      </c>
      <c r="N1256" s="936">
        <v>0</v>
      </c>
      <c r="O1256" s="936">
        <v>0</v>
      </c>
      <c r="P1256" s="936" t="s">
        <v>364</v>
      </c>
      <c r="Q1256" s="936">
        <v>1</v>
      </c>
      <c r="R1256" s="936">
        <v>1</v>
      </c>
      <c r="S1256" s="936">
        <v>0</v>
      </c>
      <c r="T1256" s="936">
        <v>0</v>
      </c>
    </row>
    <row r="1257" spans="1:20" outlineLevel="5">
      <c r="A1257" s="936" t="s">
        <v>1547</v>
      </c>
      <c r="B1257" s="936" t="s">
        <v>3070</v>
      </c>
      <c r="C1257" s="936">
        <v>34</v>
      </c>
      <c r="D1257" s="937">
        <v>46154</v>
      </c>
      <c r="E1257" s="937">
        <v>46198</v>
      </c>
      <c r="F1257" s="937">
        <v>46154</v>
      </c>
      <c r="G1257" s="937">
        <v>46197</v>
      </c>
      <c r="H1257" s="937">
        <v>0</v>
      </c>
      <c r="I1257" s="936">
        <v>0</v>
      </c>
      <c r="J1257" s="937">
        <v>0</v>
      </c>
      <c r="K1257" s="939">
        <v>1</v>
      </c>
      <c r="L1257" s="939">
        <v>1</v>
      </c>
      <c r="M1257" s="936">
        <v>0</v>
      </c>
      <c r="N1257" s="936">
        <v>0</v>
      </c>
      <c r="O1257" s="936">
        <v>0</v>
      </c>
      <c r="P1257" s="936" t="s">
        <v>364</v>
      </c>
      <c r="Q1257" s="936">
        <v>1</v>
      </c>
      <c r="R1257" s="936">
        <v>1</v>
      </c>
      <c r="S1257" s="936">
        <v>0</v>
      </c>
      <c r="T1257" s="936">
        <v>0</v>
      </c>
    </row>
    <row r="1258" spans="1:20" outlineLevel="5">
      <c r="A1258" s="936" t="s">
        <v>1548</v>
      </c>
      <c r="B1258" s="936" t="s">
        <v>3073</v>
      </c>
      <c r="C1258" s="936">
        <v>34</v>
      </c>
      <c r="D1258" s="937">
        <v>46154</v>
      </c>
      <c r="E1258" s="937">
        <v>46198</v>
      </c>
      <c r="F1258" s="937">
        <v>46154</v>
      </c>
      <c r="G1258" s="937">
        <v>46197</v>
      </c>
      <c r="H1258" s="937">
        <v>0</v>
      </c>
      <c r="I1258" s="936">
        <v>0</v>
      </c>
      <c r="J1258" s="936">
        <v>0</v>
      </c>
      <c r="K1258" s="939">
        <v>1</v>
      </c>
      <c r="L1258" s="939">
        <v>1</v>
      </c>
      <c r="M1258" s="936">
        <v>0</v>
      </c>
      <c r="N1258" s="936">
        <v>0</v>
      </c>
      <c r="O1258" s="936">
        <v>0</v>
      </c>
      <c r="P1258" s="936" t="s">
        <v>364</v>
      </c>
      <c r="Q1258" s="936">
        <v>1</v>
      </c>
      <c r="R1258" s="936">
        <v>1</v>
      </c>
      <c r="S1258" s="936">
        <v>0</v>
      </c>
      <c r="T1258" s="936">
        <v>0</v>
      </c>
    </row>
    <row r="1259" spans="1:20" outlineLevel="5">
      <c r="A1259" s="936" t="s">
        <v>1549</v>
      </c>
      <c r="B1259" s="936" t="s">
        <v>3076</v>
      </c>
      <c r="C1259" s="936">
        <v>34</v>
      </c>
      <c r="D1259" s="937">
        <v>46154</v>
      </c>
      <c r="E1259" s="937">
        <v>46198</v>
      </c>
      <c r="F1259" s="937">
        <v>46154</v>
      </c>
      <c r="G1259" s="937">
        <v>46197</v>
      </c>
      <c r="H1259" s="937">
        <v>0</v>
      </c>
      <c r="I1259" s="936">
        <v>0</v>
      </c>
      <c r="J1259" s="937">
        <v>0</v>
      </c>
      <c r="K1259" s="939">
        <v>1</v>
      </c>
      <c r="L1259" s="939">
        <v>1</v>
      </c>
      <c r="M1259" s="936">
        <v>0</v>
      </c>
      <c r="N1259" s="936">
        <v>0</v>
      </c>
      <c r="O1259" s="936">
        <v>0</v>
      </c>
      <c r="P1259" s="936" t="s">
        <v>364</v>
      </c>
      <c r="Q1259" s="936">
        <v>1</v>
      </c>
      <c r="R1259" s="936">
        <v>1</v>
      </c>
      <c r="S1259" s="936">
        <v>0</v>
      </c>
      <c r="T1259" s="936">
        <v>0</v>
      </c>
    </row>
    <row r="1260" spans="1:20" outlineLevel="5">
      <c r="A1260" s="936" t="s">
        <v>1550</v>
      </c>
      <c r="B1260" s="936" t="s">
        <v>3079</v>
      </c>
      <c r="C1260" s="936">
        <v>34</v>
      </c>
      <c r="D1260" s="937">
        <v>46154</v>
      </c>
      <c r="E1260" s="937">
        <v>46198</v>
      </c>
      <c r="F1260" s="937">
        <v>46154</v>
      </c>
      <c r="G1260" s="937">
        <v>46197</v>
      </c>
      <c r="H1260" s="937">
        <v>0</v>
      </c>
      <c r="I1260" s="936">
        <v>0</v>
      </c>
      <c r="J1260" s="936">
        <v>0</v>
      </c>
      <c r="K1260" s="939">
        <v>1</v>
      </c>
      <c r="L1260" s="939">
        <v>1</v>
      </c>
      <c r="M1260" s="936">
        <v>0</v>
      </c>
      <c r="N1260" s="936">
        <v>0</v>
      </c>
      <c r="O1260" s="936">
        <v>0</v>
      </c>
      <c r="P1260" s="936" t="s">
        <v>364</v>
      </c>
      <c r="Q1260" s="936">
        <v>1</v>
      </c>
      <c r="R1260" s="936">
        <v>1</v>
      </c>
      <c r="S1260" s="936">
        <v>0</v>
      </c>
      <c r="T1260" s="936">
        <v>0</v>
      </c>
    </row>
    <row r="1261" spans="1:20" outlineLevel="5">
      <c r="A1261" s="936" t="s">
        <v>1551</v>
      </c>
      <c r="B1261" s="936" t="s">
        <v>3082</v>
      </c>
      <c r="C1261" s="936">
        <v>34</v>
      </c>
      <c r="D1261" s="937">
        <v>46154</v>
      </c>
      <c r="E1261" s="937">
        <v>46198</v>
      </c>
      <c r="F1261" s="937">
        <v>46154</v>
      </c>
      <c r="G1261" s="937">
        <v>46197</v>
      </c>
      <c r="H1261" s="937">
        <v>0</v>
      </c>
      <c r="I1261" s="936">
        <v>0</v>
      </c>
      <c r="J1261" s="937">
        <v>0</v>
      </c>
      <c r="K1261" s="939">
        <v>1</v>
      </c>
      <c r="L1261" s="939">
        <v>1</v>
      </c>
      <c r="M1261" s="936">
        <v>0</v>
      </c>
      <c r="N1261" s="936">
        <v>0</v>
      </c>
      <c r="O1261" s="936">
        <v>0</v>
      </c>
      <c r="P1261" s="936" t="s">
        <v>364</v>
      </c>
      <c r="Q1261" s="936">
        <v>1</v>
      </c>
      <c r="R1261" s="936">
        <v>1</v>
      </c>
      <c r="S1261" s="936">
        <v>0</v>
      </c>
      <c r="T1261" s="936">
        <v>0</v>
      </c>
    </row>
    <row r="1262" spans="1:20" outlineLevel="5">
      <c r="A1262" s="936" t="s">
        <v>1552</v>
      </c>
      <c r="B1262" s="936" t="s">
        <v>3085</v>
      </c>
      <c r="C1262" s="936">
        <v>34</v>
      </c>
      <c r="D1262" s="937">
        <v>46154</v>
      </c>
      <c r="E1262" s="937">
        <v>46198</v>
      </c>
      <c r="F1262" s="937">
        <v>46154</v>
      </c>
      <c r="G1262" s="937">
        <v>46197</v>
      </c>
      <c r="H1262" s="937">
        <v>0</v>
      </c>
      <c r="I1262" s="936">
        <v>0</v>
      </c>
      <c r="J1262" s="936">
        <v>0</v>
      </c>
      <c r="K1262" s="939">
        <v>1</v>
      </c>
      <c r="L1262" s="939">
        <v>1</v>
      </c>
      <c r="M1262" s="936">
        <v>0</v>
      </c>
      <c r="N1262" s="936">
        <v>0</v>
      </c>
      <c r="O1262" s="936">
        <v>0</v>
      </c>
      <c r="P1262" s="936" t="s">
        <v>364</v>
      </c>
      <c r="Q1262" s="936">
        <v>1</v>
      </c>
      <c r="R1262" s="936">
        <v>1</v>
      </c>
      <c r="S1262" s="936">
        <v>0</v>
      </c>
      <c r="T1262" s="936">
        <v>0</v>
      </c>
    </row>
    <row r="1263" spans="1:20" outlineLevel="5">
      <c r="A1263" s="936" t="s">
        <v>3301</v>
      </c>
      <c r="B1263" s="936" t="s">
        <v>3066</v>
      </c>
      <c r="C1263" s="936">
        <v>13</v>
      </c>
      <c r="D1263" s="937">
        <v>46218</v>
      </c>
      <c r="E1263" s="937">
        <v>46232</v>
      </c>
      <c r="F1263" s="937">
        <v>46233</v>
      </c>
      <c r="G1263" s="937">
        <v>46275</v>
      </c>
      <c r="H1263" s="937">
        <v>0</v>
      </c>
      <c r="I1263" s="937">
        <v>0</v>
      </c>
      <c r="J1263" s="937">
        <v>0</v>
      </c>
      <c r="K1263" s="939">
        <v>1</v>
      </c>
      <c r="L1263" s="939">
        <v>1</v>
      </c>
      <c r="M1263" s="936">
        <v>0</v>
      </c>
      <c r="N1263" s="936">
        <v>0</v>
      </c>
      <c r="O1263" s="936">
        <v>0</v>
      </c>
      <c r="P1263" s="936" t="s">
        <v>364</v>
      </c>
      <c r="Q1263" s="936">
        <v>1</v>
      </c>
      <c r="R1263" s="936">
        <v>1</v>
      </c>
      <c r="S1263" s="936">
        <v>0</v>
      </c>
      <c r="T1263" s="936">
        <v>0</v>
      </c>
    </row>
    <row r="1264" spans="1:20" outlineLevel="5">
      <c r="A1264" s="936" t="s">
        <v>3302</v>
      </c>
      <c r="B1264" s="936" t="s">
        <v>3069</v>
      </c>
      <c r="C1264" s="936">
        <v>13</v>
      </c>
      <c r="D1264" s="937">
        <v>46218</v>
      </c>
      <c r="E1264" s="937">
        <v>46232</v>
      </c>
      <c r="F1264" s="937">
        <v>46233</v>
      </c>
      <c r="G1264" s="937">
        <v>46275</v>
      </c>
      <c r="H1264" s="937">
        <v>0</v>
      </c>
      <c r="I1264" s="936">
        <v>0</v>
      </c>
      <c r="J1264" s="936">
        <v>0</v>
      </c>
      <c r="K1264" s="939">
        <v>1</v>
      </c>
      <c r="L1264" s="939">
        <v>1</v>
      </c>
      <c r="M1264" s="936">
        <v>0</v>
      </c>
      <c r="N1264" s="936">
        <v>0</v>
      </c>
      <c r="O1264" s="936">
        <v>0</v>
      </c>
      <c r="P1264" s="936" t="s">
        <v>364</v>
      </c>
      <c r="Q1264" s="936">
        <v>1</v>
      </c>
      <c r="R1264" s="936">
        <v>1</v>
      </c>
      <c r="S1264" s="936">
        <v>0</v>
      </c>
      <c r="T1264" s="936">
        <v>0</v>
      </c>
    </row>
    <row r="1265" spans="1:20" outlineLevel="5">
      <c r="A1265" s="936" t="s">
        <v>3303</v>
      </c>
      <c r="B1265" s="936" t="s">
        <v>3072</v>
      </c>
      <c r="C1265" s="936">
        <v>25</v>
      </c>
      <c r="D1265" s="937">
        <v>46218</v>
      </c>
      <c r="E1265" s="937">
        <v>46246</v>
      </c>
      <c r="F1265" s="937">
        <v>46233</v>
      </c>
      <c r="G1265" s="937">
        <v>46275</v>
      </c>
      <c r="H1265" s="937">
        <v>0</v>
      </c>
      <c r="I1265" s="937">
        <v>0</v>
      </c>
      <c r="J1265" s="937">
        <v>0</v>
      </c>
      <c r="K1265" s="939">
        <v>1</v>
      </c>
      <c r="L1265" s="939">
        <v>1</v>
      </c>
      <c r="M1265" s="936">
        <v>0</v>
      </c>
      <c r="N1265" s="936">
        <v>0</v>
      </c>
      <c r="O1265" s="936">
        <v>0</v>
      </c>
      <c r="P1265" s="936" t="s">
        <v>364</v>
      </c>
      <c r="Q1265" s="936">
        <v>1</v>
      </c>
      <c r="R1265" s="936">
        <v>1</v>
      </c>
      <c r="S1265" s="936">
        <v>0</v>
      </c>
      <c r="T1265" s="936">
        <v>0</v>
      </c>
    </row>
    <row r="1266" spans="1:20" outlineLevel="5">
      <c r="A1266" s="936" t="s">
        <v>3304</v>
      </c>
      <c r="B1266" s="936" t="s">
        <v>3075</v>
      </c>
      <c r="C1266" s="936">
        <v>25</v>
      </c>
      <c r="D1266" s="937">
        <v>46218</v>
      </c>
      <c r="E1266" s="937">
        <v>46246</v>
      </c>
      <c r="F1266" s="937">
        <v>46233</v>
      </c>
      <c r="G1266" s="937">
        <v>46275</v>
      </c>
      <c r="H1266" s="937">
        <v>0</v>
      </c>
      <c r="I1266" s="936">
        <v>0</v>
      </c>
      <c r="J1266" s="936">
        <v>0</v>
      </c>
      <c r="K1266" s="939">
        <v>1</v>
      </c>
      <c r="L1266" s="939">
        <v>1</v>
      </c>
      <c r="M1266" s="936">
        <v>0</v>
      </c>
      <c r="N1266" s="936">
        <v>0</v>
      </c>
      <c r="O1266" s="936">
        <v>0</v>
      </c>
      <c r="P1266" s="936" t="s">
        <v>364</v>
      </c>
      <c r="Q1266" s="936">
        <v>1</v>
      </c>
      <c r="R1266" s="936">
        <v>1</v>
      </c>
      <c r="S1266" s="936">
        <v>0</v>
      </c>
      <c r="T1266" s="936">
        <v>0</v>
      </c>
    </row>
    <row r="1267" spans="1:20" outlineLevel="5">
      <c r="A1267" s="936" t="s">
        <v>3306</v>
      </c>
      <c r="B1267" s="936" t="s">
        <v>3081</v>
      </c>
      <c r="C1267" s="936">
        <v>25</v>
      </c>
      <c r="D1267" s="937">
        <v>46218</v>
      </c>
      <c r="E1267" s="937">
        <v>46246</v>
      </c>
      <c r="F1267" s="937">
        <v>46261</v>
      </c>
      <c r="G1267" s="937">
        <v>46275</v>
      </c>
      <c r="H1267" s="937">
        <v>0</v>
      </c>
      <c r="I1267" s="937">
        <v>0</v>
      </c>
      <c r="J1267" s="937">
        <v>0</v>
      </c>
      <c r="K1267" s="939">
        <v>1</v>
      </c>
      <c r="L1267" s="939">
        <v>1</v>
      </c>
      <c r="M1267" s="936">
        <v>0</v>
      </c>
      <c r="N1267" s="936">
        <v>0</v>
      </c>
      <c r="O1267" s="936">
        <v>0</v>
      </c>
      <c r="P1267" s="936" t="s">
        <v>364</v>
      </c>
      <c r="Q1267" s="936">
        <v>1</v>
      </c>
      <c r="R1267" s="936">
        <v>1</v>
      </c>
      <c r="S1267" s="936">
        <v>0</v>
      </c>
      <c r="T1267" s="936">
        <v>0</v>
      </c>
    </row>
    <row r="1268" spans="1:20" outlineLevel="5">
      <c r="A1268" s="936" t="s">
        <v>3307</v>
      </c>
      <c r="B1268" s="936" t="s">
        <v>3084</v>
      </c>
      <c r="C1268" s="936">
        <v>25</v>
      </c>
      <c r="D1268" s="937">
        <v>46218</v>
      </c>
      <c r="E1268" s="937">
        <v>46246</v>
      </c>
      <c r="F1268" s="937">
        <v>46261</v>
      </c>
      <c r="G1268" s="937">
        <v>46275</v>
      </c>
      <c r="H1268" s="937">
        <v>0</v>
      </c>
      <c r="I1268" s="936">
        <v>0</v>
      </c>
      <c r="J1268" s="936">
        <v>0</v>
      </c>
      <c r="K1268" s="939">
        <v>1</v>
      </c>
      <c r="L1268" s="939">
        <v>1</v>
      </c>
      <c r="M1268" s="936">
        <v>0</v>
      </c>
      <c r="N1268" s="936">
        <v>0</v>
      </c>
      <c r="O1268" s="936">
        <v>0</v>
      </c>
      <c r="P1268" s="936" t="s">
        <v>364</v>
      </c>
      <c r="Q1268" s="936">
        <v>1</v>
      </c>
      <c r="R1268" s="936">
        <v>1</v>
      </c>
      <c r="S1268" s="936">
        <v>0</v>
      </c>
      <c r="T1268" s="936">
        <v>0</v>
      </c>
    </row>
    <row r="1269" spans="1:20" outlineLevel="5">
      <c r="A1269" s="936" t="s">
        <v>3308</v>
      </c>
      <c r="B1269" s="936" t="s">
        <v>3087</v>
      </c>
      <c r="C1269" s="936">
        <v>25</v>
      </c>
      <c r="D1269" s="937">
        <v>46218</v>
      </c>
      <c r="E1269" s="937">
        <v>46246</v>
      </c>
      <c r="F1269" s="937">
        <v>46261</v>
      </c>
      <c r="G1269" s="937">
        <v>46275</v>
      </c>
      <c r="H1269" s="937">
        <v>0</v>
      </c>
      <c r="I1269" s="937">
        <v>0</v>
      </c>
      <c r="J1269" s="937">
        <v>0</v>
      </c>
      <c r="K1269" s="939">
        <v>1</v>
      </c>
      <c r="L1269" s="939">
        <v>1</v>
      </c>
      <c r="M1269" s="936">
        <v>0</v>
      </c>
      <c r="N1269" s="936">
        <v>0</v>
      </c>
      <c r="O1269" s="936">
        <v>0</v>
      </c>
      <c r="P1269" s="936" t="s">
        <v>364</v>
      </c>
      <c r="Q1269" s="936">
        <v>1</v>
      </c>
      <c r="R1269" s="936">
        <v>1</v>
      </c>
      <c r="S1269" s="936">
        <v>0</v>
      </c>
      <c r="T1269" s="936">
        <v>0</v>
      </c>
    </row>
    <row r="1270" spans="1:20" outlineLevel="5">
      <c r="A1270" s="1000" t="s">
        <v>3305</v>
      </c>
      <c r="B1270" s="1000" t="s">
        <v>3078</v>
      </c>
      <c r="C1270" s="1000">
        <v>13</v>
      </c>
      <c r="D1270" s="1001">
        <v>46226</v>
      </c>
      <c r="E1270" s="1001">
        <v>46240</v>
      </c>
      <c r="F1270" s="1001">
        <v>46261</v>
      </c>
      <c r="G1270" s="1001">
        <v>46275</v>
      </c>
      <c r="H1270" s="1002">
        <v>0</v>
      </c>
      <c r="I1270" s="1002">
        <v>0</v>
      </c>
      <c r="J1270" s="1002">
        <v>0</v>
      </c>
      <c r="K1270" s="1003">
        <v>1</v>
      </c>
      <c r="L1270" s="1003">
        <v>1</v>
      </c>
      <c r="M1270" s="1002">
        <v>0</v>
      </c>
      <c r="N1270" s="1000">
        <v>0</v>
      </c>
      <c r="O1270" s="1000">
        <v>0</v>
      </c>
      <c r="P1270" s="1002" t="s">
        <v>364</v>
      </c>
      <c r="Q1270" s="1000">
        <v>1</v>
      </c>
      <c r="R1270" s="1000">
        <v>1</v>
      </c>
      <c r="S1270" s="1000">
        <v>0</v>
      </c>
      <c r="T1270" s="1000">
        <v>0</v>
      </c>
    </row>
    <row r="1271" spans="1:20" outlineLevel="3">
      <c r="A1271" s="967" t="s">
        <v>857</v>
      </c>
      <c r="B1271" s="967"/>
      <c r="C1271" s="967">
        <v>92</v>
      </c>
      <c r="D1271" s="968">
        <v>46149</v>
      </c>
      <c r="E1271" s="968">
        <v>46260</v>
      </c>
      <c r="F1271" s="968">
        <v>46148</v>
      </c>
      <c r="G1271" s="968"/>
      <c r="H1271" s="969">
        <v>999589.41</v>
      </c>
      <c r="I1271" s="969">
        <v>981462.29</v>
      </c>
      <c r="J1271" s="969">
        <v>999589.41</v>
      </c>
      <c r="K1271" s="970">
        <v>1</v>
      </c>
      <c r="L1271" s="970">
        <v>0.9819</v>
      </c>
      <c r="M1271" s="969">
        <v>0</v>
      </c>
      <c r="N1271" s="967">
        <v>0</v>
      </c>
      <c r="O1271" s="967">
        <v>0</v>
      </c>
      <c r="P1271" s="969"/>
      <c r="Q1271" s="967">
        <v>40</v>
      </c>
      <c r="R1271" s="967">
        <v>31</v>
      </c>
      <c r="S1271" s="967">
        <v>9</v>
      </c>
      <c r="T1271" s="967">
        <v>0</v>
      </c>
    </row>
    <row r="1272" spans="1:20" outlineLevel="4">
      <c r="A1272" s="981" t="s">
        <v>609</v>
      </c>
      <c r="B1272" s="981"/>
      <c r="C1272" s="981">
        <v>75</v>
      </c>
      <c r="D1272" s="982">
        <v>46149</v>
      </c>
      <c r="E1272" s="982">
        <v>46240</v>
      </c>
      <c r="F1272" s="982">
        <v>46148</v>
      </c>
      <c r="G1272" s="982">
        <v>46310</v>
      </c>
      <c r="H1272" s="983">
        <v>234716.67</v>
      </c>
      <c r="I1272" s="983">
        <v>234716.67</v>
      </c>
      <c r="J1272" s="983">
        <v>234716.67</v>
      </c>
      <c r="K1272" s="984">
        <v>1</v>
      </c>
      <c r="L1272" s="984">
        <v>1</v>
      </c>
      <c r="M1272" s="983">
        <v>0</v>
      </c>
      <c r="N1272" s="981">
        <v>0</v>
      </c>
      <c r="O1272" s="981">
        <v>0</v>
      </c>
      <c r="P1272" s="983"/>
      <c r="Q1272" s="981">
        <v>6</v>
      </c>
      <c r="R1272" s="981">
        <v>6</v>
      </c>
      <c r="S1272" s="981">
        <v>0</v>
      </c>
      <c r="T1272" s="981">
        <v>0</v>
      </c>
    </row>
    <row r="1273" spans="1:20" outlineLevel="5">
      <c r="A1273" s="936" t="s">
        <v>1554</v>
      </c>
      <c r="B1273" s="936" t="s">
        <v>3099</v>
      </c>
      <c r="C1273" s="936">
        <v>38</v>
      </c>
      <c r="D1273" s="937">
        <v>46149</v>
      </c>
      <c r="E1273" s="937">
        <v>46197</v>
      </c>
      <c r="F1273" s="937">
        <v>46148</v>
      </c>
      <c r="G1273" s="937">
        <v>46197</v>
      </c>
      <c r="H1273" s="938">
        <v>28474.61</v>
      </c>
      <c r="I1273" s="938">
        <v>28474.61</v>
      </c>
      <c r="J1273" s="938">
        <v>28474.61</v>
      </c>
      <c r="K1273" s="939">
        <v>1</v>
      </c>
      <c r="L1273" s="939">
        <v>1</v>
      </c>
      <c r="M1273" s="938">
        <v>0</v>
      </c>
      <c r="N1273" s="936">
        <v>0</v>
      </c>
      <c r="O1273" s="936">
        <v>0</v>
      </c>
      <c r="P1273" s="938" t="s">
        <v>364</v>
      </c>
      <c r="Q1273" s="936">
        <v>1</v>
      </c>
      <c r="R1273" s="936">
        <v>1</v>
      </c>
      <c r="S1273" s="936">
        <v>0</v>
      </c>
      <c r="T1273" s="936">
        <v>0</v>
      </c>
    </row>
    <row r="1274" spans="1:20" outlineLevel="5">
      <c r="A1274" s="936" t="s">
        <v>1555</v>
      </c>
      <c r="B1274" s="936" t="s">
        <v>3102</v>
      </c>
      <c r="C1274" s="936">
        <v>38</v>
      </c>
      <c r="D1274" s="937">
        <v>46149</v>
      </c>
      <c r="E1274" s="937">
        <v>46197</v>
      </c>
      <c r="F1274" s="937">
        <v>46148</v>
      </c>
      <c r="G1274" s="937">
        <v>46197</v>
      </c>
      <c r="H1274" s="938">
        <v>11847.38</v>
      </c>
      <c r="I1274" s="938">
        <v>11847.38</v>
      </c>
      <c r="J1274" s="938">
        <v>11847.38</v>
      </c>
      <c r="K1274" s="939">
        <v>1</v>
      </c>
      <c r="L1274" s="939">
        <v>1</v>
      </c>
      <c r="M1274" s="938">
        <v>0</v>
      </c>
      <c r="N1274" s="936">
        <v>0</v>
      </c>
      <c r="O1274" s="936">
        <v>0</v>
      </c>
      <c r="P1274" s="938" t="s">
        <v>364</v>
      </c>
      <c r="Q1274" s="936">
        <v>1</v>
      </c>
      <c r="R1274" s="936">
        <v>1</v>
      </c>
      <c r="S1274" s="936">
        <v>0</v>
      </c>
      <c r="T1274" s="936">
        <v>0</v>
      </c>
    </row>
    <row r="1275" spans="1:20" outlineLevel="5">
      <c r="A1275" s="936" t="s">
        <v>1553</v>
      </c>
      <c r="B1275" s="936" t="s">
        <v>3096</v>
      </c>
      <c r="C1275" s="936">
        <v>38</v>
      </c>
      <c r="D1275" s="937">
        <v>46149</v>
      </c>
      <c r="E1275" s="937">
        <v>46197</v>
      </c>
      <c r="F1275" s="937">
        <v>46148</v>
      </c>
      <c r="G1275" s="937">
        <v>46197</v>
      </c>
      <c r="H1275" s="938">
        <v>103704.3</v>
      </c>
      <c r="I1275" s="938">
        <v>103704.3</v>
      </c>
      <c r="J1275" s="938">
        <v>103704.3</v>
      </c>
      <c r="K1275" s="939">
        <v>1</v>
      </c>
      <c r="L1275" s="939">
        <v>1</v>
      </c>
      <c r="M1275" s="938">
        <v>0</v>
      </c>
      <c r="N1275" s="936">
        <v>0</v>
      </c>
      <c r="O1275" s="936">
        <v>0</v>
      </c>
      <c r="P1275" s="938" t="s">
        <v>364</v>
      </c>
      <c r="Q1275" s="936">
        <v>1</v>
      </c>
      <c r="R1275" s="936">
        <v>1</v>
      </c>
      <c r="S1275" s="936">
        <v>0</v>
      </c>
      <c r="T1275" s="936">
        <v>0</v>
      </c>
    </row>
    <row r="1276" spans="1:20" outlineLevel="5">
      <c r="A1276" s="936" t="s">
        <v>3311</v>
      </c>
      <c r="B1276" s="936" t="s">
        <v>3104</v>
      </c>
      <c r="C1276" s="936">
        <v>5</v>
      </c>
      <c r="D1276" s="937">
        <v>46204</v>
      </c>
      <c r="E1276" s="937">
        <v>46209</v>
      </c>
      <c r="F1276" s="937">
        <v>46225</v>
      </c>
      <c r="G1276" s="937">
        <v>46284</v>
      </c>
      <c r="H1276" s="938">
        <v>17771.080000000002</v>
      </c>
      <c r="I1276" s="938">
        <v>17771.080000000002</v>
      </c>
      <c r="J1276" s="938">
        <v>17771.080000000002</v>
      </c>
      <c r="K1276" s="939">
        <v>1</v>
      </c>
      <c r="L1276" s="939">
        <v>1</v>
      </c>
      <c r="M1276" s="938">
        <v>0</v>
      </c>
      <c r="N1276" s="936">
        <v>0</v>
      </c>
      <c r="O1276" s="936">
        <v>0</v>
      </c>
      <c r="P1276" s="938" t="s">
        <v>364</v>
      </c>
      <c r="Q1276" s="936">
        <v>1</v>
      </c>
      <c r="R1276" s="936">
        <v>1</v>
      </c>
      <c r="S1276" s="936">
        <v>0</v>
      </c>
      <c r="T1276" s="936">
        <v>0</v>
      </c>
    </row>
    <row r="1277" spans="1:20" outlineLevel="5">
      <c r="A1277" s="936" t="s">
        <v>3310</v>
      </c>
      <c r="B1277" s="936" t="s">
        <v>3101</v>
      </c>
      <c r="C1277" s="936">
        <v>12</v>
      </c>
      <c r="D1277" s="937">
        <v>46228</v>
      </c>
      <c r="E1277" s="937">
        <v>46240</v>
      </c>
      <c r="F1277" s="937">
        <v>46254</v>
      </c>
      <c r="G1277" s="937">
        <v>46310</v>
      </c>
      <c r="H1277" s="938">
        <v>28474.61</v>
      </c>
      <c r="I1277" s="938">
        <v>28474.61</v>
      </c>
      <c r="J1277" s="938">
        <v>28474.61</v>
      </c>
      <c r="K1277" s="939">
        <v>1</v>
      </c>
      <c r="L1277" s="939">
        <v>1</v>
      </c>
      <c r="M1277" s="938">
        <v>0</v>
      </c>
      <c r="N1277" s="936">
        <v>0</v>
      </c>
      <c r="O1277" s="936">
        <v>0</v>
      </c>
      <c r="P1277" s="938" t="s">
        <v>364</v>
      </c>
      <c r="Q1277" s="936">
        <v>1</v>
      </c>
      <c r="R1277" s="936">
        <v>1</v>
      </c>
      <c r="S1277" s="936">
        <v>0</v>
      </c>
      <c r="T1277" s="936">
        <v>0</v>
      </c>
    </row>
    <row r="1278" spans="1:20" outlineLevel="5">
      <c r="A1278" s="1000" t="s">
        <v>3309</v>
      </c>
      <c r="B1278" s="1000" t="s">
        <v>3098</v>
      </c>
      <c r="C1278" s="1000">
        <v>12</v>
      </c>
      <c r="D1278" s="1001">
        <v>46228</v>
      </c>
      <c r="E1278" s="1001">
        <v>46240</v>
      </c>
      <c r="F1278" s="1001">
        <v>46240</v>
      </c>
      <c r="G1278" s="1001">
        <v>46308</v>
      </c>
      <c r="H1278" s="1002">
        <v>44444.7</v>
      </c>
      <c r="I1278" s="1002">
        <v>44444.7</v>
      </c>
      <c r="J1278" s="1002">
        <v>44444.7</v>
      </c>
      <c r="K1278" s="1003">
        <v>1</v>
      </c>
      <c r="L1278" s="1003">
        <v>1</v>
      </c>
      <c r="M1278" s="1002">
        <v>0</v>
      </c>
      <c r="N1278" s="1000">
        <v>0</v>
      </c>
      <c r="O1278" s="1000">
        <v>0</v>
      </c>
      <c r="P1278" s="1002" t="s">
        <v>364</v>
      </c>
      <c r="Q1278" s="1000">
        <v>1</v>
      </c>
      <c r="R1278" s="1000">
        <v>1</v>
      </c>
      <c r="S1278" s="1000">
        <v>0</v>
      </c>
      <c r="T1278" s="1000">
        <v>0</v>
      </c>
    </row>
    <row r="1279" spans="1:20" outlineLevel="4">
      <c r="A1279" s="981" t="s">
        <v>616</v>
      </c>
      <c r="B1279" s="981"/>
      <c r="C1279" s="981">
        <v>75</v>
      </c>
      <c r="D1279" s="982">
        <v>46149</v>
      </c>
      <c r="E1279" s="982">
        <v>46240</v>
      </c>
      <c r="F1279" s="982">
        <v>46148</v>
      </c>
      <c r="G1279" s="982">
        <v>46310</v>
      </c>
      <c r="H1279" s="983">
        <v>349555.5</v>
      </c>
      <c r="I1279" s="983">
        <v>349555.5</v>
      </c>
      <c r="J1279" s="983">
        <v>349555.5</v>
      </c>
      <c r="K1279" s="984">
        <v>1</v>
      </c>
      <c r="L1279" s="984">
        <v>1</v>
      </c>
      <c r="M1279" s="983">
        <v>0</v>
      </c>
      <c r="N1279" s="981">
        <v>0</v>
      </c>
      <c r="O1279" s="981">
        <v>0</v>
      </c>
      <c r="P1279" s="983"/>
      <c r="Q1279" s="981">
        <v>4</v>
      </c>
      <c r="R1279" s="981">
        <v>4</v>
      </c>
      <c r="S1279" s="981">
        <v>0</v>
      </c>
      <c r="T1279" s="981">
        <v>0</v>
      </c>
    </row>
    <row r="1280" spans="1:20" outlineLevel="5">
      <c r="A1280" s="936" t="s">
        <v>1556</v>
      </c>
      <c r="B1280" s="936" t="s">
        <v>3105</v>
      </c>
      <c r="C1280" s="936">
        <v>38</v>
      </c>
      <c r="D1280" s="937">
        <v>46149</v>
      </c>
      <c r="E1280" s="937">
        <v>46197</v>
      </c>
      <c r="F1280" s="937">
        <v>46148</v>
      </c>
      <c r="G1280" s="937">
        <v>46197</v>
      </c>
      <c r="H1280" s="938">
        <v>64212.75</v>
      </c>
      <c r="I1280" s="938">
        <v>64212.75</v>
      </c>
      <c r="J1280" s="938">
        <v>64212.75</v>
      </c>
      <c r="K1280" s="939">
        <v>1</v>
      </c>
      <c r="L1280" s="939">
        <v>1</v>
      </c>
      <c r="M1280" s="938">
        <v>0</v>
      </c>
      <c r="N1280" s="936">
        <v>0</v>
      </c>
      <c r="O1280" s="936">
        <v>0</v>
      </c>
      <c r="P1280" s="938" t="s">
        <v>364</v>
      </c>
      <c r="Q1280" s="936">
        <v>1</v>
      </c>
      <c r="R1280" s="936">
        <v>1</v>
      </c>
      <c r="S1280" s="936">
        <v>0</v>
      </c>
      <c r="T1280" s="936">
        <v>0</v>
      </c>
    </row>
    <row r="1281" spans="1:20" outlineLevel="5">
      <c r="A1281" s="936" t="s">
        <v>1557</v>
      </c>
      <c r="B1281" s="936" t="s">
        <v>3114</v>
      </c>
      <c r="C1281" s="936">
        <v>38</v>
      </c>
      <c r="D1281" s="937">
        <v>46149</v>
      </c>
      <c r="E1281" s="937">
        <v>46197</v>
      </c>
      <c r="F1281" s="937">
        <v>46148</v>
      </c>
      <c r="G1281" s="937">
        <v>46197</v>
      </c>
      <c r="H1281" s="938">
        <v>121621.5</v>
      </c>
      <c r="I1281" s="938">
        <v>121621.5</v>
      </c>
      <c r="J1281" s="938">
        <v>121621.5</v>
      </c>
      <c r="K1281" s="939">
        <v>1</v>
      </c>
      <c r="L1281" s="939">
        <v>1</v>
      </c>
      <c r="M1281" s="938">
        <v>0</v>
      </c>
      <c r="N1281" s="936">
        <v>0</v>
      </c>
      <c r="O1281" s="936">
        <v>0</v>
      </c>
      <c r="P1281" s="938" t="s">
        <v>364</v>
      </c>
      <c r="Q1281" s="936">
        <v>1</v>
      </c>
      <c r="R1281" s="936">
        <v>1</v>
      </c>
      <c r="S1281" s="936">
        <v>0</v>
      </c>
      <c r="T1281" s="936">
        <v>0</v>
      </c>
    </row>
    <row r="1282" spans="1:20" outlineLevel="5">
      <c r="A1282" s="936" t="s">
        <v>3312</v>
      </c>
      <c r="B1282" s="936" t="s">
        <v>3107</v>
      </c>
      <c r="C1282" s="936">
        <v>12</v>
      </c>
      <c r="D1282" s="937">
        <v>46228</v>
      </c>
      <c r="E1282" s="937">
        <v>46240</v>
      </c>
      <c r="F1282" s="937">
        <v>46240</v>
      </c>
      <c r="G1282" s="937">
        <v>46310</v>
      </c>
      <c r="H1282" s="938">
        <v>64212.75</v>
      </c>
      <c r="I1282" s="938">
        <v>64212.75</v>
      </c>
      <c r="J1282" s="938">
        <v>64212.75</v>
      </c>
      <c r="K1282" s="939">
        <v>1</v>
      </c>
      <c r="L1282" s="939">
        <v>1</v>
      </c>
      <c r="M1282" s="938">
        <v>0</v>
      </c>
      <c r="N1282" s="936">
        <v>0</v>
      </c>
      <c r="O1282" s="936">
        <v>0</v>
      </c>
      <c r="P1282" s="938" t="s">
        <v>364</v>
      </c>
      <c r="Q1282" s="936">
        <v>1</v>
      </c>
      <c r="R1282" s="936">
        <v>1</v>
      </c>
      <c r="S1282" s="936">
        <v>0</v>
      </c>
      <c r="T1282" s="936">
        <v>0</v>
      </c>
    </row>
    <row r="1283" spans="1:20" outlineLevel="5">
      <c r="A1283" s="1000" t="s">
        <v>3313</v>
      </c>
      <c r="B1283" s="1000" t="s">
        <v>3116</v>
      </c>
      <c r="C1283" s="1000">
        <v>12</v>
      </c>
      <c r="D1283" s="1001">
        <v>46228</v>
      </c>
      <c r="E1283" s="1001">
        <v>46240</v>
      </c>
      <c r="F1283" s="1001">
        <v>46240</v>
      </c>
      <c r="G1283" s="1001">
        <v>46310</v>
      </c>
      <c r="H1283" s="1002">
        <v>99508.5</v>
      </c>
      <c r="I1283" s="1002">
        <v>99508.5</v>
      </c>
      <c r="J1283" s="1002">
        <v>99508.5</v>
      </c>
      <c r="K1283" s="1004">
        <v>1</v>
      </c>
      <c r="L1283" s="1004">
        <v>1</v>
      </c>
      <c r="M1283" s="1002">
        <v>0</v>
      </c>
      <c r="N1283" s="1000">
        <v>0</v>
      </c>
      <c r="O1283" s="1000">
        <v>0</v>
      </c>
      <c r="P1283" s="1002" t="s">
        <v>364</v>
      </c>
      <c r="Q1283" s="1000">
        <v>1</v>
      </c>
      <c r="R1283" s="1000">
        <v>1</v>
      </c>
      <c r="S1283" s="1000">
        <v>0</v>
      </c>
      <c r="T1283" s="1000">
        <v>0</v>
      </c>
    </row>
    <row r="1284" spans="1:20" outlineLevel="4">
      <c r="A1284" s="981" t="s">
        <v>627</v>
      </c>
      <c r="B1284" s="981"/>
      <c r="C1284" s="981">
        <v>53</v>
      </c>
      <c r="D1284" s="982">
        <v>46149</v>
      </c>
      <c r="E1284" s="982">
        <v>46215</v>
      </c>
      <c r="F1284" s="982">
        <v>46148</v>
      </c>
      <c r="G1284" s="982">
        <v>46210</v>
      </c>
      <c r="H1284" s="983">
        <v>12757.5</v>
      </c>
      <c r="I1284" s="983">
        <v>12757.5</v>
      </c>
      <c r="J1284" s="983">
        <v>12757.5</v>
      </c>
      <c r="K1284" s="984">
        <v>1</v>
      </c>
      <c r="L1284" s="984">
        <v>1</v>
      </c>
      <c r="M1284" s="983">
        <v>0</v>
      </c>
      <c r="N1284" s="981">
        <v>0</v>
      </c>
      <c r="O1284" s="981">
        <v>0</v>
      </c>
      <c r="P1284" s="983"/>
      <c r="Q1284" s="981">
        <v>2</v>
      </c>
      <c r="R1284" s="981">
        <v>2</v>
      </c>
      <c r="S1284" s="981">
        <v>0</v>
      </c>
      <c r="T1284" s="981">
        <v>0</v>
      </c>
    </row>
    <row r="1285" spans="1:20" outlineLevel="5">
      <c r="A1285" s="936" t="s">
        <v>1558</v>
      </c>
      <c r="B1285" s="936" t="s">
        <v>3117</v>
      </c>
      <c r="C1285" s="936">
        <v>38</v>
      </c>
      <c r="D1285" s="937">
        <v>46149</v>
      </c>
      <c r="E1285" s="937">
        <v>46197</v>
      </c>
      <c r="F1285" s="937">
        <v>46148</v>
      </c>
      <c r="G1285" s="937">
        <v>46197</v>
      </c>
      <c r="H1285" s="938">
        <v>7654.5</v>
      </c>
      <c r="I1285" s="938">
        <v>7654.5</v>
      </c>
      <c r="J1285" s="938">
        <v>7654.5</v>
      </c>
      <c r="K1285" s="939">
        <v>1</v>
      </c>
      <c r="L1285" s="939">
        <v>1</v>
      </c>
      <c r="M1285" s="938">
        <v>0</v>
      </c>
      <c r="N1285" s="936">
        <v>0</v>
      </c>
      <c r="O1285" s="936">
        <v>0</v>
      </c>
      <c r="P1285" s="938" t="s">
        <v>364</v>
      </c>
      <c r="Q1285" s="936">
        <v>1</v>
      </c>
      <c r="R1285" s="936">
        <v>1</v>
      </c>
      <c r="S1285" s="936">
        <v>0</v>
      </c>
      <c r="T1285" s="936">
        <v>0</v>
      </c>
    </row>
    <row r="1286" spans="1:20" outlineLevel="5">
      <c r="A1286" s="1000" t="s">
        <v>3314</v>
      </c>
      <c r="B1286" s="1000" t="s">
        <v>3119</v>
      </c>
      <c r="C1286" s="1000">
        <v>5</v>
      </c>
      <c r="D1286" s="1001">
        <v>46210</v>
      </c>
      <c r="E1286" s="1001">
        <v>46215</v>
      </c>
      <c r="F1286" s="1001">
        <v>46209</v>
      </c>
      <c r="G1286" s="1001">
        <v>46210</v>
      </c>
      <c r="H1286" s="1002">
        <v>5103</v>
      </c>
      <c r="I1286" s="1002">
        <v>5103</v>
      </c>
      <c r="J1286" s="1002">
        <v>5103</v>
      </c>
      <c r="K1286" s="1004">
        <v>1</v>
      </c>
      <c r="L1286" s="1004">
        <v>1</v>
      </c>
      <c r="M1286" s="1002">
        <v>0</v>
      </c>
      <c r="N1286" s="1000">
        <v>0</v>
      </c>
      <c r="O1286" s="1000">
        <v>0</v>
      </c>
      <c r="P1286" s="1002" t="s">
        <v>364</v>
      </c>
      <c r="Q1286" s="1000">
        <v>1</v>
      </c>
      <c r="R1286" s="1000">
        <v>1</v>
      </c>
      <c r="S1286" s="1000">
        <v>0</v>
      </c>
      <c r="T1286" s="1000">
        <v>0</v>
      </c>
    </row>
    <row r="1287" spans="1:20" outlineLevel="4">
      <c r="A1287" s="981" t="s">
        <v>630</v>
      </c>
      <c r="B1287" s="981"/>
      <c r="C1287" s="981">
        <v>75</v>
      </c>
      <c r="D1287" s="982">
        <v>46149</v>
      </c>
      <c r="E1287" s="982">
        <v>46240</v>
      </c>
      <c r="F1287" s="982">
        <v>46148</v>
      </c>
      <c r="G1287" s="982"/>
      <c r="H1287" s="983">
        <v>8003.07</v>
      </c>
      <c r="I1287" s="983">
        <v>7180.43</v>
      </c>
      <c r="J1287" s="983">
        <v>8003.07</v>
      </c>
      <c r="K1287" s="984">
        <v>1</v>
      </c>
      <c r="L1287" s="984">
        <v>0.8972</v>
      </c>
      <c r="M1287" s="981">
        <v>0</v>
      </c>
      <c r="N1287" s="981">
        <v>0</v>
      </c>
      <c r="O1287" s="981">
        <v>0</v>
      </c>
      <c r="P1287" s="981"/>
      <c r="Q1287" s="981">
        <v>4</v>
      </c>
      <c r="R1287" s="981">
        <v>3</v>
      </c>
      <c r="S1287" s="981">
        <v>1</v>
      </c>
      <c r="T1287" s="981">
        <v>0</v>
      </c>
    </row>
    <row r="1288" spans="1:20" outlineLevel="5">
      <c r="A1288" s="936" t="s">
        <v>1559</v>
      </c>
      <c r="B1288" s="936" t="s">
        <v>3052</v>
      </c>
      <c r="C1288" s="936">
        <v>38</v>
      </c>
      <c r="D1288" s="937">
        <v>46149</v>
      </c>
      <c r="E1288" s="937">
        <v>46197</v>
      </c>
      <c r="F1288" s="937">
        <v>46148</v>
      </c>
      <c r="G1288" s="937">
        <v>46197</v>
      </c>
      <c r="H1288" s="938">
        <v>459.11</v>
      </c>
      <c r="I1288" s="938">
        <v>459.11</v>
      </c>
      <c r="J1288" s="938">
        <v>459.11</v>
      </c>
      <c r="K1288" s="939">
        <v>1</v>
      </c>
      <c r="L1288" s="939">
        <v>1</v>
      </c>
      <c r="M1288" s="936">
        <v>0</v>
      </c>
      <c r="N1288" s="936">
        <v>0</v>
      </c>
      <c r="O1288" s="936">
        <v>0</v>
      </c>
      <c r="P1288" s="936" t="s">
        <v>364</v>
      </c>
      <c r="Q1288" s="936">
        <v>1</v>
      </c>
      <c r="R1288" s="936">
        <v>1</v>
      </c>
      <c r="S1288" s="936">
        <v>0</v>
      </c>
      <c r="T1288" s="936">
        <v>0</v>
      </c>
    </row>
    <row r="1289" spans="1:20" outlineLevel="5">
      <c r="A1289" s="936" t="s">
        <v>1560</v>
      </c>
      <c r="B1289" s="936" t="s">
        <v>3055</v>
      </c>
      <c r="C1289" s="936">
        <v>38</v>
      </c>
      <c r="D1289" s="937">
        <v>46149</v>
      </c>
      <c r="E1289" s="937">
        <v>46197</v>
      </c>
      <c r="F1289" s="937">
        <v>46148</v>
      </c>
      <c r="G1289" s="937">
        <v>46197</v>
      </c>
      <c r="H1289" s="938">
        <v>2742.12</v>
      </c>
      <c r="I1289" s="938">
        <v>2742.12</v>
      </c>
      <c r="J1289" s="938">
        <v>2742.12</v>
      </c>
      <c r="K1289" s="939">
        <v>1</v>
      </c>
      <c r="L1289" s="939">
        <v>1</v>
      </c>
      <c r="M1289" s="938">
        <v>0</v>
      </c>
      <c r="N1289" s="936">
        <v>0</v>
      </c>
      <c r="O1289" s="936">
        <v>0</v>
      </c>
      <c r="P1289" s="938" t="s">
        <v>364</v>
      </c>
      <c r="Q1289" s="936">
        <v>1</v>
      </c>
      <c r="R1289" s="936">
        <v>1</v>
      </c>
      <c r="S1289" s="936">
        <v>0</v>
      </c>
      <c r="T1289" s="936">
        <v>0</v>
      </c>
    </row>
    <row r="1290" spans="1:20" outlineLevel="5">
      <c r="A1290" s="936" t="s">
        <v>3315</v>
      </c>
      <c r="B1290" s="936" t="s">
        <v>3054</v>
      </c>
      <c r="C1290" s="936">
        <v>12</v>
      </c>
      <c r="D1290" s="937">
        <v>46228</v>
      </c>
      <c r="E1290" s="937">
        <v>46240</v>
      </c>
      <c r="F1290" s="937">
        <v>46261</v>
      </c>
      <c r="G1290" s="937">
        <v>46310</v>
      </c>
      <c r="H1290" s="938">
        <v>688.66</v>
      </c>
      <c r="I1290" s="937">
        <v>688.66</v>
      </c>
      <c r="J1290" s="938">
        <v>688.66</v>
      </c>
      <c r="K1290" s="939">
        <v>1</v>
      </c>
      <c r="L1290" s="939">
        <v>1</v>
      </c>
      <c r="M1290" s="936">
        <v>0</v>
      </c>
      <c r="N1290" s="936">
        <v>0</v>
      </c>
      <c r="O1290" s="936">
        <v>0</v>
      </c>
      <c r="P1290" s="938" t="s">
        <v>364</v>
      </c>
      <c r="Q1290" s="936">
        <v>1</v>
      </c>
      <c r="R1290" s="936">
        <v>1</v>
      </c>
      <c r="S1290" s="936">
        <v>0</v>
      </c>
      <c r="T1290" s="936">
        <v>0</v>
      </c>
    </row>
    <row r="1291" spans="1:20" outlineLevel="5">
      <c r="A1291" s="1000" t="s">
        <v>3316</v>
      </c>
      <c r="B1291" s="1000" t="s">
        <v>3057</v>
      </c>
      <c r="C1291" s="1000">
        <v>12</v>
      </c>
      <c r="D1291" s="1001">
        <v>46228</v>
      </c>
      <c r="E1291" s="1001">
        <v>46240</v>
      </c>
      <c r="F1291" s="1001">
        <v>46261</v>
      </c>
      <c r="G1291" s="1001"/>
      <c r="H1291" s="1002">
        <v>4113.18</v>
      </c>
      <c r="I1291" s="1002">
        <v>3290.54</v>
      </c>
      <c r="J1291" s="1002">
        <v>4113.18</v>
      </c>
      <c r="K1291" s="1004">
        <v>1</v>
      </c>
      <c r="L1291" s="1004">
        <v>0.8</v>
      </c>
      <c r="M1291" s="1002">
        <v>0</v>
      </c>
      <c r="N1291" s="1000">
        <v>0</v>
      </c>
      <c r="O1291" s="1000">
        <v>0</v>
      </c>
      <c r="P1291" s="1002" t="s">
        <v>364</v>
      </c>
      <c r="Q1291" s="1000">
        <v>1</v>
      </c>
      <c r="R1291" s="1000">
        <v>0</v>
      </c>
      <c r="S1291" s="1000">
        <v>1</v>
      </c>
      <c r="T1291" s="1000">
        <v>0</v>
      </c>
    </row>
    <row r="1292" spans="1:20" outlineLevel="4">
      <c r="A1292" s="981" t="s">
        <v>635</v>
      </c>
      <c r="B1292" s="981"/>
      <c r="C1292" s="981">
        <v>75</v>
      </c>
      <c r="D1292" s="982">
        <v>46149</v>
      </c>
      <c r="E1292" s="982">
        <v>46240</v>
      </c>
      <c r="F1292" s="982">
        <v>46148</v>
      </c>
      <c r="G1292" s="982">
        <v>46310</v>
      </c>
      <c r="H1292" s="983">
        <v>31985.55</v>
      </c>
      <c r="I1292" s="983">
        <v>31985.55</v>
      </c>
      <c r="J1292" s="983">
        <v>31985.55</v>
      </c>
      <c r="K1292" s="984">
        <v>1</v>
      </c>
      <c r="L1292" s="984">
        <v>1</v>
      </c>
      <c r="M1292" s="983">
        <v>0</v>
      </c>
      <c r="N1292" s="981">
        <v>0</v>
      </c>
      <c r="O1292" s="981">
        <v>0</v>
      </c>
      <c r="P1292" s="983"/>
      <c r="Q1292" s="981">
        <v>4</v>
      </c>
      <c r="R1292" s="981">
        <v>4</v>
      </c>
      <c r="S1292" s="981">
        <v>0</v>
      </c>
      <c r="T1292" s="981">
        <v>0</v>
      </c>
    </row>
    <row r="1293" spans="1:20" outlineLevel="5">
      <c r="A1293" s="936" t="s">
        <v>1561</v>
      </c>
      <c r="B1293" s="936" t="s">
        <v>3058</v>
      </c>
      <c r="C1293" s="936">
        <v>38</v>
      </c>
      <c r="D1293" s="937">
        <v>46149</v>
      </c>
      <c r="E1293" s="937">
        <v>46197</v>
      </c>
      <c r="F1293" s="937">
        <v>46148</v>
      </c>
      <c r="G1293" s="937">
        <v>46197</v>
      </c>
      <c r="H1293" s="938">
        <v>6545.88</v>
      </c>
      <c r="I1293" s="938">
        <v>6545.88</v>
      </c>
      <c r="J1293" s="938">
        <v>6545.88</v>
      </c>
      <c r="K1293" s="939">
        <v>1</v>
      </c>
      <c r="L1293" s="939">
        <v>1</v>
      </c>
      <c r="M1293" s="936">
        <v>0</v>
      </c>
      <c r="N1293" s="936">
        <v>0</v>
      </c>
      <c r="O1293" s="936">
        <v>0</v>
      </c>
      <c r="P1293" s="938" t="s">
        <v>364</v>
      </c>
      <c r="Q1293" s="936">
        <v>1</v>
      </c>
      <c r="R1293" s="936">
        <v>1</v>
      </c>
      <c r="S1293" s="936">
        <v>0</v>
      </c>
      <c r="T1293" s="936">
        <v>0</v>
      </c>
    </row>
    <row r="1294" spans="1:20" outlineLevel="5">
      <c r="A1294" s="936" t="s">
        <v>1562</v>
      </c>
      <c r="B1294" s="936" t="s">
        <v>3061</v>
      </c>
      <c r="C1294" s="936">
        <v>38</v>
      </c>
      <c r="D1294" s="937">
        <v>46149</v>
      </c>
      <c r="E1294" s="937">
        <v>46197</v>
      </c>
      <c r="F1294" s="937">
        <v>46148</v>
      </c>
      <c r="G1294" s="937">
        <v>46197</v>
      </c>
      <c r="H1294" s="938">
        <v>6248.34</v>
      </c>
      <c r="I1294" s="938">
        <v>6248.34</v>
      </c>
      <c r="J1294" s="938">
        <v>6248.34</v>
      </c>
      <c r="K1294" s="939">
        <v>1</v>
      </c>
      <c r="L1294" s="939">
        <v>1</v>
      </c>
      <c r="M1294" s="938">
        <v>0</v>
      </c>
      <c r="N1294" s="936">
        <v>0</v>
      </c>
      <c r="O1294" s="936">
        <v>0</v>
      </c>
      <c r="P1294" s="938" t="s">
        <v>364</v>
      </c>
      <c r="Q1294" s="936">
        <v>1</v>
      </c>
      <c r="R1294" s="936">
        <v>1</v>
      </c>
      <c r="S1294" s="936">
        <v>0</v>
      </c>
      <c r="T1294" s="936">
        <v>0</v>
      </c>
    </row>
    <row r="1295" spans="1:20" outlineLevel="5">
      <c r="A1295" s="936" t="s">
        <v>3317</v>
      </c>
      <c r="B1295" s="936" t="s">
        <v>3060</v>
      </c>
      <c r="C1295" s="936">
        <v>12</v>
      </c>
      <c r="D1295" s="937">
        <v>46228</v>
      </c>
      <c r="E1295" s="937">
        <v>46240</v>
      </c>
      <c r="F1295" s="937">
        <v>46261</v>
      </c>
      <c r="G1295" s="937">
        <v>46286</v>
      </c>
      <c r="H1295" s="938">
        <v>9818.82</v>
      </c>
      <c r="I1295" s="937">
        <v>9818.82</v>
      </c>
      <c r="J1295" s="938">
        <v>9818.82</v>
      </c>
      <c r="K1295" s="939">
        <v>1</v>
      </c>
      <c r="L1295" s="939">
        <v>1</v>
      </c>
      <c r="M1295" s="936">
        <v>0</v>
      </c>
      <c r="N1295" s="936">
        <v>0</v>
      </c>
      <c r="O1295" s="936">
        <v>0</v>
      </c>
      <c r="P1295" s="938" t="s">
        <v>364</v>
      </c>
      <c r="Q1295" s="936">
        <v>1</v>
      </c>
      <c r="R1295" s="936">
        <v>1</v>
      </c>
      <c r="S1295" s="936">
        <v>0</v>
      </c>
      <c r="T1295" s="936">
        <v>0</v>
      </c>
    </row>
    <row r="1296" spans="1:20" outlineLevel="5">
      <c r="A1296" s="1000" t="s">
        <v>3318</v>
      </c>
      <c r="B1296" s="1000" t="s">
        <v>3063</v>
      </c>
      <c r="C1296" s="1000">
        <v>12</v>
      </c>
      <c r="D1296" s="1001">
        <v>46228</v>
      </c>
      <c r="E1296" s="1001">
        <v>46240</v>
      </c>
      <c r="F1296" s="1001">
        <v>46261</v>
      </c>
      <c r="G1296" s="1001">
        <v>46310</v>
      </c>
      <c r="H1296" s="1002">
        <v>9372.51</v>
      </c>
      <c r="I1296" s="1002">
        <v>9372.51</v>
      </c>
      <c r="J1296" s="1002">
        <v>9372.51</v>
      </c>
      <c r="K1296" s="1003">
        <v>1</v>
      </c>
      <c r="L1296" s="1003">
        <v>1</v>
      </c>
      <c r="M1296" s="1002">
        <v>0</v>
      </c>
      <c r="N1296" s="1000">
        <v>0</v>
      </c>
      <c r="O1296" s="1000">
        <v>0</v>
      </c>
      <c r="P1296" s="1002" t="s">
        <v>364</v>
      </c>
      <c r="Q1296" s="1000">
        <v>1</v>
      </c>
      <c r="R1296" s="1000">
        <v>1</v>
      </c>
      <c r="S1296" s="1000">
        <v>0</v>
      </c>
      <c r="T1296" s="1000">
        <v>0</v>
      </c>
    </row>
    <row r="1297" spans="1:20" outlineLevel="4">
      <c r="A1297" s="981" t="s">
        <v>640</v>
      </c>
      <c r="B1297" s="981"/>
      <c r="C1297" s="981">
        <v>58</v>
      </c>
      <c r="D1297" s="982">
        <v>46149</v>
      </c>
      <c r="E1297" s="982">
        <v>46221</v>
      </c>
      <c r="F1297" s="982">
        <v>46148</v>
      </c>
      <c r="G1297" s="982">
        <v>46269</v>
      </c>
      <c r="H1297" s="983">
        <v>115364.25</v>
      </c>
      <c r="I1297" s="983">
        <v>115364.25</v>
      </c>
      <c r="J1297" s="983">
        <v>115364.25</v>
      </c>
      <c r="K1297" s="984">
        <v>1</v>
      </c>
      <c r="L1297" s="984">
        <v>1</v>
      </c>
      <c r="M1297" s="983">
        <v>0</v>
      </c>
      <c r="N1297" s="981">
        <v>0</v>
      </c>
      <c r="O1297" s="981">
        <v>0</v>
      </c>
      <c r="P1297" s="983"/>
      <c r="Q1297" s="981">
        <v>4</v>
      </c>
      <c r="R1297" s="981">
        <v>4</v>
      </c>
      <c r="S1297" s="981">
        <v>0</v>
      </c>
      <c r="T1297" s="981">
        <v>0</v>
      </c>
    </row>
    <row r="1298" spans="1:20" outlineLevel="5">
      <c r="A1298" s="936" t="s">
        <v>1563</v>
      </c>
      <c r="B1298" s="936" t="s">
        <v>3124</v>
      </c>
      <c r="C1298" s="936">
        <v>38</v>
      </c>
      <c r="D1298" s="937">
        <v>46149</v>
      </c>
      <c r="E1298" s="937">
        <v>46197</v>
      </c>
      <c r="F1298" s="937">
        <v>46148</v>
      </c>
      <c r="G1298" s="937">
        <v>46197</v>
      </c>
      <c r="H1298" s="938">
        <v>37226.25</v>
      </c>
      <c r="I1298" s="938">
        <v>37226.25</v>
      </c>
      <c r="J1298" s="938">
        <v>37226.25</v>
      </c>
      <c r="K1298" s="939">
        <v>1</v>
      </c>
      <c r="L1298" s="939">
        <v>1</v>
      </c>
      <c r="M1298" s="938">
        <v>0</v>
      </c>
      <c r="N1298" s="936">
        <v>0</v>
      </c>
      <c r="O1298" s="936">
        <v>0</v>
      </c>
      <c r="P1298" s="938" t="s">
        <v>364</v>
      </c>
      <c r="Q1298" s="936">
        <v>1</v>
      </c>
      <c r="R1298" s="936">
        <v>1</v>
      </c>
      <c r="S1298" s="936">
        <v>0</v>
      </c>
      <c r="T1298" s="936">
        <v>0</v>
      </c>
    </row>
    <row r="1299" spans="1:20" outlineLevel="5">
      <c r="A1299" s="936" t="s">
        <v>1564</v>
      </c>
      <c r="B1299" s="936" t="s">
        <v>3127</v>
      </c>
      <c r="C1299" s="936">
        <v>38</v>
      </c>
      <c r="D1299" s="937">
        <v>46149</v>
      </c>
      <c r="E1299" s="937">
        <v>46197</v>
      </c>
      <c r="F1299" s="937">
        <v>46148</v>
      </c>
      <c r="G1299" s="937">
        <v>46197</v>
      </c>
      <c r="H1299" s="938">
        <v>16364.7</v>
      </c>
      <c r="I1299" s="938">
        <v>16364.7</v>
      </c>
      <c r="J1299" s="938">
        <v>16364.7</v>
      </c>
      <c r="K1299" s="939">
        <v>1</v>
      </c>
      <c r="L1299" s="939">
        <v>1</v>
      </c>
      <c r="M1299" s="938">
        <v>0</v>
      </c>
      <c r="N1299" s="936">
        <v>0</v>
      </c>
      <c r="O1299" s="936">
        <v>0</v>
      </c>
      <c r="P1299" s="938" t="s">
        <v>364</v>
      </c>
      <c r="Q1299" s="936">
        <v>1</v>
      </c>
      <c r="R1299" s="936">
        <v>1</v>
      </c>
      <c r="S1299" s="936">
        <v>0</v>
      </c>
      <c r="T1299" s="936">
        <v>0</v>
      </c>
    </row>
    <row r="1300" spans="1:20" outlineLevel="5">
      <c r="A1300" s="936" t="s">
        <v>3319</v>
      </c>
      <c r="B1300" s="936" t="s">
        <v>3126</v>
      </c>
      <c r="C1300" s="936">
        <v>8</v>
      </c>
      <c r="D1300" s="937">
        <v>46212</v>
      </c>
      <c r="E1300" s="937">
        <v>46221</v>
      </c>
      <c r="F1300" s="937">
        <v>46254</v>
      </c>
      <c r="G1300" s="937">
        <v>46261</v>
      </c>
      <c r="H1300" s="938">
        <v>37226.25</v>
      </c>
      <c r="I1300" s="938">
        <v>37226.25</v>
      </c>
      <c r="J1300" s="938">
        <v>37226.25</v>
      </c>
      <c r="K1300" s="939">
        <v>1</v>
      </c>
      <c r="L1300" s="939">
        <v>1</v>
      </c>
      <c r="M1300" s="938">
        <v>0</v>
      </c>
      <c r="N1300" s="936">
        <v>0</v>
      </c>
      <c r="O1300" s="936">
        <v>0</v>
      </c>
      <c r="P1300" s="938" t="s">
        <v>364</v>
      </c>
      <c r="Q1300" s="936">
        <v>1</v>
      </c>
      <c r="R1300" s="936">
        <v>1</v>
      </c>
      <c r="S1300" s="936">
        <v>0</v>
      </c>
      <c r="T1300" s="936">
        <v>0</v>
      </c>
    </row>
    <row r="1301" spans="1:20" outlineLevel="5">
      <c r="A1301" s="1000" t="s">
        <v>3320</v>
      </c>
      <c r="B1301" s="1000" t="s">
        <v>3129</v>
      </c>
      <c r="C1301" s="1000">
        <v>8</v>
      </c>
      <c r="D1301" s="1001">
        <v>46212</v>
      </c>
      <c r="E1301" s="1001">
        <v>46221</v>
      </c>
      <c r="F1301" s="1001">
        <v>46254</v>
      </c>
      <c r="G1301" s="1001">
        <v>46269</v>
      </c>
      <c r="H1301" s="1002">
        <v>24547.05</v>
      </c>
      <c r="I1301" s="1002">
        <v>24547.05</v>
      </c>
      <c r="J1301" s="1002">
        <v>24547.05</v>
      </c>
      <c r="K1301" s="1004">
        <v>1</v>
      </c>
      <c r="L1301" s="1004">
        <v>1</v>
      </c>
      <c r="M1301" s="1002">
        <v>0</v>
      </c>
      <c r="N1301" s="1000">
        <v>0</v>
      </c>
      <c r="O1301" s="1000">
        <v>0</v>
      </c>
      <c r="P1301" s="1002" t="s">
        <v>364</v>
      </c>
      <c r="Q1301" s="1000">
        <v>1</v>
      </c>
      <c r="R1301" s="1000">
        <v>1</v>
      </c>
      <c r="S1301" s="1000">
        <v>0</v>
      </c>
      <c r="T1301" s="1000">
        <v>0</v>
      </c>
    </row>
    <row r="1302" spans="1:20" outlineLevel="4">
      <c r="A1302" s="981" t="s">
        <v>645</v>
      </c>
      <c r="B1302" s="981"/>
      <c r="C1302" s="981">
        <v>87</v>
      </c>
      <c r="D1302" s="982">
        <v>46155</v>
      </c>
      <c r="E1302" s="982">
        <v>46260</v>
      </c>
      <c r="F1302" s="982">
        <v>46155</v>
      </c>
      <c r="G1302" s="982"/>
      <c r="H1302" s="983">
        <v>247206.87</v>
      </c>
      <c r="I1302" s="983">
        <v>229902.39</v>
      </c>
      <c r="J1302" s="983">
        <v>247206.87</v>
      </c>
      <c r="K1302" s="984">
        <v>1</v>
      </c>
      <c r="L1302" s="984">
        <v>0.93</v>
      </c>
      <c r="M1302" s="983">
        <v>0</v>
      </c>
      <c r="N1302" s="981">
        <v>0</v>
      </c>
      <c r="O1302" s="981">
        <v>0</v>
      </c>
      <c r="P1302" s="983"/>
      <c r="Q1302" s="981">
        <v>16</v>
      </c>
      <c r="R1302" s="981">
        <v>8</v>
      </c>
      <c r="S1302" s="981">
        <v>8</v>
      </c>
      <c r="T1302" s="981">
        <v>0</v>
      </c>
    </row>
    <row r="1303" spans="1:20" outlineLevel="5">
      <c r="A1303" s="936" t="s">
        <v>1565</v>
      </c>
      <c r="B1303" s="936" t="s">
        <v>3064</v>
      </c>
      <c r="C1303" s="936">
        <v>33</v>
      </c>
      <c r="D1303" s="937">
        <v>46155</v>
      </c>
      <c r="E1303" s="937">
        <v>46197</v>
      </c>
      <c r="F1303" s="937">
        <v>46155</v>
      </c>
      <c r="G1303" s="937">
        <v>46197</v>
      </c>
      <c r="H1303" s="938">
        <v>1338.93</v>
      </c>
      <c r="I1303" s="938">
        <v>1338.93</v>
      </c>
      <c r="J1303" s="938">
        <v>1338.93</v>
      </c>
      <c r="K1303" s="939">
        <v>1</v>
      </c>
      <c r="L1303" s="939">
        <v>1</v>
      </c>
      <c r="M1303" s="936">
        <v>0</v>
      </c>
      <c r="N1303" s="936">
        <v>0</v>
      </c>
      <c r="O1303" s="936">
        <v>0</v>
      </c>
      <c r="P1303" s="938" t="s">
        <v>364</v>
      </c>
      <c r="Q1303" s="936">
        <v>1</v>
      </c>
      <c r="R1303" s="936">
        <v>1</v>
      </c>
      <c r="S1303" s="936">
        <v>0</v>
      </c>
      <c r="T1303" s="936">
        <v>0</v>
      </c>
    </row>
    <row r="1304" spans="1:20" outlineLevel="5">
      <c r="A1304" s="936" t="s">
        <v>1566</v>
      </c>
      <c r="B1304" s="936" t="s">
        <v>3067</v>
      </c>
      <c r="C1304" s="936">
        <v>33</v>
      </c>
      <c r="D1304" s="937">
        <v>46155</v>
      </c>
      <c r="E1304" s="937">
        <v>46197</v>
      </c>
      <c r="F1304" s="937">
        <v>46155</v>
      </c>
      <c r="G1304" s="937">
        <v>46197</v>
      </c>
      <c r="H1304" s="938">
        <v>1071.1400000000001</v>
      </c>
      <c r="I1304" s="938">
        <v>1071.1400000000001</v>
      </c>
      <c r="J1304" s="938">
        <v>1071.1400000000001</v>
      </c>
      <c r="K1304" s="939">
        <v>1</v>
      </c>
      <c r="L1304" s="939">
        <v>1</v>
      </c>
      <c r="M1304" s="938">
        <v>0</v>
      </c>
      <c r="N1304" s="936">
        <v>0</v>
      </c>
      <c r="O1304" s="936">
        <v>0</v>
      </c>
      <c r="P1304" s="938" t="s">
        <v>364</v>
      </c>
      <c r="Q1304" s="936">
        <v>1</v>
      </c>
      <c r="R1304" s="936">
        <v>1</v>
      </c>
      <c r="S1304" s="936">
        <v>0</v>
      </c>
      <c r="T1304" s="936">
        <v>0</v>
      </c>
    </row>
    <row r="1305" spans="1:20" outlineLevel="5">
      <c r="A1305" s="936" t="s">
        <v>1567</v>
      </c>
      <c r="B1305" s="936" t="s">
        <v>3070</v>
      </c>
      <c r="C1305" s="936">
        <v>33</v>
      </c>
      <c r="D1305" s="937">
        <v>46155</v>
      </c>
      <c r="E1305" s="937">
        <v>46197</v>
      </c>
      <c r="F1305" s="937">
        <v>46155</v>
      </c>
      <c r="G1305" s="937">
        <v>46197</v>
      </c>
      <c r="H1305" s="938">
        <v>57437.42</v>
      </c>
      <c r="I1305" s="938">
        <v>57437.42</v>
      </c>
      <c r="J1305" s="938">
        <v>57437.42</v>
      </c>
      <c r="K1305" s="939">
        <v>1</v>
      </c>
      <c r="L1305" s="939">
        <v>1</v>
      </c>
      <c r="M1305" s="936">
        <v>0</v>
      </c>
      <c r="N1305" s="936">
        <v>0</v>
      </c>
      <c r="O1305" s="936">
        <v>0</v>
      </c>
      <c r="P1305" s="938" t="s">
        <v>364</v>
      </c>
      <c r="Q1305" s="936">
        <v>1</v>
      </c>
      <c r="R1305" s="936">
        <v>1</v>
      </c>
      <c r="S1305" s="936">
        <v>0</v>
      </c>
      <c r="T1305" s="936">
        <v>0</v>
      </c>
    </row>
    <row r="1306" spans="1:20" outlineLevel="5">
      <c r="A1306" s="936" t="s">
        <v>1568</v>
      </c>
      <c r="B1306" s="936" t="s">
        <v>3073</v>
      </c>
      <c r="C1306" s="936">
        <v>33</v>
      </c>
      <c r="D1306" s="937">
        <v>46155</v>
      </c>
      <c r="E1306" s="937">
        <v>46197</v>
      </c>
      <c r="F1306" s="937">
        <v>46155</v>
      </c>
      <c r="G1306" s="937">
        <v>46197</v>
      </c>
      <c r="H1306" s="938">
        <v>3463.64</v>
      </c>
      <c r="I1306" s="938">
        <v>3463.64</v>
      </c>
      <c r="J1306" s="938">
        <v>3463.64</v>
      </c>
      <c r="K1306" s="939">
        <v>1</v>
      </c>
      <c r="L1306" s="939">
        <v>1</v>
      </c>
      <c r="M1306" s="938">
        <v>0</v>
      </c>
      <c r="N1306" s="936">
        <v>0</v>
      </c>
      <c r="O1306" s="936">
        <v>0</v>
      </c>
      <c r="P1306" s="938" t="s">
        <v>364</v>
      </c>
      <c r="Q1306" s="936">
        <v>1</v>
      </c>
      <c r="R1306" s="936">
        <v>1</v>
      </c>
      <c r="S1306" s="936">
        <v>0</v>
      </c>
      <c r="T1306" s="936">
        <v>0</v>
      </c>
    </row>
    <row r="1307" spans="1:20" outlineLevel="5">
      <c r="A1307" s="936" t="s">
        <v>1569</v>
      </c>
      <c r="B1307" s="936" t="s">
        <v>3076</v>
      </c>
      <c r="C1307" s="936">
        <v>33</v>
      </c>
      <c r="D1307" s="937">
        <v>46155</v>
      </c>
      <c r="E1307" s="937">
        <v>46197</v>
      </c>
      <c r="F1307" s="937">
        <v>46155</v>
      </c>
      <c r="G1307" s="937">
        <v>46197</v>
      </c>
      <c r="H1307" s="938">
        <v>2711.31</v>
      </c>
      <c r="I1307" s="938">
        <v>2711.31</v>
      </c>
      <c r="J1307" s="938">
        <v>2711.31</v>
      </c>
      <c r="K1307" s="939">
        <v>1</v>
      </c>
      <c r="L1307" s="939">
        <v>1</v>
      </c>
      <c r="M1307" s="938">
        <v>0</v>
      </c>
      <c r="N1307" s="936">
        <v>0</v>
      </c>
      <c r="O1307" s="936">
        <v>0</v>
      </c>
      <c r="P1307" s="938" t="s">
        <v>364</v>
      </c>
      <c r="Q1307" s="936">
        <v>1</v>
      </c>
      <c r="R1307" s="936">
        <v>1</v>
      </c>
      <c r="S1307" s="936">
        <v>0</v>
      </c>
      <c r="T1307" s="936">
        <v>0</v>
      </c>
    </row>
    <row r="1308" spans="1:20" outlineLevel="5">
      <c r="A1308" s="936" t="s">
        <v>1570</v>
      </c>
      <c r="B1308" s="936" t="s">
        <v>3079</v>
      </c>
      <c r="C1308" s="936">
        <v>33</v>
      </c>
      <c r="D1308" s="937">
        <v>46155</v>
      </c>
      <c r="E1308" s="937">
        <v>46197</v>
      </c>
      <c r="F1308" s="937">
        <v>46155</v>
      </c>
      <c r="G1308" s="937">
        <v>46197</v>
      </c>
      <c r="H1308" s="938">
        <v>2644.33</v>
      </c>
      <c r="I1308" s="938">
        <v>2644.33</v>
      </c>
      <c r="J1308" s="938">
        <v>2644.33</v>
      </c>
      <c r="K1308" s="939">
        <v>1</v>
      </c>
      <c r="L1308" s="939">
        <v>1</v>
      </c>
      <c r="M1308" s="938">
        <v>0</v>
      </c>
      <c r="N1308" s="936">
        <v>0</v>
      </c>
      <c r="O1308" s="936">
        <v>0</v>
      </c>
      <c r="P1308" s="938" t="s">
        <v>364</v>
      </c>
      <c r="Q1308" s="936">
        <v>1</v>
      </c>
      <c r="R1308" s="936">
        <v>1</v>
      </c>
      <c r="S1308" s="936">
        <v>0</v>
      </c>
      <c r="T1308" s="936">
        <v>0</v>
      </c>
    </row>
    <row r="1309" spans="1:20" outlineLevel="5">
      <c r="A1309" s="936" t="s">
        <v>1571</v>
      </c>
      <c r="B1309" s="936" t="s">
        <v>3082</v>
      </c>
      <c r="C1309" s="936">
        <v>33</v>
      </c>
      <c r="D1309" s="937">
        <v>46155</v>
      </c>
      <c r="E1309" s="937">
        <v>46197</v>
      </c>
      <c r="F1309" s="937">
        <v>46155</v>
      </c>
      <c r="G1309" s="937">
        <v>46197</v>
      </c>
      <c r="H1309" s="938">
        <v>3347.73</v>
      </c>
      <c r="I1309" s="938">
        <v>3347.73</v>
      </c>
      <c r="J1309" s="938">
        <v>3347.73</v>
      </c>
      <c r="K1309" s="939">
        <v>1</v>
      </c>
      <c r="L1309" s="939">
        <v>1</v>
      </c>
      <c r="M1309" s="938">
        <v>0</v>
      </c>
      <c r="N1309" s="936">
        <v>0</v>
      </c>
      <c r="O1309" s="936">
        <v>0</v>
      </c>
      <c r="P1309" s="938" t="s">
        <v>364</v>
      </c>
      <c r="Q1309" s="936">
        <v>1</v>
      </c>
      <c r="R1309" s="936">
        <v>1</v>
      </c>
      <c r="S1309" s="936">
        <v>0</v>
      </c>
      <c r="T1309" s="936">
        <v>0</v>
      </c>
    </row>
    <row r="1310" spans="1:20" outlineLevel="5">
      <c r="A1310" s="936" t="s">
        <v>1572</v>
      </c>
      <c r="B1310" s="936" t="s">
        <v>3085</v>
      </c>
      <c r="C1310" s="936">
        <v>33</v>
      </c>
      <c r="D1310" s="937">
        <v>46155</v>
      </c>
      <c r="E1310" s="937">
        <v>46197</v>
      </c>
      <c r="F1310" s="937">
        <v>46155</v>
      </c>
      <c r="G1310" s="937">
        <v>46197</v>
      </c>
      <c r="H1310" s="938">
        <v>2147.5500000000002</v>
      </c>
      <c r="I1310" s="938">
        <v>2147.5500000000002</v>
      </c>
      <c r="J1310" s="938">
        <v>2147.5500000000002</v>
      </c>
      <c r="K1310" s="939">
        <v>1</v>
      </c>
      <c r="L1310" s="939">
        <v>1</v>
      </c>
      <c r="M1310" s="938">
        <v>0</v>
      </c>
      <c r="N1310" s="936">
        <v>0</v>
      </c>
      <c r="O1310" s="936">
        <v>0</v>
      </c>
      <c r="P1310" s="938" t="s">
        <v>364</v>
      </c>
      <c r="Q1310" s="936">
        <v>1</v>
      </c>
      <c r="R1310" s="936">
        <v>1</v>
      </c>
      <c r="S1310" s="936">
        <v>0</v>
      </c>
      <c r="T1310" s="936">
        <v>0</v>
      </c>
    </row>
    <row r="1311" spans="1:20" outlineLevel="5">
      <c r="A1311" s="936" t="s">
        <v>3321</v>
      </c>
      <c r="B1311" s="936" t="s">
        <v>3066</v>
      </c>
      <c r="C1311" s="936">
        <v>8</v>
      </c>
      <c r="D1311" s="937">
        <v>46233</v>
      </c>
      <c r="E1311" s="937">
        <v>46242</v>
      </c>
      <c r="F1311" s="937">
        <v>46261</v>
      </c>
      <c r="G1311" s="937"/>
      <c r="H1311" s="937">
        <v>3124.17</v>
      </c>
      <c r="I1311" s="937">
        <v>2811.75</v>
      </c>
      <c r="J1311" s="938">
        <v>3124.17</v>
      </c>
      <c r="K1311" s="939">
        <v>1</v>
      </c>
      <c r="L1311" s="939">
        <v>0.9</v>
      </c>
      <c r="M1311" s="936">
        <v>0</v>
      </c>
      <c r="N1311" s="936">
        <v>0</v>
      </c>
      <c r="O1311" s="936">
        <v>0</v>
      </c>
      <c r="P1311" s="938" t="s">
        <v>364</v>
      </c>
      <c r="Q1311" s="936">
        <v>1</v>
      </c>
      <c r="R1311" s="936">
        <v>0</v>
      </c>
      <c r="S1311" s="936">
        <v>1</v>
      </c>
      <c r="T1311" s="936">
        <v>0</v>
      </c>
    </row>
    <row r="1312" spans="1:20" outlineLevel="5">
      <c r="A1312" s="936" t="s">
        <v>3322</v>
      </c>
      <c r="B1312" s="936" t="s">
        <v>3069</v>
      </c>
      <c r="C1312" s="936">
        <v>8</v>
      </c>
      <c r="D1312" s="937">
        <v>46233</v>
      </c>
      <c r="E1312" s="937">
        <v>46242</v>
      </c>
      <c r="F1312" s="937">
        <v>46261</v>
      </c>
      <c r="G1312" s="937"/>
      <c r="H1312" s="938">
        <v>2499.34</v>
      </c>
      <c r="I1312" s="938">
        <v>2249.4</v>
      </c>
      <c r="J1312" s="938">
        <v>2499.34</v>
      </c>
      <c r="K1312" s="939">
        <v>1</v>
      </c>
      <c r="L1312" s="939">
        <v>0.9</v>
      </c>
      <c r="M1312" s="938">
        <v>0</v>
      </c>
      <c r="N1312" s="936">
        <v>0</v>
      </c>
      <c r="O1312" s="936">
        <v>0</v>
      </c>
      <c r="P1312" s="938" t="s">
        <v>364</v>
      </c>
      <c r="Q1312" s="936">
        <v>1</v>
      </c>
      <c r="R1312" s="936">
        <v>0</v>
      </c>
      <c r="S1312" s="936">
        <v>1</v>
      </c>
      <c r="T1312" s="936">
        <v>0</v>
      </c>
    </row>
    <row r="1313" spans="1:20" outlineLevel="5">
      <c r="A1313" s="936" t="s">
        <v>3325</v>
      </c>
      <c r="B1313" s="936" t="s">
        <v>3078</v>
      </c>
      <c r="C1313" s="936">
        <v>8</v>
      </c>
      <c r="D1313" s="937">
        <v>46242</v>
      </c>
      <c r="E1313" s="937">
        <v>46250</v>
      </c>
      <c r="F1313" s="937">
        <v>46261</v>
      </c>
      <c r="G1313" s="937"/>
      <c r="H1313" s="938">
        <v>6326.4</v>
      </c>
      <c r="I1313" s="937">
        <v>5693.76</v>
      </c>
      <c r="J1313" s="938">
        <v>6326.4</v>
      </c>
      <c r="K1313" s="939">
        <v>1</v>
      </c>
      <c r="L1313" s="939">
        <v>0.9</v>
      </c>
      <c r="M1313" s="936">
        <v>0</v>
      </c>
      <c r="N1313" s="936">
        <v>0</v>
      </c>
      <c r="O1313" s="936">
        <v>0</v>
      </c>
      <c r="P1313" s="938" t="s">
        <v>364</v>
      </c>
      <c r="Q1313" s="936">
        <v>1</v>
      </c>
      <c r="R1313" s="936">
        <v>0</v>
      </c>
      <c r="S1313" s="936">
        <v>1</v>
      </c>
      <c r="T1313" s="936">
        <v>0</v>
      </c>
    </row>
    <row r="1314" spans="1:20" outlineLevel="5">
      <c r="A1314" s="936" t="s">
        <v>3323</v>
      </c>
      <c r="B1314" s="936" t="s">
        <v>3072</v>
      </c>
      <c r="C1314" s="936">
        <v>12</v>
      </c>
      <c r="D1314" s="937">
        <v>46247</v>
      </c>
      <c r="E1314" s="937">
        <v>46260</v>
      </c>
      <c r="F1314" s="937">
        <v>46254</v>
      </c>
      <c r="G1314" s="937"/>
      <c r="H1314" s="938">
        <v>134020.66</v>
      </c>
      <c r="I1314" s="938">
        <v>120618.59</v>
      </c>
      <c r="J1314" s="938">
        <v>134020.66</v>
      </c>
      <c r="K1314" s="939">
        <v>1</v>
      </c>
      <c r="L1314" s="939">
        <v>0.9</v>
      </c>
      <c r="M1314" s="938">
        <v>0</v>
      </c>
      <c r="N1314" s="936">
        <v>0</v>
      </c>
      <c r="O1314" s="936">
        <v>0</v>
      </c>
      <c r="P1314" s="938" t="s">
        <v>364</v>
      </c>
      <c r="Q1314" s="936">
        <v>1</v>
      </c>
      <c r="R1314" s="936">
        <v>0</v>
      </c>
      <c r="S1314" s="936">
        <v>1</v>
      </c>
      <c r="T1314" s="936">
        <v>0</v>
      </c>
    </row>
    <row r="1315" spans="1:20" outlineLevel="5">
      <c r="A1315" s="936" t="s">
        <v>3324</v>
      </c>
      <c r="B1315" s="936" t="s">
        <v>3075</v>
      </c>
      <c r="C1315" s="936">
        <v>12</v>
      </c>
      <c r="D1315" s="937">
        <v>46247</v>
      </c>
      <c r="E1315" s="937">
        <v>46260</v>
      </c>
      <c r="F1315" s="937">
        <v>46254</v>
      </c>
      <c r="G1315" s="937"/>
      <c r="H1315" s="938">
        <v>8081.83</v>
      </c>
      <c r="I1315" s="937">
        <v>7273.65</v>
      </c>
      <c r="J1315" s="938">
        <v>8081.83</v>
      </c>
      <c r="K1315" s="939">
        <v>1</v>
      </c>
      <c r="L1315" s="939">
        <v>0.9</v>
      </c>
      <c r="M1315" s="936">
        <v>0</v>
      </c>
      <c r="N1315" s="936">
        <v>0</v>
      </c>
      <c r="O1315" s="936">
        <v>0</v>
      </c>
      <c r="P1315" s="938" t="s">
        <v>364</v>
      </c>
      <c r="Q1315" s="936">
        <v>1</v>
      </c>
      <c r="R1315" s="936">
        <v>0</v>
      </c>
      <c r="S1315" s="936">
        <v>1</v>
      </c>
      <c r="T1315" s="936">
        <v>0</v>
      </c>
    </row>
    <row r="1316" spans="1:20" outlineLevel="5">
      <c r="A1316" s="936" t="s">
        <v>3326</v>
      </c>
      <c r="B1316" s="936" t="s">
        <v>3081</v>
      </c>
      <c r="C1316" s="936">
        <v>12</v>
      </c>
      <c r="D1316" s="937">
        <v>46247</v>
      </c>
      <c r="E1316" s="937">
        <v>46260</v>
      </c>
      <c r="F1316" s="937">
        <v>46261</v>
      </c>
      <c r="G1316" s="937"/>
      <c r="H1316" s="938">
        <v>6170.09</v>
      </c>
      <c r="I1316" s="938">
        <v>5553.08</v>
      </c>
      <c r="J1316" s="938">
        <v>6170.09</v>
      </c>
      <c r="K1316" s="939">
        <v>1</v>
      </c>
      <c r="L1316" s="939">
        <v>0.9</v>
      </c>
      <c r="M1316" s="938">
        <v>0</v>
      </c>
      <c r="N1316" s="936">
        <v>0</v>
      </c>
      <c r="O1316" s="936">
        <v>0</v>
      </c>
      <c r="P1316" s="938" t="s">
        <v>364</v>
      </c>
      <c r="Q1316" s="936">
        <v>1</v>
      </c>
      <c r="R1316" s="936">
        <v>0</v>
      </c>
      <c r="S1316" s="936">
        <v>1</v>
      </c>
      <c r="T1316" s="936">
        <v>0</v>
      </c>
    </row>
    <row r="1317" spans="1:20" outlineLevel="5">
      <c r="A1317" s="936" t="s">
        <v>3327</v>
      </c>
      <c r="B1317" s="936" t="s">
        <v>3084</v>
      </c>
      <c r="C1317" s="936">
        <v>12</v>
      </c>
      <c r="D1317" s="937">
        <v>46247</v>
      </c>
      <c r="E1317" s="937">
        <v>46260</v>
      </c>
      <c r="F1317" s="937">
        <v>46261</v>
      </c>
      <c r="G1317" s="937"/>
      <c r="H1317" s="938">
        <v>7811.37</v>
      </c>
      <c r="I1317" s="937">
        <v>7030.23</v>
      </c>
      <c r="J1317" s="938">
        <v>7811.37</v>
      </c>
      <c r="K1317" s="939">
        <v>1</v>
      </c>
      <c r="L1317" s="939">
        <v>0.9</v>
      </c>
      <c r="M1317" s="936">
        <v>0</v>
      </c>
      <c r="N1317" s="936">
        <v>0</v>
      </c>
      <c r="O1317" s="936">
        <v>0</v>
      </c>
      <c r="P1317" s="938" t="s">
        <v>364</v>
      </c>
      <c r="Q1317" s="936">
        <v>1</v>
      </c>
      <c r="R1317" s="936">
        <v>0</v>
      </c>
      <c r="S1317" s="936">
        <v>1</v>
      </c>
      <c r="T1317" s="936">
        <v>0</v>
      </c>
    </row>
    <row r="1318" spans="1:20" outlineLevel="5">
      <c r="A1318" s="1000" t="s">
        <v>3328</v>
      </c>
      <c r="B1318" s="1000" t="s">
        <v>3087</v>
      </c>
      <c r="C1318" s="1000">
        <v>12</v>
      </c>
      <c r="D1318" s="1001">
        <v>46247</v>
      </c>
      <c r="E1318" s="1001">
        <v>46260</v>
      </c>
      <c r="F1318" s="1001">
        <v>46261</v>
      </c>
      <c r="G1318" s="1001"/>
      <c r="H1318" s="1002">
        <v>5010.96</v>
      </c>
      <c r="I1318" s="1002">
        <v>4509.8599999999997</v>
      </c>
      <c r="J1318" s="1002">
        <v>5010.96</v>
      </c>
      <c r="K1318" s="1003">
        <v>1</v>
      </c>
      <c r="L1318" s="1003">
        <v>0.9</v>
      </c>
      <c r="M1318" s="1002">
        <v>0</v>
      </c>
      <c r="N1318" s="1000">
        <v>0</v>
      </c>
      <c r="O1318" s="1000">
        <v>0</v>
      </c>
      <c r="P1318" s="1002" t="s">
        <v>364</v>
      </c>
      <c r="Q1318" s="1000">
        <v>1</v>
      </c>
      <c r="R1318" s="1000">
        <v>0</v>
      </c>
      <c r="S1318" s="1000">
        <v>1</v>
      </c>
      <c r="T1318" s="1000">
        <v>0</v>
      </c>
    </row>
    <row r="1319" spans="1:20" outlineLevel="2">
      <c r="A1319" s="959" t="s">
        <v>881</v>
      </c>
      <c r="B1319" s="959"/>
      <c r="C1319" s="959">
        <v>113</v>
      </c>
      <c r="D1319" s="960">
        <v>46079</v>
      </c>
      <c r="E1319" s="960">
        <v>46219</v>
      </c>
      <c r="F1319" s="960">
        <v>46079</v>
      </c>
      <c r="G1319" s="960"/>
      <c r="H1319" s="961">
        <v>840366.63</v>
      </c>
      <c r="I1319" s="961">
        <v>834740.53</v>
      </c>
      <c r="J1319" s="961">
        <v>840366.63</v>
      </c>
      <c r="K1319" s="963">
        <v>1</v>
      </c>
      <c r="L1319" s="963">
        <v>0.99329999999999996</v>
      </c>
      <c r="M1319" s="959">
        <v>0</v>
      </c>
      <c r="N1319" s="959">
        <v>0</v>
      </c>
      <c r="O1319" s="959">
        <v>0</v>
      </c>
      <c r="P1319" s="959"/>
      <c r="Q1319" s="959">
        <v>94</v>
      </c>
      <c r="R1319" s="959">
        <v>91</v>
      </c>
      <c r="S1319" s="959">
        <v>3</v>
      </c>
      <c r="T1319" s="959">
        <v>0</v>
      </c>
    </row>
    <row r="1320" spans="1:20" outlineLevel="3">
      <c r="A1320" s="972" t="s">
        <v>3480</v>
      </c>
      <c r="B1320" s="972"/>
      <c r="C1320" s="972">
        <v>0</v>
      </c>
      <c r="D1320" s="1066"/>
      <c r="E1320" s="973"/>
      <c r="F1320" s="973"/>
      <c r="G1320" s="973"/>
      <c r="H1320" s="973">
        <v>0</v>
      </c>
      <c r="I1320" s="972">
        <v>0</v>
      </c>
      <c r="J1320" s="973">
        <v>0</v>
      </c>
      <c r="K1320" s="975">
        <v>0</v>
      </c>
      <c r="L1320" s="975">
        <v>0</v>
      </c>
      <c r="M1320" s="972">
        <v>0</v>
      </c>
      <c r="N1320" s="972">
        <v>0</v>
      </c>
      <c r="O1320" s="972">
        <v>0</v>
      </c>
      <c r="P1320" s="972"/>
      <c r="Q1320" s="972">
        <v>0</v>
      </c>
      <c r="R1320" s="972">
        <v>0</v>
      </c>
      <c r="S1320" s="972">
        <v>0</v>
      </c>
      <c r="T1320" s="972">
        <v>0</v>
      </c>
    </row>
    <row r="1321" spans="1:20" outlineLevel="3">
      <c r="A1321" s="993" t="s">
        <v>809</v>
      </c>
      <c r="B1321" s="993"/>
      <c r="C1321" s="993">
        <v>101</v>
      </c>
      <c r="D1321" s="994">
        <v>46079</v>
      </c>
      <c r="E1321" s="994">
        <v>46205</v>
      </c>
      <c r="F1321" s="994">
        <v>46079</v>
      </c>
      <c r="G1321" s="994">
        <v>46261</v>
      </c>
      <c r="H1321" s="994">
        <v>0</v>
      </c>
      <c r="I1321" s="993">
        <v>0</v>
      </c>
      <c r="J1321" s="993">
        <v>0</v>
      </c>
      <c r="K1321" s="995">
        <v>0</v>
      </c>
      <c r="L1321" s="995">
        <v>0</v>
      </c>
      <c r="M1321" s="993">
        <v>0</v>
      </c>
      <c r="N1321" s="993">
        <v>0</v>
      </c>
      <c r="O1321" s="993">
        <v>0</v>
      </c>
      <c r="P1321" s="993"/>
      <c r="Q1321" s="993">
        <v>47</v>
      </c>
      <c r="R1321" s="993">
        <v>47</v>
      </c>
      <c r="S1321" s="993">
        <v>0</v>
      </c>
      <c r="T1321" s="993">
        <v>0</v>
      </c>
    </row>
    <row r="1322" spans="1:20" outlineLevel="4">
      <c r="A1322" s="981" t="s">
        <v>609</v>
      </c>
      <c r="B1322" s="981"/>
      <c r="C1322" s="981">
        <v>101</v>
      </c>
      <c r="D1322" s="982">
        <v>46079</v>
      </c>
      <c r="E1322" s="982">
        <v>46205</v>
      </c>
      <c r="F1322" s="982">
        <v>46079</v>
      </c>
      <c r="G1322" s="982">
        <v>46261</v>
      </c>
      <c r="H1322" s="982">
        <v>0</v>
      </c>
      <c r="I1322" s="981">
        <v>0</v>
      </c>
      <c r="J1322" s="981">
        <v>0</v>
      </c>
      <c r="K1322" s="984">
        <v>0</v>
      </c>
      <c r="L1322" s="984">
        <v>0</v>
      </c>
      <c r="M1322" s="981">
        <v>0</v>
      </c>
      <c r="N1322" s="981">
        <v>0</v>
      </c>
      <c r="O1322" s="981">
        <v>0</v>
      </c>
      <c r="P1322" s="981"/>
      <c r="Q1322" s="981">
        <v>12</v>
      </c>
      <c r="R1322" s="981">
        <v>12</v>
      </c>
      <c r="S1322" s="981">
        <v>0</v>
      </c>
      <c r="T1322" s="981">
        <v>0</v>
      </c>
    </row>
    <row r="1323" spans="1:20" outlineLevel="5">
      <c r="A1323" s="936" t="s">
        <v>1573</v>
      </c>
      <c r="B1323" s="936" t="s">
        <v>664</v>
      </c>
      <c r="C1323" s="936">
        <v>44</v>
      </c>
      <c r="D1323" s="937">
        <v>46079</v>
      </c>
      <c r="E1323" s="937">
        <v>46135</v>
      </c>
      <c r="F1323" s="937">
        <v>46079</v>
      </c>
      <c r="G1323" s="937">
        <v>46134</v>
      </c>
      <c r="H1323" s="937">
        <v>0</v>
      </c>
      <c r="I1323" s="936">
        <v>0</v>
      </c>
      <c r="J1323" s="936">
        <v>0</v>
      </c>
      <c r="K1323" s="939">
        <v>1</v>
      </c>
      <c r="L1323" s="939">
        <v>1</v>
      </c>
      <c r="M1323" s="936">
        <v>0</v>
      </c>
      <c r="N1323" s="936">
        <v>0</v>
      </c>
      <c r="O1323" s="936">
        <v>0</v>
      </c>
      <c r="P1323" s="936" t="s">
        <v>364</v>
      </c>
      <c r="Q1323" s="936">
        <v>1</v>
      </c>
      <c r="R1323" s="936">
        <v>1</v>
      </c>
      <c r="S1323" s="936">
        <v>0</v>
      </c>
      <c r="T1323" s="936">
        <v>0</v>
      </c>
    </row>
    <row r="1324" spans="1:20" outlineLevel="5">
      <c r="A1324" s="936" t="s">
        <v>1575</v>
      </c>
      <c r="B1324" s="936" t="s">
        <v>668</v>
      </c>
      <c r="C1324" s="936">
        <v>42</v>
      </c>
      <c r="D1324" s="937">
        <v>46082</v>
      </c>
      <c r="E1324" s="937">
        <v>46135</v>
      </c>
      <c r="F1324" s="937">
        <v>46082</v>
      </c>
      <c r="G1324" s="937">
        <v>46134</v>
      </c>
      <c r="H1324" s="937">
        <v>0</v>
      </c>
      <c r="I1324" s="936">
        <v>0</v>
      </c>
      <c r="J1324" s="936">
        <v>0</v>
      </c>
      <c r="K1324" s="939">
        <v>1</v>
      </c>
      <c r="L1324" s="939">
        <v>1</v>
      </c>
      <c r="M1324" s="936">
        <v>0</v>
      </c>
      <c r="N1324" s="936">
        <v>0</v>
      </c>
      <c r="O1324" s="936">
        <v>0</v>
      </c>
      <c r="P1324" s="936" t="s">
        <v>364</v>
      </c>
      <c r="Q1324" s="936">
        <v>1</v>
      </c>
      <c r="R1324" s="936">
        <v>1</v>
      </c>
      <c r="S1324" s="936">
        <v>0</v>
      </c>
      <c r="T1324" s="936">
        <v>0</v>
      </c>
    </row>
    <row r="1325" spans="1:20" outlineLevel="5">
      <c r="A1325" s="936" t="s">
        <v>1574</v>
      </c>
      <c r="B1325" s="936" t="s">
        <v>666</v>
      </c>
      <c r="C1325" s="936">
        <v>27</v>
      </c>
      <c r="D1325" s="937">
        <v>46111</v>
      </c>
      <c r="E1325" s="937">
        <v>46142</v>
      </c>
      <c r="F1325" s="937">
        <v>46111</v>
      </c>
      <c r="G1325" s="937">
        <v>46141</v>
      </c>
      <c r="H1325" s="937">
        <v>0</v>
      </c>
      <c r="I1325" s="936">
        <v>0</v>
      </c>
      <c r="J1325" s="936">
        <v>0</v>
      </c>
      <c r="K1325" s="939">
        <v>1</v>
      </c>
      <c r="L1325" s="939">
        <v>1</v>
      </c>
      <c r="M1325" s="936">
        <v>0</v>
      </c>
      <c r="N1325" s="936">
        <v>0</v>
      </c>
      <c r="O1325" s="936">
        <v>0</v>
      </c>
      <c r="P1325" s="936" t="s">
        <v>364</v>
      </c>
      <c r="Q1325" s="936">
        <v>1</v>
      </c>
      <c r="R1325" s="936">
        <v>1</v>
      </c>
      <c r="S1325" s="936">
        <v>0</v>
      </c>
      <c r="T1325" s="936">
        <v>0</v>
      </c>
    </row>
    <row r="1326" spans="1:20" outlineLevel="5">
      <c r="A1326" s="936" t="s">
        <v>1576</v>
      </c>
      <c r="B1326" s="936" t="s">
        <v>670</v>
      </c>
      <c r="C1326" s="936">
        <v>22</v>
      </c>
      <c r="D1326" s="937">
        <v>46117</v>
      </c>
      <c r="E1326" s="937">
        <v>46142</v>
      </c>
      <c r="F1326" s="937">
        <v>46117</v>
      </c>
      <c r="G1326" s="937">
        <v>46141</v>
      </c>
      <c r="H1326" s="937">
        <v>0</v>
      </c>
      <c r="I1326" s="937">
        <v>0</v>
      </c>
      <c r="J1326" s="937">
        <v>0</v>
      </c>
      <c r="K1326" s="939">
        <v>1</v>
      </c>
      <c r="L1326" s="939">
        <v>1</v>
      </c>
      <c r="M1326" s="936">
        <v>0</v>
      </c>
      <c r="N1326" s="936">
        <v>0</v>
      </c>
      <c r="O1326" s="936">
        <v>0</v>
      </c>
      <c r="P1326" s="936" t="s">
        <v>364</v>
      </c>
      <c r="Q1326" s="936">
        <v>1</v>
      </c>
      <c r="R1326" s="936">
        <v>1</v>
      </c>
      <c r="S1326" s="936">
        <v>0</v>
      </c>
      <c r="T1326" s="936">
        <v>0</v>
      </c>
    </row>
    <row r="1327" spans="1:20" outlineLevel="5">
      <c r="A1327" s="936" t="s">
        <v>1577</v>
      </c>
      <c r="B1327" s="936" t="s">
        <v>3162</v>
      </c>
      <c r="C1327" s="936">
        <v>36</v>
      </c>
      <c r="D1327" s="937">
        <v>46152</v>
      </c>
      <c r="E1327" s="937">
        <v>46198</v>
      </c>
      <c r="F1327" s="937">
        <v>46152</v>
      </c>
      <c r="G1327" s="937">
        <v>46197</v>
      </c>
      <c r="H1327" s="937">
        <v>0</v>
      </c>
      <c r="I1327" s="936">
        <v>0</v>
      </c>
      <c r="J1327" s="936">
        <v>0</v>
      </c>
      <c r="K1327" s="939">
        <v>1</v>
      </c>
      <c r="L1327" s="939">
        <v>1</v>
      </c>
      <c r="M1327" s="936">
        <v>0</v>
      </c>
      <c r="N1327" s="936">
        <v>0</v>
      </c>
      <c r="O1327" s="936">
        <v>0</v>
      </c>
      <c r="P1327" s="936" t="s">
        <v>364</v>
      </c>
      <c r="Q1327" s="936">
        <v>1</v>
      </c>
      <c r="R1327" s="936">
        <v>1</v>
      </c>
      <c r="S1327" s="936">
        <v>0</v>
      </c>
      <c r="T1327" s="936">
        <v>0</v>
      </c>
    </row>
    <row r="1328" spans="1:20" outlineLevel="5">
      <c r="A1328" s="936" t="s">
        <v>1578</v>
      </c>
      <c r="B1328" s="936" t="s">
        <v>3165</v>
      </c>
      <c r="C1328" s="936">
        <v>36</v>
      </c>
      <c r="D1328" s="937">
        <v>46152</v>
      </c>
      <c r="E1328" s="937">
        <v>46198</v>
      </c>
      <c r="F1328" s="937">
        <v>46152</v>
      </c>
      <c r="G1328" s="937">
        <v>46197</v>
      </c>
      <c r="H1328" s="937">
        <v>0</v>
      </c>
      <c r="I1328" s="937">
        <v>0</v>
      </c>
      <c r="J1328" s="937">
        <v>0</v>
      </c>
      <c r="K1328" s="939">
        <v>1</v>
      </c>
      <c r="L1328" s="939">
        <v>1</v>
      </c>
      <c r="M1328" s="936">
        <v>0</v>
      </c>
      <c r="N1328" s="936">
        <v>0</v>
      </c>
      <c r="O1328" s="936">
        <v>0</v>
      </c>
      <c r="P1328" s="936" t="s">
        <v>364</v>
      </c>
      <c r="Q1328" s="936">
        <v>1</v>
      </c>
      <c r="R1328" s="936">
        <v>1</v>
      </c>
      <c r="S1328" s="936">
        <v>0</v>
      </c>
      <c r="T1328" s="936">
        <v>0</v>
      </c>
    </row>
    <row r="1329" spans="1:20" outlineLevel="5">
      <c r="A1329" s="936" t="s">
        <v>1579</v>
      </c>
      <c r="B1329" s="936" t="s">
        <v>3168</v>
      </c>
      <c r="C1329" s="936">
        <v>36</v>
      </c>
      <c r="D1329" s="937">
        <v>46152</v>
      </c>
      <c r="E1329" s="937">
        <v>46198</v>
      </c>
      <c r="F1329" s="937">
        <v>46152</v>
      </c>
      <c r="G1329" s="937">
        <v>46197</v>
      </c>
      <c r="H1329" s="937">
        <v>0</v>
      </c>
      <c r="I1329" s="936">
        <v>0</v>
      </c>
      <c r="J1329" s="936">
        <v>0</v>
      </c>
      <c r="K1329" s="939">
        <v>1</v>
      </c>
      <c r="L1329" s="939">
        <v>1</v>
      </c>
      <c r="M1329" s="936">
        <v>0</v>
      </c>
      <c r="N1329" s="936">
        <v>0</v>
      </c>
      <c r="O1329" s="936">
        <v>0</v>
      </c>
      <c r="P1329" s="936" t="s">
        <v>364</v>
      </c>
      <c r="Q1329" s="936">
        <v>1</v>
      </c>
      <c r="R1329" s="936">
        <v>1</v>
      </c>
      <c r="S1329" s="936">
        <v>0</v>
      </c>
      <c r="T1329" s="936">
        <v>0</v>
      </c>
    </row>
    <row r="1330" spans="1:20" outlineLevel="5">
      <c r="A1330" s="936" t="s">
        <v>1580</v>
      </c>
      <c r="B1330" s="936" t="s">
        <v>3171</v>
      </c>
      <c r="C1330" s="936">
        <v>36</v>
      </c>
      <c r="D1330" s="937">
        <v>46152</v>
      </c>
      <c r="E1330" s="937">
        <v>46198</v>
      </c>
      <c r="F1330" s="937">
        <v>46152</v>
      </c>
      <c r="G1330" s="937">
        <v>46197</v>
      </c>
      <c r="H1330" s="937">
        <v>0</v>
      </c>
      <c r="I1330" s="937">
        <v>0</v>
      </c>
      <c r="J1330" s="937">
        <v>0</v>
      </c>
      <c r="K1330" s="939">
        <v>1</v>
      </c>
      <c r="L1330" s="939">
        <v>1</v>
      </c>
      <c r="M1330" s="936">
        <v>0</v>
      </c>
      <c r="N1330" s="936">
        <v>0</v>
      </c>
      <c r="O1330" s="936">
        <v>0</v>
      </c>
      <c r="P1330" s="936" t="s">
        <v>364</v>
      </c>
      <c r="Q1330" s="936">
        <v>1</v>
      </c>
      <c r="R1330" s="936">
        <v>1</v>
      </c>
      <c r="S1330" s="936">
        <v>0</v>
      </c>
      <c r="T1330" s="936">
        <v>0</v>
      </c>
    </row>
    <row r="1331" spans="1:20" outlineLevel="5">
      <c r="A1331" s="936" t="s">
        <v>3329</v>
      </c>
      <c r="B1331" s="936" t="s">
        <v>3164</v>
      </c>
      <c r="C1331" s="936">
        <v>7</v>
      </c>
      <c r="D1331" s="937">
        <v>46198</v>
      </c>
      <c r="E1331" s="937">
        <v>46205</v>
      </c>
      <c r="F1331" s="937">
        <v>46254</v>
      </c>
      <c r="G1331" s="937">
        <v>46261</v>
      </c>
      <c r="H1331" s="937">
        <v>0</v>
      </c>
      <c r="I1331" s="936">
        <v>0</v>
      </c>
      <c r="J1331" s="936">
        <v>0</v>
      </c>
      <c r="K1331" s="939">
        <v>1</v>
      </c>
      <c r="L1331" s="939">
        <v>1</v>
      </c>
      <c r="M1331" s="936">
        <v>0</v>
      </c>
      <c r="N1331" s="936">
        <v>0</v>
      </c>
      <c r="O1331" s="936">
        <v>0</v>
      </c>
      <c r="P1331" s="936" t="s">
        <v>364</v>
      </c>
      <c r="Q1331" s="936">
        <v>1</v>
      </c>
      <c r="R1331" s="936">
        <v>1</v>
      </c>
      <c r="S1331" s="936">
        <v>0</v>
      </c>
      <c r="T1331" s="936">
        <v>0</v>
      </c>
    </row>
    <row r="1332" spans="1:20" outlineLevel="5">
      <c r="A1332" s="936" t="s">
        <v>3330</v>
      </c>
      <c r="B1332" s="936" t="s">
        <v>3167</v>
      </c>
      <c r="C1332" s="936">
        <v>7</v>
      </c>
      <c r="D1332" s="937">
        <v>46198</v>
      </c>
      <c r="E1332" s="937">
        <v>46205</v>
      </c>
      <c r="F1332" s="937">
        <v>46254</v>
      </c>
      <c r="G1332" s="937">
        <v>46261</v>
      </c>
      <c r="H1332" s="937">
        <v>0</v>
      </c>
      <c r="I1332" s="937">
        <v>0</v>
      </c>
      <c r="J1332" s="937">
        <v>0</v>
      </c>
      <c r="K1332" s="939">
        <v>1</v>
      </c>
      <c r="L1332" s="939">
        <v>1</v>
      </c>
      <c r="M1332" s="936">
        <v>0</v>
      </c>
      <c r="N1332" s="936">
        <v>0</v>
      </c>
      <c r="O1332" s="936">
        <v>0</v>
      </c>
      <c r="P1332" s="936" t="s">
        <v>364</v>
      </c>
      <c r="Q1332" s="936">
        <v>1</v>
      </c>
      <c r="R1332" s="936">
        <v>1</v>
      </c>
      <c r="S1332" s="936">
        <v>0</v>
      </c>
      <c r="T1332" s="936">
        <v>0</v>
      </c>
    </row>
    <row r="1333" spans="1:20" outlineLevel="5">
      <c r="A1333" s="996" t="s">
        <v>3331</v>
      </c>
      <c r="B1333" s="996" t="s">
        <v>3170</v>
      </c>
      <c r="C1333" s="996">
        <v>7</v>
      </c>
      <c r="D1333" s="997">
        <v>46198</v>
      </c>
      <c r="E1333" s="997">
        <v>46205</v>
      </c>
      <c r="F1333" s="997">
        <v>46254</v>
      </c>
      <c r="G1333" s="997">
        <v>46261</v>
      </c>
      <c r="H1333" s="997">
        <v>0</v>
      </c>
      <c r="I1333" s="996">
        <v>0</v>
      </c>
      <c r="J1333" s="996">
        <v>0</v>
      </c>
      <c r="K1333" s="999">
        <v>1</v>
      </c>
      <c r="L1333" s="999">
        <v>1</v>
      </c>
      <c r="M1333" s="996">
        <v>0</v>
      </c>
      <c r="N1333" s="996">
        <v>0</v>
      </c>
      <c r="O1333" s="996">
        <v>0</v>
      </c>
      <c r="P1333" s="996" t="s">
        <v>364</v>
      </c>
      <c r="Q1333" s="996">
        <v>1</v>
      </c>
      <c r="R1333" s="996">
        <v>1</v>
      </c>
      <c r="S1333" s="996">
        <v>0</v>
      </c>
      <c r="T1333" s="996">
        <v>0</v>
      </c>
    </row>
    <row r="1334" spans="1:20" outlineLevel="5">
      <c r="A1334" s="936" t="s">
        <v>3332</v>
      </c>
      <c r="B1334" s="936" t="s">
        <v>3173</v>
      </c>
      <c r="C1334" s="936">
        <v>7</v>
      </c>
      <c r="D1334" s="937">
        <v>46198</v>
      </c>
      <c r="E1334" s="937">
        <v>46205</v>
      </c>
      <c r="F1334" s="937">
        <v>46254</v>
      </c>
      <c r="G1334" s="937">
        <v>46261</v>
      </c>
      <c r="H1334" s="937">
        <v>0</v>
      </c>
      <c r="I1334" s="936">
        <v>0</v>
      </c>
      <c r="J1334" s="936">
        <v>0</v>
      </c>
      <c r="K1334" s="939">
        <v>1</v>
      </c>
      <c r="L1334" s="939">
        <v>1</v>
      </c>
      <c r="M1334" s="936">
        <v>0</v>
      </c>
      <c r="N1334" s="936">
        <v>0</v>
      </c>
      <c r="O1334" s="936">
        <v>0</v>
      </c>
      <c r="P1334" s="936" t="s">
        <v>364</v>
      </c>
      <c r="Q1334" s="936">
        <v>1</v>
      </c>
      <c r="R1334" s="936">
        <v>1</v>
      </c>
      <c r="S1334" s="936">
        <v>0</v>
      </c>
      <c r="T1334" s="936">
        <v>0</v>
      </c>
    </row>
    <row r="1335" spans="1:20" outlineLevel="4">
      <c r="A1335" s="981" t="s">
        <v>627</v>
      </c>
      <c r="B1335" s="981"/>
      <c r="C1335" s="981">
        <v>41</v>
      </c>
      <c r="D1335" s="982">
        <v>46083</v>
      </c>
      <c r="E1335" s="982">
        <v>46135</v>
      </c>
      <c r="F1335" s="982">
        <v>46083</v>
      </c>
      <c r="G1335" s="982">
        <v>46134</v>
      </c>
      <c r="H1335" s="982">
        <v>0</v>
      </c>
      <c r="I1335" s="981">
        <v>0</v>
      </c>
      <c r="J1335" s="981">
        <v>0</v>
      </c>
      <c r="K1335" s="984">
        <v>0</v>
      </c>
      <c r="L1335" s="984">
        <v>0</v>
      </c>
      <c r="M1335" s="981">
        <v>0</v>
      </c>
      <c r="N1335" s="981">
        <v>0</v>
      </c>
      <c r="O1335" s="981">
        <v>0</v>
      </c>
      <c r="P1335" s="981"/>
      <c r="Q1335" s="981">
        <v>5</v>
      </c>
      <c r="R1335" s="981">
        <v>5</v>
      </c>
      <c r="S1335" s="981">
        <v>0</v>
      </c>
      <c r="T1335" s="981">
        <v>0</v>
      </c>
    </row>
    <row r="1336" spans="1:20" outlineLevel="5">
      <c r="A1336" s="936" t="s">
        <v>1581</v>
      </c>
      <c r="B1336" s="936" t="s">
        <v>680</v>
      </c>
      <c r="C1336" s="936">
        <v>41</v>
      </c>
      <c r="D1336" s="937">
        <v>46083</v>
      </c>
      <c r="E1336" s="937">
        <v>46135</v>
      </c>
      <c r="F1336" s="937">
        <v>46083</v>
      </c>
      <c r="G1336" s="937">
        <v>46134</v>
      </c>
      <c r="H1336" s="937">
        <v>0</v>
      </c>
      <c r="I1336" s="936">
        <v>0</v>
      </c>
      <c r="J1336" s="936">
        <v>0</v>
      </c>
      <c r="K1336" s="939">
        <v>1</v>
      </c>
      <c r="L1336" s="939">
        <v>1</v>
      </c>
      <c r="M1336" s="936">
        <v>0</v>
      </c>
      <c r="N1336" s="936">
        <v>0</v>
      </c>
      <c r="O1336" s="936">
        <v>0</v>
      </c>
      <c r="P1336" s="936" t="s">
        <v>364</v>
      </c>
      <c r="Q1336" s="936">
        <v>1</v>
      </c>
      <c r="R1336" s="936">
        <v>1</v>
      </c>
      <c r="S1336" s="936">
        <v>0</v>
      </c>
      <c r="T1336" s="936">
        <v>0</v>
      </c>
    </row>
    <row r="1337" spans="1:20" outlineLevel="5">
      <c r="A1337" s="936" t="s">
        <v>1582</v>
      </c>
      <c r="B1337" s="936" t="s">
        <v>682</v>
      </c>
      <c r="C1337" s="936">
        <v>36</v>
      </c>
      <c r="D1337" s="937">
        <v>46089</v>
      </c>
      <c r="E1337" s="937">
        <v>46135</v>
      </c>
      <c r="F1337" s="937">
        <v>46089</v>
      </c>
      <c r="G1337" s="937">
        <v>46134</v>
      </c>
      <c r="H1337" s="937">
        <v>0</v>
      </c>
      <c r="I1337" s="936">
        <v>0</v>
      </c>
      <c r="J1337" s="936">
        <v>0</v>
      </c>
      <c r="K1337" s="939">
        <v>1</v>
      </c>
      <c r="L1337" s="939">
        <v>1</v>
      </c>
      <c r="M1337" s="936">
        <v>0</v>
      </c>
      <c r="N1337" s="936">
        <v>0</v>
      </c>
      <c r="O1337" s="936">
        <v>0</v>
      </c>
      <c r="P1337" s="936" t="s">
        <v>364</v>
      </c>
      <c r="Q1337" s="936">
        <v>1</v>
      </c>
      <c r="R1337" s="936">
        <v>1</v>
      </c>
      <c r="S1337" s="936">
        <v>0</v>
      </c>
      <c r="T1337" s="936">
        <v>0</v>
      </c>
    </row>
    <row r="1338" spans="1:20" outlineLevel="5">
      <c r="A1338" s="936" t="s">
        <v>1584</v>
      </c>
      <c r="B1338" s="936" t="s">
        <v>686</v>
      </c>
      <c r="C1338" s="936">
        <v>33</v>
      </c>
      <c r="D1338" s="937">
        <v>46092</v>
      </c>
      <c r="E1338" s="937">
        <v>46135</v>
      </c>
      <c r="F1338" s="937">
        <v>46092</v>
      </c>
      <c r="G1338" s="937">
        <v>46134</v>
      </c>
      <c r="H1338" s="937">
        <v>0</v>
      </c>
      <c r="I1338" s="936">
        <v>0</v>
      </c>
      <c r="J1338" s="936">
        <v>0</v>
      </c>
      <c r="K1338" s="939">
        <v>1</v>
      </c>
      <c r="L1338" s="939">
        <v>1</v>
      </c>
      <c r="M1338" s="936">
        <v>0</v>
      </c>
      <c r="N1338" s="936">
        <v>0</v>
      </c>
      <c r="O1338" s="936">
        <v>0</v>
      </c>
      <c r="P1338" s="936" t="s">
        <v>364</v>
      </c>
      <c r="Q1338" s="936">
        <v>1</v>
      </c>
      <c r="R1338" s="936">
        <v>1</v>
      </c>
      <c r="S1338" s="936">
        <v>0</v>
      </c>
      <c r="T1338" s="936">
        <v>0</v>
      </c>
    </row>
    <row r="1339" spans="1:20" outlineLevel="5">
      <c r="A1339" s="996" t="s">
        <v>1585</v>
      </c>
      <c r="B1339" s="996" t="s">
        <v>688</v>
      </c>
      <c r="C1339" s="996">
        <v>32</v>
      </c>
      <c r="D1339" s="997">
        <v>46093</v>
      </c>
      <c r="E1339" s="997">
        <v>46135</v>
      </c>
      <c r="F1339" s="997">
        <v>46093</v>
      </c>
      <c r="G1339" s="997">
        <v>46134</v>
      </c>
      <c r="H1339" s="997">
        <v>0</v>
      </c>
      <c r="I1339" s="996">
        <v>0</v>
      </c>
      <c r="J1339" s="996">
        <v>0</v>
      </c>
      <c r="K1339" s="999">
        <v>1</v>
      </c>
      <c r="L1339" s="999">
        <v>1</v>
      </c>
      <c r="M1339" s="996">
        <v>0</v>
      </c>
      <c r="N1339" s="996">
        <v>0</v>
      </c>
      <c r="O1339" s="996">
        <v>0</v>
      </c>
      <c r="P1339" s="996" t="s">
        <v>364</v>
      </c>
      <c r="Q1339" s="996">
        <v>1</v>
      </c>
      <c r="R1339" s="996">
        <v>1</v>
      </c>
      <c r="S1339" s="996">
        <v>0</v>
      </c>
      <c r="T1339" s="996">
        <v>0</v>
      </c>
    </row>
    <row r="1340" spans="1:20" outlineLevel="5">
      <c r="A1340" s="936" t="s">
        <v>1583</v>
      </c>
      <c r="B1340" s="936" t="s">
        <v>684</v>
      </c>
      <c r="C1340" s="936">
        <v>23</v>
      </c>
      <c r="D1340" s="937">
        <v>46109</v>
      </c>
      <c r="E1340" s="937">
        <v>46135</v>
      </c>
      <c r="F1340" s="937">
        <v>46109</v>
      </c>
      <c r="G1340" s="937">
        <v>46134</v>
      </c>
      <c r="H1340" s="937">
        <v>0</v>
      </c>
      <c r="I1340" s="936">
        <v>0</v>
      </c>
      <c r="J1340" s="936">
        <v>0</v>
      </c>
      <c r="K1340" s="939">
        <v>1</v>
      </c>
      <c r="L1340" s="939">
        <v>1</v>
      </c>
      <c r="M1340" s="936">
        <v>0</v>
      </c>
      <c r="N1340" s="936">
        <v>0</v>
      </c>
      <c r="O1340" s="936">
        <v>0</v>
      </c>
      <c r="P1340" s="936" t="s">
        <v>364</v>
      </c>
      <c r="Q1340" s="936">
        <v>1</v>
      </c>
      <c r="R1340" s="936">
        <v>1</v>
      </c>
      <c r="S1340" s="936">
        <v>0</v>
      </c>
      <c r="T1340" s="936">
        <v>0</v>
      </c>
    </row>
    <row r="1341" spans="1:20" outlineLevel="4">
      <c r="A1341" s="981" t="s">
        <v>689</v>
      </c>
      <c r="B1341" s="981"/>
      <c r="C1341" s="981">
        <v>7</v>
      </c>
      <c r="D1341" s="982">
        <v>46147</v>
      </c>
      <c r="E1341" s="982">
        <v>46155</v>
      </c>
      <c r="F1341" s="982">
        <v>46147</v>
      </c>
      <c r="G1341" s="982">
        <v>46154</v>
      </c>
      <c r="H1341" s="982">
        <v>0</v>
      </c>
      <c r="I1341" s="981">
        <v>0</v>
      </c>
      <c r="J1341" s="981">
        <v>0</v>
      </c>
      <c r="K1341" s="984">
        <v>0</v>
      </c>
      <c r="L1341" s="984">
        <v>0</v>
      </c>
      <c r="M1341" s="981">
        <v>0</v>
      </c>
      <c r="N1341" s="981">
        <v>0</v>
      </c>
      <c r="O1341" s="981">
        <v>0</v>
      </c>
      <c r="P1341" s="981"/>
      <c r="Q1341" s="981">
        <v>12</v>
      </c>
      <c r="R1341" s="981">
        <v>12</v>
      </c>
      <c r="S1341" s="981">
        <v>0</v>
      </c>
      <c r="T1341" s="981">
        <v>0</v>
      </c>
    </row>
    <row r="1342" spans="1:20" outlineLevel="5">
      <c r="A1342" s="936" t="s">
        <v>1586</v>
      </c>
      <c r="B1342" s="936" t="s">
        <v>691</v>
      </c>
      <c r="C1342" s="936">
        <v>7</v>
      </c>
      <c r="D1342" s="937">
        <v>46147</v>
      </c>
      <c r="E1342" s="937">
        <v>46155</v>
      </c>
      <c r="F1342" s="937">
        <v>46147</v>
      </c>
      <c r="G1342" s="937">
        <v>46154</v>
      </c>
      <c r="H1342" s="937">
        <v>0</v>
      </c>
      <c r="I1342" s="936">
        <v>0</v>
      </c>
      <c r="J1342" s="936">
        <v>0</v>
      </c>
      <c r="K1342" s="939">
        <v>1</v>
      </c>
      <c r="L1342" s="939">
        <v>1</v>
      </c>
      <c r="M1342" s="936">
        <v>0</v>
      </c>
      <c r="N1342" s="936">
        <v>0</v>
      </c>
      <c r="O1342" s="936">
        <v>0</v>
      </c>
      <c r="P1342" s="936" t="s">
        <v>364</v>
      </c>
      <c r="Q1342" s="936">
        <v>1</v>
      </c>
      <c r="R1342" s="936">
        <v>1</v>
      </c>
      <c r="S1342" s="936">
        <v>0</v>
      </c>
      <c r="T1342" s="936">
        <v>0</v>
      </c>
    </row>
    <row r="1343" spans="1:20" outlineLevel="5">
      <c r="A1343" s="936" t="s">
        <v>1590</v>
      </c>
      <c r="B1343" s="936" t="s">
        <v>699</v>
      </c>
      <c r="C1343" s="936">
        <v>7</v>
      </c>
      <c r="D1343" s="937">
        <v>46147</v>
      </c>
      <c r="E1343" s="937">
        <v>46155</v>
      </c>
      <c r="F1343" s="937">
        <v>46147</v>
      </c>
      <c r="G1343" s="937">
        <v>46154</v>
      </c>
      <c r="H1343" s="937">
        <v>0</v>
      </c>
      <c r="I1343" s="936">
        <v>0</v>
      </c>
      <c r="J1343" s="936">
        <v>0</v>
      </c>
      <c r="K1343" s="939">
        <v>1</v>
      </c>
      <c r="L1343" s="939">
        <v>1</v>
      </c>
      <c r="M1343" s="936">
        <v>0</v>
      </c>
      <c r="N1343" s="936">
        <v>0</v>
      </c>
      <c r="O1343" s="936">
        <v>0</v>
      </c>
      <c r="P1343" s="936" t="s">
        <v>364</v>
      </c>
      <c r="Q1343" s="936">
        <v>1</v>
      </c>
      <c r="R1343" s="936">
        <v>1</v>
      </c>
      <c r="S1343" s="936">
        <v>0</v>
      </c>
      <c r="T1343" s="936">
        <v>0</v>
      </c>
    </row>
    <row r="1344" spans="1:20" outlineLevel="5">
      <c r="A1344" s="936" t="s">
        <v>1591</v>
      </c>
      <c r="B1344" s="936" t="s">
        <v>701</v>
      </c>
      <c r="C1344" s="936">
        <v>7</v>
      </c>
      <c r="D1344" s="937">
        <v>46147</v>
      </c>
      <c r="E1344" s="937">
        <v>46155</v>
      </c>
      <c r="F1344" s="937">
        <v>46147</v>
      </c>
      <c r="G1344" s="937">
        <v>46154</v>
      </c>
      <c r="H1344" s="937">
        <v>0</v>
      </c>
      <c r="I1344" s="936">
        <v>0</v>
      </c>
      <c r="J1344" s="936">
        <v>0</v>
      </c>
      <c r="K1344" s="939">
        <v>1</v>
      </c>
      <c r="L1344" s="939">
        <v>1</v>
      </c>
      <c r="M1344" s="936">
        <v>0</v>
      </c>
      <c r="N1344" s="936">
        <v>0</v>
      </c>
      <c r="O1344" s="936">
        <v>0</v>
      </c>
      <c r="P1344" s="936" t="s">
        <v>364</v>
      </c>
      <c r="Q1344" s="936">
        <v>1</v>
      </c>
      <c r="R1344" s="936">
        <v>1</v>
      </c>
      <c r="S1344" s="936">
        <v>0</v>
      </c>
      <c r="T1344" s="936">
        <v>0</v>
      </c>
    </row>
    <row r="1345" spans="1:20" outlineLevel="5">
      <c r="A1345" s="936" t="s">
        <v>1592</v>
      </c>
      <c r="B1345" s="936" t="s">
        <v>703</v>
      </c>
      <c r="C1345" s="936">
        <v>7</v>
      </c>
      <c r="D1345" s="937">
        <v>46147</v>
      </c>
      <c r="E1345" s="937">
        <v>46155</v>
      </c>
      <c r="F1345" s="937">
        <v>46147</v>
      </c>
      <c r="G1345" s="937">
        <v>46154</v>
      </c>
      <c r="H1345" s="937">
        <v>0</v>
      </c>
      <c r="I1345" s="936">
        <v>0</v>
      </c>
      <c r="J1345" s="936">
        <v>0</v>
      </c>
      <c r="K1345" s="939">
        <v>1</v>
      </c>
      <c r="L1345" s="939">
        <v>1</v>
      </c>
      <c r="M1345" s="936">
        <v>0</v>
      </c>
      <c r="N1345" s="936">
        <v>0</v>
      </c>
      <c r="O1345" s="936">
        <v>0</v>
      </c>
      <c r="P1345" s="936" t="s">
        <v>364</v>
      </c>
      <c r="Q1345" s="936">
        <v>1</v>
      </c>
      <c r="R1345" s="936">
        <v>1</v>
      </c>
      <c r="S1345" s="936">
        <v>0</v>
      </c>
      <c r="T1345" s="936">
        <v>0</v>
      </c>
    </row>
    <row r="1346" spans="1:20" outlineLevel="5">
      <c r="A1346" s="936" t="s">
        <v>1593</v>
      </c>
      <c r="B1346" s="936" t="s">
        <v>705</v>
      </c>
      <c r="C1346" s="936">
        <v>7</v>
      </c>
      <c r="D1346" s="937">
        <v>46147</v>
      </c>
      <c r="E1346" s="937">
        <v>46155</v>
      </c>
      <c r="F1346" s="937">
        <v>46147</v>
      </c>
      <c r="G1346" s="937">
        <v>46154</v>
      </c>
      <c r="H1346" s="937">
        <v>0</v>
      </c>
      <c r="I1346" s="936">
        <v>0</v>
      </c>
      <c r="J1346" s="936">
        <v>0</v>
      </c>
      <c r="K1346" s="939">
        <v>1</v>
      </c>
      <c r="L1346" s="939">
        <v>1</v>
      </c>
      <c r="M1346" s="936">
        <v>0</v>
      </c>
      <c r="N1346" s="936">
        <v>0</v>
      </c>
      <c r="O1346" s="936">
        <v>0</v>
      </c>
      <c r="P1346" s="936" t="s">
        <v>364</v>
      </c>
      <c r="Q1346" s="936">
        <v>1</v>
      </c>
      <c r="R1346" s="936">
        <v>1</v>
      </c>
      <c r="S1346" s="936">
        <v>0</v>
      </c>
      <c r="T1346" s="936">
        <v>0</v>
      </c>
    </row>
    <row r="1347" spans="1:20" outlineLevel="5">
      <c r="A1347" s="936" t="s">
        <v>1594</v>
      </c>
      <c r="B1347" s="936" t="s">
        <v>707</v>
      </c>
      <c r="C1347" s="936">
        <v>7</v>
      </c>
      <c r="D1347" s="937">
        <v>46147</v>
      </c>
      <c r="E1347" s="937">
        <v>46155</v>
      </c>
      <c r="F1347" s="937">
        <v>46147</v>
      </c>
      <c r="G1347" s="937">
        <v>46154</v>
      </c>
      <c r="H1347" s="937">
        <v>0</v>
      </c>
      <c r="I1347" s="936">
        <v>0</v>
      </c>
      <c r="J1347" s="936">
        <v>0</v>
      </c>
      <c r="K1347" s="939">
        <v>1</v>
      </c>
      <c r="L1347" s="939">
        <v>1</v>
      </c>
      <c r="M1347" s="936">
        <v>0</v>
      </c>
      <c r="N1347" s="936">
        <v>0</v>
      </c>
      <c r="O1347" s="936">
        <v>0</v>
      </c>
      <c r="P1347" s="936" t="s">
        <v>364</v>
      </c>
      <c r="Q1347" s="936">
        <v>1</v>
      </c>
      <c r="R1347" s="936">
        <v>1</v>
      </c>
      <c r="S1347" s="936">
        <v>0</v>
      </c>
      <c r="T1347" s="936">
        <v>0</v>
      </c>
    </row>
    <row r="1348" spans="1:20" outlineLevel="5">
      <c r="A1348" s="936" t="s">
        <v>1595</v>
      </c>
      <c r="B1348" s="936" t="s">
        <v>709</v>
      </c>
      <c r="C1348" s="936">
        <v>7</v>
      </c>
      <c r="D1348" s="937">
        <v>46147</v>
      </c>
      <c r="E1348" s="937">
        <v>46155</v>
      </c>
      <c r="F1348" s="937">
        <v>46147</v>
      </c>
      <c r="G1348" s="937">
        <v>46154</v>
      </c>
      <c r="H1348" s="937">
        <v>0</v>
      </c>
      <c r="I1348" s="936">
        <v>0</v>
      </c>
      <c r="J1348" s="936">
        <v>0</v>
      </c>
      <c r="K1348" s="939">
        <v>1</v>
      </c>
      <c r="L1348" s="939">
        <v>1</v>
      </c>
      <c r="M1348" s="936">
        <v>0</v>
      </c>
      <c r="N1348" s="936">
        <v>0</v>
      </c>
      <c r="O1348" s="936">
        <v>0</v>
      </c>
      <c r="P1348" s="936" t="s">
        <v>364</v>
      </c>
      <c r="Q1348" s="936">
        <v>1</v>
      </c>
      <c r="R1348" s="936">
        <v>1</v>
      </c>
      <c r="S1348" s="936">
        <v>0</v>
      </c>
      <c r="T1348" s="936">
        <v>0</v>
      </c>
    </row>
    <row r="1349" spans="1:20" outlineLevel="5">
      <c r="A1349" s="936" t="s">
        <v>1596</v>
      </c>
      <c r="B1349" s="936" t="s">
        <v>711</v>
      </c>
      <c r="C1349" s="936">
        <v>7</v>
      </c>
      <c r="D1349" s="937">
        <v>46147</v>
      </c>
      <c r="E1349" s="937">
        <v>46155</v>
      </c>
      <c r="F1349" s="937">
        <v>46147</v>
      </c>
      <c r="G1349" s="937">
        <v>46154</v>
      </c>
      <c r="H1349" s="937">
        <v>0</v>
      </c>
      <c r="I1349" s="936">
        <v>0</v>
      </c>
      <c r="J1349" s="936">
        <v>0</v>
      </c>
      <c r="K1349" s="939">
        <v>1</v>
      </c>
      <c r="L1349" s="939">
        <v>1</v>
      </c>
      <c r="M1349" s="936">
        <v>0</v>
      </c>
      <c r="N1349" s="936">
        <v>0</v>
      </c>
      <c r="O1349" s="936">
        <v>0</v>
      </c>
      <c r="P1349" s="936" t="s">
        <v>364</v>
      </c>
      <c r="Q1349" s="936">
        <v>1</v>
      </c>
      <c r="R1349" s="936">
        <v>1</v>
      </c>
      <c r="S1349" s="936">
        <v>0</v>
      </c>
      <c r="T1349" s="936">
        <v>0</v>
      </c>
    </row>
    <row r="1350" spans="1:20" outlineLevel="5">
      <c r="A1350" s="936" t="s">
        <v>1597</v>
      </c>
      <c r="B1350" s="936" t="s">
        <v>713</v>
      </c>
      <c r="C1350" s="936">
        <v>7</v>
      </c>
      <c r="D1350" s="937">
        <v>46147</v>
      </c>
      <c r="E1350" s="937">
        <v>46155</v>
      </c>
      <c r="F1350" s="937">
        <v>46147</v>
      </c>
      <c r="G1350" s="937">
        <v>46154</v>
      </c>
      <c r="H1350" s="937">
        <v>0</v>
      </c>
      <c r="I1350" s="936">
        <v>0</v>
      </c>
      <c r="J1350" s="936">
        <v>0</v>
      </c>
      <c r="K1350" s="939">
        <v>1</v>
      </c>
      <c r="L1350" s="939">
        <v>1</v>
      </c>
      <c r="M1350" s="936">
        <v>0</v>
      </c>
      <c r="N1350" s="936">
        <v>0</v>
      </c>
      <c r="O1350" s="936">
        <v>0</v>
      </c>
      <c r="P1350" s="936" t="s">
        <v>364</v>
      </c>
      <c r="Q1350" s="936">
        <v>1</v>
      </c>
      <c r="R1350" s="936">
        <v>1</v>
      </c>
      <c r="S1350" s="936">
        <v>0</v>
      </c>
      <c r="T1350" s="936">
        <v>0</v>
      </c>
    </row>
    <row r="1351" spans="1:20" outlineLevel="5">
      <c r="A1351" s="936" t="s">
        <v>1587</v>
      </c>
      <c r="B1351" s="936" t="s">
        <v>693</v>
      </c>
      <c r="C1351" s="936">
        <v>7</v>
      </c>
      <c r="D1351" s="937">
        <v>46147</v>
      </c>
      <c r="E1351" s="937">
        <v>46155</v>
      </c>
      <c r="F1351" s="937">
        <v>46147</v>
      </c>
      <c r="G1351" s="937">
        <v>46154</v>
      </c>
      <c r="H1351" s="937">
        <v>0</v>
      </c>
      <c r="I1351" s="936">
        <v>0</v>
      </c>
      <c r="J1351" s="936">
        <v>0</v>
      </c>
      <c r="K1351" s="939">
        <v>1</v>
      </c>
      <c r="L1351" s="939">
        <v>1</v>
      </c>
      <c r="M1351" s="936">
        <v>0</v>
      </c>
      <c r="N1351" s="936">
        <v>0</v>
      </c>
      <c r="O1351" s="936">
        <v>0</v>
      </c>
      <c r="P1351" s="936" t="s">
        <v>364</v>
      </c>
      <c r="Q1351" s="936">
        <v>1</v>
      </c>
      <c r="R1351" s="936">
        <v>1</v>
      </c>
      <c r="S1351" s="936">
        <v>0</v>
      </c>
      <c r="T1351" s="936">
        <v>0</v>
      </c>
    </row>
    <row r="1352" spans="1:20" outlineLevel="5">
      <c r="A1352" s="996" t="s">
        <v>1588</v>
      </c>
      <c r="B1352" s="996" t="s">
        <v>695</v>
      </c>
      <c r="C1352" s="996">
        <v>7</v>
      </c>
      <c r="D1352" s="997">
        <v>46147</v>
      </c>
      <c r="E1352" s="997">
        <v>46155</v>
      </c>
      <c r="F1352" s="997">
        <v>46147</v>
      </c>
      <c r="G1352" s="997">
        <v>46154</v>
      </c>
      <c r="H1352" s="997">
        <v>0</v>
      </c>
      <c r="I1352" s="996">
        <v>0</v>
      </c>
      <c r="J1352" s="996">
        <v>0</v>
      </c>
      <c r="K1352" s="999">
        <v>1</v>
      </c>
      <c r="L1352" s="999">
        <v>1</v>
      </c>
      <c r="M1352" s="996">
        <v>0</v>
      </c>
      <c r="N1352" s="996">
        <v>0</v>
      </c>
      <c r="O1352" s="996">
        <v>0</v>
      </c>
      <c r="P1352" s="996" t="s">
        <v>364</v>
      </c>
      <c r="Q1352" s="996">
        <v>1</v>
      </c>
      <c r="R1352" s="996">
        <v>1</v>
      </c>
      <c r="S1352" s="996">
        <v>0</v>
      </c>
      <c r="T1352" s="996">
        <v>0</v>
      </c>
    </row>
    <row r="1353" spans="1:20" outlineLevel="5">
      <c r="A1353" s="936" t="s">
        <v>1589</v>
      </c>
      <c r="B1353" s="936" t="s">
        <v>697</v>
      </c>
      <c r="C1353" s="936">
        <v>7</v>
      </c>
      <c r="D1353" s="937">
        <v>46147</v>
      </c>
      <c r="E1353" s="937">
        <v>46155</v>
      </c>
      <c r="F1353" s="937">
        <v>46147</v>
      </c>
      <c r="G1353" s="937">
        <v>46154</v>
      </c>
      <c r="H1353" s="937">
        <v>0</v>
      </c>
      <c r="I1353" s="936">
        <v>0</v>
      </c>
      <c r="J1353" s="936">
        <v>0</v>
      </c>
      <c r="K1353" s="939">
        <v>1</v>
      </c>
      <c r="L1353" s="939">
        <v>1</v>
      </c>
      <c r="M1353" s="936">
        <v>0</v>
      </c>
      <c r="N1353" s="936">
        <v>0</v>
      </c>
      <c r="O1353" s="936">
        <v>0</v>
      </c>
      <c r="P1353" s="936" t="s">
        <v>364</v>
      </c>
      <c r="Q1353" s="936">
        <v>1</v>
      </c>
      <c r="R1353" s="936">
        <v>1</v>
      </c>
      <c r="S1353" s="936">
        <v>0</v>
      </c>
      <c r="T1353" s="936">
        <v>0</v>
      </c>
    </row>
    <row r="1354" spans="1:20" outlineLevel="4">
      <c r="A1354" s="981" t="s">
        <v>630</v>
      </c>
      <c r="B1354" s="981"/>
      <c r="C1354" s="981">
        <v>7</v>
      </c>
      <c r="D1354" s="982">
        <v>46147</v>
      </c>
      <c r="E1354" s="982">
        <v>46155</v>
      </c>
      <c r="F1354" s="982">
        <v>46147</v>
      </c>
      <c r="G1354" s="982">
        <v>46154</v>
      </c>
      <c r="H1354" s="982">
        <v>0</v>
      </c>
      <c r="I1354" s="981">
        <v>0</v>
      </c>
      <c r="J1354" s="981">
        <v>0</v>
      </c>
      <c r="K1354" s="984">
        <v>0</v>
      </c>
      <c r="L1354" s="984">
        <v>0</v>
      </c>
      <c r="M1354" s="981">
        <v>0</v>
      </c>
      <c r="N1354" s="981">
        <v>0</v>
      </c>
      <c r="O1354" s="981">
        <v>0</v>
      </c>
      <c r="P1354" s="981"/>
      <c r="Q1354" s="981">
        <v>3</v>
      </c>
      <c r="R1354" s="981">
        <v>3</v>
      </c>
      <c r="S1354" s="981">
        <v>0</v>
      </c>
      <c r="T1354" s="981">
        <v>0</v>
      </c>
    </row>
    <row r="1355" spans="1:20" outlineLevel="5">
      <c r="A1355" s="936" t="s">
        <v>1598</v>
      </c>
      <c r="B1355" s="936" t="s">
        <v>715</v>
      </c>
      <c r="C1355" s="936">
        <v>7</v>
      </c>
      <c r="D1355" s="937">
        <v>46147</v>
      </c>
      <c r="E1355" s="937">
        <v>46155</v>
      </c>
      <c r="F1355" s="937">
        <v>46147</v>
      </c>
      <c r="G1355" s="937">
        <v>46154</v>
      </c>
      <c r="H1355" s="937">
        <v>0</v>
      </c>
      <c r="I1355" s="936">
        <v>0</v>
      </c>
      <c r="J1355" s="936">
        <v>0</v>
      </c>
      <c r="K1355" s="939">
        <v>1</v>
      </c>
      <c r="L1355" s="939">
        <v>1</v>
      </c>
      <c r="M1355" s="936">
        <v>0</v>
      </c>
      <c r="N1355" s="936">
        <v>0</v>
      </c>
      <c r="O1355" s="936">
        <v>0</v>
      </c>
      <c r="P1355" s="936" t="s">
        <v>364</v>
      </c>
      <c r="Q1355" s="936">
        <v>1</v>
      </c>
      <c r="R1355" s="936">
        <v>1</v>
      </c>
      <c r="S1355" s="936">
        <v>0</v>
      </c>
      <c r="T1355" s="936">
        <v>0</v>
      </c>
    </row>
    <row r="1356" spans="1:20" outlineLevel="5">
      <c r="A1356" s="996" t="s">
        <v>1599</v>
      </c>
      <c r="B1356" s="996" t="s">
        <v>717</v>
      </c>
      <c r="C1356" s="996">
        <v>7</v>
      </c>
      <c r="D1356" s="997">
        <v>46147</v>
      </c>
      <c r="E1356" s="997">
        <v>46155</v>
      </c>
      <c r="F1356" s="997">
        <v>46147</v>
      </c>
      <c r="G1356" s="997">
        <v>46154</v>
      </c>
      <c r="H1356" s="997">
        <v>0</v>
      </c>
      <c r="I1356" s="996">
        <v>0</v>
      </c>
      <c r="J1356" s="996">
        <v>0</v>
      </c>
      <c r="K1356" s="999">
        <v>1</v>
      </c>
      <c r="L1356" s="999">
        <v>1</v>
      </c>
      <c r="M1356" s="996">
        <v>0</v>
      </c>
      <c r="N1356" s="996">
        <v>0</v>
      </c>
      <c r="O1356" s="996">
        <v>0</v>
      </c>
      <c r="P1356" s="996" t="s">
        <v>364</v>
      </c>
      <c r="Q1356" s="996">
        <v>1</v>
      </c>
      <c r="R1356" s="996">
        <v>1</v>
      </c>
      <c r="S1356" s="996">
        <v>0</v>
      </c>
      <c r="T1356" s="996">
        <v>0</v>
      </c>
    </row>
    <row r="1357" spans="1:20" outlineLevel="5">
      <c r="A1357" s="936" t="s">
        <v>1600</v>
      </c>
      <c r="B1357" s="936" t="s">
        <v>719</v>
      </c>
      <c r="C1357" s="936">
        <v>7</v>
      </c>
      <c r="D1357" s="937">
        <v>46147</v>
      </c>
      <c r="E1357" s="937">
        <v>46155</v>
      </c>
      <c r="F1357" s="937">
        <v>46147</v>
      </c>
      <c r="G1357" s="937">
        <v>46154</v>
      </c>
      <c r="H1357" s="937">
        <v>0</v>
      </c>
      <c r="I1357" s="936">
        <v>0</v>
      </c>
      <c r="J1357" s="936">
        <v>0</v>
      </c>
      <c r="K1357" s="939">
        <v>1</v>
      </c>
      <c r="L1357" s="939">
        <v>1</v>
      </c>
      <c r="M1357" s="936">
        <v>0</v>
      </c>
      <c r="N1357" s="936">
        <v>0</v>
      </c>
      <c r="O1357" s="936">
        <v>0</v>
      </c>
      <c r="P1357" s="936" t="s">
        <v>364</v>
      </c>
      <c r="Q1357" s="936">
        <v>1</v>
      </c>
      <c r="R1357" s="936">
        <v>1</v>
      </c>
      <c r="S1357" s="936">
        <v>0</v>
      </c>
      <c r="T1357" s="936">
        <v>0</v>
      </c>
    </row>
    <row r="1358" spans="1:20" outlineLevel="4">
      <c r="A1358" s="981" t="s">
        <v>720</v>
      </c>
      <c r="B1358" s="981"/>
      <c r="C1358" s="981">
        <v>7</v>
      </c>
      <c r="D1358" s="982">
        <v>46147</v>
      </c>
      <c r="E1358" s="982">
        <v>46155</v>
      </c>
      <c r="F1358" s="982">
        <v>46147</v>
      </c>
      <c r="G1358" s="982">
        <v>46154</v>
      </c>
      <c r="H1358" s="982">
        <v>0</v>
      </c>
      <c r="I1358" s="981">
        <v>0</v>
      </c>
      <c r="J1358" s="981">
        <v>0</v>
      </c>
      <c r="K1358" s="984">
        <v>0</v>
      </c>
      <c r="L1358" s="984">
        <v>0</v>
      </c>
      <c r="M1358" s="981">
        <v>0</v>
      </c>
      <c r="N1358" s="981">
        <v>0</v>
      </c>
      <c r="O1358" s="981">
        <v>0</v>
      </c>
      <c r="P1358" s="981"/>
      <c r="Q1358" s="981">
        <v>4</v>
      </c>
      <c r="R1358" s="981">
        <v>4</v>
      </c>
      <c r="S1358" s="981">
        <v>0</v>
      </c>
      <c r="T1358" s="981">
        <v>0</v>
      </c>
    </row>
    <row r="1359" spans="1:20" outlineLevel="5">
      <c r="A1359" s="936" t="s">
        <v>1601</v>
      </c>
      <c r="B1359" s="936" t="s">
        <v>722</v>
      </c>
      <c r="C1359" s="936">
        <v>7</v>
      </c>
      <c r="D1359" s="937">
        <v>46147</v>
      </c>
      <c r="E1359" s="937">
        <v>46155</v>
      </c>
      <c r="F1359" s="937">
        <v>46147</v>
      </c>
      <c r="G1359" s="937">
        <v>46154</v>
      </c>
      <c r="H1359" s="937">
        <v>0</v>
      </c>
      <c r="I1359" s="936">
        <v>0</v>
      </c>
      <c r="J1359" s="936">
        <v>0</v>
      </c>
      <c r="K1359" s="939">
        <v>1</v>
      </c>
      <c r="L1359" s="939">
        <v>1</v>
      </c>
      <c r="M1359" s="936">
        <v>0</v>
      </c>
      <c r="N1359" s="936">
        <v>0</v>
      </c>
      <c r="O1359" s="936">
        <v>0</v>
      </c>
      <c r="P1359" s="936" t="s">
        <v>364</v>
      </c>
      <c r="Q1359" s="936">
        <v>1</v>
      </c>
      <c r="R1359" s="936">
        <v>1</v>
      </c>
      <c r="S1359" s="936">
        <v>0</v>
      </c>
      <c r="T1359" s="936">
        <v>0</v>
      </c>
    </row>
    <row r="1360" spans="1:20" outlineLevel="5">
      <c r="A1360" s="936" t="s">
        <v>1602</v>
      </c>
      <c r="B1360" s="936" t="s">
        <v>724</v>
      </c>
      <c r="C1360" s="936">
        <v>7</v>
      </c>
      <c r="D1360" s="937">
        <v>46147</v>
      </c>
      <c r="E1360" s="937">
        <v>46155</v>
      </c>
      <c r="F1360" s="937">
        <v>46147</v>
      </c>
      <c r="G1360" s="937">
        <v>46154</v>
      </c>
      <c r="H1360" s="937">
        <v>0</v>
      </c>
      <c r="I1360" s="936">
        <v>0</v>
      </c>
      <c r="J1360" s="936">
        <v>0</v>
      </c>
      <c r="K1360" s="939">
        <v>1</v>
      </c>
      <c r="L1360" s="939">
        <v>1</v>
      </c>
      <c r="M1360" s="936">
        <v>0</v>
      </c>
      <c r="N1360" s="936">
        <v>0</v>
      </c>
      <c r="O1360" s="936">
        <v>0</v>
      </c>
      <c r="P1360" s="936" t="s">
        <v>364</v>
      </c>
      <c r="Q1360" s="936">
        <v>1</v>
      </c>
      <c r="R1360" s="936">
        <v>1</v>
      </c>
      <c r="S1360" s="936">
        <v>0</v>
      </c>
      <c r="T1360" s="936">
        <v>0</v>
      </c>
    </row>
    <row r="1361" spans="1:20" outlineLevel="5">
      <c r="A1361" s="996" t="s">
        <v>1603</v>
      </c>
      <c r="B1361" s="996" t="s">
        <v>726</v>
      </c>
      <c r="C1361" s="996">
        <v>7</v>
      </c>
      <c r="D1361" s="997">
        <v>46147</v>
      </c>
      <c r="E1361" s="997">
        <v>46155</v>
      </c>
      <c r="F1361" s="997">
        <v>46147</v>
      </c>
      <c r="G1361" s="997">
        <v>46154</v>
      </c>
      <c r="H1361" s="997">
        <v>0</v>
      </c>
      <c r="I1361" s="996">
        <v>0</v>
      </c>
      <c r="J1361" s="996">
        <v>0</v>
      </c>
      <c r="K1361" s="999">
        <v>1</v>
      </c>
      <c r="L1361" s="999">
        <v>1</v>
      </c>
      <c r="M1361" s="996">
        <v>0</v>
      </c>
      <c r="N1361" s="996">
        <v>0</v>
      </c>
      <c r="O1361" s="996">
        <v>0</v>
      </c>
      <c r="P1361" s="996" t="s">
        <v>364</v>
      </c>
      <c r="Q1361" s="996">
        <v>1</v>
      </c>
      <c r="R1361" s="996">
        <v>1</v>
      </c>
      <c r="S1361" s="996">
        <v>0</v>
      </c>
      <c r="T1361" s="996">
        <v>0</v>
      </c>
    </row>
    <row r="1362" spans="1:20" outlineLevel="5">
      <c r="A1362" s="936" t="s">
        <v>1604</v>
      </c>
      <c r="B1362" s="936" t="s">
        <v>728</v>
      </c>
      <c r="C1362" s="936">
        <v>7</v>
      </c>
      <c r="D1362" s="937">
        <v>46147</v>
      </c>
      <c r="E1362" s="937">
        <v>46155</v>
      </c>
      <c r="F1362" s="937">
        <v>46147</v>
      </c>
      <c r="G1362" s="937">
        <v>46154</v>
      </c>
      <c r="H1362" s="937">
        <v>0</v>
      </c>
      <c r="I1362" s="936">
        <v>0</v>
      </c>
      <c r="J1362" s="936">
        <v>0</v>
      </c>
      <c r="K1362" s="939">
        <v>1</v>
      </c>
      <c r="L1362" s="939">
        <v>1</v>
      </c>
      <c r="M1362" s="936">
        <v>0</v>
      </c>
      <c r="N1362" s="936">
        <v>0</v>
      </c>
      <c r="O1362" s="936">
        <v>0</v>
      </c>
      <c r="P1362" s="936" t="s">
        <v>364</v>
      </c>
      <c r="Q1362" s="936">
        <v>1</v>
      </c>
      <c r="R1362" s="936">
        <v>1</v>
      </c>
      <c r="S1362" s="936">
        <v>0</v>
      </c>
      <c r="T1362" s="936">
        <v>0</v>
      </c>
    </row>
    <row r="1363" spans="1:20" outlineLevel="4">
      <c r="A1363" s="981" t="s">
        <v>635</v>
      </c>
      <c r="B1363" s="981"/>
      <c r="C1363" s="981">
        <v>7</v>
      </c>
      <c r="D1363" s="982">
        <v>46147</v>
      </c>
      <c r="E1363" s="982">
        <v>46155</v>
      </c>
      <c r="F1363" s="982">
        <v>46147</v>
      </c>
      <c r="G1363" s="982">
        <v>46154</v>
      </c>
      <c r="H1363" s="982">
        <v>0</v>
      </c>
      <c r="I1363" s="981">
        <v>0</v>
      </c>
      <c r="J1363" s="981">
        <v>0</v>
      </c>
      <c r="K1363" s="984">
        <v>0</v>
      </c>
      <c r="L1363" s="984">
        <v>0</v>
      </c>
      <c r="M1363" s="981">
        <v>0</v>
      </c>
      <c r="N1363" s="981">
        <v>0</v>
      </c>
      <c r="O1363" s="981">
        <v>0</v>
      </c>
      <c r="P1363" s="981"/>
      <c r="Q1363" s="981">
        <v>3</v>
      </c>
      <c r="R1363" s="981">
        <v>3</v>
      </c>
      <c r="S1363" s="981">
        <v>0</v>
      </c>
      <c r="T1363" s="981">
        <v>0</v>
      </c>
    </row>
    <row r="1364" spans="1:20" outlineLevel="5">
      <c r="A1364" s="936" t="s">
        <v>1605</v>
      </c>
      <c r="B1364" s="936" t="s">
        <v>730</v>
      </c>
      <c r="C1364" s="936">
        <v>7</v>
      </c>
      <c r="D1364" s="937">
        <v>46147</v>
      </c>
      <c r="E1364" s="937">
        <v>46155</v>
      </c>
      <c r="F1364" s="937">
        <v>46147</v>
      </c>
      <c r="G1364" s="937">
        <v>46154</v>
      </c>
      <c r="H1364" s="937">
        <v>0</v>
      </c>
      <c r="I1364" s="936">
        <v>0</v>
      </c>
      <c r="J1364" s="936">
        <v>0</v>
      </c>
      <c r="K1364" s="939">
        <v>1</v>
      </c>
      <c r="L1364" s="939">
        <v>1</v>
      </c>
      <c r="M1364" s="936">
        <v>0</v>
      </c>
      <c r="N1364" s="936">
        <v>0</v>
      </c>
      <c r="O1364" s="936">
        <v>0</v>
      </c>
      <c r="P1364" s="936" t="s">
        <v>364</v>
      </c>
      <c r="Q1364" s="936">
        <v>1</v>
      </c>
      <c r="R1364" s="936">
        <v>1</v>
      </c>
      <c r="S1364" s="936">
        <v>0</v>
      </c>
      <c r="T1364" s="936">
        <v>0</v>
      </c>
    </row>
    <row r="1365" spans="1:20" outlineLevel="5">
      <c r="A1365" s="996" t="s">
        <v>1606</v>
      </c>
      <c r="B1365" s="996" t="s">
        <v>732</v>
      </c>
      <c r="C1365" s="996">
        <v>7</v>
      </c>
      <c r="D1365" s="997">
        <v>46147</v>
      </c>
      <c r="E1365" s="997">
        <v>46155</v>
      </c>
      <c r="F1365" s="997">
        <v>46147</v>
      </c>
      <c r="G1365" s="997">
        <v>46154</v>
      </c>
      <c r="H1365" s="997">
        <v>0</v>
      </c>
      <c r="I1365" s="996">
        <v>0</v>
      </c>
      <c r="J1365" s="997">
        <v>0</v>
      </c>
      <c r="K1365" s="999">
        <v>1</v>
      </c>
      <c r="L1365" s="999">
        <v>1</v>
      </c>
      <c r="M1365" s="996">
        <v>0</v>
      </c>
      <c r="N1365" s="996">
        <v>0</v>
      </c>
      <c r="O1365" s="996">
        <v>0</v>
      </c>
      <c r="P1365" s="996" t="s">
        <v>364</v>
      </c>
      <c r="Q1365" s="996">
        <v>1</v>
      </c>
      <c r="R1365" s="996">
        <v>1</v>
      </c>
      <c r="S1365" s="996">
        <v>0</v>
      </c>
      <c r="T1365" s="996">
        <v>0</v>
      </c>
    </row>
    <row r="1366" spans="1:20" outlineLevel="5">
      <c r="A1366" s="936" t="s">
        <v>1607</v>
      </c>
      <c r="B1366" s="936" t="s">
        <v>734</v>
      </c>
      <c r="C1366" s="936">
        <v>7</v>
      </c>
      <c r="D1366" s="937">
        <v>46147</v>
      </c>
      <c r="E1366" s="937">
        <v>46155</v>
      </c>
      <c r="F1366" s="937">
        <v>46147</v>
      </c>
      <c r="G1366" s="937">
        <v>46154</v>
      </c>
      <c r="H1366" s="937">
        <v>0</v>
      </c>
      <c r="I1366" s="936">
        <v>0</v>
      </c>
      <c r="J1366" s="936">
        <v>0</v>
      </c>
      <c r="K1366" s="939">
        <v>1</v>
      </c>
      <c r="L1366" s="939">
        <v>1</v>
      </c>
      <c r="M1366" s="936">
        <v>0</v>
      </c>
      <c r="N1366" s="936">
        <v>0</v>
      </c>
      <c r="O1366" s="936">
        <v>0</v>
      </c>
      <c r="P1366" s="936" t="s">
        <v>364</v>
      </c>
      <c r="Q1366" s="936">
        <v>1</v>
      </c>
      <c r="R1366" s="936">
        <v>1</v>
      </c>
      <c r="S1366" s="936">
        <v>0</v>
      </c>
      <c r="T1366" s="936">
        <v>0</v>
      </c>
    </row>
    <row r="1367" spans="1:20" outlineLevel="4">
      <c r="A1367" s="981" t="s">
        <v>640</v>
      </c>
      <c r="B1367" s="981"/>
      <c r="C1367" s="981">
        <v>47</v>
      </c>
      <c r="D1367" s="982">
        <v>46147</v>
      </c>
      <c r="E1367" s="982">
        <v>46205</v>
      </c>
      <c r="F1367" s="982">
        <v>46147</v>
      </c>
      <c r="G1367" s="982">
        <v>46261</v>
      </c>
      <c r="H1367" s="982">
        <v>0</v>
      </c>
      <c r="I1367" s="982">
        <v>0</v>
      </c>
      <c r="J1367" s="982">
        <v>0</v>
      </c>
      <c r="K1367" s="984">
        <v>0</v>
      </c>
      <c r="L1367" s="984">
        <v>0</v>
      </c>
      <c r="M1367" s="981">
        <v>0</v>
      </c>
      <c r="N1367" s="981">
        <v>0</v>
      </c>
      <c r="O1367" s="981">
        <v>0</v>
      </c>
      <c r="P1367" s="981"/>
      <c r="Q1367" s="981">
        <v>4</v>
      </c>
      <c r="R1367" s="981">
        <v>4</v>
      </c>
      <c r="S1367" s="981">
        <v>0</v>
      </c>
      <c r="T1367" s="981">
        <v>0</v>
      </c>
    </row>
    <row r="1368" spans="1:20" outlineLevel="5">
      <c r="A1368" s="936" t="s">
        <v>1608</v>
      </c>
      <c r="B1368" s="936" t="s">
        <v>3195</v>
      </c>
      <c r="C1368" s="936">
        <v>40</v>
      </c>
      <c r="D1368" s="937">
        <v>46147</v>
      </c>
      <c r="E1368" s="937">
        <v>46198</v>
      </c>
      <c r="F1368" s="937">
        <v>46147</v>
      </c>
      <c r="G1368" s="937">
        <v>46197</v>
      </c>
      <c r="H1368" s="937">
        <v>0</v>
      </c>
      <c r="I1368" s="936">
        <v>0</v>
      </c>
      <c r="J1368" s="936">
        <v>0</v>
      </c>
      <c r="K1368" s="939">
        <v>1</v>
      </c>
      <c r="L1368" s="939">
        <v>1</v>
      </c>
      <c r="M1368" s="936">
        <v>0</v>
      </c>
      <c r="N1368" s="936">
        <v>0</v>
      </c>
      <c r="O1368" s="936">
        <v>0</v>
      </c>
      <c r="P1368" s="936" t="s">
        <v>364</v>
      </c>
      <c r="Q1368" s="936">
        <v>1</v>
      </c>
      <c r="R1368" s="936">
        <v>1</v>
      </c>
      <c r="S1368" s="936">
        <v>0</v>
      </c>
      <c r="T1368" s="936">
        <v>0</v>
      </c>
    </row>
    <row r="1369" spans="1:20" outlineLevel="5">
      <c r="A1369" s="936" t="s">
        <v>1609</v>
      </c>
      <c r="B1369" s="936" t="s">
        <v>3198</v>
      </c>
      <c r="C1369" s="936">
        <v>40</v>
      </c>
      <c r="D1369" s="937">
        <v>46147</v>
      </c>
      <c r="E1369" s="937">
        <v>46198</v>
      </c>
      <c r="F1369" s="937">
        <v>46147</v>
      </c>
      <c r="G1369" s="937">
        <v>46197</v>
      </c>
      <c r="H1369" s="937">
        <v>0</v>
      </c>
      <c r="I1369" s="937">
        <v>0</v>
      </c>
      <c r="J1369" s="937">
        <v>0</v>
      </c>
      <c r="K1369" s="939">
        <v>1</v>
      </c>
      <c r="L1369" s="939">
        <v>1</v>
      </c>
      <c r="M1369" s="936">
        <v>0</v>
      </c>
      <c r="N1369" s="936">
        <v>0</v>
      </c>
      <c r="O1369" s="936">
        <v>0</v>
      </c>
      <c r="P1369" s="936" t="s">
        <v>364</v>
      </c>
      <c r="Q1369" s="936">
        <v>1</v>
      </c>
      <c r="R1369" s="936">
        <v>1</v>
      </c>
      <c r="S1369" s="936">
        <v>0</v>
      </c>
      <c r="T1369" s="936">
        <v>0</v>
      </c>
    </row>
    <row r="1370" spans="1:20" outlineLevel="5">
      <c r="A1370" s="996" t="s">
        <v>3333</v>
      </c>
      <c r="B1370" s="996" t="s">
        <v>3197</v>
      </c>
      <c r="C1370" s="996">
        <v>7</v>
      </c>
      <c r="D1370" s="997">
        <v>46198</v>
      </c>
      <c r="E1370" s="997">
        <v>46205</v>
      </c>
      <c r="F1370" s="997">
        <v>46254</v>
      </c>
      <c r="G1370" s="997">
        <v>46261</v>
      </c>
      <c r="H1370" s="997">
        <v>0</v>
      </c>
      <c r="I1370" s="996">
        <v>0</v>
      </c>
      <c r="J1370" s="997">
        <v>0</v>
      </c>
      <c r="K1370" s="999">
        <v>1</v>
      </c>
      <c r="L1370" s="999">
        <v>1</v>
      </c>
      <c r="M1370" s="996">
        <v>0</v>
      </c>
      <c r="N1370" s="996">
        <v>0</v>
      </c>
      <c r="O1370" s="996">
        <v>0</v>
      </c>
      <c r="P1370" s="996" t="s">
        <v>364</v>
      </c>
      <c r="Q1370" s="996">
        <v>1</v>
      </c>
      <c r="R1370" s="996">
        <v>1</v>
      </c>
      <c r="S1370" s="996">
        <v>0</v>
      </c>
      <c r="T1370" s="996">
        <v>0</v>
      </c>
    </row>
    <row r="1371" spans="1:20" outlineLevel="5">
      <c r="A1371" s="936" t="s">
        <v>3334</v>
      </c>
      <c r="B1371" s="936" t="s">
        <v>3200</v>
      </c>
      <c r="C1371" s="936">
        <v>7</v>
      </c>
      <c r="D1371" s="937">
        <v>46198</v>
      </c>
      <c r="E1371" s="937">
        <v>46205</v>
      </c>
      <c r="F1371" s="937">
        <v>46254</v>
      </c>
      <c r="G1371" s="937">
        <v>46261</v>
      </c>
      <c r="H1371" s="937">
        <v>0</v>
      </c>
      <c r="I1371" s="936">
        <v>0</v>
      </c>
      <c r="J1371" s="936">
        <v>0</v>
      </c>
      <c r="K1371" s="939">
        <v>1</v>
      </c>
      <c r="L1371" s="939">
        <v>1</v>
      </c>
      <c r="M1371" s="936">
        <v>0</v>
      </c>
      <c r="N1371" s="936">
        <v>0</v>
      </c>
      <c r="O1371" s="936">
        <v>0</v>
      </c>
      <c r="P1371" s="936" t="s">
        <v>364</v>
      </c>
      <c r="Q1371" s="936">
        <v>1</v>
      </c>
      <c r="R1371" s="936">
        <v>1</v>
      </c>
      <c r="S1371" s="936">
        <v>0</v>
      </c>
      <c r="T1371" s="936">
        <v>0</v>
      </c>
    </row>
    <row r="1372" spans="1:20" outlineLevel="4">
      <c r="A1372" s="981" t="s">
        <v>645</v>
      </c>
      <c r="B1372" s="981"/>
      <c r="C1372" s="981">
        <v>41</v>
      </c>
      <c r="D1372" s="982">
        <v>46154</v>
      </c>
      <c r="E1372" s="982">
        <v>46205</v>
      </c>
      <c r="F1372" s="982">
        <v>46154</v>
      </c>
      <c r="G1372" s="982">
        <v>46261</v>
      </c>
      <c r="H1372" s="982">
        <v>0</v>
      </c>
      <c r="I1372" s="982">
        <v>0</v>
      </c>
      <c r="J1372" s="982">
        <v>0</v>
      </c>
      <c r="K1372" s="984">
        <v>0</v>
      </c>
      <c r="L1372" s="984">
        <v>0</v>
      </c>
      <c r="M1372" s="981">
        <v>0</v>
      </c>
      <c r="N1372" s="981">
        <v>0</v>
      </c>
      <c r="O1372" s="981">
        <v>0</v>
      </c>
      <c r="P1372" s="981"/>
      <c r="Q1372" s="981">
        <v>2</v>
      </c>
      <c r="R1372" s="981">
        <v>2</v>
      </c>
      <c r="S1372" s="981">
        <v>0</v>
      </c>
      <c r="T1372" s="981">
        <v>0</v>
      </c>
    </row>
    <row r="1373" spans="1:20" outlineLevel="5">
      <c r="A1373" s="1006" t="s">
        <v>1610</v>
      </c>
      <c r="B1373" s="1006" t="s">
        <v>3201</v>
      </c>
      <c r="C1373" s="1006">
        <v>34</v>
      </c>
      <c r="D1373" s="1007">
        <v>46154</v>
      </c>
      <c r="E1373" s="1007">
        <v>46198</v>
      </c>
      <c r="F1373" s="1007">
        <v>46154</v>
      </c>
      <c r="G1373" s="1007">
        <v>46197</v>
      </c>
      <c r="H1373" s="1007">
        <v>0</v>
      </c>
      <c r="I1373" s="1006">
        <v>0</v>
      </c>
      <c r="J1373" s="1007">
        <v>0</v>
      </c>
      <c r="K1373" s="1009">
        <v>1</v>
      </c>
      <c r="L1373" s="1009">
        <v>1</v>
      </c>
      <c r="M1373" s="1006">
        <v>0</v>
      </c>
      <c r="N1373" s="1006">
        <v>0</v>
      </c>
      <c r="O1373" s="1006">
        <v>0</v>
      </c>
      <c r="P1373" s="1006" t="s">
        <v>364</v>
      </c>
      <c r="Q1373" s="1006">
        <v>1</v>
      </c>
      <c r="R1373" s="1006">
        <v>1</v>
      </c>
      <c r="S1373" s="1006">
        <v>0</v>
      </c>
      <c r="T1373" s="1006">
        <v>0</v>
      </c>
    </row>
    <row r="1374" spans="1:20" outlineLevel="5">
      <c r="A1374" s="936" t="s">
        <v>3335</v>
      </c>
      <c r="B1374" s="936" t="s">
        <v>3203</v>
      </c>
      <c r="C1374" s="936">
        <v>7</v>
      </c>
      <c r="D1374" s="937">
        <v>46198</v>
      </c>
      <c r="E1374" s="937">
        <v>46205</v>
      </c>
      <c r="F1374" s="937">
        <v>46261</v>
      </c>
      <c r="G1374" s="937">
        <v>46261</v>
      </c>
      <c r="H1374" s="937">
        <v>0</v>
      </c>
      <c r="I1374" s="936">
        <v>0</v>
      </c>
      <c r="J1374" s="936">
        <v>0</v>
      </c>
      <c r="K1374" s="939">
        <v>1</v>
      </c>
      <c r="L1374" s="939">
        <v>1</v>
      </c>
      <c r="M1374" s="936">
        <v>0</v>
      </c>
      <c r="N1374" s="936">
        <v>0</v>
      </c>
      <c r="O1374" s="936">
        <v>0</v>
      </c>
      <c r="P1374" s="936" t="s">
        <v>364</v>
      </c>
      <c r="Q1374" s="936">
        <v>1</v>
      </c>
      <c r="R1374" s="936">
        <v>1</v>
      </c>
      <c r="S1374" s="936">
        <v>0</v>
      </c>
      <c r="T1374" s="936">
        <v>0</v>
      </c>
    </row>
    <row r="1375" spans="1:20" outlineLevel="4">
      <c r="A1375" s="981" t="s">
        <v>741</v>
      </c>
      <c r="B1375" s="981"/>
      <c r="C1375" s="981">
        <v>41</v>
      </c>
      <c r="D1375" s="982">
        <v>46154</v>
      </c>
      <c r="E1375" s="982">
        <v>46205</v>
      </c>
      <c r="F1375" s="982">
        <v>46154</v>
      </c>
      <c r="G1375" s="982">
        <v>46261</v>
      </c>
      <c r="H1375" s="982">
        <v>0</v>
      </c>
      <c r="I1375" s="982">
        <v>0</v>
      </c>
      <c r="J1375" s="982">
        <v>0</v>
      </c>
      <c r="K1375" s="984">
        <v>0</v>
      </c>
      <c r="L1375" s="984">
        <v>0</v>
      </c>
      <c r="M1375" s="981">
        <v>0</v>
      </c>
      <c r="N1375" s="981">
        <v>0</v>
      </c>
      <c r="O1375" s="981">
        <v>0</v>
      </c>
      <c r="P1375" s="981"/>
      <c r="Q1375" s="981">
        <v>2</v>
      </c>
      <c r="R1375" s="981">
        <v>2</v>
      </c>
      <c r="S1375" s="981">
        <v>0</v>
      </c>
      <c r="T1375" s="981">
        <v>0</v>
      </c>
    </row>
    <row r="1376" spans="1:20" outlineLevel="5">
      <c r="A1376" s="936" t="s">
        <v>1611</v>
      </c>
      <c r="B1376" s="936" t="s">
        <v>3204</v>
      </c>
      <c r="C1376" s="936">
        <v>34</v>
      </c>
      <c r="D1376" s="937">
        <v>46154</v>
      </c>
      <c r="E1376" s="937">
        <v>46198</v>
      </c>
      <c r="F1376" s="937">
        <v>46154</v>
      </c>
      <c r="G1376" s="937">
        <v>46197</v>
      </c>
      <c r="H1376" s="938">
        <v>0</v>
      </c>
      <c r="I1376" s="938">
        <v>0</v>
      </c>
      <c r="J1376" s="938">
        <v>0</v>
      </c>
      <c r="K1376" s="940">
        <v>1</v>
      </c>
      <c r="L1376" s="940">
        <v>1</v>
      </c>
      <c r="M1376" s="938">
        <v>0</v>
      </c>
      <c r="N1376" s="936">
        <v>0</v>
      </c>
      <c r="O1376" s="936">
        <v>0</v>
      </c>
      <c r="P1376" s="938" t="s">
        <v>364</v>
      </c>
      <c r="Q1376" s="936">
        <v>1</v>
      </c>
      <c r="R1376" s="936">
        <v>1</v>
      </c>
      <c r="S1376" s="936">
        <v>0</v>
      </c>
      <c r="T1376" s="936">
        <v>0</v>
      </c>
    </row>
    <row r="1377" spans="1:20" outlineLevel="5">
      <c r="A1377" s="1000" t="s">
        <v>3336</v>
      </c>
      <c r="B1377" s="1000" t="s">
        <v>3206</v>
      </c>
      <c r="C1377" s="1000">
        <v>7</v>
      </c>
      <c r="D1377" s="1001">
        <v>46198</v>
      </c>
      <c r="E1377" s="1001">
        <v>46205</v>
      </c>
      <c r="F1377" s="1001">
        <v>46254</v>
      </c>
      <c r="G1377" s="1001">
        <v>46261</v>
      </c>
      <c r="H1377" s="1002">
        <v>0</v>
      </c>
      <c r="I1377" s="1002">
        <v>0</v>
      </c>
      <c r="J1377" s="1002">
        <v>0</v>
      </c>
      <c r="K1377" s="1003">
        <v>1</v>
      </c>
      <c r="L1377" s="1003">
        <v>1</v>
      </c>
      <c r="M1377" s="1002">
        <v>0</v>
      </c>
      <c r="N1377" s="1000">
        <v>0</v>
      </c>
      <c r="O1377" s="1000">
        <v>0</v>
      </c>
      <c r="P1377" s="1002" t="s">
        <v>364</v>
      </c>
      <c r="Q1377" s="1000">
        <v>1</v>
      </c>
      <c r="R1377" s="1000">
        <v>1</v>
      </c>
      <c r="S1377" s="1000">
        <v>0</v>
      </c>
      <c r="T1377" s="1000">
        <v>0</v>
      </c>
    </row>
    <row r="1378" spans="1:20" outlineLevel="3">
      <c r="A1378" s="967" t="s">
        <v>857</v>
      </c>
      <c r="B1378" s="967"/>
      <c r="C1378" s="967">
        <v>111</v>
      </c>
      <c r="D1378" s="968">
        <v>46082</v>
      </c>
      <c r="E1378" s="968">
        <v>46219</v>
      </c>
      <c r="F1378" s="968">
        <v>46082</v>
      </c>
      <c r="G1378" s="968"/>
      <c r="H1378" s="969">
        <v>840366.63</v>
      </c>
      <c r="I1378" s="969">
        <v>834740.53</v>
      </c>
      <c r="J1378" s="969">
        <v>840366.63</v>
      </c>
      <c r="K1378" s="971">
        <v>1</v>
      </c>
      <c r="L1378" s="971">
        <v>0.99329999999999996</v>
      </c>
      <c r="M1378" s="969">
        <v>0</v>
      </c>
      <c r="N1378" s="967">
        <v>0</v>
      </c>
      <c r="O1378" s="967">
        <v>0</v>
      </c>
      <c r="P1378" s="969"/>
      <c r="Q1378" s="967">
        <v>47</v>
      </c>
      <c r="R1378" s="967">
        <v>44</v>
      </c>
      <c r="S1378" s="967">
        <v>3</v>
      </c>
      <c r="T1378" s="967">
        <v>0</v>
      </c>
    </row>
    <row r="1379" spans="1:20" outlineLevel="4">
      <c r="A1379" s="981" t="s">
        <v>609</v>
      </c>
      <c r="B1379" s="981"/>
      <c r="C1379" s="981">
        <v>111</v>
      </c>
      <c r="D1379" s="982">
        <v>46082</v>
      </c>
      <c r="E1379" s="982">
        <v>46219</v>
      </c>
      <c r="F1379" s="982">
        <v>46082</v>
      </c>
      <c r="G1379" s="982"/>
      <c r="H1379" s="983">
        <v>649200.96</v>
      </c>
      <c r="I1379" s="983">
        <v>643574.86</v>
      </c>
      <c r="J1379" s="983">
        <v>649200.96</v>
      </c>
      <c r="K1379" s="984">
        <v>1</v>
      </c>
      <c r="L1379" s="984">
        <v>0.99129999999999996</v>
      </c>
      <c r="M1379" s="983">
        <v>0</v>
      </c>
      <c r="N1379" s="981">
        <v>0</v>
      </c>
      <c r="O1379" s="981">
        <v>0</v>
      </c>
      <c r="P1379" s="983"/>
      <c r="Q1379" s="981">
        <v>12</v>
      </c>
      <c r="R1379" s="981">
        <v>9</v>
      </c>
      <c r="S1379" s="981">
        <v>3</v>
      </c>
      <c r="T1379" s="981">
        <v>0</v>
      </c>
    </row>
    <row r="1380" spans="1:20" outlineLevel="5">
      <c r="A1380" s="936" t="s">
        <v>1612</v>
      </c>
      <c r="B1380" s="936" t="s">
        <v>664</v>
      </c>
      <c r="C1380" s="936">
        <v>43</v>
      </c>
      <c r="D1380" s="937">
        <v>46082</v>
      </c>
      <c r="E1380" s="937">
        <v>46135</v>
      </c>
      <c r="F1380" s="937">
        <v>46082</v>
      </c>
      <c r="G1380" s="937">
        <v>46136</v>
      </c>
      <c r="H1380" s="938">
        <v>176175</v>
      </c>
      <c r="I1380" s="938">
        <v>176175</v>
      </c>
      <c r="J1380" s="938">
        <v>176175</v>
      </c>
      <c r="K1380" s="939">
        <v>1</v>
      </c>
      <c r="L1380" s="939">
        <v>1</v>
      </c>
      <c r="M1380" s="938">
        <v>0</v>
      </c>
      <c r="N1380" s="936">
        <v>0</v>
      </c>
      <c r="O1380" s="936">
        <v>0</v>
      </c>
      <c r="P1380" s="938" t="s">
        <v>364</v>
      </c>
      <c r="Q1380" s="936">
        <v>1</v>
      </c>
      <c r="R1380" s="936">
        <v>1</v>
      </c>
      <c r="S1380" s="936">
        <v>0</v>
      </c>
      <c r="T1380" s="936">
        <v>0</v>
      </c>
    </row>
    <row r="1381" spans="1:20" outlineLevel="5">
      <c r="A1381" s="936" t="s">
        <v>1614</v>
      </c>
      <c r="B1381" s="936" t="s">
        <v>668</v>
      </c>
      <c r="C1381" s="936">
        <v>41</v>
      </c>
      <c r="D1381" s="937">
        <v>46084</v>
      </c>
      <c r="E1381" s="937">
        <v>46135</v>
      </c>
      <c r="F1381" s="937">
        <v>46084</v>
      </c>
      <c r="G1381" s="937">
        <v>46136</v>
      </c>
      <c r="H1381" s="938">
        <v>28080</v>
      </c>
      <c r="I1381" s="938">
        <v>28080</v>
      </c>
      <c r="J1381" s="938">
        <v>28080</v>
      </c>
      <c r="K1381" s="939">
        <v>1</v>
      </c>
      <c r="L1381" s="939">
        <v>1</v>
      </c>
      <c r="M1381" s="938">
        <v>0</v>
      </c>
      <c r="N1381" s="936">
        <v>0</v>
      </c>
      <c r="O1381" s="936">
        <v>0</v>
      </c>
      <c r="P1381" s="938" t="s">
        <v>364</v>
      </c>
      <c r="Q1381" s="936">
        <v>1</v>
      </c>
      <c r="R1381" s="936">
        <v>1</v>
      </c>
      <c r="S1381" s="936">
        <v>0</v>
      </c>
      <c r="T1381" s="936">
        <v>0</v>
      </c>
    </row>
    <row r="1382" spans="1:20" outlineLevel="5">
      <c r="A1382" s="936" t="s">
        <v>1613</v>
      </c>
      <c r="B1382" s="936" t="s">
        <v>666</v>
      </c>
      <c r="C1382" s="936">
        <v>12</v>
      </c>
      <c r="D1382" s="937">
        <v>46142</v>
      </c>
      <c r="E1382" s="937">
        <v>46155</v>
      </c>
      <c r="F1382" s="937">
        <v>46142</v>
      </c>
      <c r="G1382" s="937">
        <v>46155</v>
      </c>
      <c r="H1382" s="938">
        <v>157450.5</v>
      </c>
      <c r="I1382" s="938">
        <v>157450.5</v>
      </c>
      <c r="J1382" s="938">
        <v>157450.5</v>
      </c>
      <c r="K1382" s="939">
        <v>1</v>
      </c>
      <c r="L1382" s="939">
        <v>1</v>
      </c>
      <c r="M1382" s="938">
        <v>0</v>
      </c>
      <c r="N1382" s="936">
        <v>0</v>
      </c>
      <c r="O1382" s="936">
        <v>0</v>
      </c>
      <c r="P1382" s="938" t="s">
        <v>364</v>
      </c>
      <c r="Q1382" s="936">
        <v>1</v>
      </c>
      <c r="R1382" s="936">
        <v>1</v>
      </c>
      <c r="S1382" s="936">
        <v>0</v>
      </c>
      <c r="T1382" s="936">
        <v>0</v>
      </c>
    </row>
    <row r="1383" spans="1:20" outlineLevel="5">
      <c r="A1383" s="936" t="s">
        <v>1615</v>
      </c>
      <c r="B1383" s="936" t="s">
        <v>670</v>
      </c>
      <c r="C1383" s="936">
        <v>12</v>
      </c>
      <c r="D1383" s="937">
        <v>46142</v>
      </c>
      <c r="E1383" s="937">
        <v>46155</v>
      </c>
      <c r="F1383" s="937">
        <v>46142</v>
      </c>
      <c r="G1383" s="937">
        <v>46155</v>
      </c>
      <c r="H1383" s="938">
        <v>188352</v>
      </c>
      <c r="I1383" s="938">
        <v>188352</v>
      </c>
      <c r="J1383" s="938">
        <v>188352</v>
      </c>
      <c r="K1383" s="939">
        <v>1</v>
      </c>
      <c r="L1383" s="939">
        <v>1</v>
      </c>
      <c r="M1383" s="936">
        <v>0</v>
      </c>
      <c r="N1383" s="936">
        <v>0</v>
      </c>
      <c r="O1383" s="936">
        <v>0</v>
      </c>
      <c r="P1383" s="938" t="s">
        <v>364</v>
      </c>
      <c r="Q1383" s="936">
        <v>1</v>
      </c>
      <c r="R1383" s="936">
        <v>1</v>
      </c>
      <c r="S1383" s="936">
        <v>0</v>
      </c>
      <c r="T1383" s="936">
        <v>0</v>
      </c>
    </row>
    <row r="1384" spans="1:20" outlineLevel="5">
      <c r="A1384" s="936" t="s">
        <v>1616</v>
      </c>
      <c r="B1384" s="936" t="s">
        <v>3162</v>
      </c>
      <c r="C1384" s="936">
        <v>33</v>
      </c>
      <c r="D1384" s="937">
        <v>46155</v>
      </c>
      <c r="E1384" s="937">
        <v>46197</v>
      </c>
      <c r="F1384" s="937">
        <v>46155</v>
      </c>
      <c r="G1384" s="937">
        <v>46197</v>
      </c>
      <c r="H1384" s="938">
        <v>1419.2</v>
      </c>
      <c r="I1384" s="938">
        <v>1419.2</v>
      </c>
      <c r="J1384" s="938">
        <v>1419.2</v>
      </c>
      <c r="K1384" s="939">
        <v>1</v>
      </c>
      <c r="L1384" s="939">
        <v>1</v>
      </c>
      <c r="M1384" s="936">
        <v>0</v>
      </c>
      <c r="N1384" s="936">
        <v>0</v>
      </c>
      <c r="O1384" s="936">
        <v>0</v>
      </c>
      <c r="P1384" s="936" t="s">
        <v>364</v>
      </c>
      <c r="Q1384" s="936">
        <v>1</v>
      </c>
      <c r="R1384" s="936">
        <v>1</v>
      </c>
      <c r="S1384" s="936">
        <v>0</v>
      </c>
      <c r="T1384" s="936">
        <v>0</v>
      </c>
    </row>
    <row r="1385" spans="1:20" outlineLevel="5">
      <c r="A1385" s="936" t="s">
        <v>1617</v>
      </c>
      <c r="B1385" s="936" t="s">
        <v>3165</v>
      </c>
      <c r="C1385" s="936">
        <v>33</v>
      </c>
      <c r="D1385" s="937">
        <v>46155</v>
      </c>
      <c r="E1385" s="937">
        <v>46197</v>
      </c>
      <c r="F1385" s="937">
        <v>46155</v>
      </c>
      <c r="G1385" s="937">
        <v>46197</v>
      </c>
      <c r="H1385" s="938">
        <v>535.57000000000005</v>
      </c>
      <c r="I1385" s="938">
        <v>535.57000000000005</v>
      </c>
      <c r="J1385" s="938">
        <v>535.57000000000005</v>
      </c>
      <c r="K1385" s="939">
        <v>1</v>
      </c>
      <c r="L1385" s="939">
        <v>1</v>
      </c>
      <c r="M1385" s="936">
        <v>0</v>
      </c>
      <c r="N1385" s="936">
        <v>0</v>
      </c>
      <c r="O1385" s="936">
        <v>0</v>
      </c>
      <c r="P1385" s="938" t="s">
        <v>364</v>
      </c>
      <c r="Q1385" s="936">
        <v>1</v>
      </c>
      <c r="R1385" s="936">
        <v>1</v>
      </c>
      <c r="S1385" s="936">
        <v>0</v>
      </c>
      <c r="T1385" s="936">
        <v>0</v>
      </c>
    </row>
    <row r="1386" spans="1:20" outlineLevel="5">
      <c r="A1386" s="936" t="s">
        <v>1618</v>
      </c>
      <c r="B1386" s="936" t="s">
        <v>3168</v>
      </c>
      <c r="C1386" s="936">
        <v>33</v>
      </c>
      <c r="D1386" s="937">
        <v>46155</v>
      </c>
      <c r="E1386" s="937">
        <v>46197</v>
      </c>
      <c r="F1386" s="937">
        <v>46155</v>
      </c>
      <c r="G1386" s="937">
        <v>46197</v>
      </c>
      <c r="H1386" s="938">
        <v>13046.27</v>
      </c>
      <c r="I1386" s="938">
        <v>13046.27</v>
      </c>
      <c r="J1386" s="938">
        <v>13046.27</v>
      </c>
      <c r="K1386" s="939">
        <v>1</v>
      </c>
      <c r="L1386" s="939">
        <v>1</v>
      </c>
      <c r="M1386" s="938">
        <v>0</v>
      </c>
      <c r="N1386" s="936">
        <v>0</v>
      </c>
      <c r="O1386" s="936">
        <v>0</v>
      </c>
      <c r="P1386" s="938" t="s">
        <v>364</v>
      </c>
      <c r="Q1386" s="936">
        <v>1</v>
      </c>
      <c r="R1386" s="936">
        <v>1</v>
      </c>
      <c r="S1386" s="936">
        <v>0</v>
      </c>
      <c r="T1386" s="936">
        <v>0</v>
      </c>
    </row>
    <row r="1387" spans="1:20" outlineLevel="5">
      <c r="A1387" s="936" t="s">
        <v>1619</v>
      </c>
      <c r="B1387" s="936" t="s">
        <v>3171</v>
      </c>
      <c r="C1387" s="936">
        <v>33</v>
      </c>
      <c r="D1387" s="937">
        <v>46155</v>
      </c>
      <c r="E1387" s="937">
        <v>46197</v>
      </c>
      <c r="F1387" s="937">
        <v>46155</v>
      </c>
      <c r="G1387" s="937">
        <v>46197</v>
      </c>
      <c r="H1387" s="938">
        <v>24570</v>
      </c>
      <c r="I1387" s="938">
        <v>24570</v>
      </c>
      <c r="J1387" s="938">
        <v>24570</v>
      </c>
      <c r="K1387" s="939">
        <v>1</v>
      </c>
      <c r="L1387" s="939">
        <v>1</v>
      </c>
      <c r="M1387" s="936">
        <v>0</v>
      </c>
      <c r="N1387" s="936">
        <v>0</v>
      </c>
      <c r="O1387" s="936">
        <v>0</v>
      </c>
      <c r="P1387" s="938" t="s">
        <v>364</v>
      </c>
      <c r="Q1387" s="936">
        <v>1</v>
      </c>
      <c r="R1387" s="936">
        <v>1</v>
      </c>
      <c r="S1387" s="936">
        <v>0</v>
      </c>
      <c r="T1387" s="936">
        <v>0</v>
      </c>
    </row>
    <row r="1388" spans="1:20" outlineLevel="5">
      <c r="A1388" s="936" t="s">
        <v>3337</v>
      </c>
      <c r="B1388" s="936" t="s">
        <v>3164</v>
      </c>
      <c r="C1388" s="936">
        <v>12</v>
      </c>
      <c r="D1388" s="937">
        <v>46207</v>
      </c>
      <c r="E1388" s="937">
        <v>46219</v>
      </c>
      <c r="F1388" s="937">
        <v>46261</v>
      </c>
      <c r="G1388" s="937">
        <v>46284</v>
      </c>
      <c r="H1388" s="938">
        <v>3311.47</v>
      </c>
      <c r="I1388" s="938">
        <v>3311.47</v>
      </c>
      <c r="J1388" s="938">
        <v>3311.47</v>
      </c>
      <c r="K1388" s="939">
        <v>1</v>
      </c>
      <c r="L1388" s="939">
        <v>1</v>
      </c>
      <c r="M1388" s="938">
        <v>0</v>
      </c>
      <c r="N1388" s="936">
        <v>0</v>
      </c>
      <c r="O1388" s="936">
        <v>0</v>
      </c>
      <c r="P1388" s="938" t="s">
        <v>364</v>
      </c>
      <c r="Q1388" s="936">
        <v>1</v>
      </c>
      <c r="R1388" s="936">
        <v>1</v>
      </c>
      <c r="S1388" s="936">
        <v>0</v>
      </c>
      <c r="T1388" s="936">
        <v>0</v>
      </c>
    </row>
    <row r="1389" spans="1:20" outlineLevel="5">
      <c r="A1389" s="936" t="s">
        <v>3338</v>
      </c>
      <c r="B1389" s="936" t="s">
        <v>3167</v>
      </c>
      <c r="C1389" s="936">
        <v>12</v>
      </c>
      <c r="D1389" s="937">
        <v>46207</v>
      </c>
      <c r="E1389" s="937">
        <v>46219</v>
      </c>
      <c r="F1389" s="937">
        <v>46261</v>
      </c>
      <c r="G1389" s="937"/>
      <c r="H1389" s="938">
        <v>1249.67</v>
      </c>
      <c r="I1389" s="937">
        <v>1124.7</v>
      </c>
      <c r="J1389" s="938">
        <v>1249.67</v>
      </c>
      <c r="K1389" s="939">
        <v>1</v>
      </c>
      <c r="L1389" s="939">
        <v>0.9</v>
      </c>
      <c r="M1389" s="936">
        <v>0</v>
      </c>
      <c r="N1389" s="936">
        <v>0</v>
      </c>
      <c r="O1389" s="936">
        <v>0</v>
      </c>
      <c r="P1389" s="938" t="s">
        <v>364</v>
      </c>
      <c r="Q1389" s="936">
        <v>1</v>
      </c>
      <c r="R1389" s="936">
        <v>0</v>
      </c>
      <c r="S1389" s="936">
        <v>1</v>
      </c>
      <c r="T1389" s="936">
        <v>0</v>
      </c>
    </row>
    <row r="1390" spans="1:20" outlineLevel="5">
      <c r="A1390" s="996" t="s">
        <v>3339</v>
      </c>
      <c r="B1390" s="996" t="s">
        <v>3170</v>
      </c>
      <c r="C1390" s="996">
        <v>12</v>
      </c>
      <c r="D1390" s="997">
        <v>46207</v>
      </c>
      <c r="E1390" s="997">
        <v>46219</v>
      </c>
      <c r="F1390" s="997">
        <v>46261</v>
      </c>
      <c r="G1390" s="997"/>
      <c r="H1390" s="998">
        <v>30441.29</v>
      </c>
      <c r="I1390" s="998">
        <v>27397.16</v>
      </c>
      <c r="J1390" s="998">
        <v>30441.29</v>
      </c>
      <c r="K1390" s="999">
        <v>1</v>
      </c>
      <c r="L1390" s="999">
        <v>0.9</v>
      </c>
      <c r="M1390" s="998">
        <v>0</v>
      </c>
      <c r="N1390" s="996">
        <v>0</v>
      </c>
      <c r="O1390" s="996">
        <v>0</v>
      </c>
      <c r="P1390" s="998" t="s">
        <v>364</v>
      </c>
      <c r="Q1390" s="996">
        <v>1</v>
      </c>
      <c r="R1390" s="996">
        <v>0</v>
      </c>
      <c r="S1390" s="996">
        <v>1</v>
      </c>
      <c r="T1390" s="996">
        <v>0</v>
      </c>
    </row>
    <row r="1391" spans="1:20" outlineLevel="5">
      <c r="A1391" s="936" t="s">
        <v>3340</v>
      </c>
      <c r="B1391" s="936" t="s">
        <v>3173</v>
      </c>
      <c r="C1391" s="936">
        <v>12</v>
      </c>
      <c r="D1391" s="937">
        <v>46207</v>
      </c>
      <c r="E1391" s="937">
        <v>46219</v>
      </c>
      <c r="F1391" s="937">
        <v>46261</v>
      </c>
      <c r="G1391" s="937"/>
      <c r="H1391" s="938">
        <v>24570</v>
      </c>
      <c r="I1391" s="938">
        <v>22113</v>
      </c>
      <c r="J1391" s="938">
        <v>24570</v>
      </c>
      <c r="K1391" s="939">
        <v>1</v>
      </c>
      <c r="L1391" s="939">
        <v>0.9</v>
      </c>
      <c r="M1391" s="938">
        <v>0</v>
      </c>
      <c r="N1391" s="936">
        <v>0</v>
      </c>
      <c r="O1391" s="936">
        <v>0</v>
      </c>
      <c r="P1391" s="938" t="s">
        <v>364</v>
      </c>
      <c r="Q1391" s="936">
        <v>1</v>
      </c>
      <c r="R1391" s="936">
        <v>0</v>
      </c>
      <c r="S1391" s="936">
        <v>1</v>
      </c>
      <c r="T1391" s="936">
        <v>0</v>
      </c>
    </row>
    <row r="1392" spans="1:20" outlineLevel="4">
      <c r="A1392" s="981" t="s">
        <v>627</v>
      </c>
      <c r="B1392" s="981"/>
      <c r="C1392" s="981">
        <v>52</v>
      </c>
      <c r="D1392" s="982">
        <v>46091</v>
      </c>
      <c r="E1392" s="982">
        <v>46155</v>
      </c>
      <c r="F1392" s="982">
        <v>46091</v>
      </c>
      <c r="G1392" s="982">
        <v>46155</v>
      </c>
      <c r="H1392" s="983">
        <v>14485.23</v>
      </c>
      <c r="I1392" s="983">
        <v>14485.23</v>
      </c>
      <c r="J1392" s="983">
        <v>14485.23</v>
      </c>
      <c r="K1392" s="984">
        <v>1</v>
      </c>
      <c r="L1392" s="984">
        <v>1</v>
      </c>
      <c r="M1392" s="983">
        <v>0</v>
      </c>
      <c r="N1392" s="981">
        <v>0</v>
      </c>
      <c r="O1392" s="981">
        <v>0</v>
      </c>
      <c r="P1392" s="983"/>
      <c r="Q1392" s="981">
        <v>5</v>
      </c>
      <c r="R1392" s="981">
        <v>5</v>
      </c>
      <c r="S1392" s="981">
        <v>0</v>
      </c>
      <c r="T1392" s="981">
        <v>0</v>
      </c>
    </row>
    <row r="1393" spans="1:20" outlineLevel="5">
      <c r="A1393" s="936" t="s">
        <v>1621</v>
      </c>
      <c r="B1393" s="936" t="s">
        <v>682</v>
      </c>
      <c r="C1393" s="936">
        <v>35</v>
      </c>
      <c r="D1393" s="937">
        <v>46091</v>
      </c>
      <c r="E1393" s="937">
        <v>46135</v>
      </c>
      <c r="F1393" s="937">
        <v>46091</v>
      </c>
      <c r="G1393" s="937">
        <v>46136</v>
      </c>
      <c r="H1393" s="938">
        <v>4669.6499999999996</v>
      </c>
      <c r="I1393" s="938">
        <v>4669.6499999999996</v>
      </c>
      <c r="J1393" s="938">
        <v>4669.6499999999996</v>
      </c>
      <c r="K1393" s="939">
        <v>1</v>
      </c>
      <c r="L1393" s="939">
        <v>1</v>
      </c>
      <c r="M1393" s="938">
        <v>0</v>
      </c>
      <c r="N1393" s="936">
        <v>0</v>
      </c>
      <c r="O1393" s="936">
        <v>0</v>
      </c>
      <c r="P1393" s="938" t="s">
        <v>364</v>
      </c>
      <c r="Q1393" s="936">
        <v>1</v>
      </c>
      <c r="R1393" s="936">
        <v>1</v>
      </c>
      <c r="S1393" s="936">
        <v>0</v>
      </c>
      <c r="T1393" s="936">
        <v>0</v>
      </c>
    </row>
    <row r="1394" spans="1:20" outlineLevel="5">
      <c r="A1394" s="936" t="s">
        <v>1620</v>
      </c>
      <c r="B1394" s="936" t="s">
        <v>680</v>
      </c>
      <c r="C1394" s="936">
        <v>12</v>
      </c>
      <c r="D1394" s="937">
        <v>46135</v>
      </c>
      <c r="E1394" s="937">
        <v>46148</v>
      </c>
      <c r="F1394" s="937">
        <v>46135</v>
      </c>
      <c r="G1394" s="937">
        <v>46148</v>
      </c>
      <c r="H1394" s="938">
        <v>4291.38</v>
      </c>
      <c r="I1394" s="938">
        <v>4291.38</v>
      </c>
      <c r="J1394" s="938">
        <v>4291.38</v>
      </c>
      <c r="K1394" s="939">
        <v>1</v>
      </c>
      <c r="L1394" s="939">
        <v>1</v>
      </c>
      <c r="M1394" s="938">
        <v>0</v>
      </c>
      <c r="N1394" s="936">
        <v>0</v>
      </c>
      <c r="O1394" s="936">
        <v>0</v>
      </c>
      <c r="P1394" s="938" t="s">
        <v>364</v>
      </c>
      <c r="Q1394" s="936">
        <v>1</v>
      </c>
      <c r="R1394" s="936">
        <v>1</v>
      </c>
      <c r="S1394" s="936">
        <v>0</v>
      </c>
      <c r="T1394" s="936">
        <v>0</v>
      </c>
    </row>
    <row r="1395" spans="1:20" outlineLevel="5">
      <c r="A1395" s="936" t="s">
        <v>1622</v>
      </c>
      <c r="B1395" s="936" t="s">
        <v>684</v>
      </c>
      <c r="C1395" s="936">
        <v>18</v>
      </c>
      <c r="D1395" s="937">
        <v>46135</v>
      </c>
      <c r="E1395" s="937">
        <v>46155</v>
      </c>
      <c r="F1395" s="937">
        <v>46135</v>
      </c>
      <c r="G1395" s="937">
        <v>46155</v>
      </c>
      <c r="H1395" s="938">
        <v>1058.4000000000001</v>
      </c>
      <c r="I1395" s="938">
        <v>1058.4000000000001</v>
      </c>
      <c r="J1395" s="938">
        <v>1058.4000000000001</v>
      </c>
      <c r="K1395" s="939">
        <v>1</v>
      </c>
      <c r="L1395" s="939">
        <v>1</v>
      </c>
      <c r="M1395" s="938">
        <v>0</v>
      </c>
      <c r="N1395" s="936">
        <v>0</v>
      </c>
      <c r="O1395" s="936">
        <v>0</v>
      </c>
      <c r="P1395" s="938" t="s">
        <v>364</v>
      </c>
      <c r="Q1395" s="936">
        <v>1</v>
      </c>
      <c r="R1395" s="936">
        <v>1</v>
      </c>
      <c r="S1395" s="936">
        <v>0</v>
      </c>
      <c r="T1395" s="936">
        <v>0</v>
      </c>
    </row>
    <row r="1396" spans="1:20" outlineLevel="5">
      <c r="A1396" s="996" t="s">
        <v>1623</v>
      </c>
      <c r="B1396" s="996" t="s">
        <v>686</v>
      </c>
      <c r="C1396" s="996">
        <v>18</v>
      </c>
      <c r="D1396" s="997">
        <v>46135</v>
      </c>
      <c r="E1396" s="997">
        <v>46155</v>
      </c>
      <c r="F1396" s="997">
        <v>46135</v>
      </c>
      <c r="G1396" s="997">
        <v>46155</v>
      </c>
      <c r="H1396" s="998">
        <v>1117.8</v>
      </c>
      <c r="I1396" s="998">
        <v>1117.8</v>
      </c>
      <c r="J1396" s="998">
        <v>1117.8</v>
      </c>
      <c r="K1396" s="999">
        <v>1</v>
      </c>
      <c r="L1396" s="999">
        <v>1</v>
      </c>
      <c r="M1396" s="998">
        <v>0</v>
      </c>
      <c r="N1396" s="996">
        <v>0</v>
      </c>
      <c r="O1396" s="996">
        <v>0</v>
      </c>
      <c r="P1396" s="998" t="s">
        <v>364</v>
      </c>
      <c r="Q1396" s="996">
        <v>1</v>
      </c>
      <c r="R1396" s="996">
        <v>1</v>
      </c>
      <c r="S1396" s="996">
        <v>0</v>
      </c>
      <c r="T1396" s="996">
        <v>0</v>
      </c>
    </row>
    <row r="1397" spans="1:20" outlineLevel="5">
      <c r="A1397" s="936" t="s">
        <v>1624</v>
      </c>
      <c r="B1397" s="936" t="s">
        <v>688</v>
      </c>
      <c r="C1397" s="936">
        <v>18</v>
      </c>
      <c r="D1397" s="937">
        <v>46135</v>
      </c>
      <c r="E1397" s="937">
        <v>46155</v>
      </c>
      <c r="F1397" s="937">
        <v>46135</v>
      </c>
      <c r="G1397" s="937">
        <v>46155</v>
      </c>
      <c r="H1397" s="938">
        <v>3348</v>
      </c>
      <c r="I1397" s="938">
        <v>3348</v>
      </c>
      <c r="J1397" s="938">
        <v>3348</v>
      </c>
      <c r="K1397" s="939">
        <v>1</v>
      </c>
      <c r="L1397" s="939">
        <v>1</v>
      </c>
      <c r="M1397" s="938">
        <v>0</v>
      </c>
      <c r="N1397" s="936">
        <v>0</v>
      </c>
      <c r="O1397" s="936">
        <v>0</v>
      </c>
      <c r="P1397" s="938" t="s">
        <v>364</v>
      </c>
      <c r="Q1397" s="936">
        <v>1</v>
      </c>
      <c r="R1397" s="936">
        <v>1</v>
      </c>
      <c r="S1397" s="936">
        <v>0</v>
      </c>
      <c r="T1397" s="936">
        <v>0</v>
      </c>
    </row>
    <row r="1398" spans="1:20" outlineLevel="4">
      <c r="A1398" s="981" t="s">
        <v>689</v>
      </c>
      <c r="B1398" s="981"/>
      <c r="C1398" s="981">
        <v>6</v>
      </c>
      <c r="D1398" s="982">
        <v>46148</v>
      </c>
      <c r="E1398" s="982">
        <v>46154</v>
      </c>
      <c r="F1398" s="982">
        <v>46148</v>
      </c>
      <c r="G1398" s="982">
        <v>46154</v>
      </c>
      <c r="H1398" s="983">
        <v>73026.09</v>
      </c>
      <c r="I1398" s="983">
        <v>73026.09</v>
      </c>
      <c r="J1398" s="983">
        <v>73026.09</v>
      </c>
      <c r="K1398" s="984">
        <v>1</v>
      </c>
      <c r="L1398" s="984">
        <v>1</v>
      </c>
      <c r="M1398" s="983">
        <v>0</v>
      </c>
      <c r="N1398" s="981">
        <v>0</v>
      </c>
      <c r="O1398" s="981">
        <v>0</v>
      </c>
      <c r="P1398" s="983"/>
      <c r="Q1398" s="981">
        <v>12</v>
      </c>
      <c r="R1398" s="981">
        <v>12</v>
      </c>
      <c r="S1398" s="981">
        <v>0</v>
      </c>
      <c r="T1398" s="981">
        <v>0</v>
      </c>
    </row>
    <row r="1399" spans="1:20" outlineLevel="5">
      <c r="A1399" s="936" t="s">
        <v>1625</v>
      </c>
      <c r="B1399" s="936" t="s">
        <v>691</v>
      </c>
      <c r="C1399" s="936">
        <v>6</v>
      </c>
      <c r="D1399" s="937">
        <v>46148</v>
      </c>
      <c r="E1399" s="937">
        <v>46154</v>
      </c>
      <c r="F1399" s="937">
        <v>46148</v>
      </c>
      <c r="G1399" s="937">
        <v>46154</v>
      </c>
      <c r="H1399" s="938">
        <v>5147.55</v>
      </c>
      <c r="I1399" s="938">
        <v>5147.55</v>
      </c>
      <c r="J1399" s="938">
        <v>5147.55</v>
      </c>
      <c r="K1399" s="939">
        <v>1</v>
      </c>
      <c r="L1399" s="939">
        <v>1</v>
      </c>
      <c r="M1399" s="938">
        <v>0</v>
      </c>
      <c r="N1399" s="936">
        <v>0</v>
      </c>
      <c r="O1399" s="936">
        <v>0</v>
      </c>
      <c r="P1399" s="938" t="s">
        <v>364</v>
      </c>
      <c r="Q1399" s="936">
        <v>1</v>
      </c>
      <c r="R1399" s="936">
        <v>1</v>
      </c>
      <c r="S1399" s="936">
        <v>0</v>
      </c>
      <c r="T1399" s="936">
        <v>0</v>
      </c>
    </row>
    <row r="1400" spans="1:20" outlineLevel="5">
      <c r="A1400" s="936" t="s">
        <v>1629</v>
      </c>
      <c r="B1400" s="936" t="s">
        <v>699</v>
      </c>
      <c r="C1400" s="936">
        <v>6</v>
      </c>
      <c r="D1400" s="937">
        <v>46148</v>
      </c>
      <c r="E1400" s="937">
        <v>46154</v>
      </c>
      <c r="F1400" s="937">
        <v>46148</v>
      </c>
      <c r="G1400" s="937">
        <v>46154</v>
      </c>
      <c r="H1400" s="938">
        <v>4819.5</v>
      </c>
      <c r="I1400" s="938">
        <v>4819.5</v>
      </c>
      <c r="J1400" s="938">
        <v>4819.5</v>
      </c>
      <c r="K1400" s="939">
        <v>1</v>
      </c>
      <c r="L1400" s="939">
        <v>1</v>
      </c>
      <c r="M1400" s="938">
        <v>0</v>
      </c>
      <c r="N1400" s="936">
        <v>0</v>
      </c>
      <c r="O1400" s="936">
        <v>0</v>
      </c>
      <c r="P1400" s="938" t="s">
        <v>364</v>
      </c>
      <c r="Q1400" s="936">
        <v>1</v>
      </c>
      <c r="R1400" s="936">
        <v>1</v>
      </c>
      <c r="S1400" s="936">
        <v>0</v>
      </c>
      <c r="T1400" s="936">
        <v>0</v>
      </c>
    </row>
    <row r="1401" spans="1:20" outlineLevel="5">
      <c r="A1401" s="936" t="s">
        <v>1630</v>
      </c>
      <c r="B1401" s="936" t="s">
        <v>701</v>
      </c>
      <c r="C1401" s="936">
        <v>6</v>
      </c>
      <c r="D1401" s="937">
        <v>46148</v>
      </c>
      <c r="E1401" s="937">
        <v>46154</v>
      </c>
      <c r="F1401" s="937">
        <v>46148</v>
      </c>
      <c r="G1401" s="937">
        <v>46154</v>
      </c>
      <c r="H1401" s="938">
        <v>1000.62</v>
      </c>
      <c r="I1401" s="938">
        <v>1000.62</v>
      </c>
      <c r="J1401" s="938">
        <v>1000.62</v>
      </c>
      <c r="K1401" s="939">
        <v>1</v>
      </c>
      <c r="L1401" s="939">
        <v>1</v>
      </c>
      <c r="M1401" s="938">
        <v>0</v>
      </c>
      <c r="N1401" s="936">
        <v>0</v>
      </c>
      <c r="O1401" s="936">
        <v>0</v>
      </c>
      <c r="P1401" s="938" t="s">
        <v>364</v>
      </c>
      <c r="Q1401" s="936">
        <v>1</v>
      </c>
      <c r="R1401" s="936">
        <v>1</v>
      </c>
      <c r="S1401" s="936">
        <v>0</v>
      </c>
      <c r="T1401" s="936">
        <v>0</v>
      </c>
    </row>
    <row r="1402" spans="1:20" outlineLevel="5">
      <c r="A1402" s="936" t="s">
        <v>1631</v>
      </c>
      <c r="B1402" s="936" t="s">
        <v>703</v>
      </c>
      <c r="C1402" s="936">
        <v>6</v>
      </c>
      <c r="D1402" s="937">
        <v>46148</v>
      </c>
      <c r="E1402" s="937">
        <v>46154</v>
      </c>
      <c r="F1402" s="937">
        <v>46148</v>
      </c>
      <c r="G1402" s="937">
        <v>46154</v>
      </c>
      <c r="H1402" s="938">
        <v>1992.33</v>
      </c>
      <c r="I1402" s="938">
        <v>1992.33</v>
      </c>
      <c r="J1402" s="938">
        <v>1992.33</v>
      </c>
      <c r="K1402" s="939">
        <v>1</v>
      </c>
      <c r="L1402" s="939">
        <v>1</v>
      </c>
      <c r="M1402" s="938">
        <v>0</v>
      </c>
      <c r="N1402" s="936">
        <v>0</v>
      </c>
      <c r="O1402" s="936">
        <v>0</v>
      </c>
      <c r="P1402" s="938" t="s">
        <v>364</v>
      </c>
      <c r="Q1402" s="936">
        <v>1</v>
      </c>
      <c r="R1402" s="936">
        <v>1</v>
      </c>
      <c r="S1402" s="936">
        <v>0</v>
      </c>
      <c r="T1402" s="936">
        <v>0</v>
      </c>
    </row>
    <row r="1403" spans="1:20" outlineLevel="5">
      <c r="A1403" s="936" t="s">
        <v>1632</v>
      </c>
      <c r="B1403" s="936" t="s">
        <v>705</v>
      </c>
      <c r="C1403" s="936">
        <v>6</v>
      </c>
      <c r="D1403" s="937">
        <v>46148</v>
      </c>
      <c r="E1403" s="937">
        <v>46154</v>
      </c>
      <c r="F1403" s="937">
        <v>46148</v>
      </c>
      <c r="G1403" s="937">
        <v>46154</v>
      </c>
      <c r="H1403" s="938">
        <v>1331.1</v>
      </c>
      <c r="I1403" s="938">
        <v>1331.1</v>
      </c>
      <c r="J1403" s="938">
        <v>1331.1</v>
      </c>
      <c r="K1403" s="939">
        <v>1</v>
      </c>
      <c r="L1403" s="939">
        <v>1</v>
      </c>
      <c r="M1403" s="938">
        <v>0</v>
      </c>
      <c r="N1403" s="936">
        <v>0</v>
      </c>
      <c r="O1403" s="936">
        <v>0</v>
      </c>
      <c r="P1403" s="938" t="s">
        <v>364</v>
      </c>
      <c r="Q1403" s="936">
        <v>1</v>
      </c>
      <c r="R1403" s="936">
        <v>1</v>
      </c>
      <c r="S1403" s="936">
        <v>0</v>
      </c>
      <c r="T1403" s="936">
        <v>0</v>
      </c>
    </row>
    <row r="1404" spans="1:20" outlineLevel="5">
      <c r="A1404" s="936" t="s">
        <v>1633</v>
      </c>
      <c r="B1404" s="936" t="s">
        <v>707</v>
      </c>
      <c r="C1404" s="936">
        <v>6</v>
      </c>
      <c r="D1404" s="937">
        <v>46148</v>
      </c>
      <c r="E1404" s="937">
        <v>46154</v>
      </c>
      <c r="F1404" s="937">
        <v>46148</v>
      </c>
      <c r="G1404" s="937">
        <v>46154</v>
      </c>
      <c r="H1404" s="938">
        <v>16669.8</v>
      </c>
      <c r="I1404" s="938">
        <v>16669.8</v>
      </c>
      <c r="J1404" s="938">
        <v>16669.8</v>
      </c>
      <c r="K1404" s="939">
        <v>1</v>
      </c>
      <c r="L1404" s="939">
        <v>1</v>
      </c>
      <c r="M1404" s="938">
        <v>0</v>
      </c>
      <c r="N1404" s="936">
        <v>0</v>
      </c>
      <c r="O1404" s="936">
        <v>0</v>
      </c>
      <c r="P1404" s="938" t="s">
        <v>364</v>
      </c>
      <c r="Q1404" s="936">
        <v>1</v>
      </c>
      <c r="R1404" s="936">
        <v>1</v>
      </c>
      <c r="S1404" s="936">
        <v>0</v>
      </c>
      <c r="T1404" s="936">
        <v>0</v>
      </c>
    </row>
    <row r="1405" spans="1:20" outlineLevel="5">
      <c r="A1405" s="936" t="s">
        <v>1634</v>
      </c>
      <c r="B1405" s="936" t="s">
        <v>709</v>
      </c>
      <c r="C1405" s="936">
        <v>6</v>
      </c>
      <c r="D1405" s="937">
        <v>46148</v>
      </c>
      <c r="E1405" s="937">
        <v>46154</v>
      </c>
      <c r="F1405" s="937">
        <v>46148</v>
      </c>
      <c r="G1405" s="937">
        <v>46154</v>
      </c>
      <c r="H1405" s="938">
        <v>1642.14</v>
      </c>
      <c r="I1405" s="938">
        <v>1642.14</v>
      </c>
      <c r="J1405" s="938">
        <v>1642.14</v>
      </c>
      <c r="K1405" s="939">
        <v>1</v>
      </c>
      <c r="L1405" s="939">
        <v>1</v>
      </c>
      <c r="M1405" s="938">
        <v>0</v>
      </c>
      <c r="N1405" s="936">
        <v>0</v>
      </c>
      <c r="O1405" s="936">
        <v>0</v>
      </c>
      <c r="P1405" s="938" t="s">
        <v>364</v>
      </c>
      <c r="Q1405" s="936">
        <v>1</v>
      </c>
      <c r="R1405" s="936">
        <v>1</v>
      </c>
      <c r="S1405" s="936">
        <v>0</v>
      </c>
      <c r="T1405" s="936">
        <v>0</v>
      </c>
    </row>
    <row r="1406" spans="1:20" outlineLevel="5">
      <c r="A1406" s="936" t="s">
        <v>1635</v>
      </c>
      <c r="B1406" s="936" t="s">
        <v>711</v>
      </c>
      <c r="C1406" s="936">
        <v>6</v>
      </c>
      <c r="D1406" s="937">
        <v>46148</v>
      </c>
      <c r="E1406" s="937">
        <v>46154</v>
      </c>
      <c r="F1406" s="937">
        <v>46148</v>
      </c>
      <c r="G1406" s="937">
        <v>46154</v>
      </c>
      <c r="H1406" s="938">
        <v>12063.6</v>
      </c>
      <c r="I1406" s="938">
        <v>12063.6</v>
      </c>
      <c r="J1406" s="938">
        <v>12063.6</v>
      </c>
      <c r="K1406" s="939">
        <v>1</v>
      </c>
      <c r="L1406" s="939">
        <v>1</v>
      </c>
      <c r="M1406" s="938">
        <v>0</v>
      </c>
      <c r="N1406" s="936">
        <v>0</v>
      </c>
      <c r="O1406" s="936">
        <v>0</v>
      </c>
      <c r="P1406" s="938" t="s">
        <v>364</v>
      </c>
      <c r="Q1406" s="936">
        <v>1</v>
      </c>
      <c r="R1406" s="936">
        <v>1</v>
      </c>
      <c r="S1406" s="936">
        <v>0</v>
      </c>
      <c r="T1406" s="936">
        <v>0</v>
      </c>
    </row>
    <row r="1407" spans="1:20" outlineLevel="5">
      <c r="A1407" s="936" t="s">
        <v>1636</v>
      </c>
      <c r="B1407" s="936" t="s">
        <v>713</v>
      </c>
      <c r="C1407" s="936">
        <v>6</v>
      </c>
      <c r="D1407" s="937">
        <v>46148</v>
      </c>
      <c r="E1407" s="937">
        <v>46154</v>
      </c>
      <c r="F1407" s="937">
        <v>46148</v>
      </c>
      <c r="G1407" s="937">
        <v>46154</v>
      </c>
      <c r="H1407" s="938">
        <v>1398.6</v>
      </c>
      <c r="I1407" s="938">
        <v>1398.6</v>
      </c>
      <c r="J1407" s="938">
        <v>1398.6</v>
      </c>
      <c r="K1407" s="939">
        <v>1</v>
      </c>
      <c r="L1407" s="939">
        <v>1</v>
      </c>
      <c r="M1407" s="938">
        <v>0</v>
      </c>
      <c r="N1407" s="936">
        <v>0</v>
      </c>
      <c r="O1407" s="936">
        <v>0</v>
      </c>
      <c r="P1407" s="938" t="s">
        <v>364</v>
      </c>
      <c r="Q1407" s="936">
        <v>1</v>
      </c>
      <c r="R1407" s="936">
        <v>1</v>
      </c>
      <c r="S1407" s="936">
        <v>0</v>
      </c>
      <c r="T1407" s="936">
        <v>0</v>
      </c>
    </row>
    <row r="1408" spans="1:20" outlineLevel="5">
      <c r="A1408" s="936" t="s">
        <v>1626</v>
      </c>
      <c r="B1408" s="936" t="s">
        <v>693</v>
      </c>
      <c r="C1408" s="936">
        <v>6</v>
      </c>
      <c r="D1408" s="937">
        <v>46148</v>
      </c>
      <c r="E1408" s="937">
        <v>46154</v>
      </c>
      <c r="F1408" s="937">
        <v>46148</v>
      </c>
      <c r="G1408" s="937">
        <v>46154</v>
      </c>
      <c r="H1408" s="938">
        <v>1697.22</v>
      </c>
      <c r="I1408" s="938">
        <v>1697.22</v>
      </c>
      <c r="J1408" s="938">
        <v>1697.22</v>
      </c>
      <c r="K1408" s="939">
        <v>1</v>
      </c>
      <c r="L1408" s="939">
        <v>1</v>
      </c>
      <c r="M1408" s="938">
        <v>0</v>
      </c>
      <c r="N1408" s="936">
        <v>0</v>
      </c>
      <c r="O1408" s="936">
        <v>0</v>
      </c>
      <c r="P1408" s="938" t="s">
        <v>364</v>
      </c>
      <c r="Q1408" s="936">
        <v>1</v>
      </c>
      <c r="R1408" s="936">
        <v>1</v>
      </c>
      <c r="S1408" s="936">
        <v>0</v>
      </c>
      <c r="T1408" s="936">
        <v>0</v>
      </c>
    </row>
    <row r="1409" spans="1:20" outlineLevel="5">
      <c r="A1409" s="996" t="s">
        <v>1627</v>
      </c>
      <c r="B1409" s="996" t="s">
        <v>695</v>
      </c>
      <c r="C1409" s="996">
        <v>6</v>
      </c>
      <c r="D1409" s="997">
        <v>46148</v>
      </c>
      <c r="E1409" s="997">
        <v>46154</v>
      </c>
      <c r="F1409" s="997">
        <v>46148</v>
      </c>
      <c r="G1409" s="997">
        <v>46154</v>
      </c>
      <c r="H1409" s="998">
        <v>20365.830000000002</v>
      </c>
      <c r="I1409" s="998">
        <v>20365.830000000002</v>
      </c>
      <c r="J1409" s="998">
        <v>20365.830000000002</v>
      </c>
      <c r="K1409" s="999">
        <v>1</v>
      </c>
      <c r="L1409" s="999">
        <v>1</v>
      </c>
      <c r="M1409" s="998">
        <v>0</v>
      </c>
      <c r="N1409" s="996">
        <v>0</v>
      </c>
      <c r="O1409" s="996">
        <v>0</v>
      </c>
      <c r="P1409" s="998" t="s">
        <v>364</v>
      </c>
      <c r="Q1409" s="996">
        <v>1</v>
      </c>
      <c r="R1409" s="996">
        <v>1</v>
      </c>
      <c r="S1409" s="996">
        <v>0</v>
      </c>
      <c r="T1409" s="996">
        <v>0</v>
      </c>
    </row>
    <row r="1410" spans="1:20" outlineLevel="5">
      <c r="A1410" s="936" t="s">
        <v>1628</v>
      </c>
      <c r="B1410" s="936" t="s">
        <v>697</v>
      </c>
      <c r="C1410" s="936">
        <v>6</v>
      </c>
      <c r="D1410" s="937">
        <v>46148</v>
      </c>
      <c r="E1410" s="937">
        <v>46154</v>
      </c>
      <c r="F1410" s="937">
        <v>46148</v>
      </c>
      <c r="G1410" s="937">
        <v>46154</v>
      </c>
      <c r="H1410" s="938">
        <v>4897.8</v>
      </c>
      <c r="I1410" s="938">
        <v>4897.8</v>
      </c>
      <c r="J1410" s="938">
        <v>4897.8</v>
      </c>
      <c r="K1410" s="939">
        <v>1</v>
      </c>
      <c r="L1410" s="939">
        <v>1</v>
      </c>
      <c r="M1410" s="938">
        <v>0</v>
      </c>
      <c r="N1410" s="936">
        <v>0</v>
      </c>
      <c r="O1410" s="936">
        <v>0</v>
      </c>
      <c r="P1410" s="938" t="s">
        <v>364</v>
      </c>
      <c r="Q1410" s="936">
        <v>1</v>
      </c>
      <c r="R1410" s="936">
        <v>1</v>
      </c>
      <c r="S1410" s="936">
        <v>0</v>
      </c>
      <c r="T1410" s="936">
        <v>0</v>
      </c>
    </row>
    <row r="1411" spans="1:20" outlineLevel="4">
      <c r="A1411" s="981" t="s">
        <v>630</v>
      </c>
      <c r="B1411" s="981"/>
      <c r="C1411" s="981">
        <v>6</v>
      </c>
      <c r="D1411" s="982">
        <v>46148</v>
      </c>
      <c r="E1411" s="982">
        <v>46154</v>
      </c>
      <c r="F1411" s="982">
        <v>46148</v>
      </c>
      <c r="G1411" s="982">
        <v>46154</v>
      </c>
      <c r="H1411" s="983">
        <v>4310.01</v>
      </c>
      <c r="I1411" s="983">
        <v>4310.01</v>
      </c>
      <c r="J1411" s="983">
        <v>4310.01</v>
      </c>
      <c r="K1411" s="984">
        <v>1</v>
      </c>
      <c r="L1411" s="984">
        <v>1</v>
      </c>
      <c r="M1411" s="981">
        <v>0</v>
      </c>
      <c r="N1411" s="981">
        <v>0</v>
      </c>
      <c r="O1411" s="981">
        <v>0</v>
      </c>
      <c r="P1411" s="981"/>
      <c r="Q1411" s="981">
        <v>3</v>
      </c>
      <c r="R1411" s="981">
        <v>3</v>
      </c>
      <c r="S1411" s="981">
        <v>0</v>
      </c>
      <c r="T1411" s="981">
        <v>0</v>
      </c>
    </row>
    <row r="1412" spans="1:20" outlineLevel="5">
      <c r="A1412" s="936" t="s">
        <v>1637</v>
      </c>
      <c r="B1412" s="936" t="s">
        <v>715</v>
      </c>
      <c r="C1412" s="936">
        <v>6</v>
      </c>
      <c r="D1412" s="937">
        <v>46148</v>
      </c>
      <c r="E1412" s="937">
        <v>46154</v>
      </c>
      <c r="F1412" s="937">
        <v>46148</v>
      </c>
      <c r="G1412" s="937">
        <v>46154</v>
      </c>
      <c r="H1412" s="937">
        <v>3256.74</v>
      </c>
      <c r="I1412" s="938">
        <v>3256.74</v>
      </c>
      <c r="J1412" s="938">
        <v>3256.74</v>
      </c>
      <c r="K1412" s="939">
        <v>1</v>
      </c>
      <c r="L1412" s="939">
        <v>1</v>
      </c>
      <c r="M1412" s="936">
        <v>0</v>
      </c>
      <c r="N1412" s="936">
        <v>0</v>
      </c>
      <c r="O1412" s="936">
        <v>0</v>
      </c>
      <c r="P1412" s="936" t="s">
        <v>364</v>
      </c>
      <c r="Q1412" s="936">
        <v>1</v>
      </c>
      <c r="R1412" s="936">
        <v>1</v>
      </c>
      <c r="S1412" s="936">
        <v>0</v>
      </c>
      <c r="T1412" s="936">
        <v>0</v>
      </c>
    </row>
    <row r="1413" spans="1:20" outlineLevel="5">
      <c r="A1413" s="996" t="s">
        <v>1638</v>
      </c>
      <c r="B1413" s="996" t="s">
        <v>717</v>
      </c>
      <c r="C1413" s="996">
        <v>6</v>
      </c>
      <c r="D1413" s="997">
        <v>46148</v>
      </c>
      <c r="E1413" s="997">
        <v>46154</v>
      </c>
      <c r="F1413" s="997">
        <v>46148</v>
      </c>
      <c r="G1413" s="997">
        <v>46154</v>
      </c>
      <c r="H1413" s="998">
        <v>281.88</v>
      </c>
      <c r="I1413" s="998">
        <v>281.88</v>
      </c>
      <c r="J1413" s="998">
        <v>281.88</v>
      </c>
      <c r="K1413" s="999">
        <v>1</v>
      </c>
      <c r="L1413" s="999">
        <v>1</v>
      </c>
      <c r="M1413" s="998">
        <v>0</v>
      </c>
      <c r="N1413" s="996">
        <v>0</v>
      </c>
      <c r="O1413" s="996">
        <v>0</v>
      </c>
      <c r="P1413" s="998" t="s">
        <v>364</v>
      </c>
      <c r="Q1413" s="996">
        <v>1</v>
      </c>
      <c r="R1413" s="996">
        <v>1</v>
      </c>
      <c r="S1413" s="996">
        <v>0</v>
      </c>
      <c r="T1413" s="996">
        <v>0</v>
      </c>
    </row>
    <row r="1414" spans="1:20" outlineLevel="5">
      <c r="A1414" s="936" t="s">
        <v>1639</v>
      </c>
      <c r="B1414" s="936" t="s">
        <v>719</v>
      </c>
      <c r="C1414" s="936">
        <v>6</v>
      </c>
      <c r="D1414" s="937">
        <v>46148</v>
      </c>
      <c r="E1414" s="937">
        <v>46154</v>
      </c>
      <c r="F1414" s="937">
        <v>46148</v>
      </c>
      <c r="G1414" s="937">
        <v>46154</v>
      </c>
      <c r="H1414" s="938">
        <v>771.39</v>
      </c>
      <c r="I1414" s="938">
        <v>771.39</v>
      </c>
      <c r="J1414" s="938">
        <v>771.39</v>
      </c>
      <c r="K1414" s="939">
        <v>1</v>
      </c>
      <c r="L1414" s="939">
        <v>1</v>
      </c>
      <c r="M1414" s="938">
        <v>0</v>
      </c>
      <c r="N1414" s="936">
        <v>0</v>
      </c>
      <c r="O1414" s="936">
        <v>0</v>
      </c>
      <c r="P1414" s="938" t="s">
        <v>364</v>
      </c>
      <c r="Q1414" s="936">
        <v>1</v>
      </c>
      <c r="R1414" s="936">
        <v>1</v>
      </c>
      <c r="S1414" s="936">
        <v>0</v>
      </c>
      <c r="T1414" s="936">
        <v>0</v>
      </c>
    </row>
    <row r="1415" spans="1:20" outlineLevel="4">
      <c r="A1415" s="981" t="s">
        <v>720</v>
      </c>
      <c r="B1415" s="981"/>
      <c r="C1415" s="981">
        <v>6</v>
      </c>
      <c r="D1415" s="982">
        <v>46148</v>
      </c>
      <c r="E1415" s="982">
        <v>46154</v>
      </c>
      <c r="F1415" s="982">
        <v>46148</v>
      </c>
      <c r="G1415" s="982">
        <v>46154</v>
      </c>
      <c r="H1415" s="983">
        <v>5457.24</v>
      </c>
      <c r="I1415" s="983">
        <v>5457.24</v>
      </c>
      <c r="J1415" s="983">
        <v>5457.24</v>
      </c>
      <c r="K1415" s="984">
        <v>1</v>
      </c>
      <c r="L1415" s="984">
        <v>1</v>
      </c>
      <c r="M1415" s="983">
        <v>0</v>
      </c>
      <c r="N1415" s="981">
        <v>0</v>
      </c>
      <c r="O1415" s="981">
        <v>0</v>
      </c>
      <c r="P1415" s="983"/>
      <c r="Q1415" s="981">
        <v>4</v>
      </c>
      <c r="R1415" s="981">
        <v>4</v>
      </c>
      <c r="S1415" s="981">
        <v>0</v>
      </c>
      <c r="T1415" s="981">
        <v>0</v>
      </c>
    </row>
    <row r="1416" spans="1:20" outlineLevel="5">
      <c r="A1416" s="936" t="s">
        <v>1640</v>
      </c>
      <c r="B1416" s="936" t="s">
        <v>722</v>
      </c>
      <c r="C1416" s="936">
        <v>6</v>
      </c>
      <c r="D1416" s="937">
        <v>46148</v>
      </c>
      <c r="E1416" s="937">
        <v>46154</v>
      </c>
      <c r="F1416" s="937">
        <v>46148</v>
      </c>
      <c r="G1416" s="937">
        <v>46154</v>
      </c>
      <c r="H1416" s="937">
        <v>2789.37</v>
      </c>
      <c r="I1416" s="938">
        <v>2789.37</v>
      </c>
      <c r="J1416" s="938">
        <v>2789.37</v>
      </c>
      <c r="K1416" s="939">
        <v>1</v>
      </c>
      <c r="L1416" s="939">
        <v>1</v>
      </c>
      <c r="M1416" s="936">
        <v>0</v>
      </c>
      <c r="N1416" s="936">
        <v>0</v>
      </c>
      <c r="O1416" s="936">
        <v>0</v>
      </c>
      <c r="P1416" s="936" t="s">
        <v>364</v>
      </c>
      <c r="Q1416" s="936">
        <v>1</v>
      </c>
      <c r="R1416" s="936">
        <v>1</v>
      </c>
      <c r="S1416" s="936">
        <v>0</v>
      </c>
      <c r="T1416" s="936">
        <v>0</v>
      </c>
    </row>
    <row r="1417" spans="1:20" outlineLevel="5">
      <c r="A1417" s="936" t="s">
        <v>1641</v>
      </c>
      <c r="B1417" s="936" t="s">
        <v>724</v>
      </c>
      <c r="C1417" s="936">
        <v>6</v>
      </c>
      <c r="D1417" s="937">
        <v>46148</v>
      </c>
      <c r="E1417" s="937">
        <v>46154</v>
      </c>
      <c r="F1417" s="937">
        <v>46148</v>
      </c>
      <c r="G1417" s="937">
        <v>46154</v>
      </c>
      <c r="H1417" s="937">
        <v>1404</v>
      </c>
      <c r="I1417" s="938">
        <v>1404</v>
      </c>
      <c r="J1417" s="938">
        <v>1404</v>
      </c>
      <c r="K1417" s="939">
        <v>1</v>
      </c>
      <c r="L1417" s="939">
        <v>1</v>
      </c>
      <c r="M1417" s="936">
        <v>0</v>
      </c>
      <c r="N1417" s="936">
        <v>0</v>
      </c>
      <c r="O1417" s="936">
        <v>0</v>
      </c>
      <c r="P1417" s="936" t="s">
        <v>364</v>
      </c>
      <c r="Q1417" s="936">
        <v>1</v>
      </c>
      <c r="R1417" s="936">
        <v>1</v>
      </c>
      <c r="S1417" s="936">
        <v>0</v>
      </c>
      <c r="T1417" s="936">
        <v>0</v>
      </c>
    </row>
    <row r="1418" spans="1:20" outlineLevel="5">
      <c r="A1418" s="996" t="s">
        <v>1642</v>
      </c>
      <c r="B1418" s="996" t="s">
        <v>726</v>
      </c>
      <c r="C1418" s="996">
        <v>6</v>
      </c>
      <c r="D1418" s="997">
        <v>46148</v>
      </c>
      <c r="E1418" s="997">
        <v>46154</v>
      </c>
      <c r="F1418" s="997">
        <v>46148</v>
      </c>
      <c r="G1418" s="997">
        <v>46154</v>
      </c>
      <c r="H1418" s="998">
        <v>668.79</v>
      </c>
      <c r="I1418" s="998">
        <v>668.79</v>
      </c>
      <c r="J1418" s="998">
        <v>668.79</v>
      </c>
      <c r="K1418" s="999">
        <v>1</v>
      </c>
      <c r="L1418" s="999">
        <v>1</v>
      </c>
      <c r="M1418" s="998">
        <v>0</v>
      </c>
      <c r="N1418" s="996">
        <v>0</v>
      </c>
      <c r="O1418" s="996">
        <v>0</v>
      </c>
      <c r="P1418" s="998" t="s">
        <v>364</v>
      </c>
      <c r="Q1418" s="996">
        <v>1</v>
      </c>
      <c r="R1418" s="996">
        <v>1</v>
      </c>
      <c r="S1418" s="996">
        <v>0</v>
      </c>
      <c r="T1418" s="996">
        <v>0</v>
      </c>
    </row>
    <row r="1419" spans="1:20" outlineLevel="5">
      <c r="A1419" s="936" t="s">
        <v>1643</v>
      </c>
      <c r="B1419" s="936" t="s">
        <v>728</v>
      </c>
      <c r="C1419" s="936">
        <v>6</v>
      </c>
      <c r="D1419" s="937">
        <v>46148</v>
      </c>
      <c r="E1419" s="937">
        <v>46154</v>
      </c>
      <c r="F1419" s="937">
        <v>46148</v>
      </c>
      <c r="G1419" s="937">
        <v>46154</v>
      </c>
      <c r="H1419" s="938">
        <v>595.08000000000004</v>
      </c>
      <c r="I1419" s="938">
        <v>595.08000000000004</v>
      </c>
      <c r="J1419" s="938">
        <v>595.08000000000004</v>
      </c>
      <c r="K1419" s="939">
        <v>1</v>
      </c>
      <c r="L1419" s="939">
        <v>1</v>
      </c>
      <c r="M1419" s="938">
        <v>0</v>
      </c>
      <c r="N1419" s="936">
        <v>0</v>
      </c>
      <c r="O1419" s="936">
        <v>0</v>
      </c>
      <c r="P1419" s="938" t="s">
        <v>364</v>
      </c>
      <c r="Q1419" s="936">
        <v>1</v>
      </c>
      <c r="R1419" s="936">
        <v>1</v>
      </c>
      <c r="S1419" s="936">
        <v>0</v>
      </c>
      <c r="T1419" s="936">
        <v>0</v>
      </c>
    </row>
    <row r="1420" spans="1:20" outlineLevel="4">
      <c r="A1420" s="981" t="s">
        <v>635</v>
      </c>
      <c r="B1420" s="981"/>
      <c r="C1420" s="981">
        <v>6</v>
      </c>
      <c r="D1420" s="982">
        <v>46148</v>
      </c>
      <c r="E1420" s="982">
        <v>46154</v>
      </c>
      <c r="F1420" s="982">
        <v>46148</v>
      </c>
      <c r="G1420" s="982">
        <v>46154</v>
      </c>
      <c r="H1420" s="983">
        <v>28323.27</v>
      </c>
      <c r="I1420" s="983">
        <v>28323.27</v>
      </c>
      <c r="J1420" s="983">
        <v>28323.27</v>
      </c>
      <c r="K1420" s="984">
        <v>1</v>
      </c>
      <c r="L1420" s="984">
        <v>1</v>
      </c>
      <c r="M1420" s="983">
        <v>0</v>
      </c>
      <c r="N1420" s="981">
        <v>0</v>
      </c>
      <c r="O1420" s="981">
        <v>0</v>
      </c>
      <c r="P1420" s="983"/>
      <c r="Q1420" s="981">
        <v>3</v>
      </c>
      <c r="R1420" s="981">
        <v>3</v>
      </c>
      <c r="S1420" s="981">
        <v>0</v>
      </c>
      <c r="T1420" s="981">
        <v>0</v>
      </c>
    </row>
    <row r="1421" spans="1:20" outlineLevel="5">
      <c r="A1421" s="936" t="s">
        <v>1644</v>
      </c>
      <c r="B1421" s="936" t="s">
        <v>730</v>
      </c>
      <c r="C1421" s="936">
        <v>6</v>
      </c>
      <c r="D1421" s="937">
        <v>46148</v>
      </c>
      <c r="E1421" s="937">
        <v>46154</v>
      </c>
      <c r="F1421" s="937">
        <v>46148</v>
      </c>
      <c r="G1421" s="937">
        <v>46154</v>
      </c>
      <c r="H1421" s="938">
        <v>2386.8000000000002</v>
      </c>
      <c r="I1421" s="938">
        <v>2386.8000000000002</v>
      </c>
      <c r="J1421" s="938">
        <v>2386.8000000000002</v>
      </c>
      <c r="K1421" s="939">
        <v>1</v>
      </c>
      <c r="L1421" s="939">
        <v>1</v>
      </c>
      <c r="M1421" s="938">
        <v>0</v>
      </c>
      <c r="N1421" s="936">
        <v>0</v>
      </c>
      <c r="O1421" s="936">
        <v>0</v>
      </c>
      <c r="P1421" s="938" t="s">
        <v>364</v>
      </c>
      <c r="Q1421" s="936">
        <v>1</v>
      </c>
      <c r="R1421" s="936">
        <v>1</v>
      </c>
      <c r="S1421" s="936">
        <v>0</v>
      </c>
      <c r="T1421" s="936">
        <v>0</v>
      </c>
    </row>
    <row r="1422" spans="1:20" outlineLevel="5">
      <c r="A1422" s="996" t="s">
        <v>1645</v>
      </c>
      <c r="B1422" s="996" t="s">
        <v>732</v>
      </c>
      <c r="C1422" s="996">
        <v>6</v>
      </c>
      <c r="D1422" s="997">
        <v>46148</v>
      </c>
      <c r="E1422" s="997">
        <v>46154</v>
      </c>
      <c r="F1422" s="997">
        <v>46148</v>
      </c>
      <c r="G1422" s="997">
        <v>46154</v>
      </c>
      <c r="H1422" s="998">
        <v>3016.71</v>
      </c>
      <c r="I1422" s="998">
        <v>3016.71</v>
      </c>
      <c r="J1422" s="998">
        <v>3016.71</v>
      </c>
      <c r="K1422" s="999">
        <v>1</v>
      </c>
      <c r="L1422" s="999">
        <v>1</v>
      </c>
      <c r="M1422" s="998">
        <v>0</v>
      </c>
      <c r="N1422" s="996">
        <v>0</v>
      </c>
      <c r="O1422" s="996">
        <v>0</v>
      </c>
      <c r="P1422" s="998" t="s">
        <v>364</v>
      </c>
      <c r="Q1422" s="996">
        <v>1</v>
      </c>
      <c r="R1422" s="996">
        <v>1</v>
      </c>
      <c r="S1422" s="996">
        <v>0</v>
      </c>
      <c r="T1422" s="996">
        <v>0</v>
      </c>
    </row>
    <row r="1423" spans="1:20" outlineLevel="5">
      <c r="A1423" s="936" t="s">
        <v>1646</v>
      </c>
      <c r="B1423" s="936" t="s">
        <v>734</v>
      </c>
      <c r="C1423" s="936">
        <v>6</v>
      </c>
      <c r="D1423" s="937">
        <v>46148</v>
      </c>
      <c r="E1423" s="937">
        <v>46154</v>
      </c>
      <c r="F1423" s="937">
        <v>46148</v>
      </c>
      <c r="G1423" s="937">
        <v>46154</v>
      </c>
      <c r="H1423" s="938">
        <v>22919.759999999998</v>
      </c>
      <c r="I1423" s="938">
        <v>22919.759999999998</v>
      </c>
      <c r="J1423" s="938">
        <v>22919.759999999998</v>
      </c>
      <c r="K1423" s="939">
        <v>1</v>
      </c>
      <c r="L1423" s="939">
        <v>1</v>
      </c>
      <c r="M1423" s="938">
        <v>0</v>
      </c>
      <c r="N1423" s="936">
        <v>0</v>
      </c>
      <c r="O1423" s="936">
        <v>0</v>
      </c>
      <c r="P1423" s="938" t="s">
        <v>364</v>
      </c>
      <c r="Q1423" s="936">
        <v>1</v>
      </c>
      <c r="R1423" s="936">
        <v>1</v>
      </c>
      <c r="S1423" s="936">
        <v>0</v>
      </c>
      <c r="T1423" s="936">
        <v>0</v>
      </c>
    </row>
    <row r="1424" spans="1:20" outlineLevel="4">
      <c r="A1424" s="981" t="s">
        <v>640</v>
      </c>
      <c r="B1424" s="981"/>
      <c r="C1424" s="981">
        <v>58</v>
      </c>
      <c r="D1424" s="982">
        <v>46148</v>
      </c>
      <c r="E1424" s="982">
        <v>46219</v>
      </c>
      <c r="F1424" s="982">
        <v>46148</v>
      </c>
      <c r="G1424" s="982">
        <v>46310</v>
      </c>
      <c r="H1424" s="983">
        <v>61691.76</v>
      </c>
      <c r="I1424" s="983">
        <v>61691.76</v>
      </c>
      <c r="J1424" s="983">
        <v>61691.76</v>
      </c>
      <c r="K1424" s="984">
        <v>1</v>
      </c>
      <c r="L1424" s="984">
        <v>1</v>
      </c>
      <c r="M1424" s="983">
        <v>0</v>
      </c>
      <c r="N1424" s="981">
        <v>0</v>
      </c>
      <c r="O1424" s="981">
        <v>0</v>
      </c>
      <c r="P1424" s="983"/>
      <c r="Q1424" s="981">
        <v>4</v>
      </c>
      <c r="R1424" s="981">
        <v>4</v>
      </c>
      <c r="S1424" s="981">
        <v>0</v>
      </c>
      <c r="T1424" s="981">
        <v>0</v>
      </c>
    </row>
    <row r="1425" spans="1:20" outlineLevel="5">
      <c r="A1425" s="936" t="s">
        <v>1647</v>
      </c>
      <c r="B1425" s="936" t="s">
        <v>3195</v>
      </c>
      <c r="C1425" s="936">
        <v>39</v>
      </c>
      <c r="D1425" s="937">
        <v>46148</v>
      </c>
      <c r="E1425" s="937">
        <v>46197</v>
      </c>
      <c r="F1425" s="937">
        <v>46148</v>
      </c>
      <c r="G1425" s="937">
        <v>46197</v>
      </c>
      <c r="H1425" s="938">
        <v>3403.35</v>
      </c>
      <c r="I1425" s="938">
        <v>3403.35</v>
      </c>
      <c r="J1425" s="938">
        <v>3403.35</v>
      </c>
      <c r="K1425" s="939">
        <v>1</v>
      </c>
      <c r="L1425" s="939">
        <v>1</v>
      </c>
      <c r="M1425" s="938">
        <v>0</v>
      </c>
      <c r="N1425" s="936">
        <v>0</v>
      </c>
      <c r="O1425" s="936">
        <v>0</v>
      </c>
      <c r="P1425" s="938" t="s">
        <v>364</v>
      </c>
      <c r="Q1425" s="936">
        <v>1</v>
      </c>
      <c r="R1425" s="936">
        <v>1</v>
      </c>
      <c r="S1425" s="936">
        <v>0</v>
      </c>
      <c r="T1425" s="936">
        <v>0</v>
      </c>
    </row>
    <row r="1426" spans="1:20" outlineLevel="5">
      <c r="A1426" s="936" t="s">
        <v>1648</v>
      </c>
      <c r="B1426" s="936" t="s">
        <v>3198</v>
      </c>
      <c r="C1426" s="936">
        <v>39</v>
      </c>
      <c r="D1426" s="937">
        <v>46148</v>
      </c>
      <c r="E1426" s="937">
        <v>46197</v>
      </c>
      <c r="F1426" s="937">
        <v>46148</v>
      </c>
      <c r="G1426" s="937">
        <v>46197</v>
      </c>
      <c r="H1426" s="938">
        <v>27442.53</v>
      </c>
      <c r="I1426" s="938">
        <v>27442.53</v>
      </c>
      <c r="J1426" s="938">
        <v>27442.53</v>
      </c>
      <c r="K1426" s="939">
        <v>1</v>
      </c>
      <c r="L1426" s="939">
        <v>1</v>
      </c>
      <c r="M1426" s="936">
        <v>0</v>
      </c>
      <c r="N1426" s="936">
        <v>0</v>
      </c>
      <c r="O1426" s="936">
        <v>0</v>
      </c>
      <c r="P1426" s="938" t="s">
        <v>364</v>
      </c>
      <c r="Q1426" s="936">
        <v>1</v>
      </c>
      <c r="R1426" s="936">
        <v>1</v>
      </c>
      <c r="S1426" s="936">
        <v>0</v>
      </c>
      <c r="T1426" s="936">
        <v>0</v>
      </c>
    </row>
    <row r="1427" spans="1:20" outlineLevel="5">
      <c r="A1427" s="996" t="s">
        <v>3341</v>
      </c>
      <c r="B1427" s="996" t="s">
        <v>3197</v>
      </c>
      <c r="C1427" s="996">
        <v>12</v>
      </c>
      <c r="D1427" s="997">
        <v>46207</v>
      </c>
      <c r="E1427" s="997">
        <v>46219</v>
      </c>
      <c r="F1427" s="997">
        <v>46254</v>
      </c>
      <c r="G1427" s="997">
        <v>46310</v>
      </c>
      <c r="H1427" s="998">
        <v>3403.35</v>
      </c>
      <c r="I1427" s="998">
        <v>3403.35</v>
      </c>
      <c r="J1427" s="998">
        <v>3403.35</v>
      </c>
      <c r="K1427" s="999">
        <v>1</v>
      </c>
      <c r="L1427" s="999">
        <v>1</v>
      </c>
      <c r="M1427" s="998">
        <v>0</v>
      </c>
      <c r="N1427" s="996">
        <v>0</v>
      </c>
      <c r="O1427" s="996">
        <v>0</v>
      </c>
      <c r="P1427" s="998" t="s">
        <v>364</v>
      </c>
      <c r="Q1427" s="996">
        <v>1</v>
      </c>
      <c r="R1427" s="996">
        <v>1</v>
      </c>
      <c r="S1427" s="996">
        <v>0</v>
      </c>
      <c r="T1427" s="996">
        <v>0</v>
      </c>
    </row>
    <row r="1428" spans="1:20" outlineLevel="5">
      <c r="A1428" s="936" t="s">
        <v>3342</v>
      </c>
      <c r="B1428" s="936" t="s">
        <v>3200</v>
      </c>
      <c r="C1428" s="936">
        <v>12</v>
      </c>
      <c r="D1428" s="937">
        <v>46207</v>
      </c>
      <c r="E1428" s="937">
        <v>46219</v>
      </c>
      <c r="F1428" s="937">
        <v>46261</v>
      </c>
      <c r="G1428" s="937">
        <v>46310</v>
      </c>
      <c r="H1428" s="938">
        <v>27442.53</v>
      </c>
      <c r="I1428" s="938">
        <v>27442.53</v>
      </c>
      <c r="J1428" s="938">
        <v>27442.53</v>
      </c>
      <c r="K1428" s="939">
        <v>1</v>
      </c>
      <c r="L1428" s="939">
        <v>1</v>
      </c>
      <c r="M1428" s="938">
        <v>0</v>
      </c>
      <c r="N1428" s="936">
        <v>0</v>
      </c>
      <c r="O1428" s="936">
        <v>0</v>
      </c>
      <c r="P1428" s="938" t="s">
        <v>364</v>
      </c>
      <c r="Q1428" s="936">
        <v>1</v>
      </c>
      <c r="R1428" s="936">
        <v>1</v>
      </c>
      <c r="S1428" s="936">
        <v>0</v>
      </c>
      <c r="T1428" s="936">
        <v>0</v>
      </c>
    </row>
    <row r="1429" spans="1:20" outlineLevel="4">
      <c r="A1429" s="981" t="s">
        <v>645</v>
      </c>
      <c r="B1429" s="981"/>
      <c r="C1429" s="981">
        <v>46</v>
      </c>
      <c r="D1429" s="982">
        <v>46162</v>
      </c>
      <c r="E1429" s="982">
        <v>46219</v>
      </c>
      <c r="F1429" s="982">
        <v>46162</v>
      </c>
      <c r="G1429" s="982">
        <v>46310</v>
      </c>
      <c r="H1429" s="983">
        <v>3667.68</v>
      </c>
      <c r="I1429" s="983">
        <v>3667.68</v>
      </c>
      <c r="J1429" s="983">
        <v>3667.68</v>
      </c>
      <c r="K1429" s="984">
        <v>1</v>
      </c>
      <c r="L1429" s="984">
        <v>1</v>
      </c>
      <c r="M1429" s="981">
        <v>0</v>
      </c>
      <c r="N1429" s="981">
        <v>0</v>
      </c>
      <c r="O1429" s="981">
        <v>0</v>
      </c>
      <c r="P1429" s="983"/>
      <c r="Q1429" s="981">
        <v>2</v>
      </c>
      <c r="R1429" s="981">
        <v>2</v>
      </c>
      <c r="S1429" s="981">
        <v>0</v>
      </c>
      <c r="T1429" s="981">
        <v>0</v>
      </c>
    </row>
    <row r="1430" spans="1:20" outlineLevel="5">
      <c r="A1430" s="1006" t="s">
        <v>1649</v>
      </c>
      <c r="B1430" s="1006" t="s">
        <v>3201</v>
      </c>
      <c r="C1430" s="1006">
        <v>27</v>
      </c>
      <c r="D1430" s="1007">
        <v>46162</v>
      </c>
      <c r="E1430" s="1007">
        <v>46197</v>
      </c>
      <c r="F1430" s="1007">
        <v>46162</v>
      </c>
      <c r="G1430" s="1007">
        <v>46197</v>
      </c>
      <c r="H1430" s="1008">
        <v>1100.3</v>
      </c>
      <c r="I1430" s="1008">
        <v>1100.3</v>
      </c>
      <c r="J1430" s="1008">
        <v>1100.3</v>
      </c>
      <c r="K1430" s="1009">
        <v>1</v>
      </c>
      <c r="L1430" s="1009">
        <v>1</v>
      </c>
      <c r="M1430" s="1006">
        <v>0</v>
      </c>
      <c r="N1430" s="1006">
        <v>0</v>
      </c>
      <c r="O1430" s="1006">
        <v>0</v>
      </c>
      <c r="P1430" s="1006" t="s">
        <v>364</v>
      </c>
      <c r="Q1430" s="1006">
        <v>1</v>
      </c>
      <c r="R1430" s="1006">
        <v>1</v>
      </c>
      <c r="S1430" s="1006">
        <v>0</v>
      </c>
      <c r="T1430" s="1006">
        <v>0</v>
      </c>
    </row>
    <row r="1431" spans="1:20" outlineLevel="5">
      <c r="A1431" s="936" t="s">
        <v>3343</v>
      </c>
      <c r="B1431" s="936" t="s">
        <v>3203</v>
      </c>
      <c r="C1431" s="936">
        <v>12</v>
      </c>
      <c r="D1431" s="937">
        <v>46207</v>
      </c>
      <c r="E1431" s="937">
        <v>46219</v>
      </c>
      <c r="F1431" s="937">
        <v>46291</v>
      </c>
      <c r="G1431" s="937">
        <v>46310</v>
      </c>
      <c r="H1431" s="938">
        <v>2567.38</v>
      </c>
      <c r="I1431" s="938">
        <v>2567.38</v>
      </c>
      <c r="J1431" s="938">
        <v>2567.38</v>
      </c>
      <c r="K1431" s="939">
        <v>1</v>
      </c>
      <c r="L1431" s="939">
        <v>1</v>
      </c>
      <c r="M1431" s="936">
        <v>0</v>
      </c>
      <c r="N1431" s="936">
        <v>0</v>
      </c>
      <c r="O1431" s="936">
        <v>0</v>
      </c>
      <c r="P1431" s="936" t="s">
        <v>364</v>
      </c>
      <c r="Q1431" s="936">
        <v>1</v>
      </c>
      <c r="R1431" s="936">
        <v>1</v>
      </c>
      <c r="S1431" s="936">
        <v>0</v>
      </c>
      <c r="T1431" s="936">
        <v>0</v>
      </c>
    </row>
    <row r="1432" spans="1:20" outlineLevel="4">
      <c r="A1432" s="981" t="s">
        <v>741</v>
      </c>
      <c r="B1432" s="981"/>
      <c r="C1432" s="981">
        <v>46</v>
      </c>
      <c r="D1432" s="982">
        <v>46162</v>
      </c>
      <c r="E1432" s="982">
        <v>46219</v>
      </c>
      <c r="F1432" s="982">
        <v>46162</v>
      </c>
      <c r="G1432" s="982">
        <v>46310</v>
      </c>
      <c r="H1432" s="982">
        <v>204.39</v>
      </c>
      <c r="I1432" s="982">
        <v>204.39</v>
      </c>
      <c r="J1432" s="982">
        <v>204.39</v>
      </c>
      <c r="K1432" s="984">
        <v>1</v>
      </c>
      <c r="L1432" s="984">
        <v>1</v>
      </c>
      <c r="M1432" s="981">
        <v>0</v>
      </c>
      <c r="N1432" s="981">
        <v>0</v>
      </c>
      <c r="O1432" s="981">
        <v>0</v>
      </c>
      <c r="P1432" s="981"/>
      <c r="Q1432" s="981">
        <v>2</v>
      </c>
      <c r="R1432" s="981">
        <v>2</v>
      </c>
      <c r="S1432" s="981">
        <v>0</v>
      </c>
      <c r="T1432" s="981">
        <v>0</v>
      </c>
    </row>
    <row r="1433" spans="1:20" outlineLevel="5">
      <c r="A1433" s="936" t="s">
        <v>1650</v>
      </c>
      <c r="B1433" s="936" t="s">
        <v>3204</v>
      </c>
      <c r="C1433" s="936">
        <v>27</v>
      </c>
      <c r="D1433" s="937">
        <v>46162</v>
      </c>
      <c r="E1433" s="937">
        <v>46197</v>
      </c>
      <c r="F1433" s="937">
        <v>46162</v>
      </c>
      <c r="G1433" s="937">
        <v>46197</v>
      </c>
      <c r="H1433" s="938">
        <v>61.32</v>
      </c>
      <c r="I1433" s="938">
        <v>61.32</v>
      </c>
      <c r="J1433" s="938">
        <v>61.32</v>
      </c>
      <c r="K1433" s="940">
        <v>1</v>
      </c>
      <c r="L1433" s="940">
        <v>1</v>
      </c>
      <c r="M1433" s="938">
        <v>0</v>
      </c>
      <c r="N1433" s="936">
        <v>0</v>
      </c>
      <c r="O1433" s="936">
        <v>0</v>
      </c>
      <c r="P1433" s="938" t="s">
        <v>364</v>
      </c>
      <c r="Q1433" s="936">
        <v>1</v>
      </c>
      <c r="R1433" s="936">
        <v>1</v>
      </c>
      <c r="S1433" s="936">
        <v>0</v>
      </c>
      <c r="T1433" s="936">
        <v>0</v>
      </c>
    </row>
    <row r="1434" spans="1:20" outlineLevel="5">
      <c r="A1434" s="1000" t="s">
        <v>3344</v>
      </c>
      <c r="B1434" s="1000" t="s">
        <v>3206</v>
      </c>
      <c r="C1434" s="1000">
        <v>12</v>
      </c>
      <c r="D1434" s="1001">
        <v>46207</v>
      </c>
      <c r="E1434" s="1001">
        <v>46219</v>
      </c>
      <c r="F1434" s="1001">
        <v>46298</v>
      </c>
      <c r="G1434" s="1001">
        <v>46310</v>
      </c>
      <c r="H1434" s="1002">
        <v>143.07</v>
      </c>
      <c r="I1434" s="1002">
        <v>143.07</v>
      </c>
      <c r="J1434" s="1002">
        <v>143.07</v>
      </c>
      <c r="K1434" s="1003">
        <v>1</v>
      </c>
      <c r="L1434" s="1003">
        <v>1</v>
      </c>
      <c r="M1434" s="1002">
        <v>0</v>
      </c>
      <c r="N1434" s="1000">
        <v>0</v>
      </c>
      <c r="O1434" s="1000">
        <v>0</v>
      </c>
      <c r="P1434" s="1002" t="s">
        <v>364</v>
      </c>
      <c r="Q1434" s="1000">
        <v>1</v>
      </c>
      <c r="R1434" s="1000">
        <v>1</v>
      </c>
      <c r="S1434" s="1000">
        <v>0</v>
      </c>
      <c r="T1434" s="1000">
        <v>0</v>
      </c>
    </row>
    <row r="1435" spans="1:20" outlineLevel="1">
      <c r="A1435" s="950" t="s">
        <v>960</v>
      </c>
      <c r="B1435" s="950"/>
      <c r="C1435" s="950">
        <v>198</v>
      </c>
      <c r="D1435" s="951">
        <v>46117</v>
      </c>
      <c r="E1435" s="951">
        <v>46352</v>
      </c>
      <c r="F1435" s="951">
        <v>46117</v>
      </c>
      <c r="G1435" s="951"/>
      <c r="H1435" s="952">
        <v>3836982.53</v>
      </c>
      <c r="I1435" s="952">
        <v>3434319.44</v>
      </c>
      <c r="J1435" s="952">
        <v>4088791.2</v>
      </c>
      <c r="K1435" s="953">
        <v>0.93840000000000001</v>
      </c>
      <c r="L1435" s="953">
        <v>0.83989999999999998</v>
      </c>
      <c r="M1435" s="952">
        <v>5964</v>
      </c>
      <c r="N1435" s="950">
        <v>5398</v>
      </c>
      <c r="O1435" s="950">
        <v>4553</v>
      </c>
      <c r="P1435" s="952"/>
      <c r="Q1435" s="950">
        <v>129</v>
      </c>
      <c r="R1435" s="950">
        <v>62</v>
      </c>
      <c r="S1435" s="950">
        <v>53</v>
      </c>
      <c r="T1435" s="950">
        <v>14</v>
      </c>
    </row>
    <row r="1436" spans="1:20" outlineLevel="2">
      <c r="A1436" s="959" t="s">
        <v>961</v>
      </c>
      <c r="B1436" s="959"/>
      <c r="C1436" s="959">
        <v>198</v>
      </c>
      <c r="D1436" s="960">
        <v>46117</v>
      </c>
      <c r="E1436" s="960">
        <v>46352</v>
      </c>
      <c r="F1436" s="960">
        <v>46117</v>
      </c>
      <c r="G1436" s="960"/>
      <c r="H1436" s="961">
        <v>3508488.95</v>
      </c>
      <c r="I1436" s="961">
        <v>3160875.18</v>
      </c>
      <c r="J1436" s="961">
        <v>3760297.62</v>
      </c>
      <c r="K1436" s="963">
        <v>0.93300000000000005</v>
      </c>
      <c r="L1436" s="963">
        <v>0.84060000000000001</v>
      </c>
      <c r="M1436" s="961">
        <v>4256</v>
      </c>
      <c r="N1436" s="959">
        <v>3690</v>
      </c>
      <c r="O1436" s="959">
        <v>3096</v>
      </c>
      <c r="P1436" s="961"/>
      <c r="Q1436" s="959">
        <v>91</v>
      </c>
      <c r="R1436" s="959">
        <v>41</v>
      </c>
      <c r="S1436" s="959">
        <v>39</v>
      </c>
      <c r="T1436" s="959">
        <v>11</v>
      </c>
    </row>
    <row r="1437" spans="1:20" outlineLevel="3">
      <c r="A1437" s="972" t="s">
        <v>962</v>
      </c>
      <c r="B1437" s="972"/>
      <c r="C1437" s="972">
        <v>28</v>
      </c>
      <c r="D1437" s="973">
        <v>46117</v>
      </c>
      <c r="E1437" s="973">
        <v>46148</v>
      </c>
      <c r="F1437" s="973">
        <v>46117</v>
      </c>
      <c r="G1437" s="973">
        <v>46148</v>
      </c>
      <c r="H1437" s="974">
        <v>453900</v>
      </c>
      <c r="I1437" s="974">
        <v>453900</v>
      </c>
      <c r="J1437" s="974">
        <v>453900</v>
      </c>
      <c r="K1437" s="975">
        <v>1</v>
      </c>
      <c r="L1437" s="975">
        <v>1</v>
      </c>
      <c r="M1437" s="974">
        <v>376</v>
      </c>
      <c r="N1437" s="972">
        <v>376</v>
      </c>
      <c r="O1437" s="972">
        <v>376</v>
      </c>
      <c r="P1437" s="974"/>
      <c r="Q1437" s="972">
        <v>3</v>
      </c>
      <c r="R1437" s="972">
        <v>3</v>
      </c>
      <c r="S1437" s="972">
        <v>0</v>
      </c>
      <c r="T1437" s="972">
        <v>0</v>
      </c>
    </row>
    <row r="1438" spans="1:20" outlineLevel="4">
      <c r="A1438" s="936" t="s">
        <v>1651</v>
      </c>
      <c r="B1438" s="936" t="s">
        <v>964</v>
      </c>
      <c r="C1438" s="936">
        <v>26</v>
      </c>
      <c r="D1438" s="937">
        <v>46117</v>
      </c>
      <c r="E1438" s="937">
        <v>46146</v>
      </c>
      <c r="F1438" s="937">
        <v>46117</v>
      </c>
      <c r="G1438" s="937">
        <v>46146</v>
      </c>
      <c r="H1438" s="938">
        <v>125280</v>
      </c>
      <c r="I1438" s="938">
        <v>125280</v>
      </c>
      <c r="J1438" s="938">
        <v>125280</v>
      </c>
      <c r="K1438" s="939">
        <v>1</v>
      </c>
      <c r="L1438" s="939">
        <v>1</v>
      </c>
      <c r="M1438" s="938">
        <v>172</v>
      </c>
      <c r="N1438" s="936">
        <v>172</v>
      </c>
      <c r="O1438" s="936">
        <v>172</v>
      </c>
      <c r="P1438" s="938" t="s">
        <v>364</v>
      </c>
      <c r="Q1438" s="936">
        <v>1</v>
      </c>
      <c r="R1438" s="936">
        <v>1</v>
      </c>
      <c r="S1438" s="936">
        <v>0</v>
      </c>
      <c r="T1438" s="936">
        <v>0</v>
      </c>
    </row>
    <row r="1439" spans="1:20" outlineLevel="4">
      <c r="A1439" s="1000" t="s">
        <v>1652</v>
      </c>
      <c r="B1439" s="1000" t="s">
        <v>965</v>
      </c>
      <c r="C1439" s="1000">
        <v>21</v>
      </c>
      <c r="D1439" s="1001">
        <v>46124</v>
      </c>
      <c r="E1439" s="1001">
        <v>46147</v>
      </c>
      <c r="F1439" s="1001">
        <v>46124</v>
      </c>
      <c r="G1439" s="1001">
        <v>46147</v>
      </c>
      <c r="H1439" s="1002">
        <v>62400</v>
      </c>
      <c r="I1439" s="1002">
        <v>62400</v>
      </c>
      <c r="J1439" s="1002">
        <v>62400</v>
      </c>
      <c r="K1439" s="1003">
        <v>1</v>
      </c>
      <c r="L1439" s="1003">
        <v>1</v>
      </c>
      <c r="M1439" s="1002">
        <v>100</v>
      </c>
      <c r="N1439" s="1000">
        <v>100</v>
      </c>
      <c r="O1439" s="1000">
        <v>100</v>
      </c>
      <c r="P1439" s="1002" t="s">
        <v>364</v>
      </c>
      <c r="Q1439" s="1000">
        <v>1</v>
      </c>
      <c r="R1439" s="1000">
        <v>1</v>
      </c>
      <c r="S1439" s="1000">
        <v>0</v>
      </c>
      <c r="T1439" s="1000">
        <v>0</v>
      </c>
    </row>
    <row r="1440" spans="1:20" outlineLevel="4">
      <c r="A1440" s="1000" t="s">
        <v>1653</v>
      </c>
      <c r="B1440" s="1000" t="s">
        <v>967</v>
      </c>
      <c r="C1440" s="1000">
        <v>18</v>
      </c>
      <c r="D1440" s="1001">
        <v>46128</v>
      </c>
      <c r="E1440" s="1001">
        <v>46148</v>
      </c>
      <c r="F1440" s="1001">
        <v>46128</v>
      </c>
      <c r="G1440" s="1001">
        <v>46148</v>
      </c>
      <c r="H1440" s="1002">
        <v>266220</v>
      </c>
      <c r="I1440" s="1002">
        <v>266220</v>
      </c>
      <c r="J1440" s="1002">
        <v>266220</v>
      </c>
      <c r="K1440" s="1003">
        <v>1</v>
      </c>
      <c r="L1440" s="1003">
        <v>1</v>
      </c>
      <c r="M1440" s="1002">
        <v>104</v>
      </c>
      <c r="N1440" s="1000">
        <v>104</v>
      </c>
      <c r="O1440" s="1000">
        <v>104</v>
      </c>
      <c r="P1440" s="1002" t="s">
        <v>364</v>
      </c>
      <c r="Q1440" s="1000">
        <v>1</v>
      </c>
      <c r="R1440" s="1000">
        <v>1</v>
      </c>
      <c r="S1440" s="1000">
        <v>0</v>
      </c>
      <c r="T1440" s="1000">
        <v>0</v>
      </c>
    </row>
    <row r="1441" spans="1:20" outlineLevel="3">
      <c r="A1441" s="967" t="s">
        <v>968</v>
      </c>
      <c r="B1441" s="967"/>
      <c r="C1441" s="967">
        <v>178</v>
      </c>
      <c r="D1441" s="968">
        <v>46131</v>
      </c>
      <c r="E1441" s="968">
        <v>46343</v>
      </c>
      <c r="F1441" s="968">
        <v>46131</v>
      </c>
      <c r="G1441" s="968"/>
      <c r="H1441" s="969">
        <v>744930.58</v>
      </c>
      <c r="I1441" s="969">
        <v>701267.82</v>
      </c>
      <c r="J1441" s="969">
        <v>781940.4</v>
      </c>
      <c r="K1441" s="971">
        <v>0.95269999999999999</v>
      </c>
      <c r="L1441" s="971">
        <v>0.89680000000000004</v>
      </c>
      <c r="M1441" s="969">
        <v>864</v>
      </c>
      <c r="N1441" s="967">
        <v>735</v>
      </c>
      <c r="O1441" s="967">
        <v>742</v>
      </c>
      <c r="P1441" s="969"/>
      <c r="Q1441" s="967">
        <v>14</v>
      </c>
      <c r="R1441" s="967">
        <v>8</v>
      </c>
      <c r="S1441" s="967">
        <v>5</v>
      </c>
      <c r="T1441" s="967">
        <v>1</v>
      </c>
    </row>
    <row r="1442" spans="1:20" outlineLevel="4">
      <c r="A1442" s="981" t="s">
        <v>969</v>
      </c>
      <c r="B1442" s="981"/>
      <c r="C1442" s="981">
        <v>178</v>
      </c>
      <c r="D1442" s="982">
        <v>46131</v>
      </c>
      <c r="E1442" s="982">
        <v>46343</v>
      </c>
      <c r="F1442" s="982">
        <v>46131</v>
      </c>
      <c r="G1442" s="982"/>
      <c r="H1442" s="983">
        <v>744930.58</v>
      </c>
      <c r="I1442" s="983">
        <v>701267.82</v>
      </c>
      <c r="J1442" s="983">
        <v>781940.4</v>
      </c>
      <c r="K1442" s="984">
        <v>0.95269999999999999</v>
      </c>
      <c r="L1442" s="984">
        <v>0.89680000000000004</v>
      </c>
      <c r="M1442" s="981">
        <v>864</v>
      </c>
      <c r="N1442" s="981">
        <v>735</v>
      </c>
      <c r="O1442" s="981">
        <v>742</v>
      </c>
      <c r="P1442" s="983"/>
      <c r="Q1442" s="981">
        <v>14</v>
      </c>
      <c r="R1442" s="981">
        <v>8</v>
      </c>
      <c r="S1442" s="981">
        <v>5</v>
      </c>
      <c r="T1442" s="981">
        <v>1</v>
      </c>
    </row>
    <row r="1443" spans="1:20" outlineLevel="5">
      <c r="A1443" s="936" t="s">
        <v>1654</v>
      </c>
      <c r="B1443" s="936" t="s">
        <v>971</v>
      </c>
      <c r="C1443" s="936">
        <v>16</v>
      </c>
      <c r="D1443" s="937">
        <v>46131</v>
      </c>
      <c r="E1443" s="937">
        <v>46148</v>
      </c>
      <c r="F1443" s="937">
        <v>46131</v>
      </c>
      <c r="G1443" s="937">
        <v>46148</v>
      </c>
      <c r="H1443" s="938">
        <v>23667</v>
      </c>
      <c r="I1443" s="938">
        <v>23667</v>
      </c>
      <c r="J1443" s="938">
        <v>23667</v>
      </c>
      <c r="K1443" s="939">
        <v>1</v>
      </c>
      <c r="L1443" s="939">
        <v>1</v>
      </c>
      <c r="M1443" s="936">
        <v>96</v>
      </c>
      <c r="N1443" s="936">
        <v>96</v>
      </c>
      <c r="O1443" s="936">
        <v>96</v>
      </c>
      <c r="P1443" s="938" t="s">
        <v>364</v>
      </c>
      <c r="Q1443" s="936">
        <v>1</v>
      </c>
      <c r="R1443" s="936">
        <v>1</v>
      </c>
      <c r="S1443" s="936">
        <v>0</v>
      </c>
      <c r="T1443" s="936">
        <v>0</v>
      </c>
    </row>
    <row r="1444" spans="1:20" outlineLevel="5">
      <c r="A1444" s="936" t="s">
        <v>1658</v>
      </c>
      <c r="B1444" s="936" t="s">
        <v>979</v>
      </c>
      <c r="C1444" s="936">
        <v>12</v>
      </c>
      <c r="D1444" s="937">
        <v>46135</v>
      </c>
      <c r="E1444" s="937">
        <v>46148</v>
      </c>
      <c r="F1444" s="937">
        <v>46135</v>
      </c>
      <c r="G1444" s="937">
        <v>46148</v>
      </c>
      <c r="H1444" s="938">
        <v>23667</v>
      </c>
      <c r="I1444" s="938">
        <v>23667</v>
      </c>
      <c r="J1444" s="938">
        <v>23667</v>
      </c>
      <c r="K1444" s="939">
        <v>1</v>
      </c>
      <c r="L1444" s="939">
        <v>1</v>
      </c>
      <c r="M1444" s="936">
        <v>96</v>
      </c>
      <c r="N1444" s="936">
        <v>96</v>
      </c>
      <c r="O1444" s="936">
        <v>96</v>
      </c>
      <c r="P1444" s="938" t="s">
        <v>364</v>
      </c>
      <c r="Q1444" s="936">
        <v>1</v>
      </c>
      <c r="R1444" s="936">
        <v>1</v>
      </c>
      <c r="S1444" s="936">
        <v>0</v>
      </c>
      <c r="T1444" s="936">
        <v>0</v>
      </c>
    </row>
    <row r="1445" spans="1:20" outlineLevel="5">
      <c r="A1445" s="936" t="s">
        <v>1659</v>
      </c>
      <c r="B1445" s="936" t="s">
        <v>981</v>
      </c>
      <c r="C1445" s="936">
        <v>33</v>
      </c>
      <c r="D1445" s="937">
        <v>46148</v>
      </c>
      <c r="E1445" s="937">
        <v>46190</v>
      </c>
      <c r="F1445" s="937">
        <v>46148</v>
      </c>
      <c r="G1445" s="937">
        <v>46190</v>
      </c>
      <c r="H1445" s="938">
        <v>23667</v>
      </c>
      <c r="I1445" s="938">
        <v>23667</v>
      </c>
      <c r="J1445" s="938">
        <v>23667</v>
      </c>
      <c r="K1445" s="939">
        <v>1</v>
      </c>
      <c r="L1445" s="939">
        <v>1</v>
      </c>
      <c r="M1445" s="938">
        <v>96</v>
      </c>
      <c r="N1445" s="936">
        <v>96</v>
      </c>
      <c r="O1445" s="936">
        <v>96</v>
      </c>
      <c r="P1445" s="938" t="s">
        <v>364</v>
      </c>
      <c r="Q1445" s="936">
        <v>1</v>
      </c>
      <c r="R1445" s="936">
        <v>1</v>
      </c>
      <c r="S1445" s="936">
        <v>0</v>
      </c>
      <c r="T1445" s="936">
        <v>0</v>
      </c>
    </row>
    <row r="1446" spans="1:20" outlineLevel="5">
      <c r="A1446" s="936" t="s">
        <v>1663</v>
      </c>
      <c r="B1446" s="936" t="s">
        <v>3346</v>
      </c>
      <c r="C1446" s="936">
        <v>33</v>
      </c>
      <c r="D1446" s="937">
        <v>46155</v>
      </c>
      <c r="E1446" s="937">
        <v>46197</v>
      </c>
      <c r="F1446" s="937">
        <v>46155</v>
      </c>
      <c r="G1446" s="937">
        <v>46197</v>
      </c>
      <c r="H1446" s="938">
        <v>7100.1</v>
      </c>
      <c r="I1446" s="938">
        <v>7100.1</v>
      </c>
      <c r="J1446" s="938">
        <v>7100.1</v>
      </c>
      <c r="K1446" s="939">
        <v>1</v>
      </c>
      <c r="L1446" s="939">
        <v>1</v>
      </c>
      <c r="M1446" s="938">
        <v>25</v>
      </c>
      <c r="N1446" s="936">
        <v>25</v>
      </c>
      <c r="O1446" s="936">
        <v>25</v>
      </c>
      <c r="P1446" s="938" t="s">
        <v>364</v>
      </c>
      <c r="Q1446" s="936">
        <v>1</v>
      </c>
      <c r="R1446" s="936">
        <v>1</v>
      </c>
      <c r="S1446" s="936">
        <v>0</v>
      </c>
      <c r="T1446" s="936">
        <v>0</v>
      </c>
    </row>
    <row r="1447" spans="1:20" outlineLevel="5">
      <c r="A1447" s="936" t="s">
        <v>1660</v>
      </c>
      <c r="B1447" s="936" t="s">
        <v>3207</v>
      </c>
      <c r="C1447" s="936">
        <v>7</v>
      </c>
      <c r="D1447" s="937">
        <v>46190</v>
      </c>
      <c r="E1447" s="937">
        <v>46197</v>
      </c>
      <c r="F1447" s="937">
        <v>46190</v>
      </c>
      <c r="G1447" s="937">
        <v>46197</v>
      </c>
      <c r="H1447" s="938">
        <v>147420</v>
      </c>
      <c r="I1447" s="938">
        <v>147420</v>
      </c>
      <c r="J1447" s="938">
        <v>147420</v>
      </c>
      <c r="K1447" s="939">
        <v>1</v>
      </c>
      <c r="L1447" s="939">
        <v>1</v>
      </c>
      <c r="M1447" s="938">
        <v>19</v>
      </c>
      <c r="N1447" s="936">
        <v>19</v>
      </c>
      <c r="O1447" s="936">
        <v>19</v>
      </c>
      <c r="P1447" s="938" t="s">
        <v>364</v>
      </c>
      <c r="Q1447" s="936">
        <v>1</v>
      </c>
      <c r="R1447" s="936">
        <v>1</v>
      </c>
      <c r="S1447" s="936">
        <v>0</v>
      </c>
      <c r="T1447" s="936">
        <v>0</v>
      </c>
    </row>
    <row r="1448" spans="1:20" outlineLevel="5">
      <c r="A1448" s="936" t="s">
        <v>1664</v>
      </c>
      <c r="B1448" s="936" t="s">
        <v>991</v>
      </c>
      <c r="C1448" s="936">
        <v>15</v>
      </c>
      <c r="D1448" s="937">
        <v>46198</v>
      </c>
      <c r="E1448" s="937">
        <v>46215</v>
      </c>
      <c r="F1448" s="937">
        <v>46215</v>
      </c>
      <c r="G1448" s="937">
        <v>46248</v>
      </c>
      <c r="H1448" s="938">
        <v>23667</v>
      </c>
      <c r="I1448" s="938">
        <v>23667</v>
      </c>
      <c r="J1448" s="938">
        <v>23667</v>
      </c>
      <c r="K1448" s="939">
        <v>1</v>
      </c>
      <c r="L1448" s="939">
        <v>1</v>
      </c>
      <c r="M1448" s="938">
        <v>76</v>
      </c>
      <c r="N1448" s="936">
        <v>76</v>
      </c>
      <c r="O1448" s="936">
        <v>76</v>
      </c>
      <c r="P1448" s="938" t="s">
        <v>364</v>
      </c>
      <c r="Q1448" s="936">
        <v>1</v>
      </c>
      <c r="R1448" s="936">
        <v>1</v>
      </c>
      <c r="S1448" s="936">
        <v>0</v>
      </c>
      <c r="T1448" s="936">
        <v>0</v>
      </c>
    </row>
    <row r="1449" spans="1:20" outlineLevel="5">
      <c r="A1449" s="936" t="s">
        <v>3347</v>
      </c>
      <c r="B1449" s="936" t="s">
        <v>3348</v>
      </c>
      <c r="C1449" s="936">
        <v>14</v>
      </c>
      <c r="D1449" s="937">
        <v>46216</v>
      </c>
      <c r="E1449" s="937">
        <v>46231</v>
      </c>
      <c r="F1449" s="937">
        <v>46233</v>
      </c>
      <c r="G1449" s="937">
        <v>46248</v>
      </c>
      <c r="H1449" s="938">
        <v>16566.900000000001</v>
      </c>
      <c r="I1449" s="938">
        <v>16566.900000000001</v>
      </c>
      <c r="J1449" s="938">
        <v>16566.900000000001</v>
      </c>
      <c r="K1449" s="939">
        <v>1</v>
      </c>
      <c r="L1449" s="939">
        <v>1</v>
      </c>
      <c r="M1449" s="938">
        <v>59</v>
      </c>
      <c r="N1449" s="936">
        <v>59</v>
      </c>
      <c r="O1449" s="936">
        <v>59</v>
      </c>
      <c r="P1449" s="938" t="s">
        <v>364</v>
      </c>
      <c r="Q1449" s="936">
        <v>1</v>
      </c>
      <c r="R1449" s="936">
        <v>1</v>
      </c>
      <c r="S1449" s="936">
        <v>0</v>
      </c>
      <c r="T1449" s="936">
        <v>0</v>
      </c>
    </row>
    <row r="1450" spans="1:20" outlineLevel="5">
      <c r="A1450" s="936" t="s">
        <v>1661</v>
      </c>
      <c r="B1450" s="936" t="s">
        <v>985</v>
      </c>
      <c r="C1450" s="936">
        <v>17</v>
      </c>
      <c r="D1450" s="937">
        <v>46232</v>
      </c>
      <c r="E1450" s="937">
        <v>46251</v>
      </c>
      <c r="F1450" s="937">
        <v>46254</v>
      </c>
      <c r="G1450" s="937">
        <v>46310</v>
      </c>
      <c r="H1450" s="938">
        <v>35500.5</v>
      </c>
      <c r="I1450" s="938">
        <v>35500.5</v>
      </c>
      <c r="J1450" s="938">
        <v>35500.5</v>
      </c>
      <c r="K1450" s="939">
        <v>1</v>
      </c>
      <c r="L1450" s="939">
        <v>1</v>
      </c>
      <c r="M1450" s="938">
        <v>100</v>
      </c>
      <c r="N1450" s="936">
        <v>100</v>
      </c>
      <c r="O1450" s="936">
        <v>100</v>
      </c>
      <c r="P1450" s="938" t="s">
        <v>364</v>
      </c>
      <c r="Q1450" s="936">
        <v>1</v>
      </c>
      <c r="R1450" s="936">
        <v>1</v>
      </c>
      <c r="S1450" s="936">
        <v>0</v>
      </c>
      <c r="T1450" s="936">
        <v>0</v>
      </c>
    </row>
    <row r="1451" spans="1:20" outlineLevel="5">
      <c r="A1451" s="936" t="s">
        <v>1657</v>
      </c>
      <c r="B1451" s="936" t="s">
        <v>977</v>
      </c>
      <c r="C1451" s="936">
        <v>13</v>
      </c>
      <c r="D1451" s="937">
        <v>46252</v>
      </c>
      <c r="E1451" s="937">
        <v>46266</v>
      </c>
      <c r="F1451" s="937">
        <v>46261</v>
      </c>
      <c r="G1451" s="937"/>
      <c r="H1451" s="938">
        <v>48720</v>
      </c>
      <c r="I1451" s="938">
        <v>38976</v>
      </c>
      <c r="J1451" s="938">
        <v>48720</v>
      </c>
      <c r="K1451" s="939">
        <v>1</v>
      </c>
      <c r="L1451" s="939">
        <v>0.8</v>
      </c>
      <c r="M1451" s="938">
        <v>32</v>
      </c>
      <c r="N1451" s="936">
        <v>32</v>
      </c>
      <c r="O1451" s="936">
        <v>26</v>
      </c>
      <c r="P1451" s="938" t="s">
        <v>364</v>
      </c>
      <c r="Q1451" s="936">
        <v>1</v>
      </c>
      <c r="R1451" s="936">
        <v>0</v>
      </c>
      <c r="S1451" s="936">
        <v>1</v>
      </c>
      <c r="T1451" s="936">
        <v>0</v>
      </c>
    </row>
    <row r="1452" spans="1:20" outlineLevel="5">
      <c r="A1452" s="936" t="s">
        <v>1665</v>
      </c>
      <c r="B1452" s="936" t="s">
        <v>993</v>
      </c>
      <c r="C1452" s="936">
        <v>12</v>
      </c>
      <c r="D1452" s="937">
        <v>46267</v>
      </c>
      <c r="E1452" s="937">
        <v>46280</v>
      </c>
      <c r="F1452" s="937">
        <v>46248</v>
      </c>
      <c r="G1452" s="937"/>
      <c r="H1452" s="937">
        <v>23667</v>
      </c>
      <c r="I1452" s="938">
        <v>18933.599999999999</v>
      </c>
      <c r="J1452" s="938">
        <v>23667</v>
      </c>
      <c r="K1452" s="939">
        <v>1</v>
      </c>
      <c r="L1452" s="939">
        <v>0.8</v>
      </c>
      <c r="M1452" s="938">
        <v>48</v>
      </c>
      <c r="N1452" s="936">
        <v>48</v>
      </c>
      <c r="O1452" s="936">
        <v>38</v>
      </c>
      <c r="P1452" s="938" t="s">
        <v>364</v>
      </c>
      <c r="Q1452" s="936">
        <v>1</v>
      </c>
      <c r="R1452" s="936">
        <v>0</v>
      </c>
      <c r="S1452" s="936">
        <v>1</v>
      </c>
      <c r="T1452" s="936">
        <v>0</v>
      </c>
    </row>
    <row r="1453" spans="1:20" outlineLevel="5">
      <c r="A1453" s="936" t="s">
        <v>3345</v>
      </c>
      <c r="B1453" s="936" t="s">
        <v>3209</v>
      </c>
      <c r="C1453" s="936">
        <v>15</v>
      </c>
      <c r="D1453" s="937">
        <v>46281</v>
      </c>
      <c r="E1453" s="937">
        <v>46299</v>
      </c>
      <c r="F1453" s="937">
        <v>46240</v>
      </c>
      <c r="G1453" s="937"/>
      <c r="H1453" s="938">
        <v>343980</v>
      </c>
      <c r="I1453" s="938">
        <v>309582</v>
      </c>
      <c r="J1453" s="938">
        <v>343980</v>
      </c>
      <c r="K1453" s="940">
        <v>1</v>
      </c>
      <c r="L1453" s="939">
        <v>0.9</v>
      </c>
      <c r="M1453" s="938">
        <v>45</v>
      </c>
      <c r="N1453" s="936">
        <v>45</v>
      </c>
      <c r="O1453" s="936">
        <v>40</v>
      </c>
      <c r="P1453" s="938" t="s">
        <v>364</v>
      </c>
      <c r="Q1453" s="936">
        <v>1</v>
      </c>
      <c r="R1453" s="936">
        <v>0</v>
      </c>
      <c r="S1453" s="936">
        <v>1</v>
      </c>
      <c r="T1453" s="936">
        <v>0</v>
      </c>
    </row>
    <row r="1454" spans="1:20" outlineLevel="5">
      <c r="A1454" s="936" t="s">
        <v>1662</v>
      </c>
      <c r="B1454" s="936" t="s">
        <v>987</v>
      </c>
      <c r="C1454" s="936">
        <v>13</v>
      </c>
      <c r="D1454" s="937">
        <v>46300</v>
      </c>
      <c r="E1454" s="937">
        <v>46314</v>
      </c>
      <c r="F1454" s="937">
        <v>46254</v>
      </c>
      <c r="G1454" s="937"/>
      <c r="H1454" s="938">
        <v>27308.080000000002</v>
      </c>
      <c r="I1454" s="938">
        <v>28400.400000000001</v>
      </c>
      <c r="J1454" s="938">
        <v>35500.5</v>
      </c>
      <c r="K1454" s="939">
        <v>0.76919999999999999</v>
      </c>
      <c r="L1454" s="939">
        <v>0.8</v>
      </c>
      <c r="M1454" s="938">
        <v>56</v>
      </c>
      <c r="N1454" s="936">
        <v>43</v>
      </c>
      <c r="O1454" s="936">
        <v>45</v>
      </c>
      <c r="P1454" s="938" t="s">
        <v>364</v>
      </c>
      <c r="Q1454" s="936">
        <v>1</v>
      </c>
      <c r="R1454" s="936">
        <v>0</v>
      </c>
      <c r="S1454" s="936">
        <v>1</v>
      </c>
      <c r="T1454" s="936">
        <v>0</v>
      </c>
    </row>
    <row r="1455" spans="1:20" outlineLevel="5">
      <c r="A1455" s="1000" t="s">
        <v>1656</v>
      </c>
      <c r="B1455" s="1000" t="s">
        <v>975</v>
      </c>
      <c r="C1455" s="1000">
        <v>15</v>
      </c>
      <c r="D1455" s="1001">
        <v>46315</v>
      </c>
      <c r="E1455" s="1001">
        <v>46331</v>
      </c>
      <c r="F1455" s="1001">
        <v>46261</v>
      </c>
      <c r="G1455" s="1001"/>
      <c r="H1455" s="1002">
        <v>0</v>
      </c>
      <c r="I1455" s="1002">
        <v>4120.32</v>
      </c>
      <c r="J1455" s="1002">
        <v>5150.3999999999996</v>
      </c>
      <c r="K1455" s="1003">
        <v>0</v>
      </c>
      <c r="L1455" s="1003">
        <v>0.8</v>
      </c>
      <c r="M1455" s="1002">
        <v>32</v>
      </c>
      <c r="N1455" s="1000">
        <v>0</v>
      </c>
      <c r="O1455" s="1000">
        <v>26</v>
      </c>
      <c r="P1455" s="1002" t="s">
        <v>364</v>
      </c>
      <c r="Q1455" s="1000">
        <v>1</v>
      </c>
      <c r="R1455" s="1000">
        <v>0</v>
      </c>
      <c r="S1455" s="1000">
        <v>1</v>
      </c>
      <c r="T1455" s="1000">
        <v>0</v>
      </c>
    </row>
    <row r="1456" spans="1:20" outlineLevel="5">
      <c r="A1456" s="1000" t="s">
        <v>1655</v>
      </c>
      <c r="B1456" s="1000" t="s">
        <v>973</v>
      </c>
      <c r="C1456" s="1000">
        <v>10</v>
      </c>
      <c r="D1456" s="1001">
        <v>46333</v>
      </c>
      <c r="E1456" s="1001">
        <v>46343</v>
      </c>
      <c r="F1456" s="1001"/>
      <c r="G1456" s="1001"/>
      <c r="H1456" s="1002">
        <v>0</v>
      </c>
      <c r="I1456" s="1002">
        <v>0</v>
      </c>
      <c r="J1456" s="1002">
        <v>23667</v>
      </c>
      <c r="K1456" s="1004">
        <v>0</v>
      </c>
      <c r="L1456" s="1004">
        <v>0</v>
      </c>
      <c r="M1456" s="1002">
        <v>84</v>
      </c>
      <c r="N1456" s="1000">
        <v>0</v>
      </c>
      <c r="O1456" s="1000">
        <v>0</v>
      </c>
      <c r="P1456" s="1002" t="s">
        <v>364</v>
      </c>
      <c r="Q1456" s="1000">
        <v>1</v>
      </c>
      <c r="R1456" s="1000">
        <v>0</v>
      </c>
      <c r="S1456" s="1000">
        <v>0</v>
      </c>
      <c r="T1456" s="1000">
        <v>1</v>
      </c>
    </row>
    <row r="1457" spans="1:20" outlineLevel="3">
      <c r="A1457" s="967" t="s">
        <v>1022</v>
      </c>
      <c r="B1457" s="967"/>
      <c r="C1457" s="967">
        <v>188</v>
      </c>
      <c r="D1457" s="968">
        <v>46128</v>
      </c>
      <c r="E1457" s="968">
        <v>46352</v>
      </c>
      <c r="F1457" s="968">
        <v>46128</v>
      </c>
      <c r="G1457" s="968"/>
      <c r="H1457" s="969">
        <v>1201902.3600000001</v>
      </c>
      <c r="I1457" s="969">
        <v>907871.66</v>
      </c>
      <c r="J1457" s="969">
        <v>1224114.42</v>
      </c>
      <c r="K1457" s="971">
        <v>0.9819</v>
      </c>
      <c r="L1457" s="971">
        <v>0.74170000000000003</v>
      </c>
      <c r="M1457" s="969">
        <v>1996</v>
      </c>
      <c r="N1457" s="967">
        <v>1673</v>
      </c>
      <c r="O1457" s="967">
        <v>1226</v>
      </c>
      <c r="P1457" s="969"/>
      <c r="Q1457" s="967">
        <v>47</v>
      </c>
      <c r="R1457" s="967">
        <v>14</v>
      </c>
      <c r="S1457" s="967">
        <v>28</v>
      </c>
      <c r="T1457" s="967">
        <v>5</v>
      </c>
    </row>
    <row r="1458" spans="1:20" outlineLevel="4">
      <c r="A1458" s="981" t="s">
        <v>1023</v>
      </c>
      <c r="B1458" s="981"/>
      <c r="C1458" s="981">
        <v>101</v>
      </c>
      <c r="D1458" s="982">
        <v>46128</v>
      </c>
      <c r="E1458" s="982">
        <v>46250</v>
      </c>
      <c r="F1458" s="982">
        <v>46128</v>
      </c>
      <c r="G1458" s="982">
        <v>46310</v>
      </c>
      <c r="H1458" s="983">
        <v>65818.8</v>
      </c>
      <c r="I1458" s="983">
        <v>65818.8</v>
      </c>
      <c r="J1458" s="983">
        <v>65818.8</v>
      </c>
      <c r="K1458" s="984">
        <v>1</v>
      </c>
      <c r="L1458" s="984">
        <v>1</v>
      </c>
      <c r="M1458" s="983">
        <v>336</v>
      </c>
      <c r="N1458" s="981">
        <v>336</v>
      </c>
      <c r="O1458" s="981">
        <v>336</v>
      </c>
      <c r="P1458" s="983"/>
      <c r="Q1458" s="981">
        <v>5</v>
      </c>
      <c r="R1458" s="981">
        <v>5</v>
      </c>
      <c r="S1458" s="981">
        <v>0</v>
      </c>
      <c r="T1458" s="981">
        <v>0</v>
      </c>
    </row>
    <row r="1459" spans="1:20" outlineLevel="5">
      <c r="A1459" s="936" t="s">
        <v>1666</v>
      </c>
      <c r="B1459" s="936" t="s">
        <v>1025</v>
      </c>
      <c r="C1459" s="936">
        <v>3</v>
      </c>
      <c r="D1459" s="937">
        <v>46128</v>
      </c>
      <c r="E1459" s="937">
        <v>46131</v>
      </c>
      <c r="F1459" s="937">
        <v>46128</v>
      </c>
      <c r="G1459" s="937">
        <v>46131</v>
      </c>
      <c r="H1459" s="938">
        <v>13163.76</v>
      </c>
      <c r="I1459" s="938">
        <v>13163.76</v>
      </c>
      <c r="J1459" s="938">
        <v>13163.76</v>
      </c>
      <c r="K1459" s="939">
        <v>1</v>
      </c>
      <c r="L1459" s="939">
        <v>1</v>
      </c>
      <c r="M1459" s="936">
        <v>92</v>
      </c>
      <c r="N1459" s="936">
        <v>92</v>
      </c>
      <c r="O1459" s="936">
        <v>92</v>
      </c>
      <c r="P1459" s="938" t="s">
        <v>364</v>
      </c>
      <c r="Q1459" s="936">
        <v>1</v>
      </c>
      <c r="R1459" s="936">
        <v>1</v>
      </c>
      <c r="S1459" s="936">
        <v>0</v>
      </c>
      <c r="T1459" s="936">
        <v>0</v>
      </c>
    </row>
    <row r="1460" spans="1:20" outlineLevel="5">
      <c r="A1460" s="936" t="s">
        <v>1667</v>
      </c>
      <c r="B1460" s="936" t="s">
        <v>1027</v>
      </c>
      <c r="C1460" s="936">
        <v>9</v>
      </c>
      <c r="D1460" s="937">
        <v>46216</v>
      </c>
      <c r="E1460" s="937">
        <v>46225</v>
      </c>
      <c r="F1460" s="937">
        <v>46247</v>
      </c>
      <c r="G1460" s="937">
        <v>46254</v>
      </c>
      <c r="H1460" s="938">
        <v>13163.76</v>
      </c>
      <c r="I1460" s="937">
        <v>13163.76</v>
      </c>
      <c r="J1460" s="938">
        <v>13163.76</v>
      </c>
      <c r="K1460" s="939">
        <v>1</v>
      </c>
      <c r="L1460" s="939">
        <v>1</v>
      </c>
      <c r="M1460" s="936">
        <v>68</v>
      </c>
      <c r="N1460" s="936">
        <v>68</v>
      </c>
      <c r="O1460" s="936">
        <v>68</v>
      </c>
      <c r="P1460" s="938" t="s">
        <v>364</v>
      </c>
      <c r="Q1460" s="936">
        <v>1</v>
      </c>
      <c r="R1460" s="936">
        <v>1</v>
      </c>
      <c r="S1460" s="936">
        <v>0</v>
      </c>
      <c r="T1460" s="936">
        <v>0</v>
      </c>
    </row>
    <row r="1461" spans="1:20" outlineLevel="5">
      <c r="A1461" s="936" t="s">
        <v>1668</v>
      </c>
      <c r="B1461" s="936" t="s">
        <v>1029</v>
      </c>
      <c r="C1461" s="936">
        <v>9</v>
      </c>
      <c r="D1461" s="937">
        <v>46226</v>
      </c>
      <c r="E1461" s="937">
        <v>46236</v>
      </c>
      <c r="F1461" s="937">
        <v>46261</v>
      </c>
      <c r="G1461" s="937">
        <v>46309</v>
      </c>
      <c r="H1461" s="938">
        <v>13163.76</v>
      </c>
      <c r="I1461" s="937">
        <v>13163.76</v>
      </c>
      <c r="J1461" s="938">
        <v>13163.76</v>
      </c>
      <c r="K1461" s="939">
        <v>1</v>
      </c>
      <c r="L1461" s="939">
        <v>1</v>
      </c>
      <c r="M1461" s="936">
        <v>56</v>
      </c>
      <c r="N1461" s="936">
        <v>56</v>
      </c>
      <c r="O1461" s="936">
        <v>56</v>
      </c>
      <c r="P1461" s="938" t="s">
        <v>364</v>
      </c>
      <c r="Q1461" s="936">
        <v>1</v>
      </c>
      <c r="R1461" s="936">
        <v>1</v>
      </c>
      <c r="S1461" s="936">
        <v>0</v>
      </c>
      <c r="T1461" s="936">
        <v>0</v>
      </c>
    </row>
    <row r="1462" spans="1:20" outlineLevel="5">
      <c r="A1462" s="1000" t="s">
        <v>1669</v>
      </c>
      <c r="B1462" s="1000" t="s">
        <v>1031</v>
      </c>
      <c r="C1462" s="1000">
        <v>8</v>
      </c>
      <c r="D1462" s="1001">
        <v>46237</v>
      </c>
      <c r="E1462" s="1001">
        <v>46245</v>
      </c>
      <c r="F1462" s="1001">
        <v>46292</v>
      </c>
      <c r="G1462" s="1001">
        <v>46310</v>
      </c>
      <c r="H1462" s="1002">
        <v>13163.76</v>
      </c>
      <c r="I1462" s="1002">
        <v>13163.76</v>
      </c>
      <c r="J1462" s="1002">
        <v>13163.76</v>
      </c>
      <c r="K1462" s="1003">
        <v>1</v>
      </c>
      <c r="L1462" s="1003">
        <v>1</v>
      </c>
      <c r="M1462" s="1002">
        <v>48</v>
      </c>
      <c r="N1462" s="1000">
        <v>48</v>
      </c>
      <c r="O1462" s="1000">
        <v>48</v>
      </c>
      <c r="P1462" s="1002" t="s">
        <v>364</v>
      </c>
      <c r="Q1462" s="1000">
        <v>1</v>
      </c>
      <c r="R1462" s="1000">
        <v>1</v>
      </c>
      <c r="S1462" s="1000">
        <v>0</v>
      </c>
      <c r="T1462" s="1000">
        <v>0</v>
      </c>
    </row>
    <row r="1463" spans="1:20" outlineLevel="5">
      <c r="A1463" s="1000" t="s">
        <v>1670</v>
      </c>
      <c r="B1463" s="1000" t="s">
        <v>1033</v>
      </c>
      <c r="C1463" s="1000">
        <v>4</v>
      </c>
      <c r="D1463" s="1001">
        <v>46246</v>
      </c>
      <c r="E1463" s="1001">
        <v>46250</v>
      </c>
      <c r="F1463" s="1001">
        <v>46300</v>
      </c>
      <c r="G1463" s="1001">
        <v>46310</v>
      </c>
      <c r="H1463" s="1002">
        <v>13163.76</v>
      </c>
      <c r="I1463" s="1002">
        <v>13163.76</v>
      </c>
      <c r="J1463" s="1002">
        <v>13163.76</v>
      </c>
      <c r="K1463" s="1003">
        <v>1</v>
      </c>
      <c r="L1463" s="1003">
        <v>1</v>
      </c>
      <c r="M1463" s="1002">
        <v>72</v>
      </c>
      <c r="N1463" s="1000">
        <v>72</v>
      </c>
      <c r="O1463" s="1000">
        <v>72</v>
      </c>
      <c r="P1463" s="1002" t="s">
        <v>364</v>
      </c>
      <c r="Q1463" s="1000">
        <v>1</v>
      </c>
      <c r="R1463" s="1000">
        <v>1</v>
      </c>
      <c r="S1463" s="1000">
        <v>0</v>
      </c>
      <c r="T1463" s="1000">
        <v>0</v>
      </c>
    </row>
    <row r="1464" spans="1:20" outlineLevel="4">
      <c r="A1464" s="976" t="s">
        <v>1034</v>
      </c>
      <c r="B1464" s="976"/>
      <c r="C1464" s="976">
        <v>71</v>
      </c>
      <c r="D1464" s="977">
        <v>46154</v>
      </c>
      <c r="E1464" s="977">
        <v>46240</v>
      </c>
      <c r="F1464" s="977">
        <v>46154</v>
      </c>
      <c r="G1464" s="977"/>
      <c r="H1464" s="978">
        <v>421027.74</v>
      </c>
      <c r="I1464" s="978">
        <v>335030.68</v>
      </c>
      <c r="J1464" s="978">
        <v>421027.74</v>
      </c>
      <c r="K1464" s="979">
        <v>1</v>
      </c>
      <c r="L1464" s="979">
        <v>0.79569999999999996</v>
      </c>
      <c r="M1464" s="978">
        <v>476</v>
      </c>
      <c r="N1464" s="976">
        <v>476</v>
      </c>
      <c r="O1464" s="976">
        <v>318</v>
      </c>
      <c r="P1464" s="978"/>
      <c r="Q1464" s="976">
        <v>13</v>
      </c>
      <c r="R1464" s="976">
        <v>3</v>
      </c>
      <c r="S1464" s="976">
        <v>7</v>
      </c>
      <c r="T1464" s="976">
        <v>3</v>
      </c>
    </row>
    <row r="1465" spans="1:20" outlineLevel="5">
      <c r="A1465" s="986" t="s">
        <v>1035</v>
      </c>
      <c r="B1465" s="986"/>
      <c r="C1465" s="986">
        <v>69</v>
      </c>
      <c r="D1465" s="987">
        <v>46154</v>
      </c>
      <c r="E1465" s="987">
        <v>46238</v>
      </c>
      <c r="F1465" s="987">
        <v>46154</v>
      </c>
      <c r="G1465" s="987"/>
      <c r="H1465" s="988">
        <v>27252</v>
      </c>
      <c r="I1465" s="988">
        <v>16144.8</v>
      </c>
      <c r="J1465" s="988">
        <v>27252</v>
      </c>
      <c r="K1465" s="989">
        <v>1</v>
      </c>
      <c r="L1465" s="989">
        <v>0.59240000000000004</v>
      </c>
      <c r="M1465" s="988">
        <v>300</v>
      </c>
      <c r="N1465" s="986">
        <v>300</v>
      </c>
      <c r="O1465" s="986">
        <v>185</v>
      </c>
      <c r="P1465" s="988"/>
      <c r="Q1465" s="986">
        <v>8</v>
      </c>
      <c r="R1465" s="986">
        <v>2</v>
      </c>
      <c r="S1465" s="986">
        <v>3</v>
      </c>
      <c r="T1465" s="986">
        <v>3</v>
      </c>
    </row>
    <row r="1466" spans="1:20" outlineLevel="6">
      <c r="A1466" s="936" t="s">
        <v>1671</v>
      </c>
      <c r="B1466" s="936" t="s">
        <v>1037</v>
      </c>
      <c r="C1466" s="936">
        <v>2</v>
      </c>
      <c r="D1466" s="937">
        <v>46154</v>
      </c>
      <c r="E1466" s="937">
        <v>46155</v>
      </c>
      <c r="F1466" s="937">
        <v>46154</v>
      </c>
      <c r="G1466" s="937">
        <v>46155</v>
      </c>
      <c r="H1466" s="938">
        <v>3096</v>
      </c>
      <c r="I1466" s="938">
        <v>3096</v>
      </c>
      <c r="J1466" s="938">
        <v>3096</v>
      </c>
      <c r="K1466" s="939">
        <v>1</v>
      </c>
      <c r="L1466" s="939">
        <v>1</v>
      </c>
      <c r="M1466" s="936">
        <v>92</v>
      </c>
      <c r="N1466" s="936">
        <v>92</v>
      </c>
      <c r="O1466" s="936">
        <v>92</v>
      </c>
      <c r="P1466" s="938" t="s">
        <v>364</v>
      </c>
      <c r="Q1466" s="936">
        <v>1</v>
      </c>
      <c r="R1466" s="936">
        <v>1</v>
      </c>
      <c r="S1466" s="936">
        <v>0</v>
      </c>
      <c r="T1466" s="936">
        <v>0</v>
      </c>
    </row>
    <row r="1467" spans="1:20" outlineLevel="6">
      <c r="A1467" s="936" t="s">
        <v>1672</v>
      </c>
      <c r="B1467" s="936" t="s">
        <v>3222</v>
      </c>
      <c r="C1467" s="936">
        <v>27</v>
      </c>
      <c r="D1467" s="937">
        <v>46162</v>
      </c>
      <c r="E1467" s="937">
        <v>46197</v>
      </c>
      <c r="F1467" s="937">
        <v>46162</v>
      </c>
      <c r="G1467" s="937">
        <v>46197</v>
      </c>
      <c r="H1467" s="938">
        <v>1032</v>
      </c>
      <c r="I1467" s="938">
        <v>1032</v>
      </c>
      <c r="J1467" s="938">
        <v>1032</v>
      </c>
      <c r="K1467" s="939">
        <v>1</v>
      </c>
      <c r="L1467" s="939">
        <v>1</v>
      </c>
      <c r="M1467" s="936">
        <v>16</v>
      </c>
      <c r="N1467" s="936">
        <v>16</v>
      </c>
      <c r="O1467" s="936">
        <v>16</v>
      </c>
      <c r="P1467" s="938" t="s">
        <v>364</v>
      </c>
      <c r="Q1467" s="936">
        <v>1</v>
      </c>
      <c r="R1467" s="936">
        <v>1</v>
      </c>
      <c r="S1467" s="936">
        <v>0</v>
      </c>
      <c r="T1467" s="936">
        <v>0</v>
      </c>
    </row>
    <row r="1468" spans="1:20" outlineLevel="6">
      <c r="A1468" s="936" t="s">
        <v>3349</v>
      </c>
      <c r="B1468" s="936" t="s">
        <v>3224</v>
      </c>
      <c r="C1468" s="936">
        <v>10</v>
      </c>
      <c r="D1468" s="937">
        <v>46198</v>
      </c>
      <c r="E1468" s="937">
        <v>46209</v>
      </c>
      <c r="F1468" s="937">
        <v>46248</v>
      </c>
      <c r="G1468" s="937"/>
      <c r="H1468" s="938">
        <v>1032</v>
      </c>
      <c r="I1468" s="937">
        <v>928.8</v>
      </c>
      <c r="J1468" s="938">
        <v>1032</v>
      </c>
      <c r="K1468" s="939">
        <v>1</v>
      </c>
      <c r="L1468" s="939">
        <v>0.9</v>
      </c>
      <c r="M1468" s="936">
        <v>16</v>
      </c>
      <c r="N1468" s="936">
        <v>16</v>
      </c>
      <c r="O1468" s="936">
        <v>14</v>
      </c>
      <c r="P1468" s="938" t="s">
        <v>367</v>
      </c>
      <c r="Q1468" s="936">
        <v>1</v>
      </c>
      <c r="R1468" s="936">
        <v>0</v>
      </c>
      <c r="S1468" s="936">
        <v>1</v>
      </c>
      <c r="T1468" s="936">
        <v>0</v>
      </c>
    </row>
    <row r="1469" spans="1:20" outlineLevel="6">
      <c r="A1469" s="936" t="s">
        <v>1673</v>
      </c>
      <c r="B1469" s="936" t="s">
        <v>1040</v>
      </c>
      <c r="C1469" s="936">
        <v>5</v>
      </c>
      <c r="D1469" s="937">
        <v>46210</v>
      </c>
      <c r="E1469" s="937">
        <v>46215</v>
      </c>
      <c r="F1469" s="937">
        <v>46261</v>
      </c>
      <c r="G1469" s="937"/>
      <c r="H1469" s="938">
        <v>5160</v>
      </c>
      <c r="I1469" s="937">
        <v>4644</v>
      </c>
      <c r="J1469" s="938">
        <v>5160</v>
      </c>
      <c r="K1469" s="939">
        <v>1</v>
      </c>
      <c r="L1469" s="939">
        <v>0.9</v>
      </c>
      <c r="M1469" s="936">
        <v>48</v>
      </c>
      <c r="N1469" s="936">
        <v>48</v>
      </c>
      <c r="O1469" s="936">
        <v>43</v>
      </c>
      <c r="P1469" s="938" t="s">
        <v>367</v>
      </c>
      <c r="Q1469" s="936">
        <v>1</v>
      </c>
      <c r="R1469" s="936">
        <v>0</v>
      </c>
      <c r="S1469" s="936">
        <v>1</v>
      </c>
      <c r="T1469" s="936">
        <v>0</v>
      </c>
    </row>
    <row r="1470" spans="1:20" outlineLevel="6">
      <c r="A1470" s="936" t="s">
        <v>1674</v>
      </c>
      <c r="B1470" s="936" t="s">
        <v>1042</v>
      </c>
      <c r="C1470" s="936">
        <v>4</v>
      </c>
      <c r="D1470" s="937">
        <v>46216</v>
      </c>
      <c r="E1470" s="937">
        <v>46219</v>
      </c>
      <c r="F1470" s="937">
        <v>46308</v>
      </c>
      <c r="G1470" s="937"/>
      <c r="H1470" s="938">
        <v>10740</v>
      </c>
      <c r="I1470" s="937">
        <v>6444</v>
      </c>
      <c r="J1470" s="938">
        <v>10740</v>
      </c>
      <c r="K1470" s="939">
        <v>1</v>
      </c>
      <c r="L1470" s="939">
        <v>0.6</v>
      </c>
      <c r="M1470" s="936">
        <v>32</v>
      </c>
      <c r="N1470" s="936">
        <v>32</v>
      </c>
      <c r="O1470" s="936">
        <v>19</v>
      </c>
      <c r="P1470" s="938" t="s">
        <v>367</v>
      </c>
      <c r="Q1470" s="936">
        <v>1</v>
      </c>
      <c r="R1470" s="936">
        <v>0</v>
      </c>
      <c r="S1470" s="936">
        <v>1</v>
      </c>
      <c r="T1470" s="936">
        <v>0</v>
      </c>
    </row>
    <row r="1471" spans="1:20" outlineLevel="6">
      <c r="A1471" s="936" t="s">
        <v>1675</v>
      </c>
      <c r="B1471" s="936" t="s">
        <v>1044</v>
      </c>
      <c r="C1471" s="936">
        <v>3</v>
      </c>
      <c r="D1471" s="937">
        <v>46221</v>
      </c>
      <c r="E1471" s="937">
        <v>46223</v>
      </c>
      <c r="F1471" s="936"/>
      <c r="G1471" s="937"/>
      <c r="H1471" s="938">
        <v>2064</v>
      </c>
      <c r="I1471" s="937">
        <v>0</v>
      </c>
      <c r="J1471" s="938">
        <v>2064</v>
      </c>
      <c r="K1471" s="939">
        <v>1</v>
      </c>
      <c r="L1471" s="939">
        <v>0</v>
      </c>
      <c r="M1471" s="936">
        <v>24</v>
      </c>
      <c r="N1471" s="936">
        <v>24</v>
      </c>
      <c r="O1471" s="936">
        <v>0</v>
      </c>
      <c r="P1471" s="938" t="s">
        <v>367</v>
      </c>
      <c r="Q1471" s="936">
        <v>1</v>
      </c>
      <c r="R1471" s="936">
        <v>0</v>
      </c>
      <c r="S1471" s="936">
        <v>0</v>
      </c>
      <c r="T1471" s="936">
        <v>1</v>
      </c>
    </row>
    <row r="1472" spans="1:20" outlineLevel="6">
      <c r="A1472" s="996" t="s">
        <v>1676</v>
      </c>
      <c r="B1472" s="996" t="s">
        <v>1046</v>
      </c>
      <c r="C1472" s="996">
        <v>3</v>
      </c>
      <c r="D1472" s="997">
        <v>46224</v>
      </c>
      <c r="E1472" s="997">
        <v>46226</v>
      </c>
      <c r="F1472" s="997"/>
      <c r="G1472" s="997"/>
      <c r="H1472" s="998">
        <v>2064</v>
      </c>
      <c r="I1472" s="998">
        <v>0</v>
      </c>
      <c r="J1472" s="998">
        <v>2064</v>
      </c>
      <c r="K1472" s="1005">
        <v>1</v>
      </c>
      <c r="L1472" s="1005">
        <v>0</v>
      </c>
      <c r="M1472" s="998">
        <v>48</v>
      </c>
      <c r="N1472" s="996">
        <v>48</v>
      </c>
      <c r="O1472" s="996">
        <v>0</v>
      </c>
      <c r="P1472" s="998" t="s">
        <v>367</v>
      </c>
      <c r="Q1472" s="996">
        <v>1</v>
      </c>
      <c r="R1472" s="996">
        <v>0</v>
      </c>
      <c r="S1472" s="996">
        <v>0</v>
      </c>
      <c r="T1472" s="996">
        <v>1</v>
      </c>
    </row>
    <row r="1473" spans="1:20" outlineLevel="6">
      <c r="A1473" s="936" t="s">
        <v>1677</v>
      </c>
      <c r="B1473" s="936" t="s">
        <v>1048</v>
      </c>
      <c r="C1473" s="936">
        <v>4</v>
      </c>
      <c r="D1473" s="937">
        <v>46235</v>
      </c>
      <c r="E1473" s="937">
        <v>46238</v>
      </c>
      <c r="F1473" s="936"/>
      <c r="G1473" s="937"/>
      <c r="H1473" s="938">
        <v>2064</v>
      </c>
      <c r="I1473" s="937">
        <v>0</v>
      </c>
      <c r="J1473" s="938">
        <v>2064</v>
      </c>
      <c r="K1473" s="939">
        <v>1</v>
      </c>
      <c r="L1473" s="939">
        <v>0</v>
      </c>
      <c r="M1473" s="936">
        <v>24</v>
      </c>
      <c r="N1473" s="936">
        <v>24</v>
      </c>
      <c r="O1473" s="936">
        <v>0</v>
      </c>
      <c r="P1473" s="938" t="s">
        <v>367</v>
      </c>
      <c r="Q1473" s="936">
        <v>1</v>
      </c>
      <c r="R1473" s="936">
        <v>0</v>
      </c>
      <c r="S1473" s="936">
        <v>0</v>
      </c>
      <c r="T1473" s="936">
        <v>1</v>
      </c>
    </row>
    <row r="1474" spans="1:20" outlineLevel="5">
      <c r="A1474" s="986" t="s">
        <v>1049</v>
      </c>
      <c r="B1474" s="986"/>
      <c r="C1474" s="986">
        <v>51</v>
      </c>
      <c r="D1474" s="987">
        <v>46175</v>
      </c>
      <c r="E1474" s="987">
        <v>46233</v>
      </c>
      <c r="F1474" s="987">
        <v>46175</v>
      </c>
      <c r="G1474" s="987"/>
      <c r="H1474" s="988">
        <v>393457.8</v>
      </c>
      <c r="I1474" s="988">
        <v>318758.7</v>
      </c>
      <c r="J1474" s="988">
        <v>393457.8</v>
      </c>
      <c r="K1474" s="989">
        <v>1</v>
      </c>
      <c r="L1474" s="989">
        <v>0.81010000000000004</v>
      </c>
      <c r="M1474" s="988">
        <v>144</v>
      </c>
      <c r="N1474" s="986">
        <v>144</v>
      </c>
      <c r="O1474" s="986">
        <v>120</v>
      </c>
      <c r="P1474" s="988"/>
      <c r="Q1474" s="986">
        <v>4</v>
      </c>
      <c r="R1474" s="986">
        <v>1</v>
      </c>
      <c r="S1474" s="986">
        <v>3</v>
      </c>
      <c r="T1474" s="986">
        <v>0</v>
      </c>
    </row>
    <row r="1475" spans="1:20" outlineLevel="6">
      <c r="A1475" s="936" t="s">
        <v>1679</v>
      </c>
      <c r="B1475" s="936" t="s">
        <v>3228</v>
      </c>
      <c r="C1475" s="936">
        <v>20</v>
      </c>
      <c r="D1475" s="937">
        <v>46175</v>
      </c>
      <c r="E1475" s="937">
        <v>46197</v>
      </c>
      <c r="F1475" s="937">
        <v>46175</v>
      </c>
      <c r="G1475" s="937">
        <v>46197</v>
      </c>
      <c r="H1475" s="938">
        <v>72230.399999999994</v>
      </c>
      <c r="I1475" s="938">
        <v>72230.399999999994</v>
      </c>
      <c r="J1475" s="938">
        <v>72230.399999999994</v>
      </c>
      <c r="K1475" s="939">
        <v>1</v>
      </c>
      <c r="L1475" s="939">
        <v>1</v>
      </c>
      <c r="M1475" s="938">
        <v>32</v>
      </c>
      <c r="N1475" s="936">
        <v>32</v>
      </c>
      <c r="O1475" s="936">
        <v>32</v>
      </c>
      <c r="P1475" s="938" t="s">
        <v>364</v>
      </c>
      <c r="Q1475" s="936">
        <v>1</v>
      </c>
      <c r="R1475" s="936">
        <v>1</v>
      </c>
      <c r="S1475" s="936">
        <v>0</v>
      </c>
      <c r="T1475" s="936">
        <v>0</v>
      </c>
    </row>
    <row r="1476" spans="1:20" outlineLevel="6">
      <c r="A1476" s="936" t="s">
        <v>3350</v>
      </c>
      <c r="B1476" s="936" t="s">
        <v>3230</v>
      </c>
      <c r="C1476" s="936">
        <v>3</v>
      </c>
      <c r="D1476" s="937">
        <v>46224</v>
      </c>
      <c r="E1476" s="937">
        <v>46226</v>
      </c>
      <c r="F1476" s="937">
        <v>46248</v>
      </c>
      <c r="G1476" s="937"/>
      <c r="H1476" s="938">
        <v>108345.60000000001</v>
      </c>
      <c r="I1476" s="938">
        <v>97511.039999999994</v>
      </c>
      <c r="J1476" s="938">
        <v>108345.60000000001</v>
      </c>
      <c r="K1476" s="939">
        <v>1</v>
      </c>
      <c r="L1476" s="939">
        <v>0.9</v>
      </c>
      <c r="M1476" s="936">
        <v>48</v>
      </c>
      <c r="N1476" s="936">
        <v>48</v>
      </c>
      <c r="O1476" s="936">
        <v>43</v>
      </c>
      <c r="P1476" s="938" t="s">
        <v>367</v>
      </c>
      <c r="Q1476" s="936">
        <v>1</v>
      </c>
      <c r="R1476" s="936">
        <v>0</v>
      </c>
      <c r="S1476" s="936">
        <v>1</v>
      </c>
      <c r="T1476" s="936">
        <v>0</v>
      </c>
    </row>
    <row r="1477" spans="1:20" outlineLevel="6">
      <c r="A1477" s="996" t="s">
        <v>1680</v>
      </c>
      <c r="B1477" s="996" t="s">
        <v>1054</v>
      </c>
      <c r="C1477" s="996">
        <v>3</v>
      </c>
      <c r="D1477" s="997">
        <v>46228</v>
      </c>
      <c r="E1477" s="997">
        <v>46230</v>
      </c>
      <c r="F1477" s="997">
        <v>46260</v>
      </c>
      <c r="G1477" s="997"/>
      <c r="H1477" s="998">
        <v>90915</v>
      </c>
      <c r="I1477" s="997">
        <v>63640.5</v>
      </c>
      <c r="J1477" s="998">
        <v>90915</v>
      </c>
      <c r="K1477" s="999">
        <v>1</v>
      </c>
      <c r="L1477" s="999">
        <v>0.7</v>
      </c>
      <c r="M1477" s="996">
        <v>32</v>
      </c>
      <c r="N1477" s="996">
        <v>32</v>
      </c>
      <c r="O1477" s="996">
        <v>22</v>
      </c>
      <c r="P1477" s="996" t="s">
        <v>367</v>
      </c>
      <c r="Q1477" s="996">
        <v>1</v>
      </c>
      <c r="R1477" s="996">
        <v>0</v>
      </c>
      <c r="S1477" s="996">
        <v>1</v>
      </c>
      <c r="T1477" s="996">
        <v>0</v>
      </c>
    </row>
    <row r="1478" spans="1:20" outlineLevel="6">
      <c r="A1478" s="936" t="s">
        <v>1678</v>
      </c>
      <c r="B1478" s="936" t="s">
        <v>1051</v>
      </c>
      <c r="C1478" s="936">
        <v>3</v>
      </c>
      <c r="D1478" s="937">
        <v>46231</v>
      </c>
      <c r="E1478" s="937">
        <v>46233</v>
      </c>
      <c r="F1478" s="937">
        <v>46305</v>
      </c>
      <c r="G1478" s="937"/>
      <c r="H1478" s="938">
        <v>121966.8</v>
      </c>
      <c r="I1478" s="937">
        <v>85376.76</v>
      </c>
      <c r="J1478" s="938">
        <v>121966.8</v>
      </c>
      <c r="K1478" s="939">
        <v>1</v>
      </c>
      <c r="L1478" s="939">
        <v>0.7</v>
      </c>
      <c r="M1478" s="936">
        <v>32</v>
      </c>
      <c r="N1478" s="936">
        <v>32</v>
      </c>
      <c r="O1478" s="936">
        <v>22</v>
      </c>
      <c r="P1478" s="936" t="s">
        <v>367</v>
      </c>
      <c r="Q1478" s="936">
        <v>1</v>
      </c>
      <c r="R1478" s="936">
        <v>0</v>
      </c>
      <c r="S1478" s="936">
        <v>1</v>
      </c>
      <c r="T1478" s="936">
        <v>0</v>
      </c>
    </row>
    <row r="1479" spans="1:20" outlineLevel="5">
      <c r="A1479" s="986" t="s">
        <v>1055</v>
      </c>
      <c r="B1479" s="986"/>
      <c r="C1479" s="986">
        <v>2</v>
      </c>
      <c r="D1479" s="987">
        <v>46239</v>
      </c>
      <c r="E1479" s="987">
        <v>46240</v>
      </c>
      <c r="F1479" s="987">
        <v>46306</v>
      </c>
      <c r="G1479" s="987"/>
      <c r="H1479" s="988">
        <v>317.94</v>
      </c>
      <c r="I1479" s="988">
        <v>127.18</v>
      </c>
      <c r="J1479" s="988">
        <v>317.94</v>
      </c>
      <c r="K1479" s="990">
        <v>1</v>
      </c>
      <c r="L1479" s="990">
        <v>0.4</v>
      </c>
      <c r="M1479" s="988">
        <v>32</v>
      </c>
      <c r="N1479" s="986">
        <v>32</v>
      </c>
      <c r="O1479" s="986">
        <v>13</v>
      </c>
      <c r="P1479" s="988"/>
      <c r="Q1479" s="986">
        <v>1</v>
      </c>
      <c r="R1479" s="986">
        <v>0</v>
      </c>
      <c r="S1479" s="986">
        <v>1</v>
      </c>
      <c r="T1479" s="986">
        <v>0</v>
      </c>
    </row>
    <row r="1480" spans="1:20" outlineLevel="6">
      <c r="A1480" s="936" t="s">
        <v>1681</v>
      </c>
      <c r="B1480" s="936" t="s">
        <v>1057</v>
      </c>
      <c r="C1480" s="936">
        <v>2</v>
      </c>
      <c r="D1480" s="937">
        <v>46239</v>
      </c>
      <c r="E1480" s="937">
        <v>46240</v>
      </c>
      <c r="F1480" s="937">
        <v>46306</v>
      </c>
      <c r="G1480" s="937"/>
      <c r="H1480" s="938">
        <v>317.94</v>
      </c>
      <c r="I1480" s="938">
        <v>127.18</v>
      </c>
      <c r="J1480" s="938">
        <v>317.94</v>
      </c>
      <c r="K1480" s="940">
        <v>1</v>
      </c>
      <c r="L1480" s="940">
        <v>0.4</v>
      </c>
      <c r="M1480" s="938">
        <v>32</v>
      </c>
      <c r="N1480" s="936">
        <v>32</v>
      </c>
      <c r="O1480" s="936">
        <v>13</v>
      </c>
      <c r="P1480" s="938" t="s">
        <v>367</v>
      </c>
      <c r="Q1480" s="936">
        <v>1</v>
      </c>
      <c r="R1480" s="936">
        <v>0</v>
      </c>
      <c r="S1480" s="936">
        <v>1</v>
      </c>
      <c r="T1480" s="936">
        <v>0</v>
      </c>
    </row>
    <row r="1481" spans="1:20" outlineLevel="4">
      <c r="A1481" s="976" t="s">
        <v>645</v>
      </c>
      <c r="B1481" s="976"/>
      <c r="C1481" s="976">
        <v>127</v>
      </c>
      <c r="D1481" s="977">
        <v>46162</v>
      </c>
      <c r="E1481" s="977">
        <v>46315</v>
      </c>
      <c r="F1481" s="977">
        <v>46162</v>
      </c>
      <c r="G1481" s="977"/>
      <c r="H1481" s="978">
        <v>538652.57999999996</v>
      </c>
      <c r="I1481" s="978">
        <v>346426.19</v>
      </c>
      <c r="J1481" s="978">
        <v>539251.68000000005</v>
      </c>
      <c r="K1481" s="979">
        <v>0.99890000000000001</v>
      </c>
      <c r="L1481" s="979">
        <v>0.64239999999999997</v>
      </c>
      <c r="M1481" s="978">
        <v>784</v>
      </c>
      <c r="N1481" s="976">
        <v>764</v>
      </c>
      <c r="O1481" s="976">
        <v>338</v>
      </c>
      <c r="P1481" s="978"/>
      <c r="Q1481" s="976">
        <v>21</v>
      </c>
      <c r="R1481" s="976">
        <v>3</v>
      </c>
      <c r="S1481" s="976">
        <v>18</v>
      </c>
      <c r="T1481" s="976">
        <v>0</v>
      </c>
    </row>
    <row r="1482" spans="1:20" outlineLevel="5">
      <c r="A1482" s="986" t="s">
        <v>1058</v>
      </c>
      <c r="B1482" s="986"/>
      <c r="C1482" s="986">
        <v>92</v>
      </c>
      <c r="D1482" s="987">
        <v>46162</v>
      </c>
      <c r="E1482" s="987">
        <v>46273</v>
      </c>
      <c r="F1482" s="987">
        <v>46162</v>
      </c>
      <c r="G1482" s="987"/>
      <c r="H1482" s="988">
        <v>482181.48</v>
      </c>
      <c r="I1482" s="988">
        <v>329305.13</v>
      </c>
      <c r="J1482" s="988">
        <v>482181.48</v>
      </c>
      <c r="K1482" s="989">
        <v>1</v>
      </c>
      <c r="L1482" s="989">
        <v>0.68289999999999995</v>
      </c>
      <c r="M1482" s="988">
        <v>376</v>
      </c>
      <c r="N1482" s="986">
        <v>376</v>
      </c>
      <c r="O1482" s="986">
        <v>215</v>
      </c>
      <c r="P1482" s="988"/>
      <c r="Q1482" s="986">
        <v>10</v>
      </c>
      <c r="R1482" s="986">
        <v>3</v>
      </c>
      <c r="S1482" s="986">
        <v>7</v>
      </c>
      <c r="T1482" s="986">
        <v>0</v>
      </c>
    </row>
    <row r="1483" spans="1:20" outlineLevel="6">
      <c r="A1483" s="936" t="s">
        <v>1682</v>
      </c>
      <c r="B1483" s="936" t="s">
        <v>3231</v>
      </c>
      <c r="C1483" s="936">
        <v>27</v>
      </c>
      <c r="D1483" s="937">
        <v>46162</v>
      </c>
      <c r="E1483" s="937">
        <v>46197</v>
      </c>
      <c r="F1483" s="937">
        <v>46162</v>
      </c>
      <c r="G1483" s="937">
        <v>46197</v>
      </c>
      <c r="H1483" s="938">
        <v>63819.360000000001</v>
      </c>
      <c r="I1483" s="938">
        <v>63819.360000000001</v>
      </c>
      <c r="J1483" s="938">
        <v>63819.360000000001</v>
      </c>
      <c r="K1483" s="939">
        <v>1</v>
      </c>
      <c r="L1483" s="939">
        <v>1</v>
      </c>
      <c r="M1483" s="938">
        <v>46</v>
      </c>
      <c r="N1483" s="936">
        <v>46</v>
      </c>
      <c r="O1483" s="936">
        <v>46</v>
      </c>
      <c r="P1483" s="938" t="s">
        <v>364</v>
      </c>
      <c r="Q1483" s="936">
        <v>1</v>
      </c>
      <c r="R1483" s="936">
        <v>1</v>
      </c>
      <c r="S1483" s="936">
        <v>0</v>
      </c>
      <c r="T1483" s="936">
        <v>0</v>
      </c>
    </row>
    <row r="1484" spans="1:20" outlineLevel="6">
      <c r="A1484" s="936" t="s">
        <v>1683</v>
      </c>
      <c r="B1484" s="936" t="s">
        <v>3234</v>
      </c>
      <c r="C1484" s="936">
        <v>13</v>
      </c>
      <c r="D1484" s="937">
        <v>46183</v>
      </c>
      <c r="E1484" s="937">
        <v>46197</v>
      </c>
      <c r="F1484" s="937">
        <v>46183</v>
      </c>
      <c r="G1484" s="937">
        <v>46197</v>
      </c>
      <c r="H1484" s="938">
        <v>51055.49</v>
      </c>
      <c r="I1484" s="938">
        <v>51055.49</v>
      </c>
      <c r="J1484" s="938">
        <v>51055.49</v>
      </c>
      <c r="K1484" s="939">
        <v>1</v>
      </c>
      <c r="L1484" s="939">
        <v>1</v>
      </c>
      <c r="M1484" s="938">
        <v>20</v>
      </c>
      <c r="N1484" s="936">
        <v>20</v>
      </c>
      <c r="O1484" s="936">
        <v>20</v>
      </c>
      <c r="P1484" s="938" t="s">
        <v>364</v>
      </c>
      <c r="Q1484" s="936">
        <v>1</v>
      </c>
      <c r="R1484" s="936">
        <v>1</v>
      </c>
      <c r="S1484" s="936">
        <v>0</v>
      </c>
      <c r="T1484" s="936">
        <v>0</v>
      </c>
    </row>
    <row r="1485" spans="1:20" outlineLevel="6">
      <c r="A1485" s="936" t="s">
        <v>3351</v>
      </c>
      <c r="B1485" s="936" t="s">
        <v>3233</v>
      </c>
      <c r="C1485" s="936">
        <v>1</v>
      </c>
      <c r="D1485" s="937">
        <v>46238</v>
      </c>
      <c r="E1485" s="937">
        <v>46238</v>
      </c>
      <c r="F1485" s="937">
        <v>46219</v>
      </c>
      <c r="G1485" s="937">
        <v>46261</v>
      </c>
      <c r="H1485" s="938">
        <v>63819.360000000001</v>
      </c>
      <c r="I1485" s="938">
        <v>63819.360000000001</v>
      </c>
      <c r="J1485" s="938">
        <v>63819.360000000001</v>
      </c>
      <c r="K1485" s="939">
        <v>1</v>
      </c>
      <c r="L1485" s="939">
        <v>1</v>
      </c>
      <c r="M1485" s="936">
        <v>46</v>
      </c>
      <c r="N1485" s="936">
        <v>46</v>
      </c>
      <c r="O1485" s="936">
        <v>46</v>
      </c>
      <c r="P1485" s="938" t="s">
        <v>364</v>
      </c>
      <c r="Q1485" s="936">
        <v>1</v>
      </c>
      <c r="R1485" s="936">
        <v>1</v>
      </c>
      <c r="S1485" s="936">
        <v>0</v>
      </c>
      <c r="T1485" s="936">
        <v>0</v>
      </c>
    </row>
    <row r="1486" spans="1:20" outlineLevel="6">
      <c r="A1486" s="936" t="s">
        <v>3352</v>
      </c>
      <c r="B1486" s="936" t="s">
        <v>3236</v>
      </c>
      <c r="C1486" s="936">
        <v>4</v>
      </c>
      <c r="D1486" s="937">
        <v>46239</v>
      </c>
      <c r="E1486" s="937">
        <v>46243</v>
      </c>
      <c r="F1486" s="937">
        <v>46254</v>
      </c>
      <c r="G1486" s="937"/>
      <c r="H1486" s="938">
        <v>119129.47</v>
      </c>
      <c r="I1486" s="937">
        <v>95303.58</v>
      </c>
      <c r="J1486" s="938">
        <v>119129.47</v>
      </c>
      <c r="K1486" s="939">
        <v>1</v>
      </c>
      <c r="L1486" s="939">
        <v>0.8</v>
      </c>
      <c r="M1486" s="936">
        <v>48</v>
      </c>
      <c r="N1486" s="936">
        <v>48</v>
      </c>
      <c r="O1486" s="936">
        <v>38</v>
      </c>
      <c r="P1486" s="938" t="s">
        <v>367</v>
      </c>
      <c r="Q1486" s="936">
        <v>1</v>
      </c>
      <c r="R1486" s="936">
        <v>0</v>
      </c>
      <c r="S1486" s="936">
        <v>1</v>
      </c>
      <c r="T1486" s="936">
        <v>0</v>
      </c>
    </row>
    <row r="1487" spans="1:20" outlineLevel="6">
      <c r="A1487" s="936" t="s">
        <v>1684</v>
      </c>
      <c r="B1487" s="936" t="s">
        <v>1062</v>
      </c>
      <c r="C1487" s="936">
        <v>3</v>
      </c>
      <c r="D1487" s="937">
        <v>46251</v>
      </c>
      <c r="E1487" s="937">
        <v>46253</v>
      </c>
      <c r="F1487" s="937">
        <v>46305</v>
      </c>
      <c r="G1487" s="937"/>
      <c r="H1487" s="937">
        <v>8265</v>
      </c>
      <c r="I1487" s="937">
        <v>2479.5</v>
      </c>
      <c r="J1487" s="938">
        <v>8265</v>
      </c>
      <c r="K1487" s="939">
        <v>1</v>
      </c>
      <c r="L1487" s="939">
        <v>0.3</v>
      </c>
      <c r="M1487" s="936">
        <v>32</v>
      </c>
      <c r="N1487" s="936">
        <v>32</v>
      </c>
      <c r="O1487" s="936">
        <v>10</v>
      </c>
      <c r="P1487" s="938" t="s">
        <v>367</v>
      </c>
      <c r="Q1487" s="936">
        <v>1</v>
      </c>
      <c r="R1487" s="936">
        <v>0</v>
      </c>
      <c r="S1487" s="936">
        <v>1</v>
      </c>
      <c r="T1487" s="936">
        <v>0</v>
      </c>
    </row>
    <row r="1488" spans="1:20" outlineLevel="6">
      <c r="A1488" s="936" t="s">
        <v>1685</v>
      </c>
      <c r="B1488" s="936" t="s">
        <v>1064</v>
      </c>
      <c r="C1488" s="936">
        <v>2</v>
      </c>
      <c r="D1488" s="937">
        <v>46254</v>
      </c>
      <c r="E1488" s="937">
        <v>46256</v>
      </c>
      <c r="F1488" s="937">
        <v>46306</v>
      </c>
      <c r="G1488" s="937"/>
      <c r="H1488" s="937">
        <v>4586.7</v>
      </c>
      <c r="I1488" s="937">
        <v>1376.01</v>
      </c>
      <c r="J1488" s="938">
        <v>4586.7</v>
      </c>
      <c r="K1488" s="939">
        <v>1</v>
      </c>
      <c r="L1488" s="939">
        <v>0.3</v>
      </c>
      <c r="M1488" s="936">
        <v>32</v>
      </c>
      <c r="N1488" s="936">
        <v>32</v>
      </c>
      <c r="O1488" s="936">
        <v>10</v>
      </c>
      <c r="P1488" s="938" t="s">
        <v>367</v>
      </c>
      <c r="Q1488" s="936">
        <v>1</v>
      </c>
      <c r="R1488" s="936">
        <v>0</v>
      </c>
      <c r="S1488" s="936">
        <v>1</v>
      </c>
      <c r="T1488" s="936">
        <v>0</v>
      </c>
    </row>
    <row r="1489" spans="1:20" outlineLevel="6">
      <c r="A1489" s="936" t="s">
        <v>1686</v>
      </c>
      <c r="B1489" s="936" t="s">
        <v>1066</v>
      </c>
      <c r="C1489" s="936">
        <v>5</v>
      </c>
      <c r="D1489" s="937">
        <v>46257</v>
      </c>
      <c r="E1489" s="937">
        <v>46261</v>
      </c>
      <c r="F1489" s="937">
        <v>46306</v>
      </c>
      <c r="G1489" s="937"/>
      <c r="H1489" s="937">
        <v>17397.900000000001</v>
      </c>
      <c r="I1489" s="937">
        <v>5219.37</v>
      </c>
      <c r="J1489" s="938">
        <v>17397.900000000001</v>
      </c>
      <c r="K1489" s="939">
        <v>1</v>
      </c>
      <c r="L1489" s="939">
        <v>0.3</v>
      </c>
      <c r="M1489" s="936">
        <v>40</v>
      </c>
      <c r="N1489" s="936">
        <v>40</v>
      </c>
      <c r="O1489" s="936">
        <v>12</v>
      </c>
      <c r="P1489" s="938" t="s">
        <v>367</v>
      </c>
      <c r="Q1489" s="936">
        <v>1</v>
      </c>
      <c r="R1489" s="936">
        <v>0</v>
      </c>
      <c r="S1489" s="936">
        <v>1</v>
      </c>
      <c r="T1489" s="936">
        <v>0</v>
      </c>
    </row>
    <row r="1490" spans="1:20" outlineLevel="6">
      <c r="A1490" s="936" t="s">
        <v>1687</v>
      </c>
      <c r="B1490" s="936" t="s">
        <v>1068</v>
      </c>
      <c r="C1490" s="936">
        <v>3</v>
      </c>
      <c r="D1490" s="937">
        <v>46263</v>
      </c>
      <c r="E1490" s="937">
        <v>46265</v>
      </c>
      <c r="F1490" s="937">
        <v>46307</v>
      </c>
      <c r="G1490" s="937"/>
      <c r="H1490" s="937">
        <v>127638.72</v>
      </c>
      <c r="I1490" s="937">
        <v>38291.620000000003</v>
      </c>
      <c r="J1490" s="938">
        <v>127638.72</v>
      </c>
      <c r="K1490" s="939">
        <v>1</v>
      </c>
      <c r="L1490" s="939">
        <v>0.3</v>
      </c>
      <c r="M1490" s="936">
        <v>40</v>
      </c>
      <c r="N1490" s="936">
        <v>40</v>
      </c>
      <c r="O1490" s="936">
        <v>12</v>
      </c>
      <c r="P1490" s="938" t="s">
        <v>367</v>
      </c>
      <c r="Q1490" s="936">
        <v>1</v>
      </c>
      <c r="R1490" s="936">
        <v>0</v>
      </c>
      <c r="S1490" s="936">
        <v>1</v>
      </c>
      <c r="T1490" s="936">
        <v>0</v>
      </c>
    </row>
    <row r="1491" spans="1:20" outlineLevel="6">
      <c r="A1491" s="996" t="s">
        <v>1688</v>
      </c>
      <c r="B1491" s="996" t="s">
        <v>1070</v>
      </c>
      <c r="C1491" s="996">
        <v>3</v>
      </c>
      <c r="D1491" s="997">
        <v>46266</v>
      </c>
      <c r="E1491" s="997">
        <v>46268</v>
      </c>
      <c r="F1491" s="997">
        <v>46305</v>
      </c>
      <c r="G1491" s="997"/>
      <c r="H1491" s="997">
        <v>4224</v>
      </c>
      <c r="I1491" s="997">
        <v>1267.2</v>
      </c>
      <c r="J1491" s="998">
        <v>4224</v>
      </c>
      <c r="K1491" s="999">
        <v>1</v>
      </c>
      <c r="L1491" s="999">
        <v>0.3</v>
      </c>
      <c r="M1491" s="996">
        <v>32</v>
      </c>
      <c r="N1491" s="996">
        <v>32</v>
      </c>
      <c r="O1491" s="996">
        <v>10</v>
      </c>
      <c r="P1491" s="998" t="s">
        <v>367</v>
      </c>
      <c r="Q1491" s="996">
        <v>1</v>
      </c>
      <c r="R1491" s="996">
        <v>0</v>
      </c>
      <c r="S1491" s="996">
        <v>1</v>
      </c>
      <c r="T1491" s="996">
        <v>0</v>
      </c>
    </row>
    <row r="1492" spans="1:20" outlineLevel="6">
      <c r="A1492" s="936" t="s">
        <v>1689</v>
      </c>
      <c r="B1492" s="936" t="s">
        <v>1072</v>
      </c>
      <c r="C1492" s="936">
        <v>4</v>
      </c>
      <c r="D1492" s="937">
        <v>46270</v>
      </c>
      <c r="E1492" s="937">
        <v>46273</v>
      </c>
      <c r="F1492" s="937">
        <v>46308</v>
      </c>
      <c r="G1492" s="937"/>
      <c r="H1492" s="937">
        <v>22245.48</v>
      </c>
      <c r="I1492" s="937">
        <v>6673.64</v>
      </c>
      <c r="J1492" s="938">
        <v>22245.48</v>
      </c>
      <c r="K1492" s="939">
        <v>1</v>
      </c>
      <c r="L1492" s="939">
        <v>0.3</v>
      </c>
      <c r="M1492" s="936">
        <v>40</v>
      </c>
      <c r="N1492" s="936">
        <v>40</v>
      </c>
      <c r="O1492" s="936">
        <v>12</v>
      </c>
      <c r="P1492" s="936" t="s">
        <v>367</v>
      </c>
      <c r="Q1492" s="936">
        <v>1</v>
      </c>
      <c r="R1492" s="936">
        <v>0</v>
      </c>
      <c r="S1492" s="936">
        <v>1</v>
      </c>
      <c r="T1492" s="936">
        <v>0</v>
      </c>
    </row>
    <row r="1493" spans="1:20" outlineLevel="5">
      <c r="A1493" s="986" t="s">
        <v>1073</v>
      </c>
      <c r="B1493" s="986"/>
      <c r="C1493" s="986">
        <v>25</v>
      </c>
      <c r="D1493" s="987">
        <v>46274</v>
      </c>
      <c r="E1493" s="987">
        <v>46303</v>
      </c>
      <c r="F1493" s="987">
        <v>46305</v>
      </c>
      <c r="G1493" s="987"/>
      <c r="H1493" s="987">
        <v>43146</v>
      </c>
      <c r="I1493" s="987">
        <v>12943.8</v>
      </c>
      <c r="J1493" s="988">
        <v>43146</v>
      </c>
      <c r="K1493" s="989">
        <v>1</v>
      </c>
      <c r="L1493" s="989">
        <v>0.3</v>
      </c>
      <c r="M1493" s="986">
        <v>272</v>
      </c>
      <c r="N1493" s="986">
        <v>272</v>
      </c>
      <c r="O1493" s="986">
        <v>82</v>
      </c>
      <c r="P1493" s="988"/>
      <c r="Q1493" s="986">
        <v>7</v>
      </c>
      <c r="R1493" s="986">
        <v>0</v>
      </c>
      <c r="S1493" s="986">
        <v>7</v>
      </c>
      <c r="T1493" s="986">
        <v>0</v>
      </c>
    </row>
    <row r="1494" spans="1:20" outlineLevel="6">
      <c r="A1494" s="936" t="s">
        <v>1696</v>
      </c>
      <c r="B1494" s="936" t="s">
        <v>1087</v>
      </c>
      <c r="C1494" s="936">
        <v>3</v>
      </c>
      <c r="D1494" s="937">
        <v>46274</v>
      </c>
      <c r="E1494" s="937">
        <v>46277</v>
      </c>
      <c r="F1494" s="937">
        <v>46306</v>
      </c>
      <c r="G1494" s="937"/>
      <c r="H1494" s="937">
        <v>619.79999999999995</v>
      </c>
      <c r="I1494" s="937">
        <v>185.94</v>
      </c>
      <c r="J1494" s="938">
        <v>619.79999999999995</v>
      </c>
      <c r="K1494" s="939">
        <v>1</v>
      </c>
      <c r="L1494" s="939">
        <v>0.3</v>
      </c>
      <c r="M1494" s="936">
        <v>40</v>
      </c>
      <c r="N1494" s="936">
        <v>40</v>
      </c>
      <c r="O1494" s="936">
        <v>12</v>
      </c>
      <c r="P1494" s="938" t="s">
        <v>367</v>
      </c>
      <c r="Q1494" s="936">
        <v>1</v>
      </c>
      <c r="R1494" s="936">
        <v>0</v>
      </c>
      <c r="S1494" s="936">
        <v>1</v>
      </c>
      <c r="T1494" s="936">
        <v>0</v>
      </c>
    </row>
    <row r="1495" spans="1:20" outlineLevel="6">
      <c r="A1495" s="936" t="s">
        <v>1690</v>
      </c>
      <c r="B1495" s="936" t="s">
        <v>1075</v>
      </c>
      <c r="C1495" s="936">
        <v>3</v>
      </c>
      <c r="D1495" s="937">
        <v>46278</v>
      </c>
      <c r="E1495" s="937">
        <v>46280</v>
      </c>
      <c r="F1495" s="937">
        <v>46307</v>
      </c>
      <c r="G1495" s="937"/>
      <c r="H1495" s="937">
        <v>619.79999999999995</v>
      </c>
      <c r="I1495" s="937">
        <v>185.94</v>
      </c>
      <c r="J1495" s="938">
        <v>619.79999999999995</v>
      </c>
      <c r="K1495" s="939">
        <v>1</v>
      </c>
      <c r="L1495" s="939">
        <v>0.3</v>
      </c>
      <c r="M1495" s="936">
        <v>32</v>
      </c>
      <c r="N1495" s="936">
        <v>32</v>
      </c>
      <c r="O1495" s="936">
        <v>10</v>
      </c>
      <c r="P1495" s="938" t="s">
        <v>367</v>
      </c>
      <c r="Q1495" s="936">
        <v>1</v>
      </c>
      <c r="R1495" s="936">
        <v>0</v>
      </c>
      <c r="S1495" s="936">
        <v>1</v>
      </c>
      <c r="T1495" s="936">
        <v>0</v>
      </c>
    </row>
    <row r="1496" spans="1:20" outlineLevel="6">
      <c r="A1496" s="936" t="s">
        <v>1691</v>
      </c>
      <c r="B1496" s="936" t="s">
        <v>1077</v>
      </c>
      <c r="C1496" s="936">
        <v>4</v>
      </c>
      <c r="D1496" s="937">
        <v>46281</v>
      </c>
      <c r="E1496" s="937">
        <v>46285</v>
      </c>
      <c r="F1496" s="937">
        <v>46307</v>
      </c>
      <c r="G1496" s="937"/>
      <c r="H1496" s="937">
        <v>3718.8</v>
      </c>
      <c r="I1496" s="937">
        <v>1115.6400000000001</v>
      </c>
      <c r="J1496" s="938">
        <v>3718.8</v>
      </c>
      <c r="K1496" s="939">
        <v>1</v>
      </c>
      <c r="L1496" s="939">
        <v>0.3</v>
      </c>
      <c r="M1496" s="936">
        <v>40</v>
      </c>
      <c r="N1496" s="936">
        <v>40</v>
      </c>
      <c r="O1496" s="936">
        <v>12</v>
      </c>
      <c r="P1496" s="938" t="s">
        <v>367</v>
      </c>
      <c r="Q1496" s="936">
        <v>1</v>
      </c>
      <c r="R1496" s="936">
        <v>0</v>
      </c>
      <c r="S1496" s="936">
        <v>1</v>
      </c>
      <c r="T1496" s="936">
        <v>0</v>
      </c>
    </row>
    <row r="1497" spans="1:20" outlineLevel="6">
      <c r="A1497" s="936" t="s">
        <v>1692</v>
      </c>
      <c r="B1497" s="936" t="s">
        <v>1079</v>
      </c>
      <c r="C1497" s="936">
        <v>4</v>
      </c>
      <c r="D1497" s="937">
        <v>46286</v>
      </c>
      <c r="E1497" s="937">
        <v>46291</v>
      </c>
      <c r="F1497" s="937">
        <v>46308</v>
      </c>
      <c r="G1497" s="937"/>
      <c r="H1497" s="937">
        <v>15249.12</v>
      </c>
      <c r="I1497" s="937">
        <v>4574.74</v>
      </c>
      <c r="J1497" s="938">
        <v>15249.12</v>
      </c>
      <c r="K1497" s="939">
        <v>1</v>
      </c>
      <c r="L1497" s="939">
        <v>0.3</v>
      </c>
      <c r="M1497" s="936">
        <v>40</v>
      </c>
      <c r="N1497" s="936">
        <v>40</v>
      </c>
      <c r="O1497" s="936">
        <v>12</v>
      </c>
      <c r="P1497" s="938" t="s">
        <v>367</v>
      </c>
      <c r="Q1497" s="936">
        <v>1</v>
      </c>
      <c r="R1497" s="936">
        <v>0</v>
      </c>
      <c r="S1497" s="936">
        <v>1</v>
      </c>
      <c r="T1497" s="936">
        <v>0</v>
      </c>
    </row>
    <row r="1498" spans="1:20" outlineLevel="6">
      <c r="A1498" s="936" t="s">
        <v>1693</v>
      </c>
      <c r="B1498" s="936" t="s">
        <v>1081</v>
      </c>
      <c r="C1498" s="936">
        <v>4</v>
      </c>
      <c r="D1498" s="937">
        <v>46292</v>
      </c>
      <c r="E1498" s="937">
        <v>46295</v>
      </c>
      <c r="F1498" s="937">
        <v>46305</v>
      </c>
      <c r="G1498" s="937"/>
      <c r="H1498" s="937">
        <v>1446.48</v>
      </c>
      <c r="I1498" s="937">
        <v>433.94</v>
      </c>
      <c r="J1498" s="938">
        <v>1446.48</v>
      </c>
      <c r="K1498" s="939">
        <v>1</v>
      </c>
      <c r="L1498" s="939">
        <v>0.3</v>
      </c>
      <c r="M1498" s="936">
        <v>40</v>
      </c>
      <c r="N1498" s="936">
        <v>40</v>
      </c>
      <c r="O1498" s="936">
        <v>12</v>
      </c>
      <c r="P1498" s="936" t="s">
        <v>367</v>
      </c>
      <c r="Q1498" s="936">
        <v>1</v>
      </c>
      <c r="R1498" s="936">
        <v>0</v>
      </c>
      <c r="S1498" s="936">
        <v>1</v>
      </c>
      <c r="T1498" s="936">
        <v>0</v>
      </c>
    </row>
    <row r="1499" spans="1:20" outlineLevel="6">
      <c r="A1499" s="996" t="s">
        <v>1694</v>
      </c>
      <c r="B1499" s="996" t="s">
        <v>1083</v>
      </c>
      <c r="C1499" s="996">
        <v>4</v>
      </c>
      <c r="D1499" s="997">
        <v>46296</v>
      </c>
      <c r="E1499" s="997">
        <v>46300</v>
      </c>
      <c r="F1499" s="997">
        <v>46305</v>
      </c>
      <c r="G1499" s="997"/>
      <c r="H1499" s="997">
        <v>6612</v>
      </c>
      <c r="I1499" s="997">
        <v>1983.6</v>
      </c>
      <c r="J1499" s="998">
        <v>6612</v>
      </c>
      <c r="K1499" s="999">
        <v>1</v>
      </c>
      <c r="L1499" s="999">
        <v>0.3</v>
      </c>
      <c r="M1499" s="996">
        <v>40</v>
      </c>
      <c r="N1499" s="996">
        <v>40</v>
      </c>
      <c r="O1499" s="996">
        <v>12</v>
      </c>
      <c r="P1499" s="998" t="s">
        <v>367</v>
      </c>
      <c r="Q1499" s="996">
        <v>1</v>
      </c>
      <c r="R1499" s="996">
        <v>0</v>
      </c>
      <c r="S1499" s="996">
        <v>1</v>
      </c>
      <c r="T1499" s="996">
        <v>0</v>
      </c>
    </row>
    <row r="1500" spans="1:20" outlineLevel="6">
      <c r="A1500" s="936" t="s">
        <v>1695</v>
      </c>
      <c r="B1500" s="936" t="s">
        <v>1085</v>
      </c>
      <c r="C1500" s="936">
        <v>3</v>
      </c>
      <c r="D1500" s="937">
        <v>46301</v>
      </c>
      <c r="E1500" s="937">
        <v>46303</v>
      </c>
      <c r="F1500" s="937">
        <v>46305</v>
      </c>
      <c r="G1500" s="937"/>
      <c r="H1500" s="937">
        <v>14880</v>
      </c>
      <c r="I1500" s="937">
        <v>4464</v>
      </c>
      <c r="J1500" s="938">
        <v>14880</v>
      </c>
      <c r="K1500" s="939">
        <v>1</v>
      </c>
      <c r="L1500" s="939">
        <v>0.3</v>
      </c>
      <c r="M1500" s="936">
        <v>40</v>
      </c>
      <c r="N1500" s="936">
        <v>40</v>
      </c>
      <c r="O1500" s="936">
        <v>12</v>
      </c>
      <c r="P1500" s="938" t="s">
        <v>367</v>
      </c>
      <c r="Q1500" s="936">
        <v>1</v>
      </c>
      <c r="R1500" s="936">
        <v>0</v>
      </c>
      <c r="S1500" s="936">
        <v>1</v>
      </c>
      <c r="T1500" s="936">
        <v>0</v>
      </c>
    </row>
    <row r="1501" spans="1:20" outlineLevel="5">
      <c r="A1501" s="986" t="s">
        <v>1088</v>
      </c>
      <c r="B1501" s="986"/>
      <c r="C1501" s="986">
        <v>32</v>
      </c>
      <c r="D1501" s="987">
        <v>46278</v>
      </c>
      <c r="E1501" s="987">
        <v>46315</v>
      </c>
      <c r="F1501" s="987">
        <v>46305</v>
      </c>
      <c r="G1501" s="987"/>
      <c r="H1501" s="987">
        <v>13325.1</v>
      </c>
      <c r="I1501" s="987">
        <v>4177.26</v>
      </c>
      <c r="J1501" s="988">
        <v>13924.2</v>
      </c>
      <c r="K1501" s="989">
        <v>0.95699999999999996</v>
      </c>
      <c r="L1501" s="989">
        <v>0.3</v>
      </c>
      <c r="M1501" s="986">
        <v>136</v>
      </c>
      <c r="N1501" s="986">
        <v>116</v>
      </c>
      <c r="O1501" s="986">
        <v>41</v>
      </c>
      <c r="P1501" s="988"/>
      <c r="Q1501" s="986">
        <v>4</v>
      </c>
      <c r="R1501" s="986">
        <v>0</v>
      </c>
      <c r="S1501" s="986">
        <v>4</v>
      </c>
      <c r="T1501" s="986">
        <v>0</v>
      </c>
    </row>
    <row r="1502" spans="1:20" outlineLevel="6">
      <c r="A1502" s="936" t="s">
        <v>1697</v>
      </c>
      <c r="B1502" s="936" t="s">
        <v>1090</v>
      </c>
      <c r="C1502" s="936">
        <v>8</v>
      </c>
      <c r="D1502" s="937">
        <v>46278</v>
      </c>
      <c r="E1502" s="937">
        <v>46286</v>
      </c>
      <c r="F1502" s="937">
        <v>46305</v>
      </c>
      <c r="G1502" s="937"/>
      <c r="H1502" s="937">
        <v>1983.6</v>
      </c>
      <c r="I1502" s="937">
        <v>595.08000000000004</v>
      </c>
      <c r="J1502" s="938">
        <v>1983.6</v>
      </c>
      <c r="K1502" s="939">
        <v>1</v>
      </c>
      <c r="L1502" s="939">
        <v>0.3</v>
      </c>
      <c r="M1502" s="936">
        <v>32</v>
      </c>
      <c r="N1502" s="936">
        <v>32</v>
      </c>
      <c r="O1502" s="936">
        <v>10</v>
      </c>
      <c r="P1502" s="938" t="s">
        <v>367</v>
      </c>
      <c r="Q1502" s="936">
        <v>1</v>
      </c>
      <c r="R1502" s="936">
        <v>0</v>
      </c>
      <c r="S1502" s="936">
        <v>1</v>
      </c>
      <c r="T1502" s="936">
        <v>0</v>
      </c>
    </row>
    <row r="1503" spans="1:20" outlineLevel="6">
      <c r="A1503" s="936" t="s">
        <v>1698</v>
      </c>
      <c r="B1503" s="936" t="s">
        <v>1092</v>
      </c>
      <c r="C1503" s="936">
        <v>8</v>
      </c>
      <c r="D1503" s="937">
        <v>46287</v>
      </c>
      <c r="E1503" s="937">
        <v>46296</v>
      </c>
      <c r="F1503" s="937">
        <v>46305</v>
      </c>
      <c r="G1503" s="937"/>
      <c r="H1503" s="937">
        <v>2644.8</v>
      </c>
      <c r="I1503" s="937">
        <v>793.44</v>
      </c>
      <c r="J1503" s="938">
        <v>2644.8</v>
      </c>
      <c r="K1503" s="939">
        <v>1</v>
      </c>
      <c r="L1503" s="939">
        <v>0.3</v>
      </c>
      <c r="M1503" s="936">
        <v>24</v>
      </c>
      <c r="N1503" s="936">
        <v>24</v>
      </c>
      <c r="O1503" s="936">
        <v>7</v>
      </c>
      <c r="P1503" s="938" t="s">
        <v>367</v>
      </c>
      <c r="Q1503" s="936">
        <v>1</v>
      </c>
      <c r="R1503" s="936">
        <v>0</v>
      </c>
      <c r="S1503" s="936">
        <v>1</v>
      </c>
      <c r="T1503" s="936">
        <v>0</v>
      </c>
    </row>
    <row r="1504" spans="1:20" outlineLevel="6">
      <c r="A1504" s="996" t="s">
        <v>1699</v>
      </c>
      <c r="B1504" s="996" t="s">
        <v>1094</v>
      </c>
      <c r="C1504" s="996">
        <v>8</v>
      </c>
      <c r="D1504" s="997">
        <v>46298</v>
      </c>
      <c r="E1504" s="997">
        <v>46306</v>
      </c>
      <c r="F1504" s="997">
        <v>46305</v>
      </c>
      <c r="G1504" s="997"/>
      <c r="H1504" s="998">
        <v>8097.6</v>
      </c>
      <c r="I1504" s="998">
        <v>2429.2800000000002</v>
      </c>
      <c r="J1504" s="998">
        <v>8097.6</v>
      </c>
      <c r="K1504" s="1005">
        <v>1</v>
      </c>
      <c r="L1504" s="1005">
        <v>0.3</v>
      </c>
      <c r="M1504" s="998">
        <v>40</v>
      </c>
      <c r="N1504" s="996">
        <v>40</v>
      </c>
      <c r="O1504" s="996">
        <v>12</v>
      </c>
      <c r="P1504" s="998" t="s">
        <v>367</v>
      </c>
      <c r="Q1504" s="996">
        <v>1</v>
      </c>
      <c r="R1504" s="996">
        <v>0</v>
      </c>
      <c r="S1504" s="996">
        <v>1</v>
      </c>
      <c r="T1504" s="996">
        <v>0</v>
      </c>
    </row>
    <row r="1505" spans="1:20" outlineLevel="6">
      <c r="A1505" s="936" t="s">
        <v>1700</v>
      </c>
      <c r="B1505" s="936" t="s">
        <v>1096</v>
      </c>
      <c r="C1505" s="936">
        <v>8</v>
      </c>
      <c r="D1505" s="937">
        <v>46307</v>
      </c>
      <c r="E1505" s="937">
        <v>46315</v>
      </c>
      <c r="F1505" s="937">
        <v>46305</v>
      </c>
      <c r="G1505" s="937"/>
      <c r="H1505" s="937">
        <v>599.1</v>
      </c>
      <c r="I1505" s="936">
        <v>359.46</v>
      </c>
      <c r="J1505" s="938">
        <v>1198.2</v>
      </c>
      <c r="K1505" s="939">
        <v>0.5</v>
      </c>
      <c r="L1505" s="939">
        <v>0.3</v>
      </c>
      <c r="M1505" s="938">
        <v>40</v>
      </c>
      <c r="N1505" s="936">
        <v>20</v>
      </c>
      <c r="O1505" s="936">
        <v>12</v>
      </c>
      <c r="P1505" s="938" t="s">
        <v>367</v>
      </c>
      <c r="Q1505" s="936">
        <v>1</v>
      </c>
      <c r="R1505" s="936">
        <v>0</v>
      </c>
      <c r="S1505" s="936">
        <v>1</v>
      </c>
      <c r="T1505" s="936">
        <v>0</v>
      </c>
    </row>
    <row r="1506" spans="1:20" outlineLevel="4">
      <c r="A1506" s="981" t="s">
        <v>1097</v>
      </c>
      <c r="B1506" s="981"/>
      <c r="C1506" s="981">
        <v>107</v>
      </c>
      <c r="D1506" s="982">
        <v>46190</v>
      </c>
      <c r="E1506" s="982">
        <v>46315</v>
      </c>
      <c r="F1506" s="982">
        <v>46190</v>
      </c>
      <c r="G1506" s="982"/>
      <c r="H1506" s="983">
        <v>176403.24</v>
      </c>
      <c r="I1506" s="983">
        <v>155574</v>
      </c>
      <c r="J1506" s="983">
        <v>190576.2</v>
      </c>
      <c r="K1506" s="984">
        <v>0.92559999999999998</v>
      </c>
      <c r="L1506" s="984">
        <v>0.81630000000000003</v>
      </c>
      <c r="M1506" s="983">
        <v>164</v>
      </c>
      <c r="N1506" s="981">
        <v>97</v>
      </c>
      <c r="O1506" s="981">
        <v>74</v>
      </c>
      <c r="P1506" s="983"/>
      <c r="Q1506" s="981">
        <v>4</v>
      </c>
      <c r="R1506" s="981">
        <v>2</v>
      </c>
      <c r="S1506" s="981">
        <v>1</v>
      </c>
      <c r="T1506" s="981">
        <v>1</v>
      </c>
    </row>
    <row r="1507" spans="1:20" outlineLevel="5">
      <c r="A1507" s="936" t="s">
        <v>1702</v>
      </c>
      <c r="B1507" s="936" t="s">
        <v>3237</v>
      </c>
      <c r="C1507" s="936">
        <v>7</v>
      </c>
      <c r="D1507" s="937">
        <v>46190</v>
      </c>
      <c r="E1507" s="937">
        <v>46197</v>
      </c>
      <c r="F1507" s="937">
        <v>46190</v>
      </c>
      <c r="G1507" s="937">
        <v>46197</v>
      </c>
      <c r="H1507" s="938">
        <v>38893.5</v>
      </c>
      <c r="I1507" s="938">
        <v>38893.5</v>
      </c>
      <c r="J1507" s="938">
        <v>38893.5</v>
      </c>
      <c r="K1507" s="939">
        <v>1</v>
      </c>
      <c r="L1507" s="939">
        <v>1</v>
      </c>
      <c r="M1507" s="938">
        <v>22</v>
      </c>
      <c r="N1507" s="936">
        <v>22</v>
      </c>
      <c r="O1507" s="936">
        <v>22</v>
      </c>
      <c r="P1507" s="938" t="s">
        <v>364</v>
      </c>
      <c r="Q1507" s="936">
        <v>1</v>
      </c>
      <c r="R1507" s="936">
        <v>1</v>
      </c>
      <c r="S1507" s="936">
        <v>0</v>
      </c>
      <c r="T1507" s="936">
        <v>0</v>
      </c>
    </row>
    <row r="1508" spans="1:20" outlineLevel="5">
      <c r="A1508" s="936" t="s">
        <v>1701</v>
      </c>
      <c r="B1508" s="936" t="s">
        <v>1099</v>
      </c>
      <c r="C1508" s="936">
        <v>5</v>
      </c>
      <c r="D1508" s="937">
        <v>46305</v>
      </c>
      <c r="E1508" s="937">
        <v>46309</v>
      </c>
      <c r="F1508" s="937">
        <v>46254</v>
      </c>
      <c r="G1508" s="937"/>
      <c r="H1508" s="938">
        <v>86430</v>
      </c>
      <c r="I1508" s="938">
        <v>69144</v>
      </c>
      <c r="J1508" s="938">
        <v>86430</v>
      </c>
      <c r="K1508" s="939">
        <v>1</v>
      </c>
      <c r="L1508" s="939">
        <v>0.8</v>
      </c>
      <c r="M1508" s="936">
        <v>32</v>
      </c>
      <c r="N1508" s="936">
        <v>32</v>
      </c>
      <c r="O1508" s="936">
        <v>26</v>
      </c>
      <c r="P1508" s="938" t="s">
        <v>367</v>
      </c>
      <c r="Q1508" s="936">
        <v>1</v>
      </c>
      <c r="R1508" s="936">
        <v>0</v>
      </c>
      <c r="S1508" s="936">
        <v>1</v>
      </c>
      <c r="T1508" s="936">
        <v>0</v>
      </c>
    </row>
    <row r="1509" spans="1:20" outlineLevel="5">
      <c r="A1509" s="996" t="s">
        <v>3353</v>
      </c>
      <c r="B1509" s="996" t="s">
        <v>3239</v>
      </c>
      <c r="C1509" s="996">
        <v>3</v>
      </c>
      <c r="D1509" s="997">
        <v>46307</v>
      </c>
      <c r="E1509" s="997">
        <v>46309</v>
      </c>
      <c r="F1509" s="997">
        <v>46214</v>
      </c>
      <c r="G1509" s="997">
        <v>46233</v>
      </c>
      <c r="H1509" s="997">
        <v>47536.5</v>
      </c>
      <c r="I1509" s="998">
        <v>47536.5</v>
      </c>
      <c r="J1509" s="998">
        <v>47536.5</v>
      </c>
      <c r="K1509" s="999">
        <v>1</v>
      </c>
      <c r="L1509" s="999">
        <v>1</v>
      </c>
      <c r="M1509" s="998">
        <v>26</v>
      </c>
      <c r="N1509" s="996">
        <v>26</v>
      </c>
      <c r="O1509" s="996">
        <v>26</v>
      </c>
      <c r="P1509" s="998" t="s">
        <v>364</v>
      </c>
      <c r="Q1509" s="996">
        <v>1</v>
      </c>
      <c r="R1509" s="996">
        <v>1</v>
      </c>
      <c r="S1509" s="996">
        <v>0</v>
      </c>
      <c r="T1509" s="996">
        <v>0</v>
      </c>
    </row>
    <row r="1510" spans="1:20" outlineLevel="5">
      <c r="A1510" s="936" t="s">
        <v>1703</v>
      </c>
      <c r="B1510" s="936" t="s">
        <v>1102</v>
      </c>
      <c r="C1510" s="936">
        <v>5</v>
      </c>
      <c r="D1510" s="937">
        <v>46310</v>
      </c>
      <c r="E1510" s="937">
        <v>46315</v>
      </c>
      <c r="F1510" s="936"/>
      <c r="G1510" s="937"/>
      <c r="H1510" s="937">
        <v>3543.24</v>
      </c>
      <c r="I1510" s="936">
        <v>0</v>
      </c>
      <c r="J1510" s="938">
        <v>17716.2</v>
      </c>
      <c r="K1510" s="939">
        <v>0.2</v>
      </c>
      <c r="L1510" s="939">
        <v>0</v>
      </c>
      <c r="M1510" s="938">
        <v>84</v>
      </c>
      <c r="N1510" s="936">
        <v>17</v>
      </c>
      <c r="O1510" s="936">
        <v>0</v>
      </c>
      <c r="P1510" s="938" t="s">
        <v>367</v>
      </c>
      <c r="Q1510" s="936">
        <v>1</v>
      </c>
      <c r="R1510" s="936">
        <v>0</v>
      </c>
      <c r="S1510" s="936">
        <v>0</v>
      </c>
      <c r="T1510" s="936">
        <v>1</v>
      </c>
    </row>
    <row r="1511" spans="1:20" outlineLevel="4">
      <c r="A1511" s="981" t="s">
        <v>1103</v>
      </c>
      <c r="B1511" s="981"/>
      <c r="C1511" s="981">
        <v>32</v>
      </c>
      <c r="D1511" s="982">
        <v>46316</v>
      </c>
      <c r="E1511" s="982">
        <v>46352</v>
      </c>
      <c r="F1511" s="982">
        <v>46233</v>
      </c>
      <c r="G1511" s="982"/>
      <c r="H1511" s="982">
        <v>0</v>
      </c>
      <c r="I1511" s="983">
        <v>5022</v>
      </c>
      <c r="J1511" s="983">
        <v>7440</v>
      </c>
      <c r="K1511" s="984">
        <v>0</v>
      </c>
      <c r="L1511" s="984">
        <v>0.67500000000000004</v>
      </c>
      <c r="M1511" s="981">
        <v>236</v>
      </c>
      <c r="N1511" s="981">
        <v>0</v>
      </c>
      <c r="O1511" s="981">
        <v>162</v>
      </c>
      <c r="P1511" s="983"/>
      <c r="Q1511" s="981">
        <v>4</v>
      </c>
      <c r="R1511" s="981">
        <v>1</v>
      </c>
      <c r="S1511" s="981">
        <v>2</v>
      </c>
      <c r="T1511" s="981">
        <v>1</v>
      </c>
    </row>
    <row r="1512" spans="1:20" outlineLevel="5">
      <c r="A1512" s="936" t="s">
        <v>1704</v>
      </c>
      <c r="B1512" s="936" t="s">
        <v>1105</v>
      </c>
      <c r="C1512" s="936">
        <v>8</v>
      </c>
      <c r="D1512" s="937">
        <v>46316</v>
      </c>
      <c r="E1512" s="937">
        <v>46324</v>
      </c>
      <c r="F1512" s="937">
        <v>46233</v>
      </c>
      <c r="G1512" s="937">
        <v>46261</v>
      </c>
      <c r="H1512" s="937">
        <v>0</v>
      </c>
      <c r="I1512" s="938">
        <v>2232</v>
      </c>
      <c r="J1512" s="938">
        <v>2232</v>
      </c>
      <c r="K1512" s="939">
        <v>0</v>
      </c>
      <c r="L1512" s="939">
        <v>1</v>
      </c>
      <c r="M1512" s="936">
        <v>92</v>
      </c>
      <c r="N1512" s="936">
        <v>0</v>
      </c>
      <c r="O1512" s="936">
        <v>92</v>
      </c>
      <c r="P1512" s="938" t="s">
        <v>364</v>
      </c>
      <c r="Q1512" s="936">
        <v>1</v>
      </c>
      <c r="R1512" s="936">
        <v>1</v>
      </c>
      <c r="S1512" s="936">
        <v>0</v>
      </c>
      <c r="T1512" s="936">
        <v>0</v>
      </c>
    </row>
    <row r="1513" spans="1:20" outlineLevel="5">
      <c r="A1513" s="936" t="s">
        <v>1705</v>
      </c>
      <c r="B1513" s="936" t="s">
        <v>1107</v>
      </c>
      <c r="C1513" s="936">
        <v>8</v>
      </c>
      <c r="D1513" s="937">
        <v>46326</v>
      </c>
      <c r="E1513" s="937">
        <v>46334</v>
      </c>
      <c r="F1513" s="937">
        <v>46254</v>
      </c>
      <c r="G1513" s="937"/>
      <c r="H1513" s="937">
        <v>0</v>
      </c>
      <c r="I1513" s="937">
        <v>1897.2</v>
      </c>
      <c r="J1513" s="938">
        <v>2232</v>
      </c>
      <c r="K1513" s="939">
        <v>0</v>
      </c>
      <c r="L1513" s="939">
        <v>0.85</v>
      </c>
      <c r="M1513" s="936">
        <v>48</v>
      </c>
      <c r="N1513" s="936">
        <v>0</v>
      </c>
      <c r="O1513" s="936">
        <v>41</v>
      </c>
      <c r="P1513" s="938" t="s">
        <v>367</v>
      </c>
      <c r="Q1513" s="936">
        <v>1</v>
      </c>
      <c r="R1513" s="936">
        <v>0</v>
      </c>
      <c r="S1513" s="936">
        <v>1</v>
      </c>
      <c r="T1513" s="936">
        <v>0</v>
      </c>
    </row>
    <row r="1514" spans="1:20" outlineLevel="5">
      <c r="A1514" s="1000" t="s">
        <v>1706</v>
      </c>
      <c r="B1514" s="1000" t="s">
        <v>1109</v>
      </c>
      <c r="C1514" s="1000">
        <v>8</v>
      </c>
      <c r="D1514" s="1001">
        <v>46335</v>
      </c>
      <c r="E1514" s="1001">
        <v>46343</v>
      </c>
      <c r="F1514" s="1001"/>
      <c r="G1514" s="1001"/>
      <c r="H1514" s="1002">
        <v>0</v>
      </c>
      <c r="I1514" s="1002">
        <v>0</v>
      </c>
      <c r="J1514" s="1002">
        <v>1488</v>
      </c>
      <c r="K1514" s="1003">
        <v>0</v>
      </c>
      <c r="L1514" s="1003">
        <v>0</v>
      </c>
      <c r="M1514" s="1002">
        <v>48</v>
      </c>
      <c r="N1514" s="1000">
        <v>0</v>
      </c>
      <c r="O1514" s="1000">
        <v>0</v>
      </c>
      <c r="P1514" s="1002" t="s">
        <v>367</v>
      </c>
      <c r="Q1514" s="1000">
        <v>1</v>
      </c>
      <c r="R1514" s="1000">
        <v>0</v>
      </c>
      <c r="S1514" s="1000">
        <v>0</v>
      </c>
      <c r="T1514" s="1000">
        <v>1</v>
      </c>
    </row>
    <row r="1515" spans="1:20" outlineLevel="5">
      <c r="A1515" s="1000" t="s">
        <v>1707</v>
      </c>
      <c r="B1515" s="1000" t="s">
        <v>1111</v>
      </c>
      <c r="C1515" s="1000">
        <v>8</v>
      </c>
      <c r="D1515" s="1001">
        <v>46344</v>
      </c>
      <c r="E1515" s="1001">
        <v>46352</v>
      </c>
      <c r="F1515" s="1001">
        <v>46261</v>
      </c>
      <c r="G1515" s="1001"/>
      <c r="H1515" s="1002">
        <v>0</v>
      </c>
      <c r="I1515" s="1002">
        <v>892.8</v>
      </c>
      <c r="J1515" s="1002">
        <v>1488</v>
      </c>
      <c r="K1515" s="1003">
        <v>0</v>
      </c>
      <c r="L1515" s="1003">
        <v>0.6</v>
      </c>
      <c r="M1515" s="1002">
        <v>48</v>
      </c>
      <c r="N1515" s="1000">
        <v>0</v>
      </c>
      <c r="O1515" s="1000">
        <v>29</v>
      </c>
      <c r="P1515" s="1002" t="s">
        <v>367</v>
      </c>
      <c r="Q1515" s="1000">
        <v>1</v>
      </c>
      <c r="R1515" s="1000">
        <v>0</v>
      </c>
      <c r="S1515" s="1000">
        <v>1</v>
      </c>
      <c r="T1515" s="1000">
        <v>0</v>
      </c>
    </row>
    <row r="1516" spans="1:20" outlineLevel="3">
      <c r="A1516" s="967" t="s">
        <v>1112</v>
      </c>
      <c r="B1516" s="967"/>
      <c r="C1516" s="967">
        <v>139</v>
      </c>
      <c r="D1516" s="968">
        <v>46173</v>
      </c>
      <c r="E1516" s="968">
        <v>46335</v>
      </c>
      <c r="F1516" s="968">
        <v>46172</v>
      </c>
      <c r="G1516" s="968"/>
      <c r="H1516" s="969">
        <v>1059465.6200000001</v>
      </c>
      <c r="I1516" s="969">
        <v>1085198.47</v>
      </c>
      <c r="J1516" s="969">
        <v>1252052.3999999999</v>
      </c>
      <c r="K1516" s="971">
        <v>0.84619999999999995</v>
      </c>
      <c r="L1516" s="971">
        <v>0.86670000000000003</v>
      </c>
      <c r="M1516" s="969">
        <v>392</v>
      </c>
      <c r="N1516" s="967">
        <v>278</v>
      </c>
      <c r="O1516" s="967">
        <v>251</v>
      </c>
      <c r="P1516" s="969"/>
      <c r="Q1516" s="967">
        <v>14</v>
      </c>
      <c r="R1516" s="967">
        <v>7</v>
      </c>
      <c r="S1516" s="967">
        <v>5</v>
      </c>
      <c r="T1516" s="967">
        <v>2</v>
      </c>
    </row>
    <row r="1517" spans="1:20" outlineLevel="4">
      <c r="A1517" s="981" t="s">
        <v>1113</v>
      </c>
      <c r="B1517" s="981"/>
      <c r="C1517" s="981">
        <v>139</v>
      </c>
      <c r="D1517" s="982">
        <v>46173</v>
      </c>
      <c r="E1517" s="982">
        <v>46335</v>
      </c>
      <c r="F1517" s="982">
        <v>46172</v>
      </c>
      <c r="G1517" s="982"/>
      <c r="H1517" s="983">
        <v>917890.52</v>
      </c>
      <c r="I1517" s="983">
        <v>986918.47</v>
      </c>
      <c r="J1517" s="983">
        <v>1046213.4</v>
      </c>
      <c r="K1517" s="984">
        <v>0.87729999999999997</v>
      </c>
      <c r="L1517" s="984">
        <v>0.94330000000000003</v>
      </c>
      <c r="M1517" s="983">
        <v>224</v>
      </c>
      <c r="N1517" s="981">
        <v>161</v>
      </c>
      <c r="O1517" s="981">
        <v>175</v>
      </c>
      <c r="P1517" s="983"/>
      <c r="Q1517" s="981">
        <v>11</v>
      </c>
      <c r="R1517" s="981">
        <v>6</v>
      </c>
      <c r="S1517" s="981">
        <v>4</v>
      </c>
      <c r="T1517" s="981">
        <v>1</v>
      </c>
    </row>
    <row r="1518" spans="1:20" outlineLevel="5">
      <c r="A1518" s="936" t="s">
        <v>1708</v>
      </c>
      <c r="B1518" s="936" t="s">
        <v>3240</v>
      </c>
      <c r="C1518" s="936">
        <v>22</v>
      </c>
      <c r="D1518" s="937">
        <v>46173</v>
      </c>
      <c r="E1518" s="937">
        <v>46197</v>
      </c>
      <c r="F1518" s="937">
        <v>46172</v>
      </c>
      <c r="G1518" s="937">
        <v>46197</v>
      </c>
      <c r="H1518" s="938">
        <v>251136</v>
      </c>
      <c r="I1518" s="938">
        <v>251136</v>
      </c>
      <c r="J1518" s="938">
        <v>251136</v>
      </c>
      <c r="K1518" s="939">
        <v>1</v>
      </c>
      <c r="L1518" s="939">
        <v>1</v>
      </c>
      <c r="M1518" s="938">
        <v>19</v>
      </c>
      <c r="N1518" s="936">
        <v>19</v>
      </c>
      <c r="O1518" s="936">
        <v>19</v>
      </c>
      <c r="P1518" s="938" t="s">
        <v>364</v>
      </c>
      <c r="Q1518" s="936">
        <v>1</v>
      </c>
      <c r="R1518" s="936">
        <v>1</v>
      </c>
      <c r="S1518" s="936">
        <v>0</v>
      </c>
      <c r="T1518" s="936">
        <v>0</v>
      </c>
    </row>
    <row r="1519" spans="1:20" outlineLevel="5">
      <c r="A1519" s="936" t="s">
        <v>1709</v>
      </c>
      <c r="B1519" s="936" t="s">
        <v>3243</v>
      </c>
      <c r="C1519" s="936">
        <v>22</v>
      </c>
      <c r="D1519" s="937">
        <v>46173</v>
      </c>
      <c r="E1519" s="937">
        <v>46197</v>
      </c>
      <c r="F1519" s="937">
        <v>46172</v>
      </c>
      <c r="G1519" s="937">
        <v>46197</v>
      </c>
      <c r="H1519" s="938">
        <v>36036</v>
      </c>
      <c r="I1519" s="938">
        <v>36036</v>
      </c>
      <c r="J1519" s="938">
        <v>36036</v>
      </c>
      <c r="K1519" s="939">
        <v>1</v>
      </c>
      <c r="L1519" s="939">
        <v>1</v>
      </c>
      <c r="M1519" s="936">
        <v>19</v>
      </c>
      <c r="N1519" s="936">
        <v>19</v>
      </c>
      <c r="O1519" s="936">
        <v>19</v>
      </c>
      <c r="P1519" s="938" t="s">
        <v>364</v>
      </c>
      <c r="Q1519" s="936">
        <v>1</v>
      </c>
      <c r="R1519" s="936">
        <v>1</v>
      </c>
      <c r="S1519" s="936">
        <v>0</v>
      </c>
      <c r="T1519" s="936">
        <v>0</v>
      </c>
    </row>
    <row r="1520" spans="1:20" outlineLevel="5">
      <c r="A1520" s="936" t="s">
        <v>1711</v>
      </c>
      <c r="B1520" s="936" t="s">
        <v>3249</v>
      </c>
      <c r="C1520" s="936">
        <v>22</v>
      </c>
      <c r="D1520" s="937">
        <v>46173</v>
      </c>
      <c r="E1520" s="937">
        <v>46197</v>
      </c>
      <c r="F1520" s="937">
        <v>46172</v>
      </c>
      <c r="G1520" s="937">
        <v>46197</v>
      </c>
      <c r="H1520" s="938">
        <v>181071</v>
      </c>
      <c r="I1520" s="938">
        <v>181071</v>
      </c>
      <c r="J1520" s="938">
        <v>181071</v>
      </c>
      <c r="K1520" s="939">
        <v>1</v>
      </c>
      <c r="L1520" s="939">
        <v>1</v>
      </c>
      <c r="M1520" s="938">
        <v>26</v>
      </c>
      <c r="N1520" s="936">
        <v>26</v>
      </c>
      <c r="O1520" s="936">
        <v>26</v>
      </c>
      <c r="P1520" s="938" t="s">
        <v>364</v>
      </c>
      <c r="Q1520" s="936">
        <v>1</v>
      </c>
      <c r="R1520" s="936">
        <v>1</v>
      </c>
      <c r="S1520" s="936">
        <v>0</v>
      </c>
      <c r="T1520" s="936">
        <v>0</v>
      </c>
    </row>
    <row r="1521" spans="1:20" outlineLevel="5">
      <c r="A1521" s="936" t="s">
        <v>1712</v>
      </c>
      <c r="B1521" s="936" t="s">
        <v>3252</v>
      </c>
      <c r="C1521" s="936">
        <v>22</v>
      </c>
      <c r="D1521" s="937">
        <v>46173</v>
      </c>
      <c r="E1521" s="937">
        <v>46197</v>
      </c>
      <c r="F1521" s="937">
        <v>46172</v>
      </c>
      <c r="G1521" s="937">
        <v>46197</v>
      </c>
      <c r="H1521" s="938">
        <v>11599.14</v>
      </c>
      <c r="I1521" s="938">
        <v>11599.14</v>
      </c>
      <c r="J1521" s="938">
        <v>11599.14</v>
      </c>
      <c r="K1521" s="939">
        <v>1</v>
      </c>
      <c r="L1521" s="939">
        <v>1</v>
      </c>
      <c r="M1521" s="938">
        <v>3</v>
      </c>
      <c r="N1521" s="936">
        <v>3</v>
      </c>
      <c r="O1521" s="936">
        <v>3</v>
      </c>
      <c r="P1521" s="938" t="s">
        <v>364</v>
      </c>
      <c r="Q1521" s="936">
        <v>1</v>
      </c>
      <c r="R1521" s="936">
        <v>1</v>
      </c>
      <c r="S1521" s="936">
        <v>0</v>
      </c>
      <c r="T1521" s="936">
        <v>0</v>
      </c>
    </row>
    <row r="1522" spans="1:20" outlineLevel="5">
      <c r="A1522" s="936" t="s">
        <v>1710</v>
      </c>
      <c r="B1522" s="936" t="s">
        <v>3246</v>
      </c>
      <c r="C1522" s="936">
        <v>13</v>
      </c>
      <c r="D1522" s="937">
        <v>46183</v>
      </c>
      <c r="E1522" s="937">
        <v>46197</v>
      </c>
      <c r="F1522" s="937">
        <v>46183</v>
      </c>
      <c r="G1522" s="937">
        <v>46197</v>
      </c>
      <c r="H1522" s="938">
        <v>43470</v>
      </c>
      <c r="I1522" s="938">
        <v>43470</v>
      </c>
      <c r="J1522" s="938">
        <v>43470</v>
      </c>
      <c r="K1522" s="939">
        <v>1</v>
      </c>
      <c r="L1522" s="939">
        <v>1</v>
      </c>
      <c r="M1522" s="938">
        <v>16</v>
      </c>
      <c r="N1522" s="936">
        <v>16</v>
      </c>
      <c r="O1522" s="936">
        <v>16</v>
      </c>
      <c r="P1522" s="938" t="s">
        <v>364</v>
      </c>
      <c r="Q1522" s="936">
        <v>1</v>
      </c>
      <c r="R1522" s="936">
        <v>1</v>
      </c>
      <c r="S1522" s="936">
        <v>0</v>
      </c>
      <c r="T1522" s="936">
        <v>0</v>
      </c>
    </row>
    <row r="1523" spans="1:20" outlineLevel="5">
      <c r="A1523" s="936" t="s">
        <v>3354</v>
      </c>
      <c r="B1523" s="936" t="s">
        <v>3242</v>
      </c>
      <c r="C1523" s="936">
        <v>8</v>
      </c>
      <c r="D1523" s="937">
        <v>46275</v>
      </c>
      <c r="E1523" s="937">
        <v>46284</v>
      </c>
      <c r="F1523" s="937">
        <v>46225</v>
      </c>
      <c r="G1523" s="937">
        <v>46261</v>
      </c>
      <c r="H1523" s="937">
        <v>167424</v>
      </c>
      <c r="I1523" s="938">
        <v>167424</v>
      </c>
      <c r="J1523" s="938">
        <v>167424</v>
      </c>
      <c r="K1523" s="939">
        <v>1</v>
      </c>
      <c r="L1523" s="939">
        <v>1</v>
      </c>
      <c r="M1523" s="938">
        <v>13</v>
      </c>
      <c r="N1523" s="936">
        <v>13</v>
      </c>
      <c r="O1523" s="936">
        <v>13</v>
      </c>
      <c r="P1523" s="938" t="s">
        <v>364</v>
      </c>
      <c r="Q1523" s="936">
        <v>1</v>
      </c>
      <c r="R1523" s="936">
        <v>1</v>
      </c>
      <c r="S1523" s="936">
        <v>0</v>
      </c>
      <c r="T1523" s="936">
        <v>0</v>
      </c>
    </row>
    <row r="1524" spans="1:20" outlineLevel="5">
      <c r="A1524" s="936" t="s">
        <v>3355</v>
      </c>
      <c r="B1524" s="936" t="s">
        <v>3245</v>
      </c>
      <c r="C1524" s="936">
        <v>13</v>
      </c>
      <c r="D1524" s="937">
        <v>46285</v>
      </c>
      <c r="E1524" s="937">
        <v>46300</v>
      </c>
      <c r="F1524" s="937">
        <v>46261</v>
      </c>
      <c r="G1524" s="937"/>
      <c r="H1524" s="938">
        <v>54054</v>
      </c>
      <c r="I1524" s="938">
        <v>43243.199999999997</v>
      </c>
      <c r="J1524" s="938">
        <v>54054</v>
      </c>
      <c r="K1524" s="939">
        <v>1</v>
      </c>
      <c r="L1524" s="939">
        <v>0.8</v>
      </c>
      <c r="M1524" s="938">
        <v>29</v>
      </c>
      <c r="N1524" s="936">
        <v>29</v>
      </c>
      <c r="O1524" s="936">
        <v>23</v>
      </c>
      <c r="P1524" s="938" t="s">
        <v>367</v>
      </c>
      <c r="Q1524" s="936">
        <v>1</v>
      </c>
      <c r="R1524" s="936">
        <v>0</v>
      </c>
      <c r="S1524" s="936">
        <v>1</v>
      </c>
      <c r="T1524" s="936">
        <v>0</v>
      </c>
    </row>
    <row r="1525" spans="1:20" outlineLevel="5">
      <c r="A1525" s="936" t="s">
        <v>3356</v>
      </c>
      <c r="B1525" s="936" t="s">
        <v>3248</v>
      </c>
      <c r="C1525" s="936">
        <v>15</v>
      </c>
      <c r="D1525" s="937">
        <v>46285</v>
      </c>
      <c r="E1525" s="937">
        <v>46302</v>
      </c>
      <c r="F1525" s="937">
        <v>46233</v>
      </c>
      <c r="G1525" s="937"/>
      <c r="H1525" s="937">
        <v>43470</v>
      </c>
      <c r="I1525" s="938">
        <v>39123</v>
      </c>
      <c r="J1525" s="938">
        <v>43470</v>
      </c>
      <c r="K1525" s="939">
        <v>1</v>
      </c>
      <c r="L1525" s="939">
        <v>0.9</v>
      </c>
      <c r="M1525" s="938">
        <v>16</v>
      </c>
      <c r="N1525" s="936">
        <v>16</v>
      </c>
      <c r="O1525" s="936">
        <v>14</v>
      </c>
      <c r="P1525" s="938" t="s">
        <v>367</v>
      </c>
      <c r="Q1525" s="936">
        <v>1</v>
      </c>
      <c r="R1525" s="936">
        <v>0</v>
      </c>
      <c r="S1525" s="936">
        <v>1</v>
      </c>
      <c r="T1525" s="936">
        <v>0</v>
      </c>
    </row>
    <row r="1526" spans="1:20" outlineLevel="5">
      <c r="A1526" s="936" t="s">
        <v>3357</v>
      </c>
      <c r="B1526" s="936" t="s">
        <v>3251</v>
      </c>
      <c r="C1526" s="936">
        <v>8</v>
      </c>
      <c r="D1526" s="937">
        <v>46303</v>
      </c>
      <c r="E1526" s="937">
        <v>46312</v>
      </c>
      <c r="F1526" s="937">
        <v>46212</v>
      </c>
      <c r="G1526" s="937"/>
      <c r="H1526" s="937">
        <v>129630.38</v>
      </c>
      <c r="I1526" s="938">
        <v>140741.54999999999</v>
      </c>
      <c r="J1526" s="938">
        <v>148149</v>
      </c>
      <c r="K1526" s="939">
        <v>0.875</v>
      </c>
      <c r="L1526" s="939">
        <v>0.95</v>
      </c>
      <c r="M1526" s="936">
        <v>22</v>
      </c>
      <c r="N1526" s="936">
        <v>19</v>
      </c>
      <c r="O1526" s="936">
        <v>21</v>
      </c>
      <c r="P1526" s="938" t="s">
        <v>367</v>
      </c>
      <c r="Q1526" s="936">
        <v>1</v>
      </c>
      <c r="R1526" s="936">
        <v>0</v>
      </c>
      <c r="S1526" s="936">
        <v>1</v>
      </c>
      <c r="T1526" s="936">
        <v>0</v>
      </c>
    </row>
    <row r="1527" spans="1:20" outlineLevel="5">
      <c r="A1527" s="996" t="s">
        <v>3358</v>
      </c>
      <c r="B1527" s="996" t="s">
        <v>3254</v>
      </c>
      <c r="C1527" s="996">
        <v>10</v>
      </c>
      <c r="D1527" s="997">
        <v>46313</v>
      </c>
      <c r="E1527" s="997">
        <v>46323</v>
      </c>
      <c r="F1527" s="997">
        <v>46233</v>
      </c>
      <c r="G1527" s="997"/>
      <c r="H1527" s="998">
        <v>0</v>
      </c>
      <c r="I1527" s="998">
        <v>73074.58</v>
      </c>
      <c r="J1527" s="998">
        <v>104392.26</v>
      </c>
      <c r="K1527" s="1005">
        <v>0</v>
      </c>
      <c r="L1527" s="1005">
        <v>0.7</v>
      </c>
      <c r="M1527" s="998">
        <v>29</v>
      </c>
      <c r="N1527" s="996">
        <v>0</v>
      </c>
      <c r="O1527" s="996">
        <v>20</v>
      </c>
      <c r="P1527" s="998" t="s">
        <v>367</v>
      </c>
      <c r="Q1527" s="996">
        <v>1</v>
      </c>
      <c r="R1527" s="996">
        <v>0</v>
      </c>
      <c r="S1527" s="996">
        <v>1</v>
      </c>
      <c r="T1527" s="996">
        <v>0</v>
      </c>
    </row>
    <row r="1528" spans="1:20" outlineLevel="5">
      <c r="A1528" s="936" t="s">
        <v>1713</v>
      </c>
      <c r="B1528" s="936" t="s">
        <v>1121</v>
      </c>
      <c r="C1528" s="936">
        <v>10</v>
      </c>
      <c r="D1528" s="937">
        <v>46324</v>
      </c>
      <c r="E1528" s="937">
        <v>46335</v>
      </c>
      <c r="F1528" s="936"/>
      <c r="G1528" s="937"/>
      <c r="H1528" s="937">
        <v>0</v>
      </c>
      <c r="I1528" s="937">
        <v>0</v>
      </c>
      <c r="J1528" s="938">
        <v>5412</v>
      </c>
      <c r="K1528" s="939">
        <v>0</v>
      </c>
      <c r="L1528" s="939">
        <v>0</v>
      </c>
      <c r="M1528" s="936">
        <v>32</v>
      </c>
      <c r="N1528" s="936">
        <v>0</v>
      </c>
      <c r="O1528" s="936">
        <v>0</v>
      </c>
      <c r="P1528" s="938" t="s">
        <v>367</v>
      </c>
      <c r="Q1528" s="936">
        <v>1</v>
      </c>
      <c r="R1528" s="936">
        <v>0</v>
      </c>
      <c r="S1528" s="936">
        <v>0</v>
      </c>
      <c r="T1528" s="936">
        <v>1</v>
      </c>
    </row>
    <row r="1529" spans="1:20" outlineLevel="4">
      <c r="A1529" s="981" t="s">
        <v>1122</v>
      </c>
      <c r="B1529" s="981"/>
      <c r="C1529" s="981">
        <v>136</v>
      </c>
      <c r="D1529" s="982">
        <v>46176</v>
      </c>
      <c r="E1529" s="982">
        <v>46335</v>
      </c>
      <c r="F1529" s="982">
        <v>46176</v>
      </c>
      <c r="G1529" s="982"/>
      <c r="H1529" s="983">
        <v>141575.1</v>
      </c>
      <c r="I1529" s="983">
        <v>98280</v>
      </c>
      <c r="J1529" s="983">
        <v>205839</v>
      </c>
      <c r="K1529" s="984">
        <v>0.68779999999999997</v>
      </c>
      <c r="L1529" s="984">
        <v>0.47749999999999998</v>
      </c>
      <c r="M1529" s="983">
        <v>168</v>
      </c>
      <c r="N1529" s="981">
        <v>118</v>
      </c>
      <c r="O1529" s="981">
        <v>76</v>
      </c>
      <c r="P1529" s="983"/>
      <c r="Q1529" s="981">
        <v>3</v>
      </c>
      <c r="R1529" s="981">
        <v>1</v>
      </c>
      <c r="S1529" s="981">
        <v>1</v>
      </c>
      <c r="T1529" s="981">
        <v>1</v>
      </c>
    </row>
    <row r="1530" spans="1:20" outlineLevel="5">
      <c r="A1530" s="936" t="s">
        <v>1715</v>
      </c>
      <c r="B1530" s="936" t="s">
        <v>3255</v>
      </c>
      <c r="C1530" s="936">
        <v>19</v>
      </c>
      <c r="D1530" s="937">
        <v>46176</v>
      </c>
      <c r="E1530" s="937">
        <v>46197</v>
      </c>
      <c r="F1530" s="937">
        <v>46176</v>
      </c>
      <c r="G1530" s="937">
        <v>46197</v>
      </c>
      <c r="H1530" s="938">
        <v>54600</v>
      </c>
      <c r="I1530" s="938">
        <v>54600</v>
      </c>
      <c r="J1530" s="938">
        <v>54600</v>
      </c>
      <c r="K1530" s="939">
        <v>1</v>
      </c>
      <c r="L1530" s="939">
        <v>1</v>
      </c>
      <c r="M1530" s="936">
        <v>42</v>
      </c>
      <c r="N1530" s="936">
        <v>42</v>
      </c>
      <c r="O1530" s="936">
        <v>42</v>
      </c>
      <c r="P1530" s="938" t="s">
        <v>364</v>
      </c>
      <c r="Q1530" s="936">
        <v>1</v>
      </c>
      <c r="R1530" s="936">
        <v>1</v>
      </c>
      <c r="S1530" s="936">
        <v>0</v>
      </c>
      <c r="T1530" s="936">
        <v>0</v>
      </c>
    </row>
    <row r="1531" spans="1:20" outlineLevel="5">
      <c r="A1531" s="1000" t="s">
        <v>1714</v>
      </c>
      <c r="B1531" s="1000" t="s">
        <v>1124</v>
      </c>
      <c r="C1531" s="1000">
        <v>10</v>
      </c>
      <c r="D1531" s="1001">
        <v>46301</v>
      </c>
      <c r="E1531" s="1001">
        <v>46312</v>
      </c>
      <c r="F1531" s="1001"/>
      <c r="G1531" s="1001"/>
      <c r="H1531" s="1002">
        <v>86975.1</v>
      </c>
      <c r="I1531" s="1002">
        <v>0</v>
      </c>
      <c r="J1531" s="1002">
        <v>96639</v>
      </c>
      <c r="K1531" s="1003">
        <v>0.9</v>
      </c>
      <c r="L1531" s="1003">
        <v>0</v>
      </c>
      <c r="M1531" s="1002">
        <v>84</v>
      </c>
      <c r="N1531" s="1000">
        <v>76</v>
      </c>
      <c r="O1531" s="1000">
        <v>0</v>
      </c>
      <c r="P1531" s="1002" t="s">
        <v>367</v>
      </c>
      <c r="Q1531" s="1000">
        <v>1</v>
      </c>
      <c r="R1531" s="1000">
        <v>0</v>
      </c>
      <c r="S1531" s="1000">
        <v>0</v>
      </c>
      <c r="T1531" s="1000">
        <v>1</v>
      </c>
    </row>
    <row r="1532" spans="1:20" outlineLevel="5">
      <c r="A1532" s="1000" t="s">
        <v>3359</v>
      </c>
      <c r="B1532" s="1000" t="s">
        <v>3257</v>
      </c>
      <c r="C1532" s="1000">
        <v>7</v>
      </c>
      <c r="D1532" s="1001">
        <v>46328</v>
      </c>
      <c r="E1532" s="1001">
        <v>46335</v>
      </c>
      <c r="F1532" s="1001">
        <v>46261</v>
      </c>
      <c r="G1532" s="1001"/>
      <c r="H1532" s="1002">
        <v>0</v>
      </c>
      <c r="I1532" s="1002">
        <v>43680</v>
      </c>
      <c r="J1532" s="1002">
        <v>54600</v>
      </c>
      <c r="K1532" s="1003">
        <v>0</v>
      </c>
      <c r="L1532" s="1003">
        <v>0.8</v>
      </c>
      <c r="M1532" s="1002">
        <v>42</v>
      </c>
      <c r="N1532" s="1000">
        <v>0</v>
      </c>
      <c r="O1532" s="1000">
        <v>34</v>
      </c>
      <c r="P1532" s="1002" t="s">
        <v>367</v>
      </c>
      <c r="Q1532" s="1000">
        <v>1</v>
      </c>
      <c r="R1532" s="1000">
        <v>0</v>
      </c>
      <c r="S1532" s="1000">
        <v>1</v>
      </c>
      <c r="T1532" s="1000">
        <v>0</v>
      </c>
    </row>
    <row r="1533" spans="1:20" outlineLevel="3">
      <c r="A1533" s="967" t="s">
        <v>1126</v>
      </c>
      <c r="B1533" s="967"/>
      <c r="C1533" s="967">
        <v>107</v>
      </c>
      <c r="D1533" s="968">
        <v>46155</v>
      </c>
      <c r="E1533" s="968">
        <v>46284</v>
      </c>
      <c r="F1533" s="968">
        <v>46155</v>
      </c>
      <c r="G1533" s="968"/>
      <c r="H1533" s="969">
        <v>48290.400000000001</v>
      </c>
      <c r="I1533" s="969">
        <v>12637.22</v>
      </c>
      <c r="J1533" s="969">
        <v>48290.400000000001</v>
      </c>
      <c r="K1533" s="971">
        <v>1</v>
      </c>
      <c r="L1533" s="971">
        <v>0.26169999999999999</v>
      </c>
      <c r="M1533" s="967">
        <v>628</v>
      </c>
      <c r="N1533" s="967">
        <v>628</v>
      </c>
      <c r="O1533" s="967">
        <v>501</v>
      </c>
      <c r="P1533" s="967"/>
      <c r="Q1533" s="967">
        <v>13</v>
      </c>
      <c r="R1533" s="967">
        <v>9</v>
      </c>
      <c r="S1533" s="967">
        <v>1</v>
      </c>
      <c r="T1533" s="967">
        <v>3</v>
      </c>
    </row>
    <row r="1534" spans="1:20" outlineLevel="4">
      <c r="A1534" s="981" t="s">
        <v>429</v>
      </c>
      <c r="B1534" s="981"/>
      <c r="C1534" s="981">
        <v>91</v>
      </c>
      <c r="D1534" s="982">
        <v>46155</v>
      </c>
      <c r="E1534" s="982">
        <v>46265</v>
      </c>
      <c r="F1534" s="982">
        <v>46155</v>
      </c>
      <c r="G1534" s="982"/>
      <c r="H1534" s="983">
        <v>7475.22</v>
      </c>
      <c r="I1534" s="983">
        <v>6535.04</v>
      </c>
      <c r="J1534" s="983">
        <v>7475.22</v>
      </c>
      <c r="K1534" s="984">
        <v>1</v>
      </c>
      <c r="L1534" s="984">
        <v>0.87419999999999998</v>
      </c>
      <c r="M1534" s="981">
        <v>364</v>
      </c>
      <c r="N1534" s="981">
        <v>364</v>
      </c>
      <c r="O1534" s="981">
        <v>289</v>
      </c>
      <c r="P1534" s="981"/>
      <c r="Q1534" s="981">
        <v>8</v>
      </c>
      <c r="R1534" s="981">
        <v>5</v>
      </c>
      <c r="S1534" s="981">
        <v>1</v>
      </c>
      <c r="T1534" s="981">
        <v>2</v>
      </c>
    </row>
    <row r="1535" spans="1:20" outlineLevel="5">
      <c r="A1535" s="936" t="s">
        <v>1716</v>
      </c>
      <c r="B1535" s="936" t="s">
        <v>1037</v>
      </c>
      <c r="C1535" s="936">
        <v>32</v>
      </c>
      <c r="D1535" s="937">
        <v>46155</v>
      </c>
      <c r="E1535" s="937">
        <v>46196</v>
      </c>
      <c r="F1535" s="937">
        <v>46155</v>
      </c>
      <c r="G1535" s="937">
        <v>46196</v>
      </c>
      <c r="H1535" s="937">
        <v>252.18</v>
      </c>
      <c r="I1535" s="936">
        <v>252.18</v>
      </c>
      <c r="J1535" s="936">
        <v>252.18</v>
      </c>
      <c r="K1535" s="939">
        <v>1</v>
      </c>
      <c r="L1535" s="939">
        <v>1</v>
      </c>
      <c r="M1535" s="936">
        <v>92</v>
      </c>
      <c r="N1535" s="936">
        <v>92</v>
      </c>
      <c r="O1535" s="936">
        <v>92</v>
      </c>
      <c r="P1535" s="936" t="s">
        <v>364</v>
      </c>
      <c r="Q1535" s="936">
        <v>1</v>
      </c>
      <c r="R1535" s="936">
        <v>1</v>
      </c>
      <c r="S1535" s="936">
        <v>0</v>
      </c>
      <c r="T1535" s="936">
        <v>0</v>
      </c>
    </row>
    <row r="1536" spans="1:20" outlineLevel="5">
      <c r="A1536" s="936" t="s">
        <v>1717</v>
      </c>
      <c r="B1536" s="936" t="s">
        <v>1129</v>
      </c>
      <c r="C1536" s="936">
        <v>27</v>
      </c>
      <c r="D1536" s="937">
        <v>46162</v>
      </c>
      <c r="E1536" s="937">
        <v>46197</v>
      </c>
      <c r="F1536" s="937">
        <v>46162</v>
      </c>
      <c r="G1536" s="937">
        <v>46197</v>
      </c>
      <c r="H1536" s="937">
        <v>168.12</v>
      </c>
      <c r="I1536" s="936">
        <v>168.12</v>
      </c>
      <c r="J1536" s="937">
        <v>168.12</v>
      </c>
      <c r="K1536" s="939">
        <v>1</v>
      </c>
      <c r="L1536" s="939">
        <v>1</v>
      </c>
      <c r="M1536" s="936">
        <v>40</v>
      </c>
      <c r="N1536" s="936">
        <v>40</v>
      </c>
      <c r="O1536" s="936">
        <v>40</v>
      </c>
      <c r="P1536" s="936" t="s">
        <v>364</v>
      </c>
      <c r="Q1536" s="936">
        <v>1</v>
      </c>
      <c r="R1536" s="936">
        <v>1</v>
      </c>
      <c r="S1536" s="936">
        <v>0</v>
      </c>
      <c r="T1536" s="936">
        <v>0</v>
      </c>
    </row>
    <row r="1537" spans="1:20" outlineLevel="5">
      <c r="A1537" s="936" t="s">
        <v>1718</v>
      </c>
      <c r="B1537" s="936" t="s">
        <v>3360</v>
      </c>
      <c r="C1537" s="936">
        <v>13</v>
      </c>
      <c r="D1537" s="937">
        <v>46183</v>
      </c>
      <c r="E1537" s="937">
        <v>46197</v>
      </c>
      <c r="F1537" s="937">
        <v>46183</v>
      </c>
      <c r="G1537" s="937">
        <v>46197</v>
      </c>
      <c r="H1537" s="937">
        <v>766.58</v>
      </c>
      <c r="I1537" s="936">
        <v>766.58</v>
      </c>
      <c r="J1537" s="938">
        <v>766.58</v>
      </c>
      <c r="K1537" s="940">
        <v>1</v>
      </c>
      <c r="L1537" s="939">
        <v>1</v>
      </c>
      <c r="M1537" s="938">
        <v>34</v>
      </c>
      <c r="N1537" s="936">
        <v>34</v>
      </c>
      <c r="O1537" s="936">
        <v>34</v>
      </c>
      <c r="P1537" s="938" t="s">
        <v>364</v>
      </c>
      <c r="Q1537" s="936">
        <v>1</v>
      </c>
      <c r="R1537" s="936">
        <v>1</v>
      </c>
      <c r="S1537" s="936">
        <v>0</v>
      </c>
      <c r="T1537" s="936">
        <v>0</v>
      </c>
    </row>
    <row r="1538" spans="1:20" outlineLevel="5">
      <c r="A1538" s="936" t="s">
        <v>3361</v>
      </c>
      <c r="B1538" s="936" t="s">
        <v>3362</v>
      </c>
      <c r="C1538" s="936">
        <v>6</v>
      </c>
      <c r="D1538" s="937">
        <v>46198</v>
      </c>
      <c r="E1538" s="937">
        <v>46204</v>
      </c>
      <c r="F1538" s="937">
        <v>46233</v>
      </c>
      <c r="G1538" s="937">
        <v>46261</v>
      </c>
      <c r="H1538" s="937">
        <v>511.06</v>
      </c>
      <c r="I1538" s="937">
        <v>511.06</v>
      </c>
      <c r="J1538" s="938">
        <v>511.06</v>
      </c>
      <c r="K1538" s="939">
        <v>1</v>
      </c>
      <c r="L1538" s="939">
        <v>1</v>
      </c>
      <c r="M1538" s="936">
        <v>22</v>
      </c>
      <c r="N1538" s="936">
        <v>22</v>
      </c>
      <c r="O1538" s="936">
        <v>22</v>
      </c>
      <c r="P1538" s="938" t="s">
        <v>364</v>
      </c>
      <c r="Q1538" s="936">
        <v>1</v>
      </c>
      <c r="R1538" s="936">
        <v>1</v>
      </c>
      <c r="S1538" s="936">
        <v>0</v>
      </c>
      <c r="T1538" s="936">
        <v>0</v>
      </c>
    </row>
    <row r="1539" spans="1:20" outlineLevel="5">
      <c r="A1539" s="936" t="s">
        <v>1719</v>
      </c>
      <c r="B1539" s="936" t="s">
        <v>1133</v>
      </c>
      <c r="C1539" s="936">
        <v>7</v>
      </c>
      <c r="D1539" s="937">
        <v>46205</v>
      </c>
      <c r="E1539" s="937">
        <v>46212</v>
      </c>
      <c r="F1539" s="937">
        <v>46248</v>
      </c>
      <c r="G1539" s="937">
        <v>46310</v>
      </c>
      <c r="H1539" s="938">
        <v>2757.6</v>
      </c>
      <c r="I1539" s="937">
        <v>2757.6</v>
      </c>
      <c r="J1539" s="938">
        <v>2757.6</v>
      </c>
      <c r="K1539" s="939">
        <v>1</v>
      </c>
      <c r="L1539" s="939">
        <v>1</v>
      </c>
      <c r="M1539" s="936">
        <v>56</v>
      </c>
      <c r="N1539" s="936">
        <v>56</v>
      </c>
      <c r="O1539" s="936">
        <v>56</v>
      </c>
      <c r="P1539" s="936" t="s">
        <v>364</v>
      </c>
      <c r="Q1539" s="936">
        <v>1</v>
      </c>
      <c r="R1539" s="936">
        <v>1</v>
      </c>
      <c r="S1539" s="936">
        <v>0</v>
      </c>
      <c r="T1539" s="936">
        <v>0</v>
      </c>
    </row>
    <row r="1540" spans="1:20" outlineLevel="5">
      <c r="A1540" s="936" t="s">
        <v>1720</v>
      </c>
      <c r="B1540" s="936" t="s">
        <v>1135</v>
      </c>
      <c r="C1540" s="936">
        <v>7</v>
      </c>
      <c r="D1540" s="937">
        <v>46214</v>
      </c>
      <c r="E1540" s="937">
        <v>46221</v>
      </c>
      <c r="F1540" s="937">
        <v>46261</v>
      </c>
      <c r="G1540" s="937"/>
      <c r="H1540" s="937">
        <v>2599.38</v>
      </c>
      <c r="I1540" s="937">
        <v>2079.5</v>
      </c>
      <c r="J1540" s="937">
        <v>2599.38</v>
      </c>
      <c r="K1540" s="939">
        <v>1</v>
      </c>
      <c r="L1540" s="939">
        <v>0.8</v>
      </c>
      <c r="M1540" s="936">
        <v>56</v>
      </c>
      <c r="N1540" s="936">
        <v>56</v>
      </c>
      <c r="O1540" s="936">
        <v>45</v>
      </c>
      <c r="P1540" s="936" t="s">
        <v>367</v>
      </c>
      <c r="Q1540" s="936">
        <v>1</v>
      </c>
      <c r="R1540" s="936">
        <v>0</v>
      </c>
      <c r="S1540" s="936">
        <v>1</v>
      </c>
      <c r="T1540" s="936">
        <v>0</v>
      </c>
    </row>
    <row r="1541" spans="1:20" outlineLevel="5">
      <c r="A1541" s="996" t="s">
        <v>1721</v>
      </c>
      <c r="B1541" s="996" t="s">
        <v>1137</v>
      </c>
      <c r="C1541" s="996">
        <v>7</v>
      </c>
      <c r="D1541" s="997">
        <v>46251</v>
      </c>
      <c r="E1541" s="997">
        <v>46258</v>
      </c>
      <c r="F1541" s="997"/>
      <c r="G1541" s="997"/>
      <c r="H1541" s="998">
        <v>252.18</v>
      </c>
      <c r="I1541" s="996">
        <v>0</v>
      </c>
      <c r="J1541" s="998">
        <v>252.18</v>
      </c>
      <c r="K1541" s="1005">
        <v>1</v>
      </c>
      <c r="L1541" s="1005">
        <v>0</v>
      </c>
      <c r="M1541" s="998">
        <v>24</v>
      </c>
      <c r="N1541" s="996">
        <v>24</v>
      </c>
      <c r="O1541" s="996">
        <v>0</v>
      </c>
      <c r="P1541" s="998" t="s">
        <v>367</v>
      </c>
      <c r="Q1541" s="996">
        <v>1</v>
      </c>
      <c r="R1541" s="996">
        <v>0</v>
      </c>
      <c r="S1541" s="996">
        <v>0</v>
      </c>
      <c r="T1541" s="996">
        <v>1</v>
      </c>
    </row>
    <row r="1542" spans="1:20" outlineLevel="5">
      <c r="A1542" s="936" t="s">
        <v>1722</v>
      </c>
      <c r="B1542" s="936" t="s">
        <v>1111</v>
      </c>
      <c r="C1542" s="936">
        <v>6</v>
      </c>
      <c r="D1542" s="937">
        <v>46259</v>
      </c>
      <c r="E1542" s="937">
        <v>46265</v>
      </c>
      <c r="F1542" s="937"/>
      <c r="G1542" s="937"/>
      <c r="H1542" s="938">
        <v>168.12</v>
      </c>
      <c r="I1542" s="936">
        <v>0</v>
      </c>
      <c r="J1542" s="938">
        <v>168.12</v>
      </c>
      <c r="K1542" s="939">
        <v>1</v>
      </c>
      <c r="L1542" s="939">
        <v>0</v>
      </c>
      <c r="M1542" s="936">
        <v>40</v>
      </c>
      <c r="N1542" s="936">
        <v>40</v>
      </c>
      <c r="O1542" s="936">
        <v>0</v>
      </c>
      <c r="P1542" s="936" t="s">
        <v>367</v>
      </c>
      <c r="Q1542" s="936">
        <v>1</v>
      </c>
      <c r="R1542" s="936">
        <v>0</v>
      </c>
      <c r="S1542" s="936">
        <v>0</v>
      </c>
      <c r="T1542" s="936">
        <v>1</v>
      </c>
    </row>
    <row r="1543" spans="1:20" outlineLevel="4">
      <c r="A1543" s="981" t="s">
        <v>426</v>
      </c>
      <c r="B1543" s="981"/>
      <c r="C1543" s="981">
        <v>107</v>
      </c>
      <c r="D1543" s="982">
        <v>46155</v>
      </c>
      <c r="E1543" s="982">
        <v>46284</v>
      </c>
      <c r="F1543" s="982">
        <v>46155</v>
      </c>
      <c r="G1543" s="982"/>
      <c r="H1543" s="982">
        <v>40815.18</v>
      </c>
      <c r="I1543" s="983">
        <v>6102.18</v>
      </c>
      <c r="J1543" s="983">
        <v>40815.18</v>
      </c>
      <c r="K1543" s="984">
        <v>1</v>
      </c>
      <c r="L1543" s="984">
        <v>0.14949999999999999</v>
      </c>
      <c r="M1543" s="981">
        <v>264</v>
      </c>
      <c r="N1543" s="981">
        <v>264</v>
      </c>
      <c r="O1543" s="981">
        <v>212</v>
      </c>
      <c r="P1543" s="981"/>
      <c r="Q1543" s="981">
        <v>5</v>
      </c>
      <c r="R1543" s="981">
        <v>4</v>
      </c>
      <c r="S1543" s="981">
        <v>0</v>
      </c>
      <c r="T1543" s="981">
        <v>1</v>
      </c>
    </row>
    <row r="1544" spans="1:20" outlineLevel="5">
      <c r="A1544" s="936" t="s">
        <v>1723</v>
      </c>
      <c r="B1544" s="936" t="s">
        <v>3231</v>
      </c>
      <c r="C1544" s="936">
        <v>33</v>
      </c>
      <c r="D1544" s="937">
        <v>46155</v>
      </c>
      <c r="E1544" s="937">
        <v>46197</v>
      </c>
      <c r="F1544" s="937">
        <v>46155</v>
      </c>
      <c r="G1544" s="937">
        <v>46197</v>
      </c>
      <c r="H1544" s="937">
        <v>766.58</v>
      </c>
      <c r="I1544" s="936">
        <v>766.58</v>
      </c>
      <c r="J1544" s="938">
        <v>766.58</v>
      </c>
      <c r="K1544" s="939">
        <v>1</v>
      </c>
      <c r="L1544" s="939">
        <v>1</v>
      </c>
      <c r="M1544" s="938">
        <v>83</v>
      </c>
      <c r="N1544" s="936">
        <v>83</v>
      </c>
      <c r="O1544" s="936">
        <v>83</v>
      </c>
      <c r="P1544" s="938" t="s">
        <v>364</v>
      </c>
      <c r="Q1544" s="936">
        <v>1</v>
      </c>
      <c r="R1544" s="936">
        <v>1</v>
      </c>
      <c r="S1544" s="936">
        <v>0</v>
      </c>
      <c r="T1544" s="936">
        <v>0</v>
      </c>
    </row>
    <row r="1545" spans="1:20" outlineLevel="5">
      <c r="A1545" s="936" t="s">
        <v>3363</v>
      </c>
      <c r="B1545" s="936" t="s">
        <v>3233</v>
      </c>
      <c r="C1545" s="936">
        <v>3</v>
      </c>
      <c r="D1545" s="937">
        <v>46263</v>
      </c>
      <c r="E1545" s="937">
        <v>46265</v>
      </c>
      <c r="F1545" s="937">
        <v>46211</v>
      </c>
      <c r="G1545" s="937">
        <v>46212</v>
      </c>
      <c r="H1545" s="937">
        <v>85.18</v>
      </c>
      <c r="I1545" s="938">
        <v>85.18</v>
      </c>
      <c r="J1545" s="938">
        <v>85.18</v>
      </c>
      <c r="K1545" s="939">
        <v>1</v>
      </c>
      <c r="L1545" s="939">
        <v>1</v>
      </c>
      <c r="M1545" s="936">
        <v>9</v>
      </c>
      <c r="N1545" s="936">
        <v>9</v>
      </c>
      <c r="O1545" s="936">
        <v>9</v>
      </c>
      <c r="P1545" s="938" t="s">
        <v>364</v>
      </c>
      <c r="Q1545" s="936">
        <v>1</v>
      </c>
      <c r="R1545" s="936">
        <v>1</v>
      </c>
      <c r="S1545" s="936">
        <v>0</v>
      </c>
      <c r="T1545" s="936">
        <v>0</v>
      </c>
    </row>
    <row r="1546" spans="1:20" outlineLevel="5">
      <c r="A1546" s="936" t="s">
        <v>1724</v>
      </c>
      <c r="B1546" s="936" t="s">
        <v>1131</v>
      </c>
      <c r="C1546" s="936">
        <v>6</v>
      </c>
      <c r="D1546" s="937">
        <v>46266</v>
      </c>
      <c r="E1546" s="937">
        <v>46272</v>
      </c>
      <c r="F1546" s="937">
        <v>46226</v>
      </c>
      <c r="G1546" s="937">
        <v>46261</v>
      </c>
      <c r="H1546" s="937">
        <v>4136.3999999999996</v>
      </c>
      <c r="I1546" s="938">
        <v>4136.3999999999996</v>
      </c>
      <c r="J1546" s="938">
        <v>4136.3999999999996</v>
      </c>
      <c r="K1546" s="939">
        <v>1</v>
      </c>
      <c r="L1546" s="939">
        <v>1</v>
      </c>
      <c r="M1546" s="936">
        <v>72</v>
      </c>
      <c r="N1546" s="936">
        <v>72</v>
      </c>
      <c r="O1546" s="936">
        <v>72</v>
      </c>
      <c r="P1546" s="938" t="s">
        <v>364</v>
      </c>
      <c r="Q1546" s="936">
        <v>1</v>
      </c>
      <c r="R1546" s="936">
        <v>1</v>
      </c>
      <c r="S1546" s="936">
        <v>0</v>
      </c>
      <c r="T1546" s="936">
        <v>0</v>
      </c>
    </row>
    <row r="1547" spans="1:20" outlineLevel="5">
      <c r="A1547" s="1000" t="s">
        <v>1725</v>
      </c>
      <c r="B1547" s="1000" t="s">
        <v>1111</v>
      </c>
      <c r="C1547" s="1000">
        <v>5</v>
      </c>
      <c r="D1547" s="1001">
        <v>46273</v>
      </c>
      <c r="E1547" s="1001">
        <v>46278</v>
      </c>
      <c r="F1547" s="1001">
        <v>46248</v>
      </c>
      <c r="G1547" s="1001">
        <v>46261</v>
      </c>
      <c r="H1547" s="1002">
        <v>1114.02</v>
      </c>
      <c r="I1547" s="1002">
        <v>1114.02</v>
      </c>
      <c r="J1547" s="1002">
        <v>1114.02</v>
      </c>
      <c r="K1547" s="1003">
        <v>1</v>
      </c>
      <c r="L1547" s="1003">
        <v>1</v>
      </c>
      <c r="M1547" s="1002">
        <v>48</v>
      </c>
      <c r="N1547" s="1000">
        <v>48</v>
      </c>
      <c r="O1547" s="1000">
        <v>48</v>
      </c>
      <c r="P1547" s="1002" t="s">
        <v>364</v>
      </c>
      <c r="Q1547" s="1000">
        <v>1</v>
      </c>
      <c r="R1547" s="1000">
        <v>1</v>
      </c>
      <c r="S1547" s="1000">
        <v>0</v>
      </c>
      <c r="T1547" s="1000">
        <v>0</v>
      </c>
    </row>
    <row r="1548" spans="1:20" outlineLevel="5">
      <c r="A1548" s="1000" t="s">
        <v>1726</v>
      </c>
      <c r="B1548" s="1000" t="s">
        <v>1143</v>
      </c>
      <c r="C1548" s="1000">
        <v>5</v>
      </c>
      <c r="D1548" s="1001">
        <v>46279</v>
      </c>
      <c r="E1548" s="1001">
        <v>46284</v>
      </c>
      <c r="F1548" s="1001"/>
      <c r="G1548" s="1001"/>
      <c r="H1548" s="1002">
        <v>34713</v>
      </c>
      <c r="I1548" s="1002">
        <v>0</v>
      </c>
      <c r="J1548" s="1002">
        <v>34713</v>
      </c>
      <c r="K1548" s="1003">
        <v>1</v>
      </c>
      <c r="L1548" s="1003">
        <v>0</v>
      </c>
      <c r="M1548" s="1002">
        <v>52</v>
      </c>
      <c r="N1548" s="1000">
        <v>52</v>
      </c>
      <c r="O1548" s="1000">
        <v>0</v>
      </c>
      <c r="P1548" s="1002" t="s">
        <v>367</v>
      </c>
      <c r="Q1548" s="1000">
        <v>1</v>
      </c>
      <c r="R1548" s="1000">
        <v>0</v>
      </c>
      <c r="S1548" s="1000">
        <v>0</v>
      </c>
      <c r="T1548" s="1000">
        <v>1</v>
      </c>
    </row>
    <row r="1549" spans="1:20" outlineLevel="2">
      <c r="A1549" s="959" t="s">
        <v>1187</v>
      </c>
      <c r="B1549" s="959"/>
      <c r="C1549" s="959">
        <v>127</v>
      </c>
      <c r="D1549" s="960">
        <v>46154</v>
      </c>
      <c r="E1549" s="960">
        <v>46307</v>
      </c>
      <c r="F1549" s="960">
        <v>46154</v>
      </c>
      <c r="G1549" s="960"/>
      <c r="H1549" s="961">
        <v>328493.58</v>
      </c>
      <c r="I1549" s="961">
        <v>273444.26</v>
      </c>
      <c r="J1549" s="961">
        <v>328493.58</v>
      </c>
      <c r="K1549" s="962">
        <v>1</v>
      </c>
      <c r="L1549" s="962">
        <v>0.83240000000000003</v>
      </c>
      <c r="M1549" s="961">
        <v>1708</v>
      </c>
      <c r="N1549" s="959">
        <v>1708</v>
      </c>
      <c r="O1549" s="959">
        <v>1458</v>
      </c>
      <c r="P1549" s="961"/>
      <c r="Q1549" s="959">
        <v>38</v>
      </c>
      <c r="R1549" s="959">
        <v>21</v>
      </c>
      <c r="S1549" s="959">
        <v>14</v>
      </c>
      <c r="T1549" s="959">
        <v>3</v>
      </c>
    </row>
    <row r="1550" spans="1:20" outlineLevel="3">
      <c r="A1550" s="967" t="s">
        <v>1145</v>
      </c>
      <c r="B1550" s="967"/>
      <c r="C1550" s="967">
        <v>127</v>
      </c>
      <c r="D1550" s="968">
        <v>46154</v>
      </c>
      <c r="E1550" s="968">
        <v>46307</v>
      </c>
      <c r="F1550" s="968">
        <v>46154</v>
      </c>
      <c r="G1550" s="968"/>
      <c r="H1550" s="969">
        <v>230766.78</v>
      </c>
      <c r="I1550" s="969">
        <v>191581.5</v>
      </c>
      <c r="J1550" s="969">
        <v>230766.78</v>
      </c>
      <c r="K1550" s="971">
        <v>1</v>
      </c>
      <c r="L1550" s="971">
        <v>0.83020000000000005</v>
      </c>
      <c r="M1550" s="969">
        <v>1100</v>
      </c>
      <c r="N1550" s="967">
        <v>1100</v>
      </c>
      <c r="O1550" s="967">
        <v>982</v>
      </c>
      <c r="P1550" s="969"/>
      <c r="Q1550" s="967">
        <v>24</v>
      </c>
      <c r="R1550" s="967">
        <v>16</v>
      </c>
      <c r="S1550" s="967">
        <v>7</v>
      </c>
      <c r="T1550" s="967">
        <v>1</v>
      </c>
    </row>
    <row r="1551" spans="1:20" outlineLevel="4">
      <c r="A1551" s="981" t="s">
        <v>1188</v>
      </c>
      <c r="B1551" s="981"/>
      <c r="C1551" s="981">
        <v>58</v>
      </c>
      <c r="D1551" s="982">
        <v>46154</v>
      </c>
      <c r="E1551" s="982">
        <v>46225</v>
      </c>
      <c r="F1551" s="982">
        <v>46154</v>
      </c>
      <c r="G1551" s="982">
        <v>46226</v>
      </c>
      <c r="H1551" s="983">
        <v>37980</v>
      </c>
      <c r="I1551" s="983">
        <v>37980</v>
      </c>
      <c r="J1551" s="983">
        <v>37980</v>
      </c>
      <c r="K1551" s="984">
        <v>1</v>
      </c>
      <c r="L1551" s="984">
        <v>1</v>
      </c>
      <c r="M1551" s="983">
        <v>372</v>
      </c>
      <c r="N1551" s="981">
        <v>372</v>
      </c>
      <c r="O1551" s="981">
        <v>372</v>
      </c>
      <c r="P1551" s="983"/>
      <c r="Q1551" s="981">
        <v>7</v>
      </c>
      <c r="R1551" s="981">
        <v>7</v>
      </c>
      <c r="S1551" s="981">
        <v>0</v>
      </c>
      <c r="T1551" s="981">
        <v>0</v>
      </c>
    </row>
    <row r="1552" spans="1:20" outlineLevel="5">
      <c r="A1552" s="936" t="s">
        <v>1727</v>
      </c>
      <c r="B1552" s="936" t="s">
        <v>1190</v>
      </c>
      <c r="C1552" s="936">
        <v>2</v>
      </c>
      <c r="D1552" s="937">
        <v>46154</v>
      </c>
      <c r="E1552" s="937">
        <v>46155</v>
      </c>
      <c r="F1552" s="937">
        <v>46154</v>
      </c>
      <c r="G1552" s="937">
        <v>46155</v>
      </c>
      <c r="H1552" s="938">
        <v>1900.8</v>
      </c>
      <c r="I1552" s="938">
        <v>1900.8</v>
      </c>
      <c r="J1552" s="938">
        <v>1900.8</v>
      </c>
      <c r="K1552" s="939">
        <v>1</v>
      </c>
      <c r="L1552" s="939">
        <v>1</v>
      </c>
      <c r="M1552" s="938">
        <v>92</v>
      </c>
      <c r="N1552" s="936">
        <v>92</v>
      </c>
      <c r="O1552" s="936">
        <v>92</v>
      </c>
      <c r="P1552" s="938" t="s">
        <v>364</v>
      </c>
      <c r="Q1552" s="936">
        <v>1</v>
      </c>
      <c r="R1552" s="936">
        <v>1</v>
      </c>
      <c r="S1552" s="936">
        <v>0</v>
      </c>
      <c r="T1552" s="936">
        <v>0</v>
      </c>
    </row>
    <row r="1553" spans="1:20" outlineLevel="5">
      <c r="A1553" s="936" t="s">
        <v>1728</v>
      </c>
      <c r="B1553" s="936" t="s">
        <v>1192</v>
      </c>
      <c r="C1553" s="936">
        <v>2</v>
      </c>
      <c r="D1553" s="937">
        <v>46154</v>
      </c>
      <c r="E1553" s="937">
        <v>46155</v>
      </c>
      <c r="F1553" s="937">
        <v>46154</v>
      </c>
      <c r="G1553" s="937">
        <v>46155</v>
      </c>
      <c r="H1553" s="938">
        <v>3294</v>
      </c>
      <c r="I1553" s="938">
        <v>3294</v>
      </c>
      <c r="J1553" s="938">
        <v>3294</v>
      </c>
      <c r="K1553" s="939">
        <v>1</v>
      </c>
      <c r="L1553" s="939">
        <v>1</v>
      </c>
      <c r="M1553" s="938">
        <v>32</v>
      </c>
      <c r="N1553" s="936">
        <v>32</v>
      </c>
      <c r="O1553" s="936">
        <v>32</v>
      </c>
      <c r="P1553" s="938" t="s">
        <v>364</v>
      </c>
      <c r="Q1553" s="936">
        <v>1</v>
      </c>
      <c r="R1553" s="936">
        <v>1</v>
      </c>
      <c r="S1553" s="936">
        <v>0</v>
      </c>
      <c r="T1553" s="936">
        <v>0</v>
      </c>
    </row>
    <row r="1554" spans="1:20" outlineLevel="5">
      <c r="A1554" s="936" t="s">
        <v>1729</v>
      </c>
      <c r="B1554" s="936" t="s">
        <v>1194</v>
      </c>
      <c r="C1554" s="936">
        <v>1</v>
      </c>
      <c r="D1554" s="937">
        <v>46155</v>
      </c>
      <c r="E1554" s="937">
        <v>46155</v>
      </c>
      <c r="F1554" s="937">
        <v>46155</v>
      </c>
      <c r="G1554" s="937">
        <v>46155</v>
      </c>
      <c r="H1554" s="938">
        <v>1900.8</v>
      </c>
      <c r="I1554" s="938">
        <v>1900.8</v>
      </c>
      <c r="J1554" s="938">
        <v>1900.8</v>
      </c>
      <c r="K1554" s="939">
        <v>1</v>
      </c>
      <c r="L1554" s="939">
        <v>1</v>
      </c>
      <c r="M1554" s="938">
        <v>40</v>
      </c>
      <c r="N1554" s="936">
        <v>40</v>
      </c>
      <c r="O1554" s="936">
        <v>40</v>
      </c>
      <c r="P1554" s="938" t="s">
        <v>364</v>
      </c>
      <c r="Q1554" s="936">
        <v>1</v>
      </c>
      <c r="R1554" s="936">
        <v>1</v>
      </c>
      <c r="S1554" s="936">
        <v>0</v>
      </c>
      <c r="T1554" s="936">
        <v>0</v>
      </c>
    </row>
    <row r="1555" spans="1:20" outlineLevel="5">
      <c r="A1555" s="936" t="s">
        <v>1730</v>
      </c>
      <c r="B1555" s="936" t="s">
        <v>1196</v>
      </c>
      <c r="C1555" s="936">
        <v>27</v>
      </c>
      <c r="D1555" s="937">
        <v>46155</v>
      </c>
      <c r="E1555" s="937">
        <v>46190</v>
      </c>
      <c r="F1555" s="937">
        <v>46155</v>
      </c>
      <c r="G1555" s="937">
        <v>46190</v>
      </c>
      <c r="H1555" s="938">
        <v>2534.4</v>
      </c>
      <c r="I1555" s="938">
        <v>2534.4</v>
      </c>
      <c r="J1555" s="938">
        <v>2534.4</v>
      </c>
      <c r="K1555" s="939">
        <v>1</v>
      </c>
      <c r="L1555" s="939">
        <v>1</v>
      </c>
      <c r="M1555" s="938">
        <v>64</v>
      </c>
      <c r="N1555" s="936">
        <v>64</v>
      </c>
      <c r="O1555" s="936">
        <v>64</v>
      </c>
      <c r="P1555" s="938" t="s">
        <v>364</v>
      </c>
      <c r="Q1555" s="936">
        <v>1</v>
      </c>
      <c r="R1555" s="936">
        <v>1</v>
      </c>
      <c r="S1555" s="936">
        <v>0</v>
      </c>
      <c r="T1555" s="936">
        <v>0</v>
      </c>
    </row>
    <row r="1556" spans="1:20" outlineLevel="5">
      <c r="A1556" s="936" t="s">
        <v>1731</v>
      </c>
      <c r="B1556" s="936" t="s">
        <v>1198</v>
      </c>
      <c r="C1556" s="936">
        <v>4</v>
      </c>
      <c r="D1556" s="937">
        <v>46216</v>
      </c>
      <c r="E1556" s="937">
        <v>46219</v>
      </c>
      <c r="F1556" s="937">
        <v>46214</v>
      </c>
      <c r="G1556" s="937">
        <v>46215</v>
      </c>
      <c r="H1556" s="938">
        <v>11340</v>
      </c>
      <c r="I1556" s="938">
        <v>11340</v>
      </c>
      <c r="J1556" s="938">
        <v>11340</v>
      </c>
      <c r="K1556" s="939">
        <v>1</v>
      </c>
      <c r="L1556" s="939">
        <v>1</v>
      </c>
      <c r="M1556" s="938">
        <v>48</v>
      </c>
      <c r="N1556" s="936">
        <v>48</v>
      </c>
      <c r="O1556" s="936">
        <v>48</v>
      </c>
      <c r="P1556" s="938" t="s">
        <v>364</v>
      </c>
      <c r="Q1556" s="936">
        <v>1</v>
      </c>
      <c r="R1556" s="936">
        <v>1</v>
      </c>
      <c r="S1556" s="936">
        <v>0</v>
      </c>
      <c r="T1556" s="936">
        <v>0</v>
      </c>
    </row>
    <row r="1557" spans="1:20" outlineLevel="5">
      <c r="A1557" s="1000" t="s">
        <v>1732</v>
      </c>
      <c r="B1557" s="1000" t="s">
        <v>1200</v>
      </c>
      <c r="C1557" s="1000">
        <v>3</v>
      </c>
      <c r="D1557" s="1001">
        <v>46221</v>
      </c>
      <c r="E1557" s="1001">
        <v>46223</v>
      </c>
      <c r="F1557" s="1001">
        <v>46215</v>
      </c>
      <c r="G1557" s="1001">
        <v>46219</v>
      </c>
      <c r="H1557" s="1002">
        <v>8505</v>
      </c>
      <c r="I1557" s="1002">
        <v>8505</v>
      </c>
      <c r="J1557" s="1002">
        <v>8505</v>
      </c>
      <c r="K1557" s="1004">
        <v>1</v>
      </c>
      <c r="L1557" s="1004">
        <v>1</v>
      </c>
      <c r="M1557" s="1002">
        <v>48</v>
      </c>
      <c r="N1557" s="1000">
        <v>48</v>
      </c>
      <c r="O1557" s="1000">
        <v>48</v>
      </c>
      <c r="P1557" s="1002" t="s">
        <v>364</v>
      </c>
      <c r="Q1557" s="1000">
        <v>1</v>
      </c>
      <c r="R1557" s="1000">
        <v>1</v>
      </c>
      <c r="S1557" s="1000">
        <v>0</v>
      </c>
      <c r="T1557" s="1000">
        <v>0</v>
      </c>
    </row>
    <row r="1558" spans="1:20" outlineLevel="5">
      <c r="A1558" s="1000" t="s">
        <v>1733</v>
      </c>
      <c r="B1558" s="1000" t="s">
        <v>1202</v>
      </c>
      <c r="C1558" s="1000">
        <v>2</v>
      </c>
      <c r="D1558" s="1001">
        <v>46224</v>
      </c>
      <c r="E1558" s="1001">
        <v>46225</v>
      </c>
      <c r="F1558" s="1001">
        <v>46215</v>
      </c>
      <c r="G1558" s="1001">
        <v>46226</v>
      </c>
      <c r="H1558" s="1002">
        <v>8505</v>
      </c>
      <c r="I1558" s="1002">
        <v>8505</v>
      </c>
      <c r="J1558" s="1002">
        <v>8505</v>
      </c>
      <c r="K1558" s="1004">
        <v>1</v>
      </c>
      <c r="L1558" s="1004">
        <v>1</v>
      </c>
      <c r="M1558" s="1002">
        <v>48</v>
      </c>
      <c r="N1558" s="1000">
        <v>48</v>
      </c>
      <c r="O1558" s="1000">
        <v>48</v>
      </c>
      <c r="P1558" s="1002" t="s">
        <v>364</v>
      </c>
      <c r="Q1558" s="1000">
        <v>1</v>
      </c>
      <c r="R1558" s="1000">
        <v>1</v>
      </c>
      <c r="S1558" s="1000">
        <v>0</v>
      </c>
      <c r="T1558" s="1000">
        <v>0</v>
      </c>
    </row>
    <row r="1559" spans="1:20" outlineLevel="4">
      <c r="A1559" s="976" t="s">
        <v>1203</v>
      </c>
      <c r="B1559" s="976"/>
      <c r="C1559" s="976">
        <v>69</v>
      </c>
      <c r="D1559" s="977">
        <v>46226</v>
      </c>
      <c r="E1559" s="977">
        <v>46307</v>
      </c>
      <c r="F1559" s="977">
        <v>46234</v>
      </c>
      <c r="G1559" s="977"/>
      <c r="H1559" s="978">
        <v>192786.78</v>
      </c>
      <c r="I1559" s="978">
        <v>153601.5</v>
      </c>
      <c r="J1559" s="978">
        <v>192786.78</v>
      </c>
      <c r="K1559" s="979">
        <v>1</v>
      </c>
      <c r="L1559" s="979">
        <v>0.79669999999999996</v>
      </c>
      <c r="M1559" s="978">
        <v>728</v>
      </c>
      <c r="N1559" s="976">
        <v>728</v>
      </c>
      <c r="O1559" s="976">
        <v>610</v>
      </c>
      <c r="P1559" s="978"/>
      <c r="Q1559" s="976">
        <v>17</v>
      </c>
      <c r="R1559" s="976">
        <v>9</v>
      </c>
      <c r="S1559" s="976">
        <v>7</v>
      </c>
      <c r="T1559" s="976">
        <v>1</v>
      </c>
    </row>
    <row r="1560" spans="1:20" outlineLevel="5">
      <c r="A1560" s="986" t="s">
        <v>1204</v>
      </c>
      <c r="B1560" s="986"/>
      <c r="C1560" s="986">
        <v>69</v>
      </c>
      <c r="D1560" s="987">
        <v>46226</v>
      </c>
      <c r="E1560" s="987">
        <v>46307</v>
      </c>
      <c r="F1560" s="987">
        <v>46234</v>
      </c>
      <c r="G1560" s="987"/>
      <c r="H1560" s="988">
        <v>87769.2</v>
      </c>
      <c r="I1560" s="988">
        <v>62097.24</v>
      </c>
      <c r="J1560" s="988">
        <v>87769.2</v>
      </c>
      <c r="K1560" s="989">
        <v>1</v>
      </c>
      <c r="L1560" s="989">
        <v>0.70750000000000002</v>
      </c>
      <c r="M1560" s="988">
        <v>376</v>
      </c>
      <c r="N1560" s="986">
        <v>376</v>
      </c>
      <c r="O1560" s="986">
        <v>330</v>
      </c>
      <c r="P1560" s="988"/>
      <c r="Q1560" s="986">
        <v>8</v>
      </c>
      <c r="R1560" s="986">
        <v>4</v>
      </c>
      <c r="S1560" s="986">
        <v>4</v>
      </c>
      <c r="T1560" s="986">
        <v>0</v>
      </c>
    </row>
    <row r="1561" spans="1:20" outlineLevel="6">
      <c r="A1561" s="936" t="s">
        <v>1734</v>
      </c>
      <c r="B1561" s="936" t="s">
        <v>1206</v>
      </c>
      <c r="C1561" s="936">
        <v>4</v>
      </c>
      <c r="D1561" s="937">
        <v>46226</v>
      </c>
      <c r="E1561" s="937">
        <v>46230</v>
      </c>
      <c r="F1561" s="937">
        <v>46234</v>
      </c>
      <c r="G1561" s="937">
        <v>46239</v>
      </c>
      <c r="H1561" s="938">
        <v>2484</v>
      </c>
      <c r="I1561" s="938">
        <v>2484</v>
      </c>
      <c r="J1561" s="938">
        <v>2484</v>
      </c>
      <c r="K1561" s="939">
        <v>1</v>
      </c>
      <c r="L1561" s="939">
        <v>1</v>
      </c>
      <c r="M1561" s="936">
        <v>48</v>
      </c>
      <c r="N1561" s="936">
        <v>48</v>
      </c>
      <c r="O1561" s="936">
        <v>48</v>
      </c>
      <c r="P1561" s="936" t="s">
        <v>364</v>
      </c>
      <c r="Q1561" s="936">
        <v>1</v>
      </c>
      <c r="R1561" s="936">
        <v>1</v>
      </c>
      <c r="S1561" s="936">
        <v>0</v>
      </c>
      <c r="T1561" s="936">
        <v>0</v>
      </c>
    </row>
    <row r="1562" spans="1:20" outlineLevel="6">
      <c r="A1562" s="936" t="s">
        <v>1735</v>
      </c>
      <c r="B1562" s="936" t="s">
        <v>1208</v>
      </c>
      <c r="C1562" s="936">
        <v>4</v>
      </c>
      <c r="D1562" s="937">
        <v>46242</v>
      </c>
      <c r="E1562" s="937">
        <v>46245</v>
      </c>
      <c r="F1562" s="937">
        <v>46240</v>
      </c>
      <c r="G1562" s="937">
        <v>46241</v>
      </c>
      <c r="H1562" s="938">
        <v>4427.3999999999996</v>
      </c>
      <c r="I1562" s="938">
        <v>4427.3999999999996</v>
      </c>
      <c r="J1562" s="938">
        <v>4427.3999999999996</v>
      </c>
      <c r="K1562" s="939">
        <v>1</v>
      </c>
      <c r="L1562" s="939">
        <v>1</v>
      </c>
      <c r="M1562" s="936">
        <v>48</v>
      </c>
      <c r="N1562" s="936">
        <v>48</v>
      </c>
      <c r="O1562" s="936">
        <v>48</v>
      </c>
      <c r="P1562" s="938" t="s">
        <v>364</v>
      </c>
      <c r="Q1562" s="936">
        <v>1</v>
      </c>
      <c r="R1562" s="936">
        <v>1</v>
      </c>
      <c r="S1562" s="936">
        <v>0</v>
      </c>
      <c r="T1562" s="936">
        <v>0</v>
      </c>
    </row>
    <row r="1563" spans="1:20" outlineLevel="6">
      <c r="A1563" s="936" t="s">
        <v>1736</v>
      </c>
      <c r="B1563" s="936" t="s">
        <v>1210</v>
      </c>
      <c r="C1563" s="936">
        <v>8</v>
      </c>
      <c r="D1563" s="937">
        <v>46254</v>
      </c>
      <c r="E1563" s="937">
        <v>46263</v>
      </c>
      <c r="F1563" s="937">
        <v>46254</v>
      </c>
      <c r="G1563" s="937">
        <v>46280</v>
      </c>
      <c r="H1563" s="937">
        <v>873.6</v>
      </c>
      <c r="I1563" s="936">
        <v>873.6</v>
      </c>
      <c r="J1563" s="938">
        <v>873.6</v>
      </c>
      <c r="K1563" s="939">
        <v>1</v>
      </c>
      <c r="L1563" s="939">
        <v>1</v>
      </c>
      <c r="M1563" s="936">
        <v>48</v>
      </c>
      <c r="N1563" s="936">
        <v>48</v>
      </c>
      <c r="O1563" s="936">
        <v>48</v>
      </c>
      <c r="P1563" s="936" t="s">
        <v>364</v>
      </c>
      <c r="Q1563" s="936">
        <v>1</v>
      </c>
      <c r="R1563" s="936">
        <v>1</v>
      </c>
      <c r="S1563" s="936">
        <v>0</v>
      </c>
      <c r="T1563" s="936">
        <v>0</v>
      </c>
    </row>
    <row r="1564" spans="1:20" outlineLevel="6">
      <c r="A1564" s="936" t="s">
        <v>1737</v>
      </c>
      <c r="B1564" s="936" t="s">
        <v>1212</v>
      </c>
      <c r="C1564" s="936">
        <v>3</v>
      </c>
      <c r="D1564" s="937">
        <v>46274</v>
      </c>
      <c r="E1564" s="937">
        <v>46277</v>
      </c>
      <c r="F1564" s="937">
        <v>46254</v>
      </c>
      <c r="G1564" s="937"/>
      <c r="H1564" s="937">
        <v>2958</v>
      </c>
      <c r="I1564" s="937">
        <v>2366.4</v>
      </c>
      <c r="J1564" s="938">
        <v>2958</v>
      </c>
      <c r="K1564" s="939">
        <v>1</v>
      </c>
      <c r="L1564" s="939">
        <v>0.8</v>
      </c>
      <c r="M1564" s="936">
        <v>48</v>
      </c>
      <c r="N1564" s="936">
        <v>48</v>
      </c>
      <c r="O1564" s="936">
        <v>38</v>
      </c>
      <c r="P1564" s="938" t="s">
        <v>364</v>
      </c>
      <c r="Q1564" s="936">
        <v>1</v>
      </c>
      <c r="R1564" s="936">
        <v>0</v>
      </c>
      <c r="S1564" s="936">
        <v>1</v>
      </c>
      <c r="T1564" s="936">
        <v>0</v>
      </c>
    </row>
    <row r="1565" spans="1:20" outlineLevel="6">
      <c r="A1565" s="936" t="s">
        <v>1738</v>
      </c>
      <c r="B1565" s="936" t="s">
        <v>1214</v>
      </c>
      <c r="C1565" s="936">
        <v>7</v>
      </c>
      <c r="D1565" s="937">
        <v>46278</v>
      </c>
      <c r="E1565" s="937">
        <v>46285</v>
      </c>
      <c r="F1565" s="937">
        <v>46254</v>
      </c>
      <c r="G1565" s="937"/>
      <c r="H1565" s="937">
        <v>273.60000000000002</v>
      </c>
      <c r="I1565" s="938">
        <v>218.88</v>
      </c>
      <c r="J1565" s="938">
        <v>273.60000000000002</v>
      </c>
      <c r="K1565" s="939">
        <v>1</v>
      </c>
      <c r="L1565" s="939">
        <v>0.8</v>
      </c>
      <c r="M1565" s="938">
        <v>56</v>
      </c>
      <c r="N1565" s="936">
        <v>56</v>
      </c>
      <c r="O1565" s="936">
        <v>45</v>
      </c>
      <c r="P1565" s="938" t="s">
        <v>364</v>
      </c>
      <c r="Q1565" s="936">
        <v>1</v>
      </c>
      <c r="R1565" s="936">
        <v>0</v>
      </c>
      <c r="S1565" s="936">
        <v>1</v>
      </c>
      <c r="T1565" s="936">
        <v>0</v>
      </c>
    </row>
    <row r="1566" spans="1:20" outlineLevel="6">
      <c r="A1566" s="936" t="s">
        <v>1739</v>
      </c>
      <c r="B1566" s="936" t="s">
        <v>1216</v>
      </c>
      <c r="C1566" s="936">
        <v>5</v>
      </c>
      <c r="D1566" s="937">
        <v>46286</v>
      </c>
      <c r="E1566" s="937">
        <v>46292</v>
      </c>
      <c r="F1566" s="937">
        <v>46261</v>
      </c>
      <c r="G1566" s="937"/>
      <c r="H1566" s="937">
        <v>13273.8</v>
      </c>
      <c r="I1566" s="937">
        <v>10619.04</v>
      </c>
      <c r="J1566" s="938">
        <v>13273.8</v>
      </c>
      <c r="K1566" s="939">
        <v>1</v>
      </c>
      <c r="L1566" s="939">
        <v>0.8</v>
      </c>
      <c r="M1566" s="936">
        <v>32</v>
      </c>
      <c r="N1566" s="936">
        <v>32</v>
      </c>
      <c r="O1566" s="936">
        <v>26</v>
      </c>
      <c r="P1566" s="938" t="s">
        <v>364</v>
      </c>
      <c r="Q1566" s="936">
        <v>1</v>
      </c>
      <c r="R1566" s="936">
        <v>0</v>
      </c>
      <c r="S1566" s="936">
        <v>1</v>
      </c>
      <c r="T1566" s="936">
        <v>0</v>
      </c>
    </row>
    <row r="1567" spans="1:20" outlineLevel="6">
      <c r="A1567" s="996" t="s">
        <v>1740</v>
      </c>
      <c r="B1567" s="996" t="s">
        <v>1220</v>
      </c>
      <c r="C1567" s="996">
        <v>18</v>
      </c>
      <c r="D1567" s="997">
        <v>46286</v>
      </c>
      <c r="E1567" s="997">
        <v>46307</v>
      </c>
      <c r="F1567" s="997">
        <v>46254</v>
      </c>
      <c r="G1567" s="997">
        <v>46281</v>
      </c>
      <c r="H1567" s="997">
        <v>7551.6</v>
      </c>
      <c r="I1567" s="998">
        <v>7551.6</v>
      </c>
      <c r="J1567" s="998">
        <v>7551.6</v>
      </c>
      <c r="K1567" s="999">
        <v>1</v>
      </c>
      <c r="L1567" s="999">
        <v>1</v>
      </c>
      <c r="M1567" s="998">
        <v>48</v>
      </c>
      <c r="N1567" s="996">
        <v>48</v>
      </c>
      <c r="O1567" s="996">
        <v>48</v>
      </c>
      <c r="P1567" s="998" t="s">
        <v>364</v>
      </c>
      <c r="Q1567" s="996">
        <v>1</v>
      </c>
      <c r="R1567" s="996">
        <v>1</v>
      </c>
      <c r="S1567" s="996">
        <v>0</v>
      </c>
      <c r="T1567" s="996">
        <v>0</v>
      </c>
    </row>
    <row r="1568" spans="1:20" outlineLevel="6">
      <c r="A1568" s="936" t="s">
        <v>1741</v>
      </c>
      <c r="B1568" s="936" t="s">
        <v>1218</v>
      </c>
      <c r="C1568" s="936">
        <v>7</v>
      </c>
      <c r="D1568" s="937">
        <v>46293</v>
      </c>
      <c r="E1568" s="937">
        <v>46300</v>
      </c>
      <c r="F1568" s="937">
        <v>46299</v>
      </c>
      <c r="G1568" s="937"/>
      <c r="H1568" s="938">
        <v>55927.199999999997</v>
      </c>
      <c r="I1568" s="938">
        <v>33556.32</v>
      </c>
      <c r="J1568" s="938">
        <v>55927.199999999997</v>
      </c>
      <c r="K1568" s="939">
        <v>1</v>
      </c>
      <c r="L1568" s="939">
        <v>0.6</v>
      </c>
      <c r="M1568" s="938">
        <v>48</v>
      </c>
      <c r="N1568" s="936">
        <v>48</v>
      </c>
      <c r="O1568" s="936">
        <v>29</v>
      </c>
      <c r="P1568" s="938" t="s">
        <v>364</v>
      </c>
      <c r="Q1568" s="936">
        <v>1</v>
      </c>
      <c r="R1568" s="936">
        <v>0</v>
      </c>
      <c r="S1568" s="936">
        <v>1</v>
      </c>
      <c r="T1568" s="936">
        <v>0</v>
      </c>
    </row>
    <row r="1569" spans="1:20" outlineLevel="5">
      <c r="A1569" s="986" t="s">
        <v>1221</v>
      </c>
      <c r="B1569" s="986"/>
      <c r="C1569" s="986">
        <v>51</v>
      </c>
      <c r="D1569" s="987">
        <v>46246</v>
      </c>
      <c r="E1569" s="987">
        <v>46306</v>
      </c>
      <c r="F1569" s="987">
        <v>46241</v>
      </c>
      <c r="G1569" s="987"/>
      <c r="H1569" s="988">
        <v>81123.78</v>
      </c>
      <c r="I1569" s="988">
        <v>80051.460000000006</v>
      </c>
      <c r="J1569" s="988">
        <v>81123.78</v>
      </c>
      <c r="K1569" s="989">
        <v>1</v>
      </c>
      <c r="L1569" s="989">
        <v>0.98680000000000001</v>
      </c>
      <c r="M1569" s="988">
        <v>216</v>
      </c>
      <c r="N1569" s="986">
        <v>216</v>
      </c>
      <c r="O1569" s="986">
        <v>210</v>
      </c>
      <c r="P1569" s="988"/>
      <c r="Q1569" s="986">
        <v>6</v>
      </c>
      <c r="R1569" s="986">
        <v>5</v>
      </c>
      <c r="S1569" s="986">
        <v>1</v>
      </c>
      <c r="T1569" s="986">
        <v>0</v>
      </c>
    </row>
    <row r="1570" spans="1:20" outlineLevel="6">
      <c r="A1570" s="936" t="s">
        <v>1742</v>
      </c>
      <c r="B1570" s="936" t="s">
        <v>1210</v>
      </c>
      <c r="C1570" s="936">
        <v>4</v>
      </c>
      <c r="D1570" s="937">
        <v>46246</v>
      </c>
      <c r="E1570" s="937">
        <v>46250</v>
      </c>
      <c r="F1570" s="937">
        <v>46254</v>
      </c>
      <c r="G1570" s="937">
        <v>46281</v>
      </c>
      <c r="H1570" s="937">
        <v>2898</v>
      </c>
      <c r="I1570" s="938">
        <v>2898</v>
      </c>
      <c r="J1570" s="938">
        <v>2898</v>
      </c>
      <c r="K1570" s="939">
        <v>1</v>
      </c>
      <c r="L1570" s="939">
        <v>1</v>
      </c>
      <c r="M1570" s="938">
        <v>48</v>
      </c>
      <c r="N1570" s="936">
        <v>48</v>
      </c>
      <c r="O1570" s="936">
        <v>48</v>
      </c>
      <c r="P1570" s="938" t="s">
        <v>364</v>
      </c>
      <c r="Q1570" s="936">
        <v>1</v>
      </c>
      <c r="R1570" s="936">
        <v>1</v>
      </c>
      <c r="S1570" s="936">
        <v>0</v>
      </c>
      <c r="T1570" s="936">
        <v>0</v>
      </c>
    </row>
    <row r="1571" spans="1:20" outlineLevel="6">
      <c r="A1571" s="936" t="s">
        <v>1743</v>
      </c>
      <c r="B1571" s="936" t="s">
        <v>1224</v>
      </c>
      <c r="C1571" s="936">
        <v>3</v>
      </c>
      <c r="D1571" s="937">
        <v>46278</v>
      </c>
      <c r="E1571" s="937">
        <v>46280</v>
      </c>
      <c r="F1571" s="937">
        <v>46241</v>
      </c>
      <c r="G1571" s="937">
        <v>46248</v>
      </c>
      <c r="H1571" s="937">
        <v>21283.200000000001</v>
      </c>
      <c r="I1571" s="938">
        <v>21283.200000000001</v>
      </c>
      <c r="J1571" s="938">
        <v>21283.200000000001</v>
      </c>
      <c r="K1571" s="939">
        <v>1</v>
      </c>
      <c r="L1571" s="939">
        <v>1</v>
      </c>
      <c r="M1571" s="938">
        <v>48</v>
      </c>
      <c r="N1571" s="936">
        <v>48</v>
      </c>
      <c r="O1571" s="936">
        <v>48</v>
      </c>
      <c r="P1571" s="938" t="s">
        <v>364</v>
      </c>
      <c r="Q1571" s="936">
        <v>1</v>
      </c>
      <c r="R1571" s="936">
        <v>1</v>
      </c>
      <c r="S1571" s="936">
        <v>0</v>
      </c>
      <c r="T1571" s="936">
        <v>0</v>
      </c>
    </row>
    <row r="1572" spans="1:20" outlineLevel="6">
      <c r="A1572" s="936" t="s">
        <v>1744</v>
      </c>
      <c r="B1572" s="936" t="s">
        <v>1226</v>
      </c>
      <c r="C1572" s="936">
        <v>2</v>
      </c>
      <c r="D1572" s="937">
        <v>46281</v>
      </c>
      <c r="E1572" s="937">
        <v>46282</v>
      </c>
      <c r="F1572" s="937">
        <v>46248</v>
      </c>
      <c r="G1572" s="937">
        <v>46281</v>
      </c>
      <c r="H1572" s="937">
        <v>5784</v>
      </c>
      <c r="I1572" s="938">
        <v>5784</v>
      </c>
      <c r="J1572" s="938">
        <v>5784</v>
      </c>
      <c r="K1572" s="939">
        <v>1</v>
      </c>
      <c r="L1572" s="939">
        <v>1</v>
      </c>
      <c r="M1572" s="936">
        <v>32</v>
      </c>
      <c r="N1572" s="936">
        <v>32</v>
      </c>
      <c r="O1572" s="936">
        <v>32</v>
      </c>
      <c r="P1572" s="938" t="s">
        <v>364</v>
      </c>
      <c r="Q1572" s="936">
        <v>1</v>
      </c>
      <c r="R1572" s="936">
        <v>1</v>
      </c>
      <c r="S1572" s="936">
        <v>0</v>
      </c>
      <c r="T1572" s="936">
        <v>0</v>
      </c>
    </row>
    <row r="1573" spans="1:20" outlineLevel="6">
      <c r="A1573" s="936" t="s">
        <v>1745</v>
      </c>
      <c r="B1573" s="936" t="s">
        <v>1228</v>
      </c>
      <c r="C1573" s="936">
        <v>10</v>
      </c>
      <c r="D1573" s="937">
        <v>46284</v>
      </c>
      <c r="E1573" s="937">
        <v>46295</v>
      </c>
      <c r="F1573" s="937">
        <v>46248</v>
      </c>
      <c r="G1573" s="937">
        <v>46281</v>
      </c>
      <c r="H1573" s="937">
        <v>6489</v>
      </c>
      <c r="I1573" s="937">
        <v>6489</v>
      </c>
      <c r="J1573" s="938">
        <v>6489</v>
      </c>
      <c r="K1573" s="939">
        <v>1</v>
      </c>
      <c r="L1573" s="939">
        <v>1</v>
      </c>
      <c r="M1573" s="936">
        <v>32</v>
      </c>
      <c r="N1573" s="936">
        <v>32</v>
      </c>
      <c r="O1573" s="936">
        <v>32</v>
      </c>
      <c r="P1573" s="938" t="s">
        <v>364</v>
      </c>
      <c r="Q1573" s="936">
        <v>1</v>
      </c>
      <c r="R1573" s="936">
        <v>1</v>
      </c>
      <c r="S1573" s="936">
        <v>0</v>
      </c>
      <c r="T1573" s="936">
        <v>0</v>
      </c>
    </row>
    <row r="1574" spans="1:20" outlineLevel="6">
      <c r="A1574" s="996" t="s">
        <v>1746</v>
      </c>
      <c r="B1574" s="996" t="s">
        <v>1230</v>
      </c>
      <c r="C1574" s="996">
        <v>9</v>
      </c>
      <c r="D1574" s="997">
        <v>46296</v>
      </c>
      <c r="E1574" s="997">
        <v>46306</v>
      </c>
      <c r="F1574" s="997">
        <v>46261</v>
      </c>
      <c r="G1574" s="997">
        <v>46281</v>
      </c>
      <c r="H1574" s="997">
        <v>39307.980000000003</v>
      </c>
      <c r="I1574" s="998">
        <v>39307.980000000003</v>
      </c>
      <c r="J1574" s="998">
        <v>39307.980000000003</v>
      </c>
      <c r="K1574" s="999">
        <v>1</v>
      </c>
      <c r="L1574" s="999">
        <v>1</v>
      </c>
      <c r="M1574" s="996">
        <v>24</v>
      </c>
      <c r="N1574" s="996">
        <v>24</v>
      </c>
      <c r="O1574" s="996">
        <v>24</v>
      </c>
      <c r="P1574" s="998" t="s">
        <v>364</v>
      </c>
      <c r="Q1574" s="996">
        <v>1</v>
      </c>
      <c r="R1574" s="996">
        <v>1</v>
      </c>
      <c r="S1574" s="996">
        <v>0</v>
      </c>
      <c r="T1574" s="996">
        <v>0</v>
      </c>
    </row>
    <row r="1575" spans="1:20" outlineLevel="6">
      <c r="A1575" s="936" t="s">
        <v>1747</v>
      </c>
      <c r="B1575" s="936" t="s">
        <v>1232</v>
      </c>
      <c r="C1575" s="936">
        <v>4</v>
      </c>
      <c r="D1575" s="937">
        <v>46296</v>
      </c>
      <c r="E1575" s="937">
        <v>46300</v>
      </c>
      <c r="F1575" s="937">
        <v>46261</v>
      </c>
      <c r="G1575" s="937"/>
      <c r="H1575" s="938">
        <v>5361.6</v>
      </c>
      <c r="I1575" s="938">
        <v>4289.28</v>
      </c>
      <c r="J1575" s="938">
        <v>5361.6</v>
      </c>
      <c r="K1575" s="939">
        <v>1</v>
      </c>
      <c r="L1575" s="939">
        <v>0.8</v>
      </c>
      <c r="M1575" s="936">
        <v>32</v>
      </c>
      <c r="N1575" s="936">
        <v>32</v>
      </c>
      <c r="O1575" s="936">
        <v>26</v>
      </c>
      <c r="P1575" s="938" t="s">
        <v>364</v>
      </c>
      <c r="Q1575" s="936">
        <v>1</v>
      </c>
      <c r="R1575" s="936">
        <v>0</v>
      </c>
      <c r="S1575" s="936">
        <v>1</v>
      </c>
      <c r="T1575" s="936">
        <v>0</v>
      </c>
    </row>
    <row r="1576" spans="1:20" outlineLevel="5">
      <c r="A1576" s="986" t="s">
        <v>1233</v>
      </c>
      <c r="B1576" s="986"/>
      <c r="C1576" s="986">
        <v>14</v>
      </c>
      <c r="D1576" s="987">
        <v>46284</v>
      </c>
      <c r="E1576" s="987">
        <v>46300</v>
      </c>
      <c r="F1576" s="987">
        <v>46254</v>
      </c>
      <c r="G1576" s="987"/>
      <c r="H1576" s="987">
        <v>23893.8</v>
      </c>
      <c r="I1576" s="987">
        <v>11452.8</v>
      </c>
      <c r="J1576" s="988">
        <v>23893.8</v>
      </c>
      <c r="K1576" s="989">
        <v>1</v>
      </c>
      <c r="L1576" s="989">
        <v>0.4793</v>
      </c>
      <c r="M1576" s="986">
        <v>136</v>
      </c>
      <c r="N1576" s="986">
        <v>136</v>
      </c>
      <c r="O1576" s="986">
        <v>70</v>
      </c>
      <c r="P1576" s="988"/>
      <c r="Q1576" s="986">
        <v>3</v>
      </c>
      <c r="R1576" s="986">
        <v>0</v>
      </c>
      <c r="S1576" s="986">
        <v>2</v>
      </c>
      <c r="T1576" s="986">
        <v>1</v>
      </c>
    </row>
    <row r="1577" spans="1:20" outlineLevel="6">
      <c r="A1577" s="936" t="s">
        <v>1748</v>
      </c>
      <c r="B1577" s="936" t="s">
        <v>1226</v>
      </c>
      <c r="C1577" s="936">
        <v>4</v>
      </c>
      <c r="D1577" s="937">
        <v>46284</v>
      </c>
      <c r="E1577" s="937">
        <v>46287</v>
      </c>
      <c r="F1577" s="937">
        <v>46254</v>
      </c>
      <c r="G1577" s="937"/>
      <c r="H1577" s="937">
        <v>4158</v>
      </c>
      <c r="I1577" s="937">
        <v>3326.4</v>
      </c>
      <c r="J1577" s="938">
        <v>4158</v>
      </c>
      <c r="K1577" s="939">
        <v>1</v>
      </c>
      <c r="L1577" s="939">
        <v>0.8</v>
      </c>
      <c r="M1577" s="936">
        <v>32</v>
      </c>
      <c r="N1577" s="936">
        <v>32</v>
      </c>
      <c r="O1577" s="936">
        <v>26</v>
      </c>
      <c r="P1577" s="938" t="s">
        <v>364</v>
      </c>
      <c r="Q1577" s="936">
        <v>1</v>
      </c>
      <c r="R1577" s="936">
        <v>0</v>
      </c>
      <c r="S1577" s="936">
        <v>1</v>
      </c>
      <c r="T1577" s="936">
        <v>0</v>
      </c>
    </row>
    <row r="1578" spans="1:20" outlineLevel="6">
      <c r="A1578" s="1000" t="s">
        <v>1749</v>
      </c>
      <c r="B1578" s="1000" t="s">
        <v>1236</v>
      </c>
      <c r="C1578" s="1000">
        <v>2</v>
      </c>
      <c r="D1578" s="1001">
        <v>46289</v>
      </c>
      <c r="E1578" s="1001">
        <v>46291</v>
      </c>
      <c r="F1578" s="1001">
        <v>46261</v>
      </c>
      <c r="G1578" s="1001"/>
      <c r="H1578" s="1001">
        <v>10158</v>
      </c>
      <c r="I1578" s="1002">
        <v>8126.4</v>
      </c>
      <c r="J1578" s="1002">
        <v>10158</v>
      </c>
      <c r="K1578" s="1004">
        <v>1</v>
      </c>
      <c r="L1578" s="1004">
        <v>0.8</v>
      </c>
      <c r="M1578" s="1002">
        <v>56</v>
      </c>
      <c r="N1578" s="1000">
        <v>56</v>
      </c>
      <c r="O1578" s="1000">
        <v>45</v>
      </c>
      <c r="P1578" s="1002" t="s">
        <v>364</v>
      </c>
      <c r="Q1578" s="1000">
        <v>1</v>
      </c>
      <c r="R1578" s="1000">
        <v>0</v>
      </c>
      <c r="S1578" s="1000">
        <v>1</v>
      </c>
      <c r="T1578" s="1000">
        <v>0</v>
      </c>
    </row>
    <row r="1579" spans="1:20" outlineLevel="6">
      <c r="A1579" s="1000" t="s">
        <v>1750</v>
      </c>
      <c r="B1579" s="1000" t="s">
        <v>1238</v>
      </c>
      <c r="C1579" s="1000">
        <v>2</v>
      </c>
      <c r="D1579" s="1001">
        <v>46299</v>
      </c>
      <c r="E1579" s="1001">
        <v>46300</v>
      </c>
      <c r="F1579" s="1000"/>
      <c r="G1579" s="1001"/>
      <c r="H1579" s="1001">
        <v>9577.7999999999993</v>
      </c>
      <c r="I1579" s="1000">
        <v>0</v>
      </c>
      <c r="J1579" s="1002">
        <v>9577.7999999999993</v>
      </c>
      <c r="K1579" s="1004">
        <v>1</v>
      </c>
      <c r="L1579" s="1004">
        <v>0</v>
      </c>
      <c r="M1579" s="1002">
        <v>48</v>
      </c>
      <c r="N1579" s="1000">
        <v>48</v>
      </c>
      <c r="O1579" s="1000">
        <v>0</v>
      </c>
      <c r="P1579" s="1002" t="s">
        <v>364</v>
      </c>
      <c r="Q1579" s="1000">
        <v>1</v>
      </c>
      <c r="R1579" s="1000">
        <v>0</v>
      </c>
      <c r="S1579" s="1000">
        <v>0</v>
      </c>
      <c r="T1579" s="1000">
        <v>1</v>
      </c>
    </row>
    <row r="1580" spans="1:20" outlineLevel="3">
      <c r="A1580" s="967" t="s">
        <v>1239</v>
      </c>
      <c r="B1580" s="967"/>
      <c r="C1580" s="967">
        <v>60</v>
      </c>
      <c r="D1580" s="968">
        <v>46231</v>
      </c>
      <c r="E1580" s="968">
        <v>46301</v>
      </c>
      <c r="F1580" s="968">
        <v>46225</v>
      </c>
      <c r="G1580" s="968"/>
      <c r="H1580" s="969">
        <v>97726.8</v>
      </c>
      <c r="I1580" s="969">
        <v>81862.759999999995</v>
      </c>
      <c r="J1580" s="969">
        <v>97726.8</v>
      </c>
      <c r="K1580" s="971">
        <v>1</v>
      </c>
      <c r="L1580" s="971">
        <v>0.8377</v>
      </c>
      <c r="M1580" s="967">
        <v>608</v>
      </c>
      <c r="N1580" s="967">
        <v>608</v>
      </c>
      <c r="O1580" s="967">
        <v>476</v>
      </c>
      <c r="P1580" s="967"/>
      <c r="Q1580" s="967">
        <v>14</v>
      </c>
      <c r="R1580" s="967">
        <v>5</v>
      </c>
      <c r="S1580" s="967">
        <v>7</v>
      </c>
      <c r="T1580" s="967">
        <v>2</v>
      </c>
    </row>
    <row r="1581" spans="1:20" outlineLevel="4">
      <c r="A1581" s="976" t="s">
        <v>1240</v>
      </c>
      <c r="B1581" s="976"/>
      <c r="C1581" s="976">
        <v>60</v>
      </c>
      <c r="D1581" s="977">
        <v>46231</v>
      </c>
      <c r="E1581" s="977">
        <v>46301</v>
      </c>
      <c r="F1581" s="977">
        <v>46225</v>
      </c>
      <c r="G1581" s="977"/>
      <c r="H1581" s="978">
        <v>79479.48</v>
      </c>
      <c r="I1581" s="978">
        <v>66055</v>
      </c>
      <c r="J1581" s="978">
        <v>79479.48</v>
      </c>
      <c r="K1581" s="979">
        <v>1</v>
      </c>
      <c r="L1581" s="979">
        <v>0.83109999999999995</v>
      </c>
      <c r="M1581" s="976">
        <v>400</v>
      </c>
      <c r="N1581" s="976">
        <v>400</v>
      </c>
      <c r="O1581" s="976">
        <v>292</v>
      </c>
      <c r="P1581" s="976"/>
      <c r="Q1581" s="976">
        <v>9</v>
      </c>
      <c r="R1581" s="976">
        <v>4</v>
      </c>
      <c r="S1581" s="976">
        <v>3</v>
      </c>
      <c r="T1581" s="976">
        <v>2</v>
      </c>
    </row>
    <row r="1582" spans="1:20" outlineLevel="5">
      <c r="A1582" s="986" t="s">
        <v>1241</v>
      </c>
      <c r="B1582" s="986"/>
      <c r="C1582" s="986">
        <v>1</v>
      </c>
      <c r="D1582" s="987">
        <v>46301</v>
      </c>
      <c r="E1582" s="987">
        <v>46301</v>
      </c>
      <c r="F1582" s="986"/>
      <c r="G1582" s="987"/>
      <c r="H1582" s="987">
        <v>136.26</v>
      </c>
      <c r="I1582" s="986">
        <v>0</v>
      </c>
      <c r="J1582" s="988">
        <v>136.26</v>
      </c>
      <c r="K1582" s="989">
        <v>1</v>
      </c>
      <c r="L1582" s="989">
        <v>0</v>
      </c>
      <c r="M1582" s="988">
        <v>32</v>
      </c>
      <c r="N1582" s="986">
        <v>32</v>
      </c>
      <c r="O1582" s="986">
        <v>0</v>
      </c>
      <c r="P1582" s="988"/>
      <c r="Q1582" s="986">
        <v>1</v>
      </c>
      <c r="R1582" s="986">
        <v>0</v>
      </c>
      <c r="S1582" s="986">
        <v>0</v>
      </c>
      <c r="T1582" s="986">
        <v>1</v>
      </c>
    </row>
    <row r="1583" spans="1:20" outlineLevel="6">
      <c r="A1583" s="936" t="s">
        <v>1751</v>
      </c>
      <c r="B1583" s="936" t="s">
        <v>1057</v>
      </c>
      <c r="C1583" s="936">
        <v>1</v>
      </c>
      <c r="D1583" s="937">
        <v>46301</v>
      </c>
      <c r="E1583" s="937">
        <v>46301</v>
      </c>
      <c r="F1583" s="936"/>
      <c r="G1583" s="937"/>
      <c r="H1583" s="937">
        <v>136.26</v>
      </c>
      <c r="I1583" s="936">
        <v>0</v>
      </c>
      <c r="J1583" s="938">
        <v>136.26</v>
      </c>
      <c r="K1583" s="939">
        <v>1</v>
      </c>
      <c r="L1583" s="939">
        <v>0</v>
      </c>
      <c r="M1583" s="938">
        <v>32</v>
      </c>
      <c r="N1583" s="936">
        <v>32</v>
      </c>
      <c r="O1583" s="936">
        <v>0</v>
      </c>
      <c r="P1583" s="938" t="s">
        <v>364</v>
      </c>
      <c r="Q1583" s="936">
        <v>1</v>
      </c>
      <c r="R1583" s="936">
        <v>0</v>
      </c>
      <c r="S1583" s="936">
        <v>0</v>
      </c>
      <c r="T1583" s="936">
        <v>1</v>
      </c>
    </row>
    <row r="1584" spans="1:20" outlineLevel="5">
      <c r="A1584" s="986" t="s">
        <v>1243</v>
      </c>
      <c r="B1584" s="986"/>
      <c r="C1584" s="986">
        <v>18</v>
      </c>
      <c r="D1584" s="987">
        <v>46237</v>
      </c>
      <c r="E1584" s="987">
        <v>46257</v>
      </c>
      <c r="F1584" s="987">
        <v>46225</v>
      </c>
      <c r="G1584" s="987"/>
      <c r="H1584" s="988">
        <v>11290.02</v>
      </c>
      <c r="I1584" s="988">
        <v>7580.44</v>
      </c>
      <c r="J1584" s="988">
        <v>11290.02</v>
      </c>
      <c r="K1584" s="989">
        <v>1</v>
      </c>
      <c r="L1584" s="989">
        <v>0.6714</v>
      </c>
      <c r="M1584" s="988">
        <v>144</v>
      </c>
      <c r="N1584" s="986">
        <v>144</v>
      </c>
      <c r="O1584" s="986">
        <v>89</v>
      </c>
      <c r="P1584" s="988"/>
      <c r="Q1584" s="986">
        <v>3</v>
      </c>
      <c r="R1584" s="986">
        <v>1</v>
      </c>
      <c r="S1584" s="986">
        <v>1</v>
      </c>
      <c r="T1584" s="986">
        <v>1</v>
      </c>
    </row>
    <row r="1585" spans="1:20" outlineLevel="6">
      <c r="A1585" s="936" t="s">
        <v>1752</v>
      </c>
      <c r="B1585" s="936" t="s">
        <v>1245</v>
      </c>
      <c r="C1585" s="936">
        <v>2</v>
      </c>
      <c r="D1585" s="937">
        <v>46237</v>
      </c>
      <c r="E1585" s="937">
        <v>46238</v>
      </c>
      <c r="F1585" s="937">
        <v>46233</v>
      </c>
      <c r="G1585" s="937"/>
      <c r="H1585" s="937">
        <v>3225.72</v>
      </c>
      <c r="I1585" s="938">
        <v>2741.86</v>
      </c>
      <c r="J1585" s="938">
        <v>3225.72</v>
      </c>
      <c r="K1585" s="939">
        <v>1</v>
      </c>
      <c r="L1585" s="939">
        <v>0.85</v>
      </c>
      <c r="M1585" s="936">
        <v>48</v>
      </c>
      <c r="N1585" s="936">
        <v>48</v>
      </c>
      <c r="O1585" s="936">
        <v>41</v>
      </c>
      <c r="P1585" s="938" t="s">
        <v>364</v>
      </c>
      <c r="Q1585" s="936">
        <v>1</v>
      </c>
      <c r="R1585" s="936">
        <v>0</v>
      </c>
      <c r="S1585" s="936">
        <v>1</v>
      </c>
      <c r="T1585" s="936">
        <v>0</v>
      </c>
    </row>
    <row r="1586" spans="1:20" outlineLevel="6">
      <c r="A1586" s="996" t="s">
        <v>1753</v>
      </c>
      <c r="B1586" s="996" t="s">
        <v>1247</v>
      </c>
      <c r="C1586" s="996">
        <v>2</v>
      </c>
      <c r="D1586" s="997">
        <v>46252</v>
      </c>
      <c r="E1586" s="997">
        <v>46253</v>
      </c>
      <c r="F1586" s="997">
        <v>46225</v>
      </c>
      <c r="G1586" s="997">
        <v>46239</v>
      </c>
      <c r="H1586" s="998">
        <v>4838.58</v>
      </c>
      <c r="I1586" s="998">
        <v>4838.58</v>
      </c>
      <c r="J1586" s="998">
        <v>4838.58</v>
      </c>
      <c r="K1586" s="999">
        <v>1</v>
      </c>
      <c r="L1586" s="999">
        <v>1</v>
      </c>
      <c r="M1586" s="998">
        <v>48</v>
      </c>
      <c r="N1586" s="996">
        <v>48</v>
      </c>
      <c r="O1586" s="996">
        <v>48</v>
      </c>
      <c r="P1586" s="998" t="s">
        <v>364</v>
      </c>
      <c r="Q1586" s="996">
        <v>1</v>
      </c>
      <c r="R1586" s="996">
        <v>1</v>
      </c>
      <c r="S1586" s="996">
        <v>0</v>
      </c>
      <c r="T1586" s="996">
        <v>0</v>
      </c>
    </row>
    <row r="1587" spans="1:20" outlineLevel="6">
      <c r="A1587" s="936" t="s">
        <v>1754</v>
      </c>
      <c r="B1587" s="936" t="s">
        <v>1249</v>
      </c>
      <c r="C1587" s="936">
        <v>2</v>
      </c>
      <c r="D1587" s="937">
        <v>46256</v>
      </c>
      <c r="E1587" s="937">
        <v>46257</v>
      </c>
      <c r="F1587" s="936"/>
      <c r="G1587" s="937"/>
      <c r="H1587" s="937">
        <v>3225.72</v>
      </c>
      <c r="I1587" s="936">
        <v>0</v>
      </c>
      <c r="J1587" s="938">
        <v>3225.72</v>
      </c>
      <c r="K1587" s="939">
        <v>1</v>
      </c>
      <c r="L1587" s="939">
        <v>0</v>
      </c>
      <c r="M1587" s="938">
        <v>48</v>
      </c>
      <c r="N1587" s="936">
        <v>48</v>
      </c>
      <c r="O1587" s="936">
        <v>0</v>
      </c>
      <c r="P1587" s="938" t="s">
        <v>364</v>
      </c>
      <c r="Q1587" s="936">
        <v>1</v>
      </c>
      <c r="R1587" s="936">
        <v>0</v>
      </c>
      <c r="S1587" s="936">
        <v>0</v>
      </c>
      <c r="T1587" s="936">
        <v>1</v>
      </c>
    </row>
    <row r="1588" spans="1:20" outlineLevel="5">
      <c r="A1588" s="986" t="s">
        <v>1250</v>
      </c>
      <c r="B1588" s="986"/>
      <c r="C1588" s="986">
        <v>16</v>
      </c>
      <c r="D1588" s="987">
        <v>46231</v>
      </c>
      <c r="E1588" s="987">
        <v>46249</v>
      </c>
      <c r="F1588" s="987">
        <v>46247</v>
      </c>
      <c r="G1588" s="987"/>
      <c r="H1588" s="988">
        <v>12127.2</v>
      </c>
      <c r="I1588" s="987">
        <v>9821.76</v>
      </c>
      <c r="J1588" s="988">
        <v>12127.2</v>
      </c>
      <c r="K1588" s="989">
        <v>1</v>
      </c>
      <c r="L1588" s="989">
        <v>0.80989999999999995</v>
      </c>
      <c r="M1588" s="986">
        <v>96</v>
      </c>
      <c r="N1588" s="986">
        <v>96</v>
      </c>
      <c r="O1588" s="986">
        <v>82</v>
      </c>
      <c r="P1588" s="988"/>
      <c r="Q1588" s="986">
        <v>2</v>
      </c>
      <c r="R1588" s="986">
        <v>1</v>
      </c>
      <c r="S1588" s="986">
        <v>1</v>
      </c>
      <c r="T1588" s="986">
        <v>0</v>
      </c>
    </row>
    <row r="1589" spans="1:20" outlineLevel="6">
      <c r="A1589" s="1006" t="s">
        <v>1755</v>
      </c>
      <c r="B1589" s="1006" t="s">
        <v>1252</v>
      </c>
      <c r="C1589" s="1006">
        <v>3</v>
      </c>
      <c r="D1589" s="1007">
        <v>46231</v>
      </c>
      <c r="E1589" s="1007">
        <v>46233</v>
      </c>
      <c r="F1589" s="1007">
        <v>46247</v>
      </c>
      <c r="G1589" s="1007">
        <v>46254</v>
      </c>
      <c r="H1589" s="1008">
        <v>4442.3999999999996</v>
      </c>
      <c r="I1589" s="1008">
        <v>4442.3999999999996</v>
      </c>
      <c r="J1589" s="1008">
        <v>4442.3999999999996</v>
      </c>
      <c r="K1589" s="1009">
        <v>1</v>
      </c>
      <c r="L1589" s="1009">
        <v>1</v>
      </c>
      <c r="M1589" s="1008">
        <v>48</v>
      </c>
      <c r="N1589" s="1006">
        <v>48</v>
      </c>
      <c r="O1589" s="1006">
        <v>48</v>
      </c>
      <c r="P1589" s="1008" t="s">
        <v>364</v>
      </c>
      <c r="Q1589" s="1006">
        <v>1</v>
      </c>
      <c r="R1589" s="1006">
        <v>1</v>
      </c>
      <c r="S1589" s="1006">
        <v>0</v>
      </c>
      <c r="T1589" s="1006">
        <v>0</v>
      </c>
    </row>
    <row r="1590" spans="1:20" outlineLevel="6">
      <c r="A1590" s="936" t="s">
        <v>1756</v>
      </c>
      <c r="B1590" s="936" t="s">
        <v>1254</v>
      </c>
      <c r="C1590" s="936">
        <v>3</v>
      </c>
      <c r="D1590" s="937">
        <v>46246</v>
      </c>
      <c r="E1590" s="937">
        <v>46249</v>
      </c>
      <c r="F1590" s="937">
        <v>46291</v>
      </c>
      <c r="G1590" s="937"/>
      <c r="H1590" s="938">
        <v>7684.8</v>
      </c>
      <c r="I1590" s="938">
        <v>5379.36</v>
      </c>
      <c r="J1590" s="938">
        <v>7684.8</v>
      </c>
      <c r="K1590" s="939">
        <v>1</v>
      </c>
      <c r="L1590" s="939">
        <v>0.7</v>
      </c>
      <c r="M1590" s="938">
        <v>48</v>
      </c>
      <c r="N1590" s="936">
        <v>48</v>
      </c>
      <c r="O1590" s="936">
        <v>34</v>
      </c>
      <c r="P1590" s="938" t="s">
        <v>364</v>
      </c>
      <c r="Q1590" s="936">
        <v>1</v>
      </c>
      <c r="R1590" s="936">
        <v>0</v>
      </c>
      <c r="S1590" s="936">
        <v>1</v>
      </c>
      <c r="T1590" s="936">
        <v>0</v>
      </c>
    </row>
    <row r="1591" spans="1:20" outlineLevel="5">
      <c r="A1591" s="986" t="s">
        <v>1255</v>
      </c>
      <c r="B1591" s="986"/>
      <c r="C1591" s="986">
        <v>18</v>
      </c>
      <c r="D1591" s="987">
        <v>46235</v>
      </c>
      <c r="E1591" s="987">
        <v>46254</v>
      </c>
      <c r="F1591" s="987">
        <v>46233</v>
      </c>
      <c r="G1591" s="987"/>
      <c r="H1591" s="988">
        <v>55926</v>
      </c>
      <c r="I1591" s="988">
        <v>48652.800000000003</v>
      </c>
      <c r="J1591" s="988">
        <v>55926</v>
      </c>
      <c r="K1591" s="989">
        <v>1</v>
      </c>
      <c r="L1591" s="989">
        <v>0.86990000000000001</v>
      </c>
      <c r="M1591" s="988">
        <v>128</v>
      </c>
      <c r="N1591" s="986">
        <v>128</v>
      </c>
      <c r="O1591" s="986">
        <v>122</v>
      </c>
      <c r="P1591" s="988"/>
      <c r="Q1591" s="986">
        <v>3</v>
      </c>
      <c r="R1591" s="986">
        <v>2</v>
      </c>
      <c r="S1591" s="986">
        <v>1</v>
      </c>
      <c r="T1591" s="986">
        <v>0</v>
      </c>
    </row>
    <row r="1592" spans="1:20" outlineLevel="6">
      <c r="A1592" s="936" t="s">
        <v>1757</v>
      </c>
      <c r="B1592" s="936" t="s">
        <v>1257</v>
      </c>
      <c r="C1592" s="936">
        <v>2</v>
      </c>
      <c r="D1592" s="937">
        <v>46235</v>
      </c>
      <c r="E1592" s="937">
        <v>46236</v>
      </c>
      <c r="F1592" s="937">
        <v>46233</v>
      </c>
      <c r="G1592" s="937">
        <v>46234</v>
      </c>
      <c r="H1592" s="938">
        <v>5702.4</v>
      </c>
      <c r="I1592" s="938">
        <v>5702.4</v>
      </c>
      <c r="J1592" s="938">
        <v>5702.4</v>
      </c>
      <c r="K1592" s="939">
        <v>1</v>
      </c>
      <c r="L1592" s="939">
        <v>1</v>
      </c>
      <c r="M1592" s="936">
        <v>48</v>
      </c>
      <c r="N1592" s="936">
        <v>48</v>
      </c>
      <c r="O1592" s="936">
        <v>48</v>
      </c>
      <c r="P1592" s="938" t="s">
        <v>364</v>
      </c>
      <c r="Q1592" s="936">
        <v>1</v>
      </c>
      <c r="R1592" s="936">
        <v>1</v>
      </c>
      <c r="S1592" s="936">
        <v>0</v>
      </c>
      <c r="T1592" s="936">
        <v>0</v>
      </c>
    </row>
    <row r="1593" spans="1:20" outlineLevel="6">
      <c r="A1593" s="996" t="s">
        <v>1758</v>
      </c>
      <c r="B1593" s="996" t="s">
        <v>1259</v>
      </c>
      <c r="C1593" s="996">
        <v>2</v>
      </c>
      <c r="D1593" s="997">
        <v>46250</v>
      </c>
      <c r="E1593" s="997">
        <v>46251</v>
      </c>
      <c r="F1593" s="997">
        <v>46233</v>
      </c>
      <c r="G1593" s="997">
        <v>46240</v>
      </c>
      <c r="H1593" s="997">
        <v>13857.6</v>
      </c>
      <c r="I1593" s="998">
        <v>13857.6</v>
      </c>
      <c r="J1593" s="998">
        <v>13857.6</v>
      </c>
      <c r="K1593" s="999">
        <v>1</v>
      </c>
      <c r="L1593" s="999">
        <v>1</v>
      </c>
      <c r="M1593" s="998">
        <v>48</v>
      </c>
      <c r="N1593" s="996">
        <v>48</v>
      </c>
      <c r="O1593" s="996">
        <v>48</v>
      </c>
      <c r="P1593" s="998" t="s">
        <v>364</v>
      </c>
      <c r="Q1593" s="996">
        <v>1</v>
      </c>
      <c r="R1593" s="996">
        <v>1</v>
      </c>
      <c r="S1593" s="996">
        <v>0</v>
      </c>
      <c r="T1593" s="996">
        <v>0</v>
      </c>
    </row>
    <row r="1594" spans="1:20" outlineLevel="6">
      <c r="A1594" s="936" t="s">
        <v>1759</v>
      </c>
      <c r="B1594" s="936" t="s">
        <v>1261</v>
      </c>
      <c r="C1594" s="936">
        <v>3</v>
      </c>
      <c r="D1594" s="937">
        <v>46252</v>
      </c>
      <c r="E1594" s="937">
        <v>46254</v>
      </c>
      <c r="F1594" s="937">
        <v>46261</v>
      </c>
      <c r="G1594" s="937"/>
      <c r="H1594" s="937">
        <v>36366</v>
      </c>
      <c r="I1594" s="938">
        <v>29092.799999999999</v>
      </c>
      <c r="J1594" s="938">
        <v>36366</v>
      </c>
      <c r="K1594" s="939">
        <v>1</v>
      </c>
      <c r="L1594" s="939">
        <v>0.8</v>
      </c>
      <c r="M1594" s="938">
        <v>32</v>
      </c>
      <c r="N1594" s="936">
        <v>32</v>
      </c>
      <c r="O1594" s="936">
        <v>26</v>
      </c>
      <c r="P1594" s="938" t="s">
        <v>364</v>
      </c>
      <c r="Q1594" s="936">
        <v>1</v>
      </c>
      <c r="R1594" s="936">
        <v>0</v>
      </c>
      <c r="S1594" s="936">
        <v>1</v>
      </c>
      <c r="T1594" s="936">
        <v>0</v>
      </c>
    </row>
    <row r="1595" spans="1:20" outlineLevel="4">
      <c r="A1595" s="981" t="s">
        <v>1262</v>
      </c>
      <c r="B1595" s="981"/>
      <c r="C1595" s="981">
        <v>30</v>
      </c>
      <c r="D1595" s="982">
        <v>46239</v>
      </c>
      <c r="E1595" s="982">
        <v>46273</v>
      </c>
      <c r="F1595" s="982">
        <v>46246</v>
      </c>
      <c r="G1595" s="982"/>
      <c r="H1595" s="983">
        <v>18247.32</v>
      </c>
      <c r="I1595" s="983">
        <v>15807.76</v>
      </c>
      <c r="J1595" s="983">
        <v>18247.32</v>
      </c>
      <c r="K1595" s="984">
        <v>1</v>
      </c>
      <c r="L1595" s="984">
        <v>0.86629999999999996</v>
      </c>
      <c r="M1595" s="981">
        <v>208</v>
      </c>
      <c r="N1595" s="981">
        <v>208</v>
      </c>
      <c r="O1595" s="981">
        <v>184</v>
      </c>
      <c r="P1595" s="983"/>
      <c r="Q1595" s="981">
        <v>5</v>
      </c>
      <c r="R1595" s="981">
        <v>1</v>
      </c>
      <c r="S1595" s="981">
        <v>4</v>
      </c>
      <c r="T1595" s="981">
        <v>0</v>
      </c>
    </row>
    <row r="1596" spans="1:20" outlineLevel="5">
      <c r="A1596" s="936" t="s">
        <v>1760</v>
      </c>
      <c r="B1596" s="936" t="s">
        <v>1264</v>
      </c>
      <c r="C1596" s="936">
        <v>2</v>
      </c>
      <c r="D1596" s="937">
        <v>46239</v>
      </c>
      <c r="E1596" s="937">
        <v>46240</v>
      </c>
      <c r="F1596" s="937">
        <v>46246</v>
      </c>
      <c r="G1596" s="937">
        <v>46248</v>
      </c>
      <c r="H1596" s="938">
        <v>1983.6</v>
      </c>
      <c r="I1596" s="938">
        <v>1983.6</v>
      </c>
      <c r="J1596" s="938">
        <v>1983.6</v>
      </c>
      <c r="K1596" s="939">
        <v>1</v>
      </c>
      <c r="L1596" s="939">
        <v>1</v>
      </c>
      <c r="M1596" s="936">
        <v>48</v>
      </c>
      <c r="N1596" s="936">
        <v>48</v>
      </c>
      <c r="O1596" s="936">
        <v>48</v>
      </c>
      <c r="P1596" s="938" t="s">
        <v>364</v>
      </c>
      <c r="Q1596" s="936">
        <v>1</v>
      </c>
      <c r="R1596" s="936">
        <v>1</v>
      </c>
      <c r="S1596" s="936">
        <v>0</v>
      </c>
      <c r="T1596" s="936">
        <v>0</v>
      </c>
    </row>
    <row r="1597" spans="1:20" outlineLevel="5">
      <c r="A1597" s="936" t="s">
        <v>1761</v>
      </c>
      <c r="B1597" s="936" t="s">
        <v>1272</v>
      </c>
      <c r="C1597" s="936">
        <v>2</v>
      </c>
      <c r="D1597" s="937">
        <v>46261</v>
      </c>
      <c r="E1597" s="937">
        <v>46263</v>
      </c>
      <c r="F1597" s="937">
        <v>46254</v>
      </c>
      <c r="G1597" s="937"/>
      <c r="H1597" s="937">
        <v>1983.6</v>
      </c>
      <c r="I1597" s="938">
        <v>1686.06</v>
      </c>
      <c r="J1597" s="938">
        <v>1983.6</v>
      </c>
      <c r="K1597" s="939">
        <v>1</v>
      </c>
      <c r="L1597" s="939">
        <v>0.85</v>
      </c>
      <c r="M1597" s="938">
        <v>48</v>
      </c>
      <c r="N1597" s="936">
        <v>48</v>
      </c>
      <c r="O1597" s="936">
        <v>41</v>
      </c>
      <c r="P1597" s="938" t="s">
        <v>364</v>
      </c>
      <c r="Q1597" s="936">
        <v>1</v>
      </c>
      <c r="R1597" s="936">
        <v>0</v>
      </c>
      <c r="S1597" s="936">
        <v>1</v>
      </c>
      <c r="T1597" s="936">
        <v>0</v>
      </c>
    </row>
    <row r="1598" spans="1:20" outlineLevel="5">
      <c r="A1598" s="936" t="s">
        <v>1762</v>
      </c>
      <c r="B1598" s="936" t="s">
        <v>1268</v>
      </c>
      <c r="C1598" s="936">
        <v>3</v>
      </c>
      <c r="D1598" s="937">
        <v>46264</v>
      </c>
      <c r="E1598" s="937">
        <v>46266</v>
      </c>
      <c r="F1598" s="937">
        <v>46254</v>
      </c>
      <c r="G1598" s="937"/>
      <c r="H1598" s="937">
        <v>1983.6</v>
      </c>
      <c r="I1598" s="938">
        <v>1686.06</v>
      </c>
      <c r="J1598" s="938">
        <v>1983.6</v>
      </c>
      <c r="K1598" s="939">
        <v>1</v>
      </c>
      <c r="L1598" s="939">
        <v>0.85</v>
      </c>
      <c r="M1598" s="938">
        <v>32</v>
      </c>
      <c r="N1598" s="936">
        <v>32</v>
      </c>
      <c r="O1598" s="936">
        <v>27</v>
      </c>
      <c r="P1598" s="938" t="s">
        <v>364</v>
      </c>
      <c r="Q1598" s="936">
        <v>1</v>
      </c>
      <c r="R1598" s="936">
        <v>0</v>
      </c>
      <c r="S1598" s="936">
        <v>1</v>
      </c>
      <c r="T1598" s="936">
        <v>0</v>
      </c>
    </row>
    <row r="1599" spans="1:20" outlineLevel="5">
      <c r="A1599" s="996" t="s">
        <v>1763</v>
      </c>
      <c r="B1599" s="996" t="s">
        <v>1270</v>
      </c>
      <c r="C1599" s="996">
        <v>3</v>
      </c>
      <c r="D1599" s="997">
        <v>46267</v>
      </c>
      <c r="E1599" s="997">
        <v>46270</v>
      </c>
      <c r="F1599" s="997">
        <v>46254</v>
      </c>
      <c r="G1599" s="997"/>
      <c r="H1599" s="998">
        <v>4959</v>
      </c>
      <c r="I1599" s="998">
        <v>4215.1499999999996</v>
      </c>
      <c r="J1599" s="998">
        <v>4959</v>
      </c>
      <c r="K1599" s="999">
        <v>1</v>
      </c>
      <c r="L1599" s="999">
        <v>0.85</v>
      </c>
      <c r="M1599" s="998">
        <v>40</v>
      </c>
      <c r="N1599" s="996">
        <v>40</v>
      </c>
      <c r="O1599" s="996">
        <v>34</v>
      </c>
      <c r="P1599" s="998" t="s">
        <v>364</v>
      </c>
      <c r="Q1599" s="996">
        <v>1</v>
      </c>
      <c r="R1599" s="996">
        <v>0</v>
      </c>
      <c r="S1599" s="996">
        <v>1</v>
      </c>
      <c r="T1599" s="996">
        <v>0</v>
      </c>
    </row>
    <row r="1600" spans="1:20" outlineLevel="5">
      <c r="A1600" s="936" t="s">
        <v>1764</v>
      </c>
      <c r="B1600" s="936" t="s">
        <v>1266</v>
      </c>
      <c r="C1600" s="936">
        <v>3</v>
      </c>
      <c r="D1600" s="937">
        <v>46271</v>
      </c>
      <c r="E1600" s="937">
        <v>46273</v>
      </c>
      <c r="F1600" s="937">
        <v>46254</v>
      </c>
      <c r="G1600" s="937"/>
      <c r="H1600" s="938">
        <v>7337.52</v>
      </c>
      <c r="I1600" s="938">
        <v>6236.89</v>
      </c>
      <c r="J1600" s="938">
        <v>7337.52</v>
      </c>
      <c r="K1600" s="939">
        <v>1</v>
      </c>
      <c r="L1600" s="939">
        <v>0.85</v>
      </c>
      <c r="M1600" s="938">
        <v>40</v>
      </c>
      <c r="N1600" s="936">
        <v>40</v>
      </c>
      <c r="O1600" s="936">
        <v>34</v>
      </c>
      <c r="P1600" s="938" t="s">
        <v>364</v>
      </c>
      <c r="Q1600" s="936">
        <v>1</v>
      </c>
      <c r="R1600" s="936">
        <v>0</v>
      </c>
      <c r="S1600" s="936">
        <v>1</v>
      </c>
      <c r="T1600" s="936">
        <v>0</v>
      </c>
    </row>
    <row r="1601" spans="1:20" outlineLevel="1">
      <c r="A1601" s="955" t="s">
        <v>1273</v>
      </c>
      <c r="B1601" s="955"/>
      <c r="C1601" s="955">
        <v>171</v>
      </c>
      <c r="D1601" s="956">
        <v>46167</v>
      </c>
      <c r="E1601" s="956">
        <v>46371</v>
      </c>
      <c r="F1601" s="956">
        <v>46167</v>
      </c>
      <c r="G1601" s="956"/>
      <c r="H1601" s="957">
        <v>20443.96</v>
      </c>
      <c r="I1601" s="957">
        <v>75642.64</v>
      </c>
      <c r="J1601" s="957">
        <v>681465.2</v>
      </c>
      <c r="K1601" s="958">
        <v>0.03</v>
      </c>
      <c r="L1601" s="958">
        <v>0.111</v>
      </c>
      <c r="M1601" s="957">
        <v>384</v>
      </c>
      <c r="N1601" s="955">
        <v>11</v>
      </c>
      <c r="O1601" s="955">
        <v>41</v>
      </c>
      <c r="P1601" s="957"/>
      <c r="Q1601" s="955">
        <v>7</v>
      </c>
      <c r="R1601" s="955">
        <v>1</v>
      </c>
      <c r="S1601" s="955">
        <v>1</v>
      </c>
      <c r="T1601" s="955">
        <v>5</v>
      </c>
    </row>
    <row r="1602" spans="1:20" outlineLevel="2">
      <c r="A1602" s="936" t="s">
        <v>1765</v>
      </c>
      <c r="B1602" s="936" t="s">
        <v>3262</v>
      </c>
      <c r="C1602" s="936">
        <v>23</v>
      </c>
      <c r="D1602" s="937">
        <v>46167</v>
      </c>
      <c r="E1602" s="937">
        <v>46197</v>
      </c>
      <c r="F1602" s="937">
        <v>46167</v>
      </c>
      <c r="G1602" s="937">
        <v>46197</v>
      </c>
      <c r="H1602" s="938">
        <v>20443.96</v>
      </c>
      <c r="I1602" s="938">
        <v>20443.96</v>
      </c>
      <c r="J1602" s="938">
        <v>20443.96</v>
      </c>
      <c r="K1602" s="939">
        <v>1</v>
      </c>
      <c r="L1602" s="939">
        <v>1</v>
      </c>
      <c r="M1602" s="936">
        <v>11</v>
      </c>
      <c r="N1602" s="936">
        <v>11</v>
      </c>
      <c r="O1602" s="936">
        <v>11</v>
      </c>
      <c r="P1602" s="938" t="s">
        <v>364</v>
      </c>
      <c r="Q1602" s="936">
        <v>1</v>
      </c>
      <c r="R1602" s="936">
        <v>1</v>
      </c>
      <c r="S1602" s="936">
        <v>0</v>
      </c>
      <c r="T1602" s="936">
        <v>0</v>
      </c>
    </row>
    <row r="1603" spans="1:20" outlineLevel="2">
      <c r="A1603" s="936" t="s">
        <v>3364</v>
      </c>
      <c r="B1603" s="936" t="s">
        <v>3264</v>
      </c>
      <c r="C1603" s="936">
        <v>10</v>
      </c>
      <c r="D1603" s="937">
        <v>46328</v>
      </c>
      <c r="E1603" s="937">
        <v>46338</v>
      </c>
      <c r="F1603" s="937">
        <v>46240</v>
      </c>
      <c r="G1603" s="937"/>
      <c r="H1603" s="937">
        <v>0</v>
      </c>
      <c r="I1603" s="938">
        <v>55198.68</v>
      </c>
      <c r="J1603" s="938">
        <v>183995.6</v>
      </c>
      <c r="K1603" s="939">
        <v>0</v>
      </c>
      <c r="L1603" s="939">
        <v>0.3</v>
      </c>
      <c r="M1603" s="936">
        <v>101</v>
      </c>
      <c r="N1603" s="936">
        <v>0</v>
      </c>
      <c r="O1603" s="936">
        <v>30</v>
      </c>
      <c r="P1603" s="938" t="s">
        <v>367</v>
      </c>
      <c r="Q1603" s="936">
        <v>1</v>
      </c>
      <c r="R1603" s="936">
        <v>0</v>
      </c>
      <c r="S1603" s="936">
        <v>1</v>
      </c>
      <c r="T1603" s="936">
        <v>0</v>
      </c>
    </row>
    <row r="1604" spans="1:20" outlineLevel="2">
      <c r="A1604" s="936" t="s">
        <v>1766</v>
      </c>
      <c r="B1604" s="936" t="s">
        <v>1276</v>
      </c>
      <c r="C1604" s="936">
        <v>18</v>
      </c>
      <c r="D1604" s="937">
        <v>46340</v>
      </c>
      <c r="E1604" s="937">
        <v>46359</v>
      </c>
      <c r="F1604" s="936"/>
      <c r="G1604" s="937"/>
      <c r="H1604" s="937">
        <v>0</v>
      </c>
      <c r="I1604" s="937">
        <v>0</v>
      </c>
      <c r="J1604" s="938">
        <v>68146.52</v>
      </c>
      <c r="K1604" s="939">
        <v>0</v>
      </c>
      <c r="L1604" s="939">
        <v>0</v>
      </c>
      <c r="M1604" s="936">
        <v>0</v>
      </c>
      <c r="N1604" s="936">
        <v>0</v>
      </c>
      <c r="O1604" s="936">
        <v>0</v>
      </c>
      <c r="P1604" s="938" t="s">
        <v>367</v>
      </c>
      <c r="Q1604" s="936">
        <v>1</v>
      </c>
      <c r="R1604" s="936">
        <v>0</v>
      </c>
      <c r="S1604" s="936">
        <v>0</v>
      </c>
      <c r="T1604" s="936">
        <v>1</v>
      </c>
    </row>
    <row r="1605" spans="1:20" outlineLevel="2">
      <c r="A1605" s="936" t="s">
        <v>1767</v>
      </c>
      <c r="B1605" s="936" t="s">
        <v>1278</v>
      </c>
      <c r="C1605" s="936">
        <v>8</v>
      </c>
      <c r="D1605" s="937">
        <v>46340</v>
      </c>
      <c r="E1605" s="937">
        <v>46348</v>
      </c>
      <c r="F1605" s="936"/>
      <c r="G1605" s="937"/>
      <c r="H1605" s="937">
        <v>0</v>
      </c>
      <c r="I1605" s="937">
        <v>0</v>
      </c>
      <c r="J1605" s="938">
        <v>136293.04</v>
      </c>
      <c r="K1605" s="939">
        <v>0</v>
      </c>
      <c r="L1605" s="939">
        <v>0</v>
      </c>
      <c r="M1605" s="936">
        <v>136</v>
      </c>
      <c r="N1605" s="936">
        <v>0</v>
      </c>
      <c r="O1605" s="936">
        <v>0</v>
      </c>
      <c r="P1605" s="938" t="s">
        <v>367</v>
      </c>
      <c r="Q1605" s="936">
        <v>1</v>
      </c>
      <c r="R1605" s="936">
        <v>0</v>
      </c>
      <c r="S1605" s="936">
        <v>0</v>
      </c>
      <c r="T1605" s="936">
        <v>1</v>
      </c>
    </row>
    <row r="1606" spans="1:20" outlineLevel="2">
      <c r="A1606" s="936" t="s">
        <v>1768</v>
      </c>
      <c r="B1606" s="936" t="s">
        <v>1280</v>
      </c>
      <c r="C1606" s="936">
        <v>14</v>
      </c>
      <c r="D1606" s="937">
        <v>46349</v>
      </c>
      <c r="E1606" s="937">
        <v>46364</v>
      </c>
      <c r="F1606" s="936"/>
      <c r="G1606" s="937"/>
      <c r="H1606" s="937">
        <v>0</v>
      </c>
      <c r="I1606" s="937">
        <v>0</v>
      </c>
      <c r="J1606" s="938">
        <v>136293.04</v>
      </c>
      <c r="K1606" s="939">
        <v>0</v>
      </c>
      <c r="L1606" s="939">
        <v>0</v>
      </c>
      <c r="M1606" s="936">
        <v>136</v>
      </c>
      <c r="N1606" s="936">
        <v>0</v>
      </c>
      <c r="O1606" s="936">
        <v>0</v>
      </c>
      <c r="P1606" s="938" t="s">
        <v>367</v>
      </c>
      <c r="Q1606" s="936">
        <v>1</v>
      </c>
      <c r="R1606" s="936">
        <v>0</v>
      </c>
      <c r="S1606" s="936">
        <v>0</v>
      </c>
      <c r="T1606" s="936">
        <v>1</v>
      </c>
    </row>
    <row r="1607" spans="1:20" outlineLevel="2">
      <c r="A1607" s="1000" t="s">
        <v>1769</v>
      </c>
      <c r="B1607" s="1000" t="s">
        <v>1282</v>
      </c>
      <c r="C1607" s="1000">
        <v>3</v>
      </c>
      <c r="D1607" s="1001">
        <v>46365</v>
      </c>
      <c r="E1607" s="1001">
        <v>46368</v>
      </c>
      <c r="F1607" s="1001"/>
      <c r="G1607" s="1001"/>
      <c r="H1607" s="1002">
        <v>0</v>
      </c>
      <c r="I1607" s="1002">
        <v>0</v>
      </c>
      <c r="J1607" s="1002">
        <v>68146.52</v>
      </c>
      <c r="K1607" s="1003">
        <v>0</v>
      </c>
      <c r="L1607" s="1003">
        <v>0</v>
      </c>
      <c r="M1607" s="1002">
        <v>0</v>
      </c>
      <c r="N1607" s="1000">
        <v>0</v>
      </c>
      <c r="O1607" s="1000">
        <v>0</v>
      </c>
      <c r="P1607" s="1002" t="s">
        <v>367</v>
      </c>
      <c r="Q1607" s="1000">
        <v>1</v>
      </c>
      <c r="R1607" s="1000">
        <v>0</v>
      </c>
      <c r="S1607" s="1000">
        <v>0</v>
      </c>
      <c r="T1607" s="1000">
        <v>1</v>
      </c>
    </row>
    <row r="1608" spans="1:20" outlineLevel="2">
      <c r="A1608" s="1000" t="s">
        <v>1770</v>
      </c>
      <c r="B1608" s="1000" t="s">
        <v>1284</v>
      </c>
      <c r="C1608" s="1000">
        <v>3</v>
      </c>
      <c r="D1608" s="1001">
        <v>46369</v>
      </c>
      <c r="E1608" s="1001">
        <v>46371</v>
      </c>
      <c r="F1608" s="1001"/>
      <c r="G1608" s="1001"/>
      <c r="H1608" s="1001">
        <v>0</v>
      </c>
      <c r="I1608" s="1000">
        <v>0</v>
      </c>
      <c r="J1608" s="1002">
        <v>68146.52</v>
      </c>
      <c r="K1608" s="1004">
        <v>0</v>
      </c>
      <c r="L1608" s="1004">
        <v>0</v>
      </c>
      <c r="M1608" s="1000">
        <v>0</v>
      </c>
      <c r="N1608" s="1000">
        <v>0</v>
      </c>
      <c r="O1608" s="1000">
        <v>0</v>
      </c>
      <c r="P1608" s="1000" t="s">
        <v>367</v>
      </c>
      <c r="Q1608" s="1000">
        <v>1</v>
      </c>
      <c r="R1608" s="1000">
        <v>0</v>
      </c>
      <c r="S1608" s="1000">
        <v>0</v>
      </c>
      <c r="T1608" s="1000">
        <v>1</v>
      </c>
    </row>
    <row r="1609" spans="1:20">
      <c r="A1609" s="945" t="s">
        <v>1771</v>
      </c>
      <c r="B1609" s="945"/>
      <c r="C1609" s="945">
        <v>250</v>
      </c>
      <c r="D1609" s="946">
        <v>46070</v>
      </c>
      <c r="E1609" s="946">
        <v>46372</v>
      </c>
      <c r="F1609" s="946">
        <v>46070</v>
      </c>
      <c r="G1609" s="946"/>
      <c r="H1609" s="947">
        <v>8516786.3000000007</v>
      </c>
      <c r="I1609" s="947">
        <v>6771039.9000000004</v>
      </c>
      <c r="J1609" s="947">
        <v>11357801</v>
      </c>
      <c r="K1609" s="949">
        <v>0.74990000000000001</v>
      </c>
      <c r="L1609" s="949">
        <v>0.59619999999999995</v>
      </c>
      <c r="M1609" s="945">
        <v>8496</v>
      </c>
      <c r="N1609" s="945">
        <v>6599</v>
      </c>
      <c r="O1609" s="945">
        <v>6279</v>
      </c>
      <c r="P1609" s="945"/>
      <c r="Q1609" s="945">
        <v>671</v>
      </c>
      <c r="R1609" s="945">
        <v>566</v>
      </c>
      <c r="S1609" s="945">
        <v>70</v>
      </c>
      <c r="T1609" s="945">
        <v>35</v>
      </c>
    </row>
    <row r="1610" spans="1:20" outlineLevel="1">
      <c r="A1610" s="950" t="s">
        <v>383</v>
      </c>
      <c r="B1610" s="950"/>
      <c r="C1610" s="950">
        <v>44</v>
      </c>
      <c r="D1610" s="951">
        <v>46070</v>
      </c>
      <c r="E1610" s="951">
        <v>46127</v>
      </c>
      <c r="F1610" s="951">
        <v>46070</v>
      </c>
      <c r="G1610" s="951">
        <v>46126</v>
      </c>
      <c r="H1610" s="951">
        <v>0</v>
      </c>
      <c r="I1610" s="950">
        <v>0</v>
      </c>
      <c r="J1610" s="950">
        <v>0</v>
      </c>
      <c r="K1610" s="953">
        <v>0</v>
      </c>
      <c r="L1610" s="953">
        <v>0</v>
      </c>
      <c r="M1610" s="950">
        <v>0</v>
      </c>
      <c r="N1610" s="950">
        <v>0</v>
      </c>
      <c r="O1610" s="950">
        <v>0</v>
      </c>
      <c r="P1610" s="950"/>
      <c r="Q1610" s="950">
        <v>9</v>
      </c>
      <c r="R1610" s="950">
        <v>9</v>
      </c>
      <c r="S1610" s="950">
        <v>0</v>
      </c>
      <c r="T1610" s="950">
        <v>0</v>
      </c>
    </row>
    <row r="1611" spans="1:20" outlineLevel="2">
      <c r="A1611" s="964" t="s">
        <v>384</v>
      </c>
      <c r="B1611" s="964"/>
      <c r="C1611" s="964">
        <v>43</v>
      </c>
      <c r="D1611" s="965">
        <v>46070</v>
      </c>
      <c r="E1611" s="965">
        <v>46126</v>
      </c>
      <c r="F1611" s="965">
        <v>46070</v>
      </c>
      <c r="G1611" s="965">
        <v>46125</v>
      </c>
      <c r="H1611" s="965">
        <v>0</v>
      </c>
      <c r="I1611" s="964">
        <v>0</v>
      </c>
      <c r="J1611" s="964">
        <v>0</v>
      </c>
      <c r="K1611" s="966">
        <v>0</v>
      </c>
      <c r="L1611" s="966">
        <v>0</v>
      </c>
      <c r="M1611" s="964">
        <v>0</v>
      </c>
      <c r="N1611" s="964">
        <v>0</v>
      </c>
      <c r="O1611" s="964">
        <v>0</v>
      </c>
      <c r="P1611" s="964"/>
      <c r="Q1611" s="964">
        <v>4</v>
      </c>
      <c r="R1611" s="964">
        <v>4</v>
      </c>
      <c r="S1611" s="964">
        <v>0</v>
      </c>
      <c r="T1611" s="964">
        <v>0</v>
      </c>
    </row>
    <row r="1612" spans="1:20" outlineLevel="3">
      <c r="A1612" s="936" t="s">
        <v>1772</v>
      </c>
      <c r="B1612" s="936" t="s">
        <v>386</v>
      </c>
      <c r="C1612" s="936">
        <v>43</v>
      </c>
      <c r="D1612" s="937">
        <v>46070</v>
      </c>
      <c r="E1612" s="937">
        <v>46126</v>
      </c>
      <c r="F1612" s="937">
        <v>46070</v>
      </c>
      <c r="G1612" s="937">
        <v>46125</v>
      </c>
      <c r="H1612" s="937">
        <v>0</v>
      </c>
      <c r="I1612" s="936">
        <v>0</v>
      </c>
      <c r="J1612" s="936">
        <v>0</v>
      </c>
      <c r="K1612" s="939">
        <v>1</v>
      </c>
      <c r="L1612" s="939">
        <v>1</v>
      </c>
      <c r="M1612" s="936">
        <v>0</v>
      </c>
      <c r="N1612" s="936">
        <v>0</v>
      </c>
      <c r="O1612" s="936">
        <v>0</v>
      </c>
      <c r="P1612" s="936" t="s">
        <v>364</v>
      </c>
      <c r="Q1612" s="936">
        <v>1</v>
      </c>
      <c r="R1612" s="936">
        <v>1</v>
      </c>
      <c r="S1612" s="936">
        <v>0</v>
      </c>
      <c r="T1612" s="936">
        <v>0</v>
      </c>
    </row>
    <row r="1613" spans="1:20" outlineLevel="3">
      <c r="A1613" s="936" t="s">
        <v>1773</v>
      </c>
      <c r="B1613" s="936" t="s">
        <v>388</v>
      </c>
      <c r="C1613" s="936">
        <v>36</v>
      </c>
      <c r="D1613" s="937">
        <v>46079</v>
      </c>
      <c r="E1613" s="937">
        <v>46126</v>
      </c>
      <c r="F1613" s="937">
        <v>46079</v>
      </c>
      <c r="G1613" s="937">
        <v>46125</v>
      </c>
      <c r="H1613" s="937">
        <v>0</v>
      </c>
      <c r="I1613" s="936">
        <v>0</v>
      </c>
      <c r="J1613" s="936">
        <v>0</v>
      </c>
      <c r="K1613" s="939">
        <v>1</v>
      </c>
      <c r="L1613" s="939">
        <v>1</v>
      </c>
      <c r="M1613" s="936">
        <v>0</v>
      </c>
      <c r="N1613" s="936">
        <v>0</v>
      </c>
      <c r="O1613" s="936">
        <v>0</v>
      </c>
      <c r="P1613" s="936" t="s">
        <v>364</v>
      </c>
      <c r="Q1613" s="936">
        <v>1</v>
      </c>
      <c r="R1613" s="936">
        <v>1</v>
      </c>
      <c r="S1613" s="936">
        <v>0</v>
      </c>
      <c r="T1613" s="936">
        <v>0</v>
      </c>
    </row>
    <row r="1614" spans="1:20" outlineLevel="3">
      <c r="A1614" s="996" t="s">
        <v>1774</v>
      </c>
      <c r="B1614" s="996" t="s">
        <v>390</v>
      </c>
      <c r="C1614" s="996">
        <v>36</v>
      </c>
      <c r="D1614" s="997">
        <v>46079</v>
      </c>
      <c r="E1614" s="997">
        <v>46126</v>
      </c>
      <c r="F1614" s="997">
        <v>46079</v>
      </c>
      <c r="G1614" s="997">
        <v>46125</v>
      </c>
      <c r="H1614" s="997">
        <v>0</v>
      </c>
      <c r="I1614" s="996">
        <v>0</v>
      </c>
      <c r="J1614" s="996">
        <v>0</v>
      </c>
      <c r="K1614" s="999">
        <v>1</v>
      </c>
      <c r="L1614" s="999">
        <v>1</v>
      </c>
      <c r="M1614" s="996">
        <v>0</v>
      </c>
      <c r="N1614" s="996">
        <v>0</v>
      </c>
      <c r="O1614" s="996">
        <v>0</v>
      </c>
      <c r="P1614" s="996" t="s">
        <v>364</v>
      </c>
      <c r="Q1614" s="996">
        <v>1</v>
      </c>
      <c r="R1614" s="996">
        <v>1</v>
      </c>
      <c r="S1614" s="996">
        <v>0</v>
      </c>
      <c r="T1614" s="996">
        <v>0</v>
      </c>
    </row>
    <row r="1615" spans="1:20" outlineLevel="3">
      <c r="A1615" s="936" t="s">
        <v>1775</v>
      </c>
      <c r="B1615" s="936" t="s">
        <v>392</v>
      </c>
      <c r="C1615" s="936">
        <v>28</v>
      </c>
      <c r="D1615" s="937">
        <v>46089</v>
      </c>
      <c r="E1615" s="937">
        <v>46126</v>
      </c>
      <c r="F1615" s="937">
        <v>46089</v>
      </c>
      <c r="G1615" s="937">
        <v>46125</v>
      </c>
      <c r="H1615" s="937">
        <v>0</v>
      </c>
      <c r="I1615" s="936">
        <v>0</v>
      </c>
      <c r="J1615" s="936">
        <v>0</v>
      </c>
      <c r="K1615" s="939">
        <v>1</v>
      </c>
      <c r="L1615" s="939">
        <v>1</v>
      </c>
      <c r="M1615" s="936">
        <v>0</v>
      </c>
      <c r="N1615" s="936">
        <v>0</v>
      </c>
      <c r="O1615" s="936">
        <v>0</v>
      </c>
      <c r="P1615" s="936" t="s">
        <v>364</v>
      </c>
      <c r="Q1615" s="936">
        <v>1</v>
      </c>
      <c r="R1615" s="936">
        <v>1</v>
      </c>
      <c r="S1615" s="936">
        <v>0</v>
      </c>
      <c r="T1615" s="936">
        <v>0</v>
      </c>
    </row>
    <row r="1616" spans="1:20" outlineLevel="2">
      <c r="A1616" s="964" t="s">
        <v>393</v>
      </c>
      <c r="B1616" s="964"/>
      <c r="C1616" s="964">
        <v>44</v>
      </c>
      <c r="D1616" s="965">
        <v>46070</v>
      </c>
      <c r="E1616" s="965">
        <v>46127</v>
      </c>
      <c r="F1616" s="965">
        <v>46070</v>
      </c>
      <c r="G1616" s="965">
        <v>46126</v>
      </c>
      <c r="H1616" s="965">
        <v>0</v>
      </c>
      <c r="I1616" s="964">
        <v>0</v>
      </c>
      <c r="J1616" s="964">
        <v>0</v>
      </c>
      <c r="K1616" s="966">
        <v>0</v>
      </c>
      <c r="L1616" s="966">
        <v>0</v>
      </c>
      <c r="M1616" s="964">
        <v>0</v>
      </c>
      <c r="N1616" s="964">
        <v>0</v>
      </c>
      <c r="O1616" s="964">
        <v>0</v>
      </c>
      <c r="P1616" s="964"/>
      <c r="Q1616" s="964">
        <v>5</v>
      </c>
      <c r="R1616" s="964">
        <v>5</v>
      </c>
      <c r="S1616" s="964">
        <v>0</v>
      </c>
      <c r="T1616" s="964">
        <v>0</v>
      </c>
    </row>
    <row r="1617" spans="1:20" outlineLevel="3">
      <c r="A1617" s="936" t="s">
        <v>1776</v>
      </c>
      <c r="B1617" s="936" t="s">
        <v>386</v>
      </c>
      <c r="C1617" s="936">
        <v>44</v>
      </c>
      <c r="D1617" s="937">
        <v>46070</v>
      </c>
      <c r="E1617" s="937">
        <v>46127</v>
      </c>
      <c r="F1617" s="937">
        <v>46070</v>
      </c>
      <c r="G1617" s="937">
        <v>46126</v>
      </c>
      <c r="H1617" s="937">
        <v>0</v>
      </c>
      <c r="I1617" s="936">
        <v>0</v>
      </c>
      <c r="J1617" s="936">
        <v>0</v>
      </c>
      <c r="K1617" s="939">
        <v>1</v>
      </c>
      <c r="L1617" s="939">
        <v>1</v>
      </c>
      <c r="M1617" s="936">
        <v>0</v>
      </c>
      <c r="N1617" s="936">
        <v>0</v>
      </c>
      <c r="O1617" s="936">
        <v>0</v>
      </c>
      <c r="P1617" s="936" t="s">
        <v>364</v>
      </c>
      <c r="Q1617" s="936">
        <v>1</v>
      </c>
      <c r="R1617" s="936">
        <v>1</v>
      </c>
      <c r="S1617" s="936">
        <v>0</v>
      </c>
      <c r="T1617" s="936">
        <v>0</v>
      </c>
    </row>
    <row r="1618" spans="1:20" outlineLevel="3">
      <c r="A1618" s="936" t="s">
        <v>1777</v>
      </c>
      <c r="B1618" s="936" t="s">
        <v>388</v>
      </c>
      <c r="C1618" s="936">
        <v>38</v>
      </c>
      <c r="D1618" s="937">
        <v>46078</v>
      </c>
      <c r="E1618" s="937">
        <v>46127</v>
      </c>
      <c r="F1618" s="937">
        <v>46078</v>
      </c>
      <c r="G1618" s="937">
        <v>46126</v>
      </c>
      <c r="H1618" s="937">
        <v>0</v>
      </c>
      <c r="I1618" s="936">
        <v>0</v>
      </c>
      <c r="J1618" s="936">
        <v>0</v>
      </c>
      <c r="K1618" s="939">
        <v>1</v>
      </c>
      <c r="L1618" s="939">
        <v>1</v>
      </c>
      <c r="M1618" s="936">
        <v>0</v>
      </c>
      <c r="N1618" s="936">
        <v>0</v>
      </c>
      <c r="O1618" s="936">
        <v>0</v>
      </c>
      <c r="P1618" s="936" t="s">
        <v>364</v>
      </c>
      <c r="Q1618" s="936">
        <v>1</v>
      </c>
      <c r="R1618" s="936">
        <v>1</v>
      </c>
      <c r="S1618" s="936">
        <v>0</v>
      </c>
      <c r="T1618" s="936">
        <v>0</v>
      </c>
    </row>
    <row r="1619" spans="1:20" outlineLevel="3">
      <c r="A1619" s="936" t="s">
        <v>1778</v>
      </c>
      <c r="B1619" s="936" t="s">
        <v>390</v>
      </c>
      <c r="C1619" s="936">
        <v>38</v>
      </c>
      <c r="D1619" s="937">
        <v>46078</v>
      </c>
      <c r="E1619" s="937">
        <v>46127</v>
      </c>
      <c r="F1619" s="937">
        <v>46078</v>
      </c>
      <c r="G1619" s="937">
        <v>46126</v>
      </c>
      <c r="H1619" s="937">
        <v>0</v>
      </c>
      <c r="I1619" s="936">
        <v>0</v>
      </c>
      <c r="J1619" s="936">
        <v>0</v>
      </c>
      <c r="K1619" s="939">
        <v>1</v>
      </c>
      <c r="L1619" s="939">
        <v>1</v>
      </c>
      <c r="M1619" s="936">
        <v>0</v>
      </c>
      <c r="N1619" s="936">
        <v>0</v>
      </c>
      <c r="O1619" s="936">
        <v>0</v>
      </c>
      <c r="P1619" s="936" t="s">
        <v>364</v>
      </c>
      <c r="Q1619" s="936">
        <v>1</v>
      </c>
      <c r="R1619" s="936">
        <v>1</v>
      </c>
      <c r="S1619" s="936">
        <v>0</v>
      </c>
      <c r="T1619" s="936">
        <v>0</v>
      </c>
    </row>
    <row r="1620" spans="1:20" outlineLevel="3">
      <c r="A1620" s="996" t="s">
        <v>1779</v>
      </c>
      <c r="B1620" s="996" t="s">
        <v>392</v>
      </c>
      <c r="C1620" s="996">
        <v>32</v>
      </c>
      <c r="D1620" s="997">
        <v>46085</v>
      </c>
      <c r="E1620" s="997">
        <v>46127</v>
      </c>
      <c r="F1620" s="997">
        <v>46085</v>
      </c>
      <c r="G1620" s="997">
        <v>46126</v>
      </c>
      <c r="H1620" s="997">
        <v>0</v>
      </c>
      <c r="I1620" s="996">
        <v>0</v>
      </c>
      <c r="J1620" s="996">
        <v>0</v>
      </c>
      <c r="K1620" s="999">
        <v>1</v>
      </c>
      <c r="L1620" s="999">
        <v>1</v>
      </c>
      <c r="M1620" s="996">
        <v>0</v>
      </c>
      <c r="N1620" s="996">
        <v>0</v>
      </c>
      <c r="O1620" s="996">
        <v>0</v>
      </c>
      <c r="P1620" s="996" t="s">
        <v>364</v>
      </c>
      <c r="Q1620" s="996">
        <v>1</v>
      </c>
      <c r="R1620" s="996">
        <v>1</v>
      </c>
      <c r="S1620" s="996">
        <v>0</v>
      </c>
      <c r="T1620" s="996">
        <v>0</v>
      </c>
    </row>
    <row r="1621" spans="1:20" outlineLevel="3">
      <c r="A1621" s="936" t="s">
        <v>1780</v>
      </c>
      <c r="B1621" s="936" t="s">
        <v>399</v>
      </c>
      <c r="C1621" s="936">
        <v>25</v>
      </c>
      <c r="D1621" s="937">
        <v>46093</v>
      </c>
      <c r="E1621" s="937">
        <v>46127</v>
      </c>
      <c r="F1621" s="937">
        <v>46093</v>
      </c>
      <c r="G1621" s="937">
        <v>46126</v>
      </c>
      <c r="H1621" s="937">
        <v>0</v>
      </c>
      <c r="I1621" s="936">
        <v>0</v>
      </c>
      <c r="J1621" s="936">
        <v>0</v>
      </c>
      <c r="K1621" s="939">
        <v>1</v>
      </c>
      <c r="L1621" s="939">
        <v>1</v>
      </c>
      <c r="M1621" s="936">
        <v>0</v>
      </c>
      <c r="N1621" s="936">
        <v>0</v>
      </c>
      <c r="O1621" s="936">
        <v>0</v>
      </c>
      <c r="P1621" s="936" t="s">
        <v>364</v>
      </c>
      <c r="Q1621" s="936">
        <v>1</v>
      </c>
      <c r="R1621" s="936">
        <v>1</v>
      </c>
      <c r="S1621" s="936">
        <v>0</v>
      </c>
      <c r="T1621" s="936">
        <v>0</v>
      </c>
    </row>
    <row r="1622" spans="1:20" outlineLevel="1">
      <c r="A1622" s="955" t="s">
        <v>400</v>
      </c>
      <c r="B1622" s="955"/>
      <c r="C1622" s="955">
        <v>44</v>
      </c>
      <c r="D1622" s="956">
        <v>46070</v>
      </c>
      <c r="E1622" s="956">
        <v>46127</v>
      </c>
      <c r="F1622" s="956">
        <v>46070</v>
      </c>
      <c r="G1622" s="956">
        <v>46126</v>
      </c>
      <c r="H1622" s="956">
        <v>0</v>
      </c>
      <c r="I1622" s="955">
        <v>0</v>
      </c>
      <c r="J1622" s="955">
        <v>0</v>
      </c>
      <c r="K1622" s="958">
        <v>0</v>
      </c>
      <c r="L1622" s="958">
        <v>0</v>
      </c>
      <c r="M1622" s="955">
        <v>0</v>
      </c>
      <c r="N1622" s="955">
        <v>0</v>
      </c>
      <c r="O1622" s="955">
        <v>0</v>
      </c>
      <c r="P1622" s="955"/>
      <c r="Q1622" s="955">
        <v>4</v>
      </c>
      <c r="R1622" s="955">
        <v>4</v>
      </c>
      <c r="S1622" s="955">
        <v>0</v>
      </c>
      <c r="T1622" s="955">
        <v>0</v>
      </c>
    </row>
    <row r="1623" spans="1:20" outlineLevel="2">
      <c r="A1623" s="936" t="s">
        <v>1782</v>
      </c>
      <c r="B1623" s="936" t="s">
        <v>404</v>
      </c>
      <c r="C1623" s="936">
        <v>35</v>
      </c>
      <c r="D1623" s="937">
        <v>46070</v>
      </c>
      <c r="E1623" s="937">
        <v>46117</v>
      </c>
      <c r="F1623" s="937">
        <v>46070</v>
      </c>
      <c r="G1623" s="937">
        <v>46116</v>
      </c>
      <c r="H1623" s="937">
        <v>0</v>
      </c>
      <c r="I1623" s="936">
        <v>0</v>
      </c>
      <c r="J1623" s="936">
        <v>0</v>
      </c>
      <c r="K1623" s="939">
        <v>1</v>
      </c>
      <c r="L1623" s="939">
        <v>1</v>
      </c>
      <c r="M1623" s="936">
        <v>0</v>
      </c>
      <c r="N1623" s="936">
        <v>0</v>
      </c>
      <c r="O1623" s="936">
        <v>0</v>
      </c>
      <c r="P1623" s="936" t="s">
        <v>364</v>
      </c>
      <c r="Q1623" s="936">
        <v>1</v>
      </c>
      <c r="R1623" s="936">
        <v>1</v>
      </c>
      <c r="S1623" s="936">
        <v>0</v>
      </c>
      <c r="T1623" s="936">
        <v>0</v>
      </c>
    </row>
    <row r="1624" spans="1:20" outlineLevel="2">
      <c r="A1624" s="936" t="s">
        <v>1783</v>
      </c>
      <c r="B1624" s="936" t="s">
        <v>406</v>
      </c>
      <c r="C1624" s="936">
        <v>44</v>
      </c>
      <c r="D1624" s="937">
        <v>46070</v>
      </c>
      <c r="E1624" s="937">
        <v>46127</v>
      </c>
      <c r="F1624" s="937">
        <v>46070</v>
      </c>
      <c r="G1624" s="937">
        <v>46126</v>
      </c>
      <c r="H1624" s="937">
        <v>0</v>
      </c>
      <c r="I1624" s="936">
        <v>0</v>
      </c>
      <c r="J1624" s="936">
        <v>0</v>
      </c>
      <c r="K1624" s="939">
        <v>1</v>
      </c>
      <c r="L1624" s="939">
        <v>1</v>
      </c>
      <c r="M1624" s="936">
        <v>0</v>
      </c>
      <c r="N1624" s="936">
        <v>0</v>
      </c>
      <c r="O1624" s="936">
        <v>0</v>
      </c>
      <c r="P1624" s="936" t="s">
        <v>364</v>
      </c>
      <c r="Q1624" s="936">
        <v>1</v>
      </c>
      <c r="R1624" s="936">
        <v>1</v>
      </c>
      <c r="S1624" s="936">
        <v>0</v>
      </c>
      <c r="T1624" s="936">
        <v>0</v>
      </c>
    </row>
    <row r="1625" spans="1:20" outlineLevel="2">
      <c r="A1625" s="1000" t="s">
        <v>1784</v>
      </c>
      <c r="B1625" s="1000" t="s">
        <v>408</v>
      </c>
      <c r="C1625" s="1000">
        <v>6</v>
      </c>
      <c r="D1625" s="1001">
        <v>46081</v>
      </c>
      <c r="E1625" s="1001">
        <v>46088</v>
      </c>
      <c r="F1625" s="1001">
        <v>46081</v>
      </c>
      <c r="G1625" s="1001">
        <v>46086</v>
      </c>
      <c r="H1625" s="1002">
        <v>0</v>
      </c>
      <c r="I1625" s="1002">
        <v>0</v>
      </c>
      <c r="J1625" s="1002">
        <v>0</v>
      </c>
      <c r="K1625" s="1004">
        <v>1</v>
      </c>
      <c r="L1625" s="1003">
        <v>1</v>
      </c>
      <c r="M1625" s="1002">
        <v>0</v>
      </c>
      <c r="N1625" s="1000">
        <v>0</v>
      </c>
      <c r="O1625" s="1000">
        <v>0</v>
      </c>
      <c r="P1625" s="1002" t="s">
        <v>364</v>
      </c>
      <c r="Q1625" s="1000">
        <v>1</v>
      </c>
      <c r="R1625" s="1000">
        <v>1</v>
      </c>
      <c r="S1625" s="1000">
        <v>0</v>
      </c>
      <c r="T1625" s="1000">
        <v>0</v>
      </c>
    </row>
    <row r="1626" spans="1:20" outlineLevel="2">
      <c r="A1626" s="1000" t="s">
        <v>1781</v>
      </c>
      <c r="B1626" s="1000" t="s">
        <v>402</v>
      </c>
      <c r="C1626" s="1000">
        <v>16</v>
      </c>
      <c r="D1626" s="1001">
        <v>46093</v>
      </c>
      <c r="E1626" s="1001">
        <v>46117</v>
      </c>
      <c r="F1626" s="1001">
        <v>46093</v>
      </c>
      <c r="G1626" s="1001">
        <v>46116</v>
      </c>
      <c r="H1626" s="1001">
        <v>0</v>
      </c>
      <c r="I1626" s="1000">
        <v>0</v>
      </c>
      <c r="J1626" s="1001">
        <v>0</v>
      </c>
      <c r="K1626" s="1004">
        <v>1</v>
      </c>
      <c r="L1626" s="1004">
        <v>1</v>
      </c>
      <c r="M1626" s="1000">
        <v>0</v>
      </c>
      <c r="N1626" s="1000">
        <v>0</v>
      </c>
      <c r="O1626" s="1000">
        <v>0</v>
      </c>
      <c r="P1626" s="1000" t="s">
        <v>364</v>
      </c>
      <c r="Q1626" s="1000">
        <v>1</v>
      </c>
      <c r="R1626" s="1000">
        <v>1</v>
      </c>
      <c r="S1626" s="1000">
        <v>0</v>
      </c>
      <c r="T1626" s="1000">
        <v>0</v>
      </c>
    </row>
    <row r="1627" spans="1:20" outlineLevel="1">
      <c r="A1627" s="950" t="s">
        <v>409</v>
      </c>
      <c r="B1627" s="950"/>
      <c r="C1627" s="950">
        <v>143</v>
      </c>
      <c r="D1627" s="951">
        <v>46070</v>
      </c>
      <c r="E1627" s="951">
        <v>46246</v>
      </c>
      <c r="F1627" s="951">
        <v>46070</v>
      </c>
      <c r="G1627" s="951">
        <v>46282</v>
      </c>
      <c r="H1627" s="952">
        <v>340734.03</v>
      </c>
      <c r="I1627" s="952">
        <v>340734.03</v>
      </c>
      <c r="J1627" s="952">
        <v>340734.03</v>
      </c>
      <c r="K1627" s="953">
        <v>1</v>
      </c>
      <c r="L1627" s="953">
        <v>1</v>
      </c>
      <c r="M1627" s="950">
        <v>0</v>
      </c>
      <c r="N1627" s="950">
        <v>0</v>
      </c>
      <c r="O1627" s="950">
        <v>0</v>
      </c>
      <c r="P1627" s="950"/>
      <c r="Q1627" s="950">
        <v>264</v>
      </c>
      <c r="R1627" s="950">
        <v>264</v>
      </c>
      <c r="S1627" s="950">
        <v>0</v>
      </c>
      <c r="T1627" s="950">
        <v>0</v>
      </c>
    </row>
    <row r="1628" spans="1:20" outlineLevel="2">
      <c r="A1628" s="959" t="s">
        <v>410</v>
      </c>
      <c r="B1628" s="959"/>
      <c r="C1628" s="959">
        <v>136</v>
      </c>
      <c r="D1628" s="960">
        <v>46070</v>
      </c>
      <c r="E1628" s="960">
        <v>46238</v>
      </c>
      <c r="F1628" s="960">
        <v>46070</v>
      </c>
      <c r="G1628" s="960">
        <v>46275</v>
      </c>
      <c r="H1628" s="960">
        <v>0</v>
      </c>
      <c r="I1628" s="959">
        <v>0</v>
      </c>
      <c r="J1628" s="959">
        <v>0</v>
      </c>
      <c r="K1628" s="963">
        <v>0</v>
      </c>
      <c r="L1628" s="963">
        <v>0</v>
      </c>
      <c r="M1628" s="959">
        <v>0</v>
      </c>
      <c r="N1628" s="959">
        <v>0</v>
      </c>
      <c r="O1628" s="959">
        <v>0</v>
      </c>
      <c r="P1628" s="959"/>
      <c r="Q1628" s="959">
        <v>62</v>
      </c>
      <c r="R1628" s="959">
        <v>62</v>
      </c>
      <c r="S1628" s="959">
        <v>0</v>
      </c>
      <c r="T1628" s="959">
        <v>0</v>
      </c>
    </row>
    <row r="1629" spans="1:20" outlineLevel="3">
      <c r="A1629" s="967" t="s">
        <v>411</v>
      </c>
      <c r="B1629" s="967"/>
      <c r="C1629" s="967">
        <v>121</v>
      </c>
      <c r="D1629" s="968">
        <v>46070</v>
      </c>
      <c r="E1629" s="968">
        <v>46221</v>
      </c>
      <c r="F1629" s="968">
        <v>46070</v>
      </c>
      <c r="G1629" s="968">
        <v>46206</v>
      </c>
      <c r="H1629" s="968">
        <v>0</v>
      </c>
      <c r="I1629" s="967">
        <v>0</v>
      </c>
      <c r="J1629" s="967">
        <v>0</v>
      </c>
      <c r="K1629" s="971">
        <v>0</v>
      </c>
      <c r="L1629" s="971">
        <v>0</v>
      </c>
      <c r="M1629" s="967">
        <v>0</v>
      </c>
      <c r="N1629" s="967">
        <v>0</v>
      </c>
      <c r="O1629" s="967">
        <v>0</v>
      </c>
      <c r="P1629" s="967"/>
      <c r="Q1629" s="967">
        <v>12</v>
      </c>
      <c r="R1629" s="967">
        <v>12</v>
      </c>
      <c r="S1629" s="967">
        <v>0</v>
      </c>
      <c r="T1629" s="967">
        <v>0</v>
      </c>
    </row>
    <row r="1630" spans="1:20" outlineLevel="4">
      <c r="A1630" s="981" t="s">
        <v>412</v>
      </c>
      <c r="B1630" s="981"/>
      <c r="C1630" s="981">
        <v>63</v>
      </c>
      <c r="D1630" s="982">
        <v>46070</v>
      </c>
      <c r="E1630" s="982">
        <v>46149</v>
      </c>
      <c r="F1630" s="982">
        <v>46070</v>
      </c>
      <c r="G1630" s="982">
        <v>46148</v>
      </c>
      <c r="H1630" s="982">
        <v>0</v>
      </c>
      <c r="I1630" s="981">
        <v>0</v>
      </c>
      <c r="J1630" s="981">
        <v>0</v>
      </c>
      <c r="K1630" s="984">
        <v>0</v>
      </c>
      <c r="L1630" s="984">
        <v>0</v>
      </c>
      <c r="M1630" s="981">
        <v>0</v>
      </c>
      <c r="N1630" s="981">
        <v>0</v>
      </c>
      <c r="O1630" s="981">
        <v>0</v>
      </c>
      <c r="P1630" s="981"/>
      <c r="Q1630" s="981">
        <v>2</v>
      </c>
      <c r="R1630" s="981">
        <v>2</v>
      </c>
      <c r="S1630" s="981">
        <v>0</v>
      </c>
      <c r="T1630" s="981">
        <v>0</v>
      </c>
    </row>
    <row r="1631" spans="1:20" outlineLevel="5">
      <c r="A1631" s="1006" t="s">
        <v>1785</v>
      </c>
      <c r="B1631" s="1006" t="s">
        <v>414</v>
      </c>
      <c r="C1631" s="1006">
        <v>63</v>
      </c>
      <c r="D1631" s="1007">
        <v>46070</v>
      </c>
      <c r="E1631" s="1007">
        <v>46149</v>
      </c>
      <c r="F1631" s="1007">
        <v>46070</v>
      </c>
      <c r="G1631" s="1007">
        <v>46148</v>
      </c>
      <c r="H1631" s="1007">
        <v>0</v>
      </c>
      <c r="I1631" s="1006">
        <v>0</v>
      </c>
      <c r="J1631" s="1006">
        <v>0</v>
      </c>
      <c r="K1631" s="1009">
        <v>1</v>
      </c>
      <c r="L1631" s="1009">
        <v>1</v>
      </c>
      <c r="M1631" s="1006">
        <v>0</v>
      </c>
      <c r="N1631" s="1006">
        <v>0</v>
      </c>
      <c r="O1631" s="1006">
        <v>0</v>
      </c>
      <c r="P1631" s="1006" t="s">
        <v>364</v>
      </c>
      <c r="Q1631" s="1006">
        <v>1</v>
      </c>
      <c r="R1631" s="1006">
        <v>1</v>
      </c>
      <c r="S1631" s="1006">
        <v>0</v>
      </c>
      <c r="T1631" s="1006">
        <v>0</v>
      </c>
    </row>
    <row r="1632" spans="1:20" outlineLevel="5">
      <c r="A1632" s="936" t="s">
        <v>1786</v>
      </c>
      <c r="B1632" s="936" t="s">
        <v>416</v>
      </c>
      <c r="C1632" s="936">
        <v>61</v>
      </c>
      <c r="D1632" s="937">
        <v>46072</v>
      </c>
      <c r="E1632" s="937">
        <v>46149</v>
      </c>
      <c r="F1632" s="937">
        <v>46072</v>
      </c>
      <c r="G1632" s="937">
        <v>46148</v>
      </c>
      <c r="H1632" s="937">
        <v>0</v>
      </c>
      <c r="I1632" s="936">
        <v>0</v>
      </c>
      <c r="J1632" s="936">
        <v>0</v>
      </c>
      <c r="K1632" s="939">
        <v>1</v>
      </c>
      <c r="L1632" s="939">
        <v>1</v>
      </c>
      <c r="M1632" s="936">
        <v>0</v>
      </c>
      <c r="N1632" s="936">
        <v>0</v>
      </c>
      <c r="O1632" s="936">
        <v>0</v>
      </c>
      <c r="P1632" s="936" t="s">
        <v>364</v>
      </c>
      <c r="Q1632" s="936">
        <v>1</v>
      </c>
      <c r="R1632" s="936">
        <v>1</v>
      </c>
      <c r="S1632" s="936">
        <v>0</v>
      </c>
      <c r="T1632" s="936">
        <v>0</v>
      </c>
    </row>
    <row r="1633" spans="1:20" outlineLevel="4">
      <c r="A1633" s="981" t="s">
        <v>417</v>
      </c>
      <c r="B1633" s="981"/>
      <c r="C1633" s="981">
        <v>63</v>
      </c>
      <c r="D1633" s="982">
        <v>46070</v>
      </c>
      <c r="E1633" s="982">
        <v>46149</v>
      </c>
      <c r="F1633" s="982">
        <v>46070</v>
      </c>
      <c r="G1633" s="982">
        <v>46148</v>
      </c>
      <c r="H1633" s="982">
        <v>0</v>
      </c>
      <c r="I1633" s="981">
        <v>0</v>
      </c>
      <c r="J1633" s="981">
        <v>0</v>
      </c>
      <c r="K1633" s="984">
        <v>0</v>
      </c>
      <c r="L1633" s="984">
        <v>0</v>
      </c>
      <c r="M1633" s="981">
        <v>0</v>
      </c>
      <c r="N1633" s="981">
        <v>0</v>
      </c>
      <c r="O1633" s="981">
        <v>0</v>
      </c>
      <c r="P1633" s="981"/>
      <c r="Q1633" s="981">
        <v>2</v>
      </c>
      <c r="R1633" s="981">
        <v>2</v>
      </c>
      <c r="S1633" s="981">
        <v>0</v>
      </c>
      <c r="T1633" s="981">
        <v>0</v>
      </c>
    </row>
    <row r="1634" spans="1:20" outlineLevel="5">
      <c r="A1634" s="1006" t="s">
        <v>1787</v>
      </c>
      <c r="B1634" s="1006" t="s">
        <v>414</v>
      </c>
      <c r="C1634" s="1006">
        <v>63</v>
      </c>
      <c r="D1634" s="1007">
        <v>46070</v>
      </c>
      <c r="E1634" s="1007">
        <v>46149</v>
      </c>
      <c r="F1634" s="1007">
        <v>46070</v>
      </c>
      <c r="G1634" s="1007">
        <v>46148</v>
      </c>
      <c r="H1634" s="1007">
        <v>0</v>
      </c>
      <c r="I1634" s="1006">
        <v>0</v>
      </c>
      <c r="J1634" s="1006">
        <v>0</v>
      </c>
      <c r="K1634" s="1009">
        <v>1</v>
      </c>
      <c r="L1634" s="1009">
        <v>1</v>
      </c>
      <c r="M1634" s="1006">
        <v>0</v>
      </c>
      <c r="N1634" s="1006">
        <v>0</v>
      </c>
      <c r="O1634" s="1006">
        <v>0</v>
      </c>
      <c r="P1634" s="1006" t="s">
        <v>364</v>
      </c>
      <c r="Q1634" s="1006">
        <v>1</v>
      </c>
      <c r="R1634" s="1006">
        <v>1</v>
      </c>
      <c r="S1634" s="1006">
        <v>0</v>
      </c>
      <c r="T1634" s="1006">
        <v>0</v>
      </c>
    </row>
    <row r="1635" spans="1:20" outlineLevel="5">
      <c r="A1635" s="936" t="s">
        <v>1788</v>
      </c>
      <c r="B1635" s="936" t="s">
        <v>416</v>
      </c>
      <c r="C1635" s="936">
        <v>61</v>
      </c>
      <c r="D1635" s="937">
        <v>46072</v>
      </c>
      <c r="E1635" s="937">
        <v>46149</v>
      </c>
      <c r="F1635" s="937">
        <v>46072</v>
      </c>
      <c r="G1635" s="937">
        <v>46148</v>
      </c>
      <c r="H1635" s="937">
        <v>0</v>
      </c>
      <c r="I1635" s="936">
        <v>0</v>
      </c>
      <c r="J1635" s="936">
        <v>0</v>
      </c>
      <c r="K1635" s="939">
        <v>1</v>
      </c>
      <c r="L1635" s="939">
        <v>1</v>
      </c>
      <c r="M1635" s="936">
        <v>0</v>
      </c>
      <c r="N1635" s="936">
        <v>0</v>
      </c>
      <c r="O1635" s="936">
        <v>0</v>
      </c>
      <c r="P1635" s="936" t="s">
        <v>364</v>
      </c>
      <c r="Q1635" s="936">
        <v>1</v>
      </c>
      <c r="R1635" s="936">
        <v>1</v>
      </c>
      <c r="S1635" s="936">
        <v>0</v>
      </c>
      <c r="T1635" s="936">
        <v>0</v>
      </c>
    </row>
    <row r="1636" spans="1:20" outlineLevel="4">
      <c r="A1636" s="981" t="s">
        <v>420</v>
      </c>
      <c r="B1636" s="981"/>
      <c r="C1636" s="981">
        <v>20</v>
      </c>
      <c r="D1636" s="982">
        <v>46198</v>
      </c>
      <c r="E1636" s="982">
        <v>46221</v>
      </c>
      <c r="F1636" s="982">
        <v>46204</v>
      </c>
      <c r="G1636" s="982">
        <v>46206</v>
      </c>
      <c r="H1636" s="982">
        <v>0</v>
      </c>
      <c r="I1636" s="981">
        <v>0</v>
      </c>
      <c r="J1636" s="981">
        <v>0</v>
      </c>
      <c r="K1636" s="984">
        <v>0</v>
      </c>
      <c r="L1636" s="984">
        <v>0</v>
      </c>
      <c r="M1636" s="981">
        <v>0</v>
      </c>
      <c r="N1636" s="981">
        <v>0</v>
      </c>
      <c r="O1636" s="981">
        <v>0</v>
      </c>
      <c r="P1636" s="981"/>
      <c r="Q1636" s="981">
        <v>2</v>
      </c>
      <c r="R1636" s="981">
        <v>2</v>
      </c>
      <c r="S1636" s="981">
        <v>0</v>
      </c>
      <c r="T1636" s="981">
        <v>0</v>
      </c>
    </row>
    <row r="1637" spans="1:20" outlineLevel="5">
      <c r="A1637" s="1006" t="s">
        <v>1789</v>
      </c>
      <c r="B1637" s="1006" t="s">
        <v>414</v>
      </c>
      <c r="C1637" s="1006">
        <v>10</v>
      </c>
      <c r="D1637" s="1007">
        <v>46198</v>
      </c>
      <c r="E1637" s="1007">
        <v>46209</v>
      </c>
      <c r="F1637" s="1007">
        <v>46204</v>
      </c>
      <c r="G1637" s="1007">
        <v>46206</v>
      </c>
      <c r="H1637" s="1007">
        <v>0</v>
      </c>
      <c r="I1637" s="1006">
        <v>0</v>
      </c>
      <c r="J1637" s="1006">
        <v>0</v>
      </c>
      <c r="K1637" s="1009">
        <v>1</v>
      </c>
      <c r="L1637" s="1009">
        <v>1</v>
      </c>
      <c r="M1637" s="1006">
        <v>0</v>
      </c>
      <c r="N1637" s="1006">
        <v>0</v>
      </c>
      <c r="O1637" s="1006">
        <v>0</v>
      </c>
      <c r="P1637" s="1006" t="s">
        <v>364</v>
      </c>
      <c r="Q1637" s="1006">
        <v>1</v>
      </c>
      <c r="R1637" s="1006">
        <v>1</v>
      </c>
      <c r="S1637" s="1006">
        <v>0</v>
      </c>
      <c r="T1637" s="1006">
        <v>0</v>
      </c>
    </row>
    <row r="1638" spans="1:20" outlineLevel="5">
      <c r="A1638" s="936" t="s">
        <v>1790</v>
      </c>
      <c r="B1638" s="936" t="s">
        <v>416</v>
      </c>
      <c r="C1638" s="936">
        <v>10</v>
      </c>
      <c r="D1638" s="937">
        <v>46210</v>
      </c>
      <c r="E1638" s="937">
        <v>46221</v>
      </c>
      <c r="F1638" s="937">
        <v>46204</v>
      </c>
      <c r="G1638" s="937">
        <v>46206</v>
      </c>
      <c r="H1638" s="937">
        <v>0</v>
      </c>
      <c r="I1638" s="936">
        <v>0</v>
      </c>
      <c r="J1638" s="936">
        <v>0</v>
      </c>
      <c r="K1638" s="939">
        <v>1</v>
      </c>
      <c r="L1638" s="939">
        <v>1</v>
      </c>
      <c r="M1638" s="936">
        <v>0</v>
      </c>
      <c r="N1638" s="936">
        <v>0</v>
      </c>
      <c r="O1638" s="936">
        <v>0</v>
      </c>
      <c r="P1638" s="936" t="s">
        <v>364</v>
      </c>
      <c r="Q1638" s="936">
        <v>1</v>
      </c>
      <c r="R1638" s="936">
        <v>1</v>
      </c>
      <c r="S1638" s="936">
        <v>0</v>
      </c>
      <c r="T1638" s="936">
        <v>0</v>
      </c>
    </row>
    <row r="1639" spans="1:20" outlineLevel="4">
      <c r="A1639" s="981" t="s">
        <v>423</v>
      </c>
      <c r="B1639" s="981"/>
      <c r="C1639" s="981">
        <v>41</v>
      </c>
      <c r="D1639" s="982">
        <v>46072</v>
      </c>
      <c r="E1639" s="982">
        <v>46126</v>
      </c>
      <c r="F1639" s="982">
        <v>46072</v>
      </c>
      <c r="G1639" s="982">
        <v>46125</v>
      </c>
      <c r="H1639" s="982">
        <v>0</v>
      </c>
      <c r="I1639" s="981">
        <v>0</v>
      </c>
      <c r="J1639" s="981">
        <v>0</v>
      </c>
      <c r="K1639" s="984">
        <v>0</v>
      </c>
      <c r="L1639" s="984">
        <v>0</v>
      </c>
      <c r="M1639" s="981">
        <v>0</v>
      </c>
      <c r="N1639" s="981">
        <v>0</v>
      </c>
      <c r="O1639" s="981">
        <v>0</v>
      </c>
      <c r="P1639" s="981"/>
      <c r="Q1639" s="981">
        <v>2</v>
      </c>
      <c r="R1639" s="981">
        <v>2</v>
      </c>
      <c r="S1639" s="981">
        <v>0</v>
      </c>
      <c r="T1639" s="981">
        <v>0</v>
      </c>
    </row>
    <row r="1640" spans="1:20" outlineLevel="5">
      <c r="A1640" s="1006" t="s">
        <v>1791</v>
      </c>
      <c r="B1640" s="1006" t="s">
        <v>414</v>
      </c>
      <c r="C1640" s="1006">
        <v>41</v>
      </c>
      <c r="D1640" s="1007">
        <v>46072</v>
      </c>
      <c r="E1640" s="1007">
        <v>46126</v>
      </c>
      <c r="F1640" s="1007">
        <v>46072</v>
      </c>
      <c r="G1640" s="1007">
        <v>46125</v>
      </c>
      <c r="H1640" s="1007">
        <v>0</v>
      </c>
      <c r="I1640" s="1006">
        <v>0</v>
      </c>
      <c r="J1640" s="1006">
        <v>0</v>
      </c>
      <c r="K1640" s="1009">
        <v>1</v>
      </c>
      <c r="L1640" s="1009">
        <v>1</v>
      </c>
      <c r="M1640" s="1006">
        <v>0</v>
      </c>
      <c r="N1640" s="1006">
        <v>0</v>
      </c>
      <c r="O1640" s="1006">
        <v>0</v>
      </c>
      <c r="P1640" s="1006" t="s">
        <v>364</v>
      </c>
      <c r="Q1640" s="1006">
        <v>1</v>
      </c>
      <c r="R1640" s="1006">
        <v>1</v>
      </c>
      <c r="S1640" s="1006">
        <v>0</v>
      </c>
      <c r="T1640" s="1006">
        <v>0</v>
      </c>
    </row>
    <row r="1641" spans="1:20" outlineLevel="5">
      <c r="A1641" s="936" t="s">
        <v>1792</v>
      </c>
      <c r="B1641" s="936" t="s">
        <v>416</v>
      </c>
      <c r="C1641" s="936">
        <v>39</v>
      </c>
      <c r="D1641" s="937">
        <v>46076</v>
      </c>
      <c r="E1641" s="937">
        <v>46126</v>
      </c>
      <c r="F1641" s="937">
        <v>46076</v>
      </c>
      <c r="G1641" s="937">
        <v>46125</v>
      </c>
      <c r="H1641" s="937">
        <v>0</v>
      </c>
      <c r="I1641" s="936">
        <v>0</v>
      </c>
      <c r="J1641" s="936">
        <v>0</v>
      </c>
      <c r="K1641" s="939">
        <v>1</v>
      </c>
      <c r="L1641" s="939">
        <v>1</v>
      </c>
      <c r="M1641" s="936">
        <v>0</v>
      </c>
      <c r="N1641" s="936">
        <v>0</v>
      </c>
      <c r="O1641" s="936">
        <v>0</v>
      </c>
      <c r="P1641" s="936" t="s">
        <v>364</v>
      </c>
      <c r="Q1641" s="936">
        <v>1</v>
      </c>
      <c r="R1641" s="936">
        <v>1</v>
      </c>
      <c r="S1641" s="936">
        <v>0</v>
      </c>
      <c r="T1641" s="936">
        <v>0</v>
      </c>
    </row>
    <row r="1642" spans="1:20" outlineLevel="4">
      <c r="A1642" s="981" t="s">
        <v>426</v>
      </c>
      <c r="B1642" s="981"/>
      <c r="C1642" s="981">
        <v>39</v>
      </c>
      <c r="D1642" s="982">
        <v>46076</v>
      </c>
      <c r="E1642" s="982">
        <v>46126</v>
      </c>
      <c r="F1642" s="982">
        <v>46076</v>
      </c>
      <c r="G1642" s="982">
        <v>46125</v>
      </c>
      <c r="H1642" s="982">
        <v>0</v>
      </c>
      <c r="I1642" s="981">
        <v>0</v>
      </c>
      <c r="J1642" s="981">
        <v>0</v>
      </c>
      <c r="K1642" s="984">
        <v>0</v>
      </c>
      <c r="L1642" s="984">
        <v>0</v>
      </c>
      <c r="M1642" s="981">
        <v>0</v>
      </c>
      <c r="N1642" s="981">
        <v>0</v>
      </c>
      <c r="O1642" s="981">
        <v>0</v>
      </c>
      <c r="P1642" s="981"/>
      <c r="Q1642" s="981">
        <v>2</v>
      </c>
      <c r="R1642" s="981">
        <v>2</v>
      </c>
      <c r="S1642" s="981">
        <v>0</v>
      </c>
      <c r="T1642" s="981">
        <v>0</v>
      </c>
    </row>
    <row r="1643" spans="1:20" outlineLevel="5">
      <c r="A1643" s="1006" t="s">
        <v>1794</v>
      </c>
      <c r="B1643" s="1006" t="s">
        <v>414</v>
      </c>
      <c r="C1643" s="1006">
        <v>39</v>
      </c>
      <c r="D1643" s="1007">
        <v>46076</v>
      </c>
      <c r="E1643" s="1007">
        <v>46126</v>
      </c>
      <c r="F1643" s="1007">
        <v>46076</v>
      </c>
      <c r="G1643" s="1007">
        <v>46125</v>
      </c>
      <c r="H1643" s="1007">
        <v>0</v>
      </c>
      <c r="I1643" s="1006">
        <v>0</v>
      </c>
      <c r="J1643" s="1006">
        <v>0</v>
      </c>
      <c r="K1643" s="1009">
        <v>1</v>
      </c>
      <c r="L1643" s="1009">
        <v>1</v>
      </c>
      <c r="M1643" s="1006">
        <v>0</v>
      </c>
      <c r="N1643" s="1006">
        <v>0</v>
      </c>
      <c r="O1643" s="1006">
        <v>0</v>
      </c>
      <c r="P1643" s="1006" t="s">
        <v>364</v>
      </c>
      <c r="Q1643" s="1006">
        <v>1</v>
      </c>
      <c r="R1643" s="1006">
        <v>1</v>
      </c>
      <c r="S1643" s="1006">
        <v>0</v>
      </c>
      <c r="T1643" s="1006">
        <v>0</v>
      </c>
    </row>
    <row r="1644" spans="1:20" outlineLevel="5">
      <c r="A1644" s="936" t="s">
        <v>1793</v>
      </c>
      <c r="B1644" s="936" t="s">
        <v>416</v>
      </c>
      <c r="C1644" s="936">
        <v>37</v>
      </c>
      <c r="D1644" s="937">
        <v>46078</v>
      </c>
      <c r="E1644" s="937">
        <v>46126</v>
      </c>
      <c r="F1644" s="937">
        <v>46078</v>
      </c>
      <c r="G1644" s="937">
        <v>46125</v>
      </c>
      <c r="H1644" s="937">
        <v>0</v>
      </c>
      <c r="I1644" s="936">
        <v>0</v>
      </c>
      <c r="J1644" s="936">
        <v>0</v>
      </c>
      <c r="K1644" s="939">
        <v>1</v>
      </c>
      <c r="L1644" s="939">
        <v>1</v>
      </c>
      <c r="M1644" s="936">
        <v>0</v>
      </c>
      <c r="N1644" s="936">
        <v>0</v>
      </c>
      <c r="O1644" s="936">
        <v>0</v>
      </c>
      <c r="P1644" s="936" t="s">
        <v>364</v>
      </c>
      <c r="Q1644" s="936">
        <v>1</v>
      </c>
      <c r="R1644" s="936">
        <v>1</v>
      </c>
      <c r="S1644" s="936">
        <v>0</v>
      </c>
      <c r="T1644" s="936">
        <v>0</v>
      </c>
    </row>
    <row r="1645" spans="1:20" outlineLevel="4">
      <c r="A1645" s="981" t="s">
        <v>429</v>
      </c>
      <c r="B1645" s="981"/>
      <c r="C1645" s="981">
        <v>57</v>
      </c>
      <c r="D1645" s="982">
        <v>46078</v>
      </c>
      <c r="E1645" s="982">
        <v>46149</v>
      </c>
      <c r="F1645" s="982">
        <v>46078</v>
      </c>
      <c r="G1645" s="982">
        <v>46148</v>
      </c>
      <c r="H1645" s="982">
        <v>0</v>
      </c>
      <c r="I1645" s="981">
        <v>0</v>
      </c>
      <c r="J1645" s="981">
        <v>0</v>
      </c>
      <c r="K1645" s="984">
        <v>0</v>
      </c>
      <c r="L1645" s="984">
        <v>0</v>
      </c>
      <c r="M1645" s="981">
        <v>0</v>
      </c>
      <c r="N1645" s="981">
        <v>0</v>
      </c>
      <c r="O1645" s="981">
        <v>0</v>
      </c>
      <c r="P1645" s="981"/>
      <c r="Q1645" s="981">
        <v>2</v>
      </c>
      <c r="R1645" s="981">
        <v>2</v>
      </c>
      <c r="S1645" s="981">
        <v>0</v>
      </c>
      <c r="T1645" s="981">
        <v>0</v>
      </c>
    </row>
    <row r="1646" spans="1:20" outlineLevel="5">
      <c r="A1646" s="936" t="s">
        <v>1795</v>
      </c>
      <c r="B1646" s="936" t="s">
        <v>431</v>
      </c>
      <c r="C1646" s="936">
        <v>57</v>
      </c>
      <c r="D1646" s="937">
        <v>46078</v>
      </c>
      <c r="E1646" s="937">
        <v>46149</v>
      </c>
      <c r="F1646" s="937">
        <v>46078</v>
      </c>
      <c r="G1646" s="937">
        <v>46148</v>
      </c>
      <c r="H1646" s="937">
        <v>0</v>
      </c>
      <c r="I1646" s="936">
        <v>0</v>
      </c>
      <c r="J1646" s="937">
        <v>0</v>
      </c>
      <c r="K1646" s="939">
        <v>1</v>
      </c>
      <c r="L1646" s="939">
        <v>1</v>
      </c>
      <c r="M1646" s="936">
        <v>0</v>
      </c>
      <c r="N1646" s="936">
        <v>0</v>
      </c>
      <c r="O1646" s="936">
        <v>0</v>
      </c>
      <c r="P1646" s="936" t="s">
        <v>364</v>
      </c>
      <c r="Q1646" s="936">
        <v>1</v>
      </c>
      <c r="R1646" s="936">
        <v>1</v>
      </c>
      <c r="S1646" s="936">
        <v>0</v>
      </c>
      <c r="T1646" s="936">
        <v>0</v>
      </c>
    </row>
    <row r="1647" spans="1:20" outlineLevel="5">
      <c r="A1647" s="1000" t="s">
        <v>1796</v>
      </c>
      <c r="B1647" s="1000" t="s">
        <v>433</v>
      </c>
      <c r="C1647" s="1000">
        <v>54</v>
      </c>
      <c r="D1647" s="1001">
        <v>46082</v>
      </c>
      <c r="E1647" s="1001">
        <v>46149</v>
      </c>
      <c r="F1647" s="1001">
        <v>46082</v>
      </c>
      <c r="G1647" s="1001">
        <v>46148</v>
      </c>
      <c r="H1647" s="1001">
        <v>0</v>
      </c>
      <c r="I1647" s="1000">
        <v>0</v>
      </c>
      <c r="J1647" s="1000">
        <v>0</v>
      </c>
      <c r="K1647" s="1004">
        <v>1</v>
      </c>
      <c r="L1647" s="1004">
        <v>1</v>
      </c>
      <c r="M1647" s="1000">
        <v>0</v>
      </c>
      <c r="N1647" s="1000">
        <v>0</v>
      </c>
      <c r="O1647" s="1000">
        <v>0</v>
      </c>
      <c r="P1647" s="1000" t="s">
        <v>364</v>
      </c>
      <c r="Q1647" s="1000">
        <v>1</v>
      </c>
      <c r="R1647" s="1000">
        <v>1</v>
      </c>
      <c r="S1647" s="1000">
        <v>0</v>
      </c>
      <c r="T1647" s="1000">
        <v>0</v>
      </c>
    </row>
    <row r="1648" spans="1:20" outlineLevel="3">
      <c r="A1648" s="967" t="s">
        <v>434</v>
      </c>
      <c r="B1648" s="967"/>
      <c r="C1648" s="967">
        <v>132</v>
      </c>
      <c r="D1648" s="968">
        <v>46076</v>
      </c>
      <c r="E1648" s="968">
        <v>46238</v>
      </c>
      <c r="F1648" s="968">
        <v>46076</v>
      </c>
      <c r="G1648" s="968">
        <v>46275</v>
      </c>
      <c r="H1648" s="968">
        <v>0</v>
      </c>
      <c r="I1648" s="967">
        <v>0</v>
      </c>
      <c r="J1648" s="967">
        <v>0</v>
      </c>
      <c r="K1648" s="971">
        <v>0</v>
      </c>
      <c r="L1648" s="971">
        <v>0</v>
      </c>
      <c r="M1648" s="967">
        <v>0</v>
      </c>
      <c r="N1648" s="967">
        <v>0</v>
      </c>
      <c r="O1648" s="967">
        <v>0</v>
      </c>
      <c r="P1648" s="967"/>
      <c r="Q1648" s="967">
        <v>13</v>
      </c>
      <c r="R1648" s="967">
        <v>13</v>
      </c>
      <c r="S1648" s="967">
        <v>0</v>
      </c>
      <c r="T1648" s="967">
        <v>0</v>
      </c>
    </row>
    <row r="1649" spans="1:20" outlineLevel="4">
      <c r="A1649" s="981" t="s">
        <v>423</v>
      </c>
      <c r="B1649" s="981"/>
      <c r="C1649" s="981">
        <v>40</v>
      </c>
      <c r="D1649" s="982">
        <v>46076</v>
      </c>
      <c r="E1649" s="982">
        <v>46127</v>
      </c>
      <c r="F1649" s="982">
        <v>46076</v>
      </c>
      <c r="G1649" s="982">
        <v>46126</v>
      </c>
      <c r="H1649" s="982">
        <v>0</v>
      </c>
      <c r="I1649" s="981">
        <v>0</v>
      </c>
      <c r="J1649" s="981">
        <v>0</v>
      </c>
      <c r="K1649" s="984">
        <v>0</v>
      </c>
      <c r="L1649" s="984">
        <v>0</v>
      </c>
      <c r="M1649" s="981">
        <v>0</v>
      </c>
      <c r="N1649" s="981">
        <v>0</v>
      </c>
      <c r="O1649" s="981">
        <v>0</v>
      </c>
      <c r="P1649" s="981"/>
      <c r="Q1649" s="981">
        <v>10</v>
      </c>
      <c r="R1649" s="981">
        <v>10</v>
      </c>
      <c r="S1649" s="981">
        <v>0</v>
      </c>
      <c r="T1649" s="981">
        <v>0</v>
      </c>
    </row>
    <row r="1650" spans="1:20" outlineLevel="5">
      <c r="A1650" s="936" t="s">
        <v>1797</v>
      </c>
      <c r="B1650" s="936" t="s">
        <v>436</v>
      </c>
      <c r="C1650" s="936">
        <v>40</v>
      </c>
      <c r="D1650" s="937">
        <v>46076</v>
      </c>
      <c r="E1650" s="937">
        <v>46127</v>
      </c>
      <c r="F1650" s="937">
        <v>46076</v>
      </c>
      <c r="G1650" s="937">
        <v>46126</v>
      </c>
      <c r="H1650" s="937">
        <v>0</v>
      </c>
      <c r="I1650" s="936">
        <v>0</v>
      </c>
      <c r="J1650" s="936">
        <v>0</v>
      </c>
      <c r="K1650" s="939">
        <v>1</v>
      </c>
      <c r="L1650" s="939">
        <v>1</v>
      </c>
      <c r="M1650" s="936">
        <v>0</v>
      </c>
      <c r="N1650" s="936">
        <v>0</v>
      </c>
      <c r="O1650" s="936">
        <v>0</v>
      </c>
      <c r="P1650" s="936" t="s">
        <v>364</v>
      </c>
      <c r="Q1650" s="936">
        <v>1</v>
      </c>
      <c r="R1650" s="936">
        <v>1</v>
      </c>
      <c r="S1650" s="936">
        <v>0</v>
      </c>
      <c r="T1650" s="936">
        <v>0</v>
      </c>
    </row>
    <row r="1651" spans="1:20" outlineLevel="5">
      <c r="A1651" s="936" t="s">
        <v>1799</v>
      </c>
      <c r="B1651" s="936" t="s">
        <v>440</v>
      </c>
      <c r="C1651" s="936">
        <v>35</v>
      </c>
      <c r="D1651" s="937">
        <v>46081</v>
      </c>
      <c r="E1651" s="937">
        <v>46126</v>
      </c>
      <c r="F1651" s="937">
        <v>46081</v>
      </c>
      <c r="G1651" s="937">
        <v>46125</v>
      </c>
      <c r="H1651" s="937">
        <v>0</v>
      </c>
      <c r="I1651" s="936">
        <v>0</v>
      </c>
      <c r="J1651" s="936">
        <v>0</v>
      </c>
      <c r="K1651" s="939">
        <v>1</v>
      </c>
      <c r="L1651" s="939">
        <v>1</v>
      </c>
      <c r="M1651" s="936">
        <v>0</v>
      </c>
      <c r="N1651" s="936">
        <v>0</v>
      </c>
      <c r="O1651" s="936">
        <v>0</v>
      </c>
      <c r="P1651" s="936" t="s">
        <v>364</v>
      </c>
      <c r="Q1651" s="936">
        <v>1</v>
      </c>
      <c r="R1651" s="936">
        <v>1</v>
      </c>
      <c r="S1651" s="936">
        <v>0</v>
      </c>
      <c r="T1651" s="936">
        <v>0</v>
      </c>
    </row>
    <row r="1652" spans="1:20" outlineLevel="5">
      <c r="A1652" s="936" t="s">
        <v>1802</v>
      </c>
      <c r="B1652" s="936" t="s">
        <v>446</v>
      </c>
      <c r="C1652" s="936">
        <v>36</v>
      </c>
      <c r="D1652" s="937">
        <v>46081</v>
      </c>
      <c r="E1652" s="937">
        <v>46126</v>
      </c>
      <c r="F1652" s="937">
        <v>46081</v>
      </c>
      <c r="G1652" s="937">
        <v>46126</v>
      </c>
      <c r="H1652" s="937">
        <v>0</v>
      </c>
      <c r="I1652" s="936">
        <v>0</v>
      </c>
      <c r="J1652" s="936">
        <v>0</v>
      </c>
      <c r="K1652" s="939">
        <v>1</v>
      </c>
      <c r="L1652" s="939">
        <v>1</v>
      </c>
      <c r="M1652" s="936">
        <v>0</v>
      </c>
      <c r="N1652" s="936">
        <v>0</v>
      </c>
      <c r="O1652" s="936">
        <v>0</v>
      </c>
      <c r="P1652" s="936" t="s">
        <v>364</v>
      </c>
      <c r="Q1652" s="936">
        <v>1</v>
      </c>
      <c r="R1652" s="936">
        <v>1</v>
      </c>
      <c r="S1652" s="936">
        <v>0</v>
      </c>
      <c r="T1652" s="936">
        <v>0</v>
      </c>
    </row>
    <row r="1653" spans="1:20" outlineLevel="5">
      <c r="A1653" s="936" t="s">
        <v>1803</v>
      </c>
      <c r="B1653" s="936" t="s">
        <v>448</v>
      </c>
      <c r="C1653" s="936">
        <v>36</v>
      </c>
      <c r="D1653" s="937">
        <v>46081</v>
      </c>
      <c r="E1653" s="937">
        <v>46127</v>
      </c>
      <c r="F1653" s="937">
        <v>46081</v>
      </c>
      <c r="G1653" s="937">
        <v>46126</v>
      </c>
      <c r="H1653" s="937">
        <v>0</v>
      </c>
      <c r="I1653" s="936">
        <v>0</v>
      </c>
      <c r="J1653" s="936">
        <v>0</v>
      </c>
      <c r="K1653" s="939">
        <v>1</v>
      </c>
      <c r="L1653" s="939">
        <v>1</v>
      </c>
      <c r="M1653" s="936">
        <v>0</v>
      </c>
      <c r="N1653" s="936">
        <v>0</v>
      </c>
      <c r="O1653" s="936">
        <v>0</v>
      </c>
      <c r="P1653" s="936" t="s">
        <v>364</v>
      </c>
      <c r="Q1653" s="936">
        <v>1</v>
      </c>
      <c r="R1653" s="936">
        <v>1</v>
      </c>
      <c r="S1653" s="936">
        <v>0</v>
      </c>
      <c r="T1653" s="936">
        <v>0</v>
      </c>
    </row>
    <row r="1654" spans="1:20" outlineLevel="5">
      <c r="A1654" s="936" t="s">
        <v>1804</v>
      </c>
      <c r="B1654" s="936" t="s">
        <v>450</v>
      </c>
      <c r="C1654" s="936">
        <v>36</v>
      </c>
      <c r="D1654" s="937">
        <v>46081</v>
      </c>
      <c r="E1654" s="937">
        <v>46127</v>
      </c>
      <c r="F1654" s="937">
        <v>46081</v>
      </c>
      <c r="G1654" s="937">
        <v>46126</v>
      </c>
      <c r="H1654" s="937">
        <v>0</v>
      </c>
      <c r="I1654" s="936">
        <v>0</v>
      </c>
      <c r="J1654" s="936">
        <v>0</v>
      </c>
      <c r="K1654" s="939">
        <v>1</v>
      </c>
      <c r="L1654" s="939">
        <v>1</v>
      </c>
      <c r="M1654" s="936">
        <v>0</v>
      </c>
      <c r="N1654" s="936">
        <v>0</v>
      </c>
      <c r="O1654" s="936">
        <v>0</v>
      </c>
      <c r="P1654" s="936" t="s">
        <v>364</v>
      </c>
      <c r="Q1654" s="936">
        <v>1</v>
      </c>
      <c r="R1654" s="936">
        <v>1</v>
      </c>
      <c r="S1654" s="936">
        <v>0</v>
      </c>
      <c r="T1654" s="936">
        <v>0</v>
      </c>
    </row>
    <row r="1655" spans="1:20" outlineLevel="5">
      <c r="A1655" s="936" t="s">
        <v>1800</v>
      </c>
      <c r="B1655" s="936" t="s">
        <v>442</v>
      </c>
      <c r="C1655" s="936">
        <v>33</v>
      </c>
      <c r="D1655" s="937">
        <v>46084</v>
      </c>
      <c r="E1655" s="937">
        <v>46127</v>
      </c>
      <c r="F1655" s="937">
        <v>46084</v>
      </c>
      <c r="G1655" s="937">
        <v>46126</v>
      </c>
      <c r="H1655" s="937">
        <v>0</v>
      </c>
      <c r="I1655" s="936">
        <v>0</v>
      </c>
      <c r="J1655" s="936">
        <v>0</v>
      </c>
      <c r="K1655" s="939">
        <v>1</v>
      </c>
      <c r="L1655" s="939">
        <v>1</v>
      </c>
      <c r="M1655" s="936">
        <v>0</v>
      </c>
      <c r="N1655" s="936">
        <v>0</v>
      </c>
      <c r="O1655" s="936">
        <v>0</v>
      </c>
      <c r="P1655" s="936" t="s">
        <v>364</v>
      </c>
      <c r="Q1655" s="936">
        <v>1</v>
      </c>
      <c r="R1655" s="936">
        <v>1</v>
      </c>
      <c r="S1655" s="936">
        <v>0</v>
      </c>
      <c r="T1655" s="936">
        <v>0</v>
      </c>
    </row>
    <row r="1656" spans="1:20" outlineLevel="5">
      <c r="A1656" s="936" t="s">
        <v>1805</v>
      </c>
      <c r="B1656" s="936" t="s">
        <v>452</v>
      </c>
      <c r="C1656" s="936">
        <v>33</v>
      </c>
      <c r="D1656" s="937">
        <v>46084</v>
      </c>
      <c r="E1656" s="937">
        <v>46127</v>
      </c>
      <c r="F1656" s="937">
        <v>46084</v>
      </c>
      <c r="G1656" s="937">
        <v>46126</v>
      </c>
      <c r="H1656" s="937">
        <v>0</v>
      </c>
      <c r="I1656" s="936">
        <v>0</v>
      </c>
      <c r="J1656" s="936">
        <v>0</v>
      </c>
      <c r="K1656" s="939">
        <v>1</v>
      </c>
      <c r="L1656" s="939">
        <v>1</v>
      </c>
      <c r="M1656" s="936">
        <v>0</v>
      </c>
      <c r="N1656" s="936">
        <v>0</v>
      </c>
      <c r="O1656" s="936">
        <v>0</v>
      </c>
      <c r="P1656" s="936" t="s">
        <v>364</v>
      </c>
      <c r="Q1656" s="936">
        <v>1</v>
      </c>
      <c r="R1656" s="936">
        <v>1</v>
      </c>
      <c r="S1656" s="936">
        <v>0</v>
      </c>
      <c r="T1656" s="936">
        <v>0</v>
      </c>
    </row>
    <row r="1657" spans="1:20" outlineLevel="5">
      <c r="A1657" s="936" t="s">
        <v>1806</v>
      </c>
      <c r="B1657" s="936" t="s">
        <v>454</v>
      </c>
      <c r="C1657" s="936">
        <v>33</v>
      </c>
      <c r="D1657" s="937">
        <v>46084</v>
      </c>
      <c r="E1657" s="937">
        <v>46127</v>
      </c>
      <c r="F1657" s="937">
        <v>46084</v>
      </c>
      <c r="G1657" s="937">
        <v>46126</v>
      </c>
      <c r="H1657" s="937">
        <v>0</v>
      </c>
      <c r="I1657" s="936">
        <v>0</v>
      </c>
      <c r="J1657" s="936">
        <v>0</v>
      </c>
      <c r="K1657" s="939">
        <v>1</v>
      </c>
      <c r="L1657" s="939">
        <v>1</v>
      </c>
      <c r="M1657" s="936">
        <v>0</v>
      </c>
      <c r="N1657" s="936">
        <v>0</v>
      </c>
      <c r="O1657" s="936">
        <v>0</v>
      </c>
      <c r="P1657" s="936" t="s">
        <v>364</v>
      </c>
      <c r="Q1657" s="936">
        <v>1</v>
      </c>
      <c r="R1657" s="936">
        <v>1</v>
      </c>
      <c r="S1657" s="936">
        <v>0</v>
      </c>
      <c r="T1657" s="936">
        <v>0</v>
      </c>
    </row>
    <row r="1658" spans="1:20" outlineLevel="5">
      <c r="A1658" s="996" t="s">
        <v>1798</v>
      </c>
      <c r="B1658" s="996" t="s">
        <v>438</v>
      </c>
      <c r="C1658" s="996">
        <v>32</v>
      </c>
      <c r="D1658" s="997">
        <v>46084</v>
      </c>
      <c r="E1658" s="997">
        <v>46126</v>
      </c>
      <c r="F1658" s="997">
        <v>46084</v>
      </c>
      <c r="G1658" s="997">
        <v>46125</v>
      </c>
      <c r="H1658" s="997">
        <v>0</v>
      </c>
      <c r="I1658" s="996">
        <v>0</v>
      </c>
      <c r="J1658" s="997">
        <v>0</v>
      </c>
      <c r="K1658" s="999">
        <v>1</v>
      </c>
      <c r="L1658" s="999">
        <v>1</v>
      </c>
      <c r="M1658" s="996">
        <v>0</v>
      </c>
      <c r="N1658" s="996">
        <v>0</v>
      </c>
      <c r="O1658" s="996">
        <v>0</v>
      </c>
      <c r="P1658" s="996" t="s">
        <v>364</v>
      </c>
      <c r="Q1658" s="996">
        <v>1</v>
      </c>
      <c r="R1658" s="996">
        <v>1</v>
      </c>
      <c r="S1658" s="996">
        <v>0</v>
      </c>
      <c r="T1658" s="996">
        <v>0</v>
      </c>
    </row>
    <row r="1659" spans="1:20" outlineLevel="5">
      <c r="A1659" s="936" t="s">
        <v>1801</v>
      </c>
      <c r="B1659" s="936" t="s">
        <v>444</v>
      </c>
      <c r="C1659" s="936">
        <v>31</v>
      </c>
      <c r="D1659" s="937">
        <v>46086</v>
      </c>
      <c r="E1659" s="937">
        <v>46127</v>
      </c>
      <c r="F1659" s="937">
        <v>46086</v>
      </c>
      <c r="G1659" s="937">
        <v>46126</v>
      </c>
      <c r="H1659" s="937">
        <v>0</v>
      </c>
      <c r="I1659" s="936">
        <v>0</v>
      </c>
      <c r="J1659" s="937">
        <v>0</v>
      </c>
      <c r="K1659" s="939">
        <v>1</v>
      </c>
      <c r="L1659" s="939">
        <v>1</v>
      </c>
      <c r="M1659" s="936">
        <v>0</v>
      </c>
      <c r="N1659" s="936">
        <v>0</v>
      </c>
      <c r="O1659" s="936">
        <v>0</v>
      </c>
      <c r="P1659" s="936" t="s">
        <v>364</v>
      </c>
      <c r="Q1659" s="936">
        <v>1</v>
      </c>
      <c r="R1659" s="936">
        <v>1</v>
      </c>
      <c r="S1659" s="936">
        <v>0</v>
      </c>
      <c r="T1659" s="936">
        <v>0</v>
      </c>
    </row>
    <row r="1660" spans="1:20" outlineLevel="4">
      <c r="A1660" s="981" t="s">
        <v>420</v>
      </c>
      <c r="B1660" s="981"/>
      <c r="C1660" s="981">
        <v>15</v>
      </c>
      <c r="D1660" s="982">
        <v>46222</v>
      </c>
      <c r="E1660" s="982">
        <v>46238</v>
      </c>
      <c r="F1660" s="982">
        <v>46239</v>
      </c>
      <c r="G1660" s="982">
        <v>46275</v>
      </c>
      <c r="H1660" s="982">
        <v>0</v>
      </c>
      <c r="I1660" s="981">
        <v>0</v>
      </c>
      <c r="J1660" s="982">
        <v>0</v>
      </c>
      <c r="K1660" s="984">
        <v>0</v>
      </c>
      <c r="L1660" s="984">
        <v>0</v>
      </c>
      <c r="M1660" s="981">
        <v>0</v>
      </c>
      <c r="N1660" s="981">
        <v>0</v>
      </c>
      <c r="O1660" s="981">
        <v>0</v>
      </c>
      <c r="P1660" s="981"/>
      <c r="Q1660" s="981">
        <v>3</v>
      </c>
      <c r="R1660" s="981">
        <v>3</v>
      </c>
      <c r="S1660" s="981">
        <v>0</v>
      </c>
      <c r="T1660" s="981">
        <v>0</v>
      </c>
    </row>
    <row r="1661" spans="1:20" outlineLevel="5">
      <c r="A1661" s="936" t="s">
        <v>1807</v>
      </c>
      <c r="B1661" s="936" t="s">
        <v>456</v>
      </c>
      <c r="C1661" s="936">
        <v>15</v>
      </c>
      <c r="D1661" s="937">
        <v>46222</v>
      </c>
      <c r="E1661" s="937">
        <v>46238</v>
      </c>
      <c r="F1661" s="937">
        <v>46239</v>
      </c>
      <c r="G1661" s="937">
        <v>46275</v>
      </c>
      <c r="H1661" s="937">
        <v>0</v>
      </c>
      <c r="I1661" s="936">
        <v>0</v>
      </c>
      <c r="J1661" s="937">
        <v>0</v>
      </c>
      <c r="K1661" s="939">
        <v>1</v>
      </c>
      <c r="L1661" s="939">
        <v>1</v>
      </c>
      <c r="M1661" s="936">
        <v>0</v>
      </c>
      <c r="N1661" s="936">
        <v>0</v>
      </c>
      <c r="O1661" s="936">
        <v>0</v>
      </c>
      <c r="P1661" s="936" t="s">
        <v>364</v>
      </c>
      <c r="Q1661" s="936">
        <v>1</v>
      </c>
      <c r="R1661" s="936">
        <v>1</v>
      </c>
      <c r="S1661" s="936">
        <v>0</v>
      </c>
      <c r="T1661" s="936">
        <v>0</v>
      </c>
    </row>
    <row r="1662" spans="1:20" outlineLevel="5">
      <c r="A1662" s="996" t="s">
        <v>1808</v>
      </c>
      <c r="B1662" s="996" t="s">
        <v>458</v>
      </c>
      <c r="C1662" s="996">
        <v>15</v>
      </c>
      <c r="D1662" s="997">
        <v>46222</v>
      </c>
      <c r="E1662" s="997">
        <v>46238</v>
      </c>
      <c r="F1662" s="997">
        <v>46239</v>
      </c>
      <c r="G1662" s="997">
        <v>46275</v>
      </c>
      <c r="H1662" s="997">
        <v>0</v>
      </c>
      <c r="I1662" s="996">
        <v>0</v>
      </c>
      <c r="J1662" s="996">
        <v>0</v>
      </c>
      <c r="K1662" s="999">
        <v>1</v>
      </c>
      <c r="L1662" s="999">
        <v>1</v>
      </c>
      <c r="M1662" s="996">
        <v>0</v>
      </c>
      <c r="N1662" s="996">
        <v>0</v>
      </c>
      <c r="O1662" s="996">
        <v>0</v>
      </c>
      <c r="P1662" s="996" t="s">
        <v>364</v>
      </c>
      <c r="Q1662" s="996">
        <v>1</v>
      </c>
      <c r="R1662" s="996">
        <v>1</v>
      </c>
      <c r="S1662" s="996">
        <v>0</v>
      </c>
      <c r="T1662" s="996">
        <v>0</v>
      </c>
    </row>
    <row r="1663" spans="1:20" outlineLevel="5">
      <c r="A1663" s="936" t="s">
        <v>1809</v>
      </c>
      <c r="B1663" s="936" t="s">
        <v>460</v>
      </c>
      <c r="C1663" s="936">
        <v>15</v>
      </c>
      <c r="D1663" s="937">
        <v>46222</v>
      </c>
      <c r="E1663" s="937">
        <v>46238</v>
      </c>
      <c r="F1663" s="937">
        <v>46239</v>
      </c>
      <c r="G1663" s="937">
        <v>46275</v>
      </c>
      <c r="H1663" s="937">
        <v>0</v>
      </c>
      <c r="I1663" s="936">
        <v>0</v>
      </c>
      <c r="J1663" s="936">
        <v>0</v>
      </c>
      <c r="K1663" s="939">
        <v>1</v>
      </c>
      <c r="L1663" s="939">
        <v>1</v>
      </c>
      <c r="M1663" s="936">
        <v>0</v>
      </c>
      <c r="N1663" s="936">
        <v>0</v>
      </c>
      <c r="O1663" s="936">
        <v>0</v>
      </c>
      <c r="P1663" s="936" t="s">
        <v>364</v>
      </c>
      <c r="Q1663" s="936">
        <v>1</v>
      </c>
      <c r="R1663" s="936">
        <v>1</v>
      </c>
      <c r="S1663" s="936">
        <v>0</v>
      </c>
      <c r="T1663" s="936">
        <v>0</v>
      </c>
    </row>
    <row r="1664" spans="1:20" outlineLevel="3">
      <c r="A1664" s="972" t="s">
        <v>461</v>
      </c>
      <c r="B1664" s="972"/>
      <c r="C1664" s="972">
        <v>40</v>
      </c>
      <c r="D1664" s="973">
        <v>46076</v>
      </c>
      <c r="E1664" s="973">
        <v>46127</v>
      </c>
      <c r="F1664" s="973">
        <v>46076</v>
      </c>
      <c r="G1664" s="973">
        <v>46126</v>
      </c>
      <c r="H1664" s="973">
        <v>0</v>
      </c>
      <c r="I1664" s="972">
        <v>0</v>
      </c>
      <c r="J1664" s="972">
        <v>0</v>
      </c>
      <c r="K1664" s="975">
        <v>0</v>
      </c>
      <c r="L1664" s="975">
        <v>0</v>
      </c>
      <c r="M1664" s="972">
        <v>0</v>
      </c>
      <c r="N1664" s="972">
        <v>0</v>
      </c>
      <c r="O1664" s="972">
        <v>0</v>
      </c>
      <c r="P1664" s="972"/>
      <c r="Q1664" s="972">
        <v>13</v>
      </c>
      <c r="R1664" s="972">
        <v>13</v>
      </c>
      <c r="S1664" s="972">
        <v>0</v>
      </c>
      <c r="T1664" s="972">
        <v>0</v>
      </c>
    </row>
    <row r="1665" spans="1:20" outlineLevel="4">
      <c r="A1665" s="936" t="s">
        <v>1810</v>
      </c>
      <c r="B1665" s="936" t="s">
        <v>463</v>
      </c>
      <c r="C1665" s="936">
        <v>40</v>
      </c>
      <c r="D1665" s="937">
        <v>46076</v>
      </c>
      <c r="E1665" s="937">
        <v>46127</v>
      </c>
      <c r="F1665" s="937">
        <v>46076</v>
      </c>
      <c r="G1665" s="937">
        <v>46126</v>
      </c>
      <c r="H1665" s="937">
        <v>0</v>
      </c>
      <c r="I1665" s="936">
        <v>0</v>
      </c>
      <c r="J1665" s="936">
        <v>0</v>
      </c>
      <c r="K1665" s="939">
        <v>1</v>
      </c>
      <c r="L1665" s="939">
        <v>1</v>
      </c>
      <c r="M1665" s="936">
        <v>0</v>
      </c>
      <c r="N1665" s="936">
        <v>0</v>
      </c>
      <c r="O1665" s="936">
        <v>0</v>
      </c>
      <c r="P1665" s="936" t="s">
        <v>364</v>
      </c>
      <c r="Q1665" s="936">
        <v>1</v>
      </c>
      <c r="R1665" s="936">
        <v>1</v>
      </c>
      <c r="S1665" s="936">
        <v>0</v>
      </c>
      <c r="T1665" s="936">
        <v>0</v>
      </c>
    </row>
    <row r="1666" spans="1:20" outlineLevel="4">
      <c r="A1666" s="936" t="s">
        <v>1815</v>
      </c>
      <c r="B1666" s="936" t="s">
        <v>473</v>
      </c>
      <c r="C1666" s="936">
        <v>40</v>
      </c>
      <c r="D1666" s="937">
        <v>46076</v>
      </c>
      <c r="E1666" s="937">
        <v>46127</v>
      </c>
      <c r="F1666" s="937">
        <v>46076</v>
      </c>
      <c r="G1666" s="937">
        <v>46126</v>
      </c>
      <c r="H1666" s="937">
        <v>0</v>
      </c>
      <c r="I1666" s="936">
        <v>0</v>
      </c>
      <c r="J1666" s="936">
        <v>0</v>
      </c>
      <c r="K1666" s="939">
        <v>1</v>
      </c>
      <c r="L1666" s="939">
        <v>1</v>
      </c>
      <c r="M1666" s="936">
        <v>0</v>
      </c>
      <c r="N1666" s="936">
        <v>0</v>
      </c>
      <c r="O1666" s="936">
        <v>0</v>
      </c>
      <c r="P1666" s="936" t="s">
        <v>364</v>
      </c>
      <c r="Q1666" s="936">
        <v>1</v>
      </c>
      <c r="R1666" s="936">
        <v>1</v>
      </c>
      <c r="S1666" s="936">
        <v>0</v>
      </c>
      <c r="T1666" s="936">
        <v>0</v>
      </c>
    </row>
    <row r="1667" spans="1:20" outlineLevel="4">
      <c r="A1667" s="936" t="s">
        <v>1816</v>
      </c>
      <c r="B1667" s="936" t="s">
        <v>475</v>
      </c>
      <c r="C1667" s="936">
        <v>40</v>
      </c>
      <c r="D1667" s="937">
        <v>46076</v>
      </c>
      <c r="E1667" s="937">
        <v>46127</v>
      </c>
      <c r="F1667" s="937">
        <v>46076</v>
      </c>
      <c r="G1667" s="937">
        <v>46126</v>
      </c>
      <c r="H1667" s="937">
        <v>0</v>
      </c>
      <c r="I1667" s="936">
        <v>0</v>
      </c>
      <c r="J1667" s="936">
        <v>0</v>
      </c>
      <c r="K1667" s="939">
        <v>1</v>
      </c>
      <c r="L1667" s="939">
        <v>1</v>
      </c>
      <c r="M1667" s="936">
        <v>0</v>
      </c>
      <c r="N1667" s="936">
        <v>0</v>
      </c>
      <c r="O1667" s="936">
        <v>0</v>
      </c>
      <c r="P1667" s="936" t="s">
        <v>364</v>
      </c>
      <c r="Q1667" s="936">
        <v>1</v>
      </c>
      <c r="R1667" s="936">
        <v>1</v>
      </c>
      <c r="S1667" s="936">
        <v>0</v>
      </c>
      <c r="T1667" s="936">
        <v>0</v>
      </c>
    </row>
    <row r="1668" spans="1:20" outlineLevel="4">
      <c r="A1668" s="936" t="s">
        <v>1817</v>
      </c>
      <c r="B1668" s="936" t="s">
        <v>477</v>
      </c>
      <c r="C1668" s="936">
        <v>40</v>
      </c>
      <c r="D1668" s="937">
        <v>46076</v>
      </c>
      <c r="E1668" s="937">
        <v>46127</v>
      </c>
      <c r="F1668" s="937">
        <v>46076</v>
      </c>
      <c r="G1668" s="937">
        <v>46126</v>
      </c>
      <c r="H1668" s="937">
        <v>0</v>
      </c>
      <c r="I1668" s="936">
        <v>0</v>
      </c>
      <c r="J1668" s="936">
        <v>0</v>
      </c>
      <c r="K1668" s="939">
        <v>1</v>
      </c>
      <c r="L1668" s="939">
        <v>1</v>
      </c>
      <c r="M1668" s="936">
        <v>0</v>
      </c>
      <c r="N1668" s="936">
        <v>0</v>
      </c>
      <c r="O1668" s="936">
        <v>0</v>
      </c>
      <c r="P1668" s="936" t="s">
        <v>364</v>
      </c>
      <c r="Q1668" s="936">
        <v>1</v>
      </c>
      <c r="R1668" s="936">
        <v>1</v>
      </c>
      <c r="S1668" s="936">
        <v>0</v>
      </c>
      <c r="T1668" s="936">
        <v>0</v>
      </c>
    </row>
    <row r="1669" spans="1:20" outlineLevel="4">
      <c r="A1669" s="936" t="s">
        <v>1818</v>
      </c>
      <c r="B1669" s="936" t="s">
        <v>479</v>
      </c>
      <c r="C1669" s="936">
        <v>40</v>
      </c>
      <c r="D1669" s="937">
        <v>46076</v>
      </c>
      <c r="E1669" s="937">
        <v>46127</v>
      </c>
      <c r="F1669" s="937">
        <v>46076</v>
      </c>
      <c r="G1669" s="937">
        <v>46126</v>
      </c>
      <c r="H1669" s="937">
        <v>0</v>
      </c>
      <c r="I1669" s="936">
        <v>0</v>
      </c>
      <c r="J1669" s="936">
        <v>0</v>
      </c>
      <c r="K1669" s="939">
        <v>1</v>
      </c>
      <c r="L1669" s="939">
        <v>1</v>
      </c>
      <c r="M1669" s="936">
        <v>0</v>
      </c>
      <c r="N1669" s="936">
        <v>0</v>
      </c>
      <c r="O1669" s="936">
        <v>0</v>
      </c>
      <c r="P1669" s="936" t="s">
        <v>364</v>
      </c>
      <c r="Q1669" s="936">
        <v>1</v>
      </c>
      <c r="R1669" s="936">
        <v>1</v>
      </c>
      <c r="S1669" s="936">
        <v>0</v>
      </c>
      <c r="T1669" s="936">
        <v>0</v>
      </c>
    </row>
    <row r="1670" spans="1:20" outlineLevel="4">
      <c r="A1670" s="936" t="s">
        <v>1819</v>
      </c>
      <c r="B1670" s="936" t="s">
        <v>481</v>
      </c>
      <c r="C1670" s="936">
        <v>40</v>
      </c>
      <c r="D1670" s="937">
        <v>46076</v>
      </c>
      <c r="E1670" s="937">
        <v>46127</v>
      </c>
      <c r="F1670" s="937">
        <v>46076</v>
      </c>
      <c r="G1670" s="937">
        <v>46126</v>
      </c>
      <c r="H1670" s="937">
        <v>0</v>
      </c>
      <c r="I1670" s="936">
        <v>0</v>
      </c>
      <c r="J1670" s="936">
        <v>0</v>
      </c>
      <c r="K1670" s="939">
        <v>1</v>
      </c>
      <c r="L1670" s="939">
        <v>1</v>
      </c>
      <c r="M1670" s="936">
        <v>0</v>
      </c>
      <c r="N1670" s="936">
        <v>0</v>
      </c>
      <c r="O1670" s="936">
        <v>0</v>
      </c>
      <c r="P1670" s="936" t="s">
        <v>364</v>
      </c>
      <c r="Q1670" s="936">
        <v>1</v>
      </c>
      <c r="R1670" s="936">
        <v>1</v>
      </c>
      <c r="S1670" s="936">
        <v>0</v>
      </c>
      <c r="T1670" s="936">
        <v>0</v>
      </c>
    </row>
    <row r="1671" spans="1:20" outlineLevel="4">
      <c r="A1671" s="936" t="s">
        <v>1820</v>
      </c>
      <c r="B1671" s="936" t="s">
        <v>483</v>
      </c>
      <c r="C1671" s="936">
        <v>40</v>
      </c>
      <c r="D1671" s="937">
        <v>46076</v>
      </c>
      <c r="E1671" s="937">
        <v>46127</v>
      </c>
      <c r="F1671" s="937">
        <v>46076</v>
      </c>
      <c r="G1671" s="937">
        <v>46126</v>
      </c>
      <c r="H1671" s="937">
        <v>0</v>
      </c>
      <c r="I1671" s="936">
        <v>0</v>
      </c>
      <c r="J1671" s="936">
        <v>0</v>
      </c>
      <c r="K1671" s="939">
        <v>1</v>
      </c>
      <c r="L1671" s="939">
        <v>1</v>
      </c>
      <c r="M1671" s="936">
        <v>0</v>
      </c>
      <c r="N1671" s="936">
        <v>0</v>
      </c>
      <c r="O1671" s="936">
        <v>0</v>
      </c>
      <c r="P1671" s="936" t="s">
        <v>364</v>
      </c>
      <c r="Q1671" s="936">
        <v>1</v>
      </c>
      <c r="R1671" s="936">
        <v>1</v>
      </c>
      <c r="S1671" s="936">
        <v>0</v>
      </c>
      <c r="T1671" s="936">
        <v>0</v>
      </c>
    </row>
    <row r="1672" spans="1:20" outlineLevel="4">
      <c r="A1672" s="936" t="s">
        <v>1821</v>
      </c>
      <c r="B1672" s="936" t="s">
        <v>485</v>
      </c>
      <c r="C1672" s="936">
        <v>40</v>
      </c>
      <c r="D1672" s="937">
        <v>46076</v>
      </c>
      <c r="E1672" s="937">
        <v>46127</v>
      </c>
      <c r="F1672" s="937">
        <v>46076</v>
      </c>
      <c r="G1672" s="937">
        <v>46126</v>
      </c>
      <c r="H1672" s="937">
        <v>0</v>
      </c>
      <c r="I1672" s="936">
        <v>0</v>
      </c>
      <c r="J1672" s="936">
        <v>0</v>
      </c>
      <c r="K1672" s="939">
        <v>1</v>
      </c>
      <c r="L1672" s="939">
        <v>1</v>
      </c>
      <c r="M1672" s="936">
        <v>0</v>
      </c>
      <c r="N1672" s="936">
        <v>0</v>
      </c>
      <c r="O1672" s="936">
        <v>0</v>
      </c>
      <c r="P1672" s="936" t="s">
        <v>364</v>
      </c>
      <c r="Q1672" s="936">
        <v>1</v>
      </c>
      <c r="R1672" s="936">
        <v>1</v>
      </c>
      <c r="S1672" s="936">
        <v>0</v>
      </c>
      <c r="T1672" s="936">
        <v>0</v>
      </c>
    </row>
    <row r="1673" spans="1:20" outlineLevel="4">
      <c r="A1673" s="936" t="s">
        <v>1822</v>
      </c>
      <c r="B1673" s="936" t="s">
        <v>487</v>
      </c>
      <c r="C1673" s="936">
        <v>40</v>
      </c>
      <c r="D1673" s="937">
        <v>46076</v>
      </c>
      <c r="E1673" s="937">
        <v>46127</v>
      </c>
      <c r="F1673" s="937">
        <v>46076</v>
      </c>
      <c r="G1673" s="937">
        <v>46126</v>
      </c>
      <c r="H1673" s="937">
        <v>0</v>
      </c>
      <c r="I1673" s="936">
        <v>0</v>
      </c>
      <c r="J1673" s="936">
        <v>0</v>
      </c>
      <c r="K1673" s="939">
        <v>1</v>
      </c>
      <c r="L1673" s="939">
        <v>1</v>
      </c>
      <c r="M1673" s="936">
        <v>0</v>
      </c>
      <c r="N1673" s="936">
        <v>0</v>
      </c>
      <c r="O1673" s="936">
        <v>0</v>
      </c>
      <c r="P1673" s="936" t="s">
        <v>364</v>
      </c>
      <c r="Q1673" s="936">
        <v>1</v>
      </c>
      <c r="R1673" s="936">
        <v>1</v>
      </c>
      <c r="S1673" s="936">
        <v>0</v>
      </c>
      <c r="T1673" s="936">
        <v>0</v>
      </c>
    </row>
    <row r="1674" spans="1:20" outlineLevel="4">
      <c r="A1674" s="936" t="s">
        <v>1811</v>
      </c>
      <c r="B1674" s="936" t="s">
        <v>465</v>
      </c>
      <c r="C1674" s="936">
        <v>40</v>
      </c>
      <c r="D1674" s="937">
        <v>46076</v>
      </c>
      <c r="E1674" s="937">
        <v>46127</v>
      </c>
      <c r="F1674" s="937">
        <v>46076</v>
      </c>
      <c r="G1674" s="937">
        <v>46126</v>
      </c>
      <c r="H1674" s="937">
        <v>0</v>
      </c>
      <c r="I1674" s="936">
        <v>0</v>
      </c>
      <c r="J1674" s="936">
        <v>0</v>
      </c>
      <c r="K1674" s="939">
        <v>1</v>
      </c>
      <c r="L1674" s="939">
        <v>1</v>
      </c>
      <c r="M1674" s="936">
        <v>0</v>
      </c>
      <c r="N1674" s="936">
        <v>0</v>
      </c>
      <c r="O1674" s="936">
        <v>0</v>
      </c>
      <c r="P1674" s="936" t="s">
        <v>364</v>
      </c>
      <c r="Q1674" s="936">
        <v>1</v>
      </c>
      <c r="R1674" s="936">
        <v>1</v>
      </c>
      <c r="S1674" s="936">
        <v>0</v>
      </c>
      <c r="T1674" s="936">
        <v>0</v>
      </c>
    </row>
    <row r="1675" spans="1:20" outlineLevel="4">
      <c r="A1675" s="936" t="s">
        <v>1812</v>
      </c>
      <c r="B1675" s="936" t="s">
        <v>467</v>
      </c>
      <c r="C1675" s="936">
        <v>40</v>
      </c>
      <c r="D1675" s="937">
        <v>46076</v>
      </c>
      <c r="E1675" s="937">
        <v>46127</v>
      </c>
      <c r="F1675" s="937">
        <v>46076</v>
      </c>
      <c r="G1675" s="937">
        <v>46126</v>
      </c>
      <c r="H1675" s="937">
        <v>0</v>
      </c>
      <c r="I1675" s="936">
        <v>0</v>
      </c>
      <c r="J1675" s="936">
        <v>0</v>
      </c>
      <c r="K1675" s="939">
        <v>1</v>
      </c>
      <c r="L1675" s="939">
        <v>1</v>
      </c>
      <c r="M1675" s="936">
        <v>0</v>
      </c>
      <c r="N1675" s="936">
        <v>0</v>
      </c>
      <c r="O1675" s="936">
        <v>0</v>
      </c>
      <c r="P1675" s="936" t="s">
        <v>364</v>
      </c>
      <c r="Q1675" s="936">
        <v>1</v>
      </c>
      <c r="R1675" s="936">
        <v>1</v>
      </c>
      <c r="S1675" s="936">
        <v>0</v>
      </c>
      <c r="T1675" s="936">
        <v>0</v>
      </c>
    </row>
    <row r="1676" spans="1:20" outlineLevel="4">
      <c r="A1676" s="1000" t="s">
        <v>1813</v>
      </c>
      <c r="B1676" s="1000" t="s">
        <v>469</v>
      </c>
      <c r="C1676" s="1000">
        <v>40</v>
      </c>
      <c r="D1676" s="1001">
        <v>46076</v>
      </c>
      <c r="E1676" s="1001">
        <v>46127</v>
      </c>
      <c r="F1676" s="1001">
        <v>46076</v>
      </c>
      <c r="G1676" s="1001">
        <v>46126</v>
      </c>
      <c r="H1676" s="1001">
        <v>0</v>
      </c>
      <c r="I1676" s="1000">
        <v>0</v>
      </c>
      <c r="J1676" s="1000">
        <v>0</v>
      </c>
      <c r="K1676" s="1004">
        <v>1</v>
      </c>
      <c r="L1676" s="1004">
        <v>1</v>
      </c>
      <c r="M1676" s="1000">
        <v>0</v>
      </c>
      <c r="N1676" s="1000">
        <v>0</v>
      </c>
      <c r="O1676" s="1000">
        <v>0</v>
      </c>
      <c r="P1676" s="1000" t="s">
        <v>364</v>
      </c>
      <c r="Q1676" s="1000">
        <v>1</v>
      </c>
      <c r="R1676" s="1000">
        <v>1</v>
      </c>
      <c r="S1676" s="1000">
        <v>0</v>
      </c>
      <c r="T1676" s="1000">
        <v>0</v>
      </c>
    </row>
    <row r="1677" spans="1:20" outlineLevel="4">
      <c r="A1677" s="1000" t="s">
        <v>1814</v>
      </c>
      <c r="B1677" s="1000" t="s">
        <v>471</v>
      </c>
      <c r="C1677" s="1000">
        <v>40</v>
      </c>
      <c r="D1677" s="1001">
        <v>46076</v>
      </c>
      <c r="E1677" s="1001">
        <v>46127</v>
      </c>
      <c r="F1677" s="1001">
        <v>46076</v>
      </c>
      <c r="G1677" s="1001">
        <v>46126</v>
      </c>
      <c r="H1677" s="1001">
        <v>0</v>
      </c>
      <c r="I1677" s="1000">
        <v>0</v>
      </c>
      <c r="J1677" s="1000">
        <v>0</v>
      </c>
      <c r="K1677" s="1004">
        <v>1</v>
      </c>
      <c r="L1677" s="1004">
        <v>1</v>
      </c>
      <c r="M1677" s="1000">
        <v>0</v>
      </c>
      <c r="N1677" s="1000">
        <v>0</v>
      </c>
      <c r="O1677" s="1000">
        <v>0</v>
      </c>
      <c r="P1677" s="1000" t="s">
        <v>364</v>
      </c>
      <c r="Q1677" s="1000">
        <v>1</v>
      </c>
      <c r="R1677" s="1000">
        <v>1</v>
      </c>
      <c r="S1677" s="1000">
        <v>0</v>
      </c>
      <c r="T1677" s="1000">
        <v>0</v>
      </c>
    </row>
    <row r="1678" spans="1:20" outlineLevel="3">
      <c r="A1678" s="967" t="s">
        <v>488</v>
      </c>
      <c r="B1678" s="967"/>
      <c r="C1678" s="967">
        <v>108</v>
      </c>
      <c r="D1678" s="968">
        <v>46081</v>
      </c>
      <c r="E1678" s="968">
        <v>46215</v>
      </c>
      <c r="F1678" s="968">
        <v>46081</v>
      </c>
      <c r="G1678" s="968">
        <v>46216</v>
      </c>
      <c r="H1678" s="968">
        <v>0</v>
      </c>
      <c r="I1678" s="967">
        <v>0</v>
      </c>
      <c r="J1678" s="967">
        <v>0</v>
      </c>
      <c r="K1678" s="971">
        <v>0</v>
      </c>
      <c r="L1678" s="971">
        <v>0</v>
      </c>
      <c r="M1678" s="967">
        <v>0</v>
      </c>
      <c r="N1678" s="967">
        <v>0</v>
      </c>
      <c r="O1678" s="967">
        <v>0</v>
      </c>
      <c r="P1678" s="967"/>
      <c r="Q1678" s="967">
        <v>10</v>
      </c>
      <c r="R1678" s="967">
        <v>10</v>
      </c>
      <c r="S1678" s="967">
        <v>0</v>
      </c>
      <c r="T1678" s="967">
        <v>0</v>
      </c>
    </row>
    <row r="1679" spans="1:20" outlineLevel="4">
      <c r="A1679" s="981" t="s">
        <v>489</v>
      </c>
      <c r="B1679" s="981"/>
      <c r="C1679" s="981">
        <v>32</v>
      </c>
      <c r="D1679" s="982">
        <v>46081</v>
      </c>
      <c r="E1679" s="982">
        <v>46123</v>
      </c>
      <c r="F1679" s="982">
        <v>46081</v>
      </c>
      <c r="G1679" s="982">
        <v>46121</v>
      </c>
      <c r="H1679" s="982">
        <v>0</v>
      </c>
      <c r="I1679" s="981">
        <v>0</v>
      </c>
      <c r="J1679" s="981">
        <v>0</v>
      </c>
      <c r="K1679" s="984">
        <v>0</v>
      </c>
      <c r="L1679" s="984">
        <v>0</v>
      </c>
      <c r="M1679" s="981">
        <v>0</v>
      </c>
      <c r="N1679" s="981">
        <v>0</v>
      </c>
      <c r="O1679" s="981">
        <v>0</v>
      </c>
      <c r="P1679" s="981"/>
      <c r="Q1679" s="981">
        <v>4</v>
      </c>
      <c r="R1679" s="981">
        <v>4</v>
      </c>
      <c r="S1679" s="981">
        <v>0</v>
      </c>
      <c r="T1679" s="981">
        <v>0</v>
      </c>
    </row>
    <row r="1680" spans="1:20" outlineLevel="5">
      <c r="A1680" s="936" t="s">
        <v>1824</v>
      </c>
      <c r="B1680" s="936" t="s">
        <v>493</v>
      </c>
      <c r="C1680" s="936">
        <v>32</v>
      </c>
      <c r="D1680" s="937">
        <v>46081</v>
      </c>
      <c r="E1680" s="937">
        <v>46123</v>
      </c>
      <c r="F1680" s="937">
        <v>46081</v>
      </c>
      <c r="G1680" s="937">
        <v>46121</v>
      </c>
      <c r="H1680" s="937">
        <v>0</v>
      </c>
      <c r="I1680" s="936">
        <v>0</v>
      </c>
      <c r="J1680" s="936">
        <v>0</v>
      </c>
      <c r="K1680" s="939">
        <v>1</v>
      </c>
      <c r="L1680" s="939">
        <v>1</v>
      </c>
      <c r="M1680" s="936">
        <v>0</v>
      </c>
      <c r="N1680" s="936">
        <v>0</v>
      </c>
      <c r="O1680" s="936">
        <v>0</v>
      </c>
      <c r="P1680" s="936" t="s">
        <v>364</v>
      </c>
      <c r="Q1680" s="936">
        <v>1</v>
      </c>
      <c r="R1680" s="936">
        <v>1</v>
      </c>
      <c r="S1680" s="936">
        <v>0</v>
      </c>
      <c r="T1680" s="936">
        <v>0</v>
      </c>
    </row>
    <row r="1681" spans="1:20" outlineLevel="5">
      <c r="A1681" s="936" t="s">
        <v>1823</v>
      </c>
      <c r="B1681" s="936" t="s">
        <v>491</v>
      </c>
      <c r="C1681" s="936">
        <v>28</v>
      </c>
      <c r="D1681" s="937">
        <v>46085</v>
      </c>
      <c r="E1681" s="937">
        <v>46123</v>
      </c>
      <c r="F1681" s="937">
        <v>46085</v>
      </c>
      <c r="G1681" s="937">
        <v>46121</v>
      </c>
      <c r="H1681" s="937">
        <v>0</v>
      </c>
      <c r="I1681" s="936">
        <v>0</v>
      </c>
      <c r="J1681" s="936">
        <v>0</v>
      </c>
      <c r="K1681" s="939">
        <v>1</v>
      </c>
      <c r="L1681" s="939">
        <v>1</v>
      </c>
      <c r="M1681" s="936">
        <v>0</v>
      </c>
      <c r="N1681" s="936">
        <v>0</v>
      </c>
      <c r="O1681" s="936">
        <v>0</v>
      </c>
      <c r="P1681" s="936" t="s">
        <v>364</v>
      </c>
      <c r="Q1681" s="936">
        <v>1</v>
      </c>
      <c r="R1681" s="936">
        <v>1</v>
      </c>
      <c r="S1681" s="936">
        <v>0</v>
      </c>
      <c r="T1681" s="936">
        <v>0</v>
      </c>
    </row>
    <row r="1682" spans="1:20" outlineLevel="5">
      <c r="A1682" s="996" t="s">
        <v>1825</v>
      </c>
      <c r="B1682" s="996" t="s">
        <v>495</v>
      </c>
      <c r="C1682" s="996">
        <v>28</v>
      </c>
      <c r="D1682" s="997">
        <v>46085</v>
      </c>
      <c r="E1682" s="997">
        <v>46123</v>
      </c>
      <c r="F1682" s="997">
        <v>46085</v>
      </c>
      <c r="G1682" s="997">
        <v>46121</v>
      </c>
      <c r="H1682" s="997">
        <v>0</v>
      </c>
      <c r="I1682" s="996">
        <v>0</v>
      </c>
      <c r="J1682" s="996">
        <v>0</v>
      </c>
      <c r="K1682" s="999">
        <v>1</v>
      </c>
      <c r="L1682" s="999">
        <v>1</v>
      </c>
      <c r="M1682" s="996">
        <v>0</v>
      </c>
      <c r="N1682" s="996">
        <v>0</v>
      </c>
      <c r="O1682" s="996">
        <v>0</v>
      </c>
      <c r="P1682" s="996" t="s">
        <v>364</v>
      </c>
      <c r="Q1682" s="996">
        <v>1</v>
      </c>
      <c r="R1682" s="996">
        <v>1</v>
      </c>
      <c r="S1682" s="996">
        <v>0</v>
      </c>
      <c r="T1682" s="996">
        <v>0</v>
      </c>
    </row>
    <row r="1683" spans="1:20" outlineLevel="5">
      <c r="A1683" s="936" t="s">
        <v>1826</v>
      </c>
      <c r="B1683" s="936" t="s">
        <v>497</v>
      </c>
      <c r="C1683" s="936">
        <v>24</v>
      </c>
      <c r="D1683" s="937">
        <v>46090</v>
      </c>
      <c r="E1683" s="937">
        <v>46123</v>
      </c>
      <c r="F1683" s="937">
        <v>46090</v>
      </c>
      <c r="G1683" s="937">
        <v>46121</v>
      </c>
      <c r="H1683" s="937">
        <v>0</v>
      </c>
      <c r="I1683" s="936">
        <v>0</v>
      </c>
      <c r="J1683" s="936">
        <v>0</v>
      </c>
      <c r="K1683" s="939">
        <v>1</v>
      </c>
      <c r="L1683" s="939">
        <v>1</v>
      </c>
      <c r="M1683" s="936">
        <v>0</v>
      </c>
      <c r="N1683" s="936">
        <v>0</v>
      </c>
      <c r="O1683" s="936">
        <v>0</v>
      </c>
      <c r="P1683" s="936" t="s">
        <v>364</v>
      </c>
      <c r="Q1683" s="936">
        <v>1</v>
      </c>
      <c r="R1683" s="936">
        <v>1</v>
      </c>
      <c r="S1683" s="936">
        <v>0</v>
      </c>
      <c r="T1683" s="936">
        <v>0</v>
      </c>
    </row>
    <row r="1684" spans="1:20" outlineLevel="4">
      <c r="A1684" s="981" t="s">
        <v>498</v>
      </c>
      <c r="B1684" s="981"/>
      <c r="C1684" s="981">
        <v>28</v>
      </c>
      <c r="D1684" s="982">
        <v>46085</v>
      </c>
      <c r="E1684" s="982">
        <v>46123</v>
      </c>
      <c r="F1684" s="982">
        <v>46085</v>
      </c>
      <c r="G1684" s="982">
        <v>46121</v>
      </c>
      <c r="H1684" s="982">
        <v>0</v>
      </c>
      <c r="I1684" s="981">
        <v>0</v>
      </c>
      <c r="J1684" s="981">
        <v>0</v>
      </c>
      <c r="K1684" s="984">
        <v>0</v>
      </c>
      <c r="L1684" s="984">
        <v>0</v>
      </c>
      <c r="M1684" s="981">
        <v>0</v>
      </c>
      <c r="N1684" s="981">
        <v>0</v>
      </c>
      <c r="O1684" s="981">
        <v>0</v>
      </c>
      <c r="P1684" s="981"/>
      <c r="Q1684" s="981">
        <v>3</v>
      </c>
      <c r="R1684" s="981">
        <v>3</v>
      </c>
      <c r="S1684" s="981">
        <v>0</v>
      </c>
      <c r="T1684" s="981">
        <v>0</v>
      </c>
    </row>
    <row r="1685" spans="1:20" outlineLevel="5">
      <c r="A1685" s="936" t="s">
        <v>1827</v>
      </c>
      <c r="B1685" s="936" t="s">
        <v>500</v>
      </c>
      <c r="C1685" s="936">
        <v>28</v>
      </c>
      <c r="D1685" s="937">
        <v>46085</v>
      </c>
      <c r="E1685" s="937">
        <v>46123</v>
      </c>
      <c r="F1685" s="937">
        <v>46085</v>
      </c>
      <c r="G1685" s="937">
        <v>46121</v>
      </c>
      <c r="H1685" s="937">
        <v>0</v>
      </c>
      <c r="I1685" s="936">
        <v>0</v>
      </c>
      <c r="J1685" s="936">
        <v>0</v>
      </c>
      <c r="K1685" s="939">
        <v>1</v>
      </c>
      <c r="L1685" s="939">
        <v>1</v>
      </c>
      <c r="M1685" s="936">
        <v>0</v>
      </c>
      <c r="N1685" s="936">
        <v>0</v>
      </c>
      <c r="O1685" s="936">
        <v>0</v>
      </c>
      <c r="P1685" s="936" t="s">
        <v>364</v>
      </c>
      <c r="Q1685" s="936">
        <v>1</v>
      </c>
      <c r="R1685" s="936">
        <v>1</v>
      </c>
      <c r="S1685" s="936">
        <v>0</v>
      </c>
      <c r="T1685" s="936">
        <v>0</v>
      </c>
    </row>
    <row r="1686" spans="1:20" outlineLevel="5">
      <c r="A1686" s="996" t="s">
        <v>1828</v>
      </c>
      <c r="B1686" s="996" t="s">
        <v>502</v>
      </c>
      <c r="C1686" s="996">
        <v>24</v>
      </c>
      <c r="D1686" s="997">
        <v>46090</v>
      </c>
      <c r="E1686" s="997">
        <v>46123</v>
      </c>
      <c r="F1686" s="997">
        <v>46090</v>
      </c>
      <c r="G1686" s="997">
        <v>46121</v>
      </c>
      <c r="H1686" s="997">
        <v>0</v>
      </c>
      <c r="I1686" s="996">
        <v>0</v>
      </c>
      <c r="J1686" s="996">
        <v>0</v>
      </c>
      <c r="K1686" s="999">
        <v>1</v>
      </c>
      <c r="L1686" s="999">
        <v>1</v>
      </c>
      <c r="M1686" s="996">
        <v>0</v>
      </c>
      <c r="N1686" s="996">
        <v>0</v>
      </c>
      <c r="O1686" s="996">
        <v>0</v>
      </c>
      <c r="P1686" s="996" t="s">
        <v>364</v>
      </c>
      <c r="Q1686" s="996">
        <v>1</v>
      </c>
      <c r="R1686" s="996">
        <v>1</v>
      </c>
      <c r="S1686" s="996">
        <v>0</v>
      </c>
      <c r="T1686" s="996">
        <v>0</v>
      </c>
    </row>
    <row r="1687" spans="1:20" outlineLevel="5">
      <c r="A1687" s="936" t="s">
        <v>1829</v>
      </c>
      <c r="B1687" s="936" t="s">
        <v>504</v>
      </c>
      <c r="C1687" s="936">
        <v>21</v>
      </c>
      <c r="D1687" s="937">
        <v>46093</v>
      </c>
      <c r="E1687" s="937">
        <v>46123</v>
      </c>
      <c r="F1687" s="937">
        <v>46093</v>
      </c>
      <c r="G1687" s="937">
        <v>46121</v>
      </c>
      <c r="H1687" s="937">
        <v>0</v>
      </c>
      <c r="I1687" s="936">
        <v>0</v>
      </c>
      <c r="J1687" s="936">
        <v>0</v>
      </c>
      <c r="K1687" s="939">
        <v>1</v>
      </c>
      <c r="L1687" s="939">
        <v>1</v>
      </c>
      <c r="M1687" s="936">
        <v>0</v>
      </c>
      <c r="N1687" s="936">
        <v>0</v>
      </c>
      <c r="O1687" s="936">
        <v>0</v>
      </c>
      <c r="P1687" s="936" t="s">
        <v>364</v>
      </c>
      <c r="Q1687" s="936">
        <v>1</v>
      </c>
      <c r="R1687" s="936">
        <v>1</v>
      </c>
      <c r="S1687" s="936">
        <v>0</v>
      </c>
      <c r="T1687" s="936">
        <v>0</v>
      </c>
    </row>
    <row r="1688" spans="1:20" outlineLevel="4">
      <c r="A1688" s="981" t="s">
        <v>505</v>
      </c>
      <c r="B1688" s="981"/>
      <c r="C1688" s="981">
        <v>47</v>
      </c>
      <c r="D1688" s="982">
        <v>46090</v>
      </c>
      <c r="E1688" s="982">
        <v>46149</v>
      </c>
      <c r="F1688" s="982">
        <v>46090</v>
      </c>
      <c r="G1688" s="982">
        <v>46148</v>
      </c>
      <c r="H1688" s="982">
        <v>0</v>
      </c>
      <c r="I1688" s="981">
        <v>0</v>
      </c>
      <c r="J1688" s="981">
        <v>0</v>
      </c>
      <c r="K1688" s="984">
        <v>0</v>
      </c>
      <c r="L1688" s="984">
        <v>0</v>
      </c>
      <c r="M1688" s="981">
        <v>0</v>
      </c>
      <c r="N1688" s="981">
        <v>0</v>
      </c>
      <c r="O1688" s="981">
        <v>0</v>
      </c>
      <c r="P1688" s="981"/>
      <c r="Q1688" s="981">
        <v>2</v>
      </c>
      <c r="R1688" s="981">
        <v>2</v>
      </c>
      <c r="S1688" s="981">
        <v>0</v>
      </c>
      <c r="T1688" s="981">
        <v>0</v>
      </c>
    </row>
    <row r="1689" spans="1:20" outlineLevel="5">
      <c r="A1689" s="1006" t="s">
        <v>1830</v>
      </c>
      <c r="B1689" s="1006" t="s">
        <v>507</v>
      </c>
      <c r="C1689" s="1006">
        <v>47</v>
      </c>
      <c r="D1689" s="1007">
        <v>46090</v>
      </c>
      <c r="E1689" s="1007">
        <v>46149</v>
      </c>
      <c r="F1689" s="1007">
        <v>46090</v>
      </c>
      <c r="G1689" s="1007">
        <v>46148</v>
      </c>
      <c r="H1689" s="1007">
        <v>0</v>
      </c>
      <c r="I1689" s="1006">
        <v>0</v>
      </c>
      <c r="J1689" s="1006">
        <v>0</v>
      </c>
      <c r="K1689" s="1009">
        <v>1</v>
      </c>
      <c r="L1689" s="1009">
        <v>1</v>
      </c>
      <c r="M1689" s="1006">
        <v>0</v>
      </c>
      <c r="N1689" s="1006">
        <v>0</v>
      </c>
      <c r="O1689" s="1006">
        <v>0</v>
      </c>
      <c r="P1689" s="1006" t="s">
        <v>364</v>
      </c>
      <c r="Q1689" s="1006">
        <v>1</v>
      </c>
      <c r="R1689" s="1006">
        <v>1</v>
      </c>
      <c r="S1689" s="1006">
        <v>0</v>
      </c>
      <c r="T1689" s="1006">
        <v>0</v>
      </c>
    </row>
    <row r="1690" spans="1:20" outlineLevel="5">
      <c r="A1690" s="936" t="s">
        <v>1831</v>
      </c>
      <c r="B1690" s="936" t="s">
        <v>509</v>
      </c>
      <c r="C1690" s="936">
        <v>44</v>
      </c>
      <c r="D1690" s="937">
        <v>46093</v>
      </c>
      <c r="E1690" s="937">
        <v>46149</v>
      </c>
      <c r="F1690" s="937">
        <v>46093</v>
      </c>
      <c r="G1690" s="937">
        <v>46148</v>
      </c>
      <c r="H1690" s="937">
        <v>0</v>
      </c>
      <c r="I1690" s="936">
        <v>0</v>
      </c>
      <c r="J1690" s="936">
        <v>0</v>
      </c>
      <c r="K1690" s="940">
        <v>1</v>
      </c>
      <c r="L1690" s="939">
        <v>1</v>
      </c>
      <c r="M1690" s="936">
        <v>0</v>
      </c>
      <c r="N1690" s="936">
        <v>0</v>
      </c>
      <c r="O1690" s="936">
        <v>0</v>
      </c>
      <c r="P1690" s="936" t="s">
        <v>364</v>
      </c>
      <c r="Q1690" s="936">
        <v>1</v>
      </c>
      <c r="R1690" s="936">
        <v>1</v>
      </c>
      <c r="S1690" s="936">
        <v>0</v>
      </c>
      <c r="T1690" s="936">
        <v>0</v>
      </c>
    </row>
    <row r="1691" spans="1:20" outlineLevel="4">
      <c r="A1691" s="981" t="s">
        <v>420</v>
      </c>
      <c r="B1691" s="981"/>
      <c r="C1691" s="981">
        <v>15</v>
      </c>
      <c r="D1691" s="982">
        <v>46198</v>
      </c>
      <c r="E1691" s="982">
        <v>46215</v>
      </c>
      <c r="F1691" s="982">
        <v>46205</v>
      </c>
      <c r="G1691" s="982">
        <v>46216</v>
      </c>
      <c r="H1691" s="982">
        <v>0</v>
      </c>
      <c r="I1691" s="981">
        <v>0</v>
      </c>
      <c r="J1691" s="981">
        <v>0</v>
      </c>
      <c r="K1691" s="984">
        <v>0</v>
      </c>
      <c r="L1691" s="984">
        <v>0</v>
      </c>
      <c r="M1691" s="981">
        <v>0</v>
      </c>
      <c r="N1691" s="981">
        <v>0</v>
      </c>
      <c r="O1691" s="981">
        <v>0</v>
      </c>
      <c r="P1691" s="981"/>
      <c r="Q1691" s="981">
        <v>1</v>
      </c>
      <c r="R1691" s="981">
        <v>1</v>
      </c>
      <c r="S1691" s="981">
        <v>0</v>
      </c>
      <c r="T1691" s="981">
        <v>0</v>
      </c>
    </row>
    <row r="1692" spans="1:20" outlineLevel="5">
      <c r="A1692" s="936" t="s">
        <v>1832</v>
      </c>
      <c r="B1692" s="936" t="s">
        <v>511</v>
      </c>
      <c r="C1692" s="936">
        <v>15</v>
      </c>
      <c r="D1692" s="937">
        <v>46198</v>
      </c>
      <c r="E1692" s="937">
        <v>46215</v>
      </c>
      <c r="F1692" s="937">
        <v>46205</v>
      </c>
      <c r="G1692" s="937">
        <v>46216</v>
      </c>
      <c r="H1692" s="937">
        <v>0</v>
      </c>
      <c r="I1692" s="936">
        <v>0</v>
      </c>
      <c r="J1692" s="936">
        <v>0</v>
      </c>
      <c r="K1692" s="939">
        <v>1</v>
      </c>
      <c r="L1692" s="939">
        <v>1</v>
      </c>
      <c r="M1692" s="936">
        <v>0</v>
      </c>
      <c r="N1692" s="936">
        <v>0</v>
      </c>
      <c r="O1692" s="936">
        <v>0</v>
      </c>
      <c r="P1692" s="936" t="s">
        <v>364</v>
      </c>
      <c r="Q1692" s="936">
        <v>1</v>
      </c>
      <c r="R1692" s="936">
        <v>1</v>
      </c>
      <c r="S1692" s="936">
        <v>0</v>
      </c>
      <c r="T1692" s="936">
        <v>0</v>
      </c>
    </row>
    <row r="1693" spans="1:20" outlineLevel="3">
      <c r="A1693" s="967" t="s">
        <v>512</v>
      </c>
      <c r="B1693" s="967"/>
      <c r="C1693" s="967">
        <v>66</v>
      </c>
      <c r="D1693" s="968">
        <v>46152</v>
      </c>
      <c r="E1693" s="968">
        <v>46232</v>
      </c>
      <c r="F1693" s="968">
        <v>46152</v>
      </c>
      <c r="G1693" s="968">
        <v>46215</v>
      </c>
      <c r="H1693" s="968">
        <v>0</v>
      </c>
      <c r="I1693" s="967">
        <v>0</v>
      </c>
      <c r="J1693" s="967">
        <v>0</v>
      </c>
      <c r="K1693" s="971">
        <v>0</v>
      </c>
      <c r="L1693" s="971">
        <v>0</v>
      </c>
      <c r="M1693" s="967">
        <v>0</v>
      </c>
      <c r="N1693" s="967">
        <v>0</v>
      </c>
      <c r="O1693" s="967">
        <v>0</v>
      </c>
      <c r="P1693" s="967"/>
      <c r="Q1693" s="967">
        <v>14</v>
      </c>
      <c r="R1693" s="967">
        <v>14</v>
      </c>
      <c r="S1693" s="967">
        <v>0</v>
      </c>
      <c r="T1693" s="967">
        <v>0</v>
      </c>
    </row>
    <row r="1694" spans="1:20" outlineLevel="4">
      <c r="A1694" s="981" t="s">
        <v>513</v>
      </c>
      <c r="B1694" s="981"/>
      <c r="C1694" s="981">
        <v>10</v>
      </c>
      <c r="D1694" s="982">
        <v>46152</v>
      </c>
      <c r="E1694" s="982">
        <v>46163</v>
      </c>
      <c r="F1694" s="982">
        <v>46152</v>
      </c>
      <c r="G1694" s="982">
        <v>46162</v>
      </c>
      <c r="H1694" s="982">
        <v>0</v>
      </c>
      <c r="I1694" s="981">
        <v>0</v>
      </c>
      <c r="J1694" s="981">
        <v>0</v>
      </c>
      <c r="K1694" s="984">
        <v>0</v>
      </c>
      <c r="L1694" s="984">
        <v>0</v>
      </c>
      <c r="M1694" s="981">
        <v>0</v>
      </c>
      <c r="N1694" s="981">
        <v>0</v>
      </c>
      <c r="O1694" s="981">
        <v>0</v>
      </c>
      <c r="P1694" s="981"/>
      <c r="Q1694" s="981">
        <v>4</v>
      </c>
      <c r="R1694" s="981">
        <v>4</v>
      </c>
      <c r="S1694" s="981">
        <v>0</v>
      </c>
      <c r="T1694" s="981">
        <v>0</v>
      </c>
    </row>
    <row r="1695" spans="1:20" outlineLevel="5">
      <c r="A1695" s="936" t="s">
        <v>1833</v>
      </c>
      <c r="B1695" s="936" t="s">
        <v>515</v>
      </c>
      <c r="C1695" s="936">
        <v>10</v>
      </c>
      <c r="D1695" s="937">
        <v>46152</v>
      </c>
      <c r="E1695" s="937">
        <v>46163</v>
      </c>
      <c r="F1695" s="937">
        <v>46152</v>
      </c>
      <c r="G1695" s="937">
        <v>46162</v>
      </c>
      <c r="H1695" s="937">
        <v>0</v>
      </c>
      <c r="I1695" s="936">
        <v>0</v>
      </c>
      <c r="J1695" s="936">
        <v>0</v>
      </c>
      <c r="K1695" s="939">
        <v>1</v>
      </c>
      <c r="L1695" s="939">
        <v>1</v>
      </c>
      <c r="M1695" s="936">
        <v>0</v>
      </c>
      <c r="N1695" s="936">
        <v>0</v>
      </c>
      <c r="O1695" s="936">
        <v>0</v>
      </c>
      <c r="P1695" s="936" t="s">
        <v>364</v>
      </c>
      <c r="Q1695" s="936">
        <v>1</v>
      </c>
      <c r="R1695" s="936">
        <v>1</v>
      </c>
      <c r="S1695" s="936">
        <v>0</v>
      </c>
      <c r="T1695" s="936">
        <v>0</v>
      </c>
    </row>
    <row r="1696" spans="1:20" outlineLevel="5">
      <c r="A1696" s="936" t="s">
        <v>1834</v>
      </c>
      <c r="B1696" s="936" t="s">
        <v>517</v>
      </c>
      <c r="C1696" s="936">
        <v>10</v>
      </c>
      <c r="D1696" s="937">
        <v>46152</v>
      </c>
      <c r="E1696" s="937">
        <v>46163</v>
      </c>
      <c r="F1696" s="937">
        <v>46152</v>
      </c>
      <c r="G1696" s="937">
        <v>46162</v>
      </c>
      <c r="H1696" s="937">
        <v>0</v>
      </c>
      <c r="I1696" s="936">
        <v>0</v>
      </c>
      <c r="J1696" s="936">
        <v>0</v>
      </c>
      <c r="K1696" s="939">
        <v>1</v>
      </c>
      <c r="L1696" s="939">
        <v>1</v>
      </c>
      <c r="M1696" s="936">
        <v>0</v>
      </c>
      <c r="N1696" s="936">
        <v>0</v>
      </c>
      <c r="O1696" s="936">
        <v>0</v>
      </c>
      <c r="P1696" s="936" t="s">
        <v>364</v>
      </c>
      <c r="Q1696" s="936">
        <v>1</v>
      </c>
      <c r="R1696" s="936">
        <v>1</v>
      </c>
      <c r="S1696" s="936">
        <v>0</v>
      </c>
      <c r="T1696" s="936">
        <v>0</v>
      </c>
    </row>
    <row r="1697" spans="1:20" outlineLevel="5">
      <c r="A1697" s="996" t="s">
        <v>1835</v>
      </c>
      <c r="B1697" s="996" t="s">
        <v>519</v>
      </c>
      <c r="C1697" s="996">
        <v>10</v>
      </c>
      <c r="D1697" s="997">
        <v>46152</v>
      </c>
      <c r="E1697" s="997">
        <v>46163</v>
      </c>
      <c r="F1697" s="997">
        <v>46152</v>
      </c>
      <c r="G1697" s="997">
        <v>46162</v>
      </c>
      <c r="H1697" s="997">
        <v>0</v>
      </c>
      <c r="I1697" s="996">
        <v>0</v>
      </c>
      <c r="J1697" s="996">
        <v>0</v>
      </c>
      <c r="K1697" s="999">
        <v>1</v>
      </c>
      <c r="L1697" s="999">
        <v>1</v>
      </c>
      <c r="M1697" s="996">
        <v>0</v>
      </c>
      <c r="N1697" s="996">
        <v>0</v>
      </c>
      <c r="O1697" s="996">
        <v>0</v>
      </c>
      <c r="P1697" s="996" t="s">
        <v>364</v>
      </c>
      <c r="Q1697" s="996">
        <v>1</v>
      </c>
      <c r="R1697" s="996">
        <v>1</v>
      </c>
      <c r="S1697" s="996">
        <v>0</v>
      </c>
      <c r="T1697" s="996">
        <v>0</v>
      </c>
    </row>
    <row r="1698" spans="1:20" outlineLevel="5">
      <c r="A1698" s="936" t="s">
        <v>1836</v>
      </c>
      <c r="B1698" s="936" t="s">
        <v>521</v>
      </c>
      <c r="C1698" s="936">
        <v>10</v>
      </c>
      <c r="D1698" s="937">
        <v>46152</v>
      </c>
      <c r="E1698" s="937">
        <v>46163</v>
      </c>
      <c r="F1698" s="937">
        <v>46152</v>
      </c>
      <c r="G1698" s="937">
        <v>46162</v>
      </c>
      <c r="H1698" s="937">
        <v>0</v>
      </c>
      <c r="I1698" s="936">
        <v>0</v>
      </c>
      <c r="J1698" s="936">
        <v>0</v>
      </c>
      <c r="K1698" s="939">
        <v>1</v>
      </c>
      <c r="L1698" s="939">
        <v>1</v>
      </c>
      <c r="M1698" s="936">
        <v>0</v>
      </c>
      <c r="N1698" s="936">
        <v>0</v>
      </c>
      <c r="O1698" s="936">
        <v>0</v>
      </c>
      <c r="P1698" s="936" t="s">
        <v>364</v>
      </c>
      <c r="Q1698" s="936">
        <v>1</v>
      </c>
      <c r="R1698" s="936">
        <v>1</v>
      </c>
      <c r="S1698" s="936">
        <v>0</v>
      </c>
      <c r="T1698" s="936">
        <v>0</v>
      </c>
    </row>
    <row r="1699" spans="1:20" outlineLevel="4">
      <c r="A1699" s="981" t="s">
        <v>522</v>
      </c>
      <c r="B1699" s="981"/>
      <c r="C1699" s="981">
        <v>10</v>
      </c>
      <c r="D1699" s="982">
        <v>46152</v>
      </c>
      <c r="E1699" s="982">
        <v>46163</v>
      </c>
      <c r="F1699" s="982">
        <v>46152</v>
      </c>
      <c r="G1699" s="982">
        <v>46162</v>
      </c>
      <c r="H1699" s="982">
        <v>0</v>
      </c>
      <c r="I1699" s="981">
        <v>0</v>
      </c>
      <c r="J1699" s="981">
        <v>0</v>
      </c>
      <c r="K1699" s="984">
        <v>0</v>
      </c>
      <c r="L1699" s="984">
        <v>0</v>
      </c>
      <c r="M1699" s="981">
        <v>0</v>
      </c>
      <c r="N1699" s="981">
        <v>0</v>
      </c>
      <c r="O1699" s="981">
        <v>0</v>
      </c>
      <c r="P1699" s="981"/>
      <c r="Q1699" s="981">
        <v>4</v>
      </c>
      <c r="R1699" s="981">
        <v>4</v>
      </c>
      <c r="S1699" s="981">
        <v>0</v>
      </c>
      <c r="T1699" s="981">
        <v>0</v>
      </c>
    </row>
    <row r="1700" spans="1:20" outlineLevel="5">
      <c r="A1700" s="936" t="s">
        <v>1837</v>
      </c>
      <c r="B1700" s="936" t="s">
        <v>524</v>
      </c>
      <c r="C1700" s="936">
        <v>10</v>
      </c>
      <c r="D1700" s="937">
        <v>46152</v>
      </c>
      <c r="E1700" s="937">
        <v>46163</v>
      </c>
      <c r="F1700" s="937">
        <v>46152</v>
      </c>
      <c r="G1700" s="937">
        <v>46162</v>
      </c>
      <c r="H1700" s="937">
        <v>0</v>
      </c>
      <c r="I1700" s="936">
        <v>0</v>
      </c>
      <c r="J1700" s="936">
        <v>0</v>
      </c>
      <c r="K1700" s="939">
        <v>1</v>
      </c>
      <c r="L1700" s="939">
        <v>1</v>
      </c>
      <c r="M1700" s="936">
        <v>0</v>
      </c>
      <c r="N1700" s="936">
        <v>0</v>
      </c>
      <c r="O1700" s="936">
        <v>0</v>
      </c>
      <c r="P1700" s="936" t="s">
        <v>364</v>
      </c>
      <c r="Q1700" s="936">
        <v>1</v>
      </c>
      <c r="R1700" s="936">
        <v>1</v>
      </c>
      <c r="S1700" s="936">
        <v>0</v>
      </c>
      <c r="T1700" s="936">
        <v>0</v>
      </c>
    </row>
    <row r="1701" spans="1:20" outlineLevel="5">
      <c r="A1701" s="936" t="s">
        <v>1838</v>
      </c>
      <c r="B1701" s="936" t="s">
        <v>526</v>
      </c>
      <c r="C1701" s="936">
        <v>10</v>
      </c>
      <c r="D1701" s="937">
        <v>46152</v>
      </c>
      <c r="E1701" s="937">
        <v>46163</v>
      </c>
      <c r="F1701" s="937">
        <v>46152</v>
      </c>
      <c r="G1701" s="937">
        <v>46162</v>
      </c>
      <c r="H1701" s="937">
        <v>0</v>
      </c>
      <c r="I1701" s="936">
        <v>0</v>
      </c>
      <c r="J1701" s="936">
        <v>0</v>
      </c>
      <c r="K1701" s="939">
        <v>1</v>
      </c>
      <c r="L1701" s="939">
        <v>1</v>
      </c>
      <c r="M1701" s="936">
        <v>0</v>
      </c>
      <c r="N1701" s="936">
        <v>0</v>
      </c>
      <c r="O1701" s="936">
        <v>0</v>
      </c>
      <c r="P1701" s="936" t="s">
        <v>364</v>
      </c>
      <c r="Q1701" s="936">
        <v>1</v>
      </c>
      <c r="R1701" s="936">
        <v>1</v>
      </c>
      <c r="S1701" s="936">
        <v>0</v>
      </c>
      <c r="T1701" s="936">
        <v>0</v>
      </c>
    </row>
    <row r="1702" spans="1:20" outlineLevel="5">
      <c r="A1702" s="996" t="s">
        <v>1839</v>
      </c>
      <c r="B1702" s="996" t="s">
        <v>528</v>
      </c>
      <c r="C1702" s="996">
        <v>10</v>
      </c>
      <c r="D1702" s="997">
        <v>46152</v>
      </c>
      <c r="E1702" s="997">
        <v>46163</v>
      </c>
      <c r="F1702" s="997">
        <v>46152</v>
      </c>
      <c r="G1702" s="997">
        <v>46162</v>
      </c>
      <c r="H1702" s="997">
        <v>0</v>
      </c>
      <c r="I1702" s="996">
        <v>0</v>
      </c>
      <c r="J1702" s="996">
        <v>0</v>
      </c>
      <c r="K1702" s="999">
        <v>1</v>
      </c>
      <c r="L1702" s="999">
        <v>1</v>
      </c>
      <c r="M1702" s="996">
        <v>0</v>
      </c>
      <c r="N1702" s="996">
        <v>0</v>
      </c>
      <c r="O1702" s="996">
        <v>0</v>
      </c>
      <c r="P1702" s="996" t="s">
        <v>364</v>
      </c>
      <c r="Q1702" s="996">
        <v>1</v>
      </c>
      <c r="R1702" s="996">
        <v>1</v>
      </c>
      <c r="S1702" s="996">
        <v>0</v>
      </c>
      <c r="T1702" s="996">
        <v>0</v>
      </c>
    </row>
    <row r="1703" spans="1:20" outlineLevel="5">
      <c r="A1703" s="936" t="s">
        <v>1840</v>
      </c>
      <c r="B1703" s="936" t="s">
        <v>530</v>
      </c>
      <c r="C1703" s="936">
        <v>10</v>
      </c>
      <c r="D1703" s="937">
        <v>46152</v>
      </c>
      <c r="E1703" s="937">
        <v>46163</v>
      </c>
      <c r="F1703" s="937">
        <v>46152</v>
      </c>
      <c r="G1703" s="937">
        <v>46162</v>
      </c>
      <c r="H1703" s="937">
        <v>0</v>
      </c>
      <c r="I1703" s="936">
        <v>0</v>
      </c>
      <c r="J1703" s="936">
        <v>0</v>
      </c>
      <c r="K1703" s="939">
        <v>1</v>
      </c>
      <c r="L1703" s="939">
        <v>1</v>
      </c>
      <c r="M1703" s="936">
        <v>0</v>
      </c>
      <c r="N1703" s="936">
        <v>0</v>
      </c>
      <c r="O1703" s="936">
        <v>0</v>
      </c>
      <c r="P1703" s="936" t="s">
        <v>364</v>
      </c>
      <c r="Q1703" s="936">
        <v>1</v>
      </c>
      <c r="R1703" s="936">
        <v>1</v>
      </c>
      <c r="S1703" s="936">
        <v>0</v>
      </c>
      <c r="T1703" s="936">
        <v>0</v>
      </c>
    </row>
    <row r="1704" spans="1:20" outlineLevel="4">
      <c r="A1704" s="981" t="s">
        <v>531</v>
      </c>
      <c r="B1704" s="981"/>
      <c r="C1704" s="981">
        <v>10</v>
      </c>
      <c r="D1704" s="982">
        <v>46152</v>
      </c>
      <c r="E1704" s="982">
        <v>46163</v>
      </c>
      <c r="F1704" s="982">
        <v>46152</v>
      </c>
      <c r="G1704" s="982">
        <v>46162</v>
      </c>
      <c r="H1704" s="982">
        <v>0</v>
      </c>
      <c r="I1704" s="981">
        <v>0</v>
      </c>
      <c r="J1704" s="981">
        <v>0</v>
      </c>
      <c r="K1704" s="984">
        <v>0</v>
      </c>
      <c r="L1704" s="984">
        <v>0</v>
      </c>
      <c r="M1704" s="981">
        <v>0</v>
      </c>
      <c r="N1704" s="981">
        <v>0</v>
      </c>
      <c r="O1704" s="981">
        <v>0</v>
      </c>
      <c r="P1704" s="981"/>
      <c r="Q1704" s="981">
        <v>3</v>
      </c>
      <c r="R1704" s="981">
        <v>3</v>
      </c>
      <c r="S1704" s="981">
        <v>0</v>
      </c>
      <c r="T1704" s="981">
        <v>0</v>
      </c>
    </row>
    <row r="1705" spans="1:20" outlineLevel="5">
      <c r="A1705" s="936" t="s">
        <v>1843</v>
      </c>
      <c r="B1705" s="936" t="s">
        <v>537</v>
      </c>
      <c r="C1705" s="936">
        <v>10</v>
      </c>
      <c r="D1705" s="937">
        <v>46152</v>
      </c>
      <c r="E1705" s="937">
        <v>46163</v>
      </c>
      <c r="F1705" s="937">
        <v>46152</v>
      </c>
      <c r="G1705" s="937">
        <v>46162</v>
      </c>
      <c r="H1705" s="937">
        <v>0</v>
      </c>
      <c r="I1705" s="936">
        <v>0</v>
      </c>
      <c r="J1705" s="936">
        <v>0</v>
      </c>
      <c r="K1705" s="939">
        <v>1</v>
      </c>
      <c r="L1705" s="939">
        <v>1</v>
      </c>
      <c r="M1705" s="936">
        <v>0</v>
      </c>
      <c r="N1705" s="936">
        <v>0</v>
      </c>
      <c r="O1705" s="936">
        <v>0</v>
      </c>
      <c r="P1705" s="936" t="s">
        <v>364</v>
      </c>
      <c r="Q1705" s="936">
        <v>1</v>
      </c>
      <c r="R1705" s="936">
        <v>1</v>
      </c>
      <c r="S1705" s="936">
        <v>0</v>
      </c>
      <c r="T1705" s="936">
        <v>0</v>
      </c>
    </row>
    <row r="1706" spans="1:20" outlineLevel="5">
      <c r="A1706" s="996" t="s">
        <v>1841</v>
      </c>
      <c r="B1706" s="996" t="s">
        <v>533</v>
      </c>
      <c r="C1706" s="996">
        <v>10</v>
      </c>
      <c r="D1706" s="997">
        <v>46152</v>
      </c>
      <c r="E1706" s="997">
        <v>46163</v>
      </c>
      <c r="F1706" s="997">
        <v>46152</v>
      </c>
      <c r="G1706" s="997">
        <v>46162</v>
      </c>
      <c r="H1706" s="997">
        <v>0</v>
      </c>
      <c r="I1706" s="996">
        <v>0</v>
      </c>
      <c r="J1706" s="996">
        <v>0</v>
      </c>
      <c r="K1706" s="999">
        <v>1</v>
      </c>
      <c r="L1706" s="999">
        <v>1</v>
      </c>
      <c r="M1706" s="996">
        <v>0</v>
      </c>
      <c r="N1706" s="996">
        <v>0</v>
      </c>
      <c r="O1706" s="996">
        <v>0</v>
      </c>
      <c r="P1706" s="996" t="s">
        <v>364</v>
      </c>
      <c r="Q1706" s="996">
        <v>1</v>
      </c>
      <c r="R1706" s="996">
        <v>1</v>
      </c>
      <c r="S1706" s="996">
        <v>0</v>
      </c>
      <c r="T1706" s="996">
        <v>0</v>
      </c>
    </row>
    <row r="1707" spans="1:20" outlineLevel="5">
      <c r="A1707" s="936" t="s">
        <v>1842</v>
      </c>
      <c r="B1707" s="936" t="s">
        <v>535</v>
      </c>
      <c r="C1707" s="936">
        <v>10</v>
      </c>
      <c r="D1707" s="937">
        <v>46152</v>
      </c>
      <c r="E1707" s="937">
        <v>46163</v>
      </c>
      <c r="F1707" s="937">
        <v>46152</v>
      </c>
      <c r="G1707" s="937">
        <v>46162</v>
      </c>
      <c r="H1707" s="937">
        <v>0</v>
      </c>
      <c r="I1707" s="936">
        <v>0</v>
      </c>
      <c r="J1707" s="936">
        <v>0</v>
      </c>
      <c r="K1707" s="939">
        <v>1</v>
      </c>
      <c r="L1707" s="939">
        <v>1</v>
      </c>
      <c r="M1707" s="936">
        <v>0</v>
      </c>
      <c r="N1707" s="936">
        <v>0</v>
      </c>
      <c r="O1707" s="936">
        <v>0</v>
      </c>
      <c r="P1707" s="936" t="s">
        <v>364</v>
      </c>
      <c r="Q1707" s="936">
        <v>1</v>
      </c>
      <c r="R1707" s="936">
        <v>1</v>
      </c>
      <c r="S1707" s="936">
        <v>0</v>
      </c>
      <c r="T1707" s="936">
        <v>0</v>
      </c>
    </row>
    <row r="1708" spans="1:20" outlineLevel="4">
      <c r="A1708" s="981" t="s">
        <v>420</v>
      </c>
      <c r="B1708" s="981"/>
      <c r="C1708" s="981">
        <v>30</v>
      </c>
      <c r="D1708" s="982">
        <v>46198</v>
      </c>
      <c r="E1708" s="982">
        <v>46232</v>
      </c>
      <c r="F1708" s="982">
        <v>46211</v>
      </c>
      <c r="G1708" s="982">
        <v>46215</v>
      </c>
      <c r="H1708" s="982">
        <v>0</v>
      </c>
      <c r="I1708" s="981">
        <v>0</v>
      </c>
      <c r="J1708" s="981">
        <v>0</v>
      </c>
      <c r="K1708" s="985">
        <v>0</v>
      </c>
      <c r="L1708" s="984">
        <v>0</v>
      </c>
      <c r="M1708" s="981">
        <v>0</v>
      </c>
      <c r="N1708" s="981">
        <v>0</v>
      </c>
      <c r="O1708" s="981">
        <v>0</v>
      </c>
      <c r="P1708" s="981"/>
      <c r="Q1708" s="981">
        <v>3</v>
      </c>
      <c r="R1708" s="981">
        <v>3</v>
      </c>
      <c r="S1708" s="981">
        <v>0</v>
      </c>
      <c r="T1708" s="981">
        <v>0</v>
      </c>
    </row>
    <row r="1709" spans="1:20" outlineLevel="5">
      <c r="A1709" s="936" t="s">
        <v>1845</v>
      </c>
      <c r="B1709" s="936" t="s">
        <v>541</v>
      </c>
      <c r="C1709" s="936">
        <v>15</v>
      </c>
      <c r="D1709" s="937">
        <v>46198</v>
      </c>
      <c r="E1709" s="937">
        <v>46215</v>
      </c>
      <c r="F1709" s="937">
        <v>46211</v>
      </c>
      <c r="G1709" s="937">
        <v>46215</v>
      </c>
      <c r="H1709" s="937">
        <v>0</v>
      </c>
      <c r="I1709" s="936">
        <v>0</v>
      </c>
      <c r="J1709" s="936">
        <v>0</v>
      </c>
      <c r="K1709" s="939">
        <v>1</v>
      </c>
      <c r="L1709" s="939">
        <v>1</v>
      </c>
      <c r="M1709" s="936">
        <v>0</v>
      </c>
      <c r="N1709" s="936">
        <v>0</v>
      </c>
      <c r="O1709" s="936">
        <v>0</v>
      </c>
      <c r="P1709" s="936" t="s">
        <v>364</v>
      </c>
      <c r="Q1709" s="936">
        <v>1</v>
      </c>
      <c r="R1709" s="936">
        <v>1</v>
      </c>
      <c r="S1709" s="936">
        <v>0</v>
      </c>
      <c r="T1709" s="936">
        <v>0</v>
      </c>
    </row>
    <row r="1710" spans="1:20" outlineLevel="5">
      <c r="A1710" s="1000" t="s">
        <v>1844</v>
      </c>
      <c r="B1710" s="1000" t="s">
        <v>539</v>
      </c>
      <c r="C1710" s="1000">
        <v>15</v>
      </c>
      <c r="D1710" s="1001">
        <v>46216</v>
      </c>
      <c r="E1710" s="1001">
        <v>46232</v>
      </c>
      <c r="F1710" s="1001">
        <v>46211</v>
      </c>
      <c r="G1710" s="1001">
        <v>46215</v>
      </c>
      <c r="H1710" s="1001">
        <v>0</v>
      </c>
      <c r="I1710" s="1000">
        <v>0</v>
      </c>
      <c r="J1710" s="1001">
        <v>0</v>
      </c>
      <c r="K1710" s="1004">
        <v>1</v>
      </c>
      <c r="L1710" s="1004">
        <v>1</v>
      </c>
      <c r="M1710" s="1000">
        <v>0</v>
      </c>
      <c r="N1710" s="1000">
        <v>0</v>
      </c>
      <c r="O1710" s="1000">
        <v>0</v>
      </c>
      <c r="P1710" s="1000" t="s">
        <v>364</v>
      </c>
      <c r="Q1710" s="1000">
        <v>1</v>
      </c>
      <c r="R1710" s="1000">
        <v>1</v>
      </c>
      <c r="S1710" s="1000">
        <v>0</v>
      </c>
      <c r="T1710" s="1000">
        <v>0</v>
      </c>
    </row>
    <row r="1711" spans="1:20" outlineLevel="5">
      <c r="A1711" s="1000" t="s">
        <v>1846</v>
      </c>
      <c r="B1711" s="1000" t="s">
        <v>543</v>
      </c>
      <c r="C1711" s="1000">
        <v>15</v>
      </c>
      <c r="D1711" s="1001">
        <v>46216</v>
      </c>
      <c r="E1711" s="1001">
        <v>46232</v>
      </c>
      <c r="F1711" s="1001">
        <v>46211</v>
      </c>
      <c r="G1711" s="1001">
        <v>46215</v>
      </c>
      <c r="H1711" s="1001">
        <v>0</v>
      </c>
      <c r="I1711" s="1000">
        <v>0</v>
      </c>
      <c r="J1711" s="1000">
        <v>0</v>
      </c>
      <c r="K1711" s="1004">
        <v>1</v>
      </c>
      <c r="L1711" s="1004">
        <v>1</v>
      </c>
      <c r="M1711" s="1000">
        <v>0</v>
      </c>
      <c r="N1711" s="1000">
        <v>0</v>
      </c>
      <c r="O1711" s="1000">
        <v>0</v>
      </c>
      <c r="P1711" s="1000" t="s">
        <v>364</v>
      </c>
      <c r="Q1711" s="1000">
        <v>1</v>
      </c>
      <c r="R1711" s="1000">
        <v>1</v>
      </c>
      <c r="S1711" s="1000">
        <v>0</v>
      </c>
      <c r="T1711" s="1000">
        <v>0</v>
      </c>
    </row>
    <row r="1712" spans="1:20" outlineLevel="2">
      <c r="A1712" s="959" t="s">
        <v>544</v>
      </c>
      <c r="B1712" s="959"/>
      <c r="C1712" s="959">
        <v>141</v>
      </c>
      <c r="D1712" s="960">
        <v>46072</v>
      </c>
      <c r="E1712" s="960">
        <v>46246</v>
      </c>
      <c r="F1712" s="960">
        <v>46072</v>
      </c>
      <c r="G1712" s="960">
        <v>46267</v>
      </c>
      <c r="H1712" s="960">
        <v>0</v>
      </c>
      <c r="I1712" s="959">
        <v>0</v>
      </c>
      <c r="J1712" s="959">
        <v>0</v>
      </c>
      <c r="K1712" s="963">
        <v>0</v>
      </c>
      <c r="L1712" s="963">
        <v>0</v>
      </c>
      <c r="M1712" s="959">
        <v>0</v>
      </c>
      <c r="N1712" s="959">
        <v>0</v>
      </c>
      <c r="O1712" s="959">
        <v>0</v>
      </c>
      <c r="P1712" s="959"/>
      <c r="Q1712" s="959">
        <v>62</v>
      </c>
      <c r="R1712" s="959">
        <v>62</v>
      </c>
      <c r="S1712" s="959">
        <v>0</v>
      </c>
      <c r="T1712" s="959">
        <v>0</v>
      </c>
    </row>
    <row r="1713" spans="1:20" outlineLevel="3">
      <c r="A1713" s="967" t="s">
        <v>411</v>
      </c>
      <c r="B1713" s="967"/>
      <c r="C1713" s="967">
        <v>124</v>
      </c>
      <c r="D1713" s="968">
        <v>46072</v>
      </c>
      <c r="E1713" s="968">
        <v>46226</v>
      </c>
      <c r="F1713" s="968">
        <v>46072</v>
      </c>
      <c r="G1713" s="968">
        <v>46214</v>
      </c>
      <c r="H1713" s="968">
        <v>0</v>
      </c>
      <c r="I1713" s="967">
        <v>0</v>
      </c>
      <c r="J1713" s="967">
        <v>0</v>
      </c>
      <c r="K1713" s="971">
        <v>0</v>
      </c>
      <c r="L1713" s="971">
        <v>0</v>
      </c>
      <c r="M1713" s="967">
        <v>0</v>
      </c>
      <c r="N1713" s="967">
        <v>0</v>
      </c>
      <c r="O1713" s="967">
        <v>0</v>
      </c>
      <c r="P1713" s="967"/>
      <c r="Q1713" s="967">
        <v>12</v>
      </c>
      <c r="R1713" s="967">
        <v>12</v>
      </c>
      <c r="S1713" s="967">
        <v>0</v>
      </c>
      <c r="T1713" s="967">
        <v>0</v>
      </c>
    </row>
    <row r="1714" spans="1:20" outlineLevel="4">
      <c r="A1714" s="981" t="s">
        <v>412</v>
      </c>
      <c r="B1714" s="981"/>
      <c r="C1714" s="981">
        <v>61</v>
      </c>
      <c r="D1714" s="982">
        <v>46072</v>
      </c>
      <c r="E1714" s="982">
        <v>46149</v>
      </c>
      <c r="F1714" s="982">
        <v>46072</v>
      </c>
      <c r="G1714" s="982">
        <v>46148</v>
      </c>
      <c r="H1714" s="982">
        <v>0</v>
      </c>
      <c r="I1714" s="981">
        <v>0</v>
      </c>
      <c r="J1714" s="981">
        <v>0</v>
      </c>
      <c r="K1714" s="984">
        <v>0</v>
      </c>
      <c r="L1714" s="984">
        <v>0</v>
      </c>
      <c r="M1714" s="981">
        <v>0</v>
      </c>
      <c r="N1714" s="981">
        <v>0</v>
      </c>
      <c r="O1714" s="981">
        <v>0</v>
      </c>
      <c r="P1714" s="981"/>
      <c r="Q1714" s="981">
        <v>2</v>
      </c>
      <c r="R1714" s="981">
        <v>2</v>
      </c>
      <c r="S1714" s="981">
        <v>0</v>
      </c>
      <c r="T1714" s="981">
        <v>0</v>
      </c>
    </row>
    <row r="1715" spans="1:20" outlineLevel="5">
      <c r="A1715" s="1006" t="s">
        <v>1847</v>
      </c>
      <c r="B1715" s="1006" t="s">
        <v>414</v>
      </c>
      <c r="C1715" s="1006">
        <v>61</v>
      </c>
      <c r="D1715" s="1007">
        <v>46072</v>
      </c>
      <c r="E1715" s="1007">
        <v>46149</v>
      </c>
      <c r="F1715" s="1007">
        <v>46072</v>
      </c>
      <c r="G1715" s="1007">
        <v>46148</v>
      </c>
      <c r="H1715" s="1007">
        <v>0</v>
      </c>
      <c r="I1715" s="1006">
        <v>0</v>
      </c>
      <c r="J1715" s="1006">
        <v>0</v>
      </c>
      <c r="K1715" s="1009">
        <v>1</v>
      </c>
      <c r="L1715" s="1009">
        <v>1</v>
      </c>
      <c r="M1715" s="1006">
        <v>0</v>
      </c>
      <c r="N1715" s="1006">
        <v>0</v>
      </c>
      <c r="O1715" s="1006">
        <v>0</v>
      </c>
      <c r="P1715" s="1006" t="s">
        <v>364</v>
      </c>
      <c r="Q1715" s="1006">
        <v>1</v>
      </c>
      <c r="R1715" s="1006">
        <v>1</v>
      </c>
      <c r="S1715" s="1006">
        <v>0</v>
      </c>
      <c r="T1715" s="1006">
        <v>0</v>
      </c>
    </row>
    <row r="1716" spans="1:20" outlineLevel="5">
      <c r="A1716" s="936" t="s">
        <v>1848</v>
      </c>
      <c r="B1716" s="936" t="s">
        <v>416</v>
      </c>
      <c r="C1716" s="936">
        <v>58</v>
      </c>
      <c r="D1716" s="937">
        <v>46077</v>
      </c>
      <c r="E1716" s="937">
        <v>46149</v>
      </c>
      <c r="F1716" s="937">
        <v>46077</v>
      </c>
      <c r="G1716" s="937">
        <v>46148</v>
      </c>
      <c r="H1716" s="937">
        <v>0</v>
      </c>
      <c r="I1716" s="936">
        <v>0</v>
      </c>
      <c r="J1716" s="936">
        <v>0</v>
      </c>
      <c r="K1716" s="939">
        <v>1</v>
      </c>
      <c r="L1716" s="939">
        <v>1</v>
      </c>
      <c r="M1716" s="936">
        <v>0</v>
      </c>
      <c r="N1716" s="936">
        <v>0</v>
      </c>
      <c r="O1716" s="936">
        <v>0</v>
      </c>
      <c r="P1716" s="936" t="s">
        <v>364</v>
      </c>
      <c r="Q1716" s="936">
        <v>1</v>
      </c>
      <c r="R1716" s="936">
        <v>1</v>
      </c>
      <c r="S1716" s="936">
        <v>0</v>
      </c>
      <c r="T1716" s="936">
        <v>0</v>
      </c>
    </row>
    <row r="1717" spans="1:20" outlineLevel="4">
      <c r="A1717" s="981" t="s">
        <v>417</v>
      </c>
      <c r="B1717" s="981"/>
      <c r="C1717" s="981">
        <v>61</v>
      </c>
      <c r="D1717" s="982">
        <v>46072</v>
      </c>
      <c r="E1717" s="982">
        <v>46149</v>
      </c>
      <c r="F1717" s="982">
        <v>46072</v>
      </c>
      <c r="G1717" s="982">
        <v>46148</v>
      </c>
      <c r="H1717" s="982">
        <v>0</v>
      </c>
      <c r="I1717" s="981">
        <v>0</v>
      </c>
      <c r="J1717" s="981">
        <v>0</v>
      </c>
      <c r="K1717" s="984">
        <v>0</v>
      </c>
      <c r="L1717" s="984">
        <v>0</v>
      </c>
      <c r="M1717" s="981">
        <v>0</v>
      </c>
      <c r="N1717" s="981">
        <v>0</v>
      </c>
      <c r="O1717" s="981">
        <v>0</v>
      </c>
      <c r="P1717" s="981"/>
      <c r="Q1717" s="981">
        <v>2</v>
      </c>
      <c r="R1717" s="981">
        <v>2</v>
      </c>
      <c r="S1717" s="981">
        <v>0</v>
      </c>
      <c r="T1717" s="981">
        <v>0</v>
      </c>
    </row>
    <row r="1718" spans="1:20" outlineLevel="5">
      <c r="A1718" s="1006" t="s">
        <v>1849</v>
      </c>
      <c r="B1718" s="1006" t="s">
        <v>414</v>
      </c>
      <c r="C1718" s="1006">
        <v>61</v>
      </c>
      <c r="D1718" s="1007">
        <v>46072</v>
      </c>
      <c r="E1718" s="1007">
        <v>46149</v>
      </c>
      <c r="F1718" s="1007">
        <v>46072</v>
      </c>
      <c r="G1718" s="1007">
        <v>46148</v>
      </c>
      <c r="H1718" s="1007">
        <v>0</v>
      </c>
      <c r="I1718" s="1006">
        <v>0</v>
      </c>
      <c r="J1718" s="1006">
        <v>0</v>
      </c>
      <c r="K1718" s="1009">
        <v>1</v>
      </c>
      <c r="L1718" s="1009">
        <v>1</v>
      </c>
      <c r="M1718" s="1006">
        <v>0</v>
      </c>
      <c r="N1718" s="1006">
        <v>0</v>
      </c>
      <c r="O1718" s="1006">
        <v>0</v>
      </c>
      <c r="P1718" s="1006" t="s">
        <v>364</v>
      </c>
      <c r="Q1718" s="1006">
        <v>1</v>
      </c>
      <c r="R1718" s="1006">
        <v>1</v>
      </c>
      <c r="S1718" s="1006">
        <v>0</v>
      </c>
      <c r="T1718" s="1006">
        <v>0</v>
      </c>
    </row>
    <row r="1719" spans="1:20" outlineLevel="5">
      <c r="A1719" s="936" t="s">
        <v>1850</v>
      </c>
      <c r="B1719" s="936" t="s">
        <v>416</v>
      </c>
      <c r="C1719" s="936">
        <v>58</v>
      </c>
      <c r="D1719" s="937">
        <v>46077</v>
      </c>
      <c r="E1719" s="937">
        <v>46149</v>
      </c>
      <c r="F1719" s="937">
        <v>46077</v>
      </c>
      <c r="G1719" s="937">
        <v>46148</v>
      </c>
      <c r="H1719" s="937">
        <v>0</v>
      </c>
      <c r="I1719" s="936">
        <v>0</v>
      </c>
      <c r="J1719" s="936">
        <v>0</v>
      </c>
      <c r="K1719" s="939">
        <v>1</v>
      </c>
      <c r="L1719" s="939">
        <v>1</v>
      </c>
      <c r="M1719" s="936">
        <v>0</v>
      </c>
      <c r="N1719" s="936">
        <v>0</v>
      </c>
      <c r="O1719" s="936">
        <v>0</v>
      </c>
      <c r="P1719" s="936" t="s">
        <v>364</v>
      </c>
      <c r="Q1719" s="936">
        <v>1</v>
      </c>
      <c r="R1719" s="936">
        <v>1</v>
      </c>
      <c r="S1719" s="936">
        <v>0</v>
      </c>
      <c r="T1719" s="936">
        <v>0</v>
      </c>
    </row>
    <row r="1720" spans="1:20" outlineLevel="4">
      <c r="A1720" s="981" t="s">
        <v>420</v>
      </c>
      <c r="B1720" s="981"/>
      <c r="C1720" s="981">
        <v>15</v>
      </c>
      <c r="D1720" s="982">
        <v>46210</v>
      </c>
      <c r="E1720" s="982">
        <v>46226</v>
      </c>
      <c r="F1720" s="982">
        <v>46208</v>
      </c>
      <c r="G1720" s="982">
        <v>46214</v>
      </c>
      <c r="H1720" s="982">
        <v>0</v>
      </c>
      <c r="I1720" s="981">
        <v>0</v>
      </c>
      <c r="J1720" s="981">
        <v>0</v>
      </c>
      <c r="K1720" s="984">
        <v>0</v>
      </c>
      <c r="L1720" s="984">
        <v>0</v>
      </c>
      <c r="M1720" s="981">
        <v>0</v>
      </c>
      <c r="N1720" s="981">
        <v>0</v>
      </c>
      <c r="O1720" s="981">
        <v>0</v>
      </c>
      <c r="P1720" s="981"/>
      <c r="Q1720" s="981">
        <v>2</v>
      </c>
      <c r="R1720" s="981">
        <v>2</v>
      </c>
      <c r="S1720" s="981">
        <v>0</v>
      </c>
      <c r="T1720" s="981">
        <v>0</v>
      </c>
    </row>
    <row r="1721" spans="1:20" outlineLevel="5">
      <c r="A1721" s="1006" t="s">
        <v>1851</v>
      </c>
      <c r="B1721" s="1006" t="s">
        <v>414</v>
      </c>
      <c r="C1721" s="1006">
        <v>5</v>
      </c>
      <c r="D1721" s="1007">
        <v>46210</v>
      </c>
      <c r="E1721" s="1007">
        <v>46215</v>
      </c>
      <c r="F1721" s="1007">
        <v>46211</v>
      </c>
      <c r="G1721" s="1007">
        <v>46214</v>
      </c>
      <c r="H1721" s="1007">
        <v>0</v>
      </c>
      <c r="I1721" s="1006">
        <v>0</v>
      </c>
      <c r="J1721" s="1006">
        <v>0</v>
      </c>
      <c r="K1721" s="1009">
        <v>1</v>
      </c>
      <c r="L1721" s="1009">
        <v>1</v>
      </c>
      <c r="M1721" s="1006">
        <v>0</v>
      </c>
      <c r="N1721" s="1006">
        <v>0</v>
      </c>
      <c r="O1721" s="1006">
        <v>0</v>
      </c>
      <c r="P1721" s="1006" t="s">
        <v>364</v>
      </c>
      <c r="Q1721" s="1006">
        <v>1</v>
      </c>
      <c r="R1721" s="1006">
        <v>1</v>
      </c>
      <c r="S1721" s="1006">
        <v>0</v>
      </c>
      <c r="T1721" s="1006">
        <v>0</v>
      </c>
    </row>
    <row r="1722" spans="1:20" outlineLevel="5">
      <c r="A1722" s="936" t="s">
        <v>1852</v>
      </c>
      <c r="B1722" s="936" t="s">
        <v>416</v>
      </c>
      <c r="C1722" s="936">
        <v>5</v>
      </c>
      <c r="D1722" s="937">
        <v>46222</v>
      </c>
      <c r="E1722" s="937">
        <v>46226</v>
      </c>
      <c r="F1722" s="937">
        <v>46208</v>
      </c>
      <c r="G1722" s="937">
        <v>46209</v>
      </c>
      <c r="H1722" s="937">
        <v>0</v>
      </c>
      <c r="I1722" s="936">
        <v>0</v>
      </c>
      <c r="J1722" s="936">
        <v>0</v>
      </c>
      <c r="K1722" s="939">
        <v>1</v>
      </c>
      <c r="L1722" s="939">
        <v>1</v>
      </c>
      <c r="M1722" s="936">
        <v>0</v>
      </c>
      <c r="N1722" s="936">
        <v>0</v>
      </c>
      <c r="O1722" s="936">
        <v>0</v>
      </c>
      <c r="P1722" s="936" t="s">
        <v>364</v>
      </c>
      <c r="Q1722" s="936">
        <v>1</v>
      </c>
      <c r="R1722" s="936">
        <v>1</v>
      </c>
      <c r="S1722" s="936">
        <v>0</v>
      </c>
      <c r="T1722" s="936">
        <v>0</v>
      </c>
    </row>
    <row r="1723" spans="1:20" outlineLevel="4">
      <c r="A1723" s="981" t="s">
        <v>423</v>
      </c>
      <c r="B1723" s="981"/>
      <c r="C1723" s="981">
        <v>42</v>
      </c>
      <c r="D1723" s="982">
        <v>46076</v>
      </c>
      <c r="E1723" s="982">
        <v>46130</v>
      </c>
      <c r="F1723" s="982">
        <v>46076</v>
      </c>
      <c r="G1723" s="982">
        <v>46128</v>
      </c>
      <c r="H1723" s="982">
        <v>0</v>
      </c>
      <c r="I1723" s="981">
        <v>0</v>
      </c>
      <c r="J1723" s="981">
        <v>0</v>
      </c>
      <c r="K1723" s="984">
        <v>0</v>
      </c>
      <c r="L1723" s="984">
        <v>0</v>
      </c>
      <c r="M1723" s="981">
        <v>0</v>
      </c>
      <c r="N1723" s="981">
        <v>0</v>
      </c>
      <c r="O1723" s="981">
        <v>0</v>
      </c>
      <c r="P1723" s="981"/>
      <c r="Q1723" s="981">
        <v>2</v>
      </c>
      <c r="R1723" s="981">
        <v>2</v>
      </c>
      <c r="S1723" s="981">
        <v>0</v>
      </c>
      <c r="T1723" s="981">
        <v>0</v>
      </c>
    </row>
    <row r="1724" spans="1:20" outlineLevel="5">
      <c r="A1724" s="1006" t="s">
        <v>1853</v>
      </c>
      <c r="B1724" s="1006" t="s">
        <v>414</v>
      </c>
      <c r="C1724" s="1006">
        <v>42</v>
      </c>
      <c r="D1724" s="1007">
        <v>46076</v>
      </c>
      <c r="E1724" s="1007">
        <v>46130</v>
      </c>
      <c r="F1724" s="1007">
        <v>46076</v>
      </c>
      <c r="G1724" s="1007">
        <v>46128</v>
      </c>
      <c r="H1724" s="1007">
        <v>0</v>
      </c>
      <c r="I1724" s="1006">
        <v>0</v>
      </c>
      <c r="J1724" s="1006">
        <v>0</v>
      </c>
      <c r="K1724" s="1009">
        <v>1</v>
      </c>
      <c r="L1724" s="1009">
        <v>1</v>
      </c>
      <c r="M1724" s="1006">
        <v>0</v>
      </c>
      <c r="N1724" s="1006">
        <v>0</v>
      </c>
      <c r="O1724" s="1006">
        <v>0</v>
      </c>
      <c r="P1724" s="1006" t="s">
        <v>364</v>
      </c>
      <c r="Q1724" s="1006">
        <v>1</v>
      </c>
      <c r="R1724" s="1006">
        <v>1</v>
      </c>
      <c r="S1724" s="1006">
        <v>0</v>
      </c>
      <c r="T1724" s="1006">
        <v>0</v>
      </c>
    </row>
    <row r="1725" spans="1:20" outlineLevel="5">
      <c r="A1725" s="936" t="s">
        <v>1854</v>
      </c>
      <c r="B1725" s="936" t="s">
        <v>416</v>
      </c>
      <c r="C1725" s="936">
        <v>39</v>
      </c>
      <c r="D1725" s="937">
        <v>46079</v>
      </c>
      <c r="E1725" s="937">
        <v>46130</v>
      </c>
      <c r="F1725" s="937">
        <v>46079</v>
      </c>
      <c r="G1725" s="937">
        <v>46128</v>
      </c>
      <c r="H1725" s="937">
        <v>0</v>
      </c>
      <c r="I1725" s="936">
        <v>0</v>
      </c>
      <c r="J1725" s="936">
        <v>0</v>
      </c>
      <c r="K1725" s="939">
        <v>1</v>
      </c>
      <c r="L1725" s="939">
        <v>1</v>
      </c>
      <c r="M1725" s="936">
        <v>0</v>
      </c>
      <c r="N1725" s="936">
        <v>0</v>
      </c>
      <c r="O1725" s="936">
        <v>0</v>
      </c>
      <c r="P1725" s="936" t="s">
        <v>364</v>
      </c>
      <c r="Q1725" s="936">
        <v>1</v>
      </c>
      <c r="R1725" s="936">
        <v>1</v>
      </c>
      <c r="S1725" s="936">
        <v>0</v>
      </c>
      <c r="T1725" s="936">
        <v>0</v>
      </c>
    </row>
    <row r="1726" spans="1:20" outlineLevel="4">
      <c r="A1726" s="981" t="s">
        <v>426</v>
      </c>
      <c r="B1726" s="981"/>
      <c r="C1726" s="981">
        <v>40</v>
      </c>
      <c r="D1726" s="982">
        <v>46078</v>
      </c>
      <c r="E1726" s="982">
        <v>46130</v>
      </c>
      <c r="F1726" s="982">
        <v>46078</v>
      </c>
      <c r="G1726" s="982">
        <v>46128</v>
      </c>
      <c r="H1726" s="982">
        <v>0</v>
      </c>
      <c r="I1726" s="981">
        <v>0</v>
      </c>
      <c r="J1726" s="981">
        <v>0</v>
      </c>
      <c r="K1726" s="984">
        <v>0</v>
      </c>
      <c r="L1726" s="984">
        <v>0</v>
      </c>
      <c r="M1726" s="981">
        <v>0</v>
      </c>
      <c r="N1726" s="981">
        <v>0</v>
      </c>
      <c r="O1726" s="981">
        <v>0</v>
      </c>
      <c r="P1726" s="981"/>
      <c r="Q1726" s="981">
        <v>2</v>
      </c>
      <c r="R1726" s="981">
        <v>2</v>
      </c>
      <c r="S1726" s="981">
        <v>0</v>
      </c>
      <c r="T1726" s="981">
        <v>0</v>
      </c>
    </row>
    <row r="1727" spans="1:20" outlineLevel="5">
      <c r="A1727" s="1006" t="s">
        <v>1856</v>
      </c>
      <c r="B1727" s="1006" t="s">
        <v>414</v>
      </c>
      <c r="C1727" s="1006">
        <v>40</v>
      </c>
      <c r="D1727" s="1007">
        <v>46078</v>
      </c>
      <c r="E1727" s="1007">
        <v>46130</v>
      </c>
      <c r="F1727" s="1007">
        <v>46078</v>
      </c>
      <c r="G1727" s="1007">
        <v>46128</v>
      </c>
      <c r="H1727" s="1007">
        <v>0</v>
      </c>
      <c r="I1727" s="1006">
        <v>0</v>
      </c>
      <c r="J1727" s="1006">
        <v>0</v>
      </c>
      <c r="K1727" s="1009">
        <v>1</v>
      </c>
      <c r="L1727" s="1009">
        <v>1</v>
      </c>
      <c r="M1727" s="1006">
        <v>0</v>
      </c>
      <c r="N1727" s="1006">
        <v>0</v>
      </c>
      <c r="O1727" s="1006">
        <v>0</v>
      </c>
      <c r="P1727" s="1006" t="s">
        <v>364</v>
      </c>
      <c r="Q1727" s="1006">
        <v>1</v>
      </c>
      <c r="R1727" s="1006">
        <v>1</v>
      </c>
      <c r="S1727" s="1006">
        <v>0</v>
      </c>
      <c r="T1727" s="1006">
        <v>0</v>
      </c>
    </row>
    <row r="1728" spans="1:20" outlineLevel="5">
      <c r="A1728" s="936" t="s">
        <v>1855</v>
      </c>
      <c r="B1728" s="936" t="s">
        <v>416</v>
      </c>
      <c r="C1728" s="936">
        <v>37</v>
      </c>
      <c r="D1728" s="937">
        <v>46082</v>
      </c>
      <c r="E1728" s="937">
        <v>46130</v>
      </c>
      <c r="F1728" s="937">
        <v>46082</v>
      </c>
      <c r="G1728" s="937">
        <v>46128</v>
      </c>
      <c r="H1728" s="937">
        <v>0</v>
      </c>
      <c r="I1728" s="936">
        <v>0</v>
      </c>
      <c r="J1728" s="936">
        <v>0</v>
      </c>
      <c r="K1728" s="939">
        <v>1</v>
      </c>
      <c r="L1728" s="939">
        <v>1</v>
      </c>
      <c r="M1728" s="936">
        <v>0</v>
      </c>
      <c r="N1728" s="936">
        <v>0</v>
      </c>
      <c r="O1728" s="936">
        <v>0</v>
      </c>
      <c r="P1728" s="936" t="s">
        <v>364</v>
      </c>
      <c r="Q1728" s="936">
        <v>1</v>
      </c>
      <c r="R1728" s="936">
        <v>1</v>
      </c>
      <c r="S1728" s="936">
        <v>0</v>
      </c>
      <c r="T1728" s="936">
        <v>0</v>
      </c>
    </row>
    <row r="1729" spans="1:20" outlineLevel="4">
      <c r="A1729" s="981" t="s">
        <v>429</v>
      </c>
      <c r="B1729" s="981"/>
      <c r="C1729" s="981">
        <v>54</v>
      </c>
      <c r="D1729" s="982">
        <v>46082</v>
      </c>
      <c r="E1729" s="982">
        <v>46149</v>
      </c>
      <c r="F1729" s="982">
        <v>46082</v>
      </c>
      <c r="G1729" s="982">
        <v>46148</v>
      </c>
      <c r="H1729" s="982">
        <v>0</v>
      </c>
      <c r="I1729" s="981">
        <v>0</v>
      </c>
      <c r="J1729" s="981">
        <v>0</v>
      </c>
      <c r="K1729" s="984">
        <v>0</v>
      </c>
      <c r="L1729" s="984">
        <v>0</v>
      </c>
      <c r="M1729" s="981">
        <v>0</v>
      </c>
      <c r="N1729" s="981">
        <v>0</v>
      </c>
      <c r="O1729" s="981">
        <v>0</v>
      </c>
      <c r="P1729" s="981"/>
      <c r="Q1729" s="981">
        <v>2</v>
      </c>
      <c r="R1729" s="981">
        <v>2</v>
      </c>
      <c r="S1729" s="981">
        <v>0</v>
      </c>
      <c r="T1729" s="981">
        <v>0</v>
      </c>
    </row>
    <row r="1730" spans="1:20" outlineLevel="5">
      <c r="A1730" s="936" t="s">
        <v>1857</v>
      </c>
      <c r="B1730" s="936" t="s">
        <v>431</v>
      </c>
      <c r="C1730" s="936">
        <v>54</v>
      </c>
      <c r="D1730" s="937">
        <v>46082</v>
      </c>
      <c r="E1730" s="937">
        <v>46149</v>
      </c>
      <c r="F1730" s="937">
        <v>46082</v>
      </c>
      <c r="G1730" s="937">
        <v>46148</v>
      </c>
      <c r="H1730" s="937">
        <v>0</v>
      </c>
      <c r="I1730" s="936">
        <v>0</v>
      </c>
      <c r="J1730" s="937">
        <v>0</v>
      </c>
      <c r="K1730" s="939">
        <v>1</v>
      </c>
      <c r="L1730" s="939">
        <v>1</v>
      </c>
      <c r="M1730" s="936">
        <v>0</v>
      </c>
      <c r="N1730" s="936">
        <v>0</v>
      </c>
      <c r="O1730" s="936">
        <v>0</v>
      </c>
      <c r="P1730" s="936" t="s">
        <v>364</v>
      </c>
      <c r="Q1730" s="936">
        <v>1</v>
      </c>
      <c r="R1730" s="936">
        <v>1</v>
      </c>
      <c r="S1730" s="936">
        <v>0</v>
      </c>
      <c r="T1730" s="936">
        <v>0</v>
      </c>
    </row>
    <row r="1731" spans="1:20" outlineLevel="5">
      <c r="A1731" s="1000" t="s">
        <v>1858</v>
      </c>
      <c r="B1731" s="1000" t="s">
        <v>433</v>
      </c>
      <c r="C1731" s="1000">
        <v>51</v>
      </c>
      <c r="D1731" s="1001">
        <v>46085</v>
      </c>
      <c r="E1731" s="1001">
        <v>46149</v>
      </c>
      <c r="F1731" s="1001">
        <v>46085</v>
      </c>
      <c r="G1731" s="1001">
        <v>46148</v>
      </c>
      <c r="H1731" s="1001">
        <v>0</v>
      </c>
      <c r="I1731" s="1000">
        <v>0</v>
      </c>
      <c r="J1731" s="1000">
        <v>0</v>
      </c>
      <c r="K1731" s="1004">
        <v>1</v>
      </c>
      <c r="L1731" s="1004">
        <v>1</v>
      </c>
      <c r="M1731" s="1000">
        <v>0</v>
      </c>
      <c r="N1731" s="1000">
        <v>0</v>
      </c>
      <c r="O1731" s="1000">
        <v>0</v>
      </c>
      <c r="P1731" s="1000" t="s">
        <v>364</v>
      </c>
      <c r="Q1731" s="1000">
        <v>1</v>
      </c>
      <c r="R1731" s="1000">
        <v>1</v>
      </c>
      <c r="S1731" s="1000">
        <v>0</v>
      </c>
      <c r="T1731" s="1000">
        <v>0</v>
      </c>
    </row>
    <row r="1732" spans="1:20" outlineLevel="3">
      <c r="A1732" s="967" t="s">
        <v>434</v>
      </c>
      <c r="B1732" s="967"/>
      <c r="C1732" s="967">
        <v>135</v>
      </c>
      <c r="D1732" s="968">
        <v>46081</v>
      </c>
      <c r="E1732" s="968">
        <v>46246</v>
      </c>
      <c r="F1732" s="968">
        <v>46081</v>
      </c>
      <c r="G1732" s="968">
        <v>46267</v>
      </c>
      <c r="H1732" s="968">
        <v>0</v>
      </c>
      <c r="I1732" s="967">
        <v>0</v>
      </c>
      <c r="J1732" s="967">
        <v>0</v>
      </c>
      <c r="K1732" s="971">
        <v>0</v>
      </c>
      <c r="L1732" s="971">
        <v>0</v>
      </c>
      <c r="M1732" s="967">
        <v>0</v>
      </c>
      <c r="N1732" s="967">
        <v>0</v>
      </c>
      <c r="O1732" s="967">
        <v>0</v>
      </c>
      <c r="P1732" s="967"/>
      <c r="Q1732" s="967">
        <v>13</v>
      </c>
      <c r="R1732" s="967">
        <v>13</v>
      </c>
      <c r="S1732" s="967">
        <v>0</v>
      </c>
      <c r="T1732" s="967">
        <v>0</v>
      </c>
    </row>
    <row r="1733" spans="1:20" outlineLevel="4">
      <c r="A1733" s="981" t="s">
        <v>423</v>
      </c>
      <c r="B1733" s="981"/>
      <c r="C1733" s="981">
        <v>38</v>
      </c>
      <c r="D1733" s="982">
        <v>46081</v>
      </c>
      <c r="E1733" s="982">
        <v>46130</v>
      </c>
      <c r="F1733" s="982">
        <v>46081</v>
      </c>
      <c r="G1733" s="982">
        <v>46128</v>
      </c>
      <c r="H1733" s="982">
        <v>0</v>
      </c>
      <c r="I1733" s="981">
        <v>0</v>
      </c>
      <c r="J1733" s="981">
        <v>0</v>
      </c>
      <c r="K1733" s="984">
        <v>0</v>
      </c>
      <c r="L1733" s="984">
        <v>0</v>
      </c>
      <c r="M1733" s="981">
        <v>0</v>
      </c>
      <c r="N1733" s="981">
        <v>0</v>
      </c>
      <c r="O1733" s="981">
        <v>0</v>
      </c>
      <c r="P1733" s="981"/>
      <c r="Q1733" s="981">
        <v>10</v>
      </c>
      <c r="R1733" s="981">
        <v>10</v>
      </c>
      <c r="S1733" s="981">
        <v>0</v>
      </c>
      <c r="T1733" s="981">
        <v>0</v>
      </c>
    </row>
    <row r="1734" spans="1:20" outlineLevel="5">
      <c r="A1734" s="936" t="s">
        <v>1859</v>
      </c>
      <c r="B1734" s="936" t="s">
        <v>436</v>
      </c>
      <c r="C1734" s="936">
        <v>38</v>
      </c>
      <c r="D1734" s="937">
        <v>46081</v>
      </c>
      <c r="E1734" s="937">
        <v>46130</v>
      </c>
      <c r="F1734" s="937">
        <v>46081</v>
      </c>
      <c r="G1734" s="937">
        <v>46128</v>
      </c>
      <c r="H1734" s="937">
        <v>0</v>
      </c>
      <c r="I1734" s="936">
        <v>0</v>
      </c>
      <c r="J1734" s="936">
        <v>0</v>
      </c>
      <c r="K1734" s="939">
        <v>1</v>
      </c>
      <c r="L1734" s="939">
        <v>1</v>
      </c>
      <c r="M1734" s="936">
        <v>0</v>
      </c>
      <c r="N1734" s="936">
        <v>0</v>
      </c>
      <c r="O1734" s="936">
        <v>0</v>
      </c>
      <c r="P1734" s="936" t="s">
        <v>364</v>
      </c>
      <c r="Q1734" s="936">
        <v>1</v>
      </c>
      <c r="R1734" s="936">
        <v>1</v>
      </c>
      <c r="S1734" s="936">
        <v>0</v>
      </c>
      <c r="T1734" s="936">
        <v>0</v>
      </c>
    </row>
    <row r="1735" spans="1:20" outlineLevel="5">
      <c r="A1735" s="936" t="s">
        <v>1861</v>
      </c>
      <c r="B1735" s="936" t="s">
        <v>440</v>
      </c>
      <c r="C1735" s="936">
        <v>35</v>
      </c>
      <c r="D1735" s="937">
        <v>46084</v>
      </c>
      <c r="E1735" s="937">
        <v>46130</v>
      </c>
      <c r="F1735" s="937">
        <v>46084</v>
      </c>
      <c r="G1735" s="937">
        <v>46128</v>
      </c>
      <c r="H1735" s="937">
        <v>0</v>
      </c>
      <c r="I1735" s="936">
        <v>0</v>
      </c>
      <c r="J1735" s="936">
        <v>0</v>
      </c>
      <c r="K1735" s="939">
        <v>1</v>
      </c>
      <c r="L1735" s="939">
        <v>1</v>
      </c>
      <c r="M1735" s="936">
        <v>0</v>
      </c>
      <c r="N1735" s="936">
        <v>0</v>
      </c>
      <c r="O1735" s="936">
        <v>0</v>
      </c>
      <c r="P1735" s="936" t="s">
        <v>364</v>
      </c>
      <c r="Q1735" s="936">
        <v>1</v>
      </c>
      <c r="R1735" s="936">
        <v>1</v>
      </c>
      <c r="S1735" s="936">
        <v>0</v>
      </c>
      <c r="T1735" s="936">
        <v>0</v>
      </c>
    </row>
    <row r="1736" spans="1:20" outlineLevel="5">
      <c r="A1736" s="936" t="s">
        <v>1864</v>
      </c>
      <c r="B1736" s="936" t="s">
        <v>446</v>
      </c>
      <c r="C1736" s="936">
        <v>33</v>
      </c>
      <c r="D1736" s="937">
        <v>46086</v>
      </c>
      <c r="E1736" s="937">
        <v>46130</v>
      </c>
      <c r="F1736" s="937">
        <v>46086</v>
      </c>
      <c r="G1736" s="937">
        <v>46128</v>
      </c>
      <c r="H1736" s="937">
        <v>0</v>
      </c>
      <c r="I1736" s="936">
        <v>0</v>
      </c>
      <c r="J1736" s="936">
        <v>0</v>
      </c>
      <c r="K1736" s="939">
        <v>1</v>
      </c>
      <c r="L1736" s="939">
        <v>1</v>
      </c>
      <c r="M1736" s="936">
        <v>0</v>
      </c>
      <c r="N1736" s="936">
        <v>0</v>
      </c>
      <c r="O1736" s="936">
        <v>0</v>
      </c>
      <c r="P1736" s="936" t="s">
        <v>364</v>
      </c>
      <c r="Q1736" s="936">
        <v>1</v>
      </c>
      <c r="R1736" s="936">
        <v>1</v>
      </c>
      <c r="S1736" s="936">
        <v>0</v>
      </c>
      <c r="T1736" s="936">
        <v>0</v>
      </c>
    </row>
    <row r="1737" spans="1:20" outlineLevel="5">
      <c r="A1737" s="936" t="s">
        <v>1865</v>
      </c>
      <c r="B1737" s="936" t="s">
        <v>448</v>
      </c>
      <c r="C1737" s="936">
        <v>33</v>
      </c>
      <c r="D1737" s="937">
        <v>46086</v>
      </c>
      <c r="E1737" s="937">
        <v>46130</v>
      </c>
      <c r="F1737" s="937">
        <v>46086</v>
      </c>
      <c r="G1737" s="937">
        <v>46128</v>
      </c>
      <c r="H1737" s="937">
        <v>0</v>
      </c>
      <c r="I1737" s="936">
        <v>0</v>
      </c>
      <c r="J1737" s="936">
        <v>0</v>
      </c>
      <c r="K1737" s="939">
        <v>1</v>
      </c>
      <c r="L1737" s="939">
        <v>1</v>
      </c>
      <c r="M1737" s="936">
        <v>0</v>
      </c>
      <c r="N1737" s="936">
        <v>0</v>
      </c>
      <c r="O1737" s="936">
        <v>0</v>
      </c>
      <c r="P1737" s="936" t="s">
        <v>364</v>
      </c>
      <c r="Q1737" s="936">
        <v>1</v>
      </c>
      <c r="R1737" s="936">
        <v>1</v>
      </c>
      <c r="S1737" s="936">
        <v>0</v>
      </c>
      <c r="T1737" s="936">
        <v>0</v>
      </c>
    </row>
    <row r="1738" spans="1:20" outlineLevel="5">
      <c r="A1738" s="936" t="s">
        <v>1866</v>
      </c>
      <c r="B1738" s="936" t="s">
        <v>450</v>
      </c>
      <c r="C1738" s="936">
        <v>33</v>
      </c>
      <c r="D1738" s="937">
        <v>46086</v>
      </c>
      <c r="E1738" s="937">
        <v>46130</v>
      </c>
      <c r="F1738" s="937">
        <v>46086</v>
      </c>
      <c r="G1738" s="937">
        <v>46128</v>
      </c>
      <c r="H1738" s="937">
        <v>0</v>
      </c>
      <c r="I1738" s="936">
        <v>0</v>
      </c>
      <c r="J1738" s="936">
        <v>0</v>
      </c>
      <c r="K1738" s="939">
        <v>1</v>
      </c>
      <c r="L1738" s="939">
        <v>1</v>
      </c>
      <c r="M1738" s="936">
        <v>0</v>
      </c>
      <c r="N1738" s="936">
        <v>0</v>
      </c>
      <c r="O1738" s="936">
        <v>0</v>
      </c>
      <c r="P1738" s="936" t="s">
        <v>364</v>
      </c>
      <c r="Q1738" s="936">
        <v>1</v>
      </c>
      <c r="R1738" s="936">
        <v>1</v>
      </c>
      <c r="S1738" s="936">
        <v>0</v>
      </c>
      <c r="T1738" s="936">
        <v>0</v>
      </c>
    </row>
    <row r="1739" spans="1:20" outlineLevel="5">
      <c r="A1739" s="936" t="s">
        <v>1862</v>
      </c>
      <c r="B1739" s="936" t="s">
        <v>442</v>
      </c>
      <c r="C1739" s="936">
        <v>32</v>
      </c>
      <c r="D1739" s="937">
        <v>46088</v>
      </c>
      <c r="E1739" s="937">
        <v>46130</v>
      </c>
      <c r="F1739" s="937">
        <v>46088</v>
      </c>
      <c r="G1739" s="937">
        <v>46128</v>
      </c>
      <c r="H1739" s="937">
        <v>0</v>
      </c>
      <c r="I1739" s="936">
        <v>0</v>
      </c>
      <c r="J1739" s="936">
        <v>0</v>
      </c>
      <c r="K1739" s="939">
        <v>1</v>
      </c>
      <c r="L1739" s="939">
        <v>1</v>
      </c>
      <c r="M1739" s="936">
        <v>0</v>
      </c>
      <c r="N1739" s="936">
        <v>0</v>
      </c>
      <c r="O1739" s="936">
        <v>0</v>
      </c>
      <c r="P1739" s="936" t="s">
        <v>364</v>
      </c>
      <c r="Q1739" s="936">
        <v>1</v>
      </c>
      <c r="R1739" s="936">
        <v>1</v>
      </c>
      <c r="S1739" s="936">
        <v>0</v>
      </c>
      <c r="T1739" s="936">
        <v>0</v>
      </c>
    </row>
    <row r="1740" spans="1:20" outlineLevel="5">
      <c r="A1740" s="936" t="s">
        <v>1867</v>
      </c>
      <c r="B1740" s="936" t="s">
        <v>452</v>
      </c>
      <c r="C1740" s="936">
        <v>32</v>
      </c>
      <c r="D1740" s="937">
        <v>46088</v>
      </c>
      <c r="E1740" s="937">
        <v>46130</v>
      </c>
      <c r="F1740" s="937">
        <v>46088</v>
      </c>
      <c r="G1740" s="937">
        <v>46128</v>
      </c>
      <c r="H1740" s="937">
        <v>0</v>
      </c>
      <c r="I1740" s="936">
        <v>0</v>
      </c>
      <c r="J1740" s="936">
        <v>0</v>
      </c>
      <c r="K1740" s="939">
        <v>1</v>
      </c>
      <c r="L1740" s="939">
        <v>1</v>
      </c>
      <c r="M1740" s="936">
        <v>0</v>
      </c>
      <c r="N1740" s="936">
        <v>0</v>
      </c>
      <c r="O1740" s="936">
        <v>0</v>
      </c>
      <c r="P1740" s="936" t="s">
        <v>364</v>
      </c>
      <c r="Q1740" s="936">
        <v>1</v>
      </c>
      <c r="R1740" s="936">
        <v>1</v>
      </c>
      <c r="S1740" s="936">
        <v>0</v>
      </c>
      <c r="T1740" s="936">
        <v>0</v>
      </c>
    </row>
    <row r="1741" spans="1:20" outlineLevel="5">
      <c r="A1741" s="936" t="s">
        <v>1868</v>
      </c>
      <c r="B1741" s="936" t="s">
        <v>454</v>
      </c>
      <c r="C1741" s="936">
        <v>31</v>
      </c>
      <c r="D1741" s="937">
        <v>46089</v>
      </c>
      <c r="E1741" s="937">
        <v>46130</v>
      </c>
      <c r="F1741" s="937">
        <v>46089</v>
      </c>
      <c r="G1741" s="937">
        <v>46128</v>
      </c>
      <c r="H1741" s="937">
        <v>0</v>
      </c>
      <c r="I1741" s="936">
        <v>0</v>
      </c>
      <c r="J1741" s="936">
        <v>0</v>
      </c>
      <c r="K1741" s="939">
        <v>1</v>
      </c>
      <c r="L1741" s="939">
        <v>1</v>
      </c>
      <c r="M1741" s="936">
        <v>0</v>
      </c>
      <c r="N1741" s="936">
        <v>0</v>
      </c>
      <c r="O1741" s="936">
        <v>0</v>
      </c>
      <c r="P1741" s="936" t="s">
        <v>364</v>
      </c>
      <c r="Q1741" s="936">
        <v>1</v>
      </c>
      <c r="R1741" s="936">
        <v>1</v>
      </c>
      <c r="S1741" s="936">
        <v>0</v>
      </c>
      <c r="T1741" s="936">
        <v>0</v>
      </c>
    </row>
    <row r="1742" spans="1:20" outlineLevel="5">
      <c r="A1742" s="996" t="s">
        <v>1860</v>
      </c>
      <c r="B1742" s="996" t="s">
        <v>438</v>
      </c>
      <c r="C1742" s="996">
        <v>31</v>
      </c>
      <c r="D1742" s="997">
        <v>46089</v>
      </c>
      <c r="E1742" s="997">
        <v>46130</v>
      </c>
      <c r="F1742" s="997">
        <v>46089</v>
      </c>
      <c r="G1742" s="997">
        <v>46128</v>
      </c>
      <c r="H1742" s="997">
        <v>0</v>
      </c>
      <c r="I1742" s="996">
        <v>0</v>
      </c>
      <c r="J1742" s="997">
        <v>0</v>
      </c>
      <c r="K1742" s="999">
        <v>1</v>
      </c>
      <c r="L1742" s="999">
        <v>1</v>
      </c>
      <c r="M1742" s="996">
        <v>0</v>
      </c>
      <c r="N1742" s="996">
        <v>0</v>
      </c>
      <c r="O1742" s="996">
        <v>0</v>
      </c>
      <c r="P1742" s="996" t="s">
        <v>364</v>
      </c>
      <c r="Q1742" s="996">
        <v>1</v>
      </c>
      <c r="R1742" s="996">
        <v>1</v>
      </c>
      <c r="S1742" s="996">
        <v>0</v>
      </c>
      <c r="T1742" s="996">
        <v>0</v>
      </c>
    </row>
    <row r="1743" spans="1:20" outlineLevel="5">
      <c r="A1743" s="936" t="s">
        <v>1863</v>
      </c>
      <c r="B1743" s="936" t="s">
        <v>444</v>
      </c>
      <c r="C1743" s="936">
        <v>29</v>
      </c>
      <c r="D1743" s="937">
        <v>46091</v>
      </c>
      <c r="E1743" s="937">
        <v>46130</v>
      </c>
      <c r="F1743" s="937">
        <v>46091</v>
      </c>
      <c r="G1743" s="937">
        <v>46128</v>
      </c>
      <c r="H1743" s="937">
        <v>0</v>
      </c>
      <c r="I1743" s="936">
        <v>0</v>
      </c>
      <c r="J1743" s="937">
        <v>0</v>
      </c>
      <c r="K1743" s="939">
        <v>1</v>
      </c>
      <c r="L1743" s="939">
        <v>1</v>
      </c>
      <c r="M1743" s="936">
        <v>0</v>
      </c>
      <c r="N1743" s="936">
        <v>0</v>
      </c>
      <c r="O1743" s="936">
        <v>0</v>
      </c>
      <c r="P1743" s="936" t="s">
        <v>364</v>
      </c>
      <c r="Q1743" s="936">
        <v>1</v>
      </c>
      <c r="R1743" s="936">
        <v>1</v>
      </c>
      <c r="S1743" s="936">
        <v>0</v>
      </c>
      <c r="T1743" s="936">
        <v>0</v>
      </c>
    </row>
    <row r="1744" spans="1:20" outlineLevel="4">
      <c r="A1744" s="981" t="s">
        <v>420</v>
      </c>
      <c r="B1744" s="981"/>
      <c r="C1744" s="981">
        <v>7</v>
      </c>
      <c r="D1744" s="982">
        <v>46239</v>
      </c>
      <c r="E1744" s="982">
        <v>46246</v>
      </c>
      <c r="F1744" s="982">
        <v>46240</v>
      </c>
      <c r="G1744" s="982">
        <v>46267</v>
      </c>
      <c r="H1744" s="982">
        <v>0</v>
      </c>
      <c r="I1744" s="981">
        <v>0</v>
      </c>
      <c r="J1744" s="982">
        <v>0</v>
      </c>
      <c r="K1744" s="984">
        <v>0</v>
      </c>
      <c r="L1744" s="984">
        <v>0</v>
      </c>
      <c r="M1744" s="981">
        <v>0</v>
      </c>
      <c r="N1744" s="981">
        <v>0</v>
      </c>
      <c r="O1744" s="981">
        <v>0</v>
      </c>
      <c r="P1744" s="981"/>
      <c r="Q1744" s="981">
        <v>3</v>
      </c>
      <c r="R1744" s="981">
        <v>3</v>
      </c>
      <c r="S1744" s="981">
        <v>0</v>
      </c>
      <c r="T1744" s="981">
        <v>0</v>
      </c>
    </row>
    <row r="1745" spans="1:20" outlineLevel="5">
      <c r="A1745" s="936" t="s">
        <v>1869</v>
      </c>
      <c r="B1745" s="936" t="s">
        <v>456</v>
      </c>
      <c r="C1745" s="936">
        <v>7</v>
      </c>
      <c r="D1745" s="937">
        <v>46239</v>
      </c>
      <c r="E1745" s="937">
        <v>46246</v>
      </c>
      <c r="F1745" s="937">
        <v>46240</v>
      </c>
      <c r="G1745" s="937">
        <v>46267</v>
      </c>
      <c r="H1745" s="937">
        <v>0</v>
      </c>
      <c r="I1745" s="936">
        <v>0</v>
      </c>
      <c r="J1745" s="937">
        <v>0</v>
      </c>
      <c r="K1745" s="939">
        <v>1</v>
      </c>
      <c r="L1745" s="939">
        <v>1</v>
      </c>
      <c r="M1745" s="936">
        <v>0</v>
      </c>
      <c r="N1745" s="936">
        <v>0</v>
      </c>
      <c r="O1745" s="936">
        <v>0</v>
      </c>
      <c r="P1745" s="936" t="s">
        <v>364</v>
      </c>
      <c r="Q1745" s="936">
        <v>1</v>
      </c>
      <c r="R1745" s="936">
        <v>1</v>
      </c>
      <c r="S1745" s="936">
        <v>0</v>
      </c>
      <c r="T1745" s="936">
        <v>0</v>
      </c>
    </row>
    <row r="1746" spans="1:20" outlineLevel="5">
      <c r="A1746" s="996" t="s">
        <v>1870</v>
      </c>
      <c r="B1746" s="996" t="s">
        <v>458</v>
      </c>
      <c r="C1746" s="996">
        <v>7</v>
      </c>
      <c r="D1746" s="997">
        <v>46239</v>
      </c>
      <c r="E1746" s="997">
        <v>46246</v>
      </c>
      <c r="F1746" s="997">
        <v>46240</v>
      </c>
      <c r="G1746" s="997">
        <v>46267</v>
      </c>
      <c r="H1746" s="997">
        <v>0</v>
      </c>
      <c r="I1746" s="996">
        <v>0</v>
      </c>
      <c r="J1746" s="996">
        <v>0</v>
      </c>
      <c r="K1746" s="999">
        <v>1</v>
      </c>
      <c r="L1746" s="999">
        <v>1</v>
      </c>
      <c r="M1746" s="996">
        <v>0</v>
      </c>
      <c r="N1746" s="996">
        <v>0</v>
      </c>
      <c r="O1746" s="996">
        <v>0</v>
      </c>
      <c r="P1746" s="996" t="s">
        <v>364</v>
      </c>
      <c r="Q1746" s="996">
        <v>1</v>
      </c>
      <c r="R1746" s="996">
        <v>1</v>
      </c>
      <c r="S1746" s="996">
        <v>0</v>
      </c>
      <c r="T1746" s="996">
        <v>0</v>
      </c>
    </row>
    <row r="1747" spans="1:20" outlineLevel="5">
      <c r="A1747" s="936" t="s">
        <v>1871</v>
      </c>
      <c r="B1747" s="936" t="s">
        <v>460</v>
      </c>
      <c r="C1747" s="936">
        <v>7</v>
      </c>
      <c r="D1747" s="937">
        <v>46239</v>
      </c>
      <c r="E1747" s="937">
        <v>46246</v>
      </c>
      <c r="F1747" s="937">
        <v>46240</v>
      </c>
      <c r="G1747" s="937">
        <v>46267</v>
      </c>
      <c r="H1747" s="937">
        <v>0</v>
      </c>
      <c r="I1747" s="936">
        <v>0</v>
      </c>
      <c r="J1747" s="936">
        <v>0</v>
      </c>
      <c r="K1747" s="939">
        <v>1</v>
      </c>
      <c r="L1747" s="939">
        <v>1</v>
      </c>
      <c r="M1747" s="936">
        <v>0</v>
      </c>
      <c r="N1747" s="936">
        <v>0</v>
      </c>
      <c r="O1747" s="936">
        <v>0</v>
      </c>
      <c r="P1747" s="936" t="s">
        <v>364</v>
      </c>
      <c r="Q1747" s="936">
        <v>1</v>
      </c>
      <c r="R1747" s="936">
        <v>1</v>
      </c>
      <c r="S1747" s="936">
        <v>0</v>
      </c>
      <c r="T1747" s="936">
        <v>0</v>
      </c>
    </row>
    <row r="1748" spans="1:20" outlineLevel="3">
      <c r="A1748" s="972" t="s">
        <v>461</v>
      </c>
      <c r="B1748" s="972"/>
      <c r="C1748" s="972">
        <v>39</v>
      </c>
      <c r="D1748" s="973">
        <v>46079</v>
      </c>
      <c r="E1748" s="973">
        <v>46130</v>
      </c>
      <c r="F1748" s="973">
        <v>46079</v>
      </c>
      <c r="G1748" s="973">
        <v>46128</v>
      </c>
      <c r="H1748" s="973">
        <v>0</v>
      </c>
      <c r="I1748" s="972">
        <v>0</v>
      </c>
      <c r="J1748" s="972">
        <v>0</v>
      </c>
      <c r="K1748" s="975">
        <v>0</v>
      </c>
      <c r="L1748" s="975">
        <v>0</v>
      </c>
      <c r="M1748" s="972">
        <v>0</v>
      </c>
      <c r="N1748" s="972">
        <v>0</v>
      </c>
      <c r="O1748" s="972">
        <v>0</v>
      </c>
      <c r="P1748" s="972"/>
      <c r="Q1748" s="972">
        <v>13</v>
      </c>
      <c r="R1748" s="972">
        <v>13</v>
      </c>
      <c r="S1748" s="972">
        <v>0</v>
      </c>
      <c r="T1748" s="972">
        <v>0</v>
      </c>
    </row>
    <row r="1749" spans="1:20" outlineLevel="4">
      <c r="A1749" s="936" t="s">
        <v>1880</v>
      </c>
      <c r="B1749" s="936" t="s">
        <v>479</v>
      </c>
      <c r="C1749" s="936">
        <v>39</v>
      </c>
      <c r="D1749" s="937">
        <v>46079</v>
      </c>
      <c r="E1749" s="937">
        <v>46130</v>
      </c>
      <c r="F1749" s="937">
        <v>46079</v>
      </c>
      <c r="G1749" s="937">
        <v>46128</v>
      </c>
      <c r="H1749" s="937">
        <v>0</v>
      </c>
      <c r="I1749" s="936">
        <v>0</v>
      </c>
      <c r="J1749" s="936">
        <v>0</v>
      </c>
      <c r="K1749" s="939">
        <v>1</v>
      </c>
      <c r="L1749" s="939">
        <v>1</v>
      </c>
      <c r="M1749" s="936">
        <v>0</v>
      </c>
      <c r="N1749" s="936">
        <v>0</v>
      </c>
      <c r="O1749" s="936">
        <v>0</v>
      </c>
      <c r="P1749" s="936" t="s">
        <v>364</v>
      </c>
      <c r="Q1749" s="936">
        <v>1</v>
      </c>
      <c r="R1749" s="936">
        <v>1</v>
      </c>
      <c r="S1749" s="936">
        <v>0</v>
      </c>
      <c r="T1749" s="936">
        <v>0</v>
      </c>
    </row>
    <row r="1750" spans="1:20" outlineLevel="4">
      <c r="A1750" s="936" t="s">
        <v>1881</v>
      </c>
      <c r="B1750" s="936" t="s">
        <v>481</v>
      </c>
      <c r="C1750" s="936">
        <v>39</v>
      </c>
      <c r="D1750" s="937">
        <v>46079</v>
      </c>
      <c r="E1750" s="937">
        <v>46130</v>
      </c>
      <c r="F1750" s="937">
        <v>46079</v>
      </c>
      <c r="G1750" s="937">
        <v>46128</v>
      </c>
      <c r="H1750" s="937">
        <v>0</v>
      </c>
      <c r="I1750" s="936">
        <v>0</v>
      </c>
      <c r="J1750" s="936">
        <v>0</v>
      </c>
      <c r="K1750" s="939">
        <v>1</v>
      </c>
      <c r="L1750" s="939">
        <v>1</v>
      </c>
      <c r="M1750" s="936">
        <v>0</v>
      </c>
      <c r="N1750" s="936">
        <v>0</v>
      </c>
      <c r="O1750" s="936">
        <v>0</v>
      </c>
      <c r="P1750" s="936" t="s">
        <v>364</v>
      </c>
      <c r="Q1750" s="936">
        <v>1</v>
      </c>
      <c r="R1750" s="936">
        <v>1</v>
      </c>
      <c r="S1750" s="936">
        <v>0</v>
      </c>
      <c r="T1750" s="936">
        <v>0</v>
      </c>
    </row>
    <row r="1751" spans="1:20" outlineLevel="4">
      <c r="A1751" s="936" t="s">
        <v>1883</v>
      </c>
      <c r="B1751" s="936" t="s">
        <v>485</v>
      </c>
      <c r="C1751" s="936">
        <v>39</v>
      </c>
      <c r="D1751" s="937">
        <v>46079</v>
      </c>
      <c r="E1751" s="937">
        <v>46130</v>
      </c>
      <c r="F1751" s="937">
        <v>46079</v>
      </c>
      <c r="G1751" s="937">
        <v>46128</v>
      </c>
      <c r="H1751" s="937">
        <v>0</v>
      </c>
      <c r="I1751" s="936">
        <v>0</v>
      </c>
      <c r="J1751" s="936">
        <v>0</v>
      </c>
      <c r="K1751" s="939">
        <v>1</v>
      </c>
      <c r="L1751" s="939">
        <v>1</v>
      </c>
      <c r="M1751" s="936">
        <v>0</v>
      </c>
      <c r="N1751" s="936">
        <v>0</v>
      </c>
      <c r="O1751" s="936">
        <v>0</v>
      </c>
      <c r="P1751" s="936" t="s">
        <v>364</v>
      </c>
      <c r="Q1751" s="936">
        <v>1</v>
      </c>
      <c r="R1751" s="936">
        <v>1</v>
      </c>
      <c r="S1751" s="936">
        <v>0</v>
      </c>
      <c r="T1751" s="936">
        <v>0</v>
      </c>
    </row>
    <row r="1752" spans="1:20" outlineLevel="4">
      <c r="A1752" s="936" t="s">
        <v>1876</v>
      </c>
      <c r="B1752" s="936" t="s">
        <v>471</v>
      </c>
      <c r="C1752" s="936">
        <v>39</v>
      </c>
      <c r="D1752" s="937">
        <v>46079</v>
      </c>
      <c r="E1752" s="937">
        <v>46130</v>
      </c>
      <c r="F1752" s="937">
        <v>46079</v>
      </c>
      <c r="G1752" s="937">
        <v>46128</v>
      </c>
      <c r="H1752" s="937">
        <v>0</v>
      </c>
      <c r="I1752" s="936">
        <v>0</v>
      </c>
      <c r="J1752" s="936">
        <v>0</v>
      </c>
      <c r="K1752" s="939">
        <v>1</v>
      </c>
      <c r="L1752" s="939">
        <v>1</v>
      </c>
      <c r="M1752" s="936">
        <v>0</v>
      </c>
      <c r="N1752" s="936">
        <v>0</v>
      </c>
      <c r="O1752" s="936">
        <v>0</v>
      </c>
      <c r="P1752" s="936" t="s">
        <v>364</v>
      </c>
      <c r="Q1752" s="936">
        <v>1</v>
      </c>
      <c r="R1752" s="936">
        <v>1</v>
      </c>
      <c r="S1752" s="936">
        <v>0</v>
      </c>
      <c r="T1752" s="936">
        <v>0</v>
      </c>
    </row>
    <row r="1753" spans="1:20" outlineLevel="4">
      <c r="A1753" s="936" t="s">
        <v>1872</v>
      </c>
      <c r="B1753" s="936" t="s">
        <v>463</v>
      </c>
      <c r="C1753" s="936">
        <v>38</v>
      </c>
      <c r="D1753" s="937">
        <v>46081</v>
      </c>
      <c r="E1753" s="937">
        <v>46130</v>
      </c>
      <c r="F1753" s="937">
        <v>46081</v>
      </c>
      <c r="G1753" s="937">
        <v>46128</v>
      </c>
      <c r="H1753" s="937">
        <v>0</v>
      </c>
      <c r="I1753" s="936">
        <v>0</v>
      </c>
      <c r="J1753" s="936">
        <v>0</v>
      </c>
      <c r="K1753" s="939">
        <v>1</v>
      </c>
      <c r="L1753" s="939">
        <v>1</v>
      </c>
      <c r="M1753" s="936">
        <v>0</v>
      </c>
      <c r="N1753" s="936">
        <v>0</v>
      </c>
      <c r="O1753" s="936">
        <v>0</v>
      </c>
      <c r="P1753" s="936" t="s">
        <v>364</v>
      </c>
      <c r="Q1753" s="936">
        <v>1</v>
      </c>
      <c r="R1753" s="936">
        <v>1</v>
      </c>
      <c r="S1753" s="936">
        <v>0</v>
      </c>
      <c r="T1753" s="936">
        <v>0</v>
      </c>
    </row>
    <row r="1754" spans="1:20" outlineLevel="4">
      <c r="A1754" s="936" t="s">
        <v>1879</v>
      </c>
      <c r="B1754" s="936" t="s">
        <v>477</v>
      </c>
      <c r="C1754" s="936">
        <v>38</v>
      </c>
      <c r="D1754" s="937">
        <v>46081</v>
      </c>
      <c r="E1754" s="937">
        <v>46130</v>
      </c>
      <c r="F1754" s="937">
        <v>46081</v>
      </c>
      <c r="G1754" s="937">
        <v>46128</v>
      </c>
      <c r="H1754" s="937">
        <v>0</v>
      </c>
      <c r="I1754" s="936">
        <v>0</v>
      </c>
      <c r="J1754" s="936">
        <v>0</v>
      </c>
      <c r="K1754" s="939">
        <v>1</v>
      </c>
      <c r="L1754" s="939">
        <v>1</v>
      </c>
      <c r="M1754" s="936">
        <v>0</v>
      </c>
      <c r="N1754" s="936">
        <v>0</v>
      </c>
      <c r="O1754" s="936">
        <v>0</v>
      </c>
      <c r="P1754" s="936" t="s">
        <v>364</v>
      </c>
      <c r="Q1754" s="936">
        <v>1</v>
      </c>
      <c r="R1754" s="936">
        <v>1</v>
      </c>
      <c r="S1754" s="936">
        <v>0</v>
      </c>
      <c r="T1754" s="936">
        <v>0</v>
      </c>
    </row>
    <row r="1755" spans="1:20" outlineLevel="4">
      <c r="A1755" s="936" t="s">
        <v>1882</v>
      </c>
      <c r="B1755" s="936" t="s">
        <v>483</v>
      </c>
      <c r="C1755" s="936">
        <v>38</v>
      </c>
      <c r="D1755" s="937">
        <v>46081</v>
      </c>
      <c r="E1755" s="937">
        <v>46130</v>
      </c>
      <c r="F1755" s="937">
        <v>46081</v>
      </c>
      <c r="G1755" s="937">
        <v>46128</v>
      </c>
      <c r="H1755" s="937">
        <v>0</v>
      </c>
      <c r="I1755" s="936">
        <v>0</v>
      </c>
      <c r="J1755" s="936">
        <v>0</v>
      </c>
      <c r="K1755" s="939">
        <v>1</v>
      </c>
      <c r="L1755" s="939">
        <v>1</v>
      </c>
      <c r="M1755" s="936">
        <v>0</v>
      </c>
      <c r="N1755" s="936">
        <v>0</v>
      </c>
      <c r="O1755" s="936">
        <v>0</v>
      </c>
      <c r="P1755" s="936" t="s">
        <v>364</v>
      </c>
      <c r="Q1755" s="936">
        <v>1</v>
      </c>
      <c r="R1755" s="936">
        <v>1</v>
      </c>
      <c r="S1755" s="936">
        <v>0</v>
      </c>
      <c r="T1755" s="936">
        <v>0</v>
      </c>
    </row>
    <row r="1756" spans="1:20" outlineLevel="4">
      <c r="A1756" s="936" t="s">
        <v>1884</v>
      </c>
      <c r="B1756" s="936" t="s">
        <v>487</v>
      </c>
      <c r="C1756" s="936">
        <v>38</v>
      </c>
      <c r="D1756" s="937">
        <v>46081</v>
      </c>
      <c r="E1756" s="937">
        <v>46130</v>
      </c>
      <c r="F1756" s="937">
        <v>46081</v>
      </c>
      <c r="G1756" s="937">
        <v>46128</v>
      </c>
      <c r="H1756" s="937">
        <v>0</v>
      </c>
      <c r="I1756" s="936">
        <v>0</v>
      </c>
      <c r="J1756" s="936">
        <v>0</v>
      </c>
      <c r="K1756" s="939">
        <v>1</v>
      </c>
      <c r="L1756" s="939">
        <v>1</v>
      </c>
      <c r="M1756" s="936">
        <v>0</v>
      </c>
      <c r="N1756" s="936">
        <v>0</v>
      </c>
      <c r="O1756" s="936">
        <v>0</v>
      </c>
      <c r="P1756" s="936" t="s">
        <v>364</v>
      </c>
      <c r="Q1756" s="936">
        <v>1</v>
      </c>
      <c r="R1756" s="936">
        <v>1</v>
      </c>
      <c r="S1756" s="936">
        <v>0</v>
      </c>
      <c r="T1756" s="936">
        <v>0</v>
      </c>
    </row>
    <row r="1757" spans="1:20" outlineLevel="4">
      <c r="A1757" s="936" t="s">
        <v>1873</v>
      </c>
      <c r="B1757" s="936" t="s">
        <v>465</v>
      </c>
      <c r="C1757" s="936">
        <v>38</v>
      </c>
      <c r="D1757" s="937">
        <v>46081</v>
      </c>
      <c r="E1757" s="937">
        <v>46130</v>
      </c>
      <c r="F1757" s="937">
        <v>46081</v>
      </c>
      <c r="G1757" s="937">
        <v>46128</v>
      </c>
      <c r="H1757" s="937">
        <v>0</v>
      </c>
      <c r="I1757" s="936">
        <v>0</v>
      </c>
      <c r="J1757" s="936">
        <v>0</v>
      </c>
      <c r="K1757" s="939">
        <v>1</v>
      </c>
      <c r="L1757" s="939">
        <v>1</v>
      </c>
      <c r="M1757" s="936">
        <v>0</v>
      </c>
      <c r="N1757" s="936">
        <v>0</v>
      </c>
      <c r="O1757" s="936">
        <v>0</v>
      </c>
      <c r="P1757" s="936" t="s">
        <v>364</v>
      </c>
      <c r="Q1757" s="936">
        <v>1</v>
      </c>
      <c r="R1757" s="936">
        <v>1</v>
      </c>
      <c r="S1757" s="936">
        <v>0</v>
      </c>
      <c r="T1757" s="936">
        <v>0</v>
      </c>
    </row>
    <row r="1758" spans="1:20" outlineLevel="4">
      <c r="A1758" s="936" t="s">
        <v>1874</v>
      </c>
      <c r="B1758" s="936" t="s">
        <v>467</v>
      </c>
      <c r="C1758" s="936">
        <v>38</v>
      </c>
      <c r="D1758" s="937">
        <v>46081</v>
      </c>
      <c r="E1758" s="937">
        <v>46130</v>
      </c>
      <c r="F1758" s="937">
        <v>46081</v>
      </c>
      <c r="G1758" s="937">
        <v>46128</v>
      </c>
      <c r="H1758" s="937">
        <v>0</v>
      </c>
      <c r="I1758" s="936">
        <v>0</v>
      </c>
      <c r="J1758" s="936">
        <v>0</v>
      </c>
      <c r="K1758" s="939">
        <v>1</v>
      </c>
      <c r="L1758" s="939">
        <v>1</v>
      </c>
      <c r="M1758" s="936">
        <v>0</v>
      </c>
      <c r="N1758" s="936">
        <v>0</v>
      </c>
      <c r="O1758" s="936">
        <v>0</v>
      </c>
      <c r="P1758" s="936" t="s">
        <v>364</v>
      </c>
      <c r="Q1758" s="936">
        <v>1</v>
      </c>
      <c r="R1758" s="936">
        <v>1</v>
      </c>
      <c r="S1758" s="936">
        <v>0</v>
      </c>
      <c r="T1758" s="936">
        <v>0</v>
      </c>
    </row>
    <row r="1759" spans="1:20" outlineLevel="4">
      <c r="A1759" s="936" t="s">
        <v>1875</v>
      </c>
      <c r="B1759" s="936" t="s">
        <v>469</v>
      </c>
      <c r="C1759" s="936">
        <v>38</v>
      </c>
      <c r="D1759" s="937">
        <v>46081</v>
      </c>
      <c r="E1759" s="937">
        <v>46130</v>
      </c>
      <c r="F1759" s="937">
        <v>46081</v>
      </c>
      <c r="G1759" s="937">
        <v>46128</v>
      </c>
      <c r="H1759" s="937">
        <v>0</v>
      </c>
      <c r="I1759" s="936">
        <v>0</v>
      </c>
      <c r="J1759" s="936">
        <v>0</v>
      </c>
      <c r="K1759" s="939">
        <v>1</v>
      </c>
      <c r="L1759" s="939">
        <v>1</v>
      </c>
      <c r="M1759" s="936">
        <v>0</v>
      </c>
      <c r="N1759" s="936">
        <v>0</v>
      </c>
      <c r="O1759" s="936">
        <v>0</v>
      </c>
      <c r="P1759" s="936" t="s">
        <v>364</v>
      </c>
      <c r="Q1759" s="936">
        <v>1</v>
      </c>
      <c r="R1759" s="936">
        <v>1</v>
      </c>
      <c r="S1759" s="936">
        <v>0</v>
      </c>
      <c r="T1759" s="936">
        <v>0</v>
      </c>
    </row>
    <row r="1760" spans="1:20" outlineLevel="4">
      <c r="A1760" s="1000" t="s">
        <v>1877</v>
      </c>
      <c r="B1760" s="1000" t="s">
        <v>473</v>
      </c>
      <c r="C1760" s="1000">
        <v>30</v>
      </c>
      <c r="D1760" s="1001">
        <v>46090</v>
      </c>
      <c r="E1760" s="1001">
        <v>46130</v>
      </c>
      <c r="F1760" s="1001">
        <v>46090</v>
      </c>
      <c r="G1760" s="1001">
        <v>46128</v>
      </c>
      <c r="H1760" s="1001">
        <v>0</v>
      </c>
      <c r="I1760" s="1000">
        <v>0</v>
      </c>
      <c r="J1760" s="1000">
        <v>0</v>
      </c>
      <c r="K1760" s="1004">
        <v>1</v>
      </c>
      <c r="L1760" s="1004">
        <v>1</v>
      </c>
      <c r="M1760" s="1000">
        <v>0</v>
      </c>
      <c r="N1760" s="1000">
        <v>0</v>
      </c>
      <c r="O1760" s="1000">
        <v>0</v>
      </c>
      <c r="P1760" s="1000" t="s">
        <v>364</v>
      </c>
      <c r="Q1760" s="1000">
        <v>1</v>
      </c>
      <c r="R1760" s="1000">
        <v>1</v>
      </c>
      <c r="S1760" s="1000">
        <v>0</v>
      </c>
      <c r="T1760" s="1000">
        <v>0</v>
      </c>
    </row>
    <row r="1761" spans="1:20" outlineLevel="4">
      <c r="A1761" s="1000" t="s">
        <v>1878</v>
      </c>
      <c r="B1761" s="1000" t="s">
        <v>475</v>
      </c>
      <c r="C1761" s="1000">
        <v>24</v>
      </c>
      <c r="D1761" s="1001">
        <v>46097</v>
      </c>
      <c r="E1761" s="1001">
        <v>46130</v>
      </c>
      <c r="F1761" s="1001">
        <v>46097</v>
      </c>
      <c r="G1761" s="1001">
        <v>46128</v>
      </c>
      <c r="H1761" s="1001">
        <v>0</v>
      </c>
      <c r="I1761" s="1000">
        <v>0</v>
      </c>
      <c r="J1761" s="1000">
        <v>0</v>
      </c>
      <c r="K1761" s="1004">
        <v>1</v>
      </c>
      <c r="L1761" s="1004">
        <v>1</v>
      </c>
      <c r="M1761" s="1000">
        <v>0</v>
      </c>
      <c r="N1761" s="1000">
        <v>0</v>
      </c>
      <c r="O1761" s="1000">
        <v>0</v>
      </c>
      <c r="P1761" s="1000" t="s">
        <v>364</v>
      </c>
      <c r="Q1761" s="1000">
        <v>1</v>
      </c>
      <c r="R1761" s="1000">
        <v>1</v>
      </c>
      <c r="S1761" s="1000">
        <v>0</v>
      </c>
      <c r="T1761" s="1000">
        <v>0</v>
      </c>
    </row>
    <row r="1762" spans="1:20" outlineLevel="3">
      <c r="A1762" s="967" t="s">
        <v>488</v>
      </c>
      <c r="B1762" s="967"/>
      <c r="C1762" s="967">
        <v>110</v>
      </c>
      <c r="D1762" s="968">
        <v>46090</v>
      </c>
      <c r="E1762" s="968">
        <v>46226</v>
      </c>
      <c r="F1762" s="968">
        <v>46090</v>
      </c>
      <c r="G1762" s="968">
        <v>46221</v>
      </c>
      <c r="H1762" s="968">
        <v>0</v>
      </c>
      <c r="I1762" s="967">
        <v>0</v>
      </c>
      <c r="J1762" s="967">
        <v>0</v>
      </c>
      <c r="K1762" s="971">
        <v>0</v>
      </c>
      <c r="L1762" s="971">
        <v>0</v>
      </c>
      <c r="M1762" s="967">
        <v>0</v>
      </c>
      <c r="N1762" s="967">
        <v>0</v>
      </c>
      <c r="O1762" s="967">
        <v>0</v>
      </c>
      <c r="P1762" s="967"/>
      <c r="Q1762" s="967">
        <v>10</v>
      </c>
      <c r="R1762" s="967">
        <v>10</v>
      </c>
      <c r="S1762" s="967">
        <v>0</v>
      </c>
      <c r="T1762" s="967">
        <v>0</v>
      </c>
    </row>
    <row r="1763" spans="1:20" outlineLevel="4">
      <c r="A1763" s="981" t="s">
        <v>489</v>
      </c>
      <c r="B1763" s="981"/>
      <c r="C1763" s="981">
        <v>27</v>
      </c>
      <c r="D1763" s="982">
        <v>46090</v>
      </c>
      <c r="E1763" s="982">
        <v>46126</v>
      </c>
      <c r="F1763" s="982">
        <v>46090</v>
      </c>
      <c r="G1763" s="982">
        <v>46125</v>
      </c>
      <c r="H1763" s="982">
        <v>0</v>
      </c>
      <c r="I1763" s="981">
        <v>0</v>
      </c>
      <c r="J1763" s="981">
        <v>0</v>
      </c>
      <c r="K1763" s="984">
        <v>0</v>
      </c>
      <c r="L1763" s="984">
        <v>0</v>
      </c>
      <c r="M1763" s="981">
        <v>0</v>
      </c>
      <c r="N1763" s="981">
        <v>0</v>
      </c>
      <c r="O1763" s="981">
        <v>0</v>
      </c>
      <c r="P1763" s="981"/>
      <c r="Q1763" s="981">
        <v>4</v>
      </c>
      <c r="R1763" s="981">
        <v>4</v>
      </c>
      <c r="S1763" s="981">
        <v>0</v>
      </c>
      <c r="T1763" s="981">
        <v>0</v>
      </c>
    </row>
    <row r="1764" spans="1:20" outlineLevel="5">
      <c r="A1764" s="936" t="s">
        <v>1885</v>
      </c>
      <c r="B1764" s="936" t="s">
        <v>491</v>
      </c>
      <c r="C1764" s="936">
        <v>27</v>
      </c>
      <c r="D1764" s="937">
        <v>46090</v>
      </c>
      <c r="E1764" s="937">
        <v>46126</v>
      </c>
      <c r="F1764" s="937">
        <v>46090</v>
      </c>
      <c r="G1764" s="937">
        <v>46125</v>
      </c>
      <c r="H1764" s="937">
        <v>0</v>
      </c>
      <c r="I1764" s="936">
        <v>0</v>
      </c>
      <c r="J1764" s="936">
        <v>0</v>
      </c>
      <c r="K1764" s="939">
        <v>1</v>
      </c>
      <c r="L1764" s="939">
        <v>1</v>
      </c>
      <c r="M1764" s="936">
        <v>0</v>
      </c>
      <c r="N1764" s="936">
        <v>0</v>
      </c>
      <c r="O1764" s="936">
        <v>0</v>
      </c>
      <c r="P1764" s="936" t="s">
        <v>364</v>
      </c>
      <c r="Q1764" s="936">
        <v>1</v>
      </c>
      <c r="R1764" s="936">
        <v>1</v>
      </c>
      <c r="S1764" s="936">
        <v>0</v>
      </c>
      <c r="T1764" s="936">
        <v>0</v>
      </c>
    </row>
    <row r="1765" spans="1:20" outlineLevel="5">
      <c r="A1765" s="936" t="s">
        <v>1887</v>
      </c>
      <c r="B1765" s="936" t="s">
        <v>495</v>
      </c>
      <c r="C1765" s="936">
        <v>26</v>
      </c>
      <c r="D1765" s="937">
        <v>46091</v>
      </c>
      <c r="E1765" s="937">
        <v>46126</v>
      </c>
      <c r="F1765" s="937">
        <v>46091</v>
      </c>
      <c r="G1765" s="937">
        <v>46125</v>
      </c>
      <c r="H1765" s="937">
        <v>0</v>
      </c>
      <c r="I1765" s="936">
        <v>0</v>
      </c>
      <c r="J1765" s="936">
        <v>0</v>
      </c>
      <c r="K1765" s="939">
        <v>1</v>
      </c>
      <c r="L1765" s="939">
        <v>1</v>
      </c>
      <c r="M1765" s="936">
        <v>0</v>
      </c>
      <c r="N1765" s="936">
        <v>0</v>
      </c>
      <c r="O1765" s="936">
        <v>0</v>
      </c>
      <c r="P1765" s="936" t="s">
        <v>364</v>
      </c>
      <c r="Q1765" s="936">
        <v>1</v>
      </c>
      <c r="R1765" s="936">
        <v>1</v>
      </c>
      <c r="S1765" s="936">
        <v>0</v>
      </c>
      <c r="T1765" s="936">
        <v>0</v>
      </c>
    </row>
    <row r="1766" spans="1:20" outlineLevel="5">
      <c r="A1766" s="996" t="s">
        <v>1888</v>
      </c>
      <c r="B1766" s="996" t="s">
        <v>497</v>
      </c>
      <c r="C1766" s="996">
        <v>23</v>
      </c>
      <c r="D1766" s="997">
        <v>46095</v>
      </c>
      <c r="E1766" s="997">
        <v>46126</v>
      </c>
      <c r="F1766" s="997">
        <v>46095</v>
      </c>
      <c r="G1766" s="997">
        <v>46125</v>
      </c>
      <c r="H1766" s="997">
        <v>0</v>
      </c>
      <c r="I1766" s="996">
        <v>0</v>
      </c>
      <c r="J1766" s="996">
        <v>0</v>
      </c>
      <c r="K1766" s="999">
        <v>1</v>
      </c>
      <c r="L1766" s="999">
        <v>1</v>
      </c>
      <c r="M1766" s="996">
        <v>0</v>
      </c>
      <c r="N1766" s="996">
        <v>0</v>
      </c>
      <c r="O1766" s="996">
        <v>0</v>
      </c>
      <c r="P1766" s="996" t="s">
        <v>364</v>
      </c>
      <c r="Q1766" s="996">
        <v>1</v>
      </c>
      <c r="R1766" s="996">
        <v>1</v>
      </c>
      <c r="S1766" s="996">
        <v>0</v>
      </c>
      <c r="T1766" s="996">
        <v>0</v>
      </c>
    </row>
    <row r="1767" spans="1:20" outlineLevel="5">
      <c r="A1767" s="936" t="s">
        <v>1886</v>
      </c>
      <c r="B1767" s="936" t="s">
        <v>493</v>
      </c>
      <c r="C1767" s="936">
        <v>21</v>
      </c>
      <c r="D1767" s="937">
        <v>46097</v>
      </c>
      <c r="E1767" s="937">
        <v>46126</v>
      </c>
      <c r="F1767" s="937">
        <v>46097</v>
      </c>
      <c r="G1767" s="937">
        <v>46125</v>
      </c>
      <c r="H1767" s="937">
        <v>0</v>
      </c>
      <c r="I1767" s="936">
        <v>0</v>
      </c>
      <c r="J1767" s="936">
        <v>0</v>
      </c>
      <c r="K1767" s="939">
        <v>1</v>
      </c>
      <c r="L1767" s="939">
        <v>1</v>
      </c>
      <c r="M1767" s="936">
        <v>0</v>
      </c>
      <c r="N1767" s="936">
        <v>0</v>
      </c>
      <c r="O1767" s="936">
        <v>0</v>
      </c>
      <c r="P1767" s="936" t="s">
        <v>364</v>
      </c>
      <c r="Q1767" s="936">
        <v>1</v>
      </c>
      <c r="R1767" s="936">
        <v>1</v>
      </c>
      <c r="S1767" s="936">
        <v>0</v>
      </c>
      <c r="T1767" s="936">
        <v>0</v>
      </c>
    </row>
    <row r="1768" spans="1:20" outlineLevel="4">
      <c r="A1768" s="981" t="s">
        <v>498</v>
      </c>
      <c r="B1768" s="981"/>
      <c r="C1768" s="981">
        <v>27</v>
      </c>
      <c r="D1768" s="982">
        <v>46090</v>
      </c>
      <c r="E1768" s="982">
        <v>46126</v>
      </c>
      <c r="F1768" s="982">
        <v>46090</v>
      </c>
      <c r="G1768" s="982">
        <v>46125</v>
      </c>
      <c r="H1768" s="982">
        <v>0</v>
      </c>
      <c r="I1768" s="981">
        <v>0</v>
      </c>
      <c r="J1768" s="981">
        <v>0</v>
      </c>
      <c r="K1768" s="984">
        <v>0</v>
      </c>
      <c r="L1768" s="984">
        <v>0</v>
      </c>
      <c r="M1768" s="981">
        <v>0</v>
      </c>
      <c r="N1768" s="981">
        <v>0</v>
      </c>
      <c r="O1768" s="981">
        <v>0</v>
      </c>
      <c r="P1768" s="981"/>
      <c r="Q1768" s="981">
        <v>3</v>
      </c>
      <c r="R1768" s="981">
        <v>3</v>
      </c>
      <c r="S1768" s="981">
        <v>0</v>
      </c>
      <c r="T1768" s="981">
        <v>0</v>
      </c>
    </row>
    <row r="1769" spans="1:20" outlineLevel="5">
      <c r="A1769" s="936" t="s">
        <v>1889</v>
      </c>
      <c r="B1769" s="936" t="s">
        <v>500</v>
      </c>
      <c r="C1769" s="936">
        <v>27</v>
      </c>
      <c r="D1769" s="937">
        <v>46090</v>
      </c>
      <c r="E1769" s="937">
        <v>46126</v>
      </c>
      <c r="F1769" s="937">
        <v>46090</v>
      </c>
      <c r="G1769" s="937">
        <v>46125</v>
      </c>
      <c r="H1769" s="937">
        <v>0</v>
      </c>
      <c r="I1769" s="936">
        <v>0</v>
      </c>
      <c r="J1769" s="936">
        <v>0</v>
      </c>
      <c r="K1769" s="939">
        <v>1</v>
      </c>
      <c r="L1769" s="939">
        <v>1</v>
      </c>
      <c r="M1769" s="936">
        <v>0</v>
      </c>
      <c r="N1769" s="936">
        <v>0</v>
      </c>
      <c r="O1769" s="936">
        <v>0</v>
      </c>
      <c r="P1769" s="936" t="s">
        <v>364</v>
      </c>
      <c r="Q1769" s="936">
        <v>1</v>
      </c>
      <c r="R1769" s="936">
        <v>1</v>
      </c>
      <c r="S1769" s="936">
        <v>0</v>
      </c>
      <c r="T1769" s="936">
        <v>0</v>
      </c>
    </row>
    <row r="1770" spans="1:20" outlineLevel="5">
      <c r="A1770" s="996" t="s">
        <v>1890</v>
      </c>
      <c r="B1770" s="996" t="s">
        <v>502</v>
      </c>
      <c r="C1770" s="996">
        <v>21</v>
      </c>
      <c r="D1770" s="997">
        <v>46097</v>
      </c>
      <c r="E1770" s="997">
        <v>46126</v>
      </c>
      <c r="F1770" s="997">
        <v>46097</v>
      </c>
      <c r="G1770" s="997">
        <v>46125</v>
      </c>
      <c r="H1770" s="997">
        <v>0</v>
      </c>
      <c r="I1770" s="996">
        <v>0</v>
      </c>
      <c r="J1770" s="996">
        <v>0</v>
      </c>
      <c r="K1770" s="999">
        <v>1</v>
      </c>
      <c r="L1770" s="999">
        <v>1</v>
      </c>
      <c r="M1770" s="996">
        <v>0</v>
      </c>
      <c r="N1770" s="996">
        <v>0</v>
      </c>
      <c r="O1770" s="996">
        <v>0</v>
      </c>
      <c r="P1770" s="996" t="s">
        <v>364</v>
      </c>
      <c r="Q1770" s="996">
        <v>1</v>
      </c>
      <c r="R1770" s="996">
        <v>1</v>
      </c>
      <c r="S1770" s="996">
        <v>0</v>
      </c>
      <c r="T1770" s="996">
        <v>0</v>
      </c>
    </row>
    <row r="1771" spans="1:20" outlineLevel="5">
      <c r="A1771" s="936" t="s">
        <v>1891</v>
      </c>
      <c r="B1771" s="936" t="s">
        <v>504</v>
      </c>
      <c r="C1771" s="936">
        <v>21</v>
      </c>
      <c r="D1771" s="937">
        <v>46097</v>
      </c>
      <c r="E1771" s="937">
        <v>46126</v>
      </c>
      <c r="F1771" s="937">
        <v>46097</v>
      </c>
      <c r="G1771" s="937">
        <v>46125</v>
      </c>
      <c r="H1771" s="937">
        <v>0</v>
      </c>
      <c r="I1771" s="936">
        <v>0</v>
      </c>
      <c r="J1771" s="936">
        <v>0</v>
      </c>
      <c r="K1771" s="939">
        <v>1</v>
      </c>
      <c r="L1771" s="939">
        <v>1</v>
      </c>
      <c r="M1771" s="936">
        <v>0</v>
      </c>
      <c r="N1771" s="936">
        <v>0</v>
      </c>
      <c r="O1771" s="936">
        <v>0</v>
      </c>
      <c r="P1771" s="936" t="s">
        <v>364</v>
      </c>
      <c r="Q1771" s="936">
        <v>1</v>
      </c>
      <c r="R1771" s="936">
        <v>1</v>
      </c>
      <c r="S1771" s="936">
        <v>0</v>
      </c>
      <c r="T1771" s="936">
        <v>0</v>
      </c>
    </row>
    <row r="1772" spans="1:20" outlineLevel="4">
      <c r="A1772" s="981" t="s">
        <v>505</v>
      </c>
      <c r="B1772" s="981"/>
      <c r="C1772" s="981">
        <v>44</v>
      </c>
      <c r="D1772" s="982">
        <v>46093</v>
      </c>
      <c r="E1772" s="982">
        <v>46149</v>
      </c>
      <c r="F1772" s="982">
        <v>46093</v>
      </c>
      <c r="G1772" s="982">
        <v>46148</v>
      </c>
      <c r="H1772" s="982">
        <v>0</v>
      </c>
      <c r="I1772" s="981">
        <v>0</v>
      </c>
      <c r="J1772" s="981">
        <v>0</v>
      </c>
      <c r="K1772" s="984">
        <v>0</v>
      </c>
      <c r="L1772" s="984">
        <v>0</v>
      </c>
      <c r="M1772" s="981">
        <v>0</v>
      </c>
      <c r="N1772" s="981">
        <v>0</v>
      </c>
      <c r="O1772" s="981">
        <v>0</v>
      </c>
      <c r="P1772" s="981"/>
      <c r="Q1772" s="981">
        <v>2</v>
      </c>
      <c r="R1772" s="981">
        <v>2</v>
      </c>
      <c r="S1772" s="981">
        <v>0</v>
      </c>
      <c r="T1772" s="981">
        <v>0</v>
      </c>
    </row>
    <row r="1773" spans="1:20" outlineLevel="5">
      <c r="A1773" s="1006" t="s">
        <v>1892</v>
      </c>
      <c r="B1773" s="1006" t="s">
        <v>507</v>
      </c>
      <c r="C1773" s="1006">
        <v>44</v>
      </c>
      <c r="D1773" s="1007">
        <v>46093</v>
      </c>
      <c r="E1773" s="1007">
        <v>46149</v>
      </c>
      <c r="F1773" s="1007">
        <v>46093</v>
      </c>
      <c r="G1773" s="1007">
        <v>46148</v>
      </c>
      <c r="H1773" s="1007">
        <v>0</v>
      </c>
      <c r="I1773" s="1006">
        <v>0</v>
      </c>
      <c r="J1773" s="1006">
        <v>0</v>
      </c>
      <c r="K1773" s="1009">
        <v>1</v>
      </c>
      <c r="L1773" s="1009">
        <v>1</v>
      </c>
      <c r="M1773" s="1006">
        <v>0</v>
      </c>
      <c r="N1773" s="1006">
        <v>0</v>
      </c>
      <c r="O1773" s="1006">
        <v>0</v>
      </c>
      <c r="P1773" s="1006" t="s">
        <v>364</v>
      </c>
      <c r="Q1773" s="1006">
        <v>1</v>
      </c>
      <c r="R1773" s="1006">
        <v>1</v>
      </c>
      <c r="S1773" s="1006">
        <v>0</v>
      </c>
      <c r="T1773" s="1006">
        <v>0</v>
      </c>
    </row>
    <row r="1774" spans="1:20" outlineLevel="5">
      <c r="A1774" s="936" t="s">
        <v>1893</v>
      </c>
      <c r="B1774" s="936" t="s">
        <v>509</v>
      </c>
      <c r="C1774" s="936">
        <v>40</v>
      </c>
      <c r="D1774" s="937">
        <v>46098</v>
      </c>
      <c r="E1774" s="937">
        <v>46149</v>
      </c>
      <c r="F1774" s="937">
        <v>46098</v>
      </c>
      <c r="G1774" s="937">
        <v>46148</v>
      </c>
      <c r="H1774" s="937">
        <v>0</v>
      </c>
      <c r="I1774" s="936">
        <v>0</v>
      </c>
      <c r="J1774" s="936">
        <v>0</v>
      </c>
      <c r="K1774" s="939">
        <v>1</v>
      </c>
      <c r="L1774" s="939">
        <v>1</v>
      </c>
      <c r="M1774" s="936">
        <v>0</v>
      </c>
      <c r="N1774" s="936">
        <v>0</v>
      </c>
      <c r="O1774" s="936">
        <v>0</v>
      </c>
      <c r="P1774" s="936" t="s">
        <v>364</v>
      </c>
      <c r="Q1774" s="936">
        <v>1</v>
      </c>
      <c r="R1774" s="936">
        <v>1</v>
      </c>
      <c r="S1774" s="936">
        <v>0</v>
      </c>
      <c r="T1774" s="936">
        <v>0</v>
      </c>
    </row>
    <row r="1775" spans="1:20" outlineLevel="4">
      <c r="A1775" s="981" t="s">
        <v>420</v>
      </c>
      <c r="B1775" s="981"/>
      <c r="C1775" s="981">
        <v>10</v>
      </c>
      <c r="D1775" s="982">
        <v>46216</v>
      </c>
      <c r="E1775" s="982">
        <v>46226</v>
      </c>
      <c r="F1775" s="982">
        <v>46216</v>
      </c>
      <c r="G1775" s="982">
        <v>46221</v>
      </c>
      <c r="H1775" s="982">
        <v>0</v>
      </c>
      <c r="I1775" s="981">
        <v>0</v>
      </c>
      <c r="J1775" s="981">
        <v>0</v>
      </c>
      <c r="K1775" s="984">
        <v>0</v>
      </c>
      <c r="L1775" s="984">
        <v>0</v>
      </c>
      <c r="M1775" s="981">
        <v>0</v>
      </c>
      <c r="N1775" s="981">
        <v>0</v>
      </c>
      <c r="O1775" s="981">
        <v>0</v>
      </c>
      <c r="P1775" s="981"/>
      <c r="Q1775" s="981">
        <v>1</v>
      </c>
      <c r="R1775" s="981">
        <v>1</v>
      </c>
      <c r="S1775" s="981">
        <v>0</v>
      </c>
      <c r="T1775" s="981">
        <v>0</v>
      </c>
    </row>
    <row r="1776" spans="1:20" outlineLevel="5">
      <c r="A1776" s="936" t="s">
        <v>1894</v>
      </c>
      <c r="B1776" s="936" t="s">
        <v>511</v>
      </c>
      <c r="C1776" s="936">
        <v>10</v>
      </c>
      <c r="D1776" s="937">
        <v>46216</v>
      </c>
      <c r="E1776" s="937">
        <v>46226</v>
      </c>
      <c r="F1776" s="937">
        <v>46216</v>
      </c>
      <c r="G1776" s="937">
        <v>46221</v>
      </c>
      <c r="H1776" s="937">
        <v>0</v>
      </c>
      <c r="I1776" s="936">
        <v>0</v>
      </c>
      <c r="J1776" s="936">
        <v>0</v>
      </c>
      <c r="K1776" s="939">
        <v>1</v>
      </c>
      <c r="L1776" s="939">
        <v>1</v>
      </c>
      <c r="M1776" s="936">
        <v>0</v>
      </c>
      <c r="N1776" s="936">
        <v>0</v>
      </c>
      <c r="O1776" s="936">
        <v>0</v>
      </c>
      <c r="P1776" s="936" t="s">
        <v>364</v>
      </c>
      <c r="Q1776" s="936">
        <v>1</v>
      </c>
      <c r="R1776" s="936">
        <v>1</v>
      </c>
      <c r="S1776" s="936">
        <v>0</v>
      </c>
      <c r="T1776" s="936">
        <v>0</v>
      </c>
    </row>
    <row r="1777" spans="1:20" outlineLevel="3">
      <c r="A1777" s="967" t="s">
        <v>512</v>
      </c>
      <c r="B1777" s="967"/>
      <c r="C1777" s="967">
        <v>73</v>
      </c>
      <c r="D1777" s="968">
        <v>46153</v>
      </c>
      <c r="E1777" s="968">
        <v>46242</v>
      </c>
      <c r="F1777" s="968">
        <v>46153</v>
      </c>
      <c r="G1777" s="968">
        <v>46222</v>
      </c>
      <c r="H1777" s="968">
        <v>0</v>
      </c>
      <c r="I1777" s="967">
        <v>0</v>
      </c>
      <c r="J1777" s="967">
        <v>0</v>
      </c>
      <c r="K1777" s="971">
        <v>0</v>
      </c>
      <c r="L1777" s="971">
        <v>0</v>
      </c>
      <c r="M1777" s="967">
        <v>0</v>
      </c>
      <c r="N1777" s="967">
        <v>0</v>
      </c>
      <c r="O1777" s="967">
        <v>0</v>
      </c>
      <c r="P1777" s="967"/>
      <c r="Q1777" s="967">
        <v>14</v>
      </c>
      <c r="R1777" s="967">
        <v>14</v>
      </c>
      <c r="S1777" s="967">
        <v>0</v>
      </c>
      <c r="T1777" s="967">
        <v>0</v>
      </c>
    </row>
    <row r="1778" spans="1:20" outlineLevel="4">
      <c r="A1778" s="981" t="s">
        <v>513</v>
      </c>
      <c r="B1778" s="981"/>
      <c r="C1778" s="981">
        <v>28</v>
      </c>
      <c r="D1778" s="982">
        <v>46153</v>
      </c>
      <c r="E1778" s="982">
        <v>46190</v>
      </c>
      <c r="F1778" s="982">
        <v>46153</v>
      </c>
      <c r="G1778" s="982">
        <v>46189</v>
      </c>
      <c r="H1778" s="982">
        <v>0</v>
      </c>
      <c r="I1778" s="981">
        <v>0</v>
      </c>
      <c r="J1778" s="981">
        <v>0</v>
      </c>
      <c r="K1778" s="984">
        <v>0</v>
      </c>
      <c r="L1778" s="984">
        <v>0</v>
      </c>
      <c r="M1778" s="981">
        <v>0</v>
      </c>
      <c r="N1778" s="981">
        <v>0</v>
      </c>
      <c r="O1778" s="981">
        <v>0</v>
      </c>
      <c r="P1778" s="981"/>
      <c r="Q1778" s="981">
        <v>4</v>
      </c>
      <c r="R1778" s="981">
        <v>4</v>
      </c>
      <c r="S1778" s="981">
        <v>0</v>
      </c>
      <c r="T1778" s="981">
        <v>0</v>
      </c>
    </row>
    <row r="1779" spans="1:20" outlineLevel="5">
      <c r="A1779" s="936" t="s">
        <v>1895</v>
      </c>
      <c r="B1779" s="936" t="s">
        <v>515</v>
      </c>
      <c r="C1779" s="936">
        <v>28</v>
      </c>
      <c r="D1779" s="937">
        <v>46153</v>
      </c>
      <c r="E1779" s="937">
        <v>46190</v>
      </c>
      <c r="F1779" s="937">
        <v>46153</v>
      </c>
      <c r="G1779" s="937">
        <v>46189</v>
      </c>
      <c r="H1779" s="937">
        <v>0</v>
      </c>
      <c r="I1779" s="936">
        <v>0</v>
      </c>
      <c r="J1779" s="936">
        <v>0</v>
      </c>
      <c r="K1779" s="939">
        <v>1</v>
      </c>
      <c r="L1779" s="939">
        <v>1</v>
      </c>
      <c r="M1779" s="936">
        <v>0</v>
      </c>
      <c r="N1779" s="936">
        <v>0</v>
      </c>
      <c r="O1779" s="936">
        <v>0</v>
      </c>
      <c r="P1779" s="936" t="s">
        <v>364</v>
      </c>
      <c r="Q1779" s="936">
        <v>1</v>
      </c>
      <c r="R1779" s="936">
        <v>1</v>
      </c>
      <c r="S1779" s="936">
        <v>0</v>
      </c>
      <c r="T1779" s="936">
        <v>0</v>
      </c>
    </row>
    <row r="1780" spans="1:20" outlineLevel="5">
      <c r="A1780" s="936" t="s">
        <v>1896</v>
      </c>
      <c r="B1780" s="936" t="s">
        <v>517</v>
      </c>
      <c r="C1780" s="936">
        <v>28</v>
      </c>
      <c r="D1780" s="937">
        <v>46153</v>
      </c>
      <c r="E1780" s="937">
        <v>46190</v>
      </c>
      <c r="F1780" s="937">
        <v>46153</v>
      </c>
      <c r="G1780" s="937">
        <v>46189</v>
      </c>
      <c r="H1780" s="937">
        <v>0</v>
      </c>
      <c r="I1780" s="936">
        <v>0</v>
      </c>
      <c r="J1780" s="936">
        <v>0</v>
      </c>
      <c r="K1780" s="939">
        <v>1</v>
      </c>
      <c r="L1780" s="939">
        <v>1</v>
      </c>
      <c r="M1780" s="936">
        <v>0</v>
      </c>
      <c r="N1780" s="936">
        <v>0</v>
      </c>
      <c r="O1780" s="936">
        <v>0</v>
      </c>
      <c r="P1780" s="936" t="s">
        <v>364</v>
      </c>
      <c r="Q1780" s="936">
        <v>1</v>
      </c>
      <c r="R1780" s="936">
        <v>1</v>
      </c>
      <c r="S1780" s="936">
        <v>0</v>
      </c>
      <c r="T1780" s="936">
        <v>0</v>
      </c>
    </row>
    <row r="1781" spans="1:20" outlineLevel="5">
      <c r="A1781" s="996" t="s">
        <v>1897</v>
      </c>
      <c r="B1781" s="996" t="s">
        <v>519</v>
      </c>
      <c r="C1781" s="996">
        <v>28</v>
      </c>
      <c r="D1781" s="997">
        <v>46153</v>
      </c>
      <c r="E1781" s="997">
        <v>46190</v>
      </c>
      <c r="F1781" s="997">
        <v>46153</v>
      </c>
      <c r="G1781" s="997">
        <v>46189</v>
      </c>
      <c r="H1781" s="997">
        <v>0</v>
      </c>
      <c r="I1781" s="996">
        <v>0</v>
      </c>
      <c r="J1781" s="996">
        <v>0</v>
      </c>
      <c r="K1781" s="999">
        <v>1</v>
      </c>
      <c r="L1781" s="999">
        <v>1</v>
      </c>
      <c r="M1781" s="996">
        <v>0</v>
      </c>
      <c r="N1781" s="996">
        <v>0</v>
      </c>
      <c r="O1781" s="996">
        <v>0</v>
      </c>
      <c r="P1781" s="996" t="s">
        <v>364</v>
      </c>
      <c r="Q1781" s="996">
        <v>1</v>
      </c>
      <c r="R1781" s="996">
        <v>1</v>
      </c>
      <c r="S1781" s="996">
        <v>0</v>
      </c>
      <c r="T1781" s="996">
        <v>0</v>
      </c>
    </row>
    <row r="1782" spans="1:20" outlineLevel="5">
      <c r="A1782" s="936" t="s">
        <v>1898</v>
      </c>
      <c r="B1782" s="936" t="s">
        <v>521</v>
      </c>
      <c r="C1782" s="936">
        <v>28</v>
      </c>
      <c r="D1782" s="937">
        <v>46153</v>
      </c>
      <c r="E1782" s="937">
        <v>46190</v>
      </c>
      <c r="F1782" s="937">
        <v>46153</v>
      </c>
      <c r="G1782" s="937">
        <v>46189</v>
      </c>
      <c r="H1782" s="937">
        <v>0</v>
      </c>
      <c r="I1782" s="936">
        <v>0</v>
      </c>
      <c r="J1782" s="936">
        <v>0</v>
      </c>
      <c r="K1782" s="939">
        <v>1</v>
      </c>
      <c r="L1782" s="939">
        <v>1</v>
      </c>
      <c r="M1782" s="936">
        <v>0</v>
      </c>
      <c r="N1782" s="936">
        <v>0</v>
      </c>
      <c r="O1782" s="936">
        <v>0</v>
      </c>
      <c r="P1782" s="936" t="s">
        <v>364</v>
      </c>
      <c r="Q1782" s="936">
        <v>1</v>
      </c>
      <c r="R1782" s="936">
        <v>1</v>
      </c>
      <c r="S1782" s="936">
        <v>0</v>
      </c>
      <c r="T1782" s="936">
        <v>0</v>
      </c>
    </row>
    <row r="1783" spans="1:20" outlineLevel="4">
      <c r="A1783" s="981" t="s">
        <v>522</v>
      </c>
      <c r="B1783" s="981"/>
      <c r="C1783" s="981">
        <v>28</v>
      </c>
      <c r="D1783" s="982">
        <v>46153</v>
      </c>
      <c r="E1783" s="982">
        <v>46190</v>
      </c>
      <c r="F1783" s="982">
        <v>46153</v>
      </c>
      <c r="G1783" s="982">
        <v>46189</v>
      </c>
      <c r="H1783" s="982">
        <v>0</v>
      </c>
      <c r="I1783" s="981">
        <v>0</v>
      </c>
      <c r="J1783" s="981">
        <v>0</v>
      </c>
      <c r="K1783" s="984">
        <v>0</v>
      </c>
      <c r="L1783" s="984">
        <v>0</v>
      </c>
      <c r="M1783" s="981">
        <v>0</v>
      </c>
      <c r="N1783" s="981">
        <v>0</v>
      </c>
      <c r="O1783" s="981">
        <v>0</v>
      </c>
      <c r="P1783" s="981"/>
      <c r="Q1783" s="981">
        <v>4</v>
      </c>
      <c r="R1783" s="981">
        <v>4</v>
      </c>
      <c r="S1783" s="981">
        <v>0</v>
      </c>
      <c r="T1783" s="981">
        <v>0</v>
      </c>
    </row>
    <row r="1784" spans="1:20" outlineLevel="5">
      <c r="A1784" s="936" t="s">
        <v>1899</v>
      </c>
      <c r="B1784" s="936" t="s">
        <v>524</v>
      </c>
      <c r="C1784" s="936">
        <v>28</v>
      </c>
      <c r="D1784" s="937">
        <v>46153</v>
      </c>
      <c r="E1784" s="937">
        <v>46190</v>
      </c>
      <c r="F1784" s="937">
        <v>46153</v>
      </c>
      <c r="G1784" s="937">
        <v>46189</v>
      </c>
      <c r="H1784" s="937">
        <v>0</v>
      </c>
      <c r="I1784" s="936">
        <v>0</v>
      </c>
      <c r="J1784" s="936">
        <v>0</v>
      </c>
      <c r="K1784" s="939">
        <v>1</v>
      </c>
      <c r="L1784" s="939">
        <v>1</v>
      </c>
      <c r="M1784" s="936">
        <v>0</v>
      </c>
      <c r="N1784" s="936">
        <v>0</v>
      </c>
      <c r="O1784" s="936">
        <v>0</v>
      </c>
      <c r="P1784" s="936" t="s">
        <v>364</v>
      </c>
      <c r="Q1784" s="936">
        <v>1</v>
      </c>
      <c r="R1784" s="936">
        <v>1</v>
      </c>
      <c r="S1784" s="936">
        <v>0</v>
      </c>
      <c r="T1784" s="936">
        <v>0</v>
      </c>
    </row>
    <row r="1785" spans="1:20" outlineLevel="5">
      <c r="A1785" s="936" t="s">
        <v>1900</v>
      </c>
      <c r="B1785" s="936" t="s">
        <v>526</v>
      </c>
      <c r="C1785" s="936">
        <v>28</v>
      </c>
      <c r="D1785" s="937">
        <v>46153</v>
      </c>
      <c r="E1785" s="937">
        <v>46190</v>
      </c>
      <c r="F1785" s="937">
        <v>46153</v>
      </c>
      <c r="G1785" s="937">
        <v>46189</v>
      </c>
      <c r="H1785" s="937">
        <v>0</v>
      </c>
      <c r="I1785" s="936">
        <v>0</v>
      </c>
      <c r="J1785" s="936">
        <v>0</v>
      </c>
      <c r="K1785" s="939">
        <v>1</v>
      </c>
      <c r="L1785" s="939">
        <v>1</v>
      </c>
      <c r="M1785" s="936">
        <v>0</v>
      </c>
      <c r="N1785" s="936">
        <v>0</v>
      </c>
      <c r="O1785" s="936">
        <v>0</v>
      </c>
      <c r="P1785" s="936" t="s">
        <v>364</v>
      </c>
      <c r="Q1785" s="936">
        <v>1</v>
      </c>
      <c r="R1785" s="936">
        <v>1</v>
      </c>
      <c r="S1785" s="936">
        <v>0</v>
      </c>
      <c r="T1785" s="936">
        <v>0</v>
      </c>
    </row>
    <row r="1786" spans="1:20" outlineLevel="5">
      <c r="A1786" s="996" t="s">
        <v>1901</v>
      </c>
      <c r="B1786" s="996" t="s">
        <v>528</v>
      </c>
      <c r="C1786" s="996">
        <v>28</v>
      </c>
      <c r="D1786" s="997">
        <v>46153</v>
      </c>
      <c r="E1786" s="997">
        <v>46190</v>
      </c>
      <c r="F1786" s="997">
        <v>46153</v>
      </c>
      <c r="G1786" s="997">
        <v>46189</v>
      </c>
      <c r="H1786" s="997">
        <v>0</v>
      </c>
      <c r="I1786" s="996">
        <v>0</v>
      </c>
      <c r="J1786" s="996">
        <v>0</v>
      </c>
      <c r="K1786" s="999">
        <v>1</v>
      </c>
      <c r="L1786" s="999">
        <v>1</v>
      </c>
      <c r="M1786" s="996">
        <v>0</v>
      </c>
      <c r="N1786" s="996">
        <v>0</v>
      </c>
      <c r="O1786" s="996">
        <v>0</v>
      </c>
      <c r="P1786" s="996" t="s">
        <v>364</v>
      </c>
      <c r="Q1786" s="996">
        <v>1</v>
      </c>
      <c r="R1786" s="996">
        <v>1</v>
      </c>
      <c r="S1786" s="996">
        <v>0</v>
      </c>
      <c r="T1786" s="996">
        <v>0</v>
      </c>
    </row>
    <row r="1787" spans="1:20" outlineLevel="5">
      <c r="A1787" s="936" t="s">
        <v>1902</v>
      </c>
      <c r="B1787" s="936" t="s">
        <v>530</v>
      </c>
      <c r="C1787" s="936">
        <v>28</v>
      </c>
      <c r="D1787" s="937">
        <v>46153</v>
      </c>
      <c r="E1787" s="937">
        <v>46190</v>
      </c>
      <c r="F1787" s="937">
        <v>46153</v>
      </c>
      <c r="G1787" s="937">
        <v>46189</v>
      </c>
      <c r="H1787" s="937">
        <v>0</v>
      </c>
      <c r="I1787" s="936">
        <v>0</v>
      </c>
      <c r="J1787" s="936">
        <v>0</v>
      </c>
      <c r="K1787" s="939">
        <v>1</v>
      </c>
      <c r="L1787" s="939">
        <v>1</v>
      </c>
      <c r="M1787" s="936">
        <v>0</v>
      </c>
      <c r="N1787" s="936">
        <v>0</v>
      </c>
      <c r="O1787" s="936">
        <v>0</v>
      </c>
      <c r="P1787" s="936" t="s">
        <v>364</v>
      </c>
      <c r="Q1787" s="936">
        <v>1</v>
      </c>
      <c r="R1787" s="936">
        <v>1</v>
      </c>
      <c r="S1787" s="936">
        <v>0</v>
      </c>
      <c r="T1787" s="936">
        <v>0</v>
      </c>
    </row>
    <row r="1788" spans="1:20" outlineLevel="4">
      <c r="A1788" s="981" t="s">
        <v>531</v>
      </c>
      <c r="B1788" s="981"/>
      <c r="C1788" s="981">
        <v>28</v>
      </c>
      <c r="D1788" s="982">
        <v>46153</v>
      </c>
      <c r="E1788" s="982">
        <v>46190</v>
      </c>
      <c r="F1788" s="982">
        <v>46153</v>
      </c>
      <c r="G1788" s="982">
        <v>46189</v>
      </c>
      <c r="H1788" s="982">
        <v>0</v>
      </c>
      <c r="I1788" s="981">
        <v>0</v>
      </c>
      <c r="J1788" s="981">
        <v>0</v>
      </c>
      <c r="K1788" s="984">
        <v>0</v>
      </c>
      <c r="L1788" s="984">
        <v>0</v>
      </c>
      <c r="M1788" s="981">
        <v>0</v>
      </c>
      <c r="N1788" s="981">
        <v>0</v>
      </c>
      <c r="O1788" s="981">
        <v>0</v>
      </c>
      <c r="P1788" s="981"/>
      <c r="Q1788" s="981">
        <v>3</v>
      </c>
      <c r="R1788" s="981">
        <v>3</v>
      </c>
      <c r="S1788" s="981">
        <v>0</v>
      </c>
      <c r="T1788" s="981">
        <v>0</v>
      </c>
    </row>
    <row r="1789" spans="1:20" outlineLevel="5">
      <c r="A1789" s="936" t="s">
        <v>1905</v>
      </c>
      <c r="B1789" s="936" t="s">
        <v>537</v>
      </c>
      <c r="C1789" s="936">
        <v>28</v>
      </c>
      <c r="D1789" s="937">
        <v>46153</v>
      </c>
      <c r="E1789" s="937">
        <v>46190</v>
      </c>
      <c r="F1789" s="937">
        <v>46153</v>
      </c>
      <c r="G1789" s="937">
        <v>46189</v>
      </c>
      <c r="H1789" s="937">
        <v>0</v>
      </c>
      <c r="I1789" s="936">
        <v>0</v>
      </c>
      <c r="J1789" s="936">
        <v>0</v>
      </c>
      <c r="K1789" s="939">
        <v>1</v>
      </c>
      <c r="L1789" s="939">
        <v>1</v>
      </c>
      <c r="M1789" s="936">
        <v>0</v>
      </c>
      <c r="N1789" s="936">
        <v>0</v>
      </c>
      <c r="O1789" s="936">
        <v>0</v>
      </c>
      <c r="P1789" s="936" t="s">
        <v>364</v>
      </c>
      <c r="Q1789" s="936">
        <v>1</v>
      </c>
      <c r="R1789" s="936">
        <v>1</v>
      </c>
      <c r="S1789" s="936">
        <v>0</v>
      </c>
      <c r="T1789" s="936">
        <v>0</v>
      </c>
    </row>
    <row r="1790" spans="1:20" outlineLevel="5">
      <c r="A1790" s="996" t="s">
        <v>1903</v>
      </c>
      <c r="B1790" s="996" t="s">
        <v>533</v>
      </c>
      <c r="C1790" s="996">
        <v>28</v>
      </c>
      <c r="D1790" s="997">
        <v>46153</v>
      </c>
      <c r="E1790" s="997">
        <v>46190</v>
      </c>
      <c r="F1790" s="997">
        <v>46153</v>
      </c>
      <c r="G1790" s="997">
        <v>46189</v>
      </c>
      <c r="H1790" s="997">
        <v>0</v>
      </c>
      <c r="I1790" s="996">
        <v>0</v>
      </c>
      <c r="J1790" s="996">
        <v>0</v>
      </c>
      <c r="K1790" s="999">
        <v>1</v>
      </c>
      <c r="L1790" s="999">
        <v>1</v>
      </c>
      <c r="M1790" s="996">
        <v>0</v>
      </c>
      <c r="N1790" s="996">
        <v>0</v>
      </c>
      <c r="O1790" s="996">
        <v>0</v>
      </c>
      <c r="P1790" s="996" t="s">
        <v>364</v>
      </c>
      <c r="Q1790" s="996">
        <v>1</v>
      </c>
      <c r="R1790" s="996">
        <v>1</v>
      </c>
      <c r="S1790" s="996">
        <v>0</v>
      </c>
      <c r="T1790" s="996">
        <v>0</v>
      </c>
    </row>
    <row r="1791" spans="1:20" outlineLevel="5">
      <c r="A1791" s="936" t="s">
        <v>1904</v>
      </c>
      <c r="B1791" s="936" t="s">
        <v>535</v>
      </c>
      <c r="C1791" s="936">
        <v>28</v>
      </c>
      <c r="D1791" s="937">
        <v>46153</v>
      </c>
      <c r="E1791" s="937">
        <v>46190</v>
      </c>
      <c r="F1791" s="937">
        <v>46153</v>
      </c>
      <c r="G1791" s="937">
        <v>46189</v>
      </c>
      <c r="H1791" s="937">
        <v>0</v>
      </c>
      <c r="I1791" s="936">
        <v>0</v>
      </c>
      <c r="J1791" s="936">
        <v>0</v>
      </c>
      <c r="K1791" s="939">
        <v>1</v>
      </c>
      <c r="L1791" s="939">
        <v>1</v>
      </c>
      <c r="M1791" s="936">
        <v>0</v>
      </c>
      <c r="N1791" s="936">
        <v>0</v>
      </c>
      <c r="O1791" s="936">
        <v>0</v>
      </c>
      <c r="P1791" s="936" t="s">
        <v>364</v>
      </c>
      <c r="Q1791" s="936">
        <v>1</v>
      </c>
      <c r="R1791" s="936">
        <v>1</v>
      </c>
      <c r="S1791" s="936">
        <v>0</v>
      </c>
      <c r="T1791" s="936">
        <v>0</v>
      </c>
    </row>
    <row r="1792" spans="1:20" outlineLevel="4">
      <c r="A1792" s="981" t="s">
        <v>420</v>
      </c>
      <c r="B1792" s="981"/>
      <c r="C1792" s="981">
        <v>23</v>
      </c>
      <c r="D1792" s="982">
        <v>46216</v>
      </c>
      <c r="E1792" s="982">
        <v>46242</v>
      </c>
      <c r="F1792" s="982">
        <v>46216</v>
      </c>
      <c r="G1792" s="982">
        <v>46222</v>
      </c>
      <c r="H1792" s="982">
        <v>0</v>
      </c>
      <c r="I1792" s="981">
        <v>0</v>
      </c>
      <c r="J1792" s="981">
        <v>0</v>
      </c>
      <c r="K1792" s="984">
        <v>0</v>
      </c>
      <c r="L1792" s="984">
        <v>0</v>
      </c>
      <c r="M1792" s="981">
        <v>0</v>
      </c>
      <c r="N1792" s="981">
        <v>0</v>
      </c>
      <c r="O1792" s="981">
        <v>0</v>
      </c>
      <c r="P1792" s="981"/>
      <c r="Q1792" s="981">
        <v>3</v>
      </c>
      <c r="R1792" s="981">
        <v>3</v>
      </c>
      <c r="S1792" s="981">
        <v>0</v>
      </c>
      <c r="T1792" s="981">
        <v>0</v>
      </c>
    </row>
    <row r="1793" spans="1:20" outlineLevel="5">
      <c r="A1793" s="936" t="s">
        <v>1907</v>
      </c>
      <c r="B1793" s="936" t="s">
        <v>541</v>
      </c>
      <c r="C1793" s="936">
        <v>8</v>
      </c>
      <c r="D1793" s="937">
        <v>46216</v>
      </c>
      <c r="E1793" s="937">
        <v>46224</v>
      </c>
      <c r="F1793" s="937">
        <v>46216</v>
      </c>
      <c r="G1793" s="937">
        <v>46222</v>
      </c>
      <c r="H1793" s="937">
        <v>0</v>
      </c>
      <c r="I1793" s="936">
        <v>0</v>
      </c>
      <c r="J1793" s="936">
        <v>0</v>
      </c>
      <c r="K1793" s="939">
        <v>1</v>
      </c>
      <c r="L1793" s="939">
        <v>1</v>
      </c>
      <c r="M1793" s="936">
        <v>0</v>
      </c>
      <c r="N1793" s="936">
        <v>0</v>
      </c>
      <c r="O1793" s="936">
        <v>0</v>
      </c>
      <c r="P1793" s="936" t="s">
        <v>364</v>
      </c>
      <c r="Q1793" s="936">
        <v>1</v>
      </c>
      <c r="R1793" s="936">
        <v>1</v>
      </c>
      <c r="S1793" s="936">
        <v>0</v>
      </c>
      <c r="T1793" s="936">
        <v>0</v>
      </c>
    </row>
    <row r="1794" spans="1:20" outlineLevel="5">
      <c r="A1794" s="1000" t="s">
        <v>1906</v>
      </c>
      <c r="B1794" s="1000" t="s">
        <v>539</v>
      </c>
      <c r="C1794" s="1000">
        <v>8</v>
      </c>
      <c r="D1794" s="1001">
        <v>46233</v>
      </c>
      <c r="E1794" s="1001">
        <v>46242</v>
      </c>
      <c r="F1794" s="1001">
        <v>46216</v>
      </c>
      <c r="G1794" s="1001">
        <v>46222</v>
      </c>
      <c r="H1794" s="1001">
        <v>0</v>
      </c>
      <c r="I1794" s="1000">
        <v>0</v>
      </c>
      <c r="J1794" s="1001">
        <v>0</v>
      </c>
      <c r="K1794" s="1004">
        <v>1</v>
      </c>
      <c r="L1794" s="1004">
        <v>1</v>
      </c>
      <c r="M1794" s="1000">
        <v>0</v>
      </c>
      <c r="N1794" s="1000">
        <v>0</v>
      </c>
      <c r="O1794" s="1000">
        <v>0</v>
      </c>
      <c r="P1794" s="1000" t="s">
        <v>364</v>
      </c>
      <c r="Q1794" s="1000">
        <v>1</v>
      </c>
      <c r="R1794" s="1000">
        <v>1</v>
      </c>
      <c r="S1794" s="1000">
        <v>0</v>
      </c>
      <c r="T1794" s="1000">
        <v>0</v>
      </c>
    </row>
    <row r="1795" spans="1:20" outlineLevel="5">
      <c r="A1795" s="1000" t="s">
        <v>1908</v>
      </c>
      <c r="B1795" s="1000" t="s">
        <v>543</v>
      </c>
      <c r="C1795" s="1000">
        <v>8</v>
      </c>
      <c r="D1795" s="1001">
        <v>46233</v>
      </c>
      <c r="E1795" s="1001">
        <v>46242</v>
      </c>
      <c r="F1795" s="1001">
        <v>46216</v>
      </c>
      <c r="G1795" s="1001">
        <v>46222</v>
      </c>
      <c r="H1795" s="1001">
        <v>0</v>
      </c>
      <c r="I1795" s="1000">
        <v>0</v>
      </c>
      <c r="J1795" s="1001">
        <v>0</v>
      </c>
      <c r="K1795" s="1004">
        <v>1</v>
      </c>
      <c r="L1795" s="1004">
        <v>1</v>
      </c>
      <c r="M1795" s="1000">
        <v>0</v>
      </c>
      <c r="N1795" s="1000">
        <v>0</v>
      </c>
      <c r="O1795" s="1000">
        <v>0</v>
      </c>
      <c r="P1795" s="1000" t="s">
        <v>364</v>
      </c>
      <c r="Q1795" s="1000">
        <v>1</v>
      </c>
      <c r="R1795" s="1000">
        <v>1</v>
      </c>
      <c r="S1795" s="1000">
        <v>0</v>
      </c>
      <c r="T1795" s="1000">
        <v>0</v>
      </c>
    </row>
    <row r="1796" spans="1:20" outlineLevel="2">
      <c r="A1796" s="959" t="s">
        <v>607</v>
      </c>
      <c r="B1796" s="959"/>
      <c r="C1796" s="959">
        <v>115</v>
      </c>
      <c r="D1796" s="960">
        <v>46070</v>
      </c>
      <c r="E1796" s="960">
        <v>46214</v>
      </c>
      <c r="F1796" s="960">
        <v>46070</v>
      </c>
      <c r="G1796" s="960">
        <v>46280</v>
      </c>
      <c r="H1796" s="960">
        <v>0</v>
      </c>
      <c r="I1796" s="959">
        <v>0</v>
      </c>
      <c r="J1796" s="959">
        <v>0</v>
      </c>
      <c r="K1796" s="963">
        <v>0</v>
      </c>
      <c r="L1796" s="963">
        <v>0</v>
      </c>
      <c r="M1796" s="959">
        <v>0</v>
      </c>
      <c r="N1796" s="959">
        <v>0</v>
      </c>
      <c r="O1796" s="959">
        <v>0</v>
      </c>
      <c r="P1796" s="959"/>
      <c r="Q1796" s="959">
        <v>70</v>
      </c>
      <c r="R1796" s="959">
        <v>70</v>
      </c>
      <c r="S1796" s="959">
        <v>0</v>
      </c>
      <c r="T1796" s="959">
        <v>0</v>
      </c>
    </row>
    <row r="1797" spans="1:20" outlineLevel="3">
      <c r="A1797" s="967" t="s">
        <v>608</v>
      </c>
      <c r="B1797" s="967"/>
      <c r="C1797" s="967">
        <v>115</v>
      </c>
      <c r="D1797" s="968">
        <v>46070</v>
      </c>
      <c r="E1797" s="968">
        <v>46214</v>
      </c>
      <c r="F1797" s="968">
        <v>46070</v>
      </c>
      <c r="G1797" s="968">
        <v>46280</v>
      </c>
      <c r="H1797" s="968">
        <v>0</v>
      </c>
      <c r="I1797" s="967">
        <v>0</v>
      </c>
      <c r="J1797" s="967">
        <v>0</v>
      </c>
      <c r="K1797" s="971">
        <v>0</v>
      </c>
      <c r="L1797" s="971">
        <v>0</v>
      </c>
      <c r="M1797" s="967">
        <v>0</v>
      </c>
      <c r="N1797" s="967">
        <v>0</v>
      </c>
      <c r="O1797" s="967">
        <v>0</v>
      </c>
      <c r="P1797" s="967"/>
      <c r="Q1797" s="967">
        <v>32</v>
      </c>
      <c r="R1797" s="967">
        <v>32</v>
      </c>
      <c r="S1797" s="967">
        <v>0</v>
      </c>
      <c r="T1797" s="967">
        <v>0</v>
      </c>
    </row>
    <row r="1798" spans="1:20" outlineLevel="4">
      <c r="A1798" s="981" t="s">
        <v>609</v>
      </c>
      <c r="B1798" s="981"/>
      <c r="C1798" s="981">
        <v>57</v>
      </c>
      <c r="D1798" s="982">
        <v>46078</v>
      </c>
      <c r="E1798" s="982">
        <v>46149</v>
      </c>
      <c r="F1798" s="982">
        <v>46078</v>
      </c>
      <c r="G1798" s="982">
        <v>46148</v>
      </c>
      <c r="H1798" s="982">
        <v>0</v>
      </c>
      <c r="I1798" s="981">
        <v>0</v>
      </c>
      <c r="J1798" s="981">
        <v>0</v>
      </c>
      <c r="K1798" s="984">
        <v>0</v>
      </c>
      <c r="L1798" s="984">
        <v>0</v>
      </c>
      <c r="M1798" s="981">
        <v>0</v>
      </c>
      <c r="N1798" s="981">
        <v>0</v>
      </c>
      <c r="O1798" s="981">
        <v>0</v>
      </c>
      <c r="P1798" s="981"/>
      <c r="Q1798" s="981">
        <v>3</v>
      </c>
      <c r="R1798" s="981">
        <v>3</v>
      </c>
      <c r="S1798" s="981">
        <v>0</v>
      </c>
      <c r="T1798" s="981">
        <v>0</v>
      </c>
    </row>
    <row r="1799" spans="1:20" outlineLevel="5">
      <c r="A1799" s="936" t="s">
        <v>1910</v>
      </c>
      <c r="B1799" s="936" t="s">
        <v>613</v>
      </c>
      <c r="C1799" s="936">
        <v>57</v>
      </c>
      <c r="D1799" s="937">
        <v>46078</v>
      </c>
      <c r="E1799" s="937">
        <v>46149</v>
      </c>
      <c r="F1799" s="937">
        <v>46078</v>
      </c>
      <c r="G1799" s="937">
        <v>46148</v>
      </c>
      <c r="H1799" s="937">
        <v>0</v>
      </c>
      <c r="I1799" s="936">
        <v>0</v>
      </c>
      <c r="J1799" s="936">
        <v>0</v>
      </c>
      <c r="K1799" s="939">
        <v>1</v>
      </c>
      <c r="L1799" s="939">
        <v>1</v>
      </c>
      <c r="M1799" s="936">
        <v>0</v>
      </c>
      <c r="N1799" s="936">
        <v>0</v>
      </c>
      <c r="O1799" s="936">
        <v>0</v>
      </c>
      <c r="P1799" s="936" t="s">
        <v>364</v>
      </c>
      <c r="Q1799" s="936">
        <v>1</v>
      </c>
      <c r="R1799" s="936">
        <v>1</v>
      </c>
      <c r="S1799" s="936">
        <v>0</v>
      </c>
      <c r="T1799" s="936">
        <v>0</v>
      </c>
    </row>
    <row r="1800" spans="1:20" outlineLevel="5">
      <c r="A1800" s="996" t="s">
        <v>1911</v>
      </c>
      <c r="B1800" s="996" t="s">
        <v>615</v>
      </c>
      <c r="C1800" s="996">
        <v>50</v>
      </c>
      <c r="D1800" s="997">
        <v>46086</v>
      </c>
      <c r="E1800" s="997">
        <v>46149</v>
      </c>
      <c r="F1800" s="997">
        <v>46086</v>
      </c>
      <c r="G1800" s="997">
        <v>46148</v>
      </c>
      <c r="H1800" s="997">
        <v>0</v>
      </c>
      <c r="I1800" s="996">
        <v>0</v>
      </c>
      <c r="J1800" s="997">
        <v>0</v>
      </c>
      <c r="K1800" s="999">
        <v>1</v>
      </c>
      <c r="L1800" s="999">
        <v>1</v>
      </c>
      <c r="M1800" s="996">
        <v>0</v>
      </c>
      <c r="N1800" s="996">
        <v>0</v>
      </c>
      <c r="O1800" s="996">
        <v>0</v>
      </c>
      <c r="P1800" s="996" t="s">
        <v>364</v>
      </c>
      <c r="Q1800" s="996">
        <v>1</v>
      </c>
      <c r="R1800" s="996">
        <v>1</v>
      </c>
      <c r="S1800" s="996">
        <v>0</v>
      </c>
      <c r="T1800" s="996">
        <v>0</v>
      </c>
    </row>
    <row r="1801" spans="1:20" outlineLevel="5">
      <c r="A1801" s="936" t="s">
        <v>1909</v>
      </c>
      <c r="B1801" s="936" t="s">
        <v>611</v>
      </c>
      <c r="C1801" s="936">
        <v>50</v>
      </c>
      <c r="D1801" s="937">
        <v>46086</v>
      </c>
      <c r="E1801" s="937">
        <v>46149</v>
      </c>
      <c r="F1801" s="937">
        <v>46086</v>
      </c>
      <c r="G1801" s="937">
        <v>46148</v>
      </c>
      <c r="H1801" s="937">
        <v>0</v>
      </c>
      <c r="I1801" s="936">
        <v>0</v>
      </c>
      <c r="J1801" s="936">
        <v>0</v>
      </c>
      <c r="K1801" s="939">
        <v>1</v>
      </c>
      <c r="L1801" s="939">
        <v>1</v>
      </c>
      <c r="M1801" s="936">
        <v>0</v>
      </c>
      <c r="N1801" s="936">
        <v>0</v>
      </c>
      <c r="O1801" s="936">
        <v>0</v>
      </c>
      <c r="P1801" s="936" t="s">
        <v>364</v>
      </c>
      <c r="Q1801" s="936">
        <v>1</v>
      </c>
      <c r="R1801" s="936">
        <v>1</v>
      </c>
      <c r="S1801" s="936">
        <v>0</v>
      </c>
      <c r="T1801" s="936">
        <v>0</v>
      </c>
    </row>
    <row r="1802" spans="1:20" outlineLevel="4">
      <c r="A1802" s="981" t="s">
        <v>616</v>
      </c>
      <c r="B1802" s="981"/>
      <c r="C1802" s="981">
        <v>110</v>
      </c>
      <c r="D1802" s="982">
        <v>46070</v>
      </c>
      <c r="E1802" s="982">
        <v>46208</v>
      </c>
      <c r="F1802" s="982">
        <v>46070</v>
      </c>
      <c r="G1802" s="982">
        <v>46267</v>
      </c>
      <c r="H1802" s="982">
        <v>0</v>
      </c>
      <c r="I1802" s="981">
        <v>0</v>
      </c>
      <c r="J1802" s="981">
        <v>0</v>
      </c>
      <c r="K1802" s="984">
        <v>0</v>
      </c>
      <c r="L1802" s="984">
        <v>0</v>
      </c>
      <c r="M1802" s="981">
        <v>0</v>
      </c>
      <c r="N1802" s="981">
        <v>0</v>
      </c>
      <c r="O1802" s="981">
        <v>0</v>
      </c>
      <c r="P1802" s="981"/>
      <c r="Q1802" s="981">
        <v>6</v>
      </c>
      <c r="R1802" s="981">
        <v>6</v>
      </c>
      <c r="S1802" s="981">
        <v>0</v>
      </c>
      <c r="T1802" s="981">
        <v>0</v>
      </c>
    </row>
    <row r="1803" spans="1:20" outlineLevel="5">
      <c r="A1803" s="936" t="s">
        <v>1916</v>
      </c>
      <c r="B1803" s="936" t="s">
        <v>3048</v>
      </c>
      <c r="C1803" s="936">
        <v>101</v>
      </c>
      <c r="D1803" s="937">
        <v>46070</v>
      </c>
      <c r="E1803" s="937">
        <v>46198</v>
      </c>
      <c r="F1803" s="937">
        <v>46070</v>
      </c>
      <c r="G1803" s="937">
        <v>46197</v>
      </c>
      <c r="H1803" s="937">
        <v>0</v>
      </c>
      <c r="I1803" s="936">
        <v>0</v>
      </c>
      <c r="J1803" s="936">
        <v>0</v>
      </c>
      <c r="K1803" s="939">
        <v>1</v>
      </c>
      <c r="L1803" s="939">
        <v>1</v>
      </c>
      <c r="M1803" s="936">
        <v>0</v>
      </c>
      <c r="N1803" s="936">
        <v>0</v>
      </c>
      <c r="O1803" s="936">
        <v>0</v>
      </c>
      <c r="P1803" s="936" t="s">
        <v>364</v>
      </c>
      <c r="Q1803" s="936">
        <v>1</v>
      </c>
      <c r="R1803" s="936">
        <v>1</v>
      </c>
      <c r="S1803" s="936">
        <v>0</v>
      </c>
      <c r="T1803" s="936">
        <v>0</v>
      </c>
    </row>
    <row r="1804" spans="1:20" outlineLevel="5">
      <c r="A1804" s="936" t="s">
        <v>1912</v>
      </c>
      <c r="B1804" s="936" t="s">
        <v>618</v>
      </c>
      <c r="C1804" s="936">
        <v>49</v>
      </c>
      <c r="D1804" s="937">
        <v>46088</v>
      </c>
      <c r="E1804" s="937">
        <v>46149</v>
      </c>
      <c r="F1804" s="937">
        <v>46088</v>
      </c>
      <c r="G1804" s="937">
        <v>46148</v>
      </c>
      <c r="H1804" s="937">
        <v>0</v>
      </c>
      <c r="I1804" s="936">
        <v>0</v>
      </c>
      <c r="J1804" s="936">
        <v>0</v>
      </c>
      <c r="K1804" s="939">
        <v>1</v>
      </c>
      <c r="L1804" s="939">
        <v>1</v>
      </c>
      <c r="M1804" s="936">
        <v>0</v>
      </c>
      <c r="N1804" s="936">
        <v>0</v>
      </c>
      <c r="O1804" s="936">
        <v>0</v>
      </c>
      <c r="P1804" s="936" t="s">
        <v>364</v>
      </c>
      <c r="Q1804" s="936">
        <v>1</v>
      </c>
      <c r="R1804" s="936">
        <v>1</v>
      </c>
      <c r="S1804" s="936">
        <v>0</v>
      </c>
      <c r="T1804" s="936">
        <v>0</v>
      </c>
    </row>
    <row r="1805" spans="1:20" outlineLevel="5">
      <c r="A1805" s="936" t="s">
        <v>1913</v>
      </c>
      <c r="B1805" s="936" t="s">
        <v>620</v>
      </c>
      <c r="C1805" s="936">
        <v>49</v>
      </c>
      <c r="D1805" s="937">
        <v>46088</v>
      </c>
      <c r="E1805" s="937">
        <v>46149</v>
      </c>
      <c r="F1805" s="937">
        <v>46088</v>
      </c>
      <c r="G1805" s="937">
        <v>46148</v>
      </c>
      <c r="H1805" s="937">
        <v>0</v>
      </c>
      <c r="I1805" s="936">
        <v>0</v>
      </c>
      <c r="J1805" s="936">
        <v>0</v>
      </c>
      <c r="K1805" s="939">
        <v>1</v>
      </c>
      <c r="L1805" s="939">
        <v>1</v>
      </c>
      <c r="M1805" s="936">
        <v>0</v>
      </c>
      <c r="N1805" s="936">
        <v>0</v>
      </c>
      <c r="O1805" s="936">
        <v>0</v>
      </c>
      <c r="P1805" s="936" t="s">
        <v>364</v>
      </c>
      <c r="Q1805" s="936">
        <v>1</v>
      </c>
      <c r="R1805" s="936">
        <v>1</v>
      </c>
      <c r="S1805" s="936">
        <v>0</v>
      </c>
      <c r="T1805" s="936">
        <v>0</v>
      </c>
    </row>
    <row r="1806" spans="1:20" outlineLevel="5">
      <c r="A1806" s="936" t="s">
        <v>1914</v>
      </c>
      <c r="B1806" s="936" t="s">
        <v>622</v>
      </c>
      <c r="C1806" s="936">
        <v>49</v>
      </c>
      <c r="D1806" s="937">
        <v>46088</v>
      </c>
      <c r="E1806" s="937">
        <v>46149</v>
      </c>
      <c r="F1806" s="937">
        <v>46088</v>
      </c>
      <c r="G1806" s="937">
        <v>46148</v>
      </c>
      <c r="H1806" s="937">
        <v>0</v>
      </c>
      <c r="I1806" s="936">
        <v>0</v>
      </c>
      <c r="J1806" s="937">
        <v>0</v>
      </c>
      <c r="K1806" s="940">
        <v>1</v>
      </c>
      <c r="L1806" s="939">
        <v>1</v>
      </c>
      <c r="M1806" s="936">
        <v>0</v>
      </c>
      <c r="N1806" s="936">
        <v>0</v>
      </c>
      <c r="O1806" s="936">
        <v>0</v>
      </c>
      <c r="P1806" s="936" t="s">
        <v>364</v>
      </c>
      <c r="Q1806" s="936">
        <v>1</v>
      </c>
      <c r="R1806" s="936">
        <v>1</v>
      </c>
      <c r="S1806" s="936">
        <v>0</v>
      </c>
      <c r="T1806" s="936">
        <v>0</v>
      </c>
    </row>
    <row r="1807" spans="1:20" outlineLevel="5">
      <c r="A1807" s="996" t="s">
        <v>1915</v>
      </c>
      <c r="B1807" s="996" t="s">
        <v>624</v>
      </c>
      <c r="C1807" s="996">
        <v>49</v>
      </c>
      <c r="D1807" s="997">
        <v>46088</v>
      </c>
      <c r="E1807" s="997">
        <v>46149</v>
      </c>
      <c r="F1807" s="997">
        <v>46088</v>
      </c>
      <c r="G1807" s="997">
        <v>46148</v>
      </c>
      <c r="H1807" s="997">
        <v>0</v>
      </c>
      <c r="I1807" s="996">
        <v>0</v>
      </c>
      <c r="J1807" s="996">
        <v>0</v>
      </c>
      <c r="K1807" s="999">
        <v>1</v>
      </c>
      <c r="L1807" s="999">
        <v>1</v>
      </c>
      <c r="M1807" s="996">
        <v>0</v>
      </c>
      <c r="N1807" s="996">
        <v>0</v>
      </c>
      <c r="O1807" s="996">
        <v>0</v>
      </c>
      <c r="P1807" s="996" t="s">
        <v>364</v>
      </c>
      <c r="Q1807" s="996">
        <v>1</v>
      </c>
      <c r="R1807" s="996">
        <v>1</v>
      </c>
      <c r="S1807" s="996">
        <v>0</v>
      </c>
      <c r="T1807" s="996">
        <v>0</v>
      </c>
    </row>
    <row r="1808" spans="1:20" outlineLevel="5">
      <c r="A1808" s="936" t="s">
        <v>3365</v>
      </c>
      <c r="B1808" s="936" t="s">
        <v>3050</v>
      </c>
      <c r="C1808" s="936">
        <v>9</v>
      </c>
      <c r="D1808" s="937">
        <v>46198</v>
      </c>
      <c r="E1808" s="937">
        <v>46208</v>
      </c>
      <c r="F1808" s="937">
        <v>46210</v>
      </c>
      <c r="G1808" s="937">
        <v>46267</v>
      </c>
      <c r="H1808" s="937">
        <v>0</v>
      </c>
      <c r="I1808" s="936">
        <v>0</v>
      </c>
      <c r="J1808" s="936">
        <v>0</v>
      </c>
      <c r="K1808" s="939">
        <v>1</v>
      </c>
      <c r="L1808" s="939">
        <v>1</v>
      </c>
      <c r="M1808" s="936">
        <v>0</v>
      </c>
      <c r="N1808" s="936">
        <v>0</v>
      </c>
      <c r="O1808" s="936">
        <v>0</v>
      </c>
      <c r="P1808" s="936" t="s">
        <v>364</v>
      </c>
      <c r="Q1808" s="936">
        <v>1</v>
      </c>
      <c r="R1808" s="936">
        <v>1</v>
      </c>
      <c r="S1808" s="936">
        <v>0</v>
      </c>
      <c r="T1808" s="936">
        <v>0</v>
      </c>
    </row>
    <row r="1809" spans="1:20" outlineLevel="4">
      <c r="A1809" s="981" t="s">
        <v>627</v>
      </c>
      <c r="B1809" s="981"/>
      <c r="C1809" s="981">
        <v>41</v>
      </c>
      <c r="D1809" s="982">
        <v>46088</v>
      </c>
      <c r="E1809" s="982">
        <v>46140</v>
      </c>
      <c r="F1809" s="982">
        <v>46088</v>
      </c>
      <c r="G1809" s="982">
        <v>46139</v>
      </c>
      <c r="H1809" s="982">
        <v>0</v>
      </c>
      <c r="I1809" s="981">
        <v>0</v>
      </c>
      <c r="J1809" s="981">
        <v>0</v>
      </c>
      <c r="K1809" s="984">
        <v>0</v>
      </c>
      <c r="L1809" s="984">
        <v>0</v>
      </c>
      <c r="M1809" s="981">
        <v>0</v>
      </c>
      <c r="N1809" s="981">
        <v>0</v>
      </c>
      <c r="O1809" s="981">
        <v>0</v>
      </c>
      <c r="P1809" s="981"/>
      <c r="Q1809" s="981">
        <v>1</v>
      </c>
      <c r="R1809" s="981">
        <v>1</v>
      </c>
      <c r="S1809" s="981">
        <v>0</v>
      </c>
      <c r="T1809" s="981">
        <v>0</v>
      </c>
    </row>
    <row r="1810" spans="1:20" outlineLevel="5">
      <c r="A1810" s="936" t="s">
        <v>1917</v>
      </c>
      <c r="B1810" s="936" t="s">
        <v>629</v>
      </c>
      <c r="C1810" s="936">
        <v>41</v>
      </c>
      <c r="D1810" s="937">
        <v>46088</v>
      </c>
      <c r="E1810" s="937">
        <v>46140</v>
      </c>
      <c r="F1810" s="937">
        <v>46088</v>
      </c>
      <c r="G1810" s="937">
        <v>46139</v>
      </c>
      <c r="H1810" s="937">
        <v>0</v>
      </c>
      <c r="I1810" s="936">
        <v>0</v>
      </c>
      <c r="J1810" s="936">
        <v>0</v>
      </c>
      <c r="K1810" s="939">
        <v>1</v>
      </c>
      <c r="L1810" s="939">
        <v>1</v>
      </c>
      <c r="M1810" s="936">
        <v>0</v>
      </c>
      <c r="N1810" s="936">
        <v>0</v>
      </c>
      <c r="O1810" s="936">
        <v>0</v>
      </c>
      <c r="P1810" s="936" t="s">
        <v>364</v>
      </c>
      <c r="Q1810" s="936">
        <v>1</v>
      </c>
      <c r="R1810" s="936">
        <v>1</v>
      </c>
      <c r="S1810" s="936">
        <v>0</v>
      </c>
      <c r="T1810" s="936">
        <v>0</v>
      </c>
    </row>
    <row r="1811" spans="1:20" outlineLevel="4">
      <c r="A1811" s="981" t="s">
        <v>630</v>
      </c>
      <c r="B1811" s="981"/>
      <c r="C1811" s="981">
        <v>45</v>
      </c>
      <c r="D1811" s="982">
        <v>46092</v>
      </c>
      <c r="E1811" s="982">
        <v>46149</v>
      </c>
      <c r="F1811" s="982">
        <v>46092</v>
      </c>
      <c r="G1811" s="982">
        <v>46148</v>
      </c>
      <c r="H1811" s="982">
        <v>0</v>
      </c>
      <c r="I1811" s="981">
        <v>0</v>
      </c>
      <c r="J1811" s="981">
        <v>0</v>
      </c>
      <c r="K1811" s="984">
        <v>0</v>
      </c>
      <c r="L1811" s="984">
        <v>0</v>
      </c>
      <c r="M1811" s="981">
        <v>0</v>
      </c>
      <c r="N1811" s="981">
        <v>0</v>
      </c>
      <c r="O1811" s="981">
        <v>0</v>
      </c>
      <c r="P1811" s="981"/>
      <c r="Q1811" s="981">
        <v>2</v>
      </c>
      <c r="R1811" s="981">
        <v>2</v>
      </c>
      <c r="S1811" s="981">
        <v>0</v>
      </c>
      <c r="T1811" s="981">
        <v>0</v>
      </c>
    </row>
    <row r="1812" spans="1:20" outlineLevel="5">
      <c r="A1812" s="1006" t="s">
        <v>1918</v>
      </c>
      <c r="B1812" s="1006" t="s">
        <v>632</v>
      </c>
      <c r="C1812" s="1006">
        <v>45</v>
      </c>
      <c r="D1812" s="1007">
        <v>46092</v>
      </c>
      <c r="E1812" s="1007">
        <v>46149</v>
      </c>
      <c r="F1812" s="1007">
        <v>46092</v>
      </c>
      <c r="G1812" s="1007">
        <v>46148</v>
      </c>
      <c r="H1812" s="1007">
        <v>0</v>
      </c>
      <c r="I1812" s="1006">
        <v>0</v>
      </c>
      <c r="J1812" s="1006">
        <v>0</v>
      </c>
      <c r="K1812" s="1009">
        <v>1</v>
      </c>
      <c r="L1812" s="1009">
        <v>1</v>
      </c>
      <c r="M1812" s="1006">
        <v>0</v>
      </c>
      <c r="N1812" s="1006">
        <v>0</v>
      </c>
      <c r="O1812" s="1006">
        <v>0</v>
      </c>
      <c r="P1812" s="1006" t="s">
        <v>364</v>
      </c>
      <c r="Q1812" s="1006">
        <v>1</v>
      </c>
      <c r="R1812" s="1006">
        <v>1</v>
      </c>
      <c r="S1812" s="1006">
        <v>0</v>
      </c>
      <c r="T1812" s="1006">
        <v>0</v>
      </c>
    </row>
    <row r="1813" spans="1:20" outlineLevel="5">
      <c r="A1813" s="936" t="s">
        <v>1919</v>
      </c>
      <c r="B1813" s="936" t="s">
        <v>634</v>
      </c>
      <c r="C1813" s="936">
        <v>45</v>
      </c>
      <c r="D1813" s="937">
        <v>46092</v>
      </c>
      <c r="E1813" s="937">
        <v>46149</v>
      </c>
      <c r="F1813" s="937">
        <v>46092</v>
      </c>
      <c r="G1813" s="937">
        <v>46148</v>
      </c>
      <c r="H1813" s="937">
        <v>0</v>
      </c>
      <c r="I1813" s="936">
        <v>0</v>
      </c>
      <c r="J1813" s="936">
        <v>0</v>
      </c>
      <c r="K1813" s="939">
        <v>1</v>
      </c>
      <c r="L1813" s="939">
        <v>1</v>
      </c>
      <c r="M1813" s="936">
        <v>0</v>
      </c>
      <c r="N1813" s="936">
        <v>0</v>
      </c>
      <c r="O1813" s="936">
        <v>0</v>
      </c>
      <c r="P1813" s="936" t="s">
        <v>364</v>
      </c>
      <c r="Q1813" s="936">
        <v>1</v>
      </c>
      <c r="R1813" s="936">
        <v>1</v>
      </c>
      <c r="S1813" s="936">
        <v>0</v>
      </c>
      <c r="T1813" s="936">
        <v>0</v>
      </c>
    </row>
    <row r="1814" spans="1:20" outlineLevel="4">
      <c r="A1814" s="981" t="s">
        <v>635</v>
      </c>
      <c r="B1814" s="981"/>
      <c r="C1814" s="981">
        <v>46</v>
      </c>
      <c r="D1814" s="982">
        <v>46091</v>
      </c>
      <c r="E1814" s="982">
        <v>46149</v>
      </c>
      <c r="F1814" s="982">
        <v>46091</v>
      </c>
      <c r="G1814" s="982">
        <v>46148</v>
      </c>
      <c r="H1814" s="982">
        <v>0</v>
      </c>
      <c r="I1814" s="981">
        <v>0</v>
      </c>
      <c r="J1814" s="981">
        <v>0</v>
      </c>
      <c r="K1814" s="984">
        <v>0</v>
      </c>
      <c r="L1814" s="984">
        <v>0</v>
      </c>
      <c r="M1814" s="981">
        <v>0</v>
      </c>
      <c r="N1814" s="981">
        <v>0</v>
      </c>
      <c r="O1814" s="981">
        <v>0</v>
      </c>
      <c r="P1814" s="981"/>
      <c r="Q1814" s="981">
        <v>2</v>
      </c>
      <c r="R1814" s="981">
        <v>2</v>
      </c>
      <c r="S1814" s="981">
        <v>0</v>
      </c>
      <c r="T1814" s="981">
        <v>0</v>
      </c>
    </row>
    <row r="1815" spans="1:20" outlineLevel="5">
      <c r="A1815" s="1006" t="s">
        <v>1920</v>
      </c>
      <c r="B1815" s="1006" t="s">
        <v>637</v>
      </c>
      <c r="C1815" s="1006">
        <v>46</v>
      </c>
      <c r="D1815" s="1007">
        <v>46091</v>
      </c>
      <c r="E1815" s="1007">
        <v>46149</v>
      </c>
      <c r="F1815" s="1007">
        <v>46091</v>
      </c>
      <c r="G1815" s="1007">
        <v>46148</v>
      </c>
      <c r="H1815" s="1007">
        <v>0</v>
      </c>
      <c r="I1815" s="1006">
        <v>0</v>
      </c>
      <c r="J1815" s="1006">
        <v>0</v>
      </c>
      <c r="K1815" s="1009">
        <v>1</v>
      </c>
      <c r="L1815" s="1009">
        <v>1</v>
      </c>
      <c r="M1815" s="1006">
        <v>0</v>
      </c>
      <c r="N1815" s="1006">
        <v>0</v>
      </c>
      <c r="O1815" s="1006">
        <v>0</v>
      </c>
      <c r="P1815" s="1006" t="s">
        <v>364</v>
      </c>
      <c r="Q1815" s="1006">
        <v>1</v>
      </c>
      <c r="R1815" s="1006">
        <v>1</v>
      </c>
      <c r="S1815" s="1006">
        <v>0</v>
      </c>
      <c r="T1815" s="1006">
        <v>0</v>
      </c>
    </row>
    <row r="1816" spans="1:20" outlineLevel="5">
      <c r="A1816" s="936" t="s">
        <v>1921</v>
      </c>
      <c r="B1816" s="936" t="s">
        <v>639</v>
      </c>
      <c r="C1816" s="936">
        <v>42</v>
      </c>
      <c r="D1816" s="937">
        <v>46096</v>
      </c>
      <c r="E1816" s="937">
        <v>46149</v>
      </c>
      <c r="F1816" s="937">
        <v>46096</v>
      </c>
      <c r="G1816" s="937">
        <v>46148</v>
      </c>
      <c r="H1816" s="937">
        <v>0</v>
      </c>
      <c r="I1816" s="936">
        <v>0</v>
      </c>
      <c r="J1816" s="936">
        <v>0</v>
      </c>
      <c r="K1816" s="939">
        <v>1</v>
      </c>
      <c r="L1816" s="939">
        <v>1</v>
      </c>
      <c r="M1816" s="936">
        <v>0</v>
      </c>
      <c r="N1816" s="936">
        <v>0</v>
      </c>
      <c r="O1816" s="936">
        <v>0</v>
      </c>
      <c r="P1816" s="936" t="s">
        <v>364</v>
      </c>
      <c r="Q1816" s="936">
        <v>1</v>
      </c>
      <c r="R1816" s="936">
        <v>1</v>
      </c>
      <c r="S1816" s="936">
        <v>0</v>
      </c>
      <c r="T1816" s="936">
        <v>0</v>
      </c>
    </row>
    <row r="1817" spans="1:20" outlineLevel="4">
      <c r="A1817" s="981" t="s">
        <v>640</v>
      </c>
      <c r="B1817" s="981"/>
      <c r="C1817" s="981">
        <v>50</v>
      </c>
      <c r="D1817" s="982">
        <v>46086</v>
      </c>
      <c r="E1817" s="982">
        <v>46149</v>
      </c>
      <c r="F1817" s="982">
        <v>46086</v>
      </c>
      <c r="G1817" s="982">
        <v>46148</v>
      </c>
      <c r="H1817" s="982">
        <v>0</v>
      </c>
      <c r="I1817" s="981">
        <v>0</v>
      </c>
      <c r="J1817" s="981">
        <v>0</v>
      </c>
      <c r="K1817" s="984">
        <v>0</v>
      </c>
      <c r="L1817" s="984">
        <v>0</v>
      </c>
      <c r="M1817" s="981">
        <v>0</v>
      </c>
      <c r="N1817" s="981">
        <v>0</v>
      </c>
      <c r="O1817" s="981">
        <v>0</v>
      </c>
      <c r="P1817" s="981"/>
      <c r="Q1817" s="981">
        <v>2</v>
      </c>
      <c r="R1817" s="981">
        <v>2</v>
      </c>
      <c r="S1817" s="981">
        <v>0</v>
      </c>
      <c r="T1817" s="981">
        <v>0</v>
      </c>
    </row>
    <row r="1818" spans="1:20" outlineLevel="5">
      <c r="A1818" s="1006" t="s">
        <v>1922</v>
      </c>
      <c r="B1818" s="1006" t="s">
        <v>642</v>
      </c>
      <c r="C1818" s="1006">
        <v>50</v>
      </c>
      <c r="D1818" s="1007">
        <v>46086</v>
      </c>
      <c r="E1818" s="1007">
        <v>46149</v>
      </c>
      <c r="F1818" s="1007">
        <v>46086</v>
      </c>
      <c r="G1818" s="1007">
        <v>46148</v>
      </c>
      <c r="H1818" s="1007">
        <v>0</v>
      </c>
      <c r="I1818" s="1006">
        <v>0</v>
      </c>
      <c r="J1818" s="1007">
        <v>0</v>
      </c>
      <c r="K1818" s="1009">
        <v>1</v>
      </c>
      <c r="L1818" s="1009">
        <v>1</v>
      </c>
      <c r="M1818" s="1006">
        <v>0</v>
      </c>
      <c r="N1818" s="1006">
        <v>0</v>
      </c>
      <c r="O1818" s="1006">
        <v>0</v>
      </c>
      <c r="P1818" s="1006" t="s">
        <v>364</v>
      </c>
      <c r="Q1818" s="1006">
        <v>1</v>
      </c>
      <c r="R1818" s="1006">
        <v>1</v>
      </c>
      <c r="S1818" s="1006">
        <v>0</v>
      </c>
      <c r="T1818" s="1006">
        <v>0</v>
      </c>
    </row>
    <row r="1819" spans="1:20" outlineLevel="5">
      <c r="A1819" s="936" t="s">
        <v>1923</v>
      </c>
      <c r="B1819" s="936" t="s">
        <v>644</v>
      </c>
      <c r="C1819" s="936">
        <v>50</v>
      </c>
      <c r="D1819" s="937">
        <v>46086</v>
      </c>
      <c r="E1819" s="937">
        <v>46149</v>
      </c>
      <c r="F1819" s="937">
        <v>46086</v>
      </c>
      <c r="G1819" s="937">
        <v>46148</v>
      </c>
      <c r="H1819" s="937">
        <v>0</v>
      </c>
      <c r="I1819" s="936">
        <v>0</v>
      </c>
      <c r="J1819" s="936">
        <v>0</v>
      </c>
      <c r="K1819" s="939">
        <v>1</v>
      </c>
      <c r="L1819" s="939">
        <v>1</v>
      </c>
      <c r="M1819" s="936">
        <v>0</v>
      </c>
      <c r="N1819" s="936">
        <v>0</v>
      </c>
      <c r="O1819" s="936">
        <v>0</v>
      </c>
      <c r="P1819" s="936" t="s">
        <v>364</v>
      </c>
      <c r="Q1819" s="936">
        <v>1</v>
      </c>
      <c r="R1819" s="936">
        <v>1</v>
      </c>
      <c r="S1819" s="936">
        <v>0</v>
      </c>
      <c r="T1819" s="936">
        <v>0</v>
      </c>
    </row>
    <row r="1820" spans="1:20" outlineLevel="4">
      <c r="A1820" s="981" t="s">
        <v>645</v>
      </c>
      <c r="B1820" s="981"/>
      <c r="C1820" s="981">
        <v>49</v>
      </c>
      <c r="D1820" s="982">
        <v>46153</v>
      </c>
      <c r="E1820" s="982">
        <v>46214</v>
      </c>
      <c r="F1820" s="982">
        <v>46153</v>
      </c>
      <c r="G1820" s="982">
        <v>46280</v>
      </c>
      <c r="H1820" s="982">
        <v>0</v>
      </c>
      <c r="I1820" s="981">
        <v>0</v>
      </c>
      <c r="J1820" s="981">
        <v>0</v>
      </c>
      <c r="K1820" s="984">
        <v>0</v>
      </c>
      <c r="L1820" s="984">
        <v>0</v>
      </c>
      <c r="M1820" s="981">
        <v>0</v>
      </c>
      <c r="N1820" s="981">
        <v>0</v>
      </c>
      <c r="O1820" s="981">
        <v>0</v>
      </c>
      <c r="P1820" s="981"/>
      <c r="Q1820" s="981">
        <v>16</v>
      </c>
      <c r="R1820" s="981">
        <v>16</v>
      </c>
      <c r="S1820" s="981">
        <v>0</v>
      </c>
      <c r="T1820" s="981">
        <v>0</v>
      </c>
    </row>
    <row r="1821" spans="1:20" outlineLevel="5">
      <c r="A1821" s="936" t="s">
        <v>1924</v>
      </c>
      <c r="B1821" s="936" t="s">
        <v>3064</v>
      </c>
      <c r="C1821" s="936">
        <v>35</v>
      </c>
      <c r="D1821" s="937">
        <v>46153</v>
      </c>
      <c r="E1821" s="937">
        <v>46198</v>
      </c>
      <c r="F1821" s="937">
        <v>46153</v>
      </c>
      <c r="G1821" s="937">
        <v>46197</v>
      </c>
      <c r="H1821" s="937">
        <v>0</v>
      </c>
      <c r="I1821" s="936">
        <v>0</v>
      </c>
      <c r="J1821" s="936">
        <v>0</v>
      </c>
      <c r="K1821" s="939">
        <v>1</v>
      </c>
      <c r="L1821" s="939">
        <v>1</v>
      </c>
      <c r="M1821" s="936">
        <v>0</v>
      </c>
      <c r="N1821" s="936">
        <v>0</v>
      </c>
      <c r="O1821" s="936">
        <v>0</v>
      </c>
      <c r="P1821" s="936" t="s">
        <v>364</v>
      </c>
      <c r="Q1821" s="936">
        <v>1</v>
      </c>
      <c r="R1821" s="936">
        <v>1</v>
      </c>
      <c r="S1821" s="936">
        <v>0</v>
      </c>
      <c r="T1821" s="936">
        <v>0</v>
      </c>
    </row>
    <row r="1822" spans="1:20" outlineLevel="5">
      <c r="A1822" s="936" t="s">
        <v>1925</v>
      </c>
      <c r="B1822" s="936" t="s">
        <v>3067</v>
      </c>
      <c r="C1822" s="936">
        <v>35</v>
      </c>
      <c r="D1822" s="937">
        <v>46153</v>
      </c>
      <c r="E1822" s="937">
        <v>46198</v>
      </c>
      <c r="F1822" s="937">
        <v>46153</v>
      </c>
      <c r="G1822" s="937">
        <v>46197</v>
      </c>
      <c r="H1822" s="937">
        <v>0</v>
      </c>
      <c r="I1822" s="936">
        <v>0</v>
      </c>
      <c r="J1822" s="936">
        <v>0</v>
      </c>
      <c r="K1822" s="939">
        <v>1</v>
      </c>
      <c r="L1822" s="939">
        <v>1</v>
      </c>
      <c r="M1822" s="936">
        <v>0</v>
      </c>
      <c r="N1822" s="936">
        <v>0</v>
      </c>
      <c r="O1822" s="936">
        <v>0</v>
      </c>
      <c r="P1822" s="936" t="s">
        <v>364</v>
      </c>
      <c r="Q1822" s="936">
        <v>1</v>
      </c>
      <c r="R1822" s="936">
        <v>1</v>
      </c>
      <c r="S1822" s="936">
        <v>0</v>
      </c>
      <c r="T1822" s="936">
        <v>0</v>
      </c>
    </row>
    <row r="1823" spans="1:20" outlineLevel="5">
      <c r="A1823" s="936" t="s">
        <v>1926</v>
      </c>
      <c r="B1823" s="936" t="s">
        <v>3070</v>
      </c>
      <c r="C1823" s="936">
        <v>35</v>
      </c>
      <c r="D1823" s="937">
        <v>46153</v>
      </c>
      <c r="E1823" s="937">
        <v>46198</v>
      </c>
      <c r="F1823" s="937">
        <v>46153</v>
      </c>
      <c r="G1823" s="937">
        <v>46197</v>
      </c>
      <c r="H1823" s="937">
        <v>0</v>
      </c>
      <c r="I1823" s="936">
        <v>0</v>
      </c>
      <c r="J1823" s="936">
        <v>0</v>
      </c>
      <c r="K1823" s="939">
        <v>1</v>
      </c>
      <c r="L1823" s="939">
        <v>1</v>
      </c>
      <c r="M1823" s="936">
        <v>0</v>
      </c>
      <c r="N1823" s="936">
        <v>0</v>
      </c>
      <c r="O1823" s="936">
        <v>0</v>
      </c>
      <c r="P1823" s="936" t="s">
        <v>364</v>
      </c>
      <c r="Q1823" s="936">
        <v>1</v>
      </c>
      <c r="R1823" s="936">
        <v>1</v>
      </c>
      <c r="S1823" s="936">
        <v>0</v>
      </c>
      <c r="T1823" s="936">
        <v>0</v>
      </c>
    </row>
    <row r="1824" spans="1:20" outlineLevel="5">
      <c r="A1824" s="936" t="s">
        <v>1927</v>
      </c>
      <c r="B1824" s="936" t="s">
        <v>3073</v>
      </c>
      <c r="C1824" s="936">
        <v>35</v>
      </c>
      <c r="D1824" s="937">
        <v>46153</v>
      </c>
      <c r="E1824" s="937">
        <v>46198</v>
      </c>
      <c r="F1824" s="937">
        <v>46153</v>
      </c>
      <c r="G1824" s="937">
        <v>46197</v>
      </c>
      <c r="H1824" s="937">
        <v>0</v>
      </c>
      <c r="I1824" s="936">
        <v>0</v>
      </c>
      <c r="J1824" s="936">
        <v>0</v>
      </c>
      <c r="K1824" s="939">
        <v>1</v>
      </c>
      <c r="L1824" s="939">
        <v>1</v>
      </c>
      <c r="M1824" s="936">
        <v>0</v>
      </c>
      <c r="N1824" s="936">
        <v>0</v>
      </c>
      <c r="O1824" s="936">
        <v>0</v>
      </c>
      <c r="P1824" s="936" t="s">
        <v>364</v>
      </c>
      <c r="Q1824" s="936">
        <v>1</v>
      </c>
      <c r="R1824" s="936">
        <v>1</v>
      </c>
      <c r="S1824" s="936">
        <v>0</v>
      </c>
      <c r="T1824" s="936">
        <v>0</v>
      </c>
    </row>
    <row r="1825" spans="1:20" outlineLevel="5">
      <c r="A1825" s="936" t="s">
        <v>1928</v>
      </c>
      <c r="B1825" s="936" t="s">
        <v>3076</v>
      </c>
      <c r="C1825" s="936">
        <v>35</v>
      </c>
      <c r="D1825" s="937">
        <v>46153</v>
      </c>
      <c r="E1825" s="937">
        <v>46198</v>
      </c>
      <c r="F1825" s="937">
        <v>46153</v>
      </c>
      <c r="G1825" s="937">
        <v>46197</v>
      </c>
      <c r="H1825" s="937">
        <v>0</v>
      </c>
      <c r="I1825" s="936">
        <v>0</v>
      </c>
      <c r="J1825" s="936">
        <v>0</v>
      </c>
      <c r="K1825" s="939">
        <v>1</v>
      </c>
      <c r="L1825" s="939">
        <v>1</v>
      </c>
      <c r="M1825" s="936">
        <v>0</v>
      </c>
      <c r="N1825" s="936">
        <v>0</v>
      </c>
      <c r="O1825" s="936">
        <v>0</v>
      </c>
      <c r="P1825" s="936" t="s">
        <v>364</v>
      </c>
      <c r="Q1825" s="936">
        <v>1</v>
      </c>
      <c r="R1825" s="936">
        <v>1</v>
      </c>
      <c r="S1825" s="936">
        <v>0</v>
      </c>
      <c r="T1825" s="936">
        <v>0</v>
      </c>
    </row>
    <row r="1826" spans="1:20" outlineLevel="5">
      <c r="A1826" s="936" t="s">
        <v>1929</v>
      </c>
      <c r="B1826" s="936" t="s">
        <v>3079</v>
      </c>
      <c r="C1826" s="936">
        <v>35</v>
      </c>
      <c r="D1826" s="937">
        <v>46153</v>
      </c>
      <c r="E1826" s="937">
        <v>46198</v>
      </c>
      <c r="F1826" s="937">
        <v>46153</v>
      </c>
      <c r="G1826" s="937">
        <v>46197</v>
      </c>
      <c r="H1826" s="937">
        <v>0</v>
      </c>
      <c r="I1826" s="936">
        <v>0</v>
      </c>
      <c r="J1826" s="936">
        <v>0</v>
      </c>
      <c r="K1826" s="939">
        <v>1</v>
      </c>
      <c r="L1826" s="939">
        <v>1</v>
      </c>
      <c r="M1826" s="936">
        <v>0</v>
      </c>
      <c r="N1826" s="936">
        <v>0</v>
      </c>
      <c r="O1826" s="936">
        <v>0</v>
      </c>
      <c r="P1826" s="936" t="s">
        <v>364</v>
      </c>
      <c r="Q1826" s="936">
        <v>1</v>
      </c>
      <c r="R1826" s="936">
        <v>1</v>
      </c>
      <c r="S1826" s="936">
        <v>0</v>
      </c>
      <c r="T1826" s="936">
        <v>0</v>
      </c>
    </row>
    <row r="1827" spans="1:20" outlineLevel="5">
      <c r="A1827" s="936" t="s">
        <v>1930</v>
      </c>
      <c r="B1827" s="936" t="s">
        <v>3082</v>
      </c>
      <c r="C1827" s="936">
        <v>35</v>
      </c>
      <c r="D1827" s="937">
        <v>46153</v>
      </c>
      <c r="E1827" s="937">
        <v>46198</v>
      </c>
      <c r="F1827" s="937">
        <v>46153</v>
      </c>
      <c r="G1827" s="937">
        <v>46197</v>
      </c>
      <c r="H1827" s="937">
        <v>0</v>
      </c>
      <c r="I1827" s="936">
        <v>0</v>
      </c>
      <c r="J1827" s="936">
        <v>0</v>
      </c>
      <c r="K1827" s="939">
        <v>1</v>
      </c>
      <c r="L1827" s="939">
        <v>1</v>
      </c>
      <c r="M1827" s="936">
        <v>0</v>
      </c>
      <c r="N1827" s="936">
        <v>0</v>
      </c>
      <c r="O1827" s="936">
        <v>0</v>
      </c>
      <c r="P1827" s="936" t="s">
        <v>364</v>
      </c>
      <c r="Q1827" s="936">
        <v>1</v>
      </c>
      <c r="R1827" s="936">
        <v>1</v>
      </c>
      <c r="S1827" s="936">
        <v>0</v>
      </c>
      <c r="T1827" s="936">
        <v>0</v>
      </c>
    </row>
    <row r="1828" spans="1:20" outlineLevel="5">
      <c r="A1828" s="936" t="s">
        <v>1931</v>
      </c>
      <c r="B1828" s="936" t="s">
        <v>3085</v>
      </c>
      <c r="C1828" s="936">
        <v>35</v>
      </c>
      <c r="D1828" s="937">
        <v>46153</v>
      </c>
      <c r="E1828" s="937">
        <v>46198</v>
      </c>
      <c r="F1828" s="937">
        <v>46153</v>
      </c>
      <c r="G1828" s="937">
        <v>46197</v>
      </c>
      <c r="H1828" s="937">
        <v>0</v>
      </c>
      <c r="I1828" s="936">
        <v>0</v>
      </c>
      <c r="J1828" s="936">
        <v>0</v>
      </c>
      <c r="K1828" s="939">
        <v>1</v>
      </c>
      <c r="L1828" s="939">
        <v>1</v>
      </c>
      <c r="M1828" s="936">
        <v>0</v>
      </c>
      <c r="N1828" s="936">
        <v>0</v>
      </c>
      <c r="O1828" s="936">
        <v>0</v>
      </c>
      <c r="P1828" s="936" t="s">
        <v>364</v>
      </c>
      <c r="Q1828" s="936">
        <v>1</v>
      </c>
      <c r="R1828" s="936">
        <v>1</v>
      </c>
      <c r="S1828" s="936">
        <v>0</v>
      </c>
      <c r="T1828" s="936">
        <v>0</v>
      </c>
    </row>
    <row r="1829" spans="1:20" outlineLevel="5">
      <c r="A1829" s="936" t="s">
        <v>3366</v>
      </c>
      <c r="B1829" s="936" t="s">
        <v>3066</v>
      </c>
      <c r="C1829" s="936">
        <v>10</v>
      </c>
      <c r="D1829" s="937">
        <v>46198</v>
      </c>
      <c r="E1829" s="937">
        <v>46209</v>
      </c>
      <c r="F1829" s="937">
        <v>46219</v>
      </c>
      <c r="G1829" s="937">
        <v>46239</v>
      </c>
      <c r="H1829" s="937">
        <v>0</v>
      </c>
      <c r="I1829" s="936">
        <v>0</v>
      </c>
      <c r="J1829" s="936">
        <v>0</v>
      </c>
      <c r="K1829" s="939">
        <v>1</v>
      </c>
      <c r="L1829" s="939">
        <v>1</v>
      </c>
      <c r="M1829" s="936">
        <v>0</v>
      </c>
      <c r="N1829" s="936">
        <v>0</v>
      </c>
      <c r="O1829" s="936">
        <v>0</v>
      </c>
      <c r="P1829" s="936" t="s">
        <v>364</v>
      </c>
      <c r="Q1829" s="936">
        <v>1</v>
      </c>
      <c r="R1829" s="936">
        <v>1</v>
      </c>
      <c r="S1829" s="936">
        <v>0</v>
      </c>
      <c r="T1829" s="936">
        <v>0</v>
      </c>
    </row>
    <row r="1830" spans="1:20" outlineLevel="5">
      <c r="A1830" s="936" t="s">
        <v>3367</v>
      </c>
      <c r="B1830" s="936" t="s">
        <v>3069</v>
      </c>
      <c r="C1830" s="936">
        <v>10</v>
      </c>
      <c r="D1830" s="937">
        <v>46198</v>
      </c>
      <c r="E1830" s="937">
        <v>46209</v>
      </c>
      <c r="F1830" s="937">
        <v>46219</v>
      </c>
      <c r="G1830" s="937">
        <v>46239</v>
      </c>
      <c r="H1830" s="937">
        <v>0</v>
      </c>
      <c r="I1830" s="936">
        <v>0</v>
      </c>
      <c r="J1830" s="937">
        <v>0</v>
      </c>
      <c r="K1830" s="939">
        <v>1</v>
      </c>
      <c r="L1830" s="939">
        <v>1</v>
      </c>
      <c r="M1830" s="936">
        <v>0</v>
      </c>
      <c r="N1830" s="936">
        <v>0</v>
      </c>
      <c r="O1830" s="936">
        <v>0</v>
      </c>
      <c r="P1830" s="936" t="s">
        <v>364</v>
      </c>
      <c r="Q1830" s="936">
        <v>1</v>
      </c>
      <c r="R1830" s="936">
        <v>1</v>
      </c>
      <c r="S1830" s="936">
        <v>0</v>
      </c>
      <c r="T1830" s="936">
        <v>0</v>
      </c>
    </row>
    <row r="1831" spans="1:20" outlineLevel="5">
      <c r="A1831" s="936" t="s">
        <v>3368</v>
      </c>
      <c r="B1831" s="936" t="s">
        <v>3072</v>
      </c>
      <c r="C1831" s="936">
        <v>10</v>
      </c>
      <c r="D1831" s="937">
        <v>46198</v>
      </c>
      <c r="E1831" s="937">
        <v>46209</v>
      </c>
      <c r="F1831" s="937">
        <v>46219</v>
      </c>
      <c r="G1831" s="937">
        <v>46239</v>
      </c>
      <c r="H1831" s="937">
        <v>0</v>
      </c>
      <c r="I1831" s="936">
        <v>0</v>
      </c>
      <c r="J1831" s="936">
        <v>0</v>
      </c>
      <c r="K1831" s="939">
        <v>1</v>
      </c>
      <c r="L1831" s="939">
        <v>1</v>
      </c>
      <c r="M1831" s="936">
        <v>0</v>
      </c>
      <c r="N1831" s="936">
        <v>0</v>
      </c>
      <c r="O1831" s="936">
        <v>0</v>
      </c>
      <c r="P1831" s="936" t="s">
        <v>364</v>
      </c>
      <c r="Q1831" s="936">
        <v>1</v>
      </c>
      <c r="R1831" s="936">
        <v>1</v>
      </c>
      <c r="S1831" s="936">
        <v>0</v>
      </c>
      <c r="T1831" s="936">
        <v>0</v>
      </c>
    </row>
    <row r="1832" spans="1:20" outlineLevel="5">
      <c r="A1832" s="936" t="s">
        <v>3369</v>
      </c>
      <c r="B1832" s="936" t="s">
        <v>3075</v>
      </c>
      <c r="C1832" s="936">
        <v>10</v>
      </c>
      <c r="D1832" s="937">
        <v>46198</v>
      </c>
      <c r="E1832" s="937">
        <v>46209</v>
      </c>
      <c r="F1832" s="937">
        <v>46219</v>
      </c>
      <c r="G1832" s="937">
        <v>46225</v>
      </c>
      <c r="H1832" s="937">
        <v>0</v>
      </c>
      <c r="I1832" s="936">
        <v>0</v>
      </c>
      <c r="J1832" s="937">
        <v>0</v>
      </c>
      <c r="K1832" s="939">
        <v>1</v>
      </c>
      <c r="L1832" s="939">
        <v>1</v>
      </c>
      <c r="M1832" s="936">
        <v>0</v>
      </c>
      <c r="N1832" s="936">
        <v>0</v>
      </c>
      <c r="O1832" s="936">
        <v>0</v>
      </c>
      <c r="P1832" s="936" t="s">
        <v>364</v>
      </c>
      <c r="Q1832" s="936">
        <v>1</v>
      </c>
      <c r="R1832" s="936">
        <v>1</v>
      </c>
      <c r="S1832" s="936">
        <v>0</v>
      </c>
      <c r="T1832" s="936">
        <v>0</v>
      </c>
    </row>
    <row r="1833" spans="1:20" outlineLevel="5">
      <c r="A1833" s="936" t="s">
        <v>3371</v>
      </c>
      <c r="B1833" s="936" t="s">
        <v>3081</v>
      </c>
      <c r="C1833" s="936">
        <v>10</v>
      </c>
      <c r="D1833" s="937">
        <v>46198</v>
      </c>
      <c r="E1833" s="937">
        <v>46209</v>
      </c>
      <c r="F1833" s="937">
        <v>46219</v>
      </c>
      <c r="G1833" s="937">
        <v>46280</v>
      </c>
      <c r="H1833" s="937">
        <v>0</v>
      </c>
      <c r="I1833" s="936">
        <v>0</v>
      </c>
      <c r="J1833" s="936">
        <v>0</v>
      </c>
      <c r="K1833" s="939">
        <v>1</v>
      </c>
      <c r="L1833" s="939">
        <v>1</v>
      </c>
      <c r="M1833" s="936">
        <v>0</v>
      </c>
      <c r="N1833" s="936">
        <v>0</v>
      </c>
      <c r="O1833" s="936">
        <v>0</v>
      </c>
      <c r="P1833" s="936" t="s">
        <v>364</v>
      </c>
      <c r="Q1833" s="936">
        <v>1</v>
      </c>
      <c r="R1833" s="936">
        <v>1</v>
      </c>
      <c r="S1833" s="936">
        <v>0</v>
      </c>
      <c r="T1833" s="936">
        <v>0</v>
      </c>
    </row>
    <row r="1834" spans="1:20" outlineLevel="5">
      <c r="A1834" s="936" t="s">
        <v>3372</v>
      </c>
      <c r="B1834" s="936" t="s">
        <v>3084</v>
      </c>
      <c r="C1834" s="936">
        <v>10</v>
      </c>
      <c r="D1834" s="937">
        <v>46198</v>
      </c>
      <c r="E1834" s="937">
        <v>46209</v>
      </c>
      <c r="F1834" s="937">
        <v>46219</v>
      </c>
      <c r="G1834" s="937">
        <v>46280</v>
      </c>
      <c r="H1834" s="937">
        <v>0</v>
      </c>
      <c r="I1834" s="937">
        <v>0</v>
      </c>
      <c r="J1834" s="937">
        <v>0</v>
      </c>
      <c r="K1834" s="939">
        <v>1</v>
      </c>
      <c r="L1834" s="939">
        <v>1</v>
      </c>
      <c r="M1834" s="936">
        <v>0</v>
      </c>
      <c r="N1834" s="936">
        <v>0</v>
      </c>
      <c r="O1834" s="936">
        <v>0</v>
      </c>
      <c r="P1834" s="936" t="s">
        <v>364</v>
      </c>
      <c r="Q1834" s="936">
        <v>1</v>
      </c>
      <c r="R1834" s="936">
        <v>1</v>
      </c>
      <c r="S1834" s="936">
        <v>0</v>
      </c>
      <c r="T1834" s="936">
        <v>0</v>
      </c>
    </row>
    <row r="1835" spans="1:20" outlineLevel="5">
      <c r="A1835" s="1000" t="s">
        <v>3373</v>
      </c>
      <c r="B1835" s="1000" t="s">
        <v>3087</v>
      </c>
      <c r="C1835" s="1000">
        <v>10</v>
      </c>
      <c r="D1835" s="1001">
        <v>46198</v>
      </c>
      <c r="E1835" s="1001">
        <v>46209</v>
      </c>
      <c r="F1835" s="1001">
        <v>46261</v>
      </c>
      <c r="G1835" s="1001">
        <v>46280</v>
      </c>
      <c r="H1835" s="1001">
        <v>0</v>
      </c>
      <c r="I1835" s="1000">
        <v>0</v>
      </c>
      <c r="J1835" s="1000">
        <v>0</v>
      </c>
      <c r="K1835" s="1004">
        <v>1</v>
      </c>
      <c r="L1835" s="1004">
        <v>1</v>
      </c>
      <c r="M1835" s="1000">
        <v>0</v>
      </c>
      <c r="N1835" s="1000">
        <v>0</v>
      </c>
      <c r="O1835" s="1000">
        <v>0</v>
      </c>
      <c r="P1835" s="1000" t="s">
        <v>364</v>
      </c>
      <c r="Q1835" s="1000">
        <v>1</v>
      </c>
      <c r="R1835" s="1000">
        <v>1</v>
      </c>
      <c r="S1835" s="1000">
        <v>0</v>
      </c>
      <c r="T1835" s="1000">
        <v>0</v>
      </c>
    </row>
    <row r="1836" spans="1:20" outlineLevel="5">
      <c r="A1836" s="1000" t="s">
        <v>3370</v>
      </c>
      <c r="B1836" s="1000" t="s">
        <v>3078</v>
      </c>
      <c r="C1836" s="1000">
        <v>5</v>
      </c>
      <c r="D1836" s="1001">
        <v>46209</v>
      </c>
      <c r="E1836" s="1001">
        <v>46214</v>
      </c>
      <c r="F1836" s="1001">
        <v>46219</v>
      </c>
      <c r="G1836" s="1001">
        <v>46223</v>
      </c>
      <c r="H1836" s="1001">
        <v>0</v>
      </c>
      <c r="I1836" s="1000">
        <v>0</v>
      </c>
      <c r="J1836" s="1000">
        <v>0</v>
      </c>
      <c r="K1836" s="1004">
        <v>1</v>
      </c>
      <c r="L1836" s="1004">
        <v>1</v>
      </c>
      <c r="M1836" s="1000">
        <v>0</v>
      </c>
      <c r="N1836" s="1000">
        <v>0</v>
      </c>
      <c r="O1836" s="1000">
        <v>0</v>
      </c>
      <c r="P1836" s="1000" t="s">
        <v>364</v>
      </c>
      <c r="Q1836" s="1000">
        <v>1</v>
      </c>
      <c r="R1836" s="1000">
        <v>1</v>
      </c>
      <c r="S1836" s="1000">
        <v>0</v>
      </c>
      <c r="T1836" s="1000">
        <v>0</v>
      </c>
    </row>
    <row r="1837" spans="1:20" outlineLevel="3">
      <c r="A1837" s="967" t="s">
        <v>662</v>
      </c>
      <c r="B1837" s="967"/>
      <c r="C1837" s="967">
        <v>28</v>
      </c>
      <c r="D1837" s="968">
        <v>46070</v>
      </c>
      <c r="E1837" s="968">
        <v>46109</v>
      </c>
      <c r="F1837" s="968">
        <v>46070</v>
      </c>
      <c r="G1837" s="968">
        <v>46107</v>
      </c>
      <c r="H1837" s="968">
        <v>0</v>
      </c>
      <c r="I1837" s="967">
        <v>0</v>
      </c>
      <c r="J1837" s="967">
        <v>0</v>
      </c>
      <c r="K1837" s="971">
        <v>0</v>
      </c>
      <c r="L1837" s="971">
        <v>0</v>
      </c>
      <c r="M1837" s="967">
        <v>0</v>
      </c>
      <c r="N1837" s="967">
        <v>0</v>
      </c>
      <c r="O1837" s="967">
        <v>0</v>
      </c>
      <c r="P1837" s="967"/>
      <c r="Q1837" s="967">
        <v>38</v>
      </c>
      <c r="R1837" s="967">
        <v>38</v>
      </c>
      <c r="S1837" s="967">
        <v>0</v>
      </c>
      <c r="T1837" s="967">
        <v>0</v>
      </c>
    </row>
    <row r="1838" spans="1:20" outlineLevel="4">
      <c r="A1838" s="981" t="s">
        <v>609</v>
      </c>
      <c r="B1838" s="981"/>
      <c r="C1838" s="981">
        <v>23</v>
      </c>
      <c r="D1838" s="982">
        <v>46070</v>
      </c>
      <c r="E1838" s="982">
        <v>46098</v>
      </c>
      <c r="F1838" s="982">
        <v>46070</v>
      </c>
      <c r="G1838" s="982">
        <v>46097</v>
      </c>
      <c r="H1838" s="982">
        <v>0</v>
      </c>
      <c r="I1838" s="981">
        <v>0</v>
      </c>
      <c r="J1838" s="981">
        <v>0</v>
      </c>
      <c r="K1838" s="984">
        <v>0</v>
      </c>
      <c r="L1838" s="984">
        <v>0</v>
      </c>
      <c r="M1838" s="981">
        <v>0</v>
      </c>
      <c r="N1838" s="981">
        <v>0</v>
      </c>
      <c r="O1838" s="981">
        <v>0</v>
      </c>
      <c r="P1838" s="981"/>
      <c r="Q1838" s="981">
        <v>8</v>
      </c>
      <c r="R1838" s="981">
        <v>8</v>
      </c>
      <c r="S1838" s="981">
        <v>0</v>
      </c>
      <c r="T1838" s="981">
        <v>0</v>
      </c>
    </row>
    <row r="1839" spans="1:20" outlineLevel="5">
      <c r="A1839" s="936" t="s">
        <v>1932</v>
      </c>
      <c r="B1839" s="936" t="s">
        <v>664</v>
      </c>
      <c r="C1839" s="936">
        <v>23</v>
      </c>
      <c r="D1839" s="937">
        <v>46070</v>
      </c>
      <c r="E1839" s="937">
        <v>46098</v>
      </c>
      <c r="F1839" s="937">
        <v>46070</v>
      </c>
      <c r="G1839" s="937">
        <v>46097</v>
      </c>
      <c r="H1839" s="937">
        <v>0</v>
      </c>
      <c r="I1839" s="936">
        <v>0</v>
      </c>
      <c r="J1839" s="936">
        <v>0</v>
      </c>
      <c r="K1839" s="939">
        <v>1</v>
      </c>
      <c r="L1839" s="939">
        <v>1</v>
      </c>
      <c r="M1839" s="936">
        <v>0</v>
      </c>
      <c r="N1839" s="936">
        <v>0</v>
      </c>
      <c r="O1839" s="936">
        <v>0</v>
      </c>
      <c r="P1839" s="936" t="s">
        <v>364</v>
      </c>
      <c r="Q1839" s="936">
        <v>1</v>
      </c>
      <c r="R1839" s="936">
        <v>1</v>
      </c>
      <c r="S1839" s="936">
        <v>0</v>
      </c>
      <c r="T1839" s="936">
        <v>0</v>
      </c>
    </row>
    <row r="1840" spans="1:20" outlineLevel="5">
      <c r="A1840" s="936" t="s">
        <v>1934</v>
      </c>
      <c r="B1840" s="936" t="s">
        <v>668</v>
      </c>
      <c r="C1840" s="936">
        <v>20</v>
      </c>
      <c r="D1840" s="937">
        <v>46074</v>
      </c>
      <c r="E1840" s="937">
        <v>46098</v>
      </c>
      <c r="F1840" s="937">
        <v>46074</v>
      </c>
      <c r="G1840" s="937">
        <v>46097</v>
      </c>
      <c r="H1840" s="937">
        <v>0</v>
      </c>
      <c r="I1840" s="936">
        <v>0</v>
      </c>
      <c r="J1840" s="936">
        <v>0</v>
      </c>
      <c r="K1840" s="939">
        <v>1</v>
      </c>
      <c r="L1840" s="939">
        <v>1</v>
      </c>
      <c r="M1840" s="936">
        <v>0</v>
      </c>
      <c r="N1840" s="936">
        <v>0</v>
      </c>
      <c r="O1840" s="936">
        <v>0</v>
      </c>
      <c r="P1840" s="936" t="s">
        <v>364</v>
      </c>
      <c r="Q1840" s="936">
        <v>1</v>
      </c>
      <c r="R1840" s="936">
        <v>1</v>
      </c>
      <c r="S1840" s="936">
        <v>0</v>
      </c>
      <c r="T1840" s="936">
        <v>0</v>
      </c>
    </row>
    <row r="1841" spans="1:20" outlineLevel="5">
      <c r="A1841" s="936" t="s">
        <v>1937</v>
      </c>
      <c r="B1841" s="936" t="s">
        <v>674</v>
      </c>
      <c r="C1841" s="936">
        <v>9</v>
      </c>
      <c r="D1841" s="937">
        <v>46088</v>
      </c>
      <c r="E1841" s="937">
        <v>46098</v>
      </c>
      <c r="F1841" s="937">
        <v>46088</v>
      </c>
      <c r="G1841" s="937">
        <v>46097</v>
      </c>
      <c r="H1841" s="937">
        <v>0</v>
      </c>
      <c r="I1841" s="936">
        <v>0</v>
      </c>
      <c r="J1841" s="936">
        <v>0</v>
      </c>
      <c r="K1841" s="939">
        <v>1</v>
      </c>
      <c r="L1841" s="939">
        <v>1</v>
      </c>
      <c r="M1841" s="936">
        <v>0</v>
      </c>
      <c r="N1841" s="936">
        <v>0</v>
      </c>
      <c r="O1841" s="936">
        <v>0</v>
      </c>
      <c r="P1841" s="936" t="s">
        <v>364</v>
      </c>
      <c r="Q1841" s="936">
        <v>1</v>
      </c>
      <c r="R1841" s="936">
        <v>1</v>
      </c>
      <c r="S1841" s="936">
        <v>0</v>
      </c>
      <c r="T1841" s="936">
        <v>0</v>
      </c>
    </row>
    <row r="1842" spans="1:20" outlineLevel="5">
      <c r="A1842" s="936" t="s">
        <v>1935</v>
      </c>
      <c r="B1842" s="936" t="s">
        <v>670</v>
      </c>
      <c r="C1842" s="936">
        <v>7</v>
      </c>
      <c r="D1842" s="937">
        <v>46090</v>
      </c>
      <c r="E1842" s="937">
        <v>46098</v>
      </c>
      <c r="F1842" s="937">
        <v>46090</v>
      </c>
      <c r="G1842" s="937">
        <v>46097</v>
      </c>
      <c r="H1842" s="937">
        <v>0</v>
      </c>
      <c r="I1842" s="936">
        <v>0</v>
      </c>
      <c r="J1842" s="936">
        <v>0</v>
      </c>
      <c r="K1842" s="939">
        <v>1</v>
      </c>
      <c r="L1842" s="939">
        <v>1</v>
      </c>
      <c r="M1842" s="936">
        <v>0</v>
      </c>
      <c r="N1842" s="936">
        <v>0</v>
      </c>
      <c r="O1842" s="936">
        <v>0</v>
      </c>
      <c r="P1842" s="936" t="s">
        <v>364</v>
      </c>
      <c r="Q1842" s="936">
        <v>1</v>
      </c>
      <c r="R1842" s="936">
        <v>1</v>
      </c>
      <c r="S1842" s="936">
        <v>0</v>
      </c>
      <c r="T1842" s="936">
        <v>0</v>
      </c>
    </row>
    <row r="1843" spans="1:20" outlineLevel="5">
      <c r="A1843" s="936" t="s">
        <v>1933</v>
      </c>
      <c r="B1843" s="936" t="s">
        <v>666</v>
      </c>
      <c r="C1843" s="936">
        <v>4</v>
      </c>
      <c r="D1843" s="937">
        <v>46093</v>
      </c>
      <c r="E1843" s="937">
        <v>46098</v>
      </c>
      <c r="F1843" s="937">
        <v>46093</v>
      </c>
      <c r="G1843" s="937">
        <v>46097</v>
      </c>
      <c r="H1843" s="937">
        <v>0</v>
      </c>
      <c r="I1843" s="936">
        <v>0</v>
      </c>
      <c r="J1843" s="936">
        <v>0</v>
      </c>
      <c r="K1843" s="939">
        <v>1</v>
      </c>
      <c r="L1843" s="939">
        <v>1</v>
      </c>
      <c r="M1843" s="936">
        <v>0</v>
      </c>
      <c r="N1843" s="936">
        <v>0</v>
      </c>
      <c r="O1843" s="936">
        <v>0</v>
      </c>
      <c r="P1843" s="936" t="s">
        <v>364</v>
      </c>
      <c r="Q1843" s="936">
        <v>1</v>
      </c>
      <c r="R1843" s="936">
        <v>1</v>
      </c>
      <c r="S1843" s="936">
        <v>0</v>
      </c>
      <c r="T1843" s="936">
        <v>0</v>
      </c>
    </row>
    <row r="1844" spans="1:20" outlineLevel="5">
      <c r="A1844" s="936" t="s">
        <v>1936</v>
      </c>
      <c r="B1844" s="936" t="s">
        <v>672</v>
      </c>
      <c r="C1844" s="936">
        <v>4</v>
      </c>
      <c r="D1844" s="937">
        <v>46093</v>
      </c>
      <c r="E1844" s="937">
        <v>46098</v>
      </c>
      <c r="F1844" s="937">
        <v>46093</v>
      </c>
      <c r="G1844" s="937">
        <v>46097</v>
      </c>
      <c r="H1844" s="937">
        <v>0</v>
      </c>
      <c r="I1844" s="936">
        <v>0</v>
      </c>
      <c r="J1844" s="936">
        <v>0</v>
      </c>
      <c r="K1844" s="939">
        <v>1</v>
      </c>
      <c r="L1844" s="939">
        <v>1</v>
      </c>
      <c r="M1844" s="936">
        <v>0</v>
      </c>
      <c r="N1844" s="936">
        <v>0</v>
      </c>
      <c r="O1844" s="936">
        <v>0</v>
      </c>
      <c r="P1844" s="936" t="s">
        <v>364</v>
      </c>
      <c r="Q1844" s="936">
        <v>1</v>
      </c>
      <c r="R1844" s="936">
        <v>1</v>
      </c>
      <c r="S1844" s="936">
        <v>0</v>
      </c>
      <c r="T1844" s="936">
        <v>0</v>
      </c>
    </row>
    <row r="1845" spans="1:20" outlineLevel="5">
      <c r="A1845" s="996" t="s">
        <v>1938</v>
      </c>
      <c r="B1845" s="996" t="s">
        <v>676</v>
      </c>
      <c r="C1845" s="996">
        <v>4</v>
      </c>
      <c r="D1845" s="997">
        <v>46093</v>
      </c>
      <c r="E1845" s="997">
        <v>46098</v>
      </c>
      <c r="F1845" s="997">
        <v>46093</v>
      </c>
      <c r="G1845" s="997">
        <v>46097</v>
      </c>
      <c r="H1845" s="997">
        <v>0</v>
      </c>
      <c r="I1845" s="996">
        <v>0</v>
      </c>
      <c r="J1845" s="996">
        <v>0</v>
      </c>
      <c r="K1845" s="999">
        <v>1</v>
      </c>
      <c r="L1845" s="999">
        <v>1</v>
      </c>
      <c r="M1845" s="996">
        <v>0</v>
      </c>
      <c r="N1845" s="996">
        <v>0</v>
      </c>
      <c r="O1845" s="996">
        <v>0</v>
      </c>
      <c r="P1845" s="996" t="s">
        <v>364</v>
      </c>
      <c r="Q1845" s="996">
        <v>1</v>
      </c>
      <c r="R1845" s="996">
        <v>1</v>
      </c>
      <c r="S1845" s="996">
        <v>0</v>
      </c>
      <c r="T1845" s="996">
        <v>0</v>
      </c>
    </row>
    <row r="1846" spans="1:20" outlineLevel="5">
      <c r="A1846" s="936" t="s">
        <v>1939</v>
      </c>
      <c r="B1846" s="936" t="s">
        <v>678</v>
      </c>
      <c r="C1846" s="936">
        <v>4</v>
      </c>
      <c r="D1846" s="937">
        <v>46093</v>
      </c>
      <c r="E1846" s="937">
        <v>46098</v>
      </c>
      <c r="F1846" s="937">
        <v>46093</v>
      </c>
      <c r="G1846" s="937">
        <v>46097</v>
      </c>
      <c r="H1846" s="937">
        <v>0</v>
      </c>
      <c r="I1846" s="936">
        <v>0</v>
      </c>
      <c r="J1846" s="936">
        <v>0</v>
      </c>
      <c r="K1846" s="939">
        <v>1</v>
      </c>
      <c r="L1846" s="939">
        <v>1</v>
      </c>
      <c r="M1846" s="936">
        <v>0</v>
      </c>
      <c r="N1846" s="936">
        <v>0</v>
      </c>
      <c r="O1846" s="936">
        <v>0</v>
      </c>
      <c r="P1846" s="936" t="s">
        <v>364</v>
      </c>
      <c r="Q1846" s="936">
        <v>1</v>
      </c>
      <c r="R1846" s="936">
        <v>1</v>
      </c>
      <c r="S1846" s="936">
        <v>0</v>
      </c>
      <c r="T1846" s="936">
        <v>0</v>
      </c>
    </row>
    <row r="1847" spans="1:20" outlineLevel="4">
      <c r="A1847" s="981" t="s">
        <v>627</v>
      </c>
      <c r="B1847" s="981"/>
      <c r="C1847" s="981">
        <v>28</v>
      </c>
      <c r="D1847" s="982">
        <v>46070</v>
      </c>
      <c r="E1847" s="982">
        <v>46109</v>
      </c>
      <c r="F1847" s="982">
        <v>46070</v>
      </c>
      <c r="G1847" s="982">
        <v>46107</v>
      </c>
      <c r="H1847" s="982">
        <v>0</v>
      </c>
      <c r="I1847" s="981">
        <v>0</v>
      </c>
      <c r="J1847" s="981">
        <v>0</v>
      </c>
      <c r="K1847" s="984">
        <v>0</v>
      </c>
      <c r="L1847" s="984">
        <v>0</v>
      </c>
      <c r="M1847" s="981">
        <v>0</v>
      </c>
      <c r="N1847" s="981">
        <v>0</v>
      </c>
      <c r="O1847" s="981">
        <v>0</v>
      </c>
      <c r="P1847" s="981"/>
      <c r="Q1847" s="981">
        <v>5</v>
      </c>
      <c r="R1847" s="981">
        <v>5</v>
      </c>
      <c r="S1847" s="981">
        <v>0</v>
      </c>
      <c r="T1847" s="981">
        <v>0</v>
      </c>
    </row>
    <row r="1848" spans="1:20" outlineLevel="5">
      <c r="A1848" s="936" t="s">
        <v>1940</v>
      </c>
      <c r="B1848" s="936" t="s">
        <v>680</v>
      </c>
      <c r="C1848" s="936">
        <v>17</v>
      </c>
      <c r="D1848" s="937">
        <v>46070</v>
      </c>
      <c r="E1848" s="937">
        <v>46091</v>
      </c>
      <c r="F1848" s="937">
        <v>46070</v>
      </c>
      <c r="G1848" s="937">
        <v>46090</v>
      </c>
      <c r="H1848" s="937">
        <v>0</v>
      </c>
      <c r="I1848" s="936">
        <v>0</v>
      </c>
      <c r="J1848" s="936">
        <v>0</v>
      </c>
      <c r="K1848" s="939">
        <v>1</v>
      </c>
      <c r="L1848" s="939">
        <v>1</v>
      </c>
      <c r="M1848" s="936">
        <v>0</v>
      </c>
      <c r="N1848" s="936">
        <v>0</v>
      </c>
      <c r="O1848" s="936">
        <v>0</v>
      </c>
      <c r="P1848" s="936" t="s">
        <v>364</v>
      </c>
      <c r="Q1848" s="936">
        <v>1</v>
      </c>
      <c r="R1848" s="936">
        <v>1</v>
      </c>
      <c r="S1848" s="936">
        <v>0</v>
      </c>
      <c r="T1848" s="936">
        <v>0</v>
      </c>
    </row>
    <row r="1849" spans="1:20" outlineLevel="5">
      <c r="A1849" s="936" t="s">
        <v>1941</v>
      </c>
      <c r="B1849" s="936" t="s">
        <v>682</v>
      </c>
      <c r="C1849" s="936">
        <v>13</v>
      </c>
      <c r="D1849" s="937">
        <v>46076</v>
      </c>
      <c r="E1849" s="937">
        <v>46091</v>
      </c>
      <c r="F1849" s="937">
        <v>46076</v>
      </c>
      <c r="G1849" s="937">
        <v>46090</v>
      </c>
      <c r="H1849" s="937">
        <v>0</v>
      </c>
      <c r="I1849" s="936">
        <v>0</v>
      </c>
      <c r="J1849" s="936">
        <v>0</v>
      </c>
      <c r="K1849" s="939">
        <v>1</v>
      </c>
      <c r="L1849" s="939">
        <v>1</v>
      </c>
      <c r="M1849" s="936">
        <v>0</v>
      </c>
      <c r="N1849" s="936">
        <v>0</v>
      </c>
      <c r="O1849" s="936">
        <v>0</v>
      </c>
      <c r="P1849" s="936" t="s">
        <v>364</v>
      </c>
      <c r="Q1849" s="936">
        <v>1</v>
      </c>
      <c r="R1849" s="936">
        <v>1</v>
      </c>
      <c r="S1849" s="936">
        <v>0</v>
      </c>
      <c r="T1849" s="936">
        <v>0</v>
      </c>
    </row>
    <row r="1850" spans="1:20" outlineLevel="5">
      <c r="A1850" s="936" t="s">
        <v>1943</v>
      </c>
      <c r="B1850" s="936" t="s">
        <v>686</v>
      </c>
      <c r="C1850" s="936">
        <v>19</v>
      </c>
      <c r="D1850" s="937">
        <v>46082</v>
      </c>
      <c r="E1850" s="937">
        <v>46109</v>
      </c>
      <c r="F1850" s="937">
        <v>46082</v>
      </c>
      <c r="G1850" s="937">
        <v>46107</v>
      </c>
      <c r="H1850" s="937">
        <v>0</v>
      </c>
      <c r="I1850" s="936">
        <v>0</v>
      </c>
      <c r="J1850" s="936">
        <v>0</v>
      </c>
      <c r="K1850" s="939">
        <v>1</v>
      </c>
      <c r="L1850" s="939">
        <v>1</v>
      </c>
      <c r="M1850" s="936">
        <v>0</v>
      </c>
      <c r="N1850" s="936">
        <v>0</v>
      </c>
      <c r="O1850" s="936">
        <v>0</v>
      </c>
      <c r="P1850" s="936" t="s">
        <v>364</v>
      </c>
      <c r="Q1850" s="936">
        <v>1</v>
      </c>
      <c r="R1850" s="936">
        <v>1</v>
      </c>
      <c r="S1850" s="936">
        <v>0</v>
      </c>
      <c r="T1850" s="936">
        <v>0</v>
      </c>
    </row>
    <row r="1851" spans="1:20" outlineLevel="5">
      <c r="A1851" s="996" t="s">
        <v>1944</v>
      </c>
      <c r="B1851" s="996" t="s">
        <v>688</v>
      </c>
      <c r="C1851" s="996">
        <v>19</v>
      </c>
      <c r="D1851" s="997">
        <v>46082</v>
      </c>
      <c r="E1851" s="997">
        <v>46109</v>
      </c>
      <c r="F1851" s="997">
        <v>46082</v>
      </c>
      <c r="G1851" s="997">
        <v>46107</v>
      </c>
      <c r="H1851" s="997">
        <v>0</v>
      </c>
      <c r="I1851" s="996">
        <v>0</v>
      </c>
      <c r="J1851" s="996">
        <v>0</v>
      </c>
      <c r="K1851" s="999">
        <v>1</v>
      </c>
      <c r="L1851" s="999">
        <v>1</v>
      </c>
      <c r="M1851" s="996">
        <v>0</v>
      </c>
      <c r="N1851" s="996">
        <v>0</v>
      </c>
      <c r="O1851" s="996">
        <v>0</v>
      </c>
      <c r="P1851" s="996" t="s">
        <v>364</v>
      </c>
      <c r="Q1851" s="996">
        <v>1</v>
      </c>
      <c r="R1851" s="996">
        <v>1</v>
      </c>
      <c r="S1851" s="996">
        <v>0</v>
      </c>
      <c r="T1851" s="996">
        <v>0</v>
      </c>
    </row>
    <row r="1852" spans="1:20" outlineLevel="5">
      <c r="A1852" s="936" t="s">
        <v>1942</v>
      </c>
      <c r="B1852" s="936" t="s">
        <v>684</v>
      </c>
      <c r="C1852" s="936">
        <v>10</v>
      </c>
      <c r="D1852" s="937">
        <v>46092</v>
      </c>
      <c r="E1852" s="937">
        <v>46109</v>
      </c>
      <c r="F1852" s="937">
        <v>46092</v>
      </c>
      <c r="G1852" s="937">
        <v>46107</v>
      </c>
      <c r="H1852" s="937">
        <v>0</v>
      </c>
      <c r="I1852" s="936">
        <v>0</v>
      </c>
      <c r="J1852" s="936">
        <v>0</v>
      </c>
      <c r="K1852" s="939">
        <v>1</v>
      </c>
      <c r="L1852" s="939">
        <v>1</v>
      </c>
      <c r="M1852" s="936">
        <v>0</v>
      </c>
      <c r="N1852" s="936">
        <v>0</v>
      </c>
      <c r="O1852" s="936">
        <v>0</v>
      </c>
      <c r="P1852" s="936" t="s">
        <v>364</v>
      </c>
      <c r="Q1852" s="936">
        <v>1</v>
      </c>
      <c r="R1852" s="936">
        <v>1</v>
      </c>
      <c r="S1852" s="936">
        <v>0</v>
      </c>
      <c r="T1852" s="936">
        <v>0</v>
      </c>
    </row>
    <row r="1853" spans="1:20" outlineLevel="4">
      <c r="A1853" s="981" t="s">
        <v>689</v>
      </c>
      <c r="B1853" s="981"/>
      <c r="C1853" s="981">
        <v>4</v>
      </c>
      <c r="D1853" s="982">
        <v>46091</v>
      </c>
      <c r="E1853" s="982">
        <v>46096</v>
      </c>
      <c r="F1853" s="982">
        <v>46091</v>
      </c>
      <c r="G1853" s="982">
        <v>46095</v>
      </c>
      <c r="H1853" s="982">
        <v>0</v>
      </c>
      <c r="I1853" s="981">
        <v>0</v>
      </c>
      <c r="J1853" s="981">
        <v>0</v>
      </c>
      <c r="K1853" s="984">
        <v>0</v>
      </c>
      <c r="L1853" s="984">
        <v>0</v>
      </c>
      <c r="M1853" s="981">
        <v>0</v>
      </c>
      <c r="N1853" s="981">
        <v>0</v>
      </c>
      <c r="O1853" s="981">
        <v>0</v>
      </c>
      <c r="P1853" s="981"/>
      <c r="Q1853" s="981">
        <v>11</v>
      </c>
      <c r="R1853" s="981">
        <v>11</v>
      </c>
      <c r="S1853" s="981">
        <v>0</v>
      </c>
      <c r="T1853" s="981">
        <v>0</v>
      </c>
    </row>
    <row r="1854" spans="1:20" outlineLevel="5">
      <c r="A1854" s="936" t="s">
        <v>1945</v>
      </c>
      <c r="B1854" s="936" t="s">
        <v>691</v>
      </c>
      <c r="C1854" s="936">
        <v>4</v>
      </c>
      <c r="D1854" s="937">
        <v>46091</v>
      </c>
      <c r="E1854" s="937">
        <v>46096</v>
      </c>
      <c r="F1854" s="937">
        <v>46091</v>
      </c>
      <c r="G1854" s="937">
        <v>46095</v>
      </c>
      <c r="H1854" s="937">
        <v>0</v>
      </c>
      <c r="I1854" s="936">
        <v>0</v>
      </c>
      <c r="J1854" s="936">
        <v>0</v>
      </c>
      <c r="K1854" s="939">
        <v>1</v>
      </c>
      <c r="L1854" s="939">
        <v>1</v>
      </c>
      <c r="M1854" s="936">
        <v>0</v>
      </c>
      <c r="N1854" s="936">
        <v>0</v>
      </c>
      <c r="O1854" s="936">
        <v>0</v>
      </c>
      <c r="P1854" s="936" t="s">
        <v>364</v>
      </c>
      <c r="Q1854" s="936">
        <v>1</v>
      </c>
      <c r="R1854" s="936">
        <v>1</v>
      </c>
      <c r="S1854" s="936">
        <v>0</v>
      </c>
      <c r="T1854" s="936">
        <v>0</v>
      </c>
    </row>
    <row r="1855" spans="1:20" outlineLevel="5">
      <c r="A1855" s="936" t="s">
        <v>1948</v>
      </c>
      <c r="B1855" s="936" t="s">
        <v>699</v>
      </c>
      <c r="C1855" s="936">
        <v>4</v>
      </c>
      <c r="D1855" s="937">
        <v>46091</v>
      </c>
      <c r="E1855" s="937">
        <v>46096</v>
      </c>
      <c r="F1855" s="937">
        <v>46091</v>
      </c>
      <c r="G1855" s="937">
        <v>46095</v>
      </c>
      <c r="H1855" s="937">
        <v>0</v>
      </c>
      <c r="I1855" s="936">
        <v>0</v>
      </c>
      <c r="J1855" s="936">
        <v>0</v>
      </c>
      <c r="K1855" s="939">
        <v>1</v>
      </c>
      <c r="L1855" s="939">
        <v>1</v>
      </c>
      <c r="M1855" s="936">
        <v>0</v>
      </c>
      <c r="N1855" s="936">
        <v>0</v>
      </c>
      <c r="O1855" s="936">
        <v>0</v>
      </c>
      <c r="P1855" s="936" t="s">
        <v>364</v>
      </c>
      <c r="Q1855" s="936">
        <v>1</v>
      </c>
      <c r="R1855" s="936">
        <v>1</v>
      </c>
      <c r="S1855" s="936">
        <v>0</v>
      </c>
      <c r="T1855" s="936">
        <v>0</v>
      </c>
    </row>
    <row r="1856" spans="1:20" outlineLevel="5">
      <c r="A1856" s="936" t="s">
        <v>1949</v>
      </c>
      <c r="B1856" s="936" t="s">
        <v>701</v>
      </c>
      <c r="C1856" s="936">
        <v>4</v>
      </c>
      <c r="D1856" s="937">
        <v>46091</v>
      </c>
      <c r="E1856" s="937">
        <v>46096</v>
      </c>
      <c r="F1856" s="937">
        <v>46091</v>
      </c>
      <c r="G1856" s="937">
        <v>46095</v>
      </c>
      <c r="H1856" s="937">
        <v>0</v>
      </c>
      <c r="I1856" s="936">
        <v>0</v>
      </c>
      <c r="J1856" s="936">
        <v>0</v>
      </c>
      <c r="K1856" s="939">
        <v>1</v>
      </c>
      <c r="L1856" s="939">
        <v>1</v>
      </c>
      <c r="M1856" s="936">
        <v>0</v>
      </c>
      <c r="N1856" s="936">
        <v>0</v>
      </c>
      <c r="O1856" s="936">
        <v>0</v>
      </c>
      <c r="P1856" s="936" t="s">
        <v>364</v>
      </c>
      <c r="Q1856" s="936">
        <v>1</v>
      </c>
      <c r="R1856" s="936">
        <v>1</v>
      </c>
      <c r="S1856" s="936">
        <v>0</v>
      </c>
      <c r="T1856" s="936">
        <v>0</v>
      </c>
    </row>
    <row r="1857" spans="1:20" outlineLevel="5">
      <c r="A1857" s="936" t="s">
        <v>1950</v>
      </c>
      <c r="B1857" s="936" t="s">
        <v>703</v>
      </c>
      <c r="C1857" s="936">
        <v>4</v>
      </c>
      <c r="D1857" s="937">
        <v>46091</v>
      </c>
      <c r="E1857" s="937">
        <v>46096</v>
      </c>
      <c r="F1857" s="937">
        <v>46091</v>
      </c>
      <c r="G1857" s="937">
        <v>46095</v>
      </c>
      <c r="H1857" s="937">
        <v>0</v>
      </c>
      <c r="I1857" s="936">
        <v>0</v>
      </c>
      <c r="J1857" s="936">
        <v>0</v>
      </c>
      <c r="K1857" s="939">
        <v>1</v>
      </c>
      <c r="L1857" s="939">
        <v>1</v>
      </c>
      <c r="M1857" s="936">
        <v>0</v>
      </c>
      <c r="N1857" s="936">
        <v>0</v>
      </c>
      <c r="O1857" s="936">
        <v>0</v>
      </c>
      <c r="P1857" s="936" t="s">
        <v>364</v>
      </c>
      <c r="Q1857" s="936">
        <v>1</v>
      </c>
      <c r="R1857" s="936">
        <v>1</v>
      </c>
      <c r="S1857" s="936">
        <v>0</v>
      </c>
      <c r="T1857" s="936">
        <v>0</v>
      </c>
    </row>
    <row r="1858" spans="1:20" outlineLevel="5">
      <c r="A1858" s="936" t="s">
        <v>1951</v>
      </c>
      <c r="B1858" s="936" t="s">
        <v>705</v>
      </c>
      <c r="C1858" s="936">
        <v>4</v>
      </c>
      <c r="D1858" s="937">
        <v>46091</v>
      </c>
      <c r="E1858" s="937">
        <v>46096</v>
      </c>
      <c r="F1858" s="937">
        <v>46091</v>
      </c>
      <c r="G1858" s="937">
        <v>46095</v>
      </c>
      <c r="H1858" s="937">
        <v>0</v>
      </c>
      <c r="I1858" s="936">
        <v>0</v>
      </c>
      <c r="J1858" s="936">
        <v>0</v>
      </c>
      <c r="K1858" s="939">
        <v>1</v>
      </c>
      <c r="L1858" s="939">
        <v>1</v>
      </c>
      <c r="M1858" s="936">
        <v>0</v>
      </c>
      <c r="N1858" s="936">
        <v>0</v>
      </c>
      <c r="O1858" s="936">
        <v>0</v>
      </c>
      <c r="P1858" s="936" t="s">
        <v>364</v>
      </c>
      <c r="Q1858" s="936">
        <v>1</v>
      </c>
      <c r="R1858" s="936">
        <v>1</v>
      </c>
      <c r="S1858" s="936">
        <v>0</v>
      </c>
      <c r="T1858" s="936">
        <v>0</v>
      </c>
    </row>
    <row r="1859" spans="1:20" outlineLevel="5">
      <c r="A1859" s="936" t="s">
        <v>1952</v>
      </c>
      <c r="B1859" s="936" t="s">
        <v>707</v>
      </c>
      <c r="C1859" s="936">
        <v>4</v>
      </c>
      <c r="D1859" s="937">
        <v>46091</v>
      </c>
      <c r="E1859" s="937">
        <v>46096</v>
      </c>
      <c r="F1859" s="937">
        <v>46091</v>
      </c>
      <c r="G1859" s="937">
        <v>46095</v>
      </c>
      <c r="H1859" s="937">
        <v>0</v>
      </c>
      <c r="I1859" s="936">
        <v>0</v>
      </c>
      <c r="J1859" s="936">
        <v>0</v>
      </c>
      <c r="K1859" s="939">
        <v>1</v>
      </c>
      <c r="L1859" s="939">
        <v>1</v>
      </c>
      <c r="M1859" s="936">
        <v>0</v>
      </c>
      <c r="N1859" s="936">
        <v>0</v>
      </c>
      <c r="O1859" s="936">
        <v>0</v>
      </c>
      <c r="P1859" s="936" t="s">
        <v>364</v>
      </c>
      <c r="Q1859" s="936">
        <v>1</v>
      </c>
      <c r="R1859" s="936">
        <v>1</v>
      </c>
      <c r="S1859" s="936">
        <v>0</v>
      </c>
      <c r="T1859" s="936">
        <v>0</v>
      </c>
    </row>
    <row r="1860" spans="1:20" outlineLevel="5">
      <c r="A1860" s="936" t="s">
        <v>1953</v>
      </c>
      <c r="B1860" s="936" t="s">
        <v>711</v>
      </c>
      <c r="C1860" s="936">
        <v>4</v>
      </c>
      <c r="D1860" s="937">
        <v>46091</v>
      </c>
      <c r="E1860" s="937">
        <v>46096</v>
      </c>
      <c r="F1860" s="937">
        <v>46091</v>
      </c>
      <c r="G1860" s="937">
        <v>46095</v>
      </c>
      <c r="H1860" s="937">
        <v>0</v>
      </c>
      <c r="I1860" s="936">
        <v>0</v>
      </c>
      <c r="J1860" s="936">
        <v>0</v>
      </c>
      <c r="K1860" s="939">
        <v>1</v>
      </c>
      <c r="L1860" s="939">
        <v>1</v>
      </c>
      <c r="M1860" s="936">
        <v>0</v>
      </c>
      <c r="N1860" s="936">
        <v>0</v>
      </c>
      <c r="O1860" s="936">
        <v>0</v>
      </c>
      <c r="P1860" s="936" t="s">
        <v>364</v>
      </c>
      <c r="Q1860" s="936">
        <v>1</v>
      </c>
      <c r="R1860" s="936">
        <v>1</v>
      </c>
      <c r="S1860" s="936">
        <v>0</v>
      </c>
      <c r="T1860" s="936">
        <v>0</v>
      </c>
    </row>
    <row r="1861" spans="1:20" outlineLevel="5">
      <c r="A1861" s="936" t="s">
        <v>1954</v>
      </c>
      <c r="B1861" s="936" t="s">
        <v>713</v>
      </c>
      <c r="C1861" s="936">
        <v>4</v>
      </c>
      <c r="D1861" s="937">
        <v>46091</v>
      </c>
      <c r="E1861" s="937">
        <v>46096</v>
      </c>
      <c r="F1861" s="937">
        <v>46091</v>
      </c>
      <c r="G1861" s="937">
        <v>46095</v>
      </c>
      <c r="H1861" s="937">
        <v>0</v>
      </c>
      <c r="I1861" s="936">
        <v>0</v>
      </c>
      <c r="J1861" s="936">
        <v>0</v>
      </c>
      <c r="K1861" s="939">
        <v>1</v>
      </c>
      <c r="L1861" s="939">
        <v>1</v>
      </c>
      <c r="M1861" s="936">
        <v>0</v>
      </c>
      <c r="N1861" s="936">
        <v>0</v>
      </c>
      <c r="O1861" s="936">
        <v>0</v>
      </c>
      <c r="P1861" s="936" t="s">
        <v>364</v>
      </c>
      <c r="Q1861" s="936">
        <v>1</v>
      </c>
      <c r="R1861" s="936">
        <v>1</v>
      </c>
      <c r="S1861" s="936">
        <v>0</v>
      </c>
      <c r="T1861" s="936">
        <v>0</v>
      </c>
    </row>
    <row r="1862" spans="1:20" outlineLevel="5">
      <c r="A1862" s="936" t="s">
        <v>1955</v>
      </c>
      <c r="B1862" s="936" t="s">
        <v>693</v>
      </c>
      <c r="C1862" s="936">
        <v>4</v>
      </c>
      <c r="D1862" s="937">
        <v>46091</v>
      </c>
      <c r="E1862" s="937">
        <v>46096</v>
      </c>
      <c r="F1862" s="937">
        <v>46091</v>
      </c>
      <c r="G1862" s="937">
        <v>46095</v>
      </c>
      <c r="H1862" s="937">
        <v>0</v>
      </c>
      <c r="I1862" s="936">
        <v>0</v>
      </c>
      <c r="J1862" s="936">
        <v>0</v>
      </c>
      <c r="K1862" s="939">
        <v>1</v>
      </c>
      <c r="L1862" s="939">
        <v>1</v>
      </c>
      <c r="M1862" s="936">
        <v>0</v>
      </c>
      <c r="N1862" s="936">
        <v>0</v>
      </c>
      <c r="O1862" s="936">
        <v>0</v>
      </c>
      <c r="P1862" s="936" t="s">
        <v>364</v>
      </c>
      <c r="Q1862" s="936">
        <v>1</v>
      </c>
      <c r="R1862" s="936">
        <v>1</v>
      </c>
      <c r="S1862" s="936">
        <v>0</v>
      </c>
      <c r="T1862" s="936">
        <v>0</v>
      </c>
    </row>
    <row r="1863" spans="1:20" outlineLevel="5">
      <c r="A1863" s="996" t="s">
        <v>1946</v>
      </c>
      <c r="B1863" s="996" t="s">
        <v>695</v>
      </c>
      <c r="C1863" s="996">
        <v>4</v>
      </c>
      <c r="D1863" s="997">
        <v>46091</v>
      </c>
      <c r="E1863" s="997">
        <v>46096</v>
      </c>
      <c r="F1863" s="997">
        <v>46091</v>
      </c>
      <c r="G1863" s="997">
        <v>46095</v>
      </c>
      <c r="H1863" s="997">
        <v>0</v>
      </c>
      <c r="I1863" s="996">
        <v>0</v>
      </c>
      <c r="J1863" s="996">
        <v>0</v>
      </c>
      <c r="K1863" s="999">
        <v>1</v>
      </c>
      <c r="L1863" s="999">
        <v>1</v>
      </c>
      <c r="M1863" s="996">
        <v>0</v>
      </c>
      <c r="N1863" s="996">
        <v>0</v>
      </c>
      <c r="O1863" s="996">
        <v>0</v>
      </c>
      <c r="P1863" s="996" t="s">
        <v>364</v>
      </c>
      <c r="Q1863" s="996">
        <v>1</v>
      </c>
      <c r="R1863" s="996">
        <v>1</v>
      </c>
      <c r="S1863" s="996">
        <v>0</v>
      </c>
      <c r="T1863" s="996">
        <v>0</v>
      </c>
    </row>
    <row r="1864" spans="1:20" outlineLevel="5">
      <c r="A1864" s="936" t="s">
        <v>1947</v>
      </c>
      <c r="B1864" s="936" t="s">
        <v>697</v>
      </c>
      <c r="C1864" s="936">
        <v>4</v>
      </c>
      <c r="D1864" s="937">
        <v>46091</v>
      </c>
      <c r="E1864" s="937">
        <v>46096</v>
      </c>
      <c r="F1864" s="937">
        <v>46091</v>
      </c>
      <c r="G1864" s="937">
        <v>46095</v>
      </c>
      <c r="H1864" s="937">
        <v>0</v>
      </c>
      <c r="I1864" s="936">
        <v>0</v>
      </c>
      <c r="J1864" s="936">
        <v>0</v>
      </c>
      <c r="K1864" s="939">
        <v>1</v>
      </c>
      <c r="L1864" s="939">
        <v>1</v>
      </c>
      <c r="M1864" s="936">
        <v>0</v>
      </c>
      <c r="N1864" s="936">
        <v>0</v>
      </c>
      <c r="O1864" s="936">
        <v>0</v>
      </c>
      <c r="P1864" s="936" t="s">
        <v>364</v>
      </c>
      <c r="Q1864" s="936">
        <v>1</v>
      </c>
      <c r="R1864" s="936">
        <v>1</v>
      </c>
      <c r="S1864" s="936">
        <v>0</v>
      </c>
      <c r="T1864" s="936">
        <v>0</v>
      </c>
    </row>
    <row r="1865" spans="1:20" outlineLevel="4">
      <c r="A1865" s="981" t="s">
        <v>630</v>
      </c>
      <c r="B1865" s="981"/>
      <c r="C1865" s="981">
        <v>9</v>
      </c>
      <c r="D1865" s="982">
        <v>46088</v>
      </c>
      <c r="E1865" s="982">
        <v>46098</v>
      </c>
      <c r="F1865" s="982">
        <v>46088</v>
      </c>
      <c r="G1865" s="982">
        <v>46097</v>
      </c>
      <c r="H1865" s="982">
        <v>0</v>
      </c>
      <c r="I1865" s="981">
        <v>0</v>
      </c>
      <c r="J1865" s="981">
        <v>0</v>
      </c>
      <c r="K1865" s="984">
        <v>0</v>
      </c>
      <c r="L1865" s="984">
        <v>0</v>
      </c>
      <c r="M1865" s="981">
        <v>0</v>
      </c>
      <c r="N1865" s="981">
        <v>0</v>
      </c>
      <c r="O1865" s="981">
        <v>0</v>
      </c>
      <c r="P1865" s="981"/>
      <c r="Q1865" s="981">
        <v>3</v>
      </c>
      <c r="R1865" s="981">
        <v>3</v>
      </c>
      <c r="S1865" s="981">
        <v>0</v>
      </c>
      <c r="T1865" s="981">
        <v>0</v>
      </c>
    </row>
    <row r="1866" spans="1:20" outlineLevel="5">
      <c r="A1866" s="936" t="s">
        <v>1957</v>
      </c>
      <c r="B1866" s="936" t="s">
        <v>717</v>
      </c>
      <c r="C1866" s="936">
        <v>9</v>
      </c>
      <c r="D1866" s="937">
        <v>46088</v>
      </c>
      <c r="E1866" s="937">
        <v>46098</v>
      </c>
      <c r="F1866" s="937">
        <v>46088</v>
      </c>
      <c r="G1866" s="937">
        <v>46097</v>
      </c>
      <c r="H1866" s="937">
        <v>0</v>
      </c>
      <c r="I1866" s="936">
        <v>0</v>
      </c>
      <c r="J1866" s="936">
        <v>0</v>
      </c>
      <c r="K1866" s="939">
        <v>1</v>
      </c>
      <c r="L1866" s="939">
        <v>1</v>
      </c>
      <c r="M1866" s="936">
        <v>0</v>
      </c>
      <c r="N1866" s="936">
        <v>0</v>
      </c>
      <c r="O1866" s="936">
        <v>0</v>
      </c>
      <c r="P1866" s="936" t="s">
        <v>364</v>
      </c>
      <c r="Q1866" s="936">
        <v>1</v>
      </c>
      <c r="R1866" s="936">
        <v>1</v>
      </c>
      <c r="S1866" s="936">
        <v>0</v>
      </c>
      <c r="T1866" s="936">
        <v>0</v>
      </c>
    </row>
    <row r="1867" spans="1:20" outlineLevel="5">
      <c r="A1867" s="996" t="s">
        <v>1958</v>
      </c>
      <c r="B1867" s="996" t="s">
        <v>719</v>
      </c>
      <c r="C1867" s="996">
        <v>9</v>
      </c>
      <c r="D1867" s="997">
        <v>46088</v>
      </c>
      <c r="E1867" s="997">
        <v>46098</v>
      </c>
      <c r="F1867" s="997">
        <v>46088</v>
      </c>
      <c r="G1867" s="997">
        <v>46097</v>
      </c>
      <c r="H1867" s="997">
        <v>0</v>
      </c>
      <c r="I1867" s="996">
        <v>0</v>
      </c>
      <c r="J1867" s="996">
        <v>0</v>
      </c>
      <c r="K1867" s="999">
        <v>1</v>
      </c>
      <c r="L1867" s="999">
        <v>1</v>
      </c>
      <c r="M1867" s="996">
        <v>0</v>
      </c>
      <c r="N1867" s="996">
        <v>0</v>
      </c>
      <c r="O1867" s="996">
        <v>0</v>
      </c>
      <c r="P1867" s="996" t="s">
        <v>364</v>
      </c>
      <c r="Q1867" s="996">
        <v>1</v>
      </c>
      <c r="R1867" s="996">
        <v>1</v>
      </c>
      <c r="S1867" s="996">
        <v>0</v>
      </c>
      <c r="T1867" s="996">
        <v>0</v>
      </c>
    </row>
    <row r="1868" spans="1:20" outlineLevel="5">
      <c r="A1868" s="936" t="s">
        <v>1956</v>
      </c>
      <c r="B1868" s="936" t="s">
        <v>715</v>
      </c>
      <c r="C1868" s="936">
        <v>4</v>
      </c>
      <c r="D1868" s="937">
        <v>46093</v>
      </c>
      <c r="E1868" s="937">
        <v>46098</v>
      </c>
      <c r="F1868" s="937">
        <v>46093</v>
      </c>
      <c r="G1868" s="937">
        <v>46097</v>
      </c>
      <c r="H1868" s="937">
        <v>0</v>
      </c>
      <c r="I1868" s="936">
        <v>0</v>
      </c>
      <c r="J1868" s="936">
        <v>0</v>
      </c>
      <c r="K1868" s="939">
        <v>1</v>
      </c>
      <c r="L1868" s="939">
        <v>1</v>
      </c>
      <c r="M1868" s="936">
        <v>0</v>
      </c>
      <c r="N1868" s="936">
        <v>0</v>
      </c>
      <c r="O1868" s="936">
        <v>0</v>
      </c>
      <c r="P1868" s="936" t="s">
        <v>364</v>
      </c>
      <c r="Q1868" s="936">
        <v>1</v>
      </c>
      <c r="R1868" s="936">
        <v>1</v>
      </c>
      <c r="S1868" s="936">
        <v>0</v>
      </c>
      <c r="T1868" s="936">
        <v>0</v>
      </c>
    </row>
    <row r="1869" spans="1:20" outlineLevel="4">
      <c r="A1869" s="981" t="s">
        <v>720</v>
      </c>
      <c r="B1869" s="981"/>
      <c r="C1869" s="981">
        <v>19</v>
      </c>
      <c r="D1869" s="982">
        <v>46076</v>
      </c>
      <c r="E1869" s="982">
        <v>46098</v>
      </c>
      <c r="F1869" s="982">
        <v>46076</v>
      </c>
      <c r="G1869" s="982">
        <v>46097</v>
      </c>
      <c r="H1869" s="982">
        <v>0</v>
      </c>
      <c r="I1869" s="981">
        <v>0</v>
      </c>
      <c r="J1869" s="981">
        <v>0</v>
      </c>
      <c r="K1869" s="984">
        <v>0</v>
      </c>
      <c r="L1869" s="984">
        <v>0</v>
      </c>
      <c r="M1869" s="981">
        <v>0</v>
      </c>
      <c r="N1869" s="981">
        <v>0</v>
      </c>
      <c r="O1869" s="981">
        <v>0</v>
      </c>
      <c r="P1869" s="981"/>
      <c r="Q1869" s="981">
        <v>4</v>
      </c>
      <c r="R1869" s="981">
        <v>4</v>
      </c>
      <c r="S1869" s="981">
        <v>0</v>
      </c>
      <c r="T1869" s="981">
        <v>0</v>
      </c>
    </row>
    <row r="1870" spans="1:20" outlineLevel="5">
      <c r="A1870" s="936" t="s">
        <v>1959</v>
      </c>
      <c r="B1870" s="936" t="s">
        <v>722</v>
      </c>
      <c r="C1870" s="936">
        <v>19</v>
      </c>
      <c r="D1870" s="937">
        <v>46076</v>
      </c>
      <c r="E1870" s="937">
        <v>46098</v>
      </c>
      <c r="F1870" s="937">
        <v>46076</v>
      </c>
      <c r="G1870" s="937">
        <v>46097</v>
      </c>
      <c r="H1870" s="937">
        <v>0</v>
      </c>
      <c r="I1870" s="936">
        <v>0</v>
      </c>
      <c r="J1870" s="936">
        <v>0</v>
      </c>
      <c r="K1870" s="939">
        <v>1</v>
      </c>
      <c r="L1870" s="939">
        <v>1</v>
      </c>
      <c r="M1870" s="936">
        <v>0</v>
      </c>
      <c r="N1870" s="936">
        <v>0</v>
      </c>
      <c r="O1870" s="936">
        <v>0</v>
      </c>
      <c r="P1870" s="936" t="s">
        <v>364</v>
      </c>
      <c r="Q1870" s="936">
        <v>1</v>
      </c>
      <c r="R1870" s="936">
        <v>1</v>
      </c>
      <c r="S1870" s="936">
        <v>0</v>
      </c>
      <c r="T1870" s="936">
        <v>0</v>
      </c>
    </row>
    <row r="1871" spans="1:20" outlineLevel="5">
      <c r="A1871" s="936" t="s">
        <v>1960</v>
      </c>
      <c r="B1871" s="936" t="s">
        <v>724</v>
      </c>
      <c r="C1871" s="936">
        <v>15</v>
      </c>
      <c r="D1871" s="937">
        <v>46081</v>
      </c>
      <c r="E1871" s="937">
        <v>46098</v>
      </c>
      <c r="F1871" s="937">
        <v>46081</v>
      </c>
      <c r="G1871" s="937">
        <v>46097</v>
      </c>
      <c r="H1871" s="937">
        <v>0</v>
      </c>
      <c r="I1871" s="936">
        <v>0</v>
      </c>
      <c r="J1871" s="936">
        <v>0</v>
      </c>
      <c r="K1871" s="939">
        <v>1</v>
      </c>
      <c r="L1871" s="939">
        <v>1</v>
      </c>
      <c r="M1871" s="936">
        <v>0</v>
      </c>
      <c r="N1871" s="936">
        <v>0</v>
      </c>
      <c r="O1871" s="936">
        <v>0</v>
      </c>
      <c r="P1871" s="936" t="s">
        <v>364</v>
      </c>
      <c r="Q1871" s="936">
        <v>1</v>
      </c>
      <c r="R1871" s="936">
        <v>1</v>
      </c>
      <c r="S1871" s="936">
        <v>0</v>
      </c>
      <c r="T1871" s="936">
        <v>0</v>
      </c>
    </row>
    <row r="1872" spans="1:20" outlineLevel="5">
      <c r="A1872" s="996" t="s">
        <v>1961</v>
      </c>
      <c r="B1872" s="996" t="s">
        <v>726</v>
      </c>
      <c r="C1872" s="996">
        <v>11</v>
      </c>
      <c r="D1872" s="997">
        <v>46085</v>
      </c>
      <c r="E1872" s="997">
        <v>46098</v>
      </c>
      <c r="F1872" s="997">
        <v>46085</v>
      </c>
      <c r="G1872" s="997">
        <v>46097</v>
      </c>
      <c r="H1872" s="997">
        <v>0</v>
      </c>
      <c r="I1872" s="996">
        <v>0</v>
      </c>
      <c r="J1872" s="996">
        <v>0</v>
      </c>
      <c r="K1872" s="999">
        <v>1</v>
      </c>
      <c r="L1872" s="999">
        <v>1</v>
      </c>
      <c r="M1872" s="996">
        <v>0</v>
      </c>
      <c r="N1872" s="996">
        <v>0</v>
      </c>
      <c r="O1872" s="996">
        <v>0</v>
      </c>
      <c r="P1872" s="996" t="s">
        <v>364</v>
      </c>
      <c r="Q1872" s="996">
        <v>1</v>
      </c>
      <c r="R1872" s="996">
        <v>1</v>
      </c>
      <c r="S1872" s="996">
        <v>0</v>
      </c>
      <c r="T1872" s="996">
        <v>0</v>
      </c>
    </row>
    <row r="1873" spans="1:20" outlineLevel="5">
      <c r="A1873" s="936" t="s">
        <v>1962</v>
      </c>
      <c r="B1873" s="936" t="s">
        <v>728</v>
      </c>
      <c r="C1873" s="936">
        <v>11</v>
      </c>
      <c r="D1873" s="937">
        <v>46085</v>
      </c>
      <c r="E1873" s="937">
        <v>46098</v>
      </c>
      <c r="F1873" s="937">
        <v>46085</v>
      </c>
      <c r="G1873" s="937">
        <v>46097</v>
      </c>
      <c r="H1873" s="937">
        <v>0</v>
      </c>
      <c r="I1873" s="936">
        <v>0</v>
      </c>
      <c r="J1873" s="936">
        <v>0</v>
      </c>
      <c r="K1873" s="939">
        <v>1</v>
      </c>
      <c r="L1873" s="939">
        <v>1</v>
      </c>
      <c r="M1873" s="936">
        <v>0</v>
      </c>
      <c r="N1873" s="936">
        <v>0</v>
      </c>
      <c r="O1873" s="936">
        <v>0</v>
      </c>
      <c r="P1873" s="936" t="s">
        <v>364</v>
      </c>
      <c r="Q1873" s="936">
        <v>1</v>
      </c>
      <c r="R1873" s="936">
        <v>1</v>
      </c>
      <c r="S1873" s="936">
        <v>0</v>
      </c>
      <c r="T1873" s="936">
        <v>0</v>
      </c>
    </row>
    <row r="1874" spans="1:20" outlineLevel="4">
      <c r="A1874" s="981" t="s">
        <v>635</v>
      </c>
      <c r="B1874" s="981"/>
      <c r="C1874" s="981">
        <v>4</v>
      </c>
      <c r="D1874" s="982">
        <v>46093</v>
      </c>
      <c r="E1874" s="982">
        <v>46098</v>
      </c>
      <c r="F1874" s="982">
        <v>46093</v>
      </c>
      <c r="G1874" s="982">
        <v>46097</v>
      </c>
      <c r="H1874" s="982">
        <v>0</v>
      </c>
      <c r="I1874" s="981">
        <v>0</v>
      </c>
      <c r="J1874" s="981">
        <v>0</v>
      </c>
      <c r="K1874" s="984">
        <v>0</v>
      </c>
      <c r="L1874" s="984">
        <v>0</v>
      </c>
      <c r="M1874" s="981">
        <v>0</v>
      </c>
      <c r="N1874" s="981">
        <v>0</v>
      </c>
      <c r="O1874" s="981">
        <v>0</v>
      </c>
      <c r="P1874" s="981"/>
      <c r="Q1874" s="981">
        <v>3</v>
      </c>
      <c r="R1874" s="981">
        <v>3</v>
      </c>
      <c r="S1874" s="981">
        <v>0</v>
      </c>
      <c r="T1874" s="981">
        <v>0</v>
      </c>
    </row>
    <row r="1875" spans="1:20" outlineLevel="5">
      <c r="A1875" s="936" t="s">
        <v>1963</v>
      </c>
      <c r="B1875" s="936" t="s">
        <v>730</v>
      </c>
      <c r="C1875" s="936">
        <v>4</v>
      </c>
      <c r="D1875" s="937">
        <v>46093</v>
      </c>
      <c r="E1875" s="937">
        <v>46098</v>
      </c>
      <c r="F1875" s="937">
        <v>46093</v>
      </c>
      <c r="G1875" s="937">
        <v>46097</v>
      </c>
      <c r="H1875" s="937">
        <v>0</v>
      </c>
      <c r="I1875" s="936">
        <v>0</v>
      </c>
      <c r="J1875" s="936">
        <v>0</v>
      </c>
      <c r="K1875" s="939">
        <v>1</v>
      </c>
      <c r="L1875" s="939">
        <v>1</v>
      </c>
      <c r="M1875" s="936">
        <v>0</v>
      </c>
      <c r="N1875" s="936">
        <v>0</v>
      </c>
      <c r="O1875" s="936">
        <v>0</v>
      </c>
      <c r="P1875" s="936" t="s">
        <v>364</v>
      </c>
      <c r="Q1875" s="936">
        <v>1</v>
      </c>
      <c r="R1875" s="936">
        <v>1</v>
      </c>
      <c r="S1875" s="936">
        <v>0</v>
      </c>
      <c r="T1875" s="936">
        <v>0</v>
      </c>
    </row>
    <row r="1876" spans="1:20" outlineLevel="5">
      <c r="A1876" s="996" t="s">
        <v>1964</v>
      </c>
      <c r="B1876" s="996" t="s">
        <v>732</v>
      </c>
      <c r="C1876" s="996">
        <v>4</v>
      </c>
      <c r="D1876" s="997">
        <v>46093</v>
      </c>
      <c r="E1876" s="997">
        <v>46098</v>
      </c>
      <c r="F1876" s="997">
        <v>46093</v>
      </c>
      <c r="G1876" s="997">
        <v>46097</v>
      </c>
      <c r="H1876" s="997">
        <v>0</v>
      </c>
      <c r="I1876" s="996">
        <v>0</v>
      </c>
      <c r="J1876" s="996">
        <v>0</v>
      </c>
      <c r="K1876" s="999">
        <v>1</v>
      </c>
      <c r="L1876" s="999">
        <v>1</v>
      </c>
      <c r="M1876" s="996">
        <v>0</v>
      </c>
      <c r="N1876" s="996">
        <v>0</v>
      </c>
      <c r="O1876" s="996">
        <v>0</v>
      </c>
      <c r="P1876" s="996" t="s">
        <v>364</v>
      </c>
      <c r="Q1876" s="996">
        <v>1</v>
      </c>
      <c r="R1876" s="996">
        <v>1</v>
      </c>
      <c r="S1876" s="996">
        <v>0</v>
      </c>
      <c r="T1876" s="996">
        <v>0</v>
      </c>
    </row>
    <row r="1877" spans="1:20" outlineLevel="5">
      <c r="A1877" s="936" t="s">
        <v>1965</v>
      </c>
      <c r="B1877" s="936" t="s">
        <v>734</v>
      </c>
      <c r="C1877" s="936">
        <v>4</v>
      </c>
      <c r="D1877" s="937">
        <v>46093</v>
      </c>
      <c r="E1877" s="937">
        <v>46098</v>
      </c>
      <c r="F1877" s="937">
        <v>46093</v>
      </c>
      <c r="G1877" s="937">
        <v>46097</v>
      </c>
      <c r="H1877" s="937">
        <v>0</v>
      </c>
      <c r="I1877" s="936">
        <v>0</v>
      </c>
      <c r="J1877" s="936">
        <v>0</v>
      </c>
      <c r="K1877" s="939">
        <v>1</v>
      </c>
      <c r="L1877" s="939">
        <v>1</v>
      </c>
      <c r="M1877" s="936">
        <v>0</v>
      </c>
      <c r="N1877" s="936">
        <v>0</v>
      </c>
      <c r="O1877" s="936">
        <v>0</v>
      </c>
      <c r="P1877" s="936" t="s">
        <v>364</v>
      </c>
      <c r="Q1877" s="936">
        <v>1</v>
      </c>
      <c r="R1877" s="936">
        <v>1</v>
      </c>
      <c r="S1877" s="936">
        <v>0</v>
      </c>
      <c r="T1877" s="936">
        <v>0</v>
      </c>
    </row>
    <row r="1878" spans="1:20" outlineLevel="4">
      <c r="A1878" s="981" t="s">
        <v>640</v>
      </c>
      <c r="B1878" s="981"/>
      <c r="C1878" s="981">
        <v>4</v>
      </c>
      <c r="D1878" s="982">
        <v>46093</v>
      </c>
      <c r="E1878" s="982">
        <v>46098</v>
      </c>
      <c r="F1878" s="982">
        <v>46093</v>
      </c>
      <c r="G1878" s="982">
        <v>46097</v>
      </c>
      <c r="H1878" s="982">
        <v>0</v>
      </c>
      <c r="I1878" s="981">
        <v>0</v>
      </c>
      <c r="J1878" s="981">
        <v>0</v>
      </c>
      <c r="K1878" s="984">
        <v>0</v>
      </c>
      <c r="L1878" s="984">
        <v>0</v>
      </c>
      <c r="M1878" s="981">
        <v>0</v>
      </c>
      <c r="N1878" s="981">
        <v>0</v>
      </c>
      <c r="O1878" s="981">
        <v>0</v>
      </c>
      <c r="P1878" s="981"/>
      <c r="Q1878" s="981">
        <v>2</v>
      </c>
      <c r="R1878" s="981">
        <v>2</v>
      </c>
      <c r="S1878" s="981">
        <v>0</v>
      </c>
      <c r="T1878" s="981">
        <v>0</v>
      </c>
    </row>
    <row r="1879" spans="1:20" outlineLevel="5">
      <c r="A1879" s="1006" t="s">
        <v>1966</v>
      </c>
      <c r="B1879" s="1006" t="s">
        <v>736</v>
      </c>
      <c r="C1879" s="1006">
        <v>4</v>
      </c>
      <c r="D1879" s="1007">
        <v>46093</v>
      </c>
      <c r="E1879" s="1007">
        <v>46098</v>
      </c>
      <c r="F1879" s="1007">
        <v>46093</v>
      </c>
      <c r="G1879" s="1007">
        <v>46097</v>
      </c>
      <c r="H1879" s="1007">
        <v>0</v>
      </c>
      <c r="I1879" s="1006">
        <v>0</v>
      </c>
      <c r="J1879" s="1006">
        <v>0</v>
      </c>
      <c r="K1879" s="1009">
        <v>1</v>
      </c>
      <c r="L1879" s="1009">
        <v>1</v>
      </c>
      <c r="M1879" s="1006">
        <v>0</v>
      </c>
      <c r="N1879" s="1006">
        <v>0</v>
      </c>
      <c r="O1879" s="1006">
        <v>0</v>
      </c>
      <c r="P1879" s="1006" t="s">
        <v>364</v>
      </c>
      <c r="Q1879" s="1006">
        <v>1</v>
      </c>
      <c r="R1879" s="1006">
        <v>1</v>
      </c>
      <c r="S1879" s="1006">
        <v>0</v>
      </c>
      <c r="T1879" s="1006">
        <v>0</v>
      </c>
    </row>
    <row r="1880" spans="1:20" outlineLevel="5">
      <c r="A1880" s="936" t="s">
        <v>1967</v>
      </c>
      <c r="B1880" s="936" t="s">
        <v>738</v>
      </c>
      <c r="C1880" s="936">
        <v>4</v>
      </c>
      <c r="D1880" s="937">
        <v>46093</v>
      </c>
      <c r="E1880" s="937">
        <v>46098</v>
      </c>
      <c r="F1880" s="937">
        <v>46093</v>
      </c>
      <c r="G1880" s="937">
        <v>46097</v>
      </c>
      <c r="H1880" s="937">
        <v>0</v>
      </c>
      <c r="I1880" s="936">
        <v>0</v>
      </c>
      <c r="J1880" s="936">
        <v>0</v>
      </c>
      <c r="K1880" s="939">
        <v>1</v>
      </c>
      <c r="L1880" s="939">
        <v>1</v>
      </c>
      <c r="M1880" s="936">
        <v>0</v>
      </c>
      <c r="N1880" s="936">
        <v>0</v>
      </c>
      <c r="O1880" s="936">
        <v>0</v>
      </c>
      <c r="P1880" s="936" t="s">
        <v>364</v>
      </c>
      <c r="Q1880" s="936">
        <v>1</v>
      </c>
      <c r="R1880" s="936">
        <v>1</v>
      </c>
      <c r="S1880" s="936">
        <v>0</v>
      </c>
      <c r="T1880" s="936">
        <v>0</v>
      </c>
    </row>
    <row r="1881" spans="1:20" outlineLevel="4">
      <c r="A1881" s="981" t="s">
        <v>645</v>
      </c>
      <c r="B1881" s="981"/>
      <c r="C1881" s="981">
        <v>4</v>
      </c>
      <c r="D1881" s="982">
        <v>46093</v>
      </c>
      <c r="E1881" s="982">
        <v>46098</v>
      </c>
      <c r="F1881" s="982">
        <v>46093</v>
      </c>
      <c r="G1881" s="982">
        <v>46097</v>
      </c>
      <c r="H1881" s="982">
        <v>0</v>
      </c>
      <c r="I1881" s="981">
        <v>0</v>
      </c>
      <c r="J1881" s="981">
        <v>0</v>
      </c>
      <c r="K1881" s="984">
        <v>0</v>
      </c>
      <c r="L1881" s="984">
        <v>0</v>
      </c>
      <c r="M1881" s="981">
        <v>0</v>
      </c>
      <c r="N1881" s="981">
        <v>0</v>
      </c>
      <c r="O1881" s="981">
        <v>0</v>
      </c>
      <c r="P1881" s="981"/>
      <c r="Q1881" s="981">
        <v>1</v>
      </c>
      <c r="R1881" s="981">
        <v>1</v>
      </c>
      <c r="S1881" s="981">
        <v>0</v>
      </c>
      <c r="T1881" s="981">
        <v>0</v>
      </c>
    </row>
    <row r="1882" spans="1:20" outlineLevel="5">
      <c r="A1882" s="936" t="s">
        <v>1968</v>
      </c>
      <c r="B1882" s="936" t="s">
        <v>740</v>
      </c>
      <c r="C1882" s="936">
        <v>4</v>
      </c>
      <c r="D1882" s="937">
        <v>46093</v>
      </c>
      <c r="E1882" s="937">
        <v>46098</v>
      </c>
      <c r="F1882" s="937">
        <v>46093</v>
      </c>
      <c r="G1882" s="937">
        <v>46097</v>
      </c>
      <c r="H1882" s="937">
        <v>0</v>
      </c>
      <c r="I1882" s="936">
        <v>0</v>
      </c>
      <c r="J1882" s="936">
        <v>0</v>
      </c>
      <c r="K1882" s="939">
        <v>1</v>
      </c>
      <c r="L1882" s="939">
        <v>1</v>
      </c>
      <c r="M1882" s="936">
        <v>0</v>
      </c>
      <c r="N1882" s="936">
        <v>0</v>
      </c>
      <c r="O1882" s="936">
        <v>0</v>
      </c>
      <c r="P1882" s="936" t="s">
        <v>364</v>
      </c>
      <c r="Q1882" s="936">
        <v>1</v>
      </c>
      <c r="R1882" s="936">
        <v>1</v>
      </c>
      <c r="S1882" s="936">
        <v>0</v>
      </c>
      <c r="T1882" s="936">
        <v>0</v>
      </c>
    </row>
    <row r="1883" spans="1:20" outlineLevel="4">
      <c r="A1883" s="981" t="s">
        <v>741</v>
      </c>
      <c r="B1883" s="981"/>
      <c r="C1883" s="981">
        <v>4</v>
      </c>
      <c r="D1883" s="982">
        <v>46093</v>
      </c>
      <c r="E1883" s="982">
        <v>46098</v>
      </c>
      <c r="F1883" s="982">
        <v>46093</v>
      </c>
      <c r="G1883" s="982">
        <v>46097</v>
      </c>
      <c r="H1883" s="983">
        <v>0</v>
      </c>
      <c r="I1883" s="983">
        <v>0</v>
      </c>
      <c r="J1883" s="983">
        <v>0</v>
      </c>
      <c r="K1883" s="984">
        <v>0</v>
      </c>
      <c r="L1883" s="985">
        <v>0</v>
      </c>
      <c r="M1883" s="983">
        <v>0</v>
      </c>
      <c r="N1883" s="981">
        <v>0</v>
      </c>
      <c r="O1883" s="981">
        <v>0</v>
      </c>
      <c r="P1883" s="983"/>
      <c r="Q1883" s="981">
        <v>1</v>
      </c>
      <c r="R1883" s="981">
        <v>1</v>
      </c>
      <c r="S1883" s="981">
        <v>0</v>
      </c>
      <c r="T1883" s="981">
        <v>0</v>
      </c>
    </row>
    <row r="1884" spans="1:20" outlineLevel="5">
      <c r="A1884" s="936" t="s">
        <v>1969</v>
      </c>
      <c r="B1884" s="936" t="s">
        <v>743</v>
      </c>
      <c r="C1884" s="936">
        <v>4</v>
      </c>
      <c r="D1884" s="937">
        <v>46093</v>
      </c>
      <c r="E1884" s="937">
        <v>46098</v>
      </c>
      <c r="F1884" s="937">
        <v>46093</v>
      </c>
      <c r="G1884" s="937">
        <v>46097</v>
      </c>
      <c r="H1884" s="938">
        <v>0</v>
      </c>
      <c r="I1884" s="938">
        <v>0</v>
      </c>
      <c r="J1884" s="938">
        <v>0</v>
      </c>
      <c r="K1884" s="940">
        <v>1</v>
      </c>
      <c r="L1884" s="940">
        <v>1</v>
      </c>
      <c r="M1884" s="938">
        <v>0</v>
      </c>
      <c r="N1884" s="936">
        <v>0</v>
      </c>
      <c r="O1884" s="936">
        <v>0</v>
      </c>
      <c r="P1884" s="938" t="s">
        <v>364</v>
      </c>
      <c r="Q1884" s="936">
        <v>1</v>
      </c>
      <c r="R1884" s="936">
        <v>1</v>
      </c>
      <c r="S1884" s="936">
        <v>0</v>
      </c>
      <c r="T1884" s="936">
        <v>0</v>
      </c>
    </row>
    <row r="1885" spans="1:20" outlineLevel="2">
      <c r="A1885" s="959" t="s">
        <v>744</v>
      </c>
      <c r="B1885" s="959"/>
      <c r="C1885" s="959">
        <v>114</v>
      </c>
      <c r="D1885" s="960">
        <v>46074</v>
      </c>
      <c r="E1885" s="960">
        <v>46216</v>
      </c>
      <c r="F1885" s="960">
        <v>46074</v>
      </c>
      <c r="G1885" s="960">
        <v>46282</v>
      </c>
      <c r="H1885" s="961">
        <v>340734.03</v>
      </c>
      <c r="I1885" s="961">
        <v>340734.03</v>
      </c>
      <c r="J1885" s="961">
        <v>340734.03</v>
      </c>
      <c r="K1885" s="963">
        <v>1</v>
      </c>
      <c r="L1885" s="963">
        <v>1</v>
      </c>
      <c r="M1885" s="961">
        <v>0</v>
      </c>
      <c r="N1885" s="959">
        <v>0</v>
      </c>
      <c r="O1885" s="959">
        <v>0</v>
      </c>
      <c r="P1885" s="961"/>
      <c r="Q1885" s="959">
        <v>70</v>
      </c>
      <c r="R1885" s="959">
        <v>70</v>
      </c>
      <c r="S1885" s="959">
        <v>0</v>
      </c>
      <c r="T1885" s="959">
        <v>0</v>
      </c>
    </row>
    <row r="1886" spans="1:20" outlineLevel="3">
      <c r="A1886" s="967" t="s">
        <v>608</v>
      </c>
      <c r="B1886" s="967"/>
      <c r="C1886" s="967">
        <v>111</v>
      </c>
      <c r="D1886" s="968">
        <v>46078</v>
      </c>
      <c r="E1886" s="968">
        <v>46216</v>
      </c>
      <c r="F1886" s="968">
        <v>46078</v>
      </c>
      <c r="G1886" s="968">
        <v>46282</v>
      </c>
      <c r="H1886" s="969">
        <v>284659.98</v>
      </c>
      <c r="I1886" s="969">
        <v>284659.98</v>
      </c>
      <c r="J1886" s="969">
        <v>284659.98</v>
      </c>
      <c r="K1886" s="971">
        <v>1</v>
      </c>
      <c r="L1886" s="971">
        <v>1</v>
      </c>
      <c r="M1886" s="969">
        <v>0</v>
      </c>
      <c r="N1886" s="967">
        <v>0</v>
      </c>
      <c r="O1886" s="967">
        <v>0</v>
      </c>
      <c r="P1886" s="969"/>
      <c r="Q1886" s="967">
        <v>32</v>
      </c>
      <c r="R1886" s="967">
        <v>32</v>
      </c>
      <c r="S1886" s="967">
        <v>0</v>
      </c>
      <c r="T1886" s="967">
        <v>0</v>
      </c>
    </row>
    <row r="1887" spans="1:20" outlineLevel="4">
      <c r="A1887" s="981" t="s">
        <v>609</v>
      </c>
      <c r="B1887" s="981"/>
      <c r="C1887" s="981">
        <v>56</v>
      </c>
      <c r="D1887" s="982">
        <v>46078</v>
      </c>
      <c r="E1887" s="982">
        <v>46147</v>
      </c>
      <c r="F1887" s="982">
        <v>46078</v>
      </c>
      <c r="G1887" s="982">
        <v>46147</v>
      </c>
      <c r="H1887" s="983">
        <v>15425.28</v>
      </c>
      <c r="I1887" s="983">
        <v>15425.28</v>
      </c>
      <c r="J1887" s="983">
        <v>15425.28</v>
      </c>
      <c r="K1887" s="984">
        <v>1</v>
      </c>
      <c r="L1887" s="984">
        <v>1</v>
      </c>
      <c r="M1887" s="983">
        <v>0</v>
      </c>
      <c r="N1887" s="981">
        <v>0</v>
      </c>
      <c r="O1887" s="981">
        <v>0</v>
      </c>
      <c r="P1887" s="983"/>
      <c r="Q1887" s="981">
        <v>3</v>
      </c>
      <c r="R1887" s="981">
        <v>3</v>
      </c>
      <c r="S1887" s="981">
        <v>0</v>
      </c>
      <c r="T1887" s="981">
        <v>0</v>
      </c>
    </row>
    <row r="1888" spans="1:20" outlineLevel="5">
      <c r="A1888" s="936" t="s">
        <v>1971</v>
      </c>
      <c r="B1888" s="936" t="s">
        <v>613</v>
      </c>
      <c r="C1888" s="936">
        <v>56</v>
      </c>
      <c r="D1888" s="937">
        <v>46078</v>
      </c>
      <c r="E1888" s="937">
        <v>46147</v>
      </c>
      <c r="F1888" s="937">
        <v>46078</v>
      </c>
      <c r="G1888" s="937">
        <v>46147</v>
      </c>
      <c r="H1888" s="938">
        <v>3869.07</v>
      </c>
      <c r="I1888" s="938">
        <v>3869.07</v>
      </c>
      <c r="J1888" s="938">
        <v>3869.07</v>
      </c>
      <c r="K1888" s="939">
        <v>1</v>
      </c>
      <c r="L1888" s="939">
        <v>1</v>
      </c>
      <c r="M1888" s="938">
        <v>0</v>
      </c>
      <c r="N1888" s="936">
        <v>0</v>
      </c>
      <c r="O1888" s="936">
        <v>0</v>
      </c>
      <c r="P1888" s="938" t="s">
        <v>364</v>
      </c>
      <c r="Q1888" s="936">
        <v>1</v>
      </c>
      <c r="R1888" s="936">
        <v>1</v>
      </c>
      <c r="S1888" s="936">
        <v>0</v>
      </c>
      <c r="T1888" s="936">
        <v>0</v>
      </c>
    </row>
    <row r="1889" spans="1:20" outlineLevel="5">
      <c r="A1889" s="996" t="s">
        <v>1972</v>
      </c>
      <c r="B1889" s="996" t="s">
        <v>615</v>
      </c>
      <c r="C1889" s="996">
        <v>43</v>
      </c>
      <c r="D1889" s="997">
        <v>46093</v>
      </c>
      <c r="E1889" s="997">
        <v>46147</v>
      </c>
      <c r="F1889" s="997">
        <v>46093</v>
      </c>
      <c r="G1889" s="997">
        <v>46147</v>
      </c>
      <c r="H1889" s="998">
        <v>2529.21</v>
      </c>
      <c r="I1889" s="998">
        <v>2529.21</v>
      </c>
      <c r="J1889" s="998">
        <v>2529.21</v>
      </c>
      <c r="K1889" s="1005">
        <v>1</v>
      </c>
      <c r="L1889" s="1005">
        <v>1</v>
      </c>
      <c r="M1889" s="998">
        <v>0</v>
      </c>
      <c r="N1889" s="996">
        <v>0</v>
      </c>
      <c r="O1889" s="996">
        <v>0</v>
      </c>
      <c r="P1889" s="998" t="s">
        <v>364</v>
      </c>
      <c r="Q1889" s="996">
        <v>1</v>
      </c>
      <c r="R1889" s="996">
        <v>1</v>
      </c>
      <c r="S1889" s="996">
        <v>0</v>
      </c>
      <c r="T1889" s="996">
        <v>0</v>
      </c>
    </row>
    <row r="1890" spans="1:20" outlineLevel="5">
      <c r="A1890" s="936" t="s">
        <v>1970</v>
      </c>
      <c r="B1890" s="936" t="s">
        <v>611</v>
      </c>
      <c r="C1890" s="936">
        <v>41</v>
      </c>
      <c r="D1890" s="937">
        <v>46096</v>
      </c>
      <c r="E1890" s="937">
        <v>46147</v>
      </c>
      <c r="F1890" s="937">
        <v>46096</v>
      </c>
      <c r="G1890" s="937">
        <v>46147</v>
      </c>
      <c r="H1890" s="938">
        <v>9027</v>
      </c>
      <c r="I1890" s="938">
        <v>9027</v>
      </c>
      <c r="J1890" s="938">
        <v>9027</v>
      </c>
      <c r="K1890" s="939">
        <v>1</v>
      </c>
      <c r="L1890" s="939">
        <v>1</v>
      </c>
      <c r="M1890" s="938">
        <v>0</v>
      </c>
      <c r="N1890" s="936">
        <v>0</v>
      </c>
      <c r="O1890" s="936">
        <v>0</v>
      </c>
      <c r="P1890" s="938" t="s">
        <v>364</v>
      </c>
      <c r="Q1890" s="936">
        <v>1</v>
      </c>
      <c r="R1890" s="936">
        <v>1</v>
      </c>
      <c r="S1890" s="936">
        <v>0</v>
      </c>
      <c r="T1890" s="936">
        <v>0</v>
      </c>
    </row>
    <row r="1891" spans="1:20" outlineLevel="4">
      <c r="A1891" s="981" t="s">
        <v>616</v>
      </c>
      <c r="B1891" s="981"/>
      <c r="C1891" s="981">
        <v>105</v>
      </c>
      <c r="D1891" s="982">
        <v>46083</v>
      </c>
      <c r="E1891" s="982">
        <v>46214</v>
      </c>
      <c r="F1891" s="982">
        <v>46083</v>
      </c>
      <c r="G1891" s="982">
        <v>46268</v>
      </c>
      <c r="H1891" s="983">
        <v>238773.54</v>
      </c>
      <c r="I1891" s="983">
        <v>238773.54</v>
      </c>
      <c r="J1891" s="983">
        <v>238773.54</v>
      </c>
      <c r="K1891" s="984">
        <v>1</v>
      </c>
      <c r="L1891" s="984">
        <v>1</v>
      </c>
      <c r="M1891" s="983">
        <v>0</v>
      </c>
      <c r="N1891" s="981">
        <v>0</v>
      </c>
      <c r="O1891" s="981">
        <v>0</v>
      </c>
      <c r="P1891" s="983"/>
      <c r="Q1891" s="981">
        <v>6</v>
      </c>
      <c r="R1891" s="981">
        <v>6</v>
      </c>
      <c r="S1891" s="981">
        <v>0</v>
      </c>
      <c r="T1891" s="981">
        <v>0</v>
      </c>
    </row>
    <row r="1892" spans="1:20" outlineLevel="5">
      <c r="A1892" s="936" t="s">
        <v>1977</v>
      </c>
      <c r="B1892" s="936" t="s">
        <v>3048</v>
      </c>
      <c r="C1892" s="936">
        <v>91</v>
      </c>
      <c r="D1892" s="937">
        <v>46083</v>
      </c>
      <c r="E1892" s="937">
        <v>46197</v>
      </c>
      <c r="F1892" s="937">
        <v>46083</v>
      </c>
      <c r="G1892" s="937">
        <v>46197</v>
      </c>
      <c r="H1892" s="938">
        <v>62622.07</v>
      </c>
      <c r="I1892" s="938">
        <v>62622.07</v>
      </c>
      <c r="J1892" s="938">
        <v>62622.07</v>
      </c>
      <c r="K1892" s="939">
        <v>1</v>
      </c>
      <c r="L1892" s="939">
        <v>1</v>
      </c>
      <c r="M1892" s="938">
        <v>0</v>
      </c>
      <c r="N1892" s="936">
        <v>0</v>
      </c>
      <c r="O1892" s="936">
        <v>0</v>
      </c>
      <c r="P1892" s="938" t="s">
        <v>364</v>
      </c>
      <c r="Q1892" s="936">
        <v>1</v>
      </c>
      <c r="R1892" s="936">
        <v>1</v>
      </c>
      <c r="S1892" s="936">
        <v>0</v>
      </c>
      <c r="T1892" s="936">
        <v>0</v>
      </c>
    </row>
    <row r="1893" spans="1:20" outlineLevel="5">
      <c r="A1893" s="936" t="s">
        <v>1976</v>
      </c>
      <c r="B1893" s="936" t="s">
        <v>624</v>
      </c>
      <c r="C1893" s="936">
        <v>43</v>
      </c>
      <c r="D1893" s="937">
        <v>46093</v>
      </c>
      <c r="E1893" s="937">
        <v>46147</v>
      </c>
      <c r="F1893" s="937">
        <v>46093</v>
      </c>
      <c r="G1893" s="937">
        <v>46147</v>
      </c>
      <c r="H1893" s="938">
        <v>8775</v>
      </c>
      <c r="I1893" s="938">
        <v>8775</v>
      </c>
      <c r="J1893" s="938">
        <v>8775</v>
      </c>
      <c r="K1893" s="939">
        <v>1</v>
      </c>
      <c r="L1893" s="939">
        <v>1</v>
      </c>
      <c r="M1893" s="938">
        <v>0</v>
      </c>
      <c r="N1893" s="936">
        <v>0</v>
      </c>
      <c r="O1893" s="936">
        <v>0</v>
      </c>
      <c r="P1893" s="938" t="s">
        <v>364</v>
      </c>
      <c r="Q1893" s="936">
        <v>1</v>
      </c>
      <c r="R1893" s="936">
        <v>1</v>
      </c>
      <c r="S1893" s="936">
        <v>0</v>
      </c>
      <c r="T1893" s="936">
        <v>0</v>
      </c>
    </row>
    <row r="1894" spans="1:20" outlineLevel="5">
      <c r="A1894" s="936" t="s">
        <v>1973</v>
      </c>
      <c r="B1894" s="936" t="s">
        <v>618</v>
      </c>
      <c r="C1894" s="936">
        <v>42</v>
      </c>
      <c r="D1894" s="937">
        <v>46095</v>
      </c>
      <c r="E1894" s="937">
        <v>46147</v>
      </c>
      <c r="F1894" s="937">
        <v>46095</v>
      </c>
      <c r="G1894" s="937">
        <v>46147</v>
      </c>
      <c r="H1894" s="938">
        <v>13051.5</v>
      </c>
      <c r="I1894" s="938">
        <v>13051.5</v>
      </c>
      <c r="J1894" s="938">
        <v>13051.5</v>
      </c>
      <c r="K1894" s="939">
        <v>1</v>
      </c>
      <c r="L1894" s="939">
        <v>1</v>
      </c>
      <c r="M1894" s="938">
        <v>0</v>
      </c>
      <c r="N1894" s="936">
        <v>0</v>
      </c>
      <c r="O1894" s="936">
        <v>0</v>
      </c>
      <c r="P1894" s="938" t="s">
        <v>364</v>
      </c>
      <c r="Q1894" s="936">
        <v>1</v>
      </c>
      <c r="R1894" s="936">
        <v>1</v>
      </c>
      <c r="S1894" s="936">
        <v>0</v>
      </c>
      <c r="T1894" s="936">
        <v>0</v>
      </c>
    </row>
    <row r="1895" spans="1:20" outlineLevel="5">
      <c r="A1895" s="936" t="s">
        <v>1974</v>
      </c>
      <c r="B1895" s="936" t="s">
        <v>620</v>
      </c>
      <c r="C1895" s="936">
        <v>42</v>
      </c>
      <c r="D1895" s="937">
        <v>46095</v>
      </c>
      <c r="E1895" s="937">
        <v>46147</v>
      </c>
      <c r="F1895" s="937">
        <v>46095</v>
      </c>
      <c r="G1895" s="937">
        <v>46147</v>
      </c>
      <c r="H1895" s="938">
        <v>2256</v>
      </c>
      <c r="I1895" s="938">
        <v>2256</v>
      </c>
      <c r="J1895" s="938">
        <v>2256</v>
      </c>
      <c r="K1895" s="939">
        <v>1</v>
      </c>
      <c r="L1895" s="939">
        <v>1</v>
      </c>
      <c r="M1895" s="938">
        <v>0</v>
      </c>
      <c r="N1895" s="936">
        <v>0</v>
      </c>
      <c r="O1895" s="936">
        <v>0</v>
      </c>
      <c r="P1895" s="938" t="s">
        <v>364</v>
      </c>
      <c r="Q1895" s="936">
        <v>1</v>
      </c>
      <c r="R1895" s="936">
        <v>1</v>
      </c>
      <c r="S1895" s="936">
        <v>0</v>
      </c>
      <c r="T1895" s="936">
        <v>0</v>
      </c>
    </row>
    <row r="1896" spans="1:20" outlineLevel="5">
      <c r="A1896" s="996" t="s">
        <v>1975</v>
      </c>
      <c r="B1896" s="996" t="s">
        <v>622</v>
      </c>
      <c r="C1896" s="996">
        <v>42</v>
      </c>
      <c r="D1896" s="997">
        <v>46095</v>
      </c>
      <c r="E1896" s="997">
        <v>46147</v>
      </c>
      <c r="F1896" s="997">
        <v>46095</v>
      </c>
      <c r="G1896" s="997">
        <v>46147</v>
      </c>
      <c r="H1896" s="998">
        <v>5950.8</v>
      </c>
      <c r="I1896" s="998">
        <v>5950.8</v>
      </c>
      <c r="J1896" s="998">
        <v>5950.8</v>
      </c>
      <c r="K1896" s="999">
        <v>1</v>
      </c>
      <c r="L1896" s="999">
        <v>1</v>
      </c>
      <c r="M1896" s="998">
        <v>0</v>
      </c>
      <c r="N1896" s="996">
        <v>0</v>
      </c>
      <c r="O1896" s="996">
        <v>0</v>
      </c>
      <c r="P1896" s="998" t="s">
        <v>364</v>
      </c>
      <c r="Q1896" s="996">
        <v>1</v>
      </c>
      <c r="R1896" s="996">
        <v>1</v>
      </c>
      <c r="S1896" s="996">
        <v>0</v>
      </c>
      <c r="T1896" s="996">
        <v>0</v>
      </c>
    </row>
    <row r="1897" spans="1:20" outlineLevel="5">
      <c r="A1897" s="936" t="s">
        <v>3374</v>
      </c>
      <c r="B1897" s="936" t="s">
        <v>3050</v>
      </c>
      <c r="C1897" s="936">
        <v>5</v>
      </c>
      <c r="D1897" s="937">
        <v>46209</v>
      </c>
      <c r="E1897" s="937">
        <v>46214</v>
      </c>
      <c r="F1897" s="937">
        <v>46212</v>
      </c>
      <c r="G1897" s="937">
        <v>46268</v>
      </c>
      <c r="H1897" s="938">
        <v>146118.17000000001</v>
      </c>
      <c r="I1897" s="938">
        <v>146118.17000000001</v>
      </c>
      <c r="J1897" s="938">
        <v>146118.17000000001</v>
      </c>
      <c r="K1897" s="939">
        <v>1</v>
      </c>
      <c r="L1897" s="939">
        <v>1</v>
      </c>
      <c r="M1897" s="938">
        <v>0</v>
      </c>
      <c r="N1897" s="936">
        <v>0</v>
      </c>
      <c r="O1897" s="936">
        <v>0</v>
      </c>
      <c r="P1897" s="938" t="s">
        <v>364</v>
      </c>
      <c r="Q1897" s="936">
        <v>1</v>
      </c>
      <c r="R1897" s="936">
        <v>1</v>
      </c>
      <c r="S1897" s="936">
        <v>0</v>
      </c>
      <c r="T1897" s="936">
        <v>0</v>
      </c>
    </row>
    <row r="1898" spans="1:20" outlineLevel="4">
      <c r="A1898" s="981" t="s">
        <v>627</v>
      </c>
      <c r="B1898" s="981"/>
      <c r="C1898" s="981">
        <v>38</v>
      </c>
      <c r="D1898" s="982">
        <v>46092</v>
      </c>
      <c r="E1898" s="982">
        <v>46140</v>
      </c>
      <c r="F1898" s="982">
        <v>46092</v>
      </c>
      <c r="G1898" s="982">
        <v>46140</v>
      </c>
      <c r="H1898" s="983">
        <v>1417.5</v>
      </c>
      <c r="I1898" s="983">
        <v>1417.5</v>
      </c>
      <c r="J1898" s="983">
        <v>1417.5</v>
      </c>
      <c r="K1898" s="984">
        <v>1</v>
      </c>
      <c r="L1898" s="984">
        <v>1</v>
      </c>
      <c r="M1898" s="981">
        <v>0</v>
      </c>
      <c r="N1898" s="981">
        <v>0</v>
      </c>
      <c r="O1898" s="981">
        <v>0</v>
      </c>
      <c r="P1898" s="981"/>
      <c r="Q1898" s="981">
        <v>1</v>
      </c>
      <c r="R1898" s="981">
        <v>1</v>
      </c>
      <c r="S1898" s="981">
        <v>0</v>
      </c>
      <c r="T1898" s="981">
        <v>0</v>
      </c>
    </row>
    <row r="1899" spans="1:20" outlineLevel="5">
      <c r="A1899" s="936" t="s">
        <v>1978</v>
      </c>
      <c r="B1899" s="936" t="s">
        <v>629</v>
      </c>
      <c r="C1899" s="936">
        <v>38</v>
      </c>
      <c r="D1899" s="937">
        <v>46092</v>
      </c>
      <c r="E1899" s="937">
        <v>46140</v>
      </c>
      <c r="F1899" s="937">
        <v>46092</v>
      </c>
      <c r="G1899" s="937">
        <v>46140</v>
      </c>
      <c r="H1899" s="938">
        <v>1417.5</v>
      </c>
      <c r="I1899" s="938">
        <v>1417.5</v>
      </c>
      <c r="J1899" s="938">
        <v>1417.5</v>
      </c>
      <c r="K1899" s="939">
        <v>1</v>
      </c>
      <c r="L1899" s="939">
        <v>1</v>
      </c>
      <c r="M1899" s="936">
        <v>0</v>
      </c>
      <c r="N1899" s="936">
        <v>0</v>
      </c>
      <c r="O1899" s="936">
        <v>0</v>
      </c>
      <c r="P1899" s="936" t="s">
        <v>364</v>
      </c>
      <c r="Q1899" s="936">
        <v>1</v>
      </c>
      <c r="R1899" s="936">
        <v>1</v>
      </c>
      <c r="S1899" s="936">
        <v>0</v>
      </c>
      <c r="T1899" s="936">
        <v>0</v>
      </c>
    </row>
    <row r="1900" spans="1:20" outlineLevel="4">
      <c r="A1900" s="981" t="s">
        <v>630</v>
      </c>
      <c r="B1900" s="981"/>
      <c r="C1900" s="981">
        <v>42</v>
      </c>
      <c r="D1900" s="982">
        <v>46096</v>
      </c>
      <c r="E1900" s="982">
        <v>46148</v>
      </c>
      <c r="F1900" s="982">
        <v>46096</v>
      </c>
      <c r="G1900" s="982">
        <v>46148</v>
      </c>
      <c r="H1900" s="982">
        <v>889.23</v>
      </c>
      <c r="I1900" s="981">
        <v>889.23</v>
      </c>
      <c r="J1900" s="981">
        <v>889.23</v>
      </c>
      <c r="K1900" s="984">
        <v>1</v>
      </c>
      <c r="L1900" s="984">
        <v>1</v>
      </c>
      <c r="M1900" s="981">
        <v>0</v>
      </c>
      <c r="N1900" s="981">
        <v>0</v>
      </c>
      <c r="O1900" s="981">
        <v>0</v>
      </c>
      <c r="P1900" s="981"/>
      <c r="Q1900" s="981">
        <v>2</v>
      </c>
      <c r="R1900" s="981">
        <v>2</v>
      </c>
      <c r="S1900" s="981">
        <v>0</v>
      </c>
      <c r="T1900" s="981">
        <v>0</v>
      </c>
    </row>
    <row r="1901" spans="1:20" outlineLevel="5">
      <c r="A1901" s="1006" t="s">
        <v>1979</v>
      </c>
      <c r="B1901" s="1006" t="s">
        <v>632</v>
      </c>
      <c r="C1901" s="1006">
        <v>42</v>
      </c>
      <c r="D1901" s="1007">
        <v>46096</v>
      </c>
      <c r="E1901" s="1007">
        <v>46148</v>
      </c>
      <c r="F1901" s="1007">
        <v>46096</v>
      </c>
      <c r="G1901" s="1007">
        <v>46148</v>
      </c>
      <c r="H1901" s="1008">
        <v>127.53</v>
      </c>
      <c r="I1901" s="1008">
        <v>127.53</v>
      </c>
      <c r="J1901" s="1008">
        <v>127.53</v>
      </c>
      <c r="K1901" s="1009">
        <v>1</v>
      </c>
      <c r="L1901" s="1009">
        <v>1</v>
      </c>
      <c r="M1901" s="1008">
        <v>0</v>
      </c>
      <c r="N1901" s="1006">
        <v>0</v>
      </c>
      <c r="O1901" s="1006">
        <v>0</v>
      </c>
      <c r="P1901" s="1008" t="s">
        <v>364</v>
      </c>
      <c r="Q1901" s="1006">
        <v>1</v>
      </c>
      <c r="R1901" s="1006">
        <v>1</v>
      </c>
      <c r="S1901" s="1006">
        <v>0</v>
      </c>
      <c r="T1901" s="1006">
        <v>0</v>
      </c>
    </row>
    <row r="1902" spans="1:20" outlineLevel="5">
      <c r="A1902" s="936" t="s">
        <v>1980</v>
      </c>
      <c r="B1902" s="936" t="s">
        <v>634</v>
      </c>
      <c r="C1902" s="936">
        <v>42</v>
      </c>
      <c r="D1902" s="937">
        <v>46096</v>
      </c>
      <c r="E1902" s="937">
        <v>46148</v>
      </c>
      <c r="F1902" s="937">
        <v>46096</v>
      </c>
      <c r="G1902" s="937">
        <v>46148</v>
      </c>
      <c r="H1902" s="938">
        <v>761.7</v>
      </c>
      <c r="I1902" s="938">
        <v>761.7</v>
      </c>
      <c r="J1902" s="938">
        <v>761.7</v>
      </c>
      <c r="K1902" s="939">
        <v>1</v>
      </c>
      <c r="L1902" s="939">
        <v>1</v>
      </c>
      <c r="M1902" s="938">
        <v>0</v>
      </c>
      <c r="N1902" s="936">
        <v>0</v>
      </c>
      <c r="O1902" s="936">
        <v>0</v>
      </c>
      <c r="P1902" s="938" t="s">
        <v>364</v>
      </c>
      <c r="Q1902" s="936">
        <v>1</v>
      </c>
      <c r="R1902" s="936">
        <v>1</v>
      </c>
      <c r="S1902" s="936">
        <v>0</v>
      </c>
      <c r="T1902" s="936">
        <v>0</v>
      </c>
    </row>
    <row r="1903" spans="1:20" outlineLevel="4">
      <c r="A1903" s="981" t="s">
        <v>635</v>
      </c>
      <c r="B1903" s="981"/>
      <c r="C1903" s="981">
        <v>42</v>
      </c>
      <c r="D1903" s="982">
        <v>46096</v>
      </c>
      <c r="E1903" s="982">
        <v>46148</v>
      </c>
      <c r="F1903" s="982">
        <v>46096</v>
      </c>
      <c r="G1903" s="982">
        <v>46148</v>
      </c>
      <c r="H1903" s="983">
        <v>3553.95</v>
      </c>
      <c r="I1903" s="983">
        <v>3553.95</v>
      </c>
      <c r="J1903" s="983">
        <v>3553.95</v>
      </c>
      <c r="K1903" s="984">
        <v>1</v>
      </c>
      <c r="L1903" s="984">
        <v>1</v>
      </c>
      <c r="M1903" s="983">
        <v>0</v>
      </c>
      <c r="N1903" s="981">
        <v>0</v>
      </c>
      <c r="O1903" s="981">
        <v>0</v>
      </c>
      <c r="P1903" s="983"/>
      <c r="Q1903" s="981">
        <v>2</v>
      </c>
      <c r="R1903" s="981">
        <v>2</v>
      </c>
      <c r="S1903" s="981">
        <v>0</v>
      </c>
      <c r="T1903" s="981">
        <v>0</v>
      </c>
    </row>
    <row r="1904" spans="1:20" outlineLevel="5">
      <c r="A1904" s="1006" t="s">
        <v>1981</v>
      </c>
      <c r="B1904" s="1006" t="s">
        <v>637</v>
      </c>
      <c r="C1904" s="1006">
        <v>42</v>
      </c>
      <c r="D1904" s="1007">
        <v>46096</v>
      </c>
      <c r="E1904" s="1007">
        <v>46148</v>
      </c>
      <c r="F1904" s="1007">
        <v>46096</v>
      </c>
      <c r="G1904" s="1007">
        <v>46148</v>
      </c>
      <c r="H1904" s="1008">
        <v>1818.3</v>
      </c>
      <c r="I1904" s="1008">
        <v>1818.3</v>
      </c>
      <c r="J1904" s="1008">
        <v>1818.3</v>
      </c>
      <c r="K1904" s="1009">
        <v>1</v>
      </c>
      <c r="L1904" s="1009">
        <v>1</v>
      </c>
      <c r="M1904" s="1008">
        <v>0</v>
      </c>
      <c r="N1904" s="1006">
        <v>0</v>
      </c>
      <c r="O1904" s="1006">
        <v>0</v>
      </c>
      <c r="P1904" s="1008" t="s">
        <v>364</v>
      </c>
      <c r="Q1904" s="1006">
        <v>1</v>
      </c>
      <c r="R1904" s="1006">
        <v>1</v>
      </c>
      <c r="S1904" s="1006">
        <v>0</v>
      </c>
      <c r="T1904" s="1006">
        <v>0</v>
      </c>
    </row>
    <row r="1905" spans="1:20" outlineLevel="5">
      <c r="A1905" s="936" t="s">
        <v>1982</v>
      </c>
      <c r="B1905" s="936" t="s">
        <v>639</v>
      </c>
      <c r="C1905" s="936">
        <v>38</v>
      </c>
      <c r="D1905" s="937">
        <v>46105</v>
      </c>
      <c r="E1905" s="937">
        <v>46148</v>
      </c>
      <c r="F1905" s="937">
        <v>46105</v>
      </c>
      <c r="G1905" s="937">
        <v>46148</v>
      </c>
      <c r="H1905" s="938">
        <v>1735.65</v>
      </c>
      <c r="I1905" s="938">
        <v>1735.65</v>
      </c>
      <c r="J1905" s="938">
        <v>1735.65</v>
      </c>
      <c r="K1905" s="939">
        <v>1</v>
      </c>
      <c r="L1905" s="939">
        <v>1</v>
      </c>
      <c r="M1905" s="938">
        <v>0</v>
      </c>
      <c r="N1905" s="936">
        <v>0</v>
      </c>
      <c r="O1905" s="936">
        <v>0</v>
      </c>
      <c r="P1905" s="938" t="s">
        <v>364</v>
      </c>
      <c r="Q1905" s="936">
        <v>1</v>
      </c>
      <c r="R1905" s="936">
        <v>1</v>
      </c>
      <c r="S1905" s="936">
        <v>0</v>
      </c>
      <c r="T1905" s="936">
        <v>0</v>
      </c>
    </row>
    <row r="1906" spans="1:20" outlineLevel="4">
      <c r="A1906" s="981" t="s">
        <v>640</v>
      </c>
      <c r="B1906" s="981"/>
      <c r="C1906" s="981">
        <v>45</v>
      </c>
      <c r="D1906" s="982">
        <v>46092</v>
      </c>
      <c r="E1906" s="982">
        <v>46148</v>
      </c>
      <c r="F1906" s="982">
        <v>46092</v>
      </c>
      <c r="G1906" s="982">
        <v>46148</v>
      </c>
      <c r="H1906" s="983">
        <v>6802.65</v>
      </c>
      <c r="I1906" s="983">
        <v>6802.65</v>
      </c>
      <c r="J1906" s="983">
        <v>6802.65</v>
      </c>
      <c r="K1906" s="984">
        <v>1</v>
      </c>
      <c r="L1906" s="984">
        <v>1</v>
      </c>
      <c r="M1906" s="983">
        <v>0</v>
      </c>
      <c r="N1906" s="981">
        <v>0</v>
      </c>
      <c r="O1906" s="981">
        <v>0</v>
      </c>
      <c r="P1906" s="983"/>
      <c r="Q1906" s="981">
        <v>2</v>
      </c>
      <c r="R1906" s="981">
        <v>2</v>
      </c>
      <c r="S1906" s="981">
        <v>0</v>
      </c>
      <c r="T1906" s="981">
        <v>0</v>
      </c>
    </row>
    <row r="1907" spans="1:20" outlineLevel="5">
      <c r="A1907" s="1006" t="s">
        <v>1983</v>
      </c>
      <c r="B1907" s="1006" t="s">
        <v>642</v>
      </c>
      <c r="C1907" s="1006">
        <v>45</v>
      </c>
      <c r="D1907" s="1007">
        <v>46092</v>
      </c>
      <c r="E1907" s="1007">
        <v>46148</v>
      </c>
      <c r="F1907" s="1007">
        <v>46092</v>
      </c>
      <c r="G1907" s="1007">
        <v>46148</v>
      </c>
      <c r="H1907" s="1008">
        <v>2256.9</v>
      </c>
      <c r="I1907" s="1008">
        <v>2256.9</v>
      </c>
      <c r="J1907" s="1008">
        <v>2256.9</v>
      </c>
      <c r="K1907" s="1010">
        <v>1</v>
      </c>
      <c r="L1907" s="1009">
        <v>1</v>
      </c>
      <c r="M1907" s="1008">
        <v>0</v>
      </c>
      <c r="N1907" s="1006">
        <v>0</v>
      </c>
      <c r="O1907" s="1006">
        <v>0</v>
      </c>
      <c r="P1907" s="1008" t="s">
        <v>364</v>
      </c>
      <c r="Q1907" s="1006">
        <v>1</v>
      </c>
      <c r="R1907" s="1006">
        <v>1</v>
      </c>
      <c r="S1907" s="1006">
        <v>0</v>
      </c>
      <c r="T1907" s="1006">
        <v>0</v>
      </c>
    </row>
    <row r="1908" spans="1:20" outlineLevel="5">
      <c r="A1908" s="936" t="s">
        <v>1984</v>
      </c>
      <c r="B1908" s="936" t="s">
        <v>644</v>
      </c>
      <c r="C1908" s="936">
        <v>45</v>
      </c>
      <c r="D1908" s="937">
        <v>46092</v>
      </c>
      <c r="E1908" s="937">
        <v>46148</v>
      </c>
      <c r="F1908" s="937">
        <v>46092</v>
      </c>
      <c r="G1908" s="937">
        <v>46148</v>
      </c>
      <c r="H1908" s="938">
        <v>4545.75</v>
      </c>
      <c r="I1908" s="938">
        <v>4545.75</v>
      </c>
      <c r="J1908" s="938">
        <v>4545.75</v>
      </c>
      <c r="K1908" s="939">
        <v>1</v>
      </c>
      <c r="L1908" s="939">
        <v>1</v>
      </c>
      <c r="M1908" s="936">
        <v>0</v>
      </c>
      <c r="N1908" s="936">
        <v>0</v>
      </c>
      <c r="O1908" s="936">
        <v>0</v>
      </c>
      <c r="P1908" s="936" t="s">
        <v>364</v>
      </c>
      <c r="Q1908" s="936">
        <v>1</v>
      </c>
      <c r="R1908" s="936">
        <v>1</v>
      </c>
      <c r="S1908" s="936">
        <v>0</v>
      </c>
      <c r="T1908" s="936">
        <v>0</v>
      </c>
    </row>
    <row r="1909" spans="1:20" outlineLevel="4">
      <c r="A1909" s="981" t="s">
        <v>645</v>
      </c>
      <c r="B1909" s="981"/>
      <c r="C1909" s="981">
        <v>50</v>
      </c>
      <c r="D1909" s="982">
        <v>46154</v>
      </c>
      <c r="E1909" s="982">
        <v>46216</v>
      </c>
      <c r="F1909" s="982">
        <v>46154</v>
      </c>
      <c r="G1909" s="982">
        <v>46282</v>
      </c>
      <c r="H1909" s="983">
        <v>17797.830000000002</v>
      </c>
      <c r="I1909" s="983">
        <v>17797.830000000002</v>
      </c>
      <c r="J1909" s="983">
        <v>17797.830000000002</v>
      </c>
      <c r="K1909" s="984">
        <v>1</v>
      </c>
      <c r="L1909" s="984">
        <v>1</v>
      </c>
      <c r="M1909" s="981">
        <v>0</v>
      </c>
      <c r="N1909" s="981">
        <v>0</v>
      </c>
      <c r="O1909" s="981">
        <v>0</v>
      </c>
      <c r="P1909" s="981"/>
      <c r="Q1909" s="981">
        <v>16</v>
      </c>
      <c r="R1909" s="981">
        <v>16</v>
      </c>
      <c r="S1909" s="981">
        <v>0</v>
      </c>
      <c r="T1909" s="981">
        <v>0</v>
      </c>
    </row>
    <row r="1910" spans="1:20" outlineLevel="5">
      <c r="A1910" s="936" t="s">
        <v>1985</v>
      </c>
      <c r="B1910" s="936" t="s">
        <v>3064</v>
      </c>
      <c r="C1910" s="936">
        <v>34</v>
      </c>
      <c r="D1910" s="937">
        <v>46154</v>
      </c>
      <c r="E1910" s="937">
        <v>46197</v>
      </c>
      <c r="F1910" s="937">
        <v>46154</v>
      </c>
      <c r="G1910" s="937">
        <v>46197</v>
      </c>
      <c r="H1910" s="937">
        <v>297.54000000000002</v>
      </c>
      <c r="I1910" s="936">
        <v>297.54000000000002</v>
      </c>
      <c r="J1910" s="936">
        <v>297.54000000000002</v>
      </c>
      <c r="K1910" s="939">
        <v>1</v>
      </c>
      <c r="L1910" s="939">
        <v>1</v>
      </c>
      <c r="M1910" s="936">
        <v>0</v>
      </c>
      <c r="N1910" s="936">
        <v>0</v>
      </c>
      <c r="O1910" s="936">
        <v>0</v>
      </c>
      <c r="P1910" s="936" t="s">
        <v>364</v>
      </c>
      <c r="Q1910" s="936">
        <v>1</v>
      </c>
      <c r="R1910" s="936">
        <v>1</v>
      </c>
      <c r="S1910" s="936">
        <v>0</v>
      </c>
      <c r="T1910" s="936">
        <v>0</v>
      </c>
    </row>
    <row r="1911" spans="1:20" outlineLevel="5">
      <c r="A1911" s="936" t="s">
        <v>1986</v>
      </c>
      <c r="B1911" s="936" t="s">
        <v>3067</v>
      </c>
      <c r="C1911" s="936">
        <v>34</v>
      </c>
      <c r="D1911" s="937">
        <v>46154</v>
      </c>
      <c r="E1911" s="937">
        <v>46197</v>
      </c>
      <c r="F1911" s="937">
        <v>46154</v>
      </c>
      <c r="G1911" s="937">
        <v>46197</v>
      </c>
      <c r="H1911" s="937">
        <v>238.03</v>
      </c>
      <c r="I1911" s="936">
        <v>238.03</v>
      </c>
      <c r="J1911" s="936">
        <v>238.03</v>
      </c>
      <c r="K1911" s="939">
        <v>1</v>
      </c>
      <c r="L1911" s="939">
        <v>1</v>
      </c>
      <c r="M1911" s="936">
        <v>0</v>
      </c>
      <c r="N1911" s="936">
        <v>0</v>
      </c>
      <c r="O1911" s="936">
        <v>0</v>
      </c>
      <c r="P1911" s="936" t="s">
        <v>364</v>
      </c>
      <c r="Q1911" s="936">
        <v>1</v>
      </c>
      <c r="R1911" s="936">
        <v>1</v>
      </c>
      <c r="S1911" s="936">
        <v>0</v>
      </c>
      <c r="T1911" s="936">
        <v>0</v>
      </c>
    </row>
    <row r="1912" spans="1:20" outlineLevel="5">
      <c r="A1912" s="936" t="s">
        <v>1987</v>
      </c>
      <c r="B1912" s="936" t="s">
        <v>3070</v>
      </c>
      <c r="C1912" s="936">
        <v>34</v>
      </c>
      <c r="D1912" s="937">
        <v>46154</v>
      </c>
      <c r="E1912" s="937">
        <v>46197</v>
      </c>
      <c r="F1912" s="937">
        <v>46154</v>
      </c>
      <c r="G1912" s="937">
        <v>46197</v>
      </c>
      <c r="H1912" s="938">
        <v>6962.11</v>
      </c>
      <c r="I1912" s="938">
        <v>6962.11</v>
      </c>
      <c r="J1912" s="938">
        <v>6962.11</v>
      </c>
      <c r="K1912" s="939">
        <v>1</v>
      </c>
      <c r="L1912" s="939">
        <v>1</v>
      </c>
      <c r="M1912" s="938">
        <v>0</v>
      </c>
      <c r="N1912" s="936">
        <v>0</v>
      </c>
      <c r="O1912" s="936">
        <v>0</v>
      </c>
      <c r="P1912" s="938" t="s">
        <v>364</v>
      </c>
      <c r="Q1912" s="936">
        <v>1</v>
      </c>
      <c r="R1912" s="936">
        <v>1</v>
      </c>
      <c r="S1912" s="936">
        <v>0</v>
      </c>
      <c r="T1912" s="936">
        <v>0</v>
      </c>
    </row>
    <row r="1913" spans="1:20" outlineLevel="5">
      <c r="A1913" s="936" t="s">
        <v>1988</v>
      </c>
      <c r="B1913" s="936" t="s">
        <v>3073</v>
      </c>
      <c r="C1913" s="936">
        <v>34</v>
      </c>
      <c r="D1913" s="937">
        <v>46154</v>
      </c>
      <c r="E1913" s="937">
        <v>46197</v>
      </c>
      <c r="F1913" s="937">
        <v>46154</v>
      </c>
      <c r="G1913" s="937">
        <v>46197</v>
      </c>
      <c r="H1913" s="938">
        <v>769.7</v>
      </c>
      <c r="I1913" s="936">
        <v>769.7</v>
      </c>
      <c r="J1913" s="938">
        <v>769.7</v>
      </c>
      <c r="K1913" s="939">
        <v>1</v>
      </c>
      <c r="L1913" s="939">
        <v>1</v>
      </c>
      <c r="M1913" s="938">
        <v>0</v>
      </c>
      <c r="N1913" s="936">
        <v>0</v>
      </c>
      <c r="O1913" s="936">
        <v>0</v>
      </c>
      <c r="P1913" s="938" t="s">
        <v>364</v>
      </c>
      <c r="Q1913" s="936">
        <v>1</v>
      </c>
      <c r="R1913" s="936">
        <v>1</v>
      </c>
      <c r="S1913" s="936">
        <v>0</v>
      </c>
      <c r="T1913" s="936">
        <v>0</v>
      </c>
    </row>
    <row r="1914" spans="1:20" outlineLevel="5">
      <c r="A1914" s="936" t="s">
        <v>1989</v>
      </c>
      <c r="B1914" s="936" t="s">
        <v>3076</v>
      </c>
      <c r="C1914" s="936">
        <v>34</v>
      </c>
      <c r="D1914" s="937">
        <v>46154</v>
      </c>
      <c r="E1914" s="937">
        <v>46197</v>
      </c>
      <c r="F1914" s="937">
        <v>46154</v>
      </c>
      <c r="G1914" s="937">
        <v>46197</v>
      </c>
      <c r="H1914" s="937">
        <v>602.51</v>
      </c>
      <c r="I1914" s="936">
        <v>602.51</v>
      </c>
      <c r="J1914" s="936">
        <v>602.51</v>
      </c>
      <c r="K1914" s="939">
        <v>1</v>
      </c>
      <c r="L1914" s="939">
        <v>1</v>
      </c>
      <c r="M1914" s="936">
        <v>0</v>
      </c>
      <c r="N1914" s="936">
        <v>0</v>
      </c>
      <c r="O1914" s="936">
        <v>0</v>
      </c>
      <c r="P1914" s="936" t="s">
        <v>364</v>
      </c>
      <c r="Q1914" s="936">
        <v>1</v>
      </c>
      <c r="R1914" s="936">
        <v>1</v>
      </c>
      <c r="S1914" s="936">
        <v>0</v>
      </c>
      <c r="T1914" s="936">
        <v>0</v>
      </c>
    </row>
    <row r="1915" spans="1:20" outlineLevel="5">
      <c r="A1915" s="936" t="s">
        <v>1990</v>
      </c>
      <c r="B1915" s="936" t="s">
        <v>3079</v>
      </c>
      <c r="C1915" s="936">
        <v>34</v>
      </c>
      <c r="D1915" s="937">
        <v>46154</v>
      </c>
      <c r="E1915" s="937">
        <v>46197</v>
      </c>
      <c r="F1915" s="937">
        <v>46154</v>
      </c>
      <c r="G1915" s="937">
        <v>46197</v>
      </c>
      <c r="H1915" s="938">
        <v>587.63</v>
      </c>
      <c r="I1915" s="938">
        <v>587.63</v>
      </c>
      <c r="J1915" s="938">
        <v>587.63</v>
      </c>
      <c r="K1915" s="939">
        <v>1</v>
      </c>
      <c r="L1915" s="939">
        <v>1</v>
      </c>
      <c r="M1915" s="936">
        <v>0</v>
      </c>
      <c r="N1915" s="936">
        <v>0</v>
      </c>
      <c r="O1915" s="936">
        <v>0</v>
      </c>
      <c r="P1915" s="936" t="s">
        <v>364</v>
      </c>
      <c r="Q1915" s="936">
        <v>1</v>
      </c>
      <c r="R1915" s="936">
        <v>1</v>
      </c>
      <c r="S1915" s="936">
        <v>0</v>
      </c>
      <c r="T1915" s="936">
        <v>0</v>
      </c>
    </row>
    <row r="1916" spans="1:20" outlineLevel="5">
      <c r="A1916" s="936" t="s">
        <v>1991</v>
      </c>
      <c r="B1916" s="936" t="s">
        <v>3082</v>
      </c>
      <c r="C1916" s="936">
        <v>34</v>
      </c>
      <c r="D1916" s="937">
        <v>46154</v>
      </c>
      <c r="E1916" s="937">
        <v>46197</v>
      </c>
      <c r="F1916" s="937">
        <v>46154</v>
      </c>
      <c r="G1916" s="937">
        <v>46197</v>
      </c>
      <c r="H1916" s="938">
        <v>743.94</v>
      </c>
      <c r="I1916" s="938">
        <v>743.94</v>
      </c>
      <c r="J1916" s="938">
        <v>743.94</v>
      </c>
      <c r="K1916" s="939">
        <v>1</v>
      </c>
      <c r="L1916" s="939">
        <v>1</v>
      </c>
      <c r="M1916" s="936">
        <v>0</v>
      </c>
      <c r="N1916" s="936">
        <v>0</v>
      </c>
      <c r="O1916" s="936">
        <v>0</v>
      </c>
      <c r="P1916" s="936" t="s">
        <v>364</v>
      </c>
      <c r="Q1916" s="936">
        <v>1</v>
      </c>
      <c r="R1916" s="936">
        <v>1</v>
      </c>
      <c r="S1916" s="936">
        <v>0</v>
      </c>
      <c r="T1916" s="936">
        <v>0</v>
      </c>
    </row>
    <row r="1917" spans="1:20" outlineLevel="5">
      <c r="A1917" s="936" t="s">
        <v>1992</v>
      </c>
      <c r="B1917" s="936" t="s">
        <v>3085</v>
      </c>
      <c r="C1917" s="936">
        <v>34</v>
      </c>
      <c r="D1917" s="937">
        <v>46154</v>
      </c>
      <c r="E1917" s="937">
        <v>46197</v>
      </c>
      <c r="F1917" s="937">
        <v>46154</v>
      </c>
      <c r="G1917" s="937">
        <v>46197</v>
      </c>
      <c r="H1917" s="938">
        <v>477.23</v>
      </c>
      <c r="I1917" s="938">
        <v>477.23</v>
      </c>
      <c r="J1917" s="938">
        <v>477.23</v>
      </c>
      <c r="K1917" s="939">
        <v>1</v>
      </c>
      <c r="L1917" s="939">
        <v>1</v>
      </c>
      <c r="M1917" s="936">
        <v>0</v>
      </c>
      <c r="N1917" s="936">
        <v>0</v>
      </c>
      <c r="O1917" s="936">
        <v>0</v>
      </c>
      <c r="P1917" s="936" t="s">
        <v>364</v>
      </c>
      <c r="Q1917" s="936">
        <v>1</v>
      </c>
      <c r="R1917" s="936">
        <v>1</v>
      </c>
      <c r="S1917" s="936">
        <v>0</v>
      </c>
      <c r="T1917" s="936">
        <v>0</v>
      </c>
    </row>
    <row r="1918" spans="1:20" outlineLevel="5">
      <c r="A1918" s="936" t="s">
        <v>3375</v>
      </c>
      <c r="B1918" s="936" t="s">
        <v>3066</v>
      </c>
      <c r="C1918" s="936">
        <v>7</v>
      </c>
      <c r="D1918" s="937">
        <v>46198</v>
      </c>
      <c r="E1918" s="937">
        <v>46205</v>
      </c>
      <c r="F1918" s="937">
        <v>46220</v>
      </c>
      <c r="G1918" s="937">
        <v>46240</v>
      </c>
      <c r="H1918" s="937">
        <v>198.36</v>
      </c>
      <c r="I1918" s="936">
        <v>198.36</v>
      </c>
      <c r="J1918" s="936">
        <v>198.36</v>
      </c>
      <c r="K1918" s="939">
        <v>1</v>
      </c>
      <c r="L1918" s="939">
        <v>1</v>
      </c>
      <c r="M1918" s="936">
        <v>0</v>
      </c>
      <c r="N1918" s="936">
        <v>0</v>
      </c>
      <c r="O1918" s="936">
        <v>0</v>
      </c>
      <c r="P1918" s="936" t="s">
        <v>364</v>
      </c>
      <c r="Q1918" s="936">
        <v>1</v>
      </c>
      <c r="R1918" s="936">
        <v>1</v>
      </c>
      <c r="S1918" s="936">
        <v>0</v>
      </c>
      <c r="T1918" s="936">
        <v>0</v>
      </c>
    </row>
    <row r="1919" spans="1:20" outlineLevel="5">
      <c r="A1919" s="936" t="s">
        <v>3376</v>
      </c>
      <c r="B1919" s="936" t="s">
        <v>3069</v>
      </c>
      <c r="C1919" s="936">
        <v>7</v>
      </c>
      <c r="D1919" s="937">
        <v>46198</v>
      </c>
      <c r="E1919" s="937">
        <v>46205</v>
      </c>
      <c r="F1919" s="937">
        <v>46220</v>
      </c>
      <c r="G1919" s="937">
        <v>46240</v>
      </c>
      <c r="H1919" s="937">
        <v>158.69</v>
      </c>
      <c r="I1919" s="936">
        <v>158.69</v>
      </c>
      <c r="J1919" s="937">
        <v>158.69</v>
      </c>
      <c r="K1919" s="939">
        <v>1</v>
      </c>
      <c r="L1919" s="939">
        <v>1</v>
      </c>
      <c r="M1919" s="936">
        <v>0</v>
      </c>
      <c r="N1919" s="936">
        <v>0</v>
      </c>
      <c r="O1919" s="936">
        <v>0</v>
      </c>
      <c r="P1919" s="936" t="s">
        <v>364</v>
      </c>
      <c r="Q1919" s="936">
        <v>1</v>
      </c>
      <c r="R1919" s="936">
        <v>1</v>
      </c>
      <c r="S1919" s="936">
        <v>0</v>
      </c>
      <c r="T1919" s="936">
        <v>0</v>
      </c>
    </row>
    <row r="1920" spans="1:20" outlineLevel="5">
      <c r="A1920" s="936" t="s">
        <v>3377</v>
      </c>
      <c r="B1920" s="936" t="s">
        <v>3072</v>
      </c>
      <c r="C1920" s="936">
        <v>7</v>
      </c>
      <c r="D1920" s="937">
        <v>46198</v>
      </c>
      <c r="E1920" s="937">
        <v>46205</v>
      </c>
      <c r="F1920" s="937">
        <v>46220</v>
      </c>
      <c r="G1920" s="937">
        <v>46240</v>
      </c>
      <c r="H1920" s="938">
        <v>4641.41</v>
      </c>
      <c r="I1920" s="938">
        <v>4641.41</v>
      </c>
      <c r="J1920" s="938">
        <v>4641.41</v>
      </c>
      <c r="K1920" s="939">
        <v>1</v>
      </c>
      <c r="L1920" s="939">
        <v>1</v>
      </c>
      <c r="M1920" s="936">
        <v>0</v>
      </c>
      <c r="N1920" s="936">
        <v>0</v>
      </c>
      <c r="O1920" s="936">
        <v>0</v>
      </c>
      <c r="P1920" s="936" t="s">
        <v>364</v>
      </c>
      <c r="Q1920" s="936">
        <v>1</v>
      </c>
      <c r="R1920" s="936">
        <v>1</v>
      </c>
      <c r="S1920" s="936">
        <v>0</v>
      </c>
      <c r="T1920" s="936">
        <v>0</v>
      </c>
    </row>
    <row r="1921" spans="1:20" outlineLevel="5">
      <c r="A1921" s="936" t="s">
        <v>3378</v>
      </c>
      <c r="B1921" s="936" t="s">
        <v>3075</v>
      </c>
      <c r="C1921" s="936">
        <v>7</v>
      </c>
      <c r="D1921" s="937">
        <v>46198</v>
      </c>
      <c r="E1921" s="937">
        <v>46205</v>
      </c>
      <c r="F1921" s="937">
        <v>46220</v>
      </c>
      <c r="G1921" s="937">
        <v>46226</v>
      </c>
      <c r="H1921" s="937">
        <v>513.13</v>
      </c>
      <c r="I1921" s="936">
        <v>513.13</v>
      </c>
      <c r="J1921" s="937">
        <v>513.13</v>
      </c>
      <c r="K1921" s="939">
        <v>1</v>
      </c>
      <c r="L1921" s="939">
        <v>1</v>
      </c>
      <c r="M1921" s="936">
        <v>0</v>
      </c>
      <c r="N1921" s="936">
        <v>0</v>
      </c>
      <c r="O1921" s="936">
        <v>0</v>
      </c>
      <c r="P1921" s="936" t="s">
        <v>364</v>
      </c>
      <c r="Q1921" s="936">
        <v>1</v>
      </c>
      <c r="R1921" s="936">
        <v>1</v>
      </c>
      <c r="S1921" s="936">
        <v>0</v>
      </c>
      <c r="T1921" s="936">
        <v>0</v>
      </c>
    </row>
    <row r="1922" spans="1:20" outlineLevel="5">
      <c r="A1922" s="936" t="s">
        <v>3380</v>
      </c>
      <c r="B1922" s="936" t="s">
        <v>3081</v>
      </c>
      <c r="C1922" s="936">
        <v>7</v>
      </c>
      <c r="D1922" s="937">
        <v>46198</v>
      </c>
      <c r="E1922" s="937">
        <v>46205</v>
      </c>
      <c r="F1922" s="937">
        <v>46220</v>
      </c>
      <c r="G1922" s="937">
        <v>46282</v>
      </c>
      <c r="H1922" s="938">
        <v>391.75</v>
      </c>
      <c r="I1922" s="936">
        <v>391.75</v>
      </c>
      <c r="J1922" s="938">
        <v>391.75</v>
      </c>
      <c r="K1922" s="939">
        <v>1</v>
      </c>
      <c r="L1922" s="939">
        <v>1</v>
      </c>
      <c r="M1922" s="936">
        <v>0</v>
      </c>
      <c r="N1922" s="936">
        <v>0</v>
      </c>
      <c r="O1922" s="936">
        <v>0</v>
      </c>
      <c r="P1922" s="936" t="s">
        <v>364</v>
      </c>
      <c r="Q1922" s="936">
        <v>1</v>
      </c>
      <c r="R1922" s="936">
        <v>1</v>
      </c>
      <c r="S1922" s="936">
        <v>0</v>
      </c>
      <c r="T1922" s="936">
        <v>0</v>
      </c>
    </row>
    <row r="1923" spans="1:20" outlineLevel="5">
      <c r="A1923" s="936" t="s">
        <v>3381</v>
      </c>
      <c r="B1923" s="936" t="s">
        <v>3084</v>
      </c>
      <c r="C1923" s="936">
        <v>7</v>
      </c>
      <c r="D1923" s="937">
        <v>46198</v>
      </c>
      <c r="E1923" s="937">
        <v>46205</v>
      </c>
      <c r="F1923" s="937">
        <v>46220</v>
      </c>
      <c r="G1923" s="937">
        <v>46282</v>
      </c>
      <c r="H1923" s="938">
        <v>495.96</v>
      </c>
      <c r="I1923" s="937">
        <v>495.96</v>
      </c>
      <c r="J1923" s="938">
        <v>495.96</v>
      </c>
      <c r="K1923" s="939">
        <v>1</v>
      </c>
      <c r="L1923" s="939">
        <v>1</v>
      </c>
      <c r="M1923" s="936">
        <v>0</v>
      </c>
      <c r="N1923" s="936">
        <v>0</v>
      </c>
      <c r="O1923" s="936">
        <v>0</v>
      </c>
      <c r="P1923" s="936" t="s">
        <v>364</v>
      </c>
      <c r="Q1923" s="936">
        <v>1</v>
      </c>
      <c r="R1923" s="936">
        <v>1</v>
      </c>
      <c r="S1923" s="936">
        <v>0</v>
      </c>
      <c r="T1923" s="936">
        <v>0</v>
      </c>
    </row>
    <row r="1924" spans="1:20" outlineLevel="5">
      <c r="A1924" s="1000" t="s">
        <v>3382</v>
      </c>
      <c r="B1924" s="1000" t="s">
        <v>3087</v>
      </c>
      <c r="C1924" s="1000">
        <v>7</v>
      </c>
      <c r="D1924" s="1001">
        <v>46198</v>
      </c>
      <c r="E1924" s="1001">
        <v>46205</v>
      </c>
      <c r="F1924" s="1001">
        <v>46261</v>
      </c>
      <c r="G1924" s="1001">
        <v>46282</v>
      </c>
      <c r="H1924" s="1002">
        <v>318.16000000000003</v>
      </c>
      <c r="I1924" s="1002">
        <v>318.16000000000003</v>
      </c>
      <c r="J1924" s="1002">
        <v>318.16000000000003</v>
      </c>
      <c r="K1924" s="1004">
        <v>1</v>
      </c>
      <c r="L1924" s="1004">
        <v>1</v>
      </c>
      <c r="M1924" s="1002">
        <v>0</v>
      </c>
      <c r="N1924" s="1000">
        <v>0</v>
      </c>
      <c r="O1924" s="1000">
        <v>0</v>
      </c>
      <c r="P1924" s="1002" t="s">
        <v>364</v>
      </c>
      <c r="Q1924" s="1000">
        <v>1</v>
      </c>
      <c r="R1924" s="1000">
        <v>1</v>
      </c>
      <c r="S1924" s="1000">
        <v>0</v>
      </c>
      <c r="T1924" s="1000">
        <v>0</v>
      </c>
    </row>
    <row r="1925" spans="1:20" outlineLevel="5">
      <c r="A1925" s="1000" t="s">
        <v>3379</v>
      </c>
      <c r="B1925" s="1000" t="s">
        <v>3078</v>
      </c>
      <c r="C1925" s="1000">
        <v>2</v>
      </c>
      <c r="D1925" s="1001">
        <v>46215</v>
      </c>
      <c r="E1925" s="1001">
        <v>46216</v>
      </c>
      <c r="F1925" s="1001">
        <v>46225</v>
      </c>
      <c r="G1925" s="1001">
        <v>46231</v>
      </c>
      <c r="H1925" s="1002">
        <v>401.68</v>
      </c>
      <c r="I1925" s="1002">
        <v>401.68</v>
      </c>
      <c r="J1925" s="1002">
        <v>401.68</v>
      </c>
      <c r="K1925" s="1004">
        <v>1</v>
      </c>
      <c r="L1925" s="1004">
        <v>1</v>
      </c>
      <c r="M1925" s="1002">
        <v>0</v>
      </c>
      <c r="N1925" s="1000">
        <v>0</v>
      </c>
      <c r="O1925" s="1000">
        <v>0</v>
      </c>
      <c r="P1925" s="1002" t="s">
        <v>364</v>
      </c>
      <c r="Q1925" s="1000">
        <v>1</v>
      </c>
      <c r="R1925" s="1000">
        <v>1</v>
      </c>
      <c r="S1925" s="1000">
        <v>0</v>
      </c>
      <c r="T1925" s="1000">
        <v>0</v>
      </c>
    </row>
    <row r="1926" spans="1:20" outlineLevel="3">
      <c r="A1926" s="967" t="s">
        <v>662</v>
      </c>
      <c r="B1926" s="967"/>
      <c r="C1926" s="967">
        <v>25</v>
      </c>
      <c r="D1926" s="968">
        <v>46074</v>
      </c>
      <c r="E1926" s="968">
        <v>46107</v>
      </c>
      <c r="F1926" s="968">
        <v>46074</v>
      </c>
      <c r="G1926" s="968">
        <v>46107</v>
      </c>
      <c r="H1926" s="969">
        <v>56074.05</v>
      </c>
      <c r="I1926" s="969">
        <v>56074.05</v>
      </c>
      <c r="J1926" s="969">
        <v>56074.05</v>
      </c>
      <c r="K1926" s="971">
        <v>1</v>
      </c>
      <c r="L1926" s="971">
        <v>1</v>
      </c>
      <c r="M1926" s="969">
        <v>0</v>
      </c>
      <c r="N1926" s="967">
        <v>0</v>
      </c>
      <c r="O1926" s="967">
        <v>0</v>
      </c>
      <c r="P1926" s="969"/>
      <c r="Q1926" s="967">
        <v>38</v>
      </c>
      <c r="R1926" s="967">
        <v>38</v>
      </c>
      <c r="S1926" s="967">
        <v>0</v>
      </c>
      <c r="T1926" s="967">
        <v>0</v>
      </c>
    </row>
    <row r="1927" spans="1:20" outlineLevel="4">
      <c r="A1927" s="981" t="s">
        <v>609</v>
      </c>
      <c r="B1927" s="981"/>
      <c r="C1927" s="981">
        <v>25</v>
      </c>
      <c r="D1927" s="982">
        <v>46074</v>
      </c>
      <c r="E1927" s="982">
        <v>46107</v>
      </c>
      <c r="F1927" s="982">
        <v>46074</v>
      </c>
      <c r="G1927" s="982">
        <v>46107</v>
      </c>
      <c r="H1927" s="983">
        <v>38542.29</v>
      </c>
      <c r="I1927" s="983">
        <v>38542.29</v>
      </c>
      <c r="J1927" s="983">
        <v>38542.29</v>
      </c>
      <c r="K1927" s="984">
        <v>1</v>
      </c>
      <c r="L1927" s="984">
        <v>1</v>
      </c>
      <c r="M1927" s="983">
        <v>0</v>
      </c>
      <c r="N1927" s="981">
        <v>0</v>
      </c>
      <c r="O1927" s="981">
        <v>0</v>
      </c>
      <c r="P1927" s="983"/>
      <c r="Q1927" s="981">
        <v>8</v>
      </c>
      <c r="R1927" s="981">
        <v>8</v>
      </c>
      <c r="S1927" s="981">
        <v>0</v>
      </c>
      <c r="T1927" s="981">
        <v>0</v>
      </c>
    </row>
    <row r="1928" spans="1:20" outlineLevel="5">
      <c r="A1928" s="936" t="s">
        <v>1993</v>
      </c>
      <c r="B1928" s="936" t="s">
        <v>664</v>
      </c>
      <c r="C1928" s="936">
        <v>25</v>
      </c>
      <c r="D1928" s="937">
        <v>46074</v>
      </c>
      <c r="E1928" s="937">
        <v>46107</v>
      </c>
      <c r="F1928" s="937">
        <v>46074</v>
      </c>
      <c r="G1928" s="937">
        <v>46107</v>
      </c>
      <c r="H1928" s="938">
        <v>10125</v>
      </c>
      <c r="I1928" s="938">
        <v>10125</v>
      </c>
      <c r="J1928" s="938">
        <v>10125</v>
      </c>
      <c r="K1928" s="939">
        <v>1</v>
      </c>
      <c r="L1928" s="939">
        <v>1</v>
      </c>
      <c r="M1928" s="938">
        <v>0</v>
      </c>
      <c r="N1928" s="936">
        <v>0</v>
      </c>
      <c r="O1928" s="936">
        <v>0</v>
      </c>
      <c r="P1928" s="938" t="s">
        <v>364</v>
      </c>
      <c r="Q1928" s="936">
        <v>1</v>
      </c>
      <c r="R1928" s="936">
        <v>1</v>
      </c>
      <c r="S1928" s="936">
        <v>0</v>
      </c>
      <c r="T1928" s="936">
        <v>0</v>
      </c>
    </row>
    <row r="1929" spans="1:20" outlineLevel="5">
      <c r="A1929" s="936" t="s">
        <v>1995</v>
      </c>
      <c r="B1929" s="936" t="s">
        <v>668</v>
      </c>
      <c r="C1929" s="936">
        <v>22</v>
      </c>
      <c r="D1929" s="937">
        <v>46078</v>
      </c>
      <c r="E1929" s="937">
        <v>46107</v>
      </c>
      <c r="F1929" s="937">
        <v>46078</v>
      </c>
      <c r="G1929" s="937">
        <v>46107</v>
      </c>
      <c r="H1929" s="938">
        <v>1287</v>
      </c>
      <c r="I1929" s="938">
        <v>1287</v>
      </c>
      <c r="J1929" s="938">
        <v>1287</v>
      </c>
      <c r="K1929" s="939">
        <v>1</v>
      </c>
      <c r="L1929" s="939">
        <v>1</v>
      </c>
      <c r="M1929" s="938">
        <v>0</v>
      </c>
      <c r="N1929" s="936">
        <v>0</v>
      </c>
      <c r="O1929" s="936">
        <v>0</v>
      </c>
      <c r="P1929" s="938" t="s">
        <v>364</v>
      </c>
      <c r="Q1929" s="936">
        <v>1</v>
      </c>
      <c r="R1929" s="936">
        <v>1</v>
      </c>
      <c r="S1929" s="936">
        <v>0</v>
      </c>
      <c r="T1929" s="936">
        <v>0</v>
      </c>
    </row>
    <row r="1930" spans="1:20" outlineLevel="5">
      <c r="A1930" s="936" t="s">
        <v>1998</v>
      </c>
      <c r="B1930" s="936" t="s">
        <v>674</v>
      </c>
      <c r="C1930" s="936">
        <v>11</v>
      </c>
      <c r="D1930" s="937">
        <v>46091</v>
      </c>
      <c r="E1930" s="937">
        <v>46107</v>
      </c>
      <c r="F1930" s="937">
        <v>46091</v>
      </c>
      <c r="G1930" s="937">
        <v>46107</v>
      </c>
      <c r="H1930" s="937">
        <v>198.36</v>
      </c>
      <c r="I1930" s="936">
        <v>198.36</v>
      </c>
      <c r="J1930" s="936">
        <v>198.36</v>
      </c>
      <c r="K1930" s="939">
        <v>1</v>
      </c>
      <c r="L1930" s="939">
        <v>1</v>
      </c>
      <c r="M1930" s="936">
        <v>0</v>
      </c>
      <c r="N1930" s="936">
        <v>0</v>
      </c>
      <c r="O1930" s="936">
        <v>0</v>
      </c>
      <c r="P1930" s="936" t="s">
        <v>364</v>
      </c>
      <c r="Q1930" s="936">
        <v>1</v>
      </c>
      <c r="R1930" s="936">
        <v>1</v>
      </c>
      <c r="S1930" s="936">
        <v>0</v>
      </c>
      <c r="T1930" s="936">
        <v>0</v>
      </c>
    </row>
    <row r="1931" spans="1:20" outlineLevel="5">
      <c r="A1931" s="936" t="s">
        <v>1999</v>
      </c>
      <c r="B1931" s="936" t="s">
        <v>676</v>
      </c>
      <c r="C1931" s="936">
        <v>8</v>
      </c>
      <c r="D1931" s="937">
        <v>46095</v>
      </c>
      <c r="E1931" s="937">
        <v>46107</v>
      </c>
      <c r="F1931" s="937">
        <v>46095</v>
      </c>
      <c r="G1931" s="937">
        <v>46107</v>
      </c>
      <c r="H1931" s="937">
        <v>2306.1</v>
      </c>
      <c r="I1931" s="938">
        <v>2306.1</v>
      </c>
      <c r="J1931" s="938">
        <v>2306.1</v>
      </c>
      <c r="K1931" s="939">
        <v>1</v>
      </c>
      <c r="L1931" s="939">
        <v>1</v>
      </c>
      <c r="M1931" s="936">
        <v>0</v>
      </c>
      <c r="N1931" s="936">
        <v>0</v>
      </c>
      <c r="O1931" s="936">
        <v>0</v>
      </c>
      <c r="P1931" s="936" t="s">
        <v>364</v>
      </c>
      <c r="Q1931" s="936">
        <v>1</v>
      </c>
      <c r="R1931" s="936">
        <v>1</v>
      </c>
      <c r="S1931" s="936">
        <v>0</v>
      </c>
      <c r="T1931" s="936">
        <v>0</v>
      </c>
    </row>
    <row r="1932" spans="1:20" outlineLevel="5">
      <c r="A1932" s="936" t="s">
        <v>2000</v>
      </c>
      <c r="B1932" s="936" t="s">
        <v>678</v>
      </c>
      <c r="C1932" s="936">
        <v>8</v>
      </c>
      <c r="D1932" s="937">
        <v>46095</v>
      </c>
      <c r="E1932" s="937">
        <v>46107</v>
      </c>
      <c r="F1932" s="937">
        <v>46095</v>
      </c>
      <c r="G1932" s="937">
        <v>46107</v>
      </c>
      <c r="H1932" s="938">
        <v>3045</v>
      </c>
      <c r="I1932" s="938">
        <v>3045</v>
      </c>
      <c r="J1932" s="938">
        <v>3045</v>
      </c>
      <c r="K1932" s="939">
        <v>1</v>
      </c>
      <c r="L1932" s="939">
        <v>1</v>
      </c>
      <c r="M1932" s="938">
        <v>0</v>
      </c>
      <c r="N1932" s="936">
        <v>0</v>
      </c>
      <c r="O1932" s="936">
        <v>0</v>
      </c>
      <c r="P1932" s="938" t="s">
        <v>364</v>
      </c>
      <c r="Q1932" s="936">
        <v>1</v>
      </c>
      <c r="R1932" s="936">
        <v>1</v>
      </c>
      <c r="S1932" s="936">
        <v>0</v>
      </c>
      <c r="T1932" s="936">
        <v>0</v>
      </c>
    </row>
    <row r="1933" spans="1:20" outlineLevel="5">
      <c r="A1933" s="936" t="s">
        <v>1997</v>
      </c>
      <c r="B1933" s="936" t="s">
        <v>672</v>
      </c>
      <c r="C1933" s="936">
        <v>6</v>
      </c>
      <c r="D1933" s="937">
        <v>46097</v>
      </c>
      <c r="E1933" s="937">
        <v>46107</v>
      </c>
      <c r="F1933" s="937">
        <v>46097</v>
      </c>
      <c r="G1933" s="937">
        <v>46107</v>
      </c>
      <c r="H1933" s="938">
        <v>525.63</v>
      </c>
      <c r="I1933" s="938">
        <v>525.63</v>
      </c>
      <c r="J1933" s="938">
        <v>525.63</v>
      </c>
      <c r="K1933" s="939">
        <v>1</v>
      </c>
      <c r="L1933" s="939">
        <v>1</v>
      </c>
      <c r="M1933" s="938">
        <v>0</v>
      </c>
      <c r="N1933" s="936">
        <v>0</v>
      </c>
      <c r="O1933" s="936">
        <v>0</v>
      </c>
      <c r="P1933" s="938" t="s">
        <v>364</v>
      </c>
      <c r="Q1933" s="936">
        <v>1</v>
      </c>
      <c r="R1933" s="936">
        <v>1</v>
      </c>
      <c r="S1933" s="936">
        <v>0</v>
      </c>
      <c r="T1933" s="936">
        <v>0</v>
      </c>
    </row>
    <row r="1934" spans="1:20" outlineLevel="5">
      <c r="A1934" s="996" t="s">
        <v>1994</v>
      </c>
      <c r="B1934" s="996" t="s">
        <v>666</v>
      </c>
      <c r="C1934" s="996">
        <v>2</v>
      </c>
      <c r="D1934" s="997">
        <v>46106</v>
      </c>
      <c r="E1934" s="997">
        <v>46107</v>
      </c>
      <c r="F1934" s="997">
        <v>46106</v>
      </c>
      <c r="G1934" s="997">
        <v>46107</v>
      </c>
      <c r="H1934" s="998">
        <v>10715.4</v>
      </c>
      <c r="I1934" s="998">
        <v>10715.4</v>
      </c>
      <c r="J1934" s="998">
        <v>10715.4</v>
      </c>
      <c r="K1934" s="999">
        <v>1</v>
      </c>
      <c r="L1934" s="999">
        <v>1</v>
      </c>
      <c r="M1934" s="998">
        <v>0</v>
      </c>
      <c r="N1934" s="996">
        <v>0</v>
      </c>
      <c r="O1934" s="996">
        <v>0</v>
      </c>
      <c r="P1934" s="998" t="s">
        <v>364</v>
      </c>
      <c r="Q1934" s="996">
        <v>1</v>
      </c>
      <c r="R1934" s="996">
        <v>1</v>
      </c>
      <c r="S1934" s="996">
        <v>0</v>
      </c>
      <c r="T1934" s="996">
        <v>0</v>
      </c>
    </row>
    <row r="1935" spans="1:20" outlineLevel="5">
      <c r="A1935" s="936" t="s">
        <v>1996</v>
      </c>
      <c r="B1935" s="936" t="s">
        <v>670</v>
      </c>
      <c r="C1935" s="936">
        <v>2</v>
      </c>
      <c r="D1935" s="937">
        <v>46106</v>
      </c>
      <c r="E1935" s="937">
        <v>46107</v>
      </c>
      <c r="F1935" s="937">
        <v>46106</v>
      </c>
      <c r="G1935" s="937">
        <v>46107</v>
      </c>
      <c r="H1935" s="938">
        <v>10339.799999999999</v>
      </c>
      <c r="I1935" s="938">
        <v>10339.799999999999</v>
      </c>
      <c r="J1935" s="938">
        <v>10339.799999999999</v>
      </c>
      <c r="K1935" s="939">
        <v>1</v>
      </c>
      <c r="L1935" s="939">
        <v>1</v>
      </c>
      <c r="M1935" s="936">
        <v>0</v>
      </c>
      <c r="N1935" s="936">
        <v>0</v>
      </c>
      <c r="O1935" s="936">
        <v>0</v>
      </c>
      <c r="P1935" s="936" t="s">
        <v>364</v>
      </c>
      <c r="Q1935" s="936">
        <v>1</v>
      </c>
      <c r="R1935" s="936">
        <v>1</v>
      </c>
      <c r="S1935" s="936">
        <v>0</v>
      </c>
      <c r="T1935" s="936">
        <v>0</v>
      </c>
    </row>
    <row r="1936" spans="1:20" outlineLevel="4">
      <c r="A1936" s="981" t="s">
        <v>627</v>
      </c>
      <c r="B1936" s="981"/>
      <c r="C1936" s="981">
        <v>24</v>
      </c>
      <c r="D1936" s="982">
        <v>46076</v>
      </c>
      <c r="E1936" s="982">
        <v>46107</v>
      </c>
      <c r="F1936" s="982">
        <v>46076</v>
      </c>
      <c r="G1936" s="982">
        <v>46107</v>
      </c>
      <c r="H1936" s="983">
        <v>1609.47</v>
      </c>
      <c r="I1936" s="983">
        <v>1609.47</v>
      </c>
      <c r="J1936" s="983">
        <v>1609.47</v>
      </c>
      <c r="K1936" s="984">
        <v>1</v>
      </c>
      <c r="L1936" s="984">
        <v>1</v>
      </c>
      <c r="M1936" s="981">
        <v>0</v>
      </c>
      <c r="N1936" s="981">
        <v>0</v>
      </c>
      <c r="O1936" s="981">
        <v>0</v>
      </c>
      <c r="P1936" s="981"/>
      <c r="Q1936" s="981">
        <v>5</v>
      </c>
      <c r="R1936" s="981">
        <v>5</v>
      </c>
      <c r="S1936" s="981">
        <v>0</v>
      </c>
      <c r="T1936" s="981">
        <v>0</v>
      </c>
    </row>
    <row r="1937" spans="1:20" outlineLevel="5">
      <c r="A1937" s="936" t="s">
        <v>2001</v>
      </c>
      <c r="B1937" s="936" t="s">
        <v>680</v>
      </c>
      <c r="C1937" s="936">
        <v>14</v>
      </c>
      <c r="D1937" s="937">
        <v>46076</v>
      </c>
      <c r="E1937" s="937">
        <v>46091</v>
      </c>
      <c r="F1937" s="937">
        <v>46076</v>
      </c>
      <c r="G1937" s="937">
        <v>46091</v>
      </c>
      <c r="H1937" s="937">
        <v>476.82</v>
      </c>
      <c r="I1937" s="936">
        <v>476.82</v>
      </c>
      <c r="J1937" s="936">
        <v>476.82</v>
      </c>
      <c r="K1937" s="939">
        <v>1</v>
      </c>
      <c r="L1937" s="939">
        <v>1</v>
      </c>
      <c r="M1937" s="936">
        <v>0</v>
      </c>
      <c r="N1937" s="936">
        <v>0</v>
      </c>
      <c r="O1937" s="936">
        <v>0</v>
      </c>
      <c r="P1937" s="936" t="s">
        <v>364</v>
      </c>
      <c r="Q1937" s="936">
        <v>1</v>
      </c>
      <c r="R1937" s="936">
        <v>1</v>
      </c>
      <c r="S1937" s="936">
        <v>0</v>
      </c>
      <c r="T1937" s="936">
        <v>0</v>
      </c>
    </row>
    <row r="1938" spans="1:20" outlineLevel="5">
      <c r="A1938" s="936" t="s">
        <v>2002</v>
      </c>
      <c r="B1938" s="936" t="s">
        <v>682</v>
      </c>
      <c r="C1938" s="936">
        <v>9</v>
      </c>
      <c r="D1938" s="937">
        <v>46082</v>
      </c>
      <c r="E1938" s="937">
        <v>46091</v>
      </c>
      <c r="F1938" s="937">
        <v>46082</v>
      </c>
      <c r="G1938" s="937">
        <v>46091</v>
      </c>
      <c r="H1938" s="937">
        <v>518.85</v>
      </c>
      <c r="I1938" s="936">
        <v>518.85</v>
      </c>
      <c r="J1938" s="936">
        <v>518.85</v>
      </c>
      <c r="K1938" s="939">
        <v>1</v>
      </c>
      <c r="L1938" s="939">
        <v>1</v>
      </c>
      <c r="M1938" s="936">
        <v>0</v>
      </c>
      <c r="N1938" s="936">
        <v>0</v>
      </c>
      <c r="O1938" s="936">
        <v>0</v>
      </c>
      <c r="P1938" s="936" t="s">
        <v>364</v>
      </c>
      <c r="Q1938" s="936">
        <v>1</v>
      </c>
      <c r="R1938" s="936">
        <v>1</v>
      </c>
      <c r="S1938" s="936">
        <v>0</v>
      </c>
      <c r="T1938" s="936">
        <v>0</v>
      </c>
    </row>
    <row r="1939" spans="1:20" outlineLevel="5">
      <c r="A1939" s="936" t="s">
        <v>2004</v>
      </c>
      <c r="B1939" s="936" t="s">
        <v>686</v>
      </c>
      <c r="C1939" s="936">
        <v>15</v>
      </c>
      <c r="D1939" s="937">
        <v>46086</v>
      </c>
      <c r="E1939" s="937">
        <v>46107</v>
      </c>
      <c r="F1939" s="937">
        <v>46086</v>
      </c>
      <c r="G1939" s="937">
        <v>46107</v>
      </c>
      <c r="H1939" s="937">
        <v>124.2</v>
      </c>
      <c r="I1939" s="936">
        <v>124.2</v>
      </c>
      <c r="J1939" s="936">
        <v>124.2</v>
      </c>
      <c r="K1939" s="939">
        <v>1</v>
      </c>
      <c r="L1939" s="939">
        <v>1</v>
      </c>
      <c r="M1939" s="936">
        <v>0</v>
      </c>
      <c r="N1939" s="936">
        <v>0</v>
      </c>
      <c r="O1939" s="936">
        <v>0</v>
      </c>
      <c r="P1939" s="936" t="s">
        <v>364</v>
      </c>
      <c r="Q1939" s="936">
        <v>1</v>
      </c>
      <c r="R1939" s="936">
        <v>1</v>
      </c>
      <c r="S1939" s="936">
        <v>0</v>
      </c>
      <c r="T1939" s="936">
        <v>0</v>
      </c>
    </row>
    <row r="1940" spans="1:20" outlineLevel="5">
      <c r="A1940" s="996" t="s">
        <v>2005</v>
      </c>
      <c r="B1940" s="996" t="s">
        <v>688</v>
      </c>
      <c r="C1940" s="996">
        <v>15</v>
      </c>
      <c r="D1940" s="997">
        <v>46086</v>
      </c>
      <c r="E1940" s="997">
        <v>46107</v>
      </c>
      <c r="F1940" s="997">
        <v>46086</v>
      </c>
      <c r="G1940" s="997">
        <v>46107</v>
      </c>
      <c r="H1940" s="998">
        <v>372</v>
      </c>
      <c r="I1940" s="998">
        <v>372</v>
      </c>
      <c r="J1940" s="998">
        <v>372</v>
      </c>
      <c r="K1940" s="999">
        <v>1</v>
      </c>
      <c r="L1940" s="999">
        <v>1</v>
      </c>
      <c r="M1940" s="998">
        <v>0</v>
      </c>
      <c r="N1940" s="996">
        <v>0</v>
      </c>
      <c r="O1940" s="996">
        <v>0</v>
      </c>
      <c r="P1940" s="998" t="s">
        <v>364</v>
      </c>
      <c r="Q1940" s="996">
        <v>1</v>
      </c>
      <c r="R1940" s="996">
        <v>1</v>
      </c>
      <c r="S1940" s="996">
        <v>0</v>
      </c>
      <c r="T1940" s="996">
        <v>0</v>
      </c>
    </row>
    <row r="1941" spans="1:20" outlineLevel="5">
      <c r="A1941" s="936" t="s">
        <v>2003</v>
      </c>
      <c r="B1941" s="936" t="s">
        <v>684</v>
      </c>
      <c r="C1941" s="936">
        <v>1</v>
      </c>
      <c r="D1941" s="937">
        <v>46107</v>
      </c>
      <c r="E1941" s="937">
        <v>46107</v>
      </c>
      <c r="F1941" s="937">
        <v>46107</v>
      </c>
      <c r="G1941" s="937">
        <v>46107</v>
      </c>
      <c r="H1941" s="937">
        <v>117.6</v>
      </c>
      <c r="I1941" s="936">
        <v>117.6</v>
      </c>
      <c r="J1941" s="936">
        <v>117.6</v>
      </c>
      <c r="K1941" s="939">
        <v>1</v>
      </c>
      <c r="L1941" s="939">
        <v>1</v>
      </c>
      <c r="M1941" s="936">
        <v>0</v>
      </c>
      <c r="N1941" s="936">
        <v>0</v>
      </c>
      <c r="O1941" s="936">
        <v>0</v>
      </c>
      <c r="P1941" s="936" t="s">
        <v>364</v>
      </c>
      <c r="Q1941" s="936">
        <v>1</v>
      </c>
      <c r="R1941" s="936">
        <v>1</v>
      </c>
      <c r="S1941" s="936">
        <v>0</v>
      </c>
      <c r="T1941" s="936">
        <v>0</v>
      </c>
    </row>
    <row r="1942" spans="1:20" outlineLevel="4">
      <c r="A1942" s="981" t="s">
        <v>689</v>
      </c>
      <c r="B1942" s="981"/>
      <c r="C1942" s="981">
        <v>2</v>
      </c>
      <c r="D1942" s="982">
        <v>46096</v>
      </c>
      <c r="E1942" s="982">
        <v>46097</v>
      </c>
      <c r="F1942" s="982">
        <v>46096</v>
      </c>
      <c r="G1942" s="982">
        <v>46097</v>
      </c>
      <c r="H1942" s="983">
        <v>7931.55</v>
      </c>
      <c r="I1942" s="983">
        <v>7931.55</v>
      </c>
      <c r="J1942" s="983">
        <v>7931.55</v>
      </c>
      <c r="K1942" s="984">
        <v>1</v>
      </c>
      <c r="L1942" s="984">
        <v>1</v>
      </c>
      <c r="M1942" s="983">
        <v>0</v>
      </c>
      <c r="N1942" s="981">
        <v>0</v>
      </c>
      <c r="O1942" s="981">
        <v>0</v>
      </c>
      <c r="P1942" s="983"/>
      <c r="Q1942" s="981">
        <v>11</v>
      </c>
      <c r="R1942" s="981">
        <v>11</v>
      </c>
      <c r="S1942" s="981">
        <v>0</v>
      </c>
      <c r="T1942" s="981">
        <v>0</v>
      </c>
    </row>
    <row r="1943" spans="1:20" outlineLevel="5">
      <c r="A1943" s="936" t="s">
        <v>2006</v>
      </c>
      <c r="B1943" s="936" t="s">
        <v>691</v>
      </c>
      <c r="C1943" s="936">
        <v>2</v>
      </c>
      <c r="D1943" s="937">
        <v>46096</v>
      </c>
      <c r="E1943" s="937">
        <v>46097</v>
      </c>
      <c r="F1943" s="937">
        <v>46096</v>
      </c>
      <c r="G1943" s="937">
        <v>46097</v>
      </c>
      <c r="H1943" s="937">
        <v>571.95000000000005</v>
      </c>
      <c r="I1943" s="936">
        <v>571.95000000000005</v>
      </c>
      <c r="J1943" s="936">
        <v>571.95000000000005</v>
      </c>
      <c r="K1943" s="939">
        <v>1</v>
      </c>
      <c r="L1943" s="939">
        <v>1</v>
      </c>
      <c r="M1943" s="936">
        <v>0</v>
      </c>
      <c r="N1943" s="936">
        <v>0</v>
      </c>
      <c r="O1943" s="936">
        <v>0</v>
      </c>
      <c r="P1943" s="936" t="s">
        <v>364</v>
      </c>
      <c r="Q1943" s="936">
        <v>1</v>
      </c>
      <c r="R1943" s="936">
        <v>1</v>
      </c>
      <c r="S1943" s="936">
        <v>0</v>
      </c>
      <c r="T1943" s="936">
        <v>0</v>
      </c>
    </row>
    <row r="1944" spans="1:20" outlineLevel="5">
      <c r="A1944" s="936" t="s">
        <v>2009</v>
      </c>
      <c r="B1944" s="936" t="s">
        <v>699</v>
      </c>
      <c r="C1944" s="936">
        <v>2</v>
      </c>
      <c r="D1944" s="937">
        <v>46096</v>
      </c>
      <c r="E1944" s="937">
        <v>46097</v>
      </c>
      <c r="F1944" s="937">
        <v>46096</v>
      </c>
      <c r="G1944" s="937">
        <v>46097</v>
      </c>
      <c r="H1944" s="938">
        <v>535.5</v>
      </c>
      <c r="I1944" s="938">
        <v>535.5</v>
      </c>
      <c r="J1944" s="938">
        <v>535.5</v>
      </c>
      <c r="K1944" s="939">
        <v>1</v>
      </c>
      <c r="L1944" s="939">
        <v>1</v>
      </c>
      <c r="M1944" s="936">
        <v>0</v>
      </c>
      <c r="N1944" s="936">
        <v>0</v>
      </c>
      <c r="O1944" s="936">
        <v>0</v>
      </c>
      <c r="P1944" s="936" t="s">
        <v>364</v>
      </c>
      <c r="Q1944" s="936">
        <v>1</v>
      </c>
      <c r="R1944" s="936">
        <v>1</v>
      </c>
      <c r="S1944" s="936">
        <v>0</v>
      </c>
      <c r="T1944" s="936">
        <v>0</v>
      </c>
    </row>
    <row r="1945" spans="1:20" outlineLevel="5">
      <c r="A1945" s="936" t="s">
        <v>2010</v>
      </c>
      <c r="B1945" s="936" t="s">
        <v>701</v>
      </c>
      <c r="C1945" s="936">
        <v>2</v>
      </c>
      <c r="D1945" s="937">
        <v>46096</v>
      </c>
      <c r="E1945" s="937">
        <v>46097</v>
      </c>
      <c r="F1945" s="937">
        <v>46096</v>
      </c>
      <c r="G1945" s="937">
        <v>46097</v>
      </c>
      <c r="H1945" s="937">
        <v>111.18</v>
      </c>
      <c r="I1945" s="936">
        <v>111.18</v>
      </c>
      <c r="J1945" s="936">
        <v>111.18</v>
      </c>
      <c r="K1945" s="939">
        <v>1</v>
      </c>
      <c r="L1945" s="939">
        <v>1</v>
      </c>
      <c r="M1945" s="936">
        <v>0</v>
      </c>
      <c r="N1945" s="936">
        <v>0</v>
      </c>
      <c r="O1945" s="936">
        <v>0</v>
      </c>
      <c r="P1945" s="936" t="s">
        <v>364</v>
      </c>
      <c r="Q1945" s="936">
        <v>1</v>
      </c>
      <c r="R1945" s="936">
        <v>1</v>
      </c>
      <c r="S1945" s="936">
        <v>0</v>
      </c>
      <c r="T1945" s="936">
        <v>0</v>
      </c>
    </row>
    <row r="1946" spans="1:20" outlineLevel="5">
      <c r="A1946" s="936" t="s">
        <v>2011</v>
      </c>
      <c r="B1946" s="936" t="s">
        <v>703</v>
      </c>
      <c r="C1946" s="936">
        <v>2</v>
      </c>
      <c r="D1946" s="937">
        <v>46096</v>
      </c>
      <c r="E1946" s="937">
        <v>46097</v>
      </c>
      <c r="F1946" s="937">
        <v>46096</v>
      </c>
      <c r="G1946" s="937">
        <v>46097</v>
      </c>
      <c r="H1946" s="937">
        <v>221.37</v>
      </c>
      <c r="I1946" s="936">
        <v>221.37</v>
      </c>
      <c r="J1946" s="936">
        <v>221.37</v>
      </c>
      <c r="K1946" s="939">
        <v>1</v>
      </c>
      <c r="L1946" s="939">
        <v>1</v>
      </c>
      <c r="M1946" s="936">
        <v>0</v>
      </c>
      <c r="N1946" s="936">
        <v>0</v>
      </c>
      <c r="O1946" s="936">
        <v>0</v>
      </c>
      <c r="P1946" s="936" t="s">
        <v>364</v>
      </c>
      <c r="Q1946" s="936">
        <v>1</v>
      </c>
      <c r="R1946" s="936">
        <v>1</v>
      </c>
      <c r="S1946" s="936">
        <v>0</v>
      </c>
      <c r="T1946" s="936">
        <v>0</v>
      </c>
    </row>
    <row r="1947" spans="1:20" outlineLevel="5">
      <c r="A1947" s="936" t="s">
        <v>2012</v>
      </c>
      <c r="B1947" s="936" t="s">
        <v>705</v>
      </c>
      <c r="C1947" s="936">
        <v>2</v>
      </c>
      <c r="D1947" s="937">
        <v>46096</v>
      </c>
      <c r="E1947" s="937">
        <v>46097</v>
      </c>
      <c r="F1947" s="937">
        <v>46096</v>
      </c>
      <c r="G1947" s="937">
        <v>46097</v>
      </c>
      <c r="H1947" s="938">
        <v>147.9</v>
      </c>
      <c r="I1947" s="938">
        <v>147.9</v>
      </c>
      <c r="J1947" s="938">
        <v>147.9</v>
      </c>
      <c r="K1947" s="939">
        <v>1</v>
      </c>
      <c r="L1947" s="939">
        <v>1</v>
      </c>
      <c r="M1947" s="936">
        <v>0</v>
      </c>
      <c r="N1947" s="936">
        <v>0</v>
      </c>
      <c r="O1947" s="936">
        <v>0</v>
      </c>
      <c r="P1947" s="936" t="s">
        <v>364</v>
      </c>
      <c r="Q1947" s="936">
        <v>1</v>
      </c>
      <c r="R1947" s="936">
        <v>1</v>
      </c>
      <c r="S1947" s="936">
        <v>0</v>
      </c>
      <c r="T1947" s="936">
        <v>0</v>
      </c>
    </row>
    <row r="1948" spans="1:20" outlineLevel="5">
      <c r="A1948" s="936" t="s">
        <v>2013</v>
      </c>
      <c r="B1948" s="936" t="s">
        <v>707</v>
      </c>
      <c r="C1948" s="936">
        <v>2</v>
      </c>
      <c r="D1948" s="937">
        <v>46096</v>
      </c>
      <c r="E1948" s="937">
        <v>46097</v>
      </c>
      <c r="F1948" s="937">
        <v>46096</v>
      </c>
      <c r="G1948" s="937">
        <v>46097</v>
      </c>
      <c r="H1948" s="938">
        <v>1852.2</v>
      </c>
      <c r="I1948" s="938">
        <v>1852.2</v>
      </c>
      <c r="J1948" s="938">
        <v>1852.2</v>
      </c>
      <c r="K1948" s="939">
        <v>1</v>
      </c>
      <c r="L1948" s="939">
        <v>1</v>
      </c>
      <c r="M1948" s="938">
        <v>0</v>
      </c>
      <c r="N1948" s="936">
        <v>0</v>
      </c>
      <c r="O1948" s="936">
        <v>0</v>
      </c>
      <c r="P1948" s="938" t="s">
        <v>364</v>
      </c>
      <c r="Q1948" s="936">
        <v>1</v>
      </c>
      <c r="R1948" s="936">
        <v>1</v>
      </c>
      <c r="S1948" s="936">
        <v>0</v>
      </c>
      <c r="T1948" s="936">
        <v>0</v>
      </c>
    </row>
    <row r="1949" spans="1:20" outlineLevel="5">
      <c r="A1949" s="936" t="s">
        <v>2014</v>
      </c>
      <c r="B1949" s="936" t="s">
        <v>711</v>
      </c>
      <c r="C1949" s="936">
        <v>2</v>
      </c>
      <c r="D1949" s="937">
        <v>46096</v>
      </c>
      <c r="E1949" s="937">
        <v>46097</v>
      </c>
      <c r="F1949" s="937">
        <v>46096</v>
      </c>
      <c r="G1949" s="937">
        <v>46097</v>
      </c>
      <c r="H1949" s="938">
        <v>1340.4</v>
      </c>
      <c r="I1949" s="938">
        <v>1340.4</v>
      </c>
      <c r="J1949" s="938">
        <v>1340.4</v>
      </c>
      <c r="K1949" s="939">
        <v>1</v>
      </c>
      <c r="L1949" s="939">
        <v>1</v>
      </c>
      <c r="M1949" s="938">
        <v>0</v>
      </c>
      <c r="N1949" s="936">
        <v>0</v>
      </c>
      <c r="O1949" s="936">
        <v>0</v>
      </c>
      <c r="P1949" s="938" t="s">
        <v>364</v>
      </c>
      <c r="Q1949" s="936">
        <v>1</v>
      </c>
      <c r="R1949" s="936">
        <v>1</v>
      </c>
      <c r="S1949" s="936">
        <v>0</v>
      </c>
      <c r="T1949" s="936">
        <v>0</v>
      </c>
    </row>
    <row r="1950" spans="1:20" outlineLevel="5">
      <c r="A1950" s="936" t="s">
        <v>2015</v>
      </c>
      <c r="B1950" s="936" t="s">
        <v>713</v>
      </c>
      <c r="C1950" s="936">
        <v>2</v>
      </c>
      <c r="D1950" s="937">
        <v>46096</v>
      </c>
      <c r="E1950" s="937">
        <v>46097</v>
      </c>
      <c r="F1950" s="937">
        <v>46096</v>
      </c>
      <c r="G1950" s="937">
        <v>46097</v>
      </c>
      <c r="H1950" s="937">
        <v>155.4</v>
      </c>
      <c r="I1950" s="936">
        <v>155.4</v>
      </c>
      <c r="J1950" s="936">
        <v>155.4</v>
      </c>
      <c r="K1950" s="939">
        <v>1</v>
      </c>
      <c r="L1950" s="939">
        <v>1</v>
      </c>
      <c r="M1950" s="936">
        <v>0</v>
      </c>
      <c r="N1950" s="936">
        <v>0</v>
      </c>
      <c r="O1950" s="936">
        <v>0</v>
      </c>
      <c r="P1950" s="936" t="s">
        <v>364</v>
      </c>
      <c r="Q1950" s="936">
        <v>1</v>
      </c>
      <c r="R1950" s="936">
        <v>1</v>
      </c>
      <c r="S1950" s="936">
        <v>0</v>
      </c>
      <c r="T1950" s="936">
        <v>0</v>
      </c>
    </row>
    <row r="1951" spans="1:20" outlineLevel="5">
      <c r="A1951" s="936" t="s">
        <v>2016</v>
      </c>
      <c r="B1951" s="936" t="s">
        <v>693</v>
      </c>
      <c r="C1951" s="936">
        <v>2</v>
      </c>
      <c r="D1951" s="937">
        <v>46096</v>
      </c>
      <c r="E1951" s="937">
        <v>46097</v>
      </c>
      <c r="F1951" s="937">
        <v>46096</v>
      </c>
      <c r="G1951" s="937">
        <v>46097</v>
      </c>
      <c r="H1951" s="937">
        <v>188.58</v>
      </c>
      <c r="I1951" s="936">
        <v>188.58</v>
      </c>
      <c r="J1951" s="936">
        <v>188.58</v>
      </c>
      <c r="K1951" s="939">
        <v>1</v>
      </c>
      <c r="L1951" s="939">
        <v>1</v>
      </c>
      <c r="M1951" s="936">
        <v>0</v>
      </c>
      <c r="N1951" s="936">
        <v>0</v>
      </c>
      <c r="O1951" s="936">
        <v>0</v>
      </c>
      <c r="P1951" s="936" t="s">
        <v>364</v>
      </c>
      <c r="Q1951" s="936">
        <v>1</v>
      </c>
      <c r="R1951" s="936">
        <v>1</v>
      </c>
      <c r="S1951" s="936">
        <v>0</v>
      </c>
      <c r="T1951" s="936">
        <v>0</v>
      </c>
    </row>
    <row r="1952" spans="1:20" outlineLevel="5">
      <c r="A1952" s="996" t="s">
        <v>2007</v>
      </c>
      <c r="B1952" s="996" t="s">
        <v>695</v>
      </c>
      <c r="C1952" s="996">
        <v>2</v>
      </c>
      <c r="D1952" s="997">
        <v>46096</v>
      </c>
      <c r="E1952" s="997">
        <v>46097</v>
      </c>
      <c r="F1952" s="997">
        <v>46096</v>
      </c>
      <c r="G1952" s="997">
        <v>46097</v>
      </c>
      <c r="H1952" s="997">
        <v>2262.87</v>
      </c>
      <c r="I1952" s="998">
        <v>2262.87</v>
      </c>
      <c r="J1952" s="998">
        <v>2262.87</v>
      </c>
      <c r="K1952" s="999">
        <v>1</v>
      </c>
      <c r="L1952" s="999">
        <v>1</v>
      </c>
      <c r="M1952" s="996">
        <v>0</v>
      </c>
      <c r="N1952" s="996">
        <v>0</v>
      </c>
      <c r="O1952" s="996">
        <v>0</v>
      </c>
      <c r="P1952" s="996" t="s">
        <v>364</v>
      </c>
      <c r="Q1952" s="996">
        <v>1</v>
      </c>
      <c r="R1952" s="996">
        <v>1</v>
      </c>
      <c r="S1952" s="996">
        <v>0</v>
      </c>
      <c r="T1952" s="996">
        <v>0</v>
      </c>
    </row>
    <row r="1953" spans="1:20" outlineLevel="5">
      <c r="A1953" s="936" t="s">
        <v>2008</v>
      </c>
      <c r="B1953" s="936" t="s">
        <v>697</v>
      </c>
      <c r="C1953" s="936">
        <v>2</v>
      </c>
      <c r="D1953" s="937">
        <v>46096</v>
      </c>
      <c r="E1953" s="937">
        <v>46097</v>
      </c>
      <c r="F1953" s="937">
        <v>46096</v>
      </c>
      <c r="G1953" s="937">
        <v>46097</v>
      </c>
      <c r="H1953" s="937">
        <v>544.20000000000005</v>
      </c>
      <c r="I1953" s="936">
        <v>544.20000000000005</v>
      </c>
      <c r="J1953" s="936">
        <v>544.20000000000005</v>
      </c>
      <c r="K1953" s="939">
        <v>1</v>
      </c>
      <c r="L1953" s="939">
        <v>1</v>
      </c>
      <c r="M1953" s="936">
        <v>0</v>
      </c>
      <c r="N1953" s="936">
        <v>0</v>
      </c>
      <c r="O1953" s="936">
        <v>0</v>
      </c>
      <c r="P1953" s="936" t="s">
        <v>364</v>
      </c>
      <c r="Q1953" s="936">
        <v>1</v>
      </c>
      <c r="R1953" s="936">
        <v>1</v>
      </c>
      <c r="S1953" s="936">
        <v>0</v>
      </c>
      <c r="T1953" s="936">
        <v>0</v>
      </c>
    </row>
    <row r="1954" spans="1:20" outlineLevel="4">
      <c r="A1954" s="981" t="s">
        <v>630</v>
      </c>
      <c r="B1954" s="981"/>
      <c r="C1954" s="981">
        <v>10</v>
      </c>
      <c r="D1954" s="982">
        <v>46092</v>
      </c>
      <c r="E1954" s="982">
        <v>46107</v>
      </c>
      <c r="F1954" s="982">
        <v>46092</v>
      </c>
      <c r="G1954" s="982">
        <v>46107</v>
      </c>
      <c r="H1954" s="982">
        <v>478.89</v>
      </c>
      <c r="I1954" s="981">
        <v>478.89</v>
      </c>
      <c r="J1954" s="981">
        <v>478.89</v>
      </c>
      <c r="K1954" s="984">
        <v>1</v>
      </c>
      <c r="L1954" s="984">
        <v>1</v>
      </c>
      <c r="M1954" s="981">
        <v>0</v>
      </c>
      <c r="N1954" s="981">
        <v>0</v>
      </c>
      <c r="O1954" s="981">
        <v>0</v>
      </c>
      <c r="P1954" s="981"/>
      <c r="Q1954" s="981">
        <v>3</v>
      </c>
      <c r="R1954" s="981">
        <v>3</v>
      </c>
      <c r="S1954" s="981">
        <v>0</v>
      </c>
      <c r="T1954" s="981">
        <v>0</v>
      </c>
    </row>
    <row r="1955" spans="1:20" outlineLevel="5">
      <c r="A1955" s="936" t="s">
        <v>2018</v>
      </c>
      <c r="B1955" s="936" t="s">
        <v>717</v>
      </c>
      <c r="C1955" s="936">
        <v>10</v>
      </c>
      <c r="D1955" s="937">
        <v>46092</v>
      </c>
      <c r="E1955" s="937">
        <v>46107</v>
      </c>
      <c r="F1955" s="937">
        <v>46092</v>
      </c>
      <c r="G1955" s="937">
        <v>46107</v>
      </c>
      <c r="H1955" s="937">
        <v>31.32</v>
      </c>
      <c r="I1955" s="936">
        <v>31.32</v>
      </c>
      <c r="J1955" s="936">
        <v>31.32</v>
      </c>
      <c r="K1955" s="939">
        <v>1</v>
      </c>
      <c r="L1955" s="939">
        <v>1</v>
      </c>
      <c r="M1955" s="936">
        <v>0</v>
      </c>
      <c r="N1955" s="936">
        <v>0</v>
      </c>
      <c r="O1955" s="936">
        <v>0</v>
      </c>
      <c r="P1955" s="936" t="s">
        <v>364</v>
      </c>
      <c r="Q1955" s="936">
        <v>1</v>
      </c>
      <c r="R1955" s="936">
        <v>1</v>
      </c>
      <c r="S1955" s="936">
        <v>0</v>
      </c>
      <c r="T1955" s="936">
        <v>0</v>
      </c>
    </row>
    <row r="1956" spans="1:20" outlineLevel="5">
      <c r="A1956" s="996" t="s">
        <v>2019</v>
      </c>
      <c r="B1956" s="996" t="s">
        <v>719</v>
      </c>
      <c r="C1956" s="996">
        <v>10</v>
      </c>
      <c r="D1956" s="997">
        <v>46092</v>
      </c>
      <c r="E1956" s="997">
        <v>46107</v>
      </c>
      <c r="F1956" s="997">
        <v>46092</v>
      </c>
      <c r="G1956" s="997">
        <v>46107</v>
      </c>
      <c r="H1956" s="997">
        <v>85.71</v>
      </c>
      <c r="I1956" s="996">
        <v>85.71</v>
      </c>
      <c r="J1956" s="996">
        <v>85.71</v>
      </c>
      <c r="K1956" s="999">
        <v>1</v>
      </c>
      <c r="L1956" s="999">
        <v>1</v>
      </c>
      <c r="M1956" s="996">
        <v>0</v>
      </c>
      <c r="N1956" s="996">
        <v>0</v>
      </c>
      <c r="O1956" s="996">
        <v>0</v>
      </c>
      <c r="P1956" s="996" t="s">
        <v>364</v>
      </c>
      <c r="Q1956" s="996">
        <v>1</v>
      </c>
      <c r="R1956" s="996">
        <v>1</v>
      </c>
      <c r="S1956" s="996">
        <v>0</v>
      </c>
      <c r="T1956" s="996">
        <v>0</v>
      </c>
    </row>
    <row r="1957" spans="1:20" outlineLevel="5">
      <c r="A1957" s="936" t="s">
        <v>2017</v>
      </c>
      <c r="B1957" s="936" t="s">
        <v>715</v>
      </c>
      <c r="C1957" s="936">
        <v>7</v>
      </c>
      <c r="D1957" s="937">
        <v>46096</v>
      </c>
      <c r="E1957" s="937">
        <v>46107</v>
      </c>
      <c r="F1957" s="937">
        <v>46096</v>
      </c>
      <c r="G1957" s="937">
        <v>46107</v>
      </c>
      <c r="H1957" s="937">
        <v>361.86</v>
      </c>
      <c r="I1957" s="936">
        <v>361.86</v>
      </c>
      <c r="J1957" s="936">
        <v>361.86</v>
      </c>
      <c r="K1957" s="939">
        <v>1</v>
      </c>
      <c r="L1957" s="939">
        <v>1</v>
      </c>
      <c r="M1957" s="936">
        <v>0</v>
      </c>
      <c r="N1957" s="936">
        <v>0</v>
      </c>
      <c r="O1957" s="936">
        <v>0</v>
      </c>
      <c r="P1957" s="936" t="s">
        <v>364</v>
      </c>
      <c r="Q1957" s="936">
        <v>1</v>
      </c>
      <c r="R1957" s="936">
        <v>1</v>
      </c>
      <c r="S1957" s="936">
        <v>0</v>
      </c>
      <c r="T1957" s="936">
        <v>0</v>
      </c>
    </row>
    <row r="1958" spans="1:20" outlineLevel="4">
      <c r="A1958" s="981" t="s">
        <v>720</v>
      </c>
      <c r="B1958" s="981"/>
      <c r="C1958" s="981">
        <v>20</v>
      </c>
      <c r="D1958" s="982">
        <v>46081</v>
      </c>
      <c r="E1958" s="982">
        <v>46107</v>
      </c>
      <c r="F1958" s="982">
        <v>46081</v>
      </c>
      <c r="G1958" s="982">
        <v>46107</v>
      </c>
      <c r="H1958" s="982">
        <v>606.36</v>
      </c>
      <c r="I1958" s="981">
        <v>606.36</v>
      </c>
      <c r="J1958" s="981">
        <v>606.36</v>
      </c>
      <c r="K1958" s="984">
        <v>1</v>
      </c>
      <c r="L1958" s="984">
        <v>1</v>
      </c>
      <c r="M1958" s="981">
        <v>0</v>
      </c>
      <c r="N1958" s="981">
        <v>0</v>
      </c>
      <c r="O1958" s="981">
        <v>0</v>
      </c>
      <c r="P1958" s="981"/>
      <c r="Q1958" s="981">
        <v>4</v>
      </c>
      <c r="R1958" s="981">
        <v>4</v>
      </c>
      <c r="S1958" s="981">
        <v>0</v>
      </c>
      <c r="T1958" s="981">
        <v>0</v>
      </c>
    </row>
    <row r="1959" spans="1:20" outlineLevel="5">
      <c r="A1959" s="936" t="s">
        <v>2020</v>
      </c>
      <c r="B1959" s="936" t="s">
        <v>722</v>
      </c>
      <c r="C1959" s="936">
        <v>20</v>
      </c>
      <c r="D1959" s="937">
        <v>46081</v>
      </c>
      <c r="E1959" s="937">
        <v>46107</v>
      </c>
      <c r="F1959" s="937">
        <v>46081</v>
      </c>
      <c r="G1959" s="937">
        <v>46107</v>
      </c>
      <c r="H1959" s="937">
        <v>309.93</v>
      </c>
      <c r="I1959" s="936">
        <v>309.93</v>
      </c>
      <c r="J1959" s="936">
        <v>309.93</v>
      </c>
      <c r="K1959" s="939">
        <v>1</v>
      </c>
      <c r="L1959" s="939">
        <v>1</v>
      </c>
      <c r="M1959" s="936">
        <v>0</v>
      </c>
      <c r="N1959" s="936">
        <v>0</v>
      </c>
      <c r="O1959" s="936">
        <v>0</v>
      </c>
      <c r="P1959" s="936" t="s">
        <v>364</v>
      </c>
      <c r="Q1959" s="936">
        <v>1</v>
      </c>
      <c r="R1959" s="936">
        <v>1</v>
      </c>
      <c r="S1959" s="936">
        <v>0</v>
      </c>
      <c r="T1959" s="936">
        <v>0</v>
      </c>
    </row>
    <row r="1960" spans="1:20" outlineLevel="5">
      <c r="A1960" s="936" t="s">
        <v>2021</v>
      </c>
      <c r="B1960" s="936" t="s">
        <v>724</v>
      </c>
      <c r="C1960" s="936">
        <v>16</v>
      </c>
      <c r="D1960" s="937">
        <v>46085</v>
      </c>
      <c r="E1960" s="937">
        <v>46107</v>
      </c>
      <c r="F1960" s="937">
        <v>46085</v>
      </c>
      <c r="G1960" s="937">
        <v>46107</v>
      </c>
      <c r="H1960" s="937">
        <v>156</v>
      </c>
      <c r="I1960" s="936">
        <v>156</v>
      </c>
      <c r="J1960" s="936">
        <v>156</v>
      </c>
      <c r="K1960" s="939">
        <v>1</v>
      </c>
      <c r="L1960" s="939">
        <v>1</v>
      </c>
      <c r="M1960" s="936">
        <v>0</v>
      </c>
      <c r="N1960" s="936">
        <v>0</v>
      </c>
      <c r="O1960" s="936">
        <v>0</v>
      </c>
      <c r="P1960" s="936" t="s">
        <v>364</v>
      </c>
      <c r="Q1960" s="936">
        <v>1</v>
      </c>
      <c r="R1960" s="936">
        <v>1</v>
      </c>
      <c r="S1960" s="936">
        <v>0</v>
      </c>
      <c r="T1960" s="936">
        <v>0</v>
      </c>
    </row>
    <row r="1961" spans="1:20" outlineLevel="5">
      <c r="A1961" s="996" t="s">
        <v>2022</v>
      </c>
      <c r="B1961" s="996" t="s">
        <v>726</v>
      </c>
      <c r="C1961" s="996">
        <v>2</v>
      </c>
      <c r="D1961" s="997">
        <v>46106</v>
      </c>
      <c r="E1961" s="997">
        <v>46107</v>
      </c>
      <c r="F1961" s="997">
        <v>46106</v>
      </c>
      <c r="G1961" s="997">
        <v>46107</v>
      </c>
      <c r="H1961" s="998">
        <v>74.31</v>
      </c>
      <c r="I1961" s="998">
        <v>74.31</v>
      </c>
      <c r="J1961" s="998">
        <v>74.31</v>
      </c>
      <c r="K1961" s="999">
        <v>1</v>
      </c>
      <c r="L1961" s="999">
        <v>1</v>
      </c>
      <c r="M1961" s="998">
        <v>0</v>
      </c>
      <c r="N1961" s="996">
        <v>0</v>
      </c>
      <c r="O1961" s="996">
        <v>0</v>
      </c>
      <c r="P1961" s="998" t="s">
        <v>364</v>
      </c>
      <c r="Q1961" s="996">
        <v>1</v>
      </c>
      <c r="R1961" s="996">
        <v>1</v>
      </c>
      <c r="S1961" s="996">
        <v>0</v>
      </c>
      <c r="T1961" s="996">
        <v>0</v>
      </c>
    </row>
    <row r="1962" spans="1:20" outlineLevel="5">
      <c r="A1962" s="936" t="s">
        <v>2023</v>
      </c>
      <c r="B1962" s="936" t="s">
        <v>728</v>
      </c>
      <c r="C1962" s="936">
        <v>2</v>
      </c>
      <c r="D1962" s="937">
        <v>46106</v>
      </c>
      <c r="E1962" s="937">
        <v>46107</v>
      </c>
      <c r="F1962" s="937">
        <v>46106</v>
      </c>
      <c r="G1962" s="937">
        <v>46107</v>
      </c>
      <c r="H1962" s="937">
        <v>66.12</v>
      </c>
      <c r="I1962" s="936">
        <v>66.12</v>
      </c>
      <c r="J1962" s="936">
        <v>66.12</v>
      </c>
      <c r="K1962" s="939">
        <v>1</v>
      </c>
      <c r="L1962" s="939">
        <v>1</v>
      </c>
      <c r="M1962" s="936">
        <v>0</v>
      </c>
      <c r="N1962" s="936">
        <v>0</v>
      </c>
      <c r="O1962" s="936">
        <v>0</v>
      </c>
      <c r="P1962" s="936" t="s">
        <v>364</v>
      </c>
      <c r="Q1962" s="936">
        <v>1</v>
      </c>
      <c r="R1962" s="936">
        <v>1</v>
      </c>
      <c r="S1962" s="936">
        <v>0</v>
      </c>
      <c r="T1962" s="936">
        <v>0</v>
      </c>
    </row>
    <row r="1963" spans="1:20" outlineLevel="4">
      <c r="A1963" s="981" t="s">
        <v>635</v>
      </c>
      <c r="B1963" s="981"/>
      <c r="C1963" s="981">
        <v>2</v>
      </c>
      <c r="D1963" s="982">
        <v>46106</v>
      </c>
      <c r="E1963" s="982">
        <v>46107</v>
      </c>
      <c r="F1963" s="982">
        <v>46106</v>
      </c>
      <c r="G1963" s="982">
        <v>46107</v>
      </c>
      <c r="H1963" s="983">
        <v>3147.03</v>
      </c>
      <c r="I1963" s="983">
        <v>3147.03</v>
      </c>
      <c r="J1963" s="983">
        <v>3147.03</v>
      </c>
      <c r="K1963" s="984">
        <v>1</v>
      </c>
      <c r="L1963" s="984">
        <v>1</v>
      </c>
      <c r="M1963" s="981">
        <v>0</v>
      </c>
      <c r="N1963" s="981">
        <v>0</v>
      </c>
      <c r="O1963" s="981">
        <v>0</v>
      </c>
      <c r="P1963" s="981"/>
      <c r="Q1963" s="981">
        <v>3</v>
      </c>
      <c r="R1963" s="981">
        <v>3</v>
      </c>
      <c r="S1963" s="981">
        <v>0</v>
      </c>
      <c r="T1963" s="981">
        <v>0</v>
      </c>
    </row>
    <row r="1964" spans="1:20" outlineLevel="5">
      <c r="A1964" s="936" t="s">
        <v>2024</v>
      </c>
      <c r="B1964" s="936" t="s">
        <v>730</v>
      </c>
      <c r="C1964" s="936">
        <v>2</v>
      </c>
      <c r="D1964" s="937">
        <v>46106</v>
      </c>
      <c r="E1964" s="937">
        <v>46107</v>
      </c>
      <c r="F1964" s="937">
        <v>46106</v>
      </c>
      <c r="G1964" s="937">
        <v>46107</v>
      </c>
      <c r="H1964" s="938">
        <v>265.2</v>
      </c>
      <c r="I1964" s="938">
        <v>265.2</v>
      </c>
      <c r="J1964" s="938">
        <v>265.2</v>
      </c>
      <c r="K1964" s="939">
        <v>1</v>
      </c>
      <c r="L1964" s="939">
        <v>1</v>
      </c>
      <c r="M1964" s="938">
        <v>0</v>
      </c>
      <c r="N1964" s="936">
        <v>0</v>
      </c>
      <c r="O1964" s="936">
        <v>0</v>
      </c>
      <c r="P1964" s="938" t="s">
        <v>364</v>
      </c>
      <c r="Q1964" s="936">
        <v>1</v>
      </c>
      <c r="R1964" s="936">
        <v>1</v>
      </c>
      <c r="S1964" s="936">
        <v>0</v>
      </c>
      <c r="T1964" s="936">
        <v>0</v>
      </c>
    </row>
    <row r="1965" spans="1:20" outlineLevel="5">
      <c r="A1965" s="996" t="s">
        <v>2025</v>
      </c>
      <c r="B1965" s="996" t="s">
        <v>732</v>
      </c>
      <c r="C1965" s="996">
        <v>2</v>
      </c>
      <c r="D1965" s="997">
        <v>46106</v>
      </c>
      <c r="E1965" s="997">
        <v>46107</v>
      </c>
      <c r="F1965" s="997">
        <v>46106</v>
      </c>
      <c r="G1965" s="997">
        <v>46107</v>
      </c>
      <c r="H1965" s="998">
        <v>335.19</v>
      </c>
      <c r="I1965" s="998">
        <v>335.19</v>
      </c>
      <c r="J1965" s="998">
        <v>335.19</v>
      </c>
      <c r="K1965" s="999">
        <v>1</v>
      </c>
      <c r="L1965" s="999">
        <v>1</v>
      </c>
      <c r="M1965" s="998">
        <v>0</v>
      </c>
      <c r="N1965" s="996">
        <v>0</v>
      </c>
      <c r="O1965" s="996">
        <v>0</v>
      </c>
      <c r="P1965" s="998" t="s">
        <v>364</v>
      </c>
      <c r="Q1965" s="996">
        <v>1</v>
      </c>
      <c r="R1965" s="996">
        <v>1</v>
      </c>
      <c r="S1965" s="996">
        <v>0</v>
      </c>
      <c r="T1965" s="996">
        <v>0</v>
      </c>
    </row>
    <row r="1966" spans="1:20" outlineLevel="5">
      <c r="A1966" s="936" t="s">
        <v>2026</v>
      </c>
      <c r="B1966" s="936" t="s">
        <v>734</v>
      </c>
      <c r="C1966" s="936">
        <v>2</v>
      </c>
      <c r="D1966" s="937">
        <v>46106</v>
      </c>
      <c r="E1966" s="937">
        <v>46107</v>
      </c>
      <c r="F1966" s="937">
        <v>46106</v>
      </c>
      <c r="G1966" s="937">
        <v>46107</v>
      </c>
      <c r="H1966" s="937">
        <v>2546.64</v>
      </c>
      <c r="I1966" s="938">
        <v>2546.64</v>
      </c>
      <c r="J1966" s="938">
        <v>2546.64</v>
      </c>
      <c r="K1966" s="939">
        <v>1</v>
      </c>
      <c r="L1966" s="939">
        <v>1</v>
      </c>
      <c r="M1966" s="936">
        <v>0</v>
      </c>
      <c r="N1966" s="936">
        <v>0</v>
      </c>
      <c r="O1966" s="936">
        <v>0</v>
      </c>
      <c r="P1966" s="936" t="s">
        <v>364</v>
      </c>
      <c r="Q1966" s="936">
        <v>1</v>
      </c>
      <c r="R1966" s="936">
        <v>1</v>
      </c>
      <c r="S1966" s="936">
        <v>0</v>
      </c>
      <c r="T1966" s="936">
        <v>0</v>
      </c>
    </row>
    <row r="1967" spans="1:20" outlineLevel="4">
      <c r="A1967" s="981" t="s">
        <v>640</v>
      </c>
      <c r="B1967" s="981"/>
      <c r="C1967" s="981">
        <v>2</v>
      </c>
      <c r="D1967" s="982">
        <v>46106</v>
      </c>
      <c r="E1967" s="982">
        <v>46107</v>
      </c>
      <c r="F1967" s="982">
        <v>46106</v>
      </c>
      <c r="G1967" s="982">
        <v>46107</v>
      </c>
      <c r="H1967" s="983">
        <v>3328.23</v>
      </c>
      <c r="I1967" s="983">
        <v>3328.23</v>
      </c>
      <c r="J1967" s="983">
        <v>3328.23</v>
      </c>
      <c r="K1967" s="984">
        <v>1</v>
      </c>
      <c r="L1967" s="984">
        <v>1</v>
      </c>
      <c r="M1967" s="983">
        <v>0</v>
      </c>
      <c r="N1967" s="981">
        <v>0</v>
      </c>
      <c r="O1967" s="981">
        <v>0</v>
      </c>
      <c r="P1967" s="983"/>
      <c r="Q1967" s="981">
        <v>2</v>
      </c>
      <c r="R1967" s="981">
        <v>2</v>
      </c>
      <c r="S1967" s="981">
        <v>0</v>
      </c>
      <c r="T1967" s="981">
        <v>0</v>
      </c>
    </row>
    <row r="1968" spans="1:20" outlineLevel="5">
      <c r="A1968" s="1006" t="s">
        <v>2027</v>
      </c>
      <c r="B1968" s="1006" t="s">
        <v>736</v>
      </c>
      <c r="C1968" s="1006">
        <v>2</v>
      </c>
      <c r="D1968" s="1007">
        <v>46106</v>
      </c>
      <c r="E1968" s="1007">
        <v>46107</v>
      </c>
      <c r="F1968" s="1007">
        <v>46106</v>
      </c>
      <c r="G1968" s="1007">
        <v>46107</v>
      </c>
      <c r="H1968" s="1008">
        <v>413.28</v>
      </c>
      <c r="I1968" s="1008">
        <v>413.28</v>
      </c>
      <c r="J1968" s="1008">
        <v>413.28</v>
      </c>
      <c r="K1968" s="1009">
        <v>1</v>
      </c>
      <c r="L1968" s="1009">
        <v>1</v>
      </c>
      <c r="M1968" s="1006">
        <v>0</v>
      </c>
      <c r="N1968" s="1006">
        <v>0</v>
      </c>
      <c r="O1968" s="1006">
        <v>0</v>
      </c>
      <c r="P1968" s="1006" t="s">
        <v>364</v>
      </c>
      <c r="Q1968" s="1006">
        <v>1</v>
      </c>
      <c r="R1968" s="1006">
        <v>1</v>
      </c>
      <c r="S1968" s="1006">
        <v>0</v>
      </c>
      <c r="T1968" s="1006">
        <v>0</v>
      </c>
    </row>
    <row r="1969" spans="1:20" outlineLevel="5">
      <c r="A1969" s="936" t="s">
        <v>2028</v>
      </c>
      <c r="B1969" s="936" t="s">
        <v>738</v>
      </c>
      <c r="C1969" s="936">
        <v>2</v>
      </c>
      <c r="D1969" s="937">
        <v>46106</v>
      </c>
      <c r="E1969" s="937">
        <v>46107</v>
      </c>
      <c r="F1969" s="937">
        <v>46106</v>
      </c>
      <c r="G1969" s="937">
        <v>46107</v>
      </c>
      <c r="H1969" s="937">
        <v>2914.95</v>
      </c>
      <c r="I1969" s="938">
        <v>2914.95</v>
      </c>
      <c r="J1969" s="938">
        <v>2914.95</v>
      </c>
      <c r="K1969" s="939">
        <v>1</v>
      </c>
      <c r="L1969" s="939">
        <v>1</v>
      </c>
      <c r="M1969" s="936">
        <v>0</v>
      </c>
      <c r="N1969" s="936">
        <v>0</v>
      </c>
      <c r="O1969" s="936">
        <v>0</v>
      </c>
      <c r="P1969" s="936" t="s">
        <v>364</v>
      </c>
      <c r="Q1969" s="936">
        <v>1</v>
      </c>
      <c r="R1969" s="936">
        <v>1</v>
      </c>
      <c r="S1969" s="936">
        <v>0</v>
      </c>
      <c r="T1969" s="936">
        <v>0</v>
      </c>
    </row>
    <row r="1970" spans="1:20" outlineLevel="4">
      <c r="A1970" s="981" t="s">
        <v>645</v>
      </c>
      <c r="B1970" s="981"/>
      <c r="C1970" s="981">
        <v>2</v>
      </c>
      <c r="D1970" s="982">
        <v>46106</v>
      </c>
      <c r="E1970" s="982">
        <v>46107</v>
      </c>
      <c r="F1970" s="982">
        <v>46106</v>
      </c>
      <c r="G1970" s="982">
        <v>46107</v>
      </c>
      <c r="H1970" s="982">
        <v>407.52</v>
      </c>
      <c r="I1970" s="981">
        <v>407.52</v>
      </c>
      <c r="J1970" s="981">
        <v>407.52</v>
      </c>
      <c r="K1970" s="984">
        <v>1</v>
      </c>
      <c r="L1970" s="984">
        <v>1</v>
      </c>
      <c r="M1970" s="981">
        <v>0</v>
      </c>
      <c r="N1970" s="981">
        <v>0</v>
      </c>
      <c r="O1970" s="981">
        <v>0</v>
      </c>
      <c r="P1970" s="981"/>
      <c r="Q1970" s="981">
        <v>1</v>
      </c>
      <c r="R1970" s="981">
        <v>1</v>
      </c>
      <c r="S1970" s="981">
        <v>0</v>
      </c>
      <c r="T1970" s="981">
        <v>0</v>
      </c>
    </row>
    <row r="1971" spans="1:20" outlineLevel="5">
      <c r="A1971" s="936" t="s">
        <v>2029</v>
      </c>
      <c r="B1971" s="936" t="s">
        <v>740</v>
      </c>
      <c r="C1971" s="936">
        <v>2</v>
      </c>
      <c r="D1971" s="937">
        <v>46106</v>
      </c>
      <c r="E1971" s="937">
        <v>46107</v>
      </c>
      <c r="F1971" s="937">
        <v>46106</v>
      </c>
      <c r="G1971" s="937">
        <v>46107</v>
      </c>
      <c r="H1971" s="937">
        <v>407.52</v>
      </c>
      <c r="I1971" s="936">
        <v>407.52</v>
      </c>
      <c r="J1971" s="936">
        <v>407.52</v>
      </c>
      <c r="K1971" s="939">
        <v>1</v>
      </c>
      <c r="L1971" s="939">
        <v>1</v>
      </c>
      <c r="M1971" s="936">
        <v>0</v>
      </c>
      <c r="N1971" s="936">
        <v>0</v>
      </c>
      <c r="O1971" s="936">
        <v>0</v>
      </c>
      <c r="P1971" s="936" t="s">
        <v>364</v>
      </c>
      <c r="Q1971" s="936">
        <v>1</v>
      </c>
      <c r="R1971" s="936">
        <v>1</v>
      </c>
      <c r="S1971" s="936">
        <v>0</v>
      </c>
      <c r="T1971" s="936">
        <v>0</v>
      </c>
    </row>
    <row r="1972" spans="1:20" outlineLevel="4">
      <c r="A1972" s="981" t="s">
        <v>741</v>
      </c>
      <c r="B1972" s="981"/>
      <c r="C1972" s="981">
        <v>2</v>
      </c>
      <c r="D1972" s="982">
        <v>46106</v>
      </c>
      <c r="E1972" s="982">
        <v>46107</v>
      </c>
      <c r="F1972" s="982">
        <v>46106</v>
      </c>
      <c r="G1972" s="982">
        <v>46107</v>
      </c>
      <c r="H1972" s="983">
        <v>22.71</v>
      </c>
      <c r="I1972" s="983">
        <v>22.71</v>
      </c>
      <c r="J1972" s="983">
        <v>22.71</v>
      </c>
      <c r="K1972" s="985">
        <v>1</v>
      </c>
      <c r="L1972" s="985">
        <v>1</v>
      </c>
      <c r="M1972" s="983">
        <v>0</v>
      </c>
      <c r="N1972" s="981">
        <v>0</v>
      </c>
      <c r="O1972" s="981">
        <v>0</v>
      </c>
      <c r="P1972" s="983"/>
      <c r="Q1972" s="981">
        <v>1</v>
      </c>
      <c r="R1972" s="981">
        <v>1</v>
      </c>
      <c r="S1972" s="981">
        <v>0</v>
      </c>
      <c r="T1972" s="981">
        <v>0</v>
      </c>
    </row>
    <row r="1973" spans="1:20" outlineLevel="5">
      <c r="A1973" s="936" t="s">
        <v>2030</v>
      </c>
      <c r="B1973" s="936" t="s">
        <v>743</v>
      </c>
      <c r="C1973" s="936">
        <v>2</v>
      </c>
      <c r="D1973" s="937">
        <v>46106</v>
      </c>
      <c r="E1973" s="937">
        <v>46107</v>
      </c>
      <c r="F1973" s="937">
        <v>46106</v>
      </c>
      <c r="G1973" s="937">
        <v>46107</v>
      </c>
      <c r="H1973" s="938">
        <v>22.71</v>
      </c>
      <c r="I1973" s="938">
        <v>22.71</v>
      </c>
      <c r="J1973" s="938">
        <v>22.71</v>
      </c>
      <c r="K1973" s="940">
        <v>1</v>
      </c>
      <c r="L1973" s="940">
        <v>1</v>
      </c>
      <c r="M1973" s="938">
        <v>0</v>
      </c>
      <c r="N1973" s="936">
        <v>0</v>
      </c>
      <c r="O1973" s="936">
        <v>0</v>
      </c>
      <c r="P1973" s="938" t="s">
        <v>364</v>
      </c>
      <c r="Q1973" s="936">
        <v>1</v>
      </c>
      <c r="R1973" s="936">
        <v>1</v>
      </c>
      <c r="S1973" s="936">
        <v>0</v>
      </c>
      <c r="T1973" s="936">
        <v>0</v>
      </c>
    </row>
    <row r="1974" spans="1:20" outlineLevel="1">
      <c r="A1974" s="950" t="s">
        <v>807</v>
      </c>
      <c r="B1974" s="950"/>
      <c r="C1974" s="950">
        <v>149</v>
      </c>
      <c r="D1974" s="951">
        <v>46079</v>
      </c>
      <c r="E1974" s="951">
        <v>46261</v>
      </c>
      <c r="F1974" s="951">
        <v>46079</v>
      </c>
      <c r="G1974" s="951"/>
      <c r="H1974" s="952">
        <v>3066606.27</v>
      </c>
      <c r="I1974" s="952">
        <v>2662683.4500000002</v>
      </c>
      <c r="J1974" s="952">
        <v>3066606.27</v>
      </c>
      <c r="K1974" s="953">
        <v>1</v>
      </c>
      <c r="L1974" s="953">
        <v>0.86829999999999996</v>
      </c>
      <c r="M1974" s="950">
        <v>0</v>
      </c>
      <c r="N1974" s="950">
        <v>0</v>
      </c>
      <c r="O1974" s="950">
        <v>0</v>
      </c>
      <c r="P1974" s="950"/>
      <c r="Q1974" s="950">
        <v>213</v>
      </c>
      <c r="R1974" s="950">
        <v>189</v>
      </c>
      <c r="S1974" s="950">
        <v>24</v>
      </c>
      <c r="T1974" s="950">
        <v>0</v>
      </c>
    </row>
    <row r="1975" spans="1:20" outlineLevel="2">
      <c r="A1975" s="959" t="s">
        <v>808</v>
      </c>
      <c r="B1975" s="959"/>
      <c r="C1975" s="959">
        <v>142</v>
      </c>
      <c r="D1975" s="960">
        <v>46088</v>
      </c>
      <c r="E1975" s="960">
        <v>46261</v>
      </c>
      <c r="F1975" s="960">
        <v>46088</v>
      </c>
      <c r="G1975" s="960"/>
      <c r="H1975" s="961">
        <v>2561939.8199999998</v>
      </c>
      <c r="I1975" s="961">
        <v>2161684.91</v>
      </c>
      <c r="J1975" s="961">
        <v>2561939.8199999998</v>
      </c>
      <c r="K1975" s="963">
        <v>1</v>
      </c>
      <c r="L1975" s="963">
        <v>0.84379999999999999</v>
      </c>
      <c r="M1975" s="959">
        <v>0</v>
      </c>
      <c r="N1975" s="959">
        <v>0</v>
      </c>
      <c r="O1975" s="959">
        <v>0</v>
      </c>
      <c r="P1975" s="959"/>
      <c r="Q1975" s="959">
        <v>121</v>
      </c>
      <c r="R1975" s="959">
        <v>105</v>
      </c>
      <c r="S1975" s="959">
        <v>16</v>
      </c>
      <c r="T1975" s="959">
        <v>0</v>
      </c>
    </row>
    <row r="1976" spans="1:20" outlineLevel="3">
      <c r="A1976" s="967" t="s">
        <v>809</v>
      </c>
      <c r="B1976" s="967"/>
      <c r="C1976" s="967">
        <v>106</v>
      </c>
      <c r="D1976" s="968">
        <v>46088</v>
      </c>
      <c r="E1976" s="968">
        <v>46219</v>
      </c>
      <c r="F1976" s="968">
        <v>46088</v>
      </c>
      <c r="G1976" s="968">
        <v>46275</v>
      </c>
      <c r="H1976" s="968">
        <v>0</v>
      </c>
      <c r="I1976" s="967">
        <v>0</v>
      </c>
      <c r="J1976" s="967">
        <v>0</v>
      </c>
      <c r="K1976" s="971">
        <v>0</v>
      </c>
      <c r="L1976" s="971">
        <v>0</v>
      </c>
      <c r="M1976" s="967">
        <v>0</v>
      </c>
      <c r="N1976" s="967">
        <v>0</v>
      </c>
      <c r="O1976" s="967">
        <v>0</v>
      </c>
      <c r="P1976" s="967"/>
      <c r="Q1976" s="967">
        <v>31</v>
      </c>
      <c r="R1976" s="967">
        <v>31</v>
      </c>
      <c r="S1976" s="967">
        <v>0</v>
      </c>
      <c r="T1976" s="967">
        <v>0</v>
      </c>
    </row>
    <row r="1977" spans="1:20" outlineLevel="4">
      <c r="A1977" s="981" t="s">
        <v>609</v>
      </c>
      <c r="B1977" s="981"/>
      <c r="C1977" s="981">
        <v>49</v>
      </c>
      <c r="D1977" s="982">
        <v>46088</v>
      </c>
      <c r="E1977" s="982">
        <v>46149</v>
      </c>
      <c r="F1977" s="982">
        <v>46088</v>
      </c>
      <c r="G1977" s="982">
        <v>46148</v>
      </c>
      <c r="H1977" s="982">
        <v>0</v>
      </c>
      <c r="I1977" s="981">
        <v>0</v>
      </c>
      <c r="J1977" s="981">
        <v>0</v>
      </c>
      <c r="K1977" s="984">
        <v>0</v>
      </c>
      <c r="L1977" s="984">
        <v>0</v>
      </c>
      <c r="M1977" s="981">
        <v>0</v>
      </c>
      <c r="N1977" s="981">
        <v>0</v>
      </c>
      <c r="O1977" s="981">
        <v>0</v>
      </c>
      <c r="P1977" s="981"/>
      <c r="Q1977" s="981">
        <v>3</v>
      </c>
      <c r="R1977" s="981">
        <v>3</v>
      </c>
      <c r="S1977" s="981">
        <v>0</v>
      </c>
      <c r="T1977" s="981">
        <v>0</v>
      </c>
    </row>
    <row r="1978" spans="1:20" outlineLevel="5">
      <c r="A1978" s="936" t="s">
        <v>2032</v>
      </c>
      <c r="B1978" s="936" t="s">
        <v>613</v>
      </c>
      <c r="C1978" s="936">
        <v>49</v>
      </c>
      <c r="D1978" s="937">
        <v>46088</v>
      </c>
      <c r="E1978" s="937">
        <v>46149</v>
      </c>
      <c r="F1978" s="937">
        <v>46088</v>
      </c>
      <c r="G1978" s="937">
        <v>46148</v>
      </c>
      <c r="H1978" s="937">
        <v>0</v>
      </c>
      <c r="I1978" s="936">
        <v>0</v>
      </c>
      <c r="J1978" s="936">
        <v>0</v>
      </c>
      <c r="K1978" s="939">
        <v>1</v>
      </c>
      <c r="L1978" s="939">
        <v>1</v>
      </c>
      <c r="M1978" s="936">
        <v>0</v>
      </c>
      <c r="N1978" s="936">
        <v>0</v>
      </c>
      <c r="O1978" s="936">
        <v>0</v>
      </c>
      <c r="P1978" s="936" t="s">
        <v>364</v>
      </c>
      <c r="Q1978" s="936">
        <v>1</v>
      </c>
      <c r="R1978" s="936">
        <v>1</v>
      </c>
      <c r="S1978" s="936">
        <v>0</v>
      </c>
      <c r="T1978" s="936">
        <v>0</v>
      </c>
    </row>
    <row r="1979" spans="1:20" outlineLevel="5">
      <c r="A1979" s="996" t="s">
        <v>2033</v>
      </c>
      <c r="B1979" s="996" t="s">
        <v>615</v>
      </c>
      <c r="C1979" s="996">
        <v>36</v>
      </c>
      <c r="D1979" s="997">
        <v>46107</v>
      </c>
      <c r="E1979" s="997">
        <v>46149</v>
      </c>
      <c r="F1979" s="997">
        <v>46107</v>
      </c>
      <c r="G1979" s="997">
        <v>46148</v>
      </c>
      <c r="H1979" s="997">
        <v>0</v>
      </c>
      <c r="I1979" s="996">
        <v>0</v>
      </c>
      <c r="J1979" s="997">
        <v>0</v>
      </c>
      <c r="K1979" s="999">
        <v>1</v>
      </c>
      <c r="L1979" s="999">
        <v>1</v>
      </c>
      <c r="M1979" s="996">
        <v>0</v>
      </c>
      <c r="N1979" s="996">
        <v>0</v>
      </c>
      <c r="O1979" s="996">
        <v>0</v>
      </c>
      <c r="P1979" s="996" t="s">
        <v>364</v>
      </c>
      <c r="Q1979" s="996">
        <v>1</v>
      </c>
      <c r="R1979" s="996">
        <v>1</v>
      </c>
      <c r="S1979" s="996">
        <v>0</v>
      </c>
      <c r="T1979" s="996">
        <v>0</v>
      </c>
    </row>
    <row r="1980" spans="1:20" outlineLevel="5">
      <c r="A1980" s="936" t="s">
        <v>2031</v>
      </c>
      <c r="B1980" s="936" t="s">
        <v>611</v>
      </c>
      <c r="C1980" s="936">
        <v>34</v>
      </c>
      <c r="D1980" s="937">
        <v>46110</v>
      </c>
      <c r="E1980" s="937">
        <v>46149</v>
      </c>
      <c r="F1980" s="937">
        <v>46110</v>
      </c>
      <c r="G1980" s="937">
        <v>46148</v>
      </c>
      <c r="H1980" s="937">
        <v>0</v>
      </c>
      <c r="I1980" s="936">
        <v>0</v>
      </c>
      <c r="J1980" s="936">
        <v>0</v>
      </c>
      <c r="K1980" s="939">
        <v>1</v>
      </c>
      <c r="L1980" s="939">
        <v>1</v>
      </c>
      <c r="M1980" s="936">
        <v>0</v>
      </c>
      <c r="N1980" s="936">
        <v>0</v>
      </c>
      <c r="O1980" s="936">
        <v>0</v>
      </c>
      <c r="P1980" s="936" t="s">
        <v>364</v>
      </c>
      <c r="Q1980" s="936">
        <v>1</v>
      </c>
      <c r="R1980" s="936">
        <v>1</v>
      </c>
      <c r="S1980" s="936">
        <v>0</v>
      </c>
      <c r="T1980" s="936">
        <v>0</v>
      </c>
    </row>
    <row r="1981" spans="1:20" outlineLevel="4">
      <c r="A1981" s="981" t="s">
        <v>616</v>
      </c>
      <c r="B1981" s="981"/>
      <c r="C1981" s="981">
        <v>93</v>
      </c>
      <c r="D1981" s="982">
        <v>46107</v>
      </c>
      <c r="E1981" s="982">
        <v>46219</v>
      </c>
      <c r="F1981" s="982">
        <v>46107</v>
      </c>
      <c r="G1981" s="982">
        <v>46275</v>
      </c>
      <c r="H1981" s="982">
        <v>0</v>
      </c>
      <c r="I1981" s="981">
        <v>0</v>
      </c>
      <c r="J1981" s="981">
        <v>0</v>
      </c>
      <c r="K1981" s="984">
        <v>0</v>
      </c>
      <c r="L1981" s="984">
        <v>0</v>
      </c>
      <c r="M1981" s="981">
        <v>0</v>
      </c>
      <c r="N1981" s="981">
        <v>0</v>
      </c>
      <c r="O1981" s="981">
        <v>0</v>
      </c>
      <c r="P1981" s="981"/>
      <c r="Q1981" s="981">
        <v>5</v>
      </c>
      <c r="R1981" s="981">
        <v>5</v>
      </c>
      <c r="S1981" s="981">
        <v>0</v>
      </c>
      <c r="T1981" s="981">
        <v>0</v>
      </c>
    </row>
    <row r="1982" spans="1:20" outlineLevel="5">
      <c r="A1982" s="936" t="s">
        <v>2037</v>
      </c>
      <c r="B1982" s="936" t="s">
        <v>624</v>
      </c>
      <c r="C1982" s="936">
        <v>36</v>
      </c>
      <c r="D1982" s="937">
        <v>46107</v>
      </c>
      <c r="E1982" s="937">
        <v>46149</v>
      </c>
      <c r="F1982" s="937">
        <v>46107</v>
      </c>
      <c r="G1982" s="937">
        <v>46148</v>
      </c>
      <c r="H1982" s="937">
        <v>0</v>
      </c>
      <c r="I1982" s="936">
        <v>0</v>
      </c>
      <c r="J1982" s="936">
        <v>0</v>
      </c>
      <c r="K1982" s="939">
        <v>1</v>
      </c>
      <c r="L1982" s="939">
        <v>1</v>
      </c>
      <c r="M1982" s="936">
        <v>0</v>
      </c>
      <c r="N1982" s="936">
        <v>0</v>
      </c>
      <c r="O1982" s="936">
        <v>0</v>
      </c>
      <c r="P1982" s="936" t="s">
        <v>364</v>
      </c>
      <c r="Q1982" s="936">
        <v>1</v>
      </c>
      <c r="R1982" s="936">
        <v>1</v>
      </c>
      <c r="S1982" s="936">
        <v>0</v>
      </c>
      <c r="T1982" s="936">
        <v>0</v>
      </c>
    </row>
    <row r="1983" spans="1:20" outlineLevel="5">
      <c r="A1983" s="936" t="s">
        <v>2034</v>
      </c>
      <c r="B1983" s="936" t="s">
        <v>618</v>
      </c>
      <c r="C1983" s="936">
        <v>35</v>
      </c>
      <c r="D1983" s="937">
        <v>46109</v>
      </c>
      <c r="E1983" s="937">
        <v>46149</v>
      </c>
      <c r="F1983" s="937">
        <v>46109</v>
      </c>
      <c r="G1983" s="937">
        <v>46148</v>
      </c>
      <c r="H1983" s="937">
        <v>0</v>
      </c>
      <c r="I1983" s="936">
        <v>0</v>
      </c>
      <c r="J1983" s="936">
        <v>0</v>
      </c>
      <c r="K1983" s="939">
        <v>1</v>
      </c>
      <c r="L1983" s="939">
        <v>1</v>
      </c>
      <c r="M1983" s="936">
        <v>0</v>
      </c>
      <c r="N1983" s="936">
        <v>0</v>
      </c>
      <c r="O1983" s="936">
        <v>0</v>
      </c>
      <c r="P1983" s="936" t="s">
        <v>364</v>
      </c>
      <c r="Q1983" s="936">
        <v>1</v>
      </c>
      <c r="R1983" s="936">
        <v>1</v>
      </c>
      <c r="S1983" s="936">
        <v>0</v>
      </c>
      <c r="T1983" s="936">
        <v>0</v>
      </c>
    </row>
    <row r="1984" spans="1:20" outlineLevel="5">
      <c r="A1984" s="936" t="s">
        <v>2035</v>
      </c>
      <c r="B1984" s="936" t="s">
        <v>620</v>
      </c>
      <c r="C1984" s="936">
        <v>35</v>
      </c>
      <c r="D1984" s="937">
        <v>46109</v>
      </c>
      <c r="E1984" s="937">
        <v>46149</v>
      </c>
      <c r="F1984" s="937">
        <v>46109</v>
      </c>
      <c r="G1984" s="937">
        <v>46148</v>
      </c>
      <c r="H1984" s="937">
        <v>0</v>
      </c>
      <c r="I1984" s="936">
        <v>0</v>
      </c>
      <c r="J1984" s="937">
        <v>0</v>
      </c>
      <c r="K1984" s="939">
        <v>1</v>
      </c>
      <c r="L1984" s="939">
        <v>1</v>
      </c>
      <c r="M1984" s="936">
        <v>0</v>
      </c>
      <c r="N1984" s="936">
        <v>0</v>
      </c>
      <c r="O1984" s="936">
        <v>0</v>
      </c>
      <c r="P1984" s="936" t="s">
        <v>364</v>
      </c>
      <c r="Q1984" s="936">
        <v>1</v>
      </c>
      <c r="R1984" s="936">
        <v>1</v>
      </c>
      <c r="S1984" s="936">
        <v>0</v>
      </c>
      <c r="T1984" s="936">
        <v>0</v>
      </c>
    </row>
    <row r="1985" spans="1:20" outlineLevel="5">
      <c r="A1985" s="996" t="s">
        <v>2036</v>
      </c>
      <c r="B1985" s="996" t="s">
        <v>622</v>
      </c>
      <c r="C1985" s="996">
        <v>35</v>
      </c>
      <c r="D1985" s="997">
        <v>46109</v>
      </c>
      <c r="E1985" s="997">
        <v>46149</v>
      </c>
      <c r="F1985" s="997">
        <v>46109</v>
      </c>
      <c r="G1985" s="997">
        <v>46148</v>
      </c>
      <c r="H1985" s="997">
        <v>0</v>
      </c>
      <c r="I1985" s="996">
        <v>0</v>
      </c>
      <c r="J1985" s="996">
        <v>0</v>
      </c>
      <c r="K1985" s="999">
        <v>1</v>
      </c>
      <c r="L1985" s="999">
        <v>1</v>
      </c>
      <c r="M1985" s="996">
        <v>0</v>
      </c>
      <c r="N1985" s="996">
        <v>0</v>
      </c>
      <c r="O1985" s="996">
        <v>0</v>
      </c>
      <c r="P1985" s="996" t="s">
        <v>364</v>
      </c>
      <c r="Q1985" s="996">
        <v>1</v>
      </c>
      <c r="R1985" s="996">
        <v>1</v>
      </c>
      <c r="S1985" s="996">
        <v>0</v>
      </c>
      <c r="T1985" s="996">
        <v>0</v>
      </c>
    </row>
    <row r="1986" spans="1:20" outlineLevel="5">
      <c r="A1986" s="936" t="s">
        <v>2038</v>
      </c>
      <c r="B1986" s="936" t="s">
        <v>626</v>
      </c>
      <c r="C1986" s="936">
        <v>5</v>
      </c>
      <c r="D1986" s="937">
        <v>46215</v>
      </c>
      <c r="E1986" s="937">
        <v>46219</v>
      </c>
      <c r="F1986" s="937">
        <v>46240</v>
      </c>
      <c r="G1986" s="937">
        <v>46275</v>
      </c>
      <c r="H1986" s="937">
        <v>0</v>
      </c>
      <c r="I1986" s="936">
        <v>0</v>
      </c>
      <c r="J1986" s="936">
        <v>0</v>
      </c>
      <c r="K1986" s="939">
        <v>1</v>
      </c>
      <c r="L1986" s="939">
        <v>1</v>
      </c>
      <c r="M1986" s="936">
        <v>0</v>
      </c>
      <c r="N1986" s="936">
        <v>0</v>
      </c>
      <c r="O1986" s="936">
        <v>0</v>
      </c>
      <c r="P1986" s="936" t="s">
        <v>364</v>
      </c>
      <c r="Q1986" s="936">
        <v>1</v>
      </c>
      <c r="R1986" s="936">
        <v>1</v>
      </c>
      <c r="S1986" s="936">
        <v>0</v>
      </c>
      <c r="T1986" s="936">
        <v>0</v>
      </c>
    </row>
    <row r="1987" spans="1:20" outlineLevel="4">
      <c r="A1987" s="981" t="s">
        <v>627</v>
      </c>
      <c r="B1987" s="981"/>
      <c r="C1987" s="981">
        <v>39</v>
      </c>
      <c r="D1987" s="982">
        <v>46099</v>
      </c>
      <c r="E1987" s="982">
        <v>46149</v>
      </c>
      <c r="F1987" s="982">
        <v>46099</v>
      </c>
      <c r="G1987" s="982">
        <v>46148</v>
      </c>
      <c r="H1987" s="982">
        <v>0</v>
      </c>
      <c r="I1987" s="981">
        <v>0</v>
      </c>
      <c r="J1987" s="981">
        <v>0</v>
      </c>
      <c r="K1987" s="984">
        <v>0</v>
      </c>
      <c r="L1987" s="984">
        <v>0</v>
      </c>
      <c r="M1987" s="981">
        <v>0</v>
      </c>
      <c r="N1987" s="981">
        <v>0</v>
      </c>
      <c r="O1987" s="981">
        <v>0</v>
      </c>
      <c r="P1987" s="981"/>
      <c r="Q1987" s="981">
        <v>1</v>
      </c>
      <c r="R1987" s="981">
        <v>1</v>
      </c>
      <c r="S1987" s="981">
        <v>0</v>
      </c>
      <c r="T1987" s="981">
        <v>0</v>
      </c>
    </row>
    <row r="1988" spans="1:20" outlineLevel="5">
      <c r="A1988" s="936" t="s">
        <v>2039</v>
      </c>
      <c r="B1988" s="936" t="s">
        <v>629</v>
      </c>
      <c r="C1988" s="936">
        <v>39</v>
      </c>
      <c r="D1988" s="937">
        <v>46099</v>
      </c>
      <c r="E1988" s="937">
        <v>46149</v>
      </c>
      <c r="F1988" s="937">
        <v>46099</v>
      </c>
      <c r="G1988" s="937">
        <v>46148</v>
      </c>
      <c r="H1988" s="937">
        <v>0</v>
      </c>
      <c r="I1988" s="936">
        <v>0</v>
      </c>
      <c r="J1988" s="936">
        <v>0</v>
      </c>
      <c r="K1988" s="939">
        <v>1</v>
      </c>
      <c r="L1988" s="939">
        <v>1</v>
      </c>
      <c r="M1988" s="936">
        <v>0</v>
      </c>
      <c r="N1988" s="936">
        <v>0</v>
      </c>
      <c r="O1988" s="936">
        <v>0</v>
      </c>
      <c r="P1988" s="936" t="s">
        <v>364</v>
      </c>
      <c r="Q1988" s="936">
        <v>1</v>
      </c>
      <c r="R1988" s="936">
        <v>1</v>
      </c>
      <c r="S1988" s="936">
        <v>0</v>
      </c>
      <c r="T1988" s="936">
        <v>0</v>
      </c>
    </row>
    <row r="1989" spans="1:20" outlineLevel="4">
      <c r="A1989" s="981" t="s">
        <v>630</v>
      </c>
      <c r="B1989" s="981"/>
      <c r="C1989" s="981">
        <v>38</v>
      </c>
      <c r="D1989" s="982">
        <v>46105</v>
      </c>
      <c r="E1989" s="982">
        <v>46149</v>
      </c>
      <c r="F1989" s="982">
        <v>46105</v>
      </c>
      <c r="G1989" s="982">
        <v>46148</v>
      </c>
      <c r="H1989" s="982">
        <v>0</v>
      </c>
      <c r="I1989" s="981">
        <v>0</v>
      </c>
      <c r="J1989" s="981">
        <v>0</v>
      </c>
      <c r="K1989" s="984">
        <v>0</v>
      </c>
      <c r="L1989" s="984">
        <v>0</v>
      </c>
      <c r="M1989" s="981">
        <v>0</v>
      </c>
      <c r="N1989" s="981">
        <v>0</v>
      </c>
      <c r="O1989" s="981">
        <v>0</v>
      </c>
      <c r="P1989" s="981"/>
      <c r="Q1989" s="981">
        <v>2</v>
      </c>
      <c r="R1989" s="981">
        <v>2</v>
      </c>
      <c r="S1989" s="981">
        <v>0</v>
      </c>
      <c r="T1989" s="981">
        <v>0</v>
      </c>
    </row>
    <row r="1990" spans="1:20" outlineLevel="5">
      <c r="A1990" s="1006" t="s">
        <v>2040</v>
      </c>
      <c r="B1990" s="1006" t="s">
        <v>632</v>
      </c>
      <c r="C1990" s="1006">
        <v>38</v>
      </c>
      <c r="D1990" s="1007">
        <v>46105</v>
      </c>
      <c r="E1990" s="1007">
        <v>46149</v>
      </c>
      <c r="F1990" s="1007">
        <v>46105</v>
      </c>
      <c r="G1990" s="1007">
        <v>46148</v>
      </c>
      <c r="H1990" s="1007">
        <v>0</v>
      </c>
      <c r="I1990" s="1006">
        <v>0</v>
      </c>
      <c r="J1990" s="1006">
        <v>0</v>
      </c>
      <c r="K1990" s="1009">
        <v>1</v>
      </c>
      <c r="L1990" s="1009">
        <v>1</v>
      </c>
      <c r="M1990" s="1006">
        <v>0</v>
      </c>
      <c r="N1990" s="1006">
        <v>0</v>
      </c>
      <c r="O1990" s="1006">
        <v>0</v>
      </c>
      <c r="P1990" s="1006" t="s">
        <v>364</v>
      </c>
      <c r="Q1990" s="1006">
        <v>1</v>
      </c>
      <c r="R1990" s="1006">
        <v>1</v>
      </c>
      <c r="S1990" s="1006">
        <v>0</v>
      </c>
      <c r="T1990" s="1006">
        <v>0</v>
      </c>
    </row>
    <row r="1991" spans="1:20" outlineLevel="5">
      <c r="A1991" s="936" t="s">
        <v>2041</v>
      </c>
      <c r="B1991" s="936" t="s">
        <v>634</v>
      </c>
      <c r="C1991" s="936">
        <v>38</v>
      </c>
      <c r="D1991" s="937">
        <v>46105</v>
      </c>
      <c r="E1991" s="937">
        <v>46149</v>
      </c>
      <c r="F1991" s="937">
        <v>46105</v>
      </c>
      <c r="G1991" s="937">
        <v>46148</v>
      </c>
      <c r="H1991" s="937">
        <v>0</v>
      </c>
      <c r="I1991" s="936">
        <v>0</v>
      </c>
      <c r="J1991" s="936">
        <v>0</v>
      </c>
      <c r="K1991" s="939">
        <v>1</v>
      </c>
      <c r="L1991" s="939">
        <v>1</v>
      </c>
      <c r="M1991" s="936">
        <v>0</v>
      </c>
      <c r="N1991" s="936">
        <v>0</v>
      </c>
      <c r="O1991" s="936">
        <v>0</v>
      </c>
      <c r="P1991" s="936" t="s">
        <v>364</v>
      </c>
      <c r="Q1991" s="936">
        <v>1</v>
      </c>
      <c r="R1991" s="936">
        <v>1</v>
      </c>
      <c r="S1991" s="936">
        <v>0</v>
      </c>
      <c r="T1991" s="936">
        <v>0</v>
      </c>
    </row>
    <row r="1992" spans="1:20" outlineLevel="4">
      <c r="A1992" s="981" t="s">
        <v>635</v>
      </c>
      <c r="B1992" s="981"/>
      <c r="C1992" s="981">
        <v>35</v>
      </c>
      <c r="D1992" s="982">
        <v>46109</v>
      </c>
      <c r="E1992" s="982">
        <v>46149</v>
      </c>
      <c r="F1992" s="982">
        <v>46109</v>
      </c>
      <c r="G1992" s="982">
        <v>46148</v>
      </c>
      <c r="H1992" s="982">
        <v>0</v>
      </c>
      <c r="I1992" s="981">
        <v>0</v>
      </c>
      <c r="J1992" s="981">
        <v>0</v>
      </c>
      <c r="K1992" s="984">
        <v>0</v>
      </c>
      <c r="L1992" s="984">
        <v>0</v>
      </c>
      <c r="M1992" s="981">
        <v>0</v>
      </c>
      <c r="N1992" s="981">
        <v>0</v>
      </c>
      <c r="O1992" s="981">
        <v>0</v>
      </c>
      <c r="P1992" s="981"/>
      <c r="Q1992" s="981">
        <v>2</v>
      </c>
      <c r="R1992" s="981">
        <v>2</v>
      </c>
      <c r="S1992" s="981">
        <v>0</v>
      </c>
      <c r="T1992" s="981">
        <v>0</v>
      </c>
    </row>
    <row r="1993" spans="1:20" outlineLevel="5">
      <c r="A1993" s="1006" t="s">
        <v>2042</v>
      </c>
      <c r="B1993" s="1006" t="s">
        <v>637</v>
      </c>
      <c r="C1993" s="1006">
        <v>35</v>
      </c>
      <c r="D1993" s="1007">
        <v>46109</v>
      </c>
      <c r="E1993" s="1007">
        <v>46149</v>
      </c>
      <c r="F1993" s="1007">
        <v>46109</v>
      </c>
      <c r="G1993" s="1007">
        <v>46148</v>
      </c>
      <c r="H1993" s="1007">
        <v>0</v>
      </c>
      <c r="I1993" s="1006">
        <v>0</v>
      </c>
      <c r="J1993" s="1006">
        <v>0</v>
      </c>
      <c r="K1993" s="1009">
        <v>1</v>
      </c>
      <c r="L1993" s="1009">
        <v>1</v>
      </c>
      <c r="M1993" s="1006">
        <v>0</v>
      </c>
      <c r="N1993" s="1006">
        <v>0</v>
      </c>
      <c r="O1993" s="1006">
        <v>0</v>
      </c>
      <c r="P1993" s="1006" t="s">
        <v>364</v>
      </c>
      <c r="Q1993" s="1006">
        <v>1</v>
      </c>
      <c r="R1993" s="1006">
        <v>1</v>
      </c>
      <c r="S1993" s="1006">
        <v>0</v>
      </c>
      <c r="T1993" s="1006">
        <v>0</v>
      </c>
    </row>
    <row r="1994" spans="1:20" outlineLevel="5">
      <c r="A1994" s="936" t="s">
        <v>2043</v>
      </c>
      <c r="B1994" s="936" t="s">
        <v>639</v>
      </c>
      <c r="C1994" s="936">
        <v>33</v>
      </c>
      <c r="D1994" s="937">
        <v>46111</v>
      </c>
      <c r="E1994" s="937">
        <v>46149</v>
      </c>
      <c r="F1994" s="937">
        <v>46111</v>
      </c>
      <c r="G1994" s="937">
        <v>46148</v>
      </c>
      <c r="H1994" s="937">
        <v>0</v>
      </c>
      <c r="I1994" s="936">
        <v>0</v>
      </c>
      <c r="J1994" s="936">
        <v>0</v>
      </c>
      <c r="K1994" s="939">
        <v>1</v>
      </c>
      <c r="L1994" s="939">
        <v>1</v>
      </c>
      <c r="M1994" s="936">
        <v>0</v>
      </c>
      <c r="N1994" s="936">
        <v>0</v>
      </c>
      <c r="O1994" s="936">
        <v>0</v>
      </c>
      <c r="P1994" s="936" t="s">
        <v>364</v>
      </c>
      <c r="Q1994" s="936">
        <v>1</v>
      </c>
      <c r="R1994" s="936">
        <v>1</v>
      </c>
      <c r="S1994" s="936">
        <v>0</v>
      </c>
      <c r="T1994" s="936">
        <v>0</v>
      </c>
    </row>
    <row r="1995" spans="1:20" outlineLevel="4">
      <c r="A1995" s="981" t="s">
        <v>640</v>
      </c>
      <c r="B1995" s="981"/>
      <c r="C1995" s="981">
        <v>40</v>
      </c>
      <c r="D1995" s="982">
        <v>46098</v>
      </c>
      <c r="E1995" s="982">
        <v>46149</v>
      </c>
      <c r="F1995" s="982">
        <v>46098</v>
      </c>
      <c r="G1995" s="982">
        <v>46148</v>
      </c>
      <c r="H1995" s="982">
        <v>0</v>
      </c>
      <c r="I1995" s="981">
        <v>0</v>
      </c>
      <c r="J1995" s="981">
        <v>0</v>
      </c>
      <c r="K1995" s="984">
        <v>0</v>
      </c>
      <c r="L1995" s="984">
        <v>0</v>
      </c>
      <c r="M1995" s="981">
        <v>0</v>
      </c>
      <c r="N1995" s="981">
        <v>0</v>
      </c>
      <c r="O1995" s="981">
        <v>0</v>
      </c>
      <c r="P1995" s="981"/>
      <c r="Q1995" s="981">
        <v>2</v>
      </c>
      <c r="R1995" s="981">
        <v>2</v>
      </c>
      <c r="S1995" s="981">
        <v>0</v>
      </c>
      <c r="T1995" s="981">
        <v>0</v>
      </c>
    </row>
    <row r="1996" spans="1:20" outlineLevel="5">
      <c r="A1996" s="1006" t="s">
        <v>2045</v>
      </c>
      <c r="B1996" s="1006" t="s">
        <v>644</v>
      </c>
      <c r="C1996" s="1006">
        <v>40</v>
      </c>
      <c r="D1996" s="1007">
        <v>46098</v>
      </c>
      <c r="E1996" s="1007">
        <v>46149</v>
      </c>
      <c r="F1996" s="1007">
        <v>46098</v>
      </c>
      <c r="G1996" s="1007">
        <v>46148</v>
      </c>
      <c r="H1996" s="1007">
        <v>0</v>
      </c>
      <c r="I1996" s="1006">
        <v>0</v>
      </c>
      <c r="J1996" s="1007">
        <v>0</v>
      </c>
      <c r="K1996" s="1009">
        <v>1</v>
      </c>
      <c r="L1996" s="1009">
        <v>1</v>
      </c>
      <c r="M1996" s="1006">
        <v>0</v>
      </c>
      <c r="N1996" s="1006">
        <v>0</v>
      </c>
      <c r="O1996" s="1006">
        <v>0</v>
      </c>
      <c r="P1996" s="1006" t="s">
        <v>364</v>
      </c>
      <c r="Q1996" s="1006">
        <v>1</v>
      </c>
      <c r="R1996" s="1006">
        <v>1</v>
      </c>
      <c r="S1996" s="1006">
        <v>0</v>
      </c>
      <c r="T1996" s="1006">
        <v>0</v>
      </c>
    </row>
    <row r="1997" spans="1:20" outlineLevel="5">
      <c r="A1997" s="936" t="s">
        <v>2044</v>
      </c>
      <c r="B1997" s="936" t="s">
        <v>642</v>
      </c>
      <c r="C1997" s="936">
        <v>39</v>
      </c>
      <c r="D1997" s="937">
        <v>46099</v>
      </c>
      <c r="E1997" s="937">
        <v>46149</v>
      </c>
      <c r="F1997" s="937">
        <v>46099</v>
      </c>
      <c r="G1997" s="937">
        <v>46148</v>
      </c>
      <c r="H1997" s="937">
        <v>0</v>
      </c>
      <c r="I1997" s="936">
        <v>0</v>
      </c>
      <c r="J1997" s="936">
        <v>0</v>
      </c>
      <c r="K1997" s="939">
        <v>1</v>
      </c>
      <c r="L1997" s="939">
        <v>1</v>
      </c>
      <c r="M1997" s="936">
        <v>0</v>
      </c>
      <c r="N1997" s="936">
        <v>0</v>
      </c>
      <c r="O1997" s="936">
        <v>0</v>
      </c>
      <c r="P1997" s="936" t="s">
        <v>364</v>
      </c>
      <c r="Q1997" s="936">
        <v>1</v>
      </c>
      <c r="R1997" s="936">
        <v>1</v>
      </c>
      <c r="S1997" s="936">
        <v>0</v>
      </c>
      <c r="T1997" s="936">
        <v>0</v>
      </c>
    </row>
    <row r="1998" spans="1:20" outlineLevel="4">
      <c r="A1998" s="981" t="s">
        <v>645</v>
      </c>
      <c r="B1998" s="981"/>
      <c r="C1998" s="981">
        <v>54</v>
      </c>
      <c r="D1998" s="982">
        <v>46153</v>
      </c>
      <c r="E1998" s="982">
        <v>46219</v>
      </c>
      <c r="F1998" s="982">
        <v>46153</v>
      </c>
      <c r="G1998" s="982">
        <v>46275</v>
      </c>
      <c r="H1998" s="982">
        <v>0</v>
      </c>
      <c r="I1998" s="981">
        <v>0</v>
      </c>
      <c r="J1998" s="982">
        <v>0</v>
      </c>
      <c r="K1998" s="984">
        <v>0</v>
      </c>
      <c r="L1998" s="984">
        <v>0</v>
      </c>
      <c r="M1998" s="981">
        <v>0</v>
      </c>
      <c r="N1998" s="981">
        <v>0</v>
      </c>
      <c r="O1998" s="981">
        <v>0</v>
      </c>
      <c r="P1998" s="981"/>
      <c r="Q1998" s="981">
        <v>16</v>
      </c>
      <c r="R1998" s="981">
        <v>16</v>
      </c>
      <c r="S1998" s="981">
        <v>0</v>
      </c>
      <c r="T1998" s="981">
        <v>0</v>
      </c>
    </row>
    <row r="1999" spans="1:20" outlineLevel="5">
      <c r="A1999" s="936" t="s">
        <v>2046</v>
      </c>
      <c r="B1999" s="936" t="s">
        <v>3064</v>
      </c>
      <c r="C1999" s="936">
        <v>35</v>
      </c>
      <c r="D1999" s="937">
        <v>46153</v>
      </c>
      <c r="E1999" s="937">
        <v>46198</v>
      </c>
      <c r="F1999" s="937">
        <v>46153</v>
      </c>
      <c r="G1999" s="937">
        <v>46197</v>
      </c>
      <c r="H1999" s="937">
        <v>0</v>
      </c>
      <c r="I1999" s="936">
        <v>0</v>
      </c>
      <c r="J1999" s="936">
        <v>0</v>
      </c>
      <c r="K1999" s="939">
        <v>1</v>
      </c>
      <c r="L1999" s="939">
        <v>1</v>
      </c>
      <c r="M1999" s="936">
        <v>0</v>
      </c>
      <c r="N1999" s="936">
        <v>0</v>
      </c>
      <c r="O1999" s="936">
        <v>0</v>
      </c>
      <c r="P1999" s="936" t="s">
        <v>364</v>
      </c>
      <c r="Q1999" s="936">
        <v>1</v>
      </c>
      <c r="R1999" s="936">
        <v>1</v>
      </c>
      <c r="S1999" s="936">
        <v>0</v>
      </c>
      <c r="T1999" s="936">
        <v>0</v>
      </c>
    </row>
    <row r="2000" spans="1:20" outlineLevel="5">
      <c r="A2000" s="936" t="s">
        <v>2047</v>
      </c>
      <c r="B2000" s="936" t="s">
        <v>3067</v>
      </c>
      <c r="C2000" s="936">
        <v>35</v>
      </c>
      <c r="D2000" s="937">
        <v>46153</v>
      </c>
      <c r="E2000" s="937">
        <v>46198</v>
      </c>
      <c r="F2000" s="937">
        <v>46153</v>
      </c>
      <c r="G2000" s="937">
        <v>46197</v>
      </c>
      <c r="H2000" s="937">
        <v>0</v>
      </c>
      <c r="I2000" s="936">
        <v>0</v>
      </c>
      <c r="J2000" s="937">
        <v>0</v>
      </c>
      <c r="K2000" s="939">
        <v>1</v>
      </c>
      <c r="L2000" s="939">
        <v>1</v>
      </c>
      <c r="M2000" s="936">
        <v>0</v>
      </c>
      <c r="N2000" s="936">
        <v>0</v>
      </c>
      <c r="O2000" s="936">
        <v>0</v>
      </c>
      <c r="P2000" s="936" t="s">
        <v>364</v>
      </c>
      <c r="Q2000" s="936">
        <v>1</v>
      </c>
      <c r="R2000" s="936">
        <v>1</v>
      </c>
      <c r="S2000" s="936">
        <v>0</v>
      </c>
      <c r="T2000" s="936">
        <v>0</v>
      </c>
    </row>
    <row r="2001" spans="1:20" outlineLevel="5">
      <c r="A2001" s="936" t="s">
        <v>2048</v>
      </c>
      <c r="B2001" s="936" t="s">
        <v>3070</v>
      </c>
      <c r="C2001" s="936">
        <v>35</v>
      </c>
      <c r="D2001" s="937">
        <v>46153</v>
      </c>
      <c r="E2001" s="937">
        <v>46198</v>
      </c>
      <c r="F2001" s="937">
        <v>46153</v>
      </c>
      <c r="G2001" s="937">
        <v>46197</v>
      </c>
      <c r="H2001" s="937">
        <v>0</v>
      </c>
      <c r="I2001" s="936">
        <v>0</v>
      </c>
      <c r="J2001" s="936">
        <v>0</v>
      </c>
      <c r="K2001" s="939">
        <v>1</v>
      </c>
      <c r="L2001" s="939">
        <v>1</v>
      </c>
      <c r="M2001" s="936">
        <v>0</v>
      </c>
      <c r="N2001" s="936">
        <v>0</v>
      </c>
      <c r="O2001" s="936">
        <v>0</v>
      </c>
      <c r="P2001" s="936" t="s">
        <v>364</v>
      </c>
      <c r="Q2001" s="936">
        <v>1</v>
      </c>
      <c r="R2001" s="936">
        <v>1</v>
      </c>
      <c r="S2001" s="936">
        <v>0</v>
      </c>
      <c r="T2001" s="936">
        <v>0</v>
      </c>
    </row>
    <row r="2002" spans="1:20" outlineLevel="5">
      <c r="A2002" s="936" t="s">
        <v>2049</v>
      </c>
      <c r="B2002" s="936" t="s">
        <v>3073</v>
      </c>
      <c r="C2002" s="936">
        <v>35</v>
      </c>
      <c r="D2002" s="937">
        <v>46153</v>
      </c>
      <c r="E2002" s="937">
        <v>46198</v>
      </c>
      <c r="F2002" s="937">
        <v>46153</v>
      </c>
      <c r="G2002" s="937">
        <v>46197</v>
      </c>
      <c r="H2002" s="937">
        <v>0</v>
      </c>
      <c r="I2002" s="936">
        <v>0</v>
      </c>
      <c r="J2002" s="937">
        <v>0</v>
      </c>
      <c r="K2002" s="939">
        <v>1</v>
      </c>
      <c r="L2002" s="939">
        <v>1</v>
      </c>
      <c r="M2002" s="936">
        <v>0</v>
      </c>
      <c r="N2002" s="936">
        <v>0</v>
      </c>
      <c r="O2002" s="936">
        <v>0</v>
      </c>
      <c r="P2002" s="936" t="s">
        <v>364</v>
      </c>
      <c r="Q2002" s="936">
        <v>1</v>
      </c>
      <c r="R2002" s="936">
        <v>1</v>
      </c>
      <c r="S2002" s="936">
        <v>0</v>
      </c>
      <c r="T2002" s="936">
        <v>0</v>
      </c>
    </row>
    <row r="2003" spans="1:20" outlineLevel="5">
      <c r="A2003" s="936" t="s">
        <v>2050</v>
      </c>
      <c r="B2003" s="936" t="s">
        <v>3076</v>
      </c>
      <c r="C2003" s="936">
        <v>35</v>
      </c>
      <c r="D2003" s="937">
        <v>46153</v>
      </c>
      <c r="E2003" s="937">
        <v>46198</v>
      </c>
      <c r="F2003" s="937">
        <v>46153</v>
      </c>
      <c r="G2003" s="937">
        <v>46197</v>
      </c>
      <c r="H2003" s="937">
        <v>0</v>
      </c>
      <c r="I2003" s="936">
        <v>0</v>
      </c>
      <c r="J2003" s="936">
        <v>0</v>
      </c>
      <c r="K2003" s="939">
        <v>1</v>
      </c>
      <c r="L2003" s="939">
        <v>1</v>
      </c>
      <c r="M2003" s="936">
        <v>0</v>
      </c>
      <c r="N2003" s="936">
        <v>0</v>
      </c>
      <c r="O2003" s="936">
        <v>0</v>
      </c>
      <c r="P2003" s="936" t="s">
        <v>364</v>
      </c>
      <c r="Q2003" s="936">
        <v>1</v>
      </c>
      <c r="R2003" s="936">
        <v>1</v>
      </c>
      <c r="S2003" s="936">
        <v>0</v>
      </c>
      <c r="T2003" s="936">
        <v>0</v>
      </c>
    </row>
    <row r="2004" spans="1:20" outlineLevel="5">
      <c r="A2004" s="936" t="s">
        <v>2051</v>
      </c>
      <c r="B2004" s="936" t="s">
        <v>3079</v>
      </c>
      <c r="C2004" s="936">
        <v>35</v>
      </c>
      <c r="D2004" s="937">
        <v>46153</v>
      </c>
      <c r="E2004" s="937">
        <v>46198</v>
      </c>
      <c r="F2004" s="937">
        <v>46153</v>
      </c>
      <c r="G2004" s="937">
        <v>46197</v>
      </c>
      <c r="H2004" s="937">
        <v>0</v>
      </c>
      <c r="I2004" s="936">
        <v>0</v>
      </c>
      <c r="J2004" s="937">
        <v>0</v>
      </c>
      <c r="K2004" s="939">
        <v>1</v>
      </c>
      <c r="L2004" s="939">
        <v>1</v>
      </c>
      <c r="M2004" s="936">
        <v>0</v>
      </c>
      <c r="N2004" s="936">
        <v>0</v>
      </c>
      <c r="O2004" s="936">
        <v>0</v>
      </c>
      <c r="P2004" s="936" t="s">
        <v>364</v>
      </c>
      <c r="Q2004" s="936">
        <v>1</v>
      </c>
      <c r="R2004" s="936">
        <v>1</v>
      </c>
      <c r="S2004" s="936">
        <v>0</v>
      </c>
      <c r="T2004" s="936">
        <v>0</v>
      </c>
    </row>
    <row r="2005" spans="1:20" outlineLevel="5">
      <c r="A2005" s="936" t="s">
        <v>2052</v>
      </c>
      <c r="B2005" s="936" t="s">
        <v>3082</v>
      </c>
      <c r="C2005" s="936">
        <v>35</v>
      </c>
      <c r="D2005" s="937">
        <v>46153</v>
      </c>
      <c r="E2005" s="937">
        <v>46198</v>
      </c>
      <c r="F2005" s="937">
        <v>46153</v>
      </c>
      <c r="G2005" s="937">
        <v>46197</v>
      </c>
      <c r="H2005" s="937">
        <v>0</v>
      </c>
      <c r="I2005" s="936">
        <v>0</v>
      </c>
      <c r="J2005" s="936">
        <v>0</v>
      </c>
      <c r="K2005" s="939">
        <v>1</v>
      </c>
      <c r="L2005" s="939">
        <v>1</v>
      </c>
      <c r="M2005" s="936">
        <v>0</v>
      </c>
      <c r="N2005" s="936">
        <v>0</v>
      </c>
      <c r="O2005" s="936">
        <v>0</v>
      </c>
      <c r="P2005" s="936" t="s">
        <v>364</v>
      </c>
      <c r="Q2005" s="936">
        <v>1</v>
      </c>
      <c r="R2005" s="936">
        <v>1</v>
      </c>
      <c r="S2005" s="936">
        <v>0</v>
      </c>
      <c r="T2005" s="936">
        <v>0</v>
      </c>
    </row>
    <row r="2006" spans="1:20" outlineLevel="5">
      <c r="A2006" s="936" t="s">
        <v>2053</v>
      </c>
      <c r="B2006" s="936" t="s">
        <v>3085</v>
      </c>
      <c r="C2006" s="936">
        <v>35</v>
      </c>
      <c r="D2006" s="937">
        <v>46153</v>
      </c>
      <c r="E2006" s="937">
        <v>46198</v>
      </c>
      <c r="F2006" s="937">
        <v>46153</v>
      </c>
      <c r="G2006" s="937">
        <v>46197</v>
      </c>
      <c r="H2006" s="937">
        <v>0</v>
      </c>
      <c r="I2006" s="936">
        <v>0</v>
      </c>
      <c r="J2006" s="937">
        <v>0</v>
      </c>
      <c r="K2006" s="939">
        <v>1</v>
      </c>
      <c r="L2006" s="939">
        <v>1</v>
      </c>
      <c r="M2006" s="936">
        <v>0</v>
      </c>
      <c r="N2006" s="936">
        <v>0</v>
      </c>
      <c r="O2006" s="936">
        <v>0</v>
      </c>
      <c r="P2006" s="936" t="s">
        <v>364</v>
      </c>
      <c r="Q2006" s="936">
        <v>1</v>
      </c>
      <c r="R2006" s="936">
        <v>1</v>
      </c>
      <c r="S2006" s="936">
        <v>0</v>
      </c>
      <c r="T2006" s="936">
        <v>0</v>
      </c>
    </row>
    <row r="2007" spans="1:20" outlineLevel="5">
      <c r="A2007" s="936" t="s">
        <v>3383</v>
      </c>
      <c r="B2007" s="936" t="s">
        <v>3066</v>
      </c>
      <c r="C2007" s="936">
        <v>8</v>
      </c>
      <c r="D2007" s="937">
        <v>46207</v>
      </c>
      <c r="E2007" s="937">
        <v>46215</v>
      </c>
      <c r="F2007" s="937">
        <v>46229</v>
      </c>
      <c r="G2007" s="937">
        <v>46275</v>
      </c>
      <c r="H2007" s="937">
        <v>0</v>
      </c>
      <c r="I2007" s="936">
        <v>0</v>
      </c>
      <c r="J2007" s="936">
        <v>0</v>
      </c>
      <c r="K2007" s="939">
        <v>1</v>
      </c>
      <c r="L2007" s="939">
        <v>1</v>
      </c>
      <c r="M2007" s="936">
        <v>0</v>
      </c>
      <c r="N2007" s="936">
        <v>0</v>
      </c>
      <c r="O2007" s="936">
        <v>0</v>
      </c>
      <c r="P2007" s="936" t="s">
        <v>364</v>
      </c>
      <c r="Q2007" s="936">
        <v>1</v>
      </c>
      <c r="R2007" s="936">
        <v>1</v>
      </c>
      <c r="S2007" s="936">
        <v>0</v>
      </c>
      <c r="T2007" s="936">
        <v>0</v>
      </c>
    </row>
    <row r="2008" spans="1:20" outlineLevel="5">
      <c r="A2008" s="936" t="s">
        <v>3384</v>
      </c>
      <c r="B2008" s="936" t="s">
        <v>3069</v>
      </c>
      <c r="C2008" s="936">
        <v>8</v>
      </c>
      <c r="D2008" s="937">
        <v>46207</v>
      </c>
      <c r="E2008" s="937">
        <v>46215</v>
      </c>
      <c r="F2008" s="937">
        <v>46229</v>
      </c>
      <c r="G2008" s="937">
        <v>46275</v>
      </c>
      <c r="H2008" s="937">
        <v>0</v>
      </c>
      <c r="I2008" s="937">
        <v>0</v>
      </c>
      <c r="J2008" s="937">
        <v>0</v>
      </c>
      <c r="K2008" s="939">
        <v>1</v>
      </c>
      <c r="L2008" s="939">
        <v>1</v>
      </c>
      <c r="M2008" s="936">
        <v>0</v>
      </c>
      <c r="N2008" s="936">
        <v>0</v>
      </c>
      <c r="O2008" s="936">
        <v>0</v>
      </c>
      <c r="P2008" s="936" t="s">
        <v>364</v>
      </c>
      <c r="Q2008" s="936">
        <v>1</v>
      </c>
      <c r="R2008" s="936">
        <v>1</v>
      </c>
      <c r="S2008" s="936">
        <v>0</v>
      </c>
      <c r="T2008" s="936">
        <v>0</v>
      </c>
    </row>
    <row r="2009" spans="1:20" outlineLevel="5">
      <c r="A2009" s="936" t="s">
        <v>3385</v>
      </c>
      <c r="B2009" s="936" t="s">
        <v>3072</v>
      </c>
      <c r="C2009" s="936">
        <v>8</v>
      </c>
      <c r="D2009" s="937">
        <v>46207</v>
      </c>
      <c r="E2009" s="937">
        <v>46215</v>
      </c>
      <c r="F2009" s="937">
        <v>46229</v>
      </c>
      <c r="G2009" s="937">
        <v>46275</v>
      </c>
      <c r="H2009" s="937">
        <v>0</v>
      </c>
      <c r="I2009" s="936">
        <v>0</v>
      </c>
      <c r="J2009" s="936">
        <v>0</v>
      </c>
      <c r="K2009" s="939">
        <v>1</v>
      </c>
      <c r="L2009" s="939">
        <v>1</v>
      </c>
      <c r="M2009" s="936">
        <v>0</v>
      </c>
      <c r="N2009" s="936">
        <v>0</v>
      </c>
      <c r="O2009" s="936">
        <v>0</v>
      </c>
      <c r="P2009" s="936" t="s">
        <v>364</v>
      </c>
      <c r="Q2009" s="936">
        <v>1</v>
      </c>
      <c r="R2009" s="936">
        <v>1</v>
      </c>
      <c r="S2009" s="936">
        <v>0</v>
      </c>
      <c r="T2009" s="936">
        <v>0</v>
      </c>
    </row>
    <row r="2010" spans="1:20" outlineLevel="5">
      <c r="A2010" s="936" t="s">
        <v>3386</v>
      </c>
      <c r="B2010" s="936" t="s">
        <v>3075</v>
      </c>
      <c r="C2010" s="936">
        <v>8</v>
      </c>
      <c r="D2010" s="937">
        <v>46207</v>
      </c>
      <c r="E2010" s="937">
        <v>46215</v>
      </c>
      <c r="F2010" s="937">
        <v>46226</v>
      </c>
      <c r="G2010" s="937">
        <v>46275</v>
      </c>
      <c r="H2010" s="937">
        <v>0</v>
      </c>
      <c r="I2010" s="937">
        <v>0</v>
      </c>
      <c r="J2010" s="937">
        <v>0</v>
      </c>
      <c r="K2010" s="939">
        <v>1</v>
      </c>
      <c r="L2010" s="939">
        <v>1</v>
      </c>
      <c r="M2010" s="936">
        <v>0</v>
      </c>
      <c r="N2010" s="936">
        <v>0</v>
      </c>
      <c r="O2010" s="936">
        <v>0</v>
      </c>
      <c r="P2010" s="936" t="s">
        <v>364</v>
      </c>
      <c r="Q2010" s="936">
        <v>1</v>
      </c>
      <c r="R2010" s="936">
        <v>1</v>
      </c>
      <c r="S2010" s="936">
        <v>0</v>
      </c>
      <c r="T2010" s="936">
        <v>0</v>
      </c>
    </row>
    <row r="2011" spans="1:20" outlineLevel="5">
      <c r="A2011" s="936" t="s">
        <v>3388</v>
      </c>
      <c r="B2011" s="936" t="s">
        <v>3081</v>
      </c>
      <c r="C2011" s="936">
        <v>8</v>
      </c>
      <c r="D2011" s="937">
        <v>46207</v>
      </c>
      <c r="E2011" s="937">
        <v>46215</v>
      </c>
      <c r="F2011" s="937">
        <v>46261</v>
      </c>
      <c r="G2011" s="937">
        <v>46275</v>
      </c>
      <c r="H2011" s="937">
        <v>0</v>
      </c>
      <c r="I2011" s="936">
        <v>0</v>
      </c>
      <c r="J2011" s="936">
        <v>0</v>
      </c>
      <c r="K2011" s="939">
        <v>1</v>
      </c>
      <c r="L2011" s="939">
        <v>1</v>
      </c>
      <c r="M2011" s="936">
        <v>0</v>
      </c>
      <c r="N2011" s="936">
        <v>0</v>
      </c>
      <c r="O2011" s="936">
        <v>0</v>
      </c>
      <c r="P2011" s="936" t="s">
        <v>364</v>
      </c>
      <c r="Q2011" s="936">
        <v>1</v>
      </c>
      <c r="R2011" s="936">
        <v>1</v>
      </c>
      <c r="S2011" s="936">
        <v>0</v>
      </c>
      <c r="T2011" s="936">
        <v>0</v>
      </c>
    </row>
    <row r="2012" spans="1:20" outlineLevel="5">
      <c r="A2012" s="936" t="s">
        <v>3389</v>
      </c>
      <c r="B2012" s="936" t="s">
        <v>3084</v>
      </c>
      <c r="C2012" s="936">
        <v>8</v>
      </c>
      <c r="D2012" s="937">
        <v>46207</v>
      </c>
      <c r="E2012" s="937">
        <v>46215</v>
      </c>
      <c r="F2012" s="937">
        <v>46261</v>
      </c>
      <c r="G2012" s="937">
        <v>46275</v>
      </c>
      <c r="H2012" s="937">
        <v>0</v>
      </c>
      <c r="I2012" s="937">
        <v>0</v>
      </c>
      <c r="J2012" s="937">
        <v>0</v>
      </c>
      <c r="K2012" s="939">
        <v>1</v>
      </c>
      <c r="L2012" s="939">
        <v>1</v>
      </c>
      <c r="M2012" s="936">
        <v>0</v>
      </c>
      <c r="N2012" s="936">
        <v>0</v>
      </c>
      <c r="O2012" s="936">
        <v>0</v>
      </c>
      <c r="P2012" s="936" t="s">
        <v>364</v>
      </c>
      <c r="Q2012" s="936">
        <v>1</v>
      </c>
      <c r="R2012" s="936">
        <v>1</v>
      </c>
      <c r="S2012" s="936">
        <v>0</v>
      </c>
      <c r="T2012" s="936">
        <v>0</v>
      </c>
    </row>
    <row r="2013" spans="1:20" outlineLevel="5">
      <c r="A2013" s="1000" t="s">
        <v>3390</v>
      </c>
      <c r="B2013" s="1000" t="s">
        <v>3087</v>
      </c>
      <c r="C2013" s="1000">
        <v>8</v>
      </c>
      <c r="D2013" s="1001">
        <v>46207</v>
      </c>
      <c r="E2013" s="1001">
        <v>46215</v>
      </c>
      <c r="F2013" s="1001">
        <v>46261</v>
      </c>
      <c r="G2013" s="1001">
        <v>46275</v>
      </c>
      <c r="H2013" s="1001">
        <v>0</v>
      </c>
      <c r="I2013" s="1000">
        <v>0</v>
      </c>
      <c r="J2013" s="1001">
        <v>0</v>
      </c>
      <c r="K2013" s="1004">
        <v>1</v>
      </c>
      <c r="L2013" s="1004">
        <v>1</v>
      </c>
      <c r="M2013" s="1000">
        <v>0</v>
      </c>
      <c r="N2013" s="1000">
        <v>0</v>
      </c>
      <c r="O2013" s="1000">
        <v>0</v>
      </c>
      <c r="P2013" s="1000" t="s">
        <v>364</v>
      </c>
      <c r="Q2013" s="1000">
        <v>1</v>
      </c>
      <c r="R2013" s="1000">
        <v>1</v>
      </c>
      <c r="S2013" s="1000">
        <v>0</v>
      </c>
      <c r="T2013" s="1000">
        <v>0</v>
      </c>
    </row>
    <row r="2014" spans="1:20" outlineLevel="5">
      <c r="A2014" s="1000" t="s">
        <v>3387</v>
      </c>
      <c r="B2014" s="1000" t="s">
        <v>3078</v>
      </c>
      <c r="C2014" s="1000">
        <v>3</v>
      </c>
      <c r="D2014" s="1001">
        <v>46217</v>
      </c>
      <c r="E2014" s="1001">
        <v>46219</v>
      </c>
      <c r="F2014" s="1001">
        <v>46229</v>
      </c>
      <c r="G2014" s="1001">
        <v>46275</v>
      </c>
      <c r="H2014" s="1001">
        <v>0</v>
      </c>
      <c r="I2014" s="1000">
        <v>0</v>
      </c>
      <c r="J2014" s="1001">
        <v>0</v>
      </c>
      <c r="K2014" s="1004">
        <v>1</v>
      </c>
      <c r="L2014" s="1004">
        <v>1</v>
      </c>
      <c r="M2014" s="1000">
        <v>0</v>
      </c>
      <c r="N2014" s="1000">
        <v>0</v>
      </c>
      <c r="O2014" s="1000">
        <v>0</v>
      </c>
      <c r="P2014" s="1000" t="s">
        <v>364</v>
      </c>
      <c r="Q2014" s="1000">
        <v>1</v>
      </c>
      <c r="R2014" s="1000">
        <v>1</v>
      </c>
      <c r="S2014" s="1000">
        <v>0</v>
      </c>
      <c r="T2014" s="1000">
        <v>0</v>
      </c>
    </row>
    <row r="2015" spans="1:20" outlineLevel="3">
      <c r="A2015" s="967" t="s">
        <v>833</v>
      </c>
      <c r="B2015" s="967"/>
      <c r="C2015" s="967">
        <v>90</v>
      </c>
      <c r="D2015" s="968">
        <v>46141</v>
      </c>
      <c r="E2015" s="968">
        <v>46250</v>
      </c>
      <c r="F2015" s="968">
        <v>46141</v>
      </c>
      <c r="G2015" s="968">
        <v>46310</v>
      </c>
      <c r="H2015" s="968">
        <v>0</v>
      </c>
      <c r="I2015" s="967">
        <v>0</v>
      </c>
      <c r="J2015" s="967">
        <v>0</v>
      </c>
      <c r="K2015" s="971">
        <v>0</v>
      </c>
      <c r="L2015" s="971">
        <v>0</v>
      </c>
      <c r="M2015" s="967">
        <v>0</v>
      </c>
      <c r="N2015" s="967">
        <v>0</v>
      </c>
      <c r="O2015" s="967">
        <v>0</v>
      </c>
      <c r="P2015" s="967"/>
      <c r="Q2015" s="967">
        <v>45</v>
      </c>
      <c r="R2015" s="967">
        <v>45</v>
      </c>
      <c r="S2015" s="967">
        <v>0</v>
      </c>
      <c r="T2015" s="967">
        <v>0</v>
      </c>
    </row>
    <row r="2016" spans="1:20" outlineLevel="4">
      <c r="A2016" s="981" t="s">
        <v>609</v>
      </c>
      <c r="B2016" s="981"/>
      <c r="C2016" s="981">
        <v>64</v>
      </c>
      <c r="D2016" s="982">
        <v>46148</v>
      </c>
      <c r="E2016" s="982">
        <v>46226</v>
      </c>
      <c r="F2016" s="982">
        <v>46148</v>
      </c>
      <c r="G2016" s="982">
        <v>46275</v>
      </c>
      <c r="H2016" s="982">
        <v>0</v>
      </c>
      <c r="I2016" s="981">
        <v>0</v>
      </c>
      <c r="J2016" s="982">
        <v>0</v>
      </c>
      <c r="K2016" s="984">
        <v>0</v>
      </c>
      <c r="L2016" s="984">
        <v>0</v>
      </c>
      <c r="M2016" s="981">
        <v>0</v>
      </c>
      <c r="N2016" s="981">
        <v>0</v>
      </c>
      <c r="O2016" s="981">
        <v>0</v>
      </c>
      <c r="P2016" s="981"/>
      <c r="Q2016" s="981">
        <v>6</v>
      </c>
      <c r="R2016" s="981">
        <v>6</v>
      </c>
      <c r="S2016" s="981">
        <v>0</v>
      </c>
      <c r="T2016" s="981">
        <v>0</v>
      </c>
    </row>
    <row r="2017" spans="1:20" outlineLevel="5">
      <c r="A2017" s="936" t="s">
        <v>2055</v>
      </c>
      <c r="B2017" s="936" t="s">
        <v>3099</v>
      </c>
      <c r="C2017" s="936">
        <v>39</v>
      </c>
      <c r="D2017" s="937">
        <v>46148</v>
      </c>
      <c r="E2017" s="937">
        <v>46198</v>
      </c>
      <c r="F2017" s="937">
        <v>46148</v>
      </c>
      <c r="G2017" s="937">
        <v>46197</v>
      </c>
      <c r="H2017" s="937">
        <v>0</v>
      </c>
      <c r="I2017" s="936">
        <v>0</v>
      </c>
      <c r="J2017" s="936">
        <v>0</v>
      </c>
      <c r="K2017" s="939">
        <v>1</v>
      </c>
      <c r="L2017" s="939">
        <v>1</v>
      </c>
      <c r="M2017" s="936">
        <v>0</v>
      </c>
      <c r="N2017" s="936">
        <v>0</v>
      </c>
      <c r="O2017" s="936">
        <v>0</v>
      </c>
      <c r="P2017" s="936" t="s">
        <v>364</v>
      </c>
      <c r="Q2017" s="936">
        <v>1</v>
      </c>
      <c r="R2017" s="936">
        <v>1</v>
      </c>
      <c r="S2017" s="936">
        <v>0</v>
      </c>
      <c r="T2017" s="936">
        <v>0</v>
      </c>
    </row>
    <row r="2018" spans="1:20" outlineLevel="5">
      <c r="A2018" s="936" t="s">
        <v>2056</v>
      </c>
      <c r="B2018" s="936" t="s">
        <v>3102</v>
      </c>
      <c r="C2018" s="936">
        <v>39</v>
      </c>
      <c r="D2018" s="937">
        <v>46148</v>
      </c>
      <c r="E2018" s="937">
        <v>46198</v>
      </c>
      <c r="F2018" s="937">
        <v>46148</v>
      </c>
      <c r="G2018" s="937">
        <v>46197</v>
      </c>
      <c r="H2018" s="937">
        <v>0</v>
      </c>
      <c r="I2018" s="936">
        <v>0</v>
      </c>
      <c r="J2018" s="937">
        <v>0</v>
      </c>
      <c r="K2018" s="939">
        <v>1</v>
      </c>
      <c r="L2018" s="939">
        <v>1</v>
      </c>
      <c r="M2018" s="936">
        <v>0</v>
      </c>
      <c r="N2018" s="936">
        <v>0</v>
      </c>
      <c r="O2018" s="936">
        <v>0</v>
      </c>
      <c r="P2018" s="936" t="s">
        <v>364</v>
      </c>
      <c r="Q2018" s="936">
        <v>1</v>
      </c>
      <c r="R2018" s="936">
        <v>1</v>
      </c>
      <c r="S2018" s="936">
        <v>0</v>
      </c>
      <c r="T2018" s="936">
        <v>0</v>
      </c>
    </row>
    <row r="2019" spans="1:20" outlineLevel="5">
      <c r="A2019" s="936" t="s">
        <v>2054</v>
      </c>
      <c r="B2019" s="936" t="s">
        <v>3096</v>
      </c>
      <c r="C2019" s="936">
        <v>39</v>
      </c>
      <c r="D2019" s="937">
        <v>46148</v>
      </c>
      <c r="E2019" s="937">
        <v>46198</v>
      </c>
      <c r="F2019" s="937">
        <v>46148</v>
      </c>
      <c r="G2019" s="937">
        <v>46197</v>
      </c>
      <c r="H2019" s="937">
        <v>0</v>
      </c>
      <c r="I2019" s="936">
        <v>0</v>
      </c>
      <c r="J2019" s="936">
        <v>0</v>
      </c>
      <c r="K2019" s="939">
        <v>1</v>
      </c>
      <c r="L2019" s="939">
        <v>1</v>
      </c>
      <c r="M2019" s="936">
        <v>0</v>
      </c>
      <c r="N2019" s="936">
        <v>0</v>
      </c>
      <c r="O2019" s="936">
        <v>0</v>
      </c>
      <c r="P2019" s="936" t="s">
        <v>364</v>
      </c>
      <c r="Q2019" s="936">
        <v>1</v>
      </c>
      <c r="R2019" s="936">
        <v>1</v>
      </c>
      <c r="S2019" s="936">
        <v>0</v>
      </c>
      <c r="T2019" s="936">
        <v>0</v>
      </c>
    </row>
    <row r="2020" spans="1:20" outlineLevel="5">
      <c r="A2020" s="936" t="s">
        <v>3392</v>
      </c>
      <c r="B2020" s="936" t="s">
        <v>3101</v>
      </c>
      <c r="C2020" s="936">
        <v>25</v>
      </c>
      <c r="D2020" s="937">
        <v>46198</v>
      </c>
      <c r="E2020" s="937">
        <v>46226</v>
      </c>
      <c r="F2020" s="937">
        <v>46239</v>
      </c>
      <c r="G2020" s="937">
        <v>46272</v>
      </c>
      <c r="H2020" s="937">
        <v>0</v>
      </c>
      <c r="I2020" s="936">
        <v>0</v>
      </c>
      <c r="J2020" s="937">
        <v>0</v>
      </c>
      <c r="K2020" s="939">
        <v>1</v>
      </c>
      <c r="L2020" s="939">
        <v>1</v>
      </c>
      <c r="M2020" s="936">
        <v>0</v>
      </c>
      <c r="N2020" s="936">
        <v>0</v>
      </c>
      <c r="O2020" s="936">
        <v>0</v>
      </c>
      <c r="P2020" s="936" t="s">
        <v>364</v>
      </c>
      <c r="Q2020" s="936">
        <v>1</v>
      </c>
      <c r="R2020" s="936">
        <v>1</v>
      </c>
      <c r="S2020" s="936">
        <v>0</v>
      </c>
      <c r="T2020" s="936">
        <v>0</v>
      </c>
    </row>
    <row r="2021" spans="1:20" outlineLevel="5">
      <c r="A2021" s="996" t="s">
        <v>3393</v>
      </c>
      <c r="B2021" s="996" t="s">
        <v>3104</v>
      </c>
      <c r="C2021" s="996">
        <v>6</v>
      </c>
      <c r="D2021" s="997">
        <v>46198</v>
      </c>
      <c r="E2021" s="997">
        <v>46204</v>
      </c>
      <c r="F2021" s="997">
        <v>46225</v>
      </c>
      <c r="G2021" s="997">
        <v>46275</v>
      </c>
      <c r="H2021" s="997">
        <v>0</v>
      </c>
      <c r="I2021" s="996">
        <v>0</v>
      </c>
      <c r="J2021" s="997">
        <v>0</v>
      </c>
      <c r="K2021" s="999">
        <v>1</v>
      </c>
      <c r="L2021" s="999">
        <v>1</v>
      </c>
      <c r="M2021" s="996">
        <v>0</v>
      </c>
      <c r="N2021" s="996">
        <v>0</v>
      </c>
      <c r="O2021" s="996">
        <v>0</v>
      </c>
      <c r="P2021" s="996" t="s">
        <v>364</v>
      </c>
      <c r="Q2021" s="996">
        <v>1</v>
      </c>
      <c r="R2021" s="996">
        <v>1</v>
      </c>
      <c r="S2021" s="996">
        <v>0</v>
      </c>
      <c r="T2021" s="996">
        <v>0</v>
      </c>
    </row>
    <row r="2022" spans="1:20" outlineLevel="5">
      <c r="A2022" s="936" t="s">
        <v>3391</v>
      </c>
      <c r="B2022" s="936" t="s">
        <v>3098</v>
      </c>
      <c r="C2022" s="936">
        <v>25</v>
      </c>
      <c r="D2022" s="937">
        <v>46198</v>
      </c>
      <c r="E2022" s="937">
        <v>46226</v>
      </c>
      <c r="F2022" s="937">
        <v>46239</v>
      </c>
      <c r="G2022" s="937">
        <v>46270</v>
      </c>
      <c r="H2022" s="937">
        <v>0</v>
      </c>
      <c r="I2022" s="936">
        <v>0</v>
      </c>
      <c r="J2022" s="936">
        <v>0</v>
      </c>
      <c r="K2022" s="939">
        <v>1</v>
      </c>
      <c r="L2022" s="939">
        <v>1</v>
      </c>
      <c r="M2022" s="936">
        <v>0</v>
      </c>
      <c r="N2022" s="936">
        <v>0</v>
      </c>
      <c r="O2022" s="936">
        <v>0</v>
      </c>
      <c r="P2022" s="936" t="s">
        <v>364</v>
      </c>
      <c r="Q2022" s="936">
        <v>1</v>
      </c>
      <c r="R2022" s="936">
        <v>1</v>
      </c>
      <c r="S2022" s="936">
        <v>0</v>
      </c>
      <c r="T2022" s="936">
        <v>0</v>
      </c>
    </row>
    <row r="2023" spans="1:20" outlineLevel="4">
      <c r="A2023" s="981" t="s">
        <v>616</v>
      </c>
      <c r="B2023" s="981"/>
      <c r="C2023" s="981">
        <v>84</v>
      </c>
      <c r="D2023" s="982">
        <v>46148</v>
      </c>
      <c r="E2023" s="982">
        <v>46250</v>
      </c>
      <c r="F2023" s="982">
        <v>46148</v>
      </c>
      <c r="G2023" s="982">
        <v>46310</v>
      </c>
      <c r="H2023" s="982">
        <v>0</v>
      </c>
      <c r="I2023" s="981">
        <v>0</v>
      </c>
      <c r="J2023" s="982">
        <v>0</v>
      </c>
      <c r="K2023" s="984">
        <v>0</v>
      </c>
      <c r="L2023" s="984">
        <v>0</v>
      </c>
      <c r="M2023" s="981">
        <v>0</v>
      </c>
      <c r="N2023" s="981">
        <v>0</v>
      </c>
      <c r="O2023" s="981">
        <v>0</v>
      </c>
      <c r="P2023" s="981"/>
      <c r="Q2023" s="981">
        <v>9</v>
      </c>
      <c r="R2023" s="981">
        <v>9</v>
      </c>
      <c r="S2023" s="981">
        <v>0</v>
      </c>
      <c r="T2023" s="981">
        <v>0</v>
      </c>
    </row>
    <row r="2024" spans="1:20" outlineLevel="5">
      <c r="A2024" s="936" t="s">
        <v>2057</v>
      </c>
      <c r="B2024" s="936" t="s">
        <v>3105</v>
      </c>
      <c r="C2024" s="936">
        <v>39</v>
      </c>
      <c r="D2024" s="937">
        <v>46148</v>
      </c>
      <c r="E2024" s="937">
        <v>46198</v>
      </c>
      <c r="F2024" s="937">
        <v>46148</v>
      </c>
      <c r="G2024" s="937">
        <v>46197</v>
      </c>
      <c r="H2024" s="937">
        <v>0</v>
      </c>
      <c r="I2024" s="936">
        <v>0</v>
      </c>
      <c r="J2024" s="936">
        <v>0</v>
      </c>
      <c r="K2024" s="939">
        <v>1</v>
      </c>
      <c r="L2024" s="939">
        <v>1</v>
      </c>
      <c r="M2024" s="936">
        <v>0</v>
      </c>
      <c r="N2024" s="936">
        <v>0</v>
      </c>
      <c r="O2024" s="936">
        <v>0</v>
      </c>
      <c r="P2024" s="936" t="s">
        <v>364</v>
      </c>
      <c r="Q2024" s="936">
        <v>1</v>
      </c>
      <c r="R2024" s="936">
        <v>1</v>
      </c>
      <c r="S2024" s="936">
        <v>0</v>
      </c>
      <c r="T2024" s="936">
        <v>0</v>
      </c>
    </row>
    <row r="2025" spans="1:20" outlineLevel="5">
      <c r="A2025" s="936" t="s">
        <v>2058</v>
      </c>
      <c r="B2025" s="936" t="s">
        <v>3108</v>
      </c>
      <c r="C2025" s="936">
        <v>39</v>
      </c>
      <c r="D2025" s="937">
        <v>46148</v>
      </c>
      <c r="E2025" s="937">
        <v>46198</v>
      </c>
      <c r="F2025" s="937">
        <v>46148</v>
      </c>
      <c r="G2025" s="937">
        <v>46197</v>
      </c>
      <c r="H2025" s="937">
        <v>0</v>
      </c>
      <c r="I2025" s="936">
        <v>0</v>
      </c>
      <c r="J2025" s="937">
        <v>0</v>
      </c>
      <c r="K2025" s="939">
        <v>1</v>
      </c>
      <c r="L2025" s="939">
        <v>1</v>
      </c>
      <c r="M2025" s="936">
        <v>0</v>
      </c>
      <c r="N2025" s="936">
        <v>0</v>
      </c>
      <c r="O2025" s="936">
        <v>0</v>
      </c>
      <c r="P2025" s="936" t="s">
        <v>364</v>
      </c>
      <c r="Q2025" s="936">
        <v>1</v>
      </c>
      <c r="R2025" s="936">
        <v>1</v>
      </c>
      <c r="S2025" s="936">
        <v>0</v>
      </c>
      <c r="T2025" s="936">
        <v>0</v>
      </c>
    </row>
    <row r="2026" spans="1:20" outlineLevel="5">
      <c r="A2026" s="936" t="s">
        <v>2059</v>
      </c>
      <c r="B2026" s="936" t="s">
        <v>3111</v>
      </c>
      <c r="C2026" s="936">
        <v>39</v>
      </c>
      <c r="D2026" s="937">
        <v>46148</v>
      </c>
      <c r="E2026" s="937">
        <v>46198</v>
      </c>
      <c r="F2026" s="937">
        <v>46148</v>
      </c>
      <c r="G2026" s="937">
        <v>46197</v>
      </c>
      <c r="H2026" s="937">
        <v>0</v>
      </c>
      <c r="I2026" s="936">
        <v>0</v>
      </c>
      <c r="J2026" s="936">
        <v>0</v>
      </c>
      <c r="K2026" s="939">
        <v>1</v>
      </c>
      <c r="L2026" s="939">
        <v>1</v>
      </c>
      <c r="M2026" s="936">
        <v>0</v>
      </c>
      <c r="N2026" s="936">
        <v>0</v>
      </c>
      <c r="O2026" s="936">
        <v>0</v>
      </c>
      <c r="P2026" s="936" t="s">
        <v>364</v>
      </c>
      <c r="Q2026" s="936">
        <v>1</v>
      </c>
      <c r="R2026" s="936">
        <v>1</v>
      </c>
      <c r="S2026" s="936">
        <v>0</v>
      </c>
      <c r="T2026" s="936">
        <v>0</v>
      </c>
    </row>
    <row r="2027" spans="1:20" outlineLevel="5">
      <c r="A2027" s="936" t="s">
        <v>2060</v>
      </c>
      <c r="B2027" s="936" t="s">
        <v>3114</v>
      </c>
      <c r="C2027" s="936">
        <v>39</v>
      </c>
      <c r="D2027" s="937">
        <v>46148</v>
      </c>
      <c r="E2027" s="937">
        <v>46198</v>
      </c>
      <c r="F2027" s="937">
        <v>46148</v>
      </c>
      <c r="G2027" s="937">
        <v>46197</v>
      </c>
      <c r="H2027" s="937">
        <v>0</v>
      </c>
      <c r="I2027" s="936">
        <v>0</v>
      </c>
      <c r="J2027" s="937">
        <v>0</v>
      </c>
      <c r="K2027" s="939">
        <v>1</v>
      </c>
      <c r="L2027" s="939">
        <v>1</v>
      </c>
      <c r="M2027" s="936">
        <v>0</v>
      </c>
      <c r="N2027" s="936">
        <v>0</v>
      </c>
      <c r="O2027" s="936">
        <v>0</v>
      </c>
      <c r="P2027" s="936" t="s">
        <v>364</v>
      </c>
      <c r="Q2027" s="936">
        <v>1</v>
      </c>
      <c r="R2027" s="936">
        <v>1</v>
      </c>
      <c r="S2027" s="936">
        <v>0</v>
      </c>
      <c r="T2027" s="936">
        <v>0</v>
      </c>
    </row>
    <row r="2028" spans="1:20" outlineLevel="5">
      <c r="A2028" s="936" t="s">
        <v>3394</v>
      </c>
      <c r="B2028" s="936" t="s">
        <v>3107</v>
      </c>
      <c r="C2028" s="936">
        <v>25</v>
      </c>
      <c r="D2028" s="937">
        <v>46198</v>
      </c>
      <c r="E2028" s="937">
        <v>46226</v>
      </c>
      <c r="F2028" s="937">
        <v>46239</v>
      </c>
      <c r="G2028" s="937">
        <v>46267</v>
      </c>
      <c r="H2028" s="937">
        <v>0</v>
      </c>
      <c r="I2028" s="936">
        <v>0</v>
      </c>
      <c r="J2028" s="936">
        <v>0</v>
      </c>
      <c r="K2028" s="939">
        <v>1</v>
      </c>
      <c r="L2028" s="939">
        <v>1</v>
      </c>
      <c r="M2028" s="936">
        <v>0</v>
      </c>
      <c r="N2028" s="936">
        <v>0</v>
      </c>
      <c r="O2028" s="936">
        <v>0</v>
      </c>
      <c r="P2028" s="936" t="s">
        <v>364</v>
      </c>
      <c r="Q2028" s="936">
        <v>1</v>
      </c>
      <c r="R2028" s="936">
        <v>1</v>
      </c>
      <c r="S2028" s="936">
        <v>0</v>
      </c>
      <c r="T2028" s="936">
        <v>0</v>
      </c>
    </row>
    <row r="2029" spans="1:20" outlineLevel="5">
      <c r="A2029" s="936" t="s">
        <v>3395</v>
      </c>
      <c r="B2029" s="936" t="s">
        <v>3110</v>
      </c>
      <c r="C2029" s="936">
        <v>25</v>
      </c>
      <c r="D2029" s="937">
        <v>46198</v>
      </c>
      <c r="E2029" s="937">
        <v>46226</v>
      </c>
      <c r="F2029" s="937">
        <v>46239</v>
      </c>
      <c r="G2029" s="937">
        <v>46269</v>
      </c>
      <c r="H2029" s="937">
        <v>0</v>
      </c>
      <c r="I2029" s="936">
        <v>0</v>
      </c>
      <c r="J2029" s="937">
        <v>0</v>
      </c>
      <c r="K2029" s="939">
        <v>1</v>
      </c>
      <c r="L2029" s="939">
        <v>1</v>
      </c>
      <c r="M2029" s="936">
        <v>0</v>
      </c>
      <c r="N2029" s="936">
        <v>0</v>
      </c>
      <c r="O2029" s="936">
        <v>0</v>
      </c>
      <c r="P2029" s="936" t="s">
        <v>364</v>
      </c>
      <c r="Q2029" s="936">
        <v>1</v>
      </c>
      <c r="R2029" s="936">
        <v>1</v>
      </c>
      <c r="S2029" s="936">
        <v>0</v>
      </c>
      <c r="T2029" s="936">
        <v>0</v>
      </c>
    </row>
    <row r="2030" spans="1:20" outlineLevel="5">
      <c r="A2030" s="936" t="s">
        <v>3396</v>
      </c>
      <c r="B2030" s="936" t="s">
        <v>3113</v>
      </c>
      <c r="C2030" s="936">
        <v>25</v>
      </c>
      <c r="D2030" s="937">
        <v>46198</v>
      </c>
      <c r="E2030" s="937">
        <v>46226</v>
      </c>
      <c r="F2030" s="937">
        <v>46239</v>
      </c>
      <c r="G2030" s="937">
        <v>46270</v>
      </c>
      <c r="H2030" s="937">
        <v>0</v>
      </c>
      <c r="I2030" s="937">
        <v>0</v>
      </c>
      <c r="J2030" s="937">
        <v>0</v>
      </c>
      <c r="K2030" s="939">
        <v>1</v>
      </c>
      <c r="L2030" s="939">
        <v>1</v>
      </c>
      <c r="M2030" s="936">
        <v>0</v>
      </c>
      <c r="N2030" s="936">
        <v>0</v>
      </c>
      <c r="O2030" s="936">
        <v>0</v>
      </c>
      <c r="P2030" s="936" t="s">
        <v>364</v>
      </c>
      <c r="Q2030" s="936">
        <v>1</v>
      </c>
      <c r="R2030" s="936">
        <v>1</v>
      </c>
      <c r="S2030" s="936">
        <v>0</v>
      </c>
      <c r="T2030" s="936">
        <v>0</v>
      </c>
    </row>
    <row r="2031" spans="1:20" outlineLevel="5">
      <c r="A2031" s="996" t="s">
        <v>3397</v>
      </c>
      <c r="B2031" s="996" t="s">
        <v>3116</v>
      </c>
      <c r="C2031" s="996">
        <v>25</v>
      </c>
      <c r="D2031" s="997">
        <v>46198</v>
      </c>
      <c r="E2031" s="997">
        <v>46226</v>
      </c>
      <c r="F2031" s="997">
        <v>46239</v>
      </c>
      <c r="G2031" s="997">
        <v>46284</v>
      </c>
      <c r="H2031" s="997">
        <v>0</v>
      </c>
      <c r="I2031" s="996">
        <v>0</v>
      </c>
      <c r="J2031" s="996">
        <v>0</v>
      </c>
      <c r="K2031" s="999">
        <v>1</v>
      </c>
      <c r="L2031" s="999">
        <v>1</v>
      </c>
      <c r="M2031" s="996">
        <v>0</v>
      </c>
      <c r="N2031" s="996">
        <v>0</v>
      </c>
      <c r="O2031" s="996">
        <v>0</v>
      </c>
      <c r="P2031" s="996" t="s">
        <v>364</v>
      </c>
      <c r="Q2031" s="996">
        <v>1</v>
      </c>
      <c r="R2031" s="996">
        <v>1</v>
      </c>
      <c r="S2031" s="996">
        <v>0</v>
      </c>
      <c r="T2031" s="996">
        <v>0</v>
      </c>
    </row>
    <row r="2032" spans="1:20" outlineLevel="5">
      <c r="A2032" s="936" t="s">
        <v>2061</v>
      </c>
      <c r="B2032" s="936" t="s">
        <v>626</v>
      </c>
      <c r="C2032" s="936">
        <v>26</v>
      </c>
      <c r="D2032" s="937">
        <v>46221</v>
      </c>
      <c r="E2032" s="937">
        <v>46250</v>
      </c>
      <c r="F2032" s="937">
        <v>46261</v>
      </c>
      <c r="G2032" s="937">
        <v>46310</v>
      </c>
      <c r="H2032" s="937">
        <v>0</v>
      </c>
      <c r="I2032" s="936">
        <v>0</v>
      </c>
      <c r="J2032" s="936">
        <v>0</v>
      </c>
      <c r="K2032" s="939">
        <v>1</v>
      </c>
      <c r="L2032" s="939">
        <v>1</v>
      </c>
      <c r="M2032" s="936">
        <v>0</v>
      </c>
      <c r="N2032" s="936">
        <v>0</v>
      </c>
      <c r="O2032" s="936">
        <v>0</v>
      </c>
      <c r="P2032" s="936" t="s">
        <v>364</v>
      </c>
      <c r="Q2032" s="936">
        <v>1</v>
      </c>
      <c r="R2032" s="936">
        <v>1</v>
      </c>
      <c r="S2032" s="936">
        <v>0</v>
      </c>
      <c r="T2032" s="936">
        <v>0</v>
      </c>
    </row>
    <row r="2033" spans="1:20" outlineLevel="4">
      <c r="A2033" s="981" t="s">
        <v>627</v>
      </c>
      <c r="B2033" s="981"/>
      <c r="C2033" s="981">
        <v>50</v>
      </c>
      <c r="D2033" s="982">
        <v>46141</v>
      </c>
      <c r="E2033" s="982">
        <v>46203</v>
      </c>
      <c r="F2033" s="982">
        <v>46141</v>
      </c>
      <c r="G2033" s="982">
        <v>46205</v>
      </c>
      <c r="H2033" s="982">
        <v>0</v>
      </c>
      <c r="I2033" s="981">
        <v>0</v>
      </c>
      <c r="J2033" s="981">
        <v>0</v>
      </c>
      <c r="K2033" s="984">
        <v>0</v>
      </c>
      <c r="L2033" s="984">
        <v>0</v>
      </c>
      <c r="M2033" s="981">
        <v>0</v>
      </c>
      <c r="N2033" s="981">
        <v>0</v>
      </c>
      <c r="O2033" s="981">
        <v>0</v>
      </c>
      <c r="P2033" s="981"/>
      <c r="Q2033" s="981">
        <v>2</v>
      </c>
      <c r="R2033" s="981">
        <v>2</v>
      </c>
      <c r="S2033" s="981">
        <v>0</v>
      </c>
      <c r="T2033" s="981">
        <v>0</v>
      </c>
    </row>
    <row r="2034" spans="1:20" outlineLevel="5">
      <c r="A2034" s="1006" t="s">
        <v>2062</v>
      </c>
      <c r="B2034" s="1006" t="s">
        <v>3117</v>
      </c>
      <c r="C2034" s="1006">
        <v>45</v>
      </c>
      <c r="D2034" s="1007">
        <v>46141</v>
      </c>
      <c r="E2034" s="1007">
        <v>46198</v>
      </c>
      <c r="F2034" s="1007">
        <v>46141</v>
      </c>
      <c r="G2034" s="1007">
        <v>46197</v>
      </c>
      <c r="H2034" s="1007">
        <v>0</v>
      </c>
      <c r="I2034" s="1006">
        <v>0</v>
      </c>
      <c r="J2034" s="1007">
        <v>0</v>
      </c>
      <c r="K2034" s="1009">
        <v>1</v>
      </c>
      <c r="L2034" s="1009">
        <v>1</v>
      </c>
      <c r="M2034" s="1006">
        <v>0</v>
      </c>
      <c r="N2034" s="1006">
        <v>0</v>
      </c>
      <c r="O2034" s="1006">
        <v>0</v>
      </c>
      <c r="P2034" s="1006" t="s">
        <v>364</v>
      </c>
      <c r="Q2034" s="1006">
        <v>1</v>
      </c>
      <c r="R2034" s="1006">
        <v>1</v>
      </c>
      <c r="S2034" s="1006">
        <v>0</v>
      </c>
      <c r="T2034" s="1006">
        <v>0</v>
      </c>
    </row>
    <row r="2035" spans="1:20" outlineLevel="5">
      <c r="A2035" s="936" t="s">
        <v>3398</v>
      </c>
      <c r="B2035" s="936" t="s">
        <v>3119</v>
      </c>
      <c r="C2035" s="936">
        <v>5</v>
      </c>
      <c r="D2035" s="937">
        <v>46198</v>
      </c>
      <c r="E2035" s="937">
        <v>46203</v>
      </c>
      <c r="F2035" s="937">
        <v>46204</v>
      </c>
      <c r="G2035" s="937">
        <v>46205</v>
      </c>
      <c r="H2035" s="937">
        <v>0</v>
      </c>
      <c r="I2035" s="936">
        <v>0</v>
      </c>
      <c r="J2035" s="936">
        <v>0</v>
      </c>
      <c r="K2035" s="939">
        <v>1</v>
      </c>
      <c r="L2035" s="939">
        <v>1</v>
      </c>
      <c r="M2035" s="936">
        <v>0</v>
      </c>
      <c r="N2035" s="936">
        <v>0</v>
      </c>
      <c r="O2035" s="936">
        <v>0</v>
      </c>
      <c r="P2035" s="936" t="s">
        <v>364</v>
      </c>
      <c r="Q2035" s="936">
        <v>1</v>
      </c>
      <c r="R2035" s="936">
        <v>1</v>
      </c>
      <c r="S2035" s="936">
        <v>0</v>
      </c>
      <c r="T2035" s="936">
        <v>0</v>
      </c>
    </row>
    <row r="2036" spans="1:20" outlineLevel="4">
      <c r="A2036" s="981" t="s">
        <v>630</v>
      </c>
      <c r="B2036" s="981"/>
      <c r="C2036" s="981">
        <v>64</v>
      </c>
      <c r="D2036" s="982">
        <v>46148</v>
      </c>
      <c r="E2036" s="982">
        <v>46226</v>
      </c>
      <c r="F2036" s="982">
        <v>46148</v>
      </c>
      <c r="G2036" s="982">
        <v>46292</v>
      </c>
      <c r="H2036" s="982">
        <v>0</v>
      </c>
      <c r="I2036" s="982">
        <v>0</v>
      </c>
      <c r="J2036" s="982">
        <v>0</v>
      </c>
      <c r="K2036" s="984">
        <v>0</v>
      </c>
      <c r="L2036" s="984">
        <v>0</v>
      </c>
      <c r="M2036" s="981">
        <v>0</v>
      </c>
      <c r="N2036" s="981">
        <v>0</v>
      </c>
      <c r="O2036" s="981">
        <v>0</v>
      </c>
      <c r="P2036" s="981"/>
      <c r="Q2036" s="981">
        <v>4</v>
      </c>
      <c r="R2036" s="981">
        <v>4</v>
      </c>
      <c r="S2036" s="981">
        <v>0</v>
      </c>
      <c r="T2036" s="981">
        <v>0</v>
      </c>
    </row>
    <row r="2037" spans="1:20" outlineLevel="5">
      <c r="A2037" s="936" t="s">
        <v>2063</v>
      </c>
      <c r="B2037" s="936" t="s">
        <v>3052</v>
      </c>
      <c r="C2037" s="936">
        <v>39</v>
      </c>
      <c r="D2037" s="937">
        <v>46148</v>
      </c>
      <c r="E2037" s="937">
        <v>46198</v>
      </c>
      <c r="F2037" s="937">
        <v>46148</v>
      </c>
      <c r="G2037" s="937">
        <v>46197</v>
      </c>
      <c r="H2037" s="937">
        <v>0</v>
      </c>
      <c r="I2037" s="936">
        <v>0</v>
      </c>
      <c r="J2037" s="936">
        <v>0</v>
      </c>
      <c r="K2037" s="939">
        <v>1</v>
      </c>
      <c r="L2037" s="939">
        <v>1</v>
      </c>
      <c r="M2037" s="936">
        <v>0</v>
      </c>
      <c r="N2037" s="936">
        <v>0</v>
      </c>
      <c r="O2037" s="936">
        <v>0</v>
      </c>
      <c r="P2037" s="936" t="s">
        <v>364</v>
      </c>
      <c r="Q2037" s="936">
        <v>1</v>
      </c>
      <c r="R2037" s="936">
        <v>1</v>
      </c>
      <c r="S2037" s="936">
        <v>0</v>
      </c>
      <c r="T2037" s="936">
        <v>0</v>
      </c>
    </row>
    <row r="2038" spans="1:20" outlineLevel="5">
      <c r="A2038" s="936" t="s">
        <v>2064</v>
      </c>
      <c r="B2038" s="936" t="s">
        <v>3055</v>
      </c>
      <c r="C2038" s="936">
        <v>39</v>
      </c>
      <c r="D2038" s="937">
        <v>46148</v>
      </c>
      <c r="E2038" s="937">
        <v>46198</v>
      </c>
      <c r="F2038" s="937">
        <v>46148</v>
      </c>
      <c r="G2038" s="937">
        <v>46197</v>
      </c>
      <c r="H2038" s="937">
        <v>0</v>
      </c>
      <c r="I2038" s="937">
        <v>0</v>
      </c>
      <c r="J2038" s="937">
        <v>0</v>
      </c>
      <c r="K2038" s="939">
        <v>1</v>
      </c>
      <c r="L2038" s="939">
        <v>1</v>
      </c>
      <c r="M2038" s="936">
        <v>0</v>
      </c>
      <c r="N2038" s="936">
        <v>0</v>
      </c>
      <c r="O2038" s="936">
        <v>0</v>
      </c>
      <c r="P2038" s="936" t="s">
        <v>364</v>
      </c>
      <c r="Q2038" s="936">
        <v>1</v>
      </c>
      <c r="R2038" s="936">
        <v>1</v>
      </c>
      <c r="S2038" s="936">
        <v>0</v>
      </c>
      <c r="T2038" s="936">
        <v>0</v>
      </c>
    </row>
    <row r="2039" spans="1:20" outlineLevel="5">
      <c r="A2039" s="996" t="s">
        <v>3399</v>
      </c>
      <c r="B2039" s="996" t="s">
        <v>3054</v>
      </c>
      <c r="C2039" s="996">
        <v>25</v>
      </c>
      <c r="D2039" s="997">
        <v>46198</v>
      </c>
      <c r="E2039" s="997">
        <v>46226</v>
      </c>
      <c r="F2039" s="997">
        <v>46261</v>
      </c>
      <c r="G2039" s="997">
        <v>46282</v>
      </c>
      <c r="H2039" s="997">
        <v>0</v>
      </c>
      <c r="I2039" s="996">
        <v>0</v>
      </c>
      <c r="J2039" s="997">
        <v>0</v>
      </c>
      <c r="K2039" s="999">
        <v>1</v>
      </c>
      <c r="L2039" s="999">
        <v>1</v>
      </c>
      <c r="M2039" s="996">
        <v>0</v>
      </c>
      <c r="N2039" s="996">
        <v>0</v>
      </c>
      <c r="O2039" s="996">
        <v>0</v>
      </c>
      <c r="P2039" s="996" t="s">
        <v>364</v>
      </c>
      <c r="Q2039" s="996">
        <v>1</v>
      </c>
      <c r="R2039" s="996">
        <v>1</v>
      </c>
      <c r="S2039" s="996">
        <v>0</v>
      </c>
      <c r="T2039" s="996">
        <v>0</v>
      </c>
    </row>
    <row r="2040" spans="1:20" outlineLevel="5">
      <c r="A2040" s="936" t="s">
        <v>3400</v>
      </c>
      <c r="B2040" s="936" t="s">
        <v>3057</v>
      </c>
      <c r="C2040" s="936">
        <v>25</v>
      </c>
      <c r="D2040" s="937">
        <v>46198</v>
      </c>
      <c r="E2040" s="937">
        <v>46226</v>
      </c>
      <c r="F2040" s="937">
        <v>46261</v>
      </c>
      <c r="G2040" s="937">
        <v>46292</v>
      </c>
      <c r="H2040" s="937">
        <v>0</v>
      </c>
      <c r="I2040" s="936">
        <v>0</v>
      </c>
      <c r="J2040" s="936">
        <v>0</v>
      </c>
      <c r="K2040" s="939">
        <v>1</v>
      </c>
      <c r="L2040" s="939">
        <v>1</v>
      </c>
      <c r="M2040" s="936">
        <v>0</v>
      </c>
      <c r="N2040" s="936">
        <v>0</v>
      </c>
      <c r="O2040" s="936">
        <v>0</v>
      </c>
      <c r="P2040" s="936" t="s">
        <v>364</v>
      </c>
      <c r="Q2040" s="936">
        <v>1</v>
      </c>
      <c r="R2040" s="936">
        <v>1</v>
      </c>
      <c r="S2040" s="936">
        <v>0</v>
      </c>
      <c r="T2040" s="936">
        <v>0</v>
      </c>
    </row>
    <row r="2041" spans="1:20" outlineLevel="4">
      <c r="A2041" s="981" t="s">
        <v>635</v>
      </c>
      <c r="B2041" s="981"/>
      <c r="C2041" s="981">
        <v>64</v>
      </c>
      <c r="D2041" s="982">
        <v>46148</v>
      </c>
      <c r="E2041" s="982">
        <v>46226</v>
      </c>
      <c r="F2041" s="982">
        <v>46148</v>
      </c>
      <c r="G2041" s="982">
        <v>46279</v>
      </c>
      <c r="H2041" s="982">
        <v>0</v>
      </c>
      <c r="I2041" s="981">
        <v>0</v>
      </c>
      <c r="J2041" s="981">
        <v>0</v>
      </c>
      <c r="K2041" s="984">
        <v>0</v>
      </c>
      <c r="L2041" s="984">
        <v>0</v>
      </c>
      <c r="M2041" s="981">
        <v>0</v>
      </c>
      <c r="N2041" s="981">
        <v>0</v>
      </c>
      <c r="O2041" s="981">
        <v>0</v>
      </c>
      <c r="P2041" s="981"/>
      <c r="Q2041" s="981">
        <v>4</v>
      </c>
      <c r="R2041" s="981">
        <v>4</v>
      </c>
      <c r="S2041" s="981">
        <v>0</v>
      </c>
      <c r="T2041" s="981">
        <v>0</v>
      </c>
    </row>
    <row r="2042" spans="1:20" outlineLevel="5">
      <c r="A2042" s="936" t="s">
        <v>2065</v>
      </c>
      <c r="B2042" s="936" t="s">
        <v>3058</v>
      </c>
      <c r="C2042" s="936">
        <v>39</v>
      </c>
      <c r="D2042" s="937">
        <v>46148</v>
      </c>
      <c r="E2042" s="937">
        <v>46198</v>
      </c>
      <c r="F2042" s="937">
        <v>46148</v>
      </c>
      <c r="G2042" s="937">
        <v>46197</v>
      </c>
      <c r="H2042" s="937">
        <v>0</v>
      </c>
      <c r="I2042" s="936">
        <v>0</v>
      </c>
      <c r="J2042" s="936">
        <v>0</v>
      </c>
      <c r="K2042" s="939">
        <v>1</v>
      </c>
      <c r="L2042" s="939">
        <v>1</v>
      </c>
      <c r="M2042" s="936">
        <v>0</v>
      </c>
      <c r="N2042" s="936">
        <v>0</v>
      </c>
      <c r="O2042" s="936">
        <v>0</v>
      </c>
      <c r="P2042" s="936" t="s">
        <v>364</v>
      </c>
      <c r="Q2042" s="936">
        <v>1</v>
      </c>
      <c r="R2042" s="936">
        <v>1</v>
      </c>
      <c r="S2042" s="936">
        <v>0</v>
      </c>
      <c r="T2042" s="936">
        <v>0</v>
      </c>
    </row>
    <row r="2043" spans="1:20" outlineLevel="5">
      <c r="A2043" s="936" t="s">
        <v>2066</v>
      </c>
      <c r="B2043" s="936" t="s">
        <v>3061</v>
      </c>
      <c r="C2043" s="936">
        <v>39</v>
      </c>
      <c r="D2043" s="937">
        <v>46148</v>
      </c>
      <c r="E2043" s="937">
        <v>46198</v>
      </c>
      <c r="F2043" s="937">
        <v>46148</v>
      </c>
      <c r="G2043" s="937">
        <v>46197</v>
      </c>
      <c r="H2043" s="937">
        <v>0</v>
      </c>
      <c r="I2043" s="936">
        <v>0</v>
      </c>
      <c r="J2043" s="937">
        <v>0</v>
      </c>
      <c r="K2043" s="939">
        <v>1</v>
      </c>
      <c r="L2043" s="939">
        <v>1</v>
      </c>
      <c r="M2043" s="936">
        <v>0</v>
      </c>
      <c r="N2043" s="936">
        <v>0</v>
      </c>
      <c r="O2043" s="936">
        <v>0</v>
      </c>
      <c r="P2043" s="936" t="s">
        <v>364</v>
      </c>
      <c r="Q2043" s="936">
        <v>1</v>
      </c>
      <c r="R2043" s="936">
        <v>1</v>
      </c>
      <c r="S2043" s="936">
        <v>0</v>
      </c>
      <c r="T2043" s="936">
        <v>0</v>
      </c>
    </row>
    <row r="2044" spans="1:20" outlineLevel="5">
      <c r="A2044" s="996" t="s">
        <v>3401</v>
      </c>
      <c r="B2044" s="996" t="s">
        <v>3060</v>
      </c>
      <c r="C2044" s="996">
        <v>25</v>
      </c>
      <c r="D2044" s="997">
        <v>46198</v>
      </c>
      <c r="E2044" s="997">
        <v>46226</v>
      </c>
      <c r="F2044" s="997">
        <v>46198</v>
      </c>
      <c r="G2044" s="997">
        <v>46205</v>
      </c>
      <c r="H2044" s="997">
        <v>0</v>
      </c>
      <c r="I2044" s="996">
        <v>0</v>
      </c>
      <c r="J2044" s="997">
        <v>0</v>
      </c>
      <c r="K2044" s="999">
        <v>1</v>
      </c>
      <c r="L2044" s="999">
        <v>1</v>
      </c>
      <c r="M2044" s="996">
        <v>0</v>
      </c>
      <c r="N2044" s="996">
        <v>0</v>
      </c>
      <c r="O2044" s="996">
        <v>0</v>
      </c>
      <c r="P2044" s="996" t="s">
        <v>364</v>
      </c>
      <c r="Q2044" s="996">
        <v>1</v>
      </c>
      <c r="R2044" s="996">
        <v>1</v>
      </c>
      <c r="S2044" s="996">
        <v>0</v>
      </c>
      <c r="T2044" s="996">
        <v>0</v>
      </c>
    </row>
    <row r="2045" spans="1:20" outlineLevel="5">
      <c r="A2045" s="936" t="s">
        <v>3402</v>
      </c>
      <c r="B2045" s="936" t="s">
        <v>3063</v>
      </c>
      <c r="C2045" s="936">
        <v>25</v>
      </c>
      <c r="D2045" s="937">
        <v>46198</v>
      </c>
      <c r="E2045" s="937">
        <v>46226</v>
      </c>
      <c r="F2045" s="937">
        <v>46239</v>
      </c>
      <c r="G2045" s="937">
        <v>46279</v>
      </c>
      <c r="H2045" s="937">
        <v>0</v>
      </c>
      <c r="I2045" s="936">
        <v>0</v>
      </c>
      <c r="J2045" s="936">
        <v>0</v>
      </c>
      <c r="K2045" s="939">
        <v>1</v>
      </c>
      <c r="L2045" s="939">
        <v>1</v>
      </c>
      <c r="M2045" s="936">
        <v>0</v>
      </c>
      <c r="N2045" s="936">
        <v>0</v>
      </c>
      <c r="O2045" s="936">
        <v>0</v>
      </c>
      <c r="P2045" s="936" t="s">
        <v>364</v>
      </c>
      <c r="Q2045" s="936">
        <v>1</v>
      </c>
      <c r="R2045" s="936">
        <v>1</v>
      </c>
      <c r="S2045" s="936">
        <v>0</v>
      </c>
      <c r="T2045" s="936">
        <v>0</v>
      </c>
    </row>
    <row r="2046" spans="1:20" outlineLevel="4">
      <c r="A2046" s="981" t="s">
        <v>640</v>
      </c>
      <c r="B2046" s="981"/>
      <c r="C2046" s="981">
        <v>44</v>
      </c>
      <c r="D2046" s="982">
        <v>46148</v>
      </c>
      <c r="E2046" s="982">
        <v>46203</v>
      </c>
      <c r="F2046" s="982">
        <v>46148</v>
      </c>
      <c r="G2046" s="982">
        <v>46286</v>
      </c>
      <c r="H2046" s="982">
        <v>0</v>
      </c>
      <c r="I2046" s="981">
        <v>0</v>
      </c>
      <c r="J2046" s="982">
        <v>0</v>
      </c>
      <c r="K2046" s="984">
        <v>0</v>
      </c>
      <c r="L2046" s="984">
        <v>0</v>
      </c>
      <c r="M2046" s="981">
        <v>0</v>
      </c>
      <c r="N2046" s="981">
        <v>0</v>
      </c>
      <c r="O2046" s="981">
        <v>0</v>
      </c>
      <c r="P2046" s="981"/>
      <c r="Q2046" s="981">
        <v>4</v>
      </c>
      <c r="R2046" s="981">
        <v>4</v>
      </c>
      <c r="S2046" s="981">
        <v>0</v>
      </c>
      <c r="T2046" s="981">
        <v>0</v>
      </c>
    </row>
    <row r="2047" spans="1:20" outlineLevel="5">
      <c r="A2047" s="936" t="s">
        <v>2067</v>
      </c>
      <c r="B2047" s="936" t="s">
        <v>3124</v>
      </c>
      <c r="C2047" s="936">
        <v>39</v>
      </c>
      <c r="D2047" s="937">
        <v>46148</v>
      </c>
      <c r="E2047" s="937">
        <v>46198</v>
      </c>
      <c r="F2047" s="937">
        <v>46148</v>
      </c>
      <c r="G2047" s="937">
        <v>46197</v>
      </c>
      <c r="H2047" s="937">
        <v>0</v>
      </c>
      <c r="I2047" s="936">
        <v>0</v>
      </c>
      <c r="J2047" s="936">
        <v>0</v>
      </c>
      <c r="K2047" s="939">
        <v>1</v>
      </c>
      <c r="L2047" s="939">
        <v>1</v>
      </c>
      <c r="M2047" s="936">
        <v>0</v>
      </c>
      <c r="N2047" s="936">
        <v>0</v>
      </c>
      <c r="O2047" s="936">
        <v>0</v>
      </c>
      <c r="P2047" s="936" t="s">
        <v>364</v>
      </c>
      <c r="Q2047" s="936">
        <v>1</v>
      </c>
      <c r="R2047" s="936">
        <v>1</v>
      </c>
      <c r="S2047" s="936">
        <v>0</v>
      </c>
      <c r="T2047" s="936">
        <v>0</v>
      </c>
    </row>
    <row r="2048" spans="1:20" outlineLevel="5">
      <c r="A2048" s="936" t="s">
        <v>2068</v>
      </c>
      <c r="B2048" s="936" t="s">
        <v>3127</v>
      </c>
      <c r="C2048" s="936">
        <v>39</v>
      </c>
      <c r="D2048" s="937">
        <v>46148</v>
      </c>
      <c r="E2048" s="937">
        <v>46198</v>
      </c>
      <c r="F2048" s="937">
        <v>46148</v>
      </c>
      <c r="G2048" s="937">
        <v>46197</v>
      </c>
      <c r="H2048" s="937">
        <v>0</v>
      </c>
      <c r="I2048" s="937">
        <v>0</v>
      </c>
      <c r="J2048" s="937">
        <v>0</v>
      </c>
      <c r="K2048" s="939">
        <v>1</v>
      </c>
      <c r="L2048" s="939">
        <v>1</v>
      </c>
      <c r="M2048" s="936">
        <v>0</v>
      </c>
      <c r="N2048" s="936">
        <v>0</v>
      </c>
      <c r="O2048" s="936">
        <v>0</v>
      </c>
      <c r="P2048" s="936" t="s">
        <v>364</v>
      </c>
      <c r="Q2048" s="936">
        <v>1</v>
      </c>
      <c r="R2048" s="936">
        <v>1</v>
      </c>
      <c r="S2048" s="936">
        <v>0</v>
      </c>
      <c r="T2048" s="936">
        <v>0</v>
      </c>
    </row>
    <row r="2049" spans="1:20" outlineLevel="5">
      <c r="A2049" s="996" t="s">
        <v>3403</v>
      </c>
      <c r="B2049" s="996" t="s">
        <v>3126</v>
      </c>
      <c r="C2049" s="996">
        <v>5</v>
      </c>
      <c r="D2049" s="997">
        <v>46198</v>
      </c>
      <c r="E2049" s="997">
        <v>46203</v>
      </c>
      <c r="F2049" s="997">
        <v>46248</v>
      </c>
      <c r="G2049" s="997">
        <v>46261</v>
      </c>
      <c r="H2049" s="997">
        <v>0</v>
      </c>
      <c r="I2049" s="996">
        <v>0</v>
      </c>
      <c r="J2049" s="997">
        <v>0</v>
      </c>
      <c r="K2049" s="999">
        <v>1</v>
      </c>
      <c r="L2049" s="999">
        <v>1</v>
      </c>
      <c r="M2049" s="996">
        <v>0</v>
      </c>
      <c r="N2049" s="996">
        <v>0</v>
      </c>
      <c r="O2049" s="996">
        <v>0</v>
      </c>
      <c r="P2049" s="996" t="s">
        <v>364</v>
      </c>
      <c r="Q2049" s="996">
        <v>1</v>
      </c>
      <c r="R2049" s="996">
        <v>1</v>
      </c>
      <c r="S2049" s="996">
        <v>0</v>
      </c>
      <c r="T2049" s="996">
        <v>0</v>
      </c>
    </row>
    <row r="2050" spans="1:20" outlineLevel="5">
      <c r="A2050" s="936" t="s">
        <v>3404</v>
      </c>
      <c r="B2050" s="936" t="s">
        <v>3129</v>
      </c>
      <c r="C2050" s="936">
        <v>5</v>
      </c>
      <c r="D2050" s="937">
        <v>46198</v>
      </c>
      <c r="E2050" s="937">
        <v>46203</v>
      </c>
      <c r="F2050" s="937">
        <v>46261</v>
      </c>
      <c r="G2050" s="937">
        <v>46286</v>
      </c>
      <c r="H2050" s="937">
        <v>0</v>
      </c>
      <c r="I2050" s="936">
        <v>0</v>
      </c>
      <c r="J2050" s="936">
        <v>0</v>
      </c>
      <c r="K2050" s="939">
        <v>1</v>
      </c>
      <c r="L2050" s="939">
        <v>1</v>
      </c>
      <c r="M2050" s="936">
        <v>0</v>
      </c>
      <c r="N2050" s="936">
        <v>0</v>
      </c>
      <c r="O2050" s="936">
        <v>0</v>
      </c>
      <c r="P2050" s="936" t="s">
        <v>364</v>
      </c>
      <c r="Q2050" s="936">
        <v>1</v>
      </c>
      <c r="R2050" s="936">
        <v>1</v>
      </c>
      <c r="S2050" s="936">
        <v>0</v>
      </c>
      <c r="T2050" s="936">
        <v>0</v>
      </c>
    </row>
    <row r="2051" spans="1:20" outlineLevel="4">
      <c r="A2051" s="981" t="s">
        <v>645</v>
      </c>
      <c r="B2051" s="981"/>
      <c r="C2051" s="981">
        <v>74</v>
      </c>
      <c r="D2051" s="982">
        <v>46154</v>
      </c>
      <c r="E2051" s="982">
        <v>46244</v>
      </c>
      <c r="F2051" s="982">
        <v>46154</v>
      </c>
      <c r="G2051" s="982">
        <v>46295</v>
      </c>
      <c r="H2051" s="982">
        <v>0</v>
      </c>
      <c r="I2051" s="981">
        <v>0</v>
      </c>
      <c r="J2051" s="982">
        <v>0</v>
      </c>
      <c r="K2051" s="984">
        <v>0</v>
      </c>
      <c r="L2051" s="984">
        <v>0</v>
      </c>
      <c r="M2051" s="981">
        <v>0</v>
      </c>
      <c r="N2051" s="981">
        <v>0</v>
      </c>
      <c r="O2051" s="981">
        <v>0</v>
      </c>
      <c r="P2051" s="981"/>
      <c r="Q2051" s="981">
        <v>16</v>
      </c>
      <c r="R2051" s="981">
        <v>16</v>
      </c>
      <c r="S2051" s="981">
        <v>0</v>
      </c>
      <c r="T2051" s="981">
        <v>0</v>
      </c>
    </row>
    <row r="2052" spans="1:20" outlineLevel="5">
      <c r="A2052" s="936" t="s">
        <v>2069</v>
      </c>
      <c r="B2052" s="936" t="s">
        <v>3064</v>
      </c>
      <c r="C2052" s="936">
        <v>34</v>
      </c>
      <c r="D2052" s="937">
        <v>46154</v>
      </c>
      <c r="E2052" s="937">
        <v>46198</v>
      </c>
      <c r="F2052" s="937">
        <v>46154</v>
      </c>
      <c r="G2052" s="937">
        <v>46197</v>
      </c>
      <c r="H2052" s="937">
        <v>0</v>
      </c>
      <c r="I2052" s="936">
        <v>0</v>
      </c>
      <c r="J2052" s="936">
        <v>0</v>
      </c>
      <c r="K2052" s="939">
        <v>1</v>
      </c>
      <c r="L2052" s="939">
        <v>1</v>
      </c>
      <c r="M2052" s="936">
        <v>0</v>
      </c>
      <c r="N2052" s="936">
        <v>0</v>
      </c>
      <c r="O2052" s="936">
        <v>0</v>
      </c>
      <c r="P2052" s="936" t="s">
        <v>364</v>
      </c>
      <c r="Q2052" s="936">
        <v>1</v>
      </c>
      <c r="R2052" s="936">
        <v>1</v>
      </c>
      <c r="S2052" s="936">
        <v>0</v>
      </c>
      <c r="T2052" s="936">
        <v>0</v>
      </c>
    </row>
    <row r="2053" spans="1:20" outlineLevel="5">
      <c r="A2053" s="936" t="s">
        <v>2070</v>
      </c>
      <c r="B2053" s="936" t="s">
        <v>3067</v>
      </c>
      <c r="C2053" s="936">
        <v>34</v>
      </c>
      <c r="D2053" s="937">
        <v>46154</v>
      </c>
      <c r="E2053" s="937">
        <v>46198</v>
      </c>
      <c r="F2053" s="937">
        <v>46154</v>
      </c>
      <c r="G2053" s="937">
        <v>46197</v>
      </c>
      <c r="H2053" s="937">
        <v>0</v>
      </c>
      <c r="I2053" s="936">
        <v>0</v>
      </c>
      <c r="J2053" s="937">
        <v>0</v>
      </c>
      <c r="K2053" s="939">
        <v>1</v>
      </c>
      <c r="L2053" s="939">
        <v>1</v>
      </c>
      <c r="M2053" s="936">
        <v>0</v>
      </c>
      <c r="N2053" s="936">
        <v>0</v>
      </c>
      <c r="O2053" s="936">
        <v>0</v>
      </c>
      <c r="P2053" s="936" t="s">
        <v>364</v>
      </c>
      <c r="Q2053" s="936">
        <v>1</v>
      </c>
      <c r="R2053" s="936">
        <v>1</v>
      </c>
      <c r="S2053" s="936">
        <v>0</v>
      </c>
      <c r="T2053" s="936">
        <v>0</v>
      </c>
    </row>
    <row r="2054" spans="1:20" outlineLevel="5">
      <c r="A2054" s="936" t="s">
        <v>2071</v>
      </c>
      <c r="B2054" s="936" t="s">
        <v>3070</v>
      </c>
      <c r="C2054" s="936">
        <v>34</v>
      </c>
      <c r="D2054" s="937">
        <v>46154</v>
      </c>
      <c r="E2054" s="937">
        <v>46198</v>
      </c>
      <c r="F2054" s="937">
        <v>46154</v>
      </c>
      <c r="G2054" s="937">
        <v>46197</v>
      </c>
      <c r="H2054" s="937">
        <v>0</v>
      </c>
      <c r="I2054" s="936">
        <v>0</v>
      </c>
      <c r="J2054" s="936">
        <v>0</v>
      </c>
      <c r="K2054" s="939">
        <v>1</v>
      </c>
      <c r="L2054" s="939">
        <v>1</v>
      </c>
      <c r="M2054" s="936">
        <v>0</v>
      </c>
      <c r="N2054" s="936">
        <v>0</v>
      </c>
      <c r="O2054" s="936">
        <v>0</v>
      </c>
      <c r="P2054" s="936" t="s">
        <v>364</v>
      </c>
      <c r="Q2054" s="936">
        <v>1</v>
      </c>
      <c r="R2054" s="936">
        <v>1</v>
      </c>
      <c r="S2054" s="936">
        <v>0</v>
      </c>
      <c r="T2054" s="936">
        <v>0</v>
      </c>
    </row>
    <row r="2055" spans="1:20" outlineLevel="5">
      <c r="A2055" s="936" t="s">
        <v>2072</v>
      </c>
      <c r="B2055" s="936" t="s">
        <v>3073</v>
      </c>
      <c r="C2055" s="936">
        <v>34</v>
      </c>
      <c r="D2055" s="937">
        <v>46154</v>
      </c>
      <c r="E2055" s="937">
        <v>46198</v>
      </c>
      <c r="F2055" s="937">
        <v>46154</v>
      </c>
      <c r="G2055" s="937">
        <v>46197</v>
      </c>
      <c r="H2055" s="937">
        <v>0</v>
      </c>
      <c r="I2055" s="936">
        <v>0</v>
      </c>
      <c r="J2055" s="937">
        <v>0</v>
      </c>
      <c r="K2055" s="939">
        <v>1</v>
      </c>
      <c r="L2055" s="939">
        <v>1</v>
      </c>
      <c r="M2055" s="936">
        <v>0</v>
      </c>
      <c r="N2055" s="936">
        <v>0</v>
      </c>
      <c r="O2055" s="936">
        <v>0</v>
      </c>
      <c r="P2055" s="936" t="s">
        <v>364</v>
      </c>
      <c r="Q2055" s="936">
        <v>1</v>
      </c>
      <c r="R2055" s="936">
        <v>1</v>
      </c>
      <c r="S2055" s="936">
        <v>0</v>
      </c>
      <c r="T2055" s="936">
        <v>0</v>
      </c>
    </row>
    <row r="2056" spans="1:20" outlineLevel="5">
      <c r="A2056" s="936" t="s">
        <v>2073</v>
      </c>
      <c r="B2056" s="936" t="s">
        <v>3076</v>
      </c>
      <c r="C2056" s="936">
        <v>34</v>
      </c>
      <c r="D2056" s="937">
        <v>46154</v>
      </c>
      <c r="E2056" s="937">
        <v>46198</v>
      </c>
      <c r="F2056" s="937">
        <v>46154</v>
      </c>
      <c r="G2056" s="937">
        <v>46197</v>
      </c>
      <c r="H2056" s="937">
        <v>0</v>
      </c>
      <c r="I2056" s="936">
        <v>0</v>
      </c>
      <c r="J2056" s="936">
        <v>0</v>
      </c>
      <c r="K2056" s="939">
        <v>1</v>
      </c>
      <c r="L2056" s="939">
        <v>1</v>
      </c>
      <c r="M2056" s="936">
        <v>0</v>
      </c>
      <c r="N2056" s="936">
        <v>0</v>
      </c>
      <c r="O2056" s="936">
        <v>0</v>
      </c>
      <c r="P2056" s="936" t="s">
        <v>364</v>
      </c>
      <c r="Q2056" s="936">
        <v>1</v>
      </c>
      <c r="R2056" s="936">
        <v>1</v>
      </c>
      <c r="S2056" s="936">
        <v>0</v>
      </c>
      <c r="T2056" s="936">
        <v>0</v>
      </c>
    </row>
    <row r="2057" spans="1:20" outlineLevel="5">
      <c r="A2057" s="936" t="s">
        <v>2074</v>
      </c>
      <c r="B2057" s="936" t="s">
        <v>3079</v>
      </c>
      <c r="C2057" s="936">
        <v>34</v>
      </c>
      <c r="D2057" s="937">
        <v>46154</v>
      </c>
      <c r="E2057" s="937">
        <v>46198</v>
      </c>
      <c r="F2057" s="937">
        <v>46154</v>
      </c>
      <c r="G2057" s="937">
        <v>46197</v>
      </c>
      <c r="H2057" s="937">
        <v>0</v>
      </c>
      <c r="I2057" s="936">
        <v>0</v>
      </c>
      <c r="J2057" s="937">
        <v>0</v>
      </c>
      <c r="K2057" s="939">
        <v>1</v>
      </c>
      <c r="L2057" s="939">
        <v>1</v>
      </c>
      <c r="M2057" s="936">
        <v>0</v>
      </c>
      <c r="N2057" s="936">
        <v>0</v>
      </c>
      <c r="O2057" s="936">
        <v>0</v>
      </c>
      <c r="P2057" s="936" t="s">
        <v>364</v>
      </c>
      <c r="Q2057" s="936">
        <v>1</v>
      </c>
      <c r="R2057" s="936">
        <v>1</v>
      </c>
      <c r="S2057" s="936">
        <v>0</v>
      </c>
      <c r="T2057" s="936">
        <v>0</v>
      </c>
    </row>
    <row r="2058" spans="1:20" outlineLevel="5">
      <c r="A2058" s="936" t="s">
        <v>2075</v>
      </c>
      <c r="B2058" s="936" t="s">
        <v>3082</v>
      </c>
      <c r="C2058" s="936">
        <v>34</v>
      </c>
      <c r="D2058" s="937">
        <v>46154</v>
      </c>
      <c r="E2058" s="937">
        <v>46198</v>
      </c>
      <c r="F2058" s="937">
        <v>46154</v>
      </c>
      <c r="G2058" s="937">
        <v>46197</v>
      </c>
      <c r="H2058" s="937">
        <v>0</v>
      </c>
      <c r="I2058" s="936">
        <v>0</v>
      </c>
      <c r="J2058" s="936">
        <v>0</v>
      </c>
      <c r="K2058" s="939">
        <v>1</v>
      </c>
      <c r="L2058" s="939">
        <v>1</v>
      </c>
      <c r="M2058" s="936">
        <v>0</v>
      </c>
      <c r="N2058" s="936">
        <v>0</v>
      </c>
      <c r="O2058" s="936">
        <v>0</v>
      </c>
      <c r="P2058" s="936" t="s">
        <v>364</v>
      </c>
      <c r="Q2058" s="936">
        <v>1</v>
      </c>
      <c r="R2058" s="936">
        <v>1</v>
      </c>
      <c r="S2058" s="936">
        <v>0</v>
      </c>
      <c r="T2058" s="936">
        <v>0</v>
      </c>
    </row>
    <row r="2059" spans="1:20" outlineLevel="5">
      <c r="A2059" s="936" t="s">
        <v>2076</v>
      </c>
      <c r="B2059" s="936" t="s">
        <v>3085</v>
      </c>
      <c r="C2059" s="936">
        <v>34</v>
      </c>
      <c r="D2059" s="937">
        <v>46154</v>
      </c>
      <c r="E2059" s="937">
        <v>46198</v>
      </c>
      <c r="F2059" s="937">
        <v>46154</v>
      </c>
      <c r="G2059" s="937">
        <v>46197</v>
      </c>
      <c r="H2059" s="937">
        <v>0</v>
      </c>
      <c r="I2059" s="937">
        <v>0</v>
      </c>
      <c r="J2059" s="937">
        <v>0</v>
      </c>
      <c r="K2059" s="939">
        <v>1</v>
      </c>
      <c r="L2059" s="939">
        <v>1</v>
      </c>
      <c r="M2059" s="936">
        <v>0</v>
      </c>
      <c r="N2059" s="936">
        <v>0</v>
      </c>
      <c r="O2059" s="936">
        <v>0</v>
      </c>
      <c r="P2059" s="936" t="s">
        <v>364</v>
      </c>
      <c r="Q2059" s="936">
        <v>1</v>
      </c>
      <c r="R2059" s="936">
        <v>1</v>
      </c>
      <c r="S2059" s="936">
        <v>0</v>
      </c>
      <c r="T2059" s="936">
        <v>0</v>
      </c>
    </row>
    <row r="2060" spans="1:20" outlineLevel="5">
      <c r="A2060" s="936" t="s">
        <v>3405</v>
      </c>
      <c r="B2060" s="936" t="s">
        <v>3066</v>
      </c>
      <c r="C2060" s="936">
        <v>25</v>
      </c>
      <c r="D2060" s="937">
        <v>46216</v>
      </c>
      <c r="E2060" s="937">
        <v>46244</v>
      </c>
      <c r="F2060" s="937">
        <v>46240</v>
      </c>
      <c r="G2060" s="937">
        <v>46293</v>
      </c>
      <c r="H2060" s="937">
        <v>0</v>
      </c>
      <c r="I2060" s="936">
        <v>0</v>
      </c>
      <c r="J2060" s="936">
        <v>0</v>
      </c>
      <c r="K2060" s="939">
        <v>1</v>
      </c>
      <c r="L2060" s="939">
        <v>1</v>
      </c>
      <c r="M2060" s="936">
        <v>0</v>
      </c>
      <c r="N2060" s="936">
        <v>0</v>
      </c>
      <c r="O2060" s="936">
        <v>0</v>
      </c>
      <c r="P2060" s="936" t="s">
        <v>364</v>
      </c>
      <c r="Q2060" s="936">
        <v>1</v>
      </c>
      <c r="R2060" s="936">
        <v>1</v>
      </c>
      <c r="S2060" s="936">
        <v>0</v>
      </c>
      <c r="T2060" s="936">
        <v>0</v>
      </c>
    </row>
    <row r="2061" spans="1:20" outlineLevel="5">
      <c r="A2061" s="936" t="s">
        <v>3406</v>
      </c>
      <c r="B2061" s="936" t="s">
        <v>3069</v>
      </c>
      <c r="C2061" s="936">
        <v>25</v>
      </c>
      <c r="D2061" s="937">
        <v>46216</v>
      </c>
      <c r="E2061" s="937">
        <v>46244</v>
      </c>
      <c r="F2061" s="937">
        <v>46240</v>
      </c>
      <c r="G2061" s="937">
        <v>46291</v>
      </c>
      <c r="H2061" s="937">
        <v>0</v>
      </c>
      <c r="I2061" s="937">
        <v>0</v>
      </c>
      <c r="J2061" s="937">
        <v>0</v>
      </c>
      <c r="K2061" s="939">
        <v>1</v>
      </c>
      <c r="L2061" s="939">
        <v>1</v>
      </c>
      <c r="M2061" s="936">
        <v>0</v>
      </c>
      <c r="N2061" s="936">
        <v>0</v>
      </c>
      <c r="O2061" s="936">
        <v>0</v>
      </c>
      <c r="P2061" s="936" t="s">
        <v>364</v>
      </c>
      <c r="Q2061" s="936">
        <v>1</v>
      </c>
      <c r="R2061" s="936">
        <v>1</v>
      </c>
      <c r="S2061" s="936">
        <v>0</v>
      </c>
      <c r="T2061" s="936">
        <v>0</v>
      </c>
    </row>
    <row r="2062" spans="1:20" outlineLevel="5">
      <c r="A2062" s="936" t="s">
        <v>3407</v>
      </c>
      <c r="B2062" s="936" t="s">
        <v>3072</v>
      </c>
      <c r="C2062" s="936">
        <v>25</v>
      </c>
      <c r="D2062" s="937">
        <v>46216</v>
      </c>
      <c r="E2062" s="937">
        <v>46244</v>
      </c>
      <c r="F2062" s="937">
        <v>46240</v>
      </c>
      <c r="G2062" s="937">
        <v>46294</v>
      </c>
      <c r="H2062" s="937">
        <v>0</v>
      </c>
      <c r="I2062" s="936">
        <v>0</v>
      </c>
      <c r="J2062" s="936">
        <v>0</v>
      </c>
      <c r="K2062" s="939">
        <v>1</v>
      </c>
      <c r="L2062" s="939">
        <v>1</v>
      </c>
      <c r="M2062" s="936">
        <v>0</v>
      </c>
      <c r="N2062" s="936">
        <v>0</v>
      </c>
      <c r="O2062" s="936">
        <v>0</v>
      </c>
      <c r="P2062" s="936" t="s">
        <v>364</v>
      </c>
      <c r="Q2062" s="936">
        <v>1</v>
      </c>
      <c r="R2062" s="936">
        <v>1</v>
      </c>
      <c r="S2062" s="936">
        <v>0</v>
      </c>
      <c r="T2062" s="936">
        <v>0</v>
      </c>
    </row>
    <row r="2063" spans="1:20" outlineLevel="5">
      <c r="A2063" s="936" t="s">
        <v>3408</v>
      </c>
      <c r="B2063" s="936" t="s">
        <v>3075</v>
      </c>
      <c r="C2063" s="936">
        <v>25</v>
      </c>
      <c r="D2063" s="937">
        <v>46216</v>
      </c>
      <c r="E2063" s="937">
        <v>46244</v>
      </c>
      <c r="F2063" s="937">
        <v>46226</v>
      </c>
      <c r="G2063" s="937">
        <v>46295</v>
      </c>
      <c r="H2063" s="937">
        <v>0</v>
      </c>
      <c r="I2063" s="937">
        <v>0</v>
      </c>
      <c r="J2063" s="937">
        <v>0</v>
      </c>
      <c r="K2063" s="939">
        <v>1</v>
      </c>
      <c r="L2063" s="939">
        <v>1</v>
      </c>
      <c r="M2063" s="936">
        <v>0</v>
      </c>
      <c r="N2063" s="936">
        <v>0</v>
      </c>
      <c r="O2063" s="936">
        <v>0</v>
      </c>
      <c r="P2063" s="936" t="s">
        <v>364</v>
      </c>
      <c r="Q2063" s="936">
        <v>1</v>
      </c>
      <c r="R2063" s="936">
        <v>1</v>
      </c>
      <c r="S2063" s="936">
        <v>0</v>
      </c>
      <c r="T2063" s="936">
        <v>0</v>
      </c>
    </row>
    <row r="2064" spans="1:20" outlineLevel="5">
      <c r="A2064" s="936" t="s">
        <v>3410</v>
      </c>
      <c r="B2064" s="936" t="s">
        <v>3081</v>
      </c>
      <c r="C2064" s="936">
        <v>25</v>
      </c>
      <c r="D2064" s="937">
        <v>46216</v>
      </c>
      <c r="E2064" s="937">
        <v>46244</v>
      </c>
      <c r="F2064" s="937">
        <v>46261</v>
      </c>
      <c r="G2064" s="937">
        <v>46294</v>
      </c>
      <c r="H2064" s="937">
        <v>0</v>
      </c>
      <c r="I2064" s="936">
        <v>0</v>
      </c>
      <c r="J2064" s="936">
        <v>0</v>
      </c>
      <c r="K2064" s="939">
        <v>1</v>
      </c>
      <c r="L2064" s="939">
        <v>1</v>
      </c>
      <c r="M2064" s="936">
        <v>0</v>
      </c>
      <c r="N2064" s="936">
        <v>0</v>
      </c>
      <c r="O2064" s="936">
        <v>0</v>
      </c>
      <c r="P2064" s="936" t="s">
        <v>364</v>
      </c>
      <c r="Q2064" s="936">
        <v>1</v>
      </c>
      <c r="R2064" s="936">
        <v>1</v>
      </c>
      <c r="S2064" s="936">
        <v>0</v>
      </c>
      <c r="T2064" s="936">
        <v>0</v>
      </c>
    </row>
    <row r="2065" spans="1:20" outlineLevel="5">
      <c r="A2065" s="936" t="s">
        <v>3411</v>
      </c>
      <c r="B2065" s="936" t="s">
        <v>3084</v>
      </c>
      <c r="C2065" s="936">
        <v>25</v>
      </c>
      <c r="D2065" s="937">
        <v>46216</v>
      </c>
      <c r="E2065" s="937">
        <v>46244</v>
      </c>
      <c r="F2065" s="937">
        <v>46261</v>
      </c>
      <c r="G2065" s="937">
        <v>46295</v>
      </c>
      <c r="H2065" s="937">
        <v>0</v>
      </c>
      <c r="I2065" s="937">
        <v>0</v>
      </c>
      <c r="J2065" s="937">
        <v>0</v>
      </c>
      <c r="K2065" s="939">
        <v>1</v>
      </c>
      <c r="L2065" s="939">
        <v>1</v>
      </c>
      <c r="M2065" s="936">
        <v>0</v>
      </c>
      <c r="N2065" s="936">
        <v>0</v>
      </c>
      <c r="O2065" s="936">
        <v>0</v>
      </c>
      <c r="P2065" s="936" t="s">
        <v>364</v>
      </c>
      <c r="Q2065" s="936">
        <v>1</v>
      </c>
      <c r="R2065" s="936">
        <v>1</v>
      </c>
      <c r="S2065" s="936">
        <v>0</v>
      </c>
      <c r="T2065" s="936">
        <v>0</v>
      </c>
    </row>
    <row r="2066" spans="1:20" outlineLevel="5">
      <c r="A2066" s="1000" t="s">
        <v>3412</v>
      </c>
      <c r="B2066" s="1000" t="s">
        <v>3087</v>
      </c>
      <c r="C2066" s="1000">
        <v>25</v>
      </c>
      <c r="D2066" s="1001">
        <v>46216</v>
      </c>
      <c r="E2066" s="1001">
        <v>46244</v>
      </c>
      <c r="F2066" s="1001">
        <v>46261</v>
      </c>
      <c r="G2066" s="1001">
        <v>46295</v>
      </c>
      <c r="H2066" s="1002">
        <v>0</v>
      </c>
      <c r="I2066" s="1002">
        <v>0</v>
      </c>
      <c r="J2066" s="1002">
        <v>0</v>
      </c>
      <c r="K2066" s="1003">
        <v>1</v>
      </c>
      <c r="L2066" s="1003">
        <v>1</v>
      </c>
      <c r="M2066" s="1002">
        <v>0</v>
      </c>
      <c r="N2066" s="1000">
        <v>0</v>
      </c>
      <c r="O2066" s="1000">
        <v>0</v>
      </c>
      <c r="P2066" s="1002" t="s">
        <v>364</v>
      </c>
      <c r="Q2066" s="1000">
        <v>1</v>
      </c>
      <c r="R2066" s="1000">
        <v>1</v>
      </c>
      <c r="S2066" s="1000">
        <v>0</v>
      </c>
      <c r="T2066" s="1000">
        <v>0</v>
      </c>
    </row>
    <row r="2067" spans="1:20" outlineLevel="5">
      <c r="A2067" s="1000" t="s">
        <v>3409</v>
      </c>
      <c r="B2067" s="1000" t="s">
        <v>3078</v>
      </c>
      <c r="C2067" s="1000">
        <v>6</v>
      </c>
      <c r="D2067" s="1001">
        <v>46221</v>
      </c>
      <c r="E2067" s="1001">
        <v>46226</v>
      </c>
      <c r="F2067" s="1001">
        <v>46261</v>
      </c>
      <c r="G2067" s="1001">
        <v>46292</v>
      </c>
      <c r="H2067" s="1002">
        <v>0</v>
      </c>
      <c r="I2067" s="1002">
        <v>0</v>
      </c>
      <c r="J2067" s="1002">
        <v>0</v>
      </c>
      <c r="K2067" s="1003">
        <v>1</v>
      </c>
      <c r="L2067" s="1003">
        <v>1</v>
      </c>
      <c r="M2067" s="1002">
        <v>0</v>
      </c>
      <c r="N2067" s="1000">
        <v>0</v>
      </c>
      <c r="O2067" s="1000">
        <v>0</v>
      </c>
      <c r="P2067" s="1002" t="s">
        <v>364</v>
      </c>
      <c r="Q2067" s="1000">
        <v>1</v>
      </c>
      <c r="R2067" s="1000">
        <v>1</v>
      </c>
      <c r="S2067" s="1000">
        <v>0</v>
      </c>
      <c r="T2067" s="1000">
        <v>0</v>
      </c>
    </row>
    <row r="2068" spans="1:20" outlineLevel="3">
      <c r="A2068" s="967" t="s">
        <v>857</v>
      </c>
      <c r="B2068" s="967"/>
      <c r="C2068" s="967">
        <v>94</v>
      </c>
      <c r="D2068" s="968">
        <v>46148</v>
      </c>
      <c r="E2068" s="968">
        <v>46261</v>
      </c>
      <c r="F2068" s="968">
        <v>46148</v>
      </c>
      <c r="G2068" s="968"/>
      <c r="H2068" s="969">
        <v>2561939.8199999998</v>
      </c>
      <c r="I2068" s="969">
        <v>2161684.91</v>
      </c>
      <c r="J2068" s="969">
        <v>2561939.8199999998</v>
      </c>
      <c r="K2068" s="971">
        <v>1</v>
      </c>
      <c r="L2068" s="971">
        <v>0.84379999999999999</v>
      </c>
      <c r="M2068" s="969">
        <v>0</v>
      </c>
      <c r="N2068" s="967">
        <v>0</v>
      </c>
      <c r="O2068" s="967">
        <v>0</v>
      </c>
      <c r="P2068" s="969"/>
      <c r="Q2068" s="967">
        <v>45</v>
      </c>
      <c r="R2068" s="967">
        <v>29</v>
      </c>
      <c r="S2068" s="967">
        <v>16</v>
      </c>
      <c r="T2068" s="967">
        <v>0</v>
      </c>
    </row>
    <row r="2069" spans="1:20" outlineLevel="4">
      <c r="A2069" s="981" t="s">
        <v>609</v>
      </c>
      <c r="B2069" s="981"/>
      <c r="C2069" s="981">
        <v>76</v>
      </c>
      <c r="D2069" s="982">
        <v>46148</v>
      </c>
      <c r="E2069" s="982">
        <v>46240</v>
      </c>
      <c r="F2069" s="982">
        <v>46148</v>
      </c>
      <c r="G2069" s="982"/>
      <c r="H2069" s="983">
        <v>138827.51999999999</v>
      </c>
      <c r="I2069" s="983">
        <v>137434.65</v>
      </c>
      <c r="J2069" s="983">
        <v>138827.51999999999</v>
      </c>
      <c r="K2069" s="984">
        <v>1</v>
      </c>
      <c r="L2069" s="984">
        <v>0.99</v>
      </c>
      <c r="M2069" s="983">
        <v>0</v>
      </c>
      <c r="N2069" s="981">
        <v>0</v>
      </c>
      <c r="O2069" s="981">
        <v>0</v>
      </c>
      <c r="P2069" s="983"/>
      <c r="Q2069" s="981">
        <v>6</v>
      </c>
      <c r="R2069" s="981">
        <v>5</v>
      </c>
      <c r="S2069" s="981">
        <v>1</v>
      </c>
      <c r="T2069" s="981">
        <v>0</v>
      </c>
    </row>
    <row r="2070" spans="1:20" outlineLevel="5">
      <c r="A2070" s="936" t="s">
        <v>2078</v>
      </c>
      <c r="B2070" s="936" t="s">
        <v>3099</v>
      </c>
      <c r="C2070" s="936">
        <v>39</v>
      </c>
      <c r="D2070" s="937">
        <v>46148</v>
      </c>
      <c r="E2070" s="937">
        <v>46197</v>
      </c>
      <c r="F2070" s="937">
        <v>46148</v>
      </c>
      <c r="G2070" s="937">
        <v>46197</v>
      </c>
      <c r="H2070" s="938">
        <v>20892.98</v>
      </c>
      <c r="I2070" s="938">
        <v>20892.98</v>
      </c>
      <c r="J2070" s="938">
        <v>20892.98</v>
      </c>
      <c r="K2070" s="939">
        <v>1</v>
      </c>
      <c r="L2070" s="939">
        <v>1</v>
      </c>
      <c r="M2070" s="938">
        <v>0</v>
      </c>
      <c r="N2070" s="936">
        <v>0</v>
      </c>
      <c r="O2070" s="936">
        <v>0</v>
      </c>
      <c r="P2070" s="938" t="s">
        <v>364</v>
      </c>
      <c r="Q2070" s="936">
        <v>1</v>
      </c>
      <c r="R2070" s="936">
        <v>1</v>
      </c>
      <c r="S2070" s="936">
        <v>0</v>
      </c>
      <c r="T2070" s="936">
        <v>0</v>
      </c>
    </row>
    <row r="2071" spans="1:20" outlineLevel="5">
      <c r="A2071" s="936" t="s">
        <v>2079</v>
      </c>
      <c r="B2071" s="936" t="s">
        <v>3102</v>
      </c>
      <c r="C2071" s="936">
        <v>39</v>
      </c>
      <c r="D2071" s="937">
        <v>46148</v>
      </c>
      <c r="E2071" s="937">
        <v>46197</v>
      </c>
      <c r="F2071" s="937">
        <v>46148</v>
      </c>
      <c r="G2071" s="937">
        <v>46197</v>
      </c>
      <c r="H2071" s="938">
        <v>11381.45</v>
      </c>
      <c r="I2071" s="938">
        <v>11381.45</v>
      </c>
      <c r="J2071" s="938">
        <v>11381.45</v>
      </c>
      <c r="K2071" s="939">
        <v>1</v>
      </c>
      <c r="L2071" s="939">
        <v>1</v>
      </c>
      <c r="M2071" s="938">
        <v>0</v>
      </c>
      <c r="N2071" s="936">
        <v>0</v>
      </c>
      <c r="O2071" s="936">
        <v>0</v>
      </c>
      <c r="P2071" s="938" t="s">
        <v>364</v>
      </c>
      <c r="Q2071" s="936">
        <v>1</v>
      </c>
      <c r="R2071" s="936">
        <v>1</v>
      </c>
      <c r="S2071" s="936">
        <v>0</v>
      </c>
      <c r="T2071" s="936">
        <v>0</v>
      </c>
    </row>
    <row r="2072" spans="1:20" outlineLevel="5">
      <c r="A2072" s="936" t="s">
        <v>2077</v>
      </c>
      <c r="B2072" s="936" t="s">
        <v>3096</v>
      </c>
      <c r="C2072" s="936">
        <v>39</v>
      </c>
      <c r="D2072" s="937">
        <v>46148</v>
      </c>
      <c r="E2072" s="937">
        <v>46197</v>
      </c>
      <c r="F2072" s="937">
        <v>46148</v>
      </c>
      <c r="G2072" s="937">
        <v>46197</v>
      </c>
      <c r="H2072" s="938">
        <v>56870.1</v>
      </c>
      <c r="I2072" s="938">
        <v>56870.1</v>
      </c>
      <c r="J2072" s="938">
        <v>56870.1</v>
      </c>
      <c r="K2072" s="939">
        <v>1</v>
      </c>
      <c r="L2072" s="939">
        <v>1</v>
      </c>
      <c r="M2072" s="938">
        <v>0</v>
      </c>
      <c r="N2072" s="936">
        <v>0</v>
      </c>
      <c r="O2072" s="936">
        <v>0</v>
      </c>
      <c r="P2072" s="938" t="s">
        <v>364</v>
      </c>
      <c r="Q2072" s="936">
        <v>1</v>
      </c>
      <c r="R2072" s="936">
        <v>1</v>
      </c>
      <c r="S2072" s="936">
        <v>0</v>
      </c>
      <c r="T2072" s="936">
        <v>0</v>
      </c>
    </row>
    <row r="2073" spans="1:20" outlineLevel="5">
      <c r="A2073" s="936" t="s">
        <v>3415</v>
      </c>
      <c r="B2073" s="936" t="s">
        <v>3104</v>
      </c>
      <c r="C2073" s="936">
        <v>5</v>
      </c>
      <c r="D2073" s="937">
        <v>46205</v>
      </c>
      <c r="E2073" s="937">
        <v>46210</v>
      </c>
      <c r="F2073" s="937">
        <v>46226</v>
      </c>
      <c r="G2073" s="937">
        <v>46284</v>
      </c>
      <c r="H2073" s="938">
        <v>11381.45</v>
      </c>
      <c r="I2073" s="938">
        <v>11381.45</v>
      </c>
      <c r="J2073" s="938">
        <v>11381.45</v>
      </c>
      <c r="K2073" s="939">
        <v>1</v>
      </c>
      <c r="L2073" s="939">
        <v>1</v>
      </c>
      <c r="M2073" s="938">
        <v>0</v>
      </c>
      <c r="N2073" s="936">
        <v>0</v>
      </c>
      <c r="O2073" s="936">
        <v>0</v>
      </c>
      <c r="P2073" s="938" t="s">
        <v>364</v>
      </c>
      <c r="Q2073" s="936">
        <v>1</v>
      </c>
      <c r="R2073" s="936">
        <v>1</v>
      </c>
      <c r="S2073" s="936">
        <v>0</v>
      </c>
      <c r="T2073" s="936">
        <v>0</v>
      </c>
    </row>
    <row r="2074" spans="1:20" outlineLevel="5">
      <c r="A2074" s="996" t="s">
        <v>3414</v>
      </c>
      <c r="B2074" s="996" t="s">
        <v>3101</v>
      </c>
      <c r="C2074" s="996">
        <v>12</v>
      </c>
      <c r="D2074" s="997">
        <v>46228</v>
      </c>
      <c r="E2074" s="997">
        <v>46240</v>
      </c>
      <c r="F2074" s="997">
        <v>46248</v>
      </c>
      <c r="G2074" s="997"/>
      <c r="H2074" s="998">
        <v>13928.65</v>
      </c>
      <c r="I2074" s="998">
        <v>12535.79</v>
      </c>
      <c r="J2074" s="998">
        <v>13928.65</v>
      </c>
      <c r="K2074" s="1005">
        <v>1</v>
      </c>
      <c r="L2074" s="1005">
        <v>0.9</v>
      </c>
      <c r="M2074" s="998">
        <v>0</v>
      </c>
      <c r="N2074" s="996">
        <v>0</v>
      </c>
      <c r="O2074" s="996">
        <v>0</v>
      </c>
      <c r="P2074" s="998" t="s">
        <v>364</v>
      </c>
      <c r="Q2074" s="996">
        <v>1</v>
      </c>
      <c r="R2074" s="996">
        <v>0</v>
      </c>
      <c r="S2074" s="996">
        <v>1</v>
      </c>
      <c r="T2074" s="996">
        <v>0</v>
      </c>
    </row>
    <row r="2075" spans="1:20" outlineLevel="5">
      <c r="A2075" s="936" t="s">
        <v>3413</v>
      </c>
      <c r="B2075" s="936" t="s">
        <v>3098</v>
      </c>
      <c r="C2075" s="936">
        <v>12</v>
      </c>
      <c r="D2075" s="937">
        <v>46228</v>
      </c>
      <c r="E2075" s="937">
        <v>46240</v>
      </c>
      <c r="F2075" s="937">
        <v>46240</v>
      </c>
      <c r="G2075" s="937">
        <v>46293</v>
      </c>
      <c r="H2075" s="938">
        <v>24372.9</v>
      </c>
      <c r="I2075" s="938">
        <v>24372.9</v>
      </c>
      <c r="J2075" s="938">
        <v>24372.9</v>
      </c>
      <c r="K2075" s="939">
        <v>1</v>
      </c>
      <c r="L2075" s="939">
        <v>1</v>
      </c>
      <c r="M2075" s="938">
        <v>0</v>
      </c>
      <c r="N2075" s="936">
        <v>0</v>
      </c>
      <c r="O2075" s="936">
        <v>0</v>
      </c>
      <c r="P2075" s="938" t="s">
        <v>364</v>
      </c>
      <c r="Q2075" s="936">
        <v>1</v>
      </c>
      <c r="R2075" s="936">
        <v>1</v>
      </c>
      <c r="S2075" s="936">
        <v>0</v>
      </c>
      <c r="T2075" s="936">
        <v>0</v>
      </c>
    </row>
    <row r="2076" spans="1:20" outlineLevel="4">
      <c r="A2076" s="981" t="s">
        <v>616</v>
      </c>
      <c r="B2076" s="981"/>
      <c r="C2076" s="981">
        <v>94</v>
      </c>
      <c r="D2076" s="982">
        <v>46148</v>
      </c>
      <c r="E2076" s="982">
        <v>46261</v>
      </c>
      <c r="F2076" s="982">
        <v>46148</v>
      </c>
      <c r="G2076" s="982"/>
      <c r="H2076" s="983">
        <v>2148961.86</v>
      </c>
      <c r="I2076" s="983">
        <v>1759714.44</v>
      </c>
      <c r="J2076" s="983">
        <v>2148961.86</v>
      </c>
      <c r="K2076" s="984">
        <v>1</v>
      </c>
      <c r="L2076" s="984">
        <v>0.81889999999999996</v>
      </c>
      <c r="M2076" s="983">
        <v>0</v>
      </c>
      <c r="N2076" s="981">
        <v>0</v>
      </c>
      <c r="O2076" s="981">
        <v>0</v>
      </c>
      <c r="P2076" s="983"/>
      <c r="Q2076" s="981">
        <v>9</v>
      </c>
      <c r="R2076" s="981">
        <v>4</v>
      </c>
      <c r="S2076" s="981">
        <v>5</v>
      </c>
      <c r="T2076" s="981">
        <v>0</v>
      </c>
    </row>
    <row r="2077" spans="1:20" outlineLevel="5">
      <c r="A2077" s="936" t="s">
        <v>2080</v>
      </c>
      <c r="B2077" s="936" t="s">
        <v>3105</v>
      </c>
      <c r="C2077" s="936">
        <v>39</v>
      </c>
      <c r="D2077" s="937">
        <v>46148</v>
      </c>
      <c r="E2077" s="937">
        <v>46197</v>
      </c>
      <c r="F2077" s="937">
        <v>46148</v>
      </c>
      <c r="G2077" s="937">
        <v>46197</v>
      </c>
      <c r="H2077" s="938">
        <v>58731.75</v>
      </c>
      <c r="I2077" s="938">
        <v>58731.75</v>
      </c>
      <c r="J2077" s="938">
        <v>58731.75</v>
      </c>
      <c r="K2077" s="939">
        <v>1</v>
      </c>
      <c r="L2077" s="939">
        <v>1</v>
      </c>
      <c r="M2077" s="938">
        <v>0</v>
      </c>
      <c r="N2077" s="936">
        <v>0</v>
      </c>
      <c r="O2077" s="936">
        <v>0</v>
      </c>
      <c r="P2077" s="938" t="s">
        <v>364</v>
      </c>
      <c r="Q2077" s="936">
        <v>1</v>
      </c>
      <c r="R2077" s="936">
        <v>1</v>
      </c>
      <c r="S2077" s="936">
        <v>0</v>
      </c>
      <c r="T2077" s="936">
        <v>0</v>
      </c>
    </row>
    <row r="2078" spans="1:20" outlineLevel="5">
      <c r="A2078" s="936" t="s">
        <v>2081</v>
      </c>
      <c r="B2078" s="936" t="s">
        <v>3108</v>
      </c>
      <c r="C2078" s="936">
        <v>39</v>
      </c>
      <c r="D2078" s="937">
        <v>46148</v>
      </c>
      <c r="E2078" s="937">
        <v>46197</v>
      </c>
      <c r="F2078" s="937">
        <v>46148</v>
      </c>
      <c r="G2078" s="937">
        <v>46197</v>
      </c>
      <c r="H2078" s="938">
        <v>10152</v>
      </c>
      <c r="I2078" s="938">
        <v>10152</v>
      </c>
      <c r="J2078" s="938">
        <v>10152</v>
      </c>
      <c r="K2078" s="939">
        <v>1</v>
      </c>
      <c r="L2078" s="939">
        <v>1</v>
      </c>
      <c r="M2078" s="938">
        <v>0</v>
      </c>
      <c r="N2078" s="936">
        <v>0</v>
      </c>
      <c r="O2078" s="936">
        <v>0</v>
      </c>
      <c r="P2078" s="938" t="s">
        <v>364</v>
      </c>
      <c r="Q2078" s="936">
        <v>1</v>
      </c>
      <c r="R2078" s="936">
        <v>1</v>
      </c>
      <c r="S2078" s="936">
        <v>0</v>
      </c>
      <c r="T2078" s="936">
        <v>0</v>
      </c>
    </row>
    <row r="2079" spans="1:20" outlineLevel="5">
      <c r="A2079" s="936" t="s">
        <v>2082</v>
      </c>
      <c r="B2079" s="936" t="s">
        <v>3143</v>
      </c>
      <c r="C2079" s="936">
        <v>39</v>
      </c>
      <c r="D2079" s="937">
        <v>46148</v>
      </c>
      <c r="E2079" s="937">
        <v>46197</v>
      </c>
      <c r="F2079" s="937">
        <v>46148</v>
      </c>
      <c r="G2079" s="937">
        <v>46197</v>
      </c>
      <c r="H2079" s="938">
        <v>26778.6</v>
      </c>
      <c r="I2079" s="938">
        <v>26778.6</v>
      </c>
      <c r="J2079" s="938">
        <v>26778.6</v>
      </c>
      <c r="K2079" s="939">
        <v>1</v>
      </c>
      <c r="L2079" s="939">
        <v>1</v>
      </c>
      <c r="M2079" s="938">
        <v>0</v>
      </c>
      <c r="N2079" s="936">
        <v>0</v>
      </c>
      <c r="O2079" s="936">
        <v>0</v>
      </c>
      <c r="P2079" s="938" t="s">
        <v>364</v>
      </c>
      <c r="Q2079" s="936">
        <v>1</v>
      </c>
      <c r="R2079" s="936">
        <v>1</v>
      </c>
      <c r="S2079" s="936">
        <v>0</v>
      </c>
      <c r="T2079" s="936">
        <v>0</v>
      </c>
    </row>
    <row r="2080" spans="1:20" outlineLevel="5">
      <c r="A2080" s="936" t="s">
        <v>2083</v>
      </c>
      <c r="B2080" s="936" t="s">
        <v>3114</v>
      </c>
      <c r="C2080" s="936">
        <v>39</v>
      </c>
      <c r="D2080" s="937">
        <v>46148</v>
      </c>
      <c r="E2080" s="937">
        <v>46197</v>
      </c>
      <c r="F2080" s="937">
        <v>46148</v>
      </c>
      <c r="G2080" s="937">
        <v>46197</v>
      </c>
      <c r="H2080" s="938">
        <v>39487.5</v>
      </c>
      <c r="I2080" s="938">
        <v>39487.5</v>
      </c>
      <c r="J2080" s="938">
        <v>39487.5</v>
      </c>
      <c r="K2080" s="939">
        <v>1</v>
      </c>
      <c r="L2080" s="939">
        <v>1</v>
      </c>
      <c r="M2080" s="938">
        <v>0</v>
      </c>
      <c r="N2080" s="936">
        <v>0</v>
      </c>
      <c r="O2080" s="936">
        <v>0</v>
      </c>
      <c r="P2080" s="938" t="s">
        <v>364</v>
      </c>
      <c r="Q2080" s="936">
        <v>1</v>
      </c>
      <c r="R2080" s="936">
        <v>1</v>
      </c>
      <c r="S2080" s="936">
        <v>0</v>
      </c>
      <c r="T2080" s="936">
        <v>0</v>
      </c>
    </row>
    <row r="2081" spans="1:20" outlineLevel="5">
      <c r="A2081" s="936" t="s">
        <v>3416</v>
      </c>
      <c r="B2081" s="936" t="s">
        <v>3107</v>
      </c>
      <c r="C2081" s="936">
        <v>12</v>
      </c>
      <c r="D2081" s="937">
        <v>46228</v>
      </c>
      <c r="E2081" s="937">
        <v>46240</v>
      </c>
      <c r="F2081" s="937">
        <v>46248</v>
      </c>
      <c r="G2081" s="937"/>
      <c r="H2081" s="938">
        <v>58731.75</v>
      </c>
      <c r="I2081" s="938">
        <v>52858.58</v>
      </c>
      <c r="J2081" s="938">
        <v>58731.75</v>
      </c>
      <c r="K2081" s="939">
        <v>1</v>
      </c>
      <c r="L2081" s="939">
        <v>0.9</v>
      </c>
      <c r="M2081" s="938">
        <v>0</v>
      </c>
      <c r="N2081" s="936">
        <v>0</v>
      </c>
      <c r="O2081" s="936">
        <v>0</v>
      </c>
      <c r="P2081" s="938" t="s">
        <v>364</v>
      </c>
      <c r="Q2081" s="936">
        <v>1</v>
      </c>
      <c r="R2081" s="936">
        <v>0</v>
      </c>
      <c r="S2081" s="936">
        <v>1</v>
      </c>
      <c r="T2081" s="936">
        <v>0</v>
      </c>
    </row>
    <row r="2082" spans="1:20" outlineLevel="5">
      <c r="A2082" s="936" t="s">
        <v>3417</v>
      </c>
      <c r="B2082" s="936" t="s">
        <v>3110</v>
      </c>
      <c r="C2082" s="936">
        <v>12</v>
      </c>
      <c r="D2082" s="937">
        <v>46228</v>
      </c>
      <c r="E2082" s="937">
        <v>46240</v>
      </c>
      <c r="F2082" s="937">
        <v>46248</v>
      </c>
      <c r="G2082" s="937"/>
      <c r="H2082" s="938">
        <v>10152</v>
      </c>
      <c r="I2082" s="938">
        <v>9136.7999999999993</v>
      </c>
      <c r="J2082" s="938">
        <v>10152</v>
      </c>
      <c r="K2082" s="939">
        <v>1</v>
      </c>
      <c r="L2082" s="939">
        <v>0.9</v>
      </c>
      <c r="M2082" s="938">
        <v>0</v>
      </c>
      <c r="N2082" s="936">
        <v>0</v>
      </c>
      <c r="O2082" s="936">
        <v>0</v>
      </c>
      <c r="P2082" s="938" t="s">
        <v>364</v>
      </c>
      <c r="Q2082" s="936">
        <v>1</v>
      </c>
      <c r="R2082" s="936">
        <v>0</v>
      </c>
      <c r="S2082" s="936">
        <v>1</v>
      </c>
      <c r="T2082" s="936">
        <v>0</v>
      </c>
    </row>
    <row r="2083" spans="1:20" outlineLevel="5">
      <c r="A2083" s="936" t="s">
        <v>3418</v>
      </c>
      <c r="B2083" s="936" t="s">
        <v>3145</v>
      </c>
      <c r="C2083" s="936">
        <v>12</v>
      </c>
      <c r="D2083" s="937">
        <v>46228</v>
      </c>
      <c r="E2083" s="937">
        <v>46240</v>
      </c>
      <c r="F2083" s="937">
        <v>46248</v>
      </c>
      <c r="G2083" s="937"/>
      <c r="H2083" s="938">
        <v>26778.6</v>
      </c>
      <c r="I2083" s="938">
        <v>24100.74</v>
      </c>
      <c r="J2083" s="938">
        <v>26778.6</v>
      </c>
      <c r="K2083" s="939">
        <v>1</v>
      </c>
      <c r="L2083" s="939">
        <v>0.9</v>
      </c>
      <c r="M2083" s="938">
        <v>0</v>
      </c>
      <c r="N2083" s="936">
        <v>0</v>
      </c>
      <c r="O2083" s="936">
        <v>0</v>
      </c>
      <c r="P2083" s="938" t="s">
        <v>364</v>
      </c>
      <c r="Q2083" s="936">
        <v>1</v>
      </c>
      <c r="R2083" s="936">
        <v>0</v>
      </c>
      <c r="S2083" s="936">
        <v>1</v>
      </c>
      <c r="T2083" s="936">
        <v>0</v>
      </c>
    </row>
    <row r="2084" spans="1:20" outlineLevel="5">
      <c r="A2084" s="996" t="s">
        <v>3419</v>
      </c>
      <c r="B2084" s="996" t="s">
        <v>3116</v>
      </c>
      <c r="C2084" s="996">
        <v>12</v>
      </c>
      <c r="D2084" s="997">
        <v>46228</v>
      </c>
      <c r="E2084" s="997">
        <v>46240</v>
      </c>
      <c r="F2084" s="997">
        <v>46240</v>
      </c>
      <c r="G2084" s="997"/>
      <c r="H2084" s="998">
        <v>39487.5</v>
      </c>
      <c r="I2084" s="998">
        <v>35538.75</v>
      </c>
      <c r="J2084" s="998">
        <v>39487.5</v>
      </c>
      <c r="K2084" s="999">
        <v>1</v>
      </c>
      <c r="L2084" s="999">
        <v>0.9</v>
      </c>
      <c r="M2084" s="998">
        <v>0</v>
      </c>
      <c r="N2084" s="996">
        <v>0</v>
      </c>
      <c r="O2084" s="996">
        <v>0</v>
      </c>
      <c r="P2084" s="998" t="s">
        <v>364</v>
      </c>
      <c r="Q2084" s="996">
        <v>1</v>
      </c>
      <c r="R2084" s="996">
        <v>0</v>
      </c>
      <c r="S2084" s="996">
        <v>1</v>
      </c>
      <c r="T2084" s="996">
        <v>0</v>
      </c>
    </row>
    <row r="2085" spans="1:20" outlineLevel="5">
      <c r="A2085" s="936" t="s">
        <v>2084</v>
      </c>
      <c r="B2085" s="936" t="s">
        <v>626</v>
      </c>
      <c r="C2085" s="936">
        <v>10</v>
      </c>
      <c r="D2085" s="937">
        <v>46251</v>
      </c>
      <c r="E2085" s="937">
        <v>46261</v>
      </c>
      <c r="F2085" s="937">
        <v>46313</v>
      </c>
      <c r="G2085" s="937"/>
      <c r="H2085" s="938">
        <v>1878662.16</v>
      </c>
      <c r="I2085" s="938">
        <v>1502929.73</v>
      </c>
      <c r="J2085" s="938">
        <v>1878662.16</v>
      </c>
      <c r="K2085" s="939">
        <v>1</v>
      </c>
      <c r="L2085" s="939">
        <v>0.8</v>
      </c>
      <c r="M2085" s="938">
        <v>0</v>
      </c>
      <c r="N2085" s="936">
        <v>0</v>
      </c>
      <c r="O2085" s="936">
        <v>0</v>
      </c>
      <c r="P2085" s="938" t="s">
        <v>367</v>
      </c>
      <c r="Q2085" s="936">
        <v>1</v>
      </c>
      <c r="R2085" s="936">
        <v>0</v>
      </c>
      <c r="S2085" s="936">
        <v>1</v>
      </c>
      <c r="T2085" s="936">
        <v>0</v>
      </c>
    </row>
    <row r="2086" spans="1:20" outlineLevel="4">
      <c r="A2086" s="981" t="s">
        <v>627</v>
      </c>
      <c r="B2086" s="981"/>
      <c r="C2086" s="981">
        <v>49</v>
      </c>
      <c r="D2086" s="982">
        <v>46148</v>
      </c>
      <c r="E2086" s="982">
        <v>46209</v>
      </c>
      <c r="F2086" s="982">
        <v>46148</v>
      </c>
      <c r="G2086" s="982">
        <v>46208</v>
      </c>
      <c r="H2086" s="983">
        <v>12757.5</v>
      </c>
      <c r="I2086" s="983">
        <v>12757.5</v>
      </c>
      <c r="J2086" s="983">
        <v>12757.5</v>
      </c>
      <c r="K2086" s="984">
        <v>1</v>
      </c>
      <c r="L2086" s="984">
        <v>1</v>
      </c>
      <c r="M2086" s="983">
        <v>0</v>
      </c>
      <c r="N2086" s="981">
        <v>0</v>
      </c>
      <c r="O2086" s="981">
        <v>0</v>
      </c>
      <c r="P2086" s="983"/>
      <c r="Q2086" s="981">
        <v>2</v>
      </c>
      <c r="R2086" s="981">
        <v>2</v>
      </c>
      <c r="S2086" s="981">
        <v>0</v>
      </c>
      <c r="T2086" s="981">
        <v>0</v>
      </c>
    </row>
    <row r="2087" spans="1:20" outlineLevel="5">
      <c r="A2087" s="1006" t="s">
        <v>2085</v>
      </c>
      <c r="B2087" s="1006" t="s">
        <v>3117</v>
      </c>
      <c r="C2087" s="1006">
        <v>39</v>
      </c>
      <c r="D2087" s="1007">
        <v>46148</v>
      </c>
      <c r="E2087" s="1007">
        <v>46197</v>
      </c>
      <c r="F2087" s="1007">
        <v>46148</v>
      </c>
      <c r="G2087" s="1007">
        <v>46197</v>
      </c>
      <c r="H2087" s="1008">
        <v>8930.25</v>
      </c>
      <c r="I2087" s="1008">
        <v>8930.25</v>
      </c>
      <c r="J2087" s="1008">
        <v>8930.25</v>
      </c>
      <c r="K2087" s="1009">
        <v>1</v>
      </c>
      <c r="L2087" s="1009">
        <v>1</v>
      </c>
      <c r="M2087" s="1008">
        <v>0</v>
      </c>
      <c r="N2087" s="1006">
        <v>0</v>
      </c>
      <c r="O2087" s="1006">
        <v>0</v>
      </c>
      <c r="P2087" s="1008" t="s">
        <v>364</v>
      </c>
      <c r="Q2087" s="1006">
        <v>1</v>
      </c>
      <c r="R2087" s="1006">
        <v>1</v>
      </c>
      <c r="S2087" s="1006">
        <v>0</v>
      </c>
      <c r="T2087" s="1006">
        <v>0</v>
      </c>
    </row>
    <row r="2088" spans="1:20" outlineLevel="5">
      <c r="A2088" s="936" t="s">
        <v>3420</v>
      </c>
      <c r="B2088" s="936" t="s">
        <v>3119</v>
      </c>
      <c r="C2088" s="936">
        <v>5</v>
      </c>
      <c r="D2088" s="937">
        <v>46204</v>
      </c>
      <c r="E2088" s="937">
        <v>46209</v>
      </c>
      <c r="F2088" s="937">
        <v>46207</v>
      </c>
      <c r="G2088" s="937">
        <v>46208</v>
      </c>
      <c r="H2088" s="938">
        <v>3827.25</v>
      </c>
      <c r="I2088" s="938">
        <v>3827.25</v>
      </c>
      <c r="J2088" s="938">
        <v>3827.25</v>
      </c>
      <c r="K2088" s="939">
        <v>1</v>
      </c>
      <c r="L2088" s="939">
        <v>1</v>
      </c>
      <c r="M2088" s="936">
        <v>0</v>
      </c>
      <c r="N2088" s="936">
        <v>0</v>
      </c>
      <c r="O2088" s="936">
        <v>0</v>
      </c>
      <c r="P2088" s="936" t="s">
        <v>364</v>
      </c>
      <c r="Q2088" s="936">
        <v>1</v>
      </c>
      <c r="R2088" s="936">
        <v>1</v>
      </c>
      <c r="S2088" s="936">
        <v>0</v>
      </c>
      <c r="T2088" s="936">
        <v>0</v>
      </c>
    </row>
    <row r="2089" spans="1:20" outlineLevel="4">
      <c r="A2089" s="981" t="s">
        <v>630</v>
      </c>
      <c r="B2089" s="981"/>
      <c r="C2089" s="981">
        <v>76</v>
      </c>
      <c r="D2089" s="982">
        <v>46148</v>
      </c>
      <c r="E2089" s="982">
        <v>46240</v>
      </c>
      <c r="F2089" s="982">
        <v>46148</v>
      </c>
      <c r="G2089" s="982"/>
      <c r="H2089" s="983">
        <v>8003.07</v>
      </c>
      <c r="I2089" s="983">
        <v>6974.78</v>
      </c>
      <c r="J2089" s="983">
        <v>8003.07</v>
      </c>
      <c r="K2089" s="984">
        <v>1</v>
      </c>
      <c r="L2089" s="984">
        <v>0.87150000000000005</v>
      </c>
      <c r="M2089" s="981">
        <v>0</v>
      </c>
      <c r="N2089" s="981">
        <v>0</v>
      </c>
      <c r="O2089" s="981">
        <v>0</v>
      </c>
      <c r="P2089" s="981"/>
      <c r="Q2089" s="981">
        <v>4</v>
      </c>
      <c r="R2089" s="981">
        <v>3</v>
      </c>
      <c r="S2089" s="981">
        <v>1</v>
      </c>
      <c r="T2089" s="981">
        <v>0</v>
      </c>
    </row>
    <row r="2090" spans="1:20" outlineLevel="5">
      <c r="A2090" s="936" t="s">
        <v>2086</v>
      </c>
      <c r="B2090" s="936" t="s">
        <v>3052</v>
      </c>
      <c r="C2090" s="936">
        <v>39</v>
      </c>
      <c r="D2090" s="937">
        <v>46148</v>
      </c>
      <c r="E2090" s="937">
        <v>46197</v>
      </c>
      <c r="F2090" s="937">
        <v>46148</v>
      </c>
      <c r="G2090" s="937">
        <v>46197</v>
      </c>
      <c r="H2090" s="938">
        <v>573.89</v>
      </c>
      <c r="I2090" s="938">
        <v>573.89</v>
      </c>
      <c r="J2090" s="938">
        <v>573.89</v>
      </c>
      <c r="K2090" s="939">
        <v>1</v>
      </c>
      <c r="L2090" s="939">
        <v>1</v>
      </c>
      <c r="M2090" s="938">
        <v>0</v>
      </c>
      <c r="N2090" s="936">
        <v>0</v>
      </c>
      <c r="O2090" s="936">
        <v>0</v>
      </c>
      <c r="P2090" s="938" t="s">
        <v>364</v>
      </c>
      <c r="Q2090" s="936">
        <v>1</v>
      </c>
      <c r="R2090" s="936">
        <v>1</v>
      </c>
      <c r="S2090" s="936">
        <v>0</v>
      </c>
      <c r="T2090" s="936">
        <v>0</v>
      </c>
    </row>
    <row r="2091" spans="1:20" outlineLevel="5">
      <c r="A2091" s="936" t="s">
        <v>2087</v>
      </c>
      <c r="B2091" s="936" t="s">
        <v>3055</v>
      </c>
      <c r="C2091" s="936">
        <v>39</v>
      </c>
      <c r="D2091" s="937">
        <v>46148</v>
      </c>
      <c r="E2091" s="937">
        <v>46197</v>
      </c>
      <c r="F2091" s="937">
        <v>46148</v>
      </c>
      <c r="G2091" s="937">
        <v>46197</v>
      </c>
      <c r="H2091" s="937">
        <v>3427.65</v>
      </c>
      <c r="I2091" s="937">
        <v>3427.65</v>
      </c>
      <c r="J2091" s="938">
        <v>3427.65</v>
      </c>
      <c r="K2091" s="939">
        <v>1</v>
      </c>
      <c r="L2091" s="939">
        <v>1</v>
      </c>
      <c r="M2091" s="936">
        <v>0</v>
      </c>
      <c r="N2091" s="936">
        <v>0</v>
      </c>
      <c r="O2091" s="936">
        <v>0</v>
      </c>
      <c r="P2091" s="938" t="s">
        <v>364</v>
      </c>
      <c r="Q2091" s="936">
        <v>1</v>
      </c>
      <c r="R2091" s="936">
        <v>1</v>
      </c>
      <c r="S2091" s="936">
        <v>0</v>
      </c>
      <c r="T2091" s="936">
        <v>0</v>
      </c>
    </row>
    <row r="2092" spans="1:20" outlineLevel="5">
      <c r="A2092" s="996" t="s">
        <v>3421</v>
      </c>
      <c r="B2092" s="996" t="s">
        <v>3054</v>
      </c>
      <c r="C2092" s="996">
        <v>12</v>
      </c>
      <c r="D2092" s="997">
        <v>46228</v>
      </c>
      <c r="E2092" s="997">
        <v>46240</v>
      </c>
      <c r="F2092" s="997">
        <v>46261</v>
      </c>
      <c r="G2092" s="997">
        <v>46310</v>
      </c>
      <c r="H2092" s="998">
        <v>573.89</v>
      </c>
      <c r="I2092" s="998">
        <v>573.89</v>
      </c>
      <c r="J2092" s="998">
        <v>573.89</v>
      </c>
      <c r="K2092" s="999">
        <v>1</v>
      </c>
      <c r="L2092" s="999">
        <v>1</v>
      </c>
      <c r="M2092" s="998">
        <v>0</v>
      </c>
      <c r="N2092" s="996">
        <v>0</v>
      </c>
      <c r="O2092" s="996">
        <v>0</v>
      </c>
      <c r="P2092" s="998" t="s">
        <v>364</v>
      </c>
      <c r="Q2092" s="996">
        <v>1</v>
      </c>
      <c r="R2092" s="996">
        <v>1</v>
      </c>
      <c r="S2092" s="996">
        <v>0</v>
      </c>
      <c r="T2092" s="996">
        <v>0</v>
      </c>
    </row>
    <row r="2093" spans="1:20" outlineLevel="5">
      <c r="A2093" s="936" t="s">
        <v>3422</v>
      </c>
      <c r="B2093" s="936" t="s">
        <v>3057</v>
      </c>
      <c r="C2093" s="936">
        <v>12</v>
      </c>
      <c r="D2093" s="937">
        <v>46228</v>
      </c>
      <c r="E2093" s="937">
        <v>46240</v>
      </c>
      <c r="F2093" s="937">
        <v>46261</v>
      </c>
      <c r="G2093" s="937"/>
      <c r="H2093" s="938">
        <v>3427.65</v>
      </c>
      <c r="I2093" s="938">
        <v>2399.36</v>
      </c>
      <c r="J2093" s="938">
        <v>3427.65</v>
      </c>
      <c r="K2093" s="939">
        <v>1</v>
      </c>
      <c r="L2093" s="939">
        <v>0.7</v>
      </c>
      <c r="M2093" s="938">
        <v>0</v>
      </c>
      <c r="N2093" s="936">
        <v>0</v>
      </c>
      <c r="O2093" s="936">
        <v>0</v>
      </c>
      <c r="P2093" s="938" t="s">
        <v>364</v>
      </c>
      <c r="Q2093" s="936">
        <v>1</v>
      </c>
      <c r="R2093" s="936">
        <v>0</v>
      </c>
      <c r="S2093" s="936">
        <v>1</v>
      </c>
      <c r="T2093" s="936">
        <v>0</v>
      </c>
    </row>
    <row r="2094" spans="1:20" outlineLevel="4">
      <c r="A2094" s="981" t="s">
        <v>635</v>
      </c>
      <c r="B2094" s="981"/>
      <c r="C2094" s="981">
        <v>76</v>
      </c>
      <c r="D2094" s="982">
        <v>46148</v>
      </c>
      <c r="E2094" s="982">
        <v>46240</v>
      </c>
      <c r="F2094" s="982">
        <v>46148</v>
      </c>
      <c r="G2094" s="982">
        <v>46310</v>
      </c>
      <c r="H2094" s="983">
        <v>31985.55</v>
      </c>
      <c r="I2094" s="983">
        <v>31985.55</v>
      </c>
      <c r="J2094" s="983">
        <v>31985.55</v>
      </c>
      <c r="K2094" s="984">
        <v>1</v>
      </c>
      <c r="L2094" s="984">
        <v>1</v>
      </c>
      <c r="M2094" s="981">
        <v>0</v>
      </c>
      <c r="N2094" s="981">
        <v>0</v>
      </c>
      <c r="O2094" s="981">
        <v>0</v>
      </c>
      <c r="P2094" s="983"/>
      <c r="Q2094" s="981">
        <v>4</v>
      </c>
      <c r="R2094" s="981">
        <v>4</v>
      </c>
      <c r="S2094" s="981">
        <v>0</v>
      </c>
      <c r="T2094" s="981">
        <v>0</v>
      </c>
    </row>
    <row r="2095" spans="1:20" outlineLevel="5">
      <c r="A2095" s="936" t="s">
        <v>2088</v>
      </c>
      <c r="B2095" s="936" t="s">
        <v>3058</v>
      </c>
      <c r="C2095" s="936">
        <v>39</v>
      </c>
      <c r="D2095" s="937">
        <v>46148</v>
      </c>
      <c r="E2095" s="937">
        <v>46197</v>
      </c>
      <c r="F2095" s="937">
        <v>46148</v>
      </c>
      <c r="G2095" s="937">
        <v>46197</v>
      </c>
      <c r="H2095" s="938">
        <v>9818.82</v>
      </c>
      <c r="I2095" s="938">
        <v>9818.82</v>
      </c>
      <c r="J2095" s="938">
        <v>9818.82</v>
      </c>
      <c r="K2095" s="939">
        <v>1</v>
      </c>
      <c r="L2095" s="939">
        <v>1</v>
      </c>
      <c r="M2095" s="938">
        <v>0</v>
      </c>
      <c r="N2095" s="936">
        <v>0</v>
      </c>
      <c r="O2095" s="936">
        <v>0</v>
      </c>
      <c r="P2095" s="938" t="s">
        <v>364</v>
      </c>
      <c r="Q2095" s="936">
        <v>1</v>
      </c>
      <c r="R2095" s="936">
        <v>1</v>
      </c>
      <c r="S2095" s="936">
        <v>0</v>
      </c>
      <c r="T2095" s="936">
        <v>0</v>
      </c>
    </row>
    <row r="2096" spans="1:20" outlineLevel="5">
      <c r="A2096" s="936" t="s">
        <v>2089</v>
      </c>
      <c r="B2096" s="936" t="s">
        <v>3061</v>
      </c>
      <c r="C2096" s="936">
        <v>39</v>
      </c>
      <c r="D2096" s="937">
        <v>46148</v>
      </c>
      <c r="E2096" s="937">
        <v>46197</v>
      </c>
      <c r="F2096" s="937">
        <v>46148</v>
      </c>
      <c r="G2096" s="937">
        <v>46197</v>
      </c>
      <c r="H2096" s="938">
        <v>9372.51</v>
      </c>
      <c r="I2096" s="938">
        <v>9372.51</v>
      </c>
      <c r="J2096" s="938">
        <v>9372.51</v>
      </c>
      <c r="K2096" s="939">
        <v>1</v>
      </c>
      <c r="L2096" s="939">
        <v>1</v>
      </c>
      <c r="M2096" s="938">
        <v>0</v>
      </c>
      <c r="N2096" s="936">
        <v>0</v>
      </c>
      <c r="O2096" s="936">
        <v>0</v>
      </c>
      <c r="P2096" s="938" t="s">
        <v>364</v>
      </c>
      <c r="Q2096" s="936">
        <v>1</v>
      </c>
      <c r="R2096" s="936">
        <v>1</v>
      </c>
      <c r="S2096" s="936">
        <v>0</v>
      </c>
      <c r="T2096" s="936">
        <v>0</v>
      </c>
    </row>
    <row r="2097" spans="1:20" outlineLevel="5">
      <c r="A2097" s="996" t="s">
        <v>3423</v>
      </c>
      <c r="B2097" s="996" t="s">
        <v>3060</v>
      </c>
      <c r="C2097" s="996">
        <v>12</v>
      </c>
      <c r="D2097" s="997">
        <v>46228</v>
      </c>
      <c r="E2097" s="997">
        <v>46240</v>
      </c>
      <c r="F2097" s="997">
        <v>46261</v>
      </c>
      <c r="G2097" s="997">
        <v>46291</v>
      </c>
      <c r="H2097" s="998">
        <v>6545.88</v>
      </c>
      <c r="I2097" s="998">
        <v>6545.88</v>
      </c>
      <c r="J2097" s="998">
        <v>6545.88</v>
      </c>
      <c r="K2097" s="999">
        <v>1</v>
      </c>
      <c r="L2097" s="999">
        <v>1</v>
      </c>
      <c r="M2097" s="998">
        <v>0</v>
      </c>
      <c r="N2097" s="996">
        <v>0</v>
      </c>
      <c r="O2097" s="996">
        <v>0</v>
      </c>
      <c r="P2097" s="998" t="s">
        <v>364</v>
      </c>
      <c r="Q2097" s="996">
        <v>1</v>
      </c>
      <c r="R2097" s="996">
        <v>1</v>
      </c>
      <c r="S2097" s="996">
        <v>0</v>
      </c>
      <c r="T2097" s="996">
        <v>0</v>
      </c>
    </row>
    <row r="2098" spans="1:20" outlineLevel="5">
      <c r="A2098" s="936" t="s">
        <v>3424</v>
      </c>
      <c r="B2098" s="936" t="s">
        <v>3063</v>
      </c>
      <c r="C2098" s="936">
        <v>12</v>
      </c>
      <c r="D2098" s="937">
        <v>46228</v>
      </c>
      <c r="E2098" s="937">
        <v>46240</v>
      </c>
      <c r="F2098" s="937">
        <v>46248</v>
      </c>
      <c r="G2098" s="937">
        <v>46310</v>
      </c>
      <c r="H2098" s="938">
        <v>6248.34</v>
      </c>
      <c r="I2098" s="938">
        <v>6248.34</v>
      </c>
      <c r="J2098" s="938">
        <v>6248.34</v>
      </c>
      <c r="K2098" s="939">
        <v>1</v>
      </c>
      <c r="L2098" s="939">
        <v>1</v>
      </c>
      <c r="M2098" s="938">
        <v>0</v>
      </c>
      <c r="N2098" s="936">
        <v>0</v>
      </c>
      <c r="O2098" s="936">
        <v>0</v>
      </c>
      <c r="P2098" s="938" t="s">
        <v>364</v>
      </c>
      <c r="Q2098" s="936">
        <v>1</v>
      </c>
      <c r="R2098" s="936">
        <v>1</v>
      </c>
      <c r="S2098" s="936">
        <v>0</v>
      </c>
      <c r="T2098" s="936">
        <v>0</v>
      </c>
    </row>
    <row r="2099" spans="1:20" outlineLevel="4">
      <c r="A2099" s="981" t="s">
        <v>640</v>
      </c>
      <c r="B2099" s="981"/>
      <c r="C2099" s="981">
        <v>48</v>
      </c>
      <c r="D2099" s="982">
        <v>46148</v>
      </c>
      <c r="E2099" s="982">
        <v>46208</v>
      </c>
      <c r="F2099" s="982">
        <v>46148</v>
      </c>
      <c r="G2099" s="982"/>
      <c r="H2099" s="983">
        <v>61223.85</v>
      </c>
      <c r="I2099" s="983">
        <v>59587.38</v>
      </c>
      <c r="J2099" s="983">
        <v>61223.85</v>
      </c>
      <c r="K2099" s="985">
        <v>1</v>
      </c>
      <c r="L2099" s="984">
        <v>0.97330000000000005</v>
      </c>
      <c r="M2099" s="983">
        <v>0</v>
      </c>
      <c r="N2099" s="981">
        <v>0</v>
      </c>
      <c r="O2099" s="981">
        <v>0</v>
      </c>
      <c r="P2099" s="983"/>
      <c r="Q2099" s="981">
        <v>4</v>
      </c>
      <c r="R2099" s="981">
        <v>3</v>
      </c>
      <c r="S2099" s="981">
        <v>1</v>
      </c>
      <c r="T2099" s="981">
        <v>0</v>
      </c>
    </row>
    <row r="2100" spans="1:20" outlineLevel="5">
      <c r="A2100" s="936" t="s">
        <v>2090</v>
      </c>
      <c r="B2100" s="936" t="s">
        <v>3124</v>
      </c>
      <c r="C2100" s="936">
        <v>39</v>
      </c>
      <c r="D2100" s="937">
        <v>46148</v>
      </c>
      <c r="E2100" s="937">
        <v>46197</v>
      </c>
      <c r="F2100" s="937">
        <v>46148</v>
      </c>
      <c r="G2100" s="937">
        <v>46197</v>
      </c>
      <c r="H2100" s="938">
        <v>12187.26</v>
      </c>
      <c r="I2100" s="938">
        <v>12187.26</v>
      </c>
      <c r="J2100" s="938">
        <v>12187.26</v>
      </c>
      <c r="K2100" s="939">
        <v>1</v>
      </c>
      <c r="L2100" s="939">
        <v>1</v>
      </c>
      <c r="M2100" s="938">
        <v>0</v>
      </c>
      <c r="N2100" s="936">
        <v>0</v>
      </c>
      <c r="O2100" s="936">
        <v>0</v>
      </c>
      <c r="P2100" s="938" t="s">
        <v>364</v>
      </c>
      <c r="Q2100" s="936">
        <v>1</v>
      </c>
      <c r="R2100" s="936">
        <v>1</v>
      </c>
      <c r="S2100" s="936">
        <v>0</v>
      </c>
      <c r="T2100" s="936">
        <v>0</v>
      </c>
    </row>
    <row r="2101" spans="1:20" outlineLevel="5">
      <c r="A2101" s="936" t="s">
        <v>2091</v>
      </c>
      <c r="B2101" s="936" t="s">
        <v>3127</v>
      </c>
      <c r="C2101" s="936">
        <v>39</v>
      </c>
      <c r="D2101" s="937">
        <v>46148</v>
      </c>
      <c r="E2101" s="937">
        <v>46197</v>
      </c>
      <c r="F2101" s="937">
        <v>46148</v>
      </c>
      <c r="G2101" s="937">
        <v>46197</v>
      </c>
      <c r="H2101" s="938">
        <v>24547.05</v>
      </c>
      <c r="I2101" s="938">
        <v>24547.05</v>
      </c>
      <c r="J2101" s="938">
        <v>24547.05</v>
      </c>
      <c r="K2101" s="940">
        <v>1</v>
      </c>
      <c r="L2101" s="939">
        <v>1</v>
      </c>
      <c r="M2101" s="938">
        <v>0</v>
      </c>
      <c r="N2101" s="936">
        <v>0</v>
      </c>
      <c r="O2101" s="936">
        <v>0</v>
      </c>
      <c r="P2101" s="938" t="s">
        <v>364</v>
      </c>
      <c r="Q2101" s="936">
        <v>1</v>
      </c>
      <c r="R2101" s="936">
        <v>1</v>
      </c>
      <c r="S2101" s="936">
        <v>0</v>
      </c>
      <c r="T2101" s="936">
        <v>0</v>
      </c>
    </row>
    <row r="2102" spans="1:20" outlineLevel="5">
      <c r="A2102" s="996" t="s">
        <v>3425</v>
      </c>
      <c r="B2102" s="996" t="s">
        <v>3126</v>
      </c>
      <c r="C2102" s="996">
        <v>4</v>
      </c>
      <c r="D2102" s="997">
        <v>46204</v>
      </c>
      <c r="E2102" s="997">
        <v>46208</v>
      </c>
      <c r="F2102" s="997">
        <v>46241</v>
      </c>
      <c r="G2102" s="997">
        <v>46287</v>
      </c>
      <c r="H2102" s="998">
        <v>8124.84</v>
      </c>
      <c r="I2102" s="998">
        <v>8124.84</v>
      </c>
      <c r="J2102" s="998">
        <v>8124.84</v>
      </c>
      <c r="K2102" s="999">
        <v>1</v>
      </c>
      <c r="L2102" s="999">
        <v>1</v>
      </c>
      <c r="M2102" s="998">
        <v>0</v>
      </c>
      <c r="N2102" s="996">
        <v>0</v>
      </c>
      <c r="O2102" s="996">
        <v>0</v>
      </c>
      <c r="P2102" s="998" t="s">
        <v>364</v>
      </c>
      <c r="Q2102" s="996">
        <v>1</v>
      </c>
      <c r="R2102" s="996">
        <v>1</v>
      </c>
      <c r="S2102" s="996">
        <v>0</v>
      </c>
      <c r="T2102" s="996">
        <v>0</v>
      </c>
    </row>
    <row r="2103" spans="1:20" outlineLevel="5">
      <c r="A2103" s="936" t="s">
        <v>3426</v>
      </c>
      <c r="B2103" s="936" t="s">
        <v>3129</v>
      </c>
      <c r="C2103" s="936">
        <v>4</v>
      </c>
      <c r="D2103" s="937">
        <v>46204</v>
      </c>
      <c r="E2103" s="937">
        <v>46208</v>
      </c>
      <c r="F2103" s="937">
        <v>46254</v>
      </c>
      <c r="G2103" s="937"/>
      <c r="H2103" s="938">
        <v>16364.7</v>
      </c>
      <c r="I2103" s="938">
        <v>14728.23</v>
      </c>
      <c r="J2103" s="938">
        <v>16364.7</v>
      </c>
      <c r="K2103" s="939">
        <v>1</v>
      </c>
      <c r="L2103" s="939">
        <v>0.9</v>
      </c>
      <c r="M2103" s="938">
        <v>0</v>
      </c>
      <c r="N2103" s="936">
        <v>0</v>
      </c>
      <c r="O2103" s="936">
        <v>0</v>
      </c>
      <c r="P2103" s="938" t="s">
        <v>367</v>
      </c>
      <c r="Q2103" s="936">
        <v>1</v>
      </c>
      <c r="R2103" s="936">
        <v>0</v>
      </c>
      <c r="S2103" s="936">
        <v>1</v>
      </c>
      <c r="T2103" s="936">
        <v>0</v>
      </c>
    </row>
    <row r="2104" spans="1:20" outlineLevel="4">
      <c r="A2104" s="981" t="s">
        <v>645</v>
      </c>
      <c r="B2104" s="981"/>
      <c r="C2104" s="981">
        <v>85</v>
      </c>
      <c r="D2104" s="982">
        <v>46155</v>
      </c>
      <c r="E2104" s="982">
        <v>46258</v>
      </c>
      <c r="F2104" s="982">
        <v>46155</v>
      </c>
      <c r="G2104" s="982"/>
      <c r="H2104" s="983">
        <v>160180.47</v>
      </c>
      <c r="I2104" s="983">
        <v>153230.60999999999</v>
      </c>
      <c r="J2104" s="983">
        <v>160180.47</v>
      </c>
      <c r="K2104" s="984">
        <v>1</v>
      </c>
      <c r="L2104" s="984">
        <v>0.95660000000000001</v>
      </c>
      <c r="M2104" s="981">
        <v>0</v>
      </c>
      <c r="N2104" s="981">
        <v>0</v>
      </c>
      <c r="O2104" s="981">
        <v>0</v>
      </c>
      <c r="P2104" s="983"/>
      <c r="Q2104" s="981">
        <v>16</v>
      </c>
      <c r="R2104" s="981">
        <v>8</v>
      </c>
      <c r="S2104" s="981">
        <v>8</v>
      </c>
      <c r="T2104" s="981">
        <v>0</v>
      </c>
    </row>
    <row r="2105" spans="1:20" outlineLevel="5">
      <c r="A2105" s="936" t="s">
        <v>2092</v>
      </c>
      <c r="B2105" s="936" t="s">
        <v>3064</v>
      </c>
      <c r="C2105" s="936">
        <v>33</v>
      </c>
      <c r="D2105" s="937">
        <v>46155</v>
      </c>
      <c r="E2105" s="937">
        <v>46197</v>
      </c>
      <c r="F2105" s="937">
        <v>46155</v>
      </c>
      <c r="G2105" s="937">
        <v>46197</v>
      </c>
      <c r="H2105" s="938">
        <v>2677.86</v>
      </c>
      <c r="I2105" s="938">
        <v>2677.86</v>
      </c>
      <c r="J2105" s="938">
        <v>2677.86</v>
      </c>
      <c r="K2105" s="939">
        <v>1</v>
      </c>
      <c r="L2105" s="939">
        <v>1</v>
      </c>
      <c r="M2105" s="938">
        <v>0</v>
      </c>
      <c r="N2105" s="936">
        <v>0</v>
      </c>
      <c r="O2105" s="936">
        <v>0</v>
      </c>
      <c r="P2105" s="938" t="s">
        <v>364</v>
      </c>
      <c r="Q2105" s="936">
        <v>1</v>
      </c>
      <c r="R2105" s="936">
        <v>1</v>
      </c>
      <c r="S2105" s="936">
        <v>0</v>
      </c>
      <c r="T2105" s="936">
        <v>0</v>
      </c>
    </row>
    <row r="2106" spans="1:20" outlineLevel="5">
      <c r="A2106" s="936" t="s">
        <v>2093</v>
      </c>
      <c r="B2106" s="936" t="s">
        <v>3067</v>
      </c>
      <c r="C2106" s="936">
        <v>33</v>
      </c>
      <c r="D2106" s="937">
        <v>46155</v>
      </c>
      <c r="E2106" s="937">
        <v>46197</v>
      </c>
      <c r="F2106" s="937">
        <v>46155</v>
      </c>
      <c r="G2106" s="937">
        <v>46197</v>
      </c>
      <c r="H2106" s="938">
        <v>2142.29</v>
      </c>
      <c r="I2106" s="938">
        <v>2142.29</v>
      </c>
      <c r="J2106" s="938">
        <v>2142.29</v>
      </c>
      <c r="K2106" s="939">
        <v>1</v>
      </c>
      <c r="L2106" s="939">
        <v>1</v>
      </c>
      <c r="M2106" s="936">
        <v>0</v>
      </c>
      <c r="N2106" s="936">
        <v>0</v>
      </c>
      <c r="O2106" s="936">
        <v>0</v>
      </c>
      <c r="P2106" s="938" t="s">
        <v>364</v>
      </c>
      <c r="Q2106" s="936">
        <v>1</v>
      </c>
      <c r="R2106" s="936">
        <v>1</v>
      </c>
      <c r="S2106" s="936">
        <v>0</v>
      </c>
      <c r="T2106" s="936">
        <v>0</v>
      </c>
    </row>
    <row r="2107" spans="1:20" outlineLevel="5">
      <c r="A2107" s="936" t="s">
        <v>2094</v>
      </c>
      <c r="B2107" s="936" t="s">
        <v>3070</v>
      </c>
      <c r="C2107" s="936">
        <v>33</v>
      </c>
      <c r="D2107" s="937">
        <v>46155</v>
      </c>
      <c r="E2107" s="937">
        <v>46197</v>
      </c>
      <c r="F2107" s="937">
        <v>46155</v>
      </c>
      <c r="G2107" s="937">
        <v>46197</v>
      </c>
      <c r="H2107" s="938">
        <v>62659.01</v>
      </c>
      <c r="I2107" s="938">
        <v>62659.01</v>
      </c>
      <c r="J2107" s="938">
        <v>62659.01</v>
      </c>
      <c r="K2107" s="939">
        <v>1</v>
      </c>
      <c r="L2107" s="939">
        <v>1</v>
      </c>
      <c r="M2107" s="938">
        <v>0</v>
      </c>
      <c r="N2107" s="936">
        <v>0</v>
      </c>
      <c r="O2107" s="936">
        <v>0</v>
      </c>
      <c r="P2107" s="938" t="s">
        <v>364</v>
      </c>
      <c r="Q2107" s="936">
        <v>1</v>
      </c>
      <c r="R2107" s="936">
        <v>1</v>
      </c>
      <c r="S2107" s="936">
        <v>0</v>
      </c>
      <c r="T2107" s="936">
        <v>0</v>
      </c>
    </row>
    <row r="2108" spans="1:20" outlineLevel="5">
      <c r="A2108" s="936" t="s">
        <v>2095</v>
      </c>
      <c r="B2108" s="936" t="s">
        <v>3073</v>
      </c>
      <c r="C2108" s="936">
        <v>33</v>
      </c>
      <c r="D2108" s="937">
        <v>46155</v>
      </c>
      <c r="E2108" s="937">
        <v>46197</v>
      </c>
      <c r="F2108" s="937">
        <v>46155</v>
      </c>
      <c r="G2108" s="937">
        <v>46197</v>
      </c>
      <c r="H2108" s="938">
        <v>6927.28</v>
      </c>
      <c r="I2108" s="938">
        <v>6927.28</v>
      </c>
      <c r="J2108" s="938">
        <v>6927.28</v>
      </c>
      <c r="K2108" s="939">
        <v>1</v>
      </c>
      <c r="L2108" s="939">
        <v>1</v>
      </c>
      <c r="M2108" s="938">
        <v>0</v>
      </c>
      <c r="N2108" s="936">
        <v>0</v>
      </c>
      <c r="O2108" s="936">
        <v>0</v>
      </c>
      <c r="P2108" s="938" t="s">
        <v>364</v>
      </c>
      <c r="Q2108" s="936">
        <v>1</v>
      </c>
      <c r="R2108" s="936">
        <v>1</v>
      </c>
      <c r="S2108" s="936">
        <v>0</v>
      </c>
      <c r="T2108" s="936">
        <v>0</v>
      </c>
    </row>
    <row r="2109" spans="1:20" outlineLevel="5">
      <c r="A2109" s="936" t="s">
        <v>2096</v>
      </c>
      <c r="B2109" s="936" t="s">
        <v>3076</v>
      </c>
      <c r="C2109" s="936">
        <v>33</v>
      </c>
      <c r="D2109" s="937">
        <v>46155</v>
      </c>
      <c r="E2109" s="937">
        <v>46197</v>
      </c>
      <c r="F2109" s="937">
        <v>46155</v>
      </c>
      <c r="G2109" s="937">
        <v>46197</v>
      </c>
      <c r="H2109" s="938">
        <v>5422.63</v>
      </c>
      <c r="I2109" s="938">
        <v>5422.63</v>
      </c>
      <c r="J2109" s="938">
        <v>5422.63</v>
      </c>
      <c r="K2109" s="939">
        <v>1</v>
      </c>
      <c r="L2109" s="939">
        <v>1</v>
      </c>
      <c r="M2109" s="938">
        <v>0</v>
      </c>
      <c r="N2109" s="936">
        <v>0</v>
      </c>
      <c r="O2109" s="936">
        <v>0</v>
      </c>
      <c r="P2109" s="938" t="s">
        <v>364</v>
      </c>
      <c r="Q2109" s="936">
        <v>1</v>
      </c>
      <c r="R2109" s="936">
        <v>1</v>
      </c>
      <c r="S2109" s="936">
        <v>0</v>
      </c>
      <c r="T2109" s="936">
        <v>0</v>
      </c>
    </row>
    <row r="2110" spans="1:20" outlineLevel="5">
      <c r="A2110" s="936" t="s">
        <v>2097</v>
      </c>
      <c r="B2110" s="936" t="s">
        <v>3079</v>
      </c>
      <c r="C2110" s="936">
        <v>33</v>
      </c>
      <c r="D2110" s="937">
        <v>46155</v>
      </c>
      <c r="E2110" s="937">
        <v>46197</v>
      </c>
      <c r="F2110" s="937">
        <v>46155</v>
      </c>
      <c r="G2110" s="937">
        <v>46197</v>
      </c>
      <c r="H2110" s="938">
        <v>5288.65</v>
      </c>
      <c r="I2110" s="938">
        <v>5288.65</v>
      </c>
      <c r="J2110" s="938">
        <v>5288.65</v>
      </c>
      <c r="K2110" s="939">
        <v>1</v>
      </c>
      <c r="L2110" s="939">
        <v>1</v>
      </c>
      <c r="M2110" s="938">
        <v>0</v>
      </c>
      <c r="N2110" s="936">
        <v>0</v>
      </c>
      <c r="O2110" s="936">
        <v>0</v>
      </c>
      <c r="P2110" s="938" t="s">
        <v>364</v>
      </c>
      <c r="Q2110" s="936">
        <v>1</v>
      </c>
      <c r="R2110" s="936">
        <v>1</v>
      </c>
      <c r="S2110" s="936">
        <v>0</v>
      </c>
      <c r="T2110" s="936">
        <v>0</v>
      </c>
    </row>
    <row r="2111" spans="1:20" outlineLevel="5">
      <c r="A2111" s="936" t="s">
        <v>2098</v>
      </c>
      <c r="B2111" s="936" t="s">
        <v>3082</v>
      </c>
      <c r="C2111" s="936">
        <v>33</v>
      </c>
      <c r="D2111" s="937">
        <v>46155</v>
      </c>
      <c r="E2111" s="937">
        <v>46197</v>
      </c>
      <c r="F2111" s="937">
        <v>46155</v>
      </c>
      <c r="G2111" s="937">
        <v>46197</v>
      </c>
      <c r="H2111" s="938">
        <v>6695.46</v>
      </c>
      <c r="I2111" s="938">
        <v>6695.46</v>
      </c>
      <c r="J2111" s="938">
        <v>6695.46</v>
      </c>
      <c r="K2111" s="939">
        <v>1</v>
      </c>
      <c r="L2111" s="939">
        <v>1</v>
      </c>
      <c r="M2111" s="938">
        <v>0</v>
      </c>
      <c r="N2111" s="936">
        <v>0</v>
      </c>
      <c r="O2111" s="936">
        <v>0</v>
      </c>
      <c r="P2111" s="938" t="s">
        <v>364</v>
      </c>
      <c r="Q2111" s="936">
        <v>1</v>
      </c>
      <c r="R2111" s="936">
        <v>1</v>
      </c>
      <c r="S2111" s="936">
        <v>0</v>
      </c>
      <c r="T2111" s="936">
        <v>0</v>
      </c>
    </row>
    <row r="2112" spans="1:20" outlineLevel="5">
      <c r="A2112" s="936" t="s">
        <v>2099</v>
      </c>
      <c r="B2112" s="936" t="s">
        <v>3085</v>
      </c>
      <c r="C2112" s="936">
        <v>33</v>
      </c>
      <c r="D2112" s="937">
        <v>46155</v>
      </c>
      <c r="E2112" s="937">
        <v>46197</v>
      </c>
      <c r="F2112" s="937">
        <v>46155</v>
      </c>
      <c r="G2112" s="937">
        <v>46197</v>
      </c>
      <c r="H2112" s="938">
        <v>4295.1099999999997</v>
      </c>
      <c r="I2112" s="938">
        <v>4295.1099999999997</v>
      </c>
      <c r="J2112" s="938">
        <v>4295.1099999999997</v>
      </c>
      <c r="K2112" s="939">
        <v>1</v>
      </c>
      <c r="L2112" s="939">
        <v>1</v>
      </c>
      <c r="M2112" s="938">
        <v>0</v>
      </c>
      <c r="N2112" s="936">
        <v>0</v>
      </c>
      <c r="O2112" s="936">
        <v>0</v>
      </c>
      <c r="P2112" s="938" t="s">
        <v>364</v>
      </c>
      <c r="Q2112" s="936">
        <v>1</v>
      </c>
      <c r="R2112" s="936">
        <v>1</v>
      </c>
      <c r="S2112" s="936">
        <v>0</v>
      </c>
      <c r="T2112" s="936">
        <v>0</v>
      </c>
    </row>
    <row r="2113" spans="1:20" outlineLevel="5">
      <c r="A2113" s="936" t="s">
        <v>3431</v>
      </c>
      <c r="B2113" s="936" t="s">
        <v>3078</v>
      </c>
      <c r="C2113" s="936">
        <v>4</v>
      </c>
      <c r="D2113" s="937">
        <v>46228</v>
      </c>
      <c r="E2113" s="937">
        <v>46231</v>
      </c>
      <c r="F2113" s="937">
        <v>46248</v>
      </c>
      <c r="G2113" s="937"/>
      <c r="H2113" s="938">
        <v>3615.08</v>
      </c>
      <c r="I2113" s="938">
        <v>3253.58</v>
      </c>
      <c r="J2113" s="938">
        <v>3615.08</v>
      </c>
      <c r="K2113" s="939">
        <v>1</v>
      </c>
      <c r="L2113" s="939">
        <v>0.9</v>
      </c>
      <c r="M2113" s="938">
        <v>0</v>
      </c>
      <c r="N2113" s="936">
        <v>0</v>
      </c>
      <c r="O2113" s="936">
        <v>0</v>
      </c>
      <c r="P2113" s="938" t="s">
        <v>367</v>
      </c>
      <c r="Q2113" s="936">
        <v>1</v>
      </c>
      <c r="R2113" s="936">
        <v>0</v>
      </c>
      <c r="S2113" s="936">
        <v>1</v>
      </c>
      <c r="T2113" s="936">
        <v>0</v>
      </c>
    </row>
    <row r="2114" spans="1:20" outlineLevel="5">
      <c r="A2114" s="936" t="s">
        <v>3427</v>
      </c>
      <c r="B2114" s="936" t="s">
        <v>3066</v>
      </c>
      <c r="C2114" s="936">
        <v>12</v>
      </c>
      <c r="D2114" s="937">
        <v>46245</v>
      </c>
      <c r="E2114" s="937">
        <v>46258</v>
      </c>
      <c r="F2114" s="937">
        <v>46248</v>
      </c>
      <c r="G2114" s="937"/>
      <c r="H2114" s="938">
        <v>1785.24</v>
      </c>
      <c r="I2114" s="937">
        <v>1606.72</v>
      </c>
      <c r="J2114" s="938">
        <v>1785.24</v>
      </c>
      <c r="K2114" s="939">
        <v>1</v>
      </c>
      <c r="L2114" s="939">
        <v>0.9</v>
      </c>
      <c r="M2114" s="936">
        <v>0</v>
      </c>
      <c r="N2114" s="936">
        <v>0</v>
      </c>
      <c r="O2114" s="936">
        <v>0</v>
      </c>
      <c r="P2114" s="938" t="s">
        <v>367</v>
      </c>
      <c r="Q2114" s="936">
        <v>1</v>
      </c>
      <c r="R2114" s="936">
        <v>0</v>
      </c>
      <c r="S2114" s="936">
        <v>1</v>
      </c>
      <c r="T2114" s="936">
        <v>0</v>
      </c>
    </row>
    <row r="2115" spans="1:20" outlineLevel="5">
      <c r="A2115" s="936" t="s">
        <v>3428</v>
      </c>
      <c r="B2115" s="936" t="s">
        <v>3069</v>
      </c>
      <c r="C2115" s="936">
        <v>12</v>
      </c>
      <c r="D2115" s="937">
        <v>46245</v>
      </c>
      <c r="E2115" s="937">
        <v>46258</v>
      </c>
      <c r="F2115" s="937">
        <v>46248</v>
      </c>
      <c r="G2115" s="937"/>
      <c r="H2115" s="938">
        <v>1428.19</v>
      </c>
      <c r="I2115" s="938">
        <v>1285.3699999999999</v>
      </c>
      <c r="J2115" s="938">
        <v>1428.19</v>
      </c>
      <c r="K2115" s="939">
        <v>1</v>
      </c>
      <c r="L2115" s="939">
        <v>0.9</v>
      </c>
      <c r="M2115" s="938">
        <v>0</v>
      </c>
      <c r="N2115" s="936">
        <v>0</v>
      </c>
      <c r="O2115" s="936">
        <v>0</v>
      </c>
      <c r="P2115" s="938" t="s">
        <v>367</v>
      </c>
      <c r="Q2115" s="936">
        <v>1</v>
      </c>
      <c r="R2115" s="936">
        <v>0</v>
      </c>
      <c r="S2115" s="936">
        <v>1</v>
      </c>
      <c r="T2115" s="936">
        <v>0</v>
      </c>
    </row>
    <row r="2116" spans="1:20" outlineLevel="5">
      <c r="A2116" s="936" t="s">
        <v>3429</v>
      </c>
      <c r="B2116" s="936" t="s">
        <v>3072</v>
      </c>
      <c r="C2116" s="936">
        <v>12</v>
      </c>
      <c r="D2116" s="937">
        <v>46245</v>
      </c>
      <c r="E2116" s="937">
        <v>46258</v>
      </c>
      <c r="F2116" s="937">
        <v>46248</v>
      </c>
      <c r="G2116" s="937"/>
      <c r="H2116" s="938">
        <v>41772.67</v>
      </c>
      <c r="I2116" s="937">
        <v>37595.4</v>
      </c>
      <c r="J2116" s="938">
        <v>41772.67</v>
      </c>
      <c r="K2116" s="939">
        <v>1</v>
      </c>
      <c r="L2116" s="939">
        <v>0.9</v>
      </c>
      <c r="M2116" s="936">
        <v>0</v>
      </c>
      <c r="N2116" s="936">
        <v>0</v>
      </c>
      <c r="O2116" s="936">
        <v>0</v>
      </c>
      <c r="P2116" s="938" t="s">
        <v>367</v>
      </c>
      <c r="Q2116" s="936">
        <v>1</v>
      </c>
      <c r="R2116" s="936">
        <v>0</v>
      </c>
      <c r="S2116" s="936">
        <v>1</v>
      </c>
      <c r="T2116" s="936">
        <v>0</v>
      </c>
    </row>
    <row r="2117" spans="1:20" outlineLevel="5">
      <c r="A2117" s="936" t="s">
        <v>3430</v>
      </c>
      <c r="B2117" s="936" t="s">
        <v>3075</v>
      </c>
      <c r="C2117" s="936">
        <v>12</v>
      </c>
      <c r="D2117" s="937">
        <v>46245</v>
      </c>
      <c r="E2117" s="937">
        <v>46258</v>
      </c>
      <c r="F2117" s="937">
        <v>46248</v>
      </c>
      <c r="G2117" s="937"/>
      <c r="H2117" s="938">
        <v>4618.1899999999996</v>
      </c>
      <c r="I2117" s="938">
        <v>4156.37</v>
      </c>
      <c r="J2117" s="938">
        <v>4618.1899999999996</v>
      </c>
      <c r="K2117" s="939">
        <v>1</v>
      </c>
      <c r="L2117" s="939">
        <v>0.9</v>
      </c>
      <c r="M2117" s="938">
        <v>0</v>
      </c>
      <c r="N2117" s="936">
        <v>0</v>
      </c>
      <c r="O2117" s="936">
        <v>0</v>
      </c>
      <c r="P2117" s="938" t="s">
        <v>367</v>
      </c>
      <c r="Q2117" s="936">
        <v>1</v>
      </c>
      <c r="R2117" s="936">
        <v>0</v>
      </c>
      <c r="S2117" s="936">
        <v>1</v>
      </c>
      <c r="T2117" s="936">
        <v>0</v>
      </c>
    </row>
    <row r="2118" spans="1:20" outlineLevel="5">
      <c r="A2118" s="936" t="s">
        <v>3432</v>
      </c>
      <c r="B2118" s="936" t="s">
        <v>3081</v>
      </c>
      <c r="C2118" s="936">
        <v>12</v>
      </c>
      <c r="D2118" s="937">
        <v>46245</v>
      </c>
      <c r="E2118" s="937">
        <v>46258</v>
      </c>
      <c r="F2118" s="937">
        <v>46261</v>
      </c>
      <c r="G2118" s="937"/>
      <c r="H2118" s="937">
        <v>3525.77</v>
      </c>
      <c r="I2118" s="937">
        <v>2996.9</v>
      </c>
      <c r="J2118" s="938">
        <v>3525.77</v>
      </c>
      <c r="K2118" s="939">
        <v>1</v>
      </c>
      <c r="L2118" s="939">
        <v>0.85</v>
      </c>
      <c r="M2118" s="936">
        <v>0</v>
      </c>
      <c r="N2118" s="936">
        <v>0</v>
      </c>
      <c r="O2118" s="936">
        <v>0</v>
      </c>
      <c r="P2118" s="938" t="s">
        <v>367</v>
      </c>
      <c r="Q2118" s="936">
        <v>1</v>
      </c>
      <c r="R2118" s="936">
        <v>0</v>
      </c>
      <c r="S2118" s="936">
        <v>1</v>
      </c>
      <c r="T2118" s="936">
        <v>0</v>
      </c>
    </row>
    <row r="2119" spans="1:20" outlineLevel="5">
      <c r="A2119" s="1000" t="s">
        <v>3433</v>
      </c>
      <c r="B2119" s="1000" t="s">
        <v>3084</v>
      </c>
      <c r="C2119" s="1000">
        <v>12</v>
      </c>
      <c r="D2119" s="1001">
        <v>46245</v>
      </c>
      <c r="E2119" s="1001">
        <v>46258</v>
      </c>
      <c r="F2119" s="1001">
        <v>46261</v>
      </c>
      <c r="G2119" s="1001"/>
      <c r="H2119" s="1002">
        <v>4463.6400000000003</v>
      </c>
      <c r="I2119" s="1002">
        <v>3794.09</v>
      </c>
      <c r="J2119" s="1002">
        <v>4463.6400000000003</v>
      </c>
      <c r="K2119" s="1003">
        <v>1</v>
      </c>
      <c r="L2119" s="1003">
        <v>0.85</v>
      </c>
      <c r="M2119" s="1002">
        <v>0</v>
      </c>
      <c r="N2119" s="1000">
        <v>0</v>
      </c>
      <c r="O2119" s="1000">
        <v>0</v>
      </c>
      <c r="P2119" s="1002" t="s">
        <v>364</v>
      </c>
      <c r="Q2119" s="1000">
        <v>1</v>
      </c>
      <c r="R2119" s="1000">
        <v>0</v>
      </c>
      <c r="S2119" s="1000">
        <v>1</v>
      </c>
      <c r="T2119" s="1000">
        <v>0</v>
      </c>
    </row>
    <row r="2120" spans="1:20" outlineLevel="5">
      <c r="A2120" s="1000" t="s">
        <v>3434</v>
      </c>
      <c r="B2120" s="1000" t="s">
        <v>3087</v>
      </c>
      <c r="C2120" s="1000">
        <v>12</v>
      </c>
      <c r="D2120" s="1001">
        <v>46245</v>
      </c>
      <c r="E2120" s="1001">
        <v>46258</v>
      </c>
      <c r="F2120" s="1001">
        <v>46261</v>
      </c>
      <c r="G2120" s="1001"/>
      <c r="H2120" s="1002">
        <v>2863.4</v>
      </c>
      <c r="I2120" s="1002">
        <v>2433.89</v>
      </c>
      <c r="J2120" s="1002">
        <v>2863.4</v>
      </c>
      <c r="K2120" s="1004">
        <v>1</v>
      </c>
      <c r="L2120" s="1004">
        <v>0.85</v>
      </c>
      <c r="M2120" s="1000">
        <v>0</v>
      </c>
      <c r="N2120" s="1000">
        <v>0</v>
      </c>
      <c r="O2120" s="1000">
        <v>0</v>
      </c>
      <c r="P2120" s="1000" t="s">
        <v>364</v>
      </c>
      <c r="Q2120" s="1000">
        <v>1</v>
      </c>
      <c r="R2120" s="1000">
        <v>0</v>
      </c>
      <c r="S2120" s="1000">
        <v>1</v>
      </c>
      <c r="T2120" s="1000">
        <v>0</v>
      </c>
    </row>
    <row r="2121" spans="1:20" outlineLevel="2">
      <c r="A2121" s="959" t="s">
        <v>881</v>
      </c>
      <c r="B2121" s="959"/>
      <c r="C2121" s="959">
        <v>118</v>
      </c>
      <c r="D2121" s="960">
        <v>46079</v>
      </c>
      <c r="E2121" s="960">
        <v>46225</v>
      </c>
      <c r="F2121" s="960">
        <v>46079</v>
      </c>
      <c r="G2121" s="960"/>
      <c r="H2121" s="961">
        <v>504666.45</v>
      </c>
      <c r="I2121" s="961">
        <v>500998.54</v>
      </c>
      <c r="J2121" s="961">
        <v>504666.45</v>
      </c>
      <c r="K2121" s="963">
        <v>1</v>
      </c>
      <c r="L2121" s="963">
        <v>0.99270000000000003</v>
      </c>
      <c r="M2121" s="959">
        <v>0</v>
      </c>
      <c r="N2121" s="959">
        <v>0</v>
      </c>
      <c r="O2121" s="959">
        <v>0</v>
      </c>
      <c r="P2121" s="959"/>
      <c r="Q2121" s="959">
        <v>92</v>
      </c>
      <c r="R2121" s="959">
        <v>84</v>
      </c>
      <c r="S2121" s="959">
        <v>8</v>
      </c>
      <c r="T2121" s="959">
        <v>0</v>
      </c>
    </row>
    <row r="2122" spans="1:20" outlineLevel="3">
      <c r="A2122" s="967" t="s">
        <v>3480</v>
      </c>
      <c r="B2122" s="967"/>
      <c r="C2122" s="967">
        <v>0</v>
      </c>
      <c r="D2122" s="971"/>
      <c r="E2122" s="971"/>
      <c r="F2122" s="968"/>
      <c r="G2122" s="968"/>
      <c r="H2122" s="968">
        <v>0</v>
      </c>
      <c r="I2122" s="967">
        <v>0</v>
      </c>
      <c r="J2122" s="967">
        <v>0</v>
      </c>
      <c r="K2122" s="971">
        <v>0</v>
      </c>
      <c r="L2122" s="971">
        <v>0</v>
      </c>
      <c r="M2122" s="967">
        <v>0</v>
      </c>
      <c r="N2122" s="967">
        <v>0</v>
      </c>
      <c r="O2122" s="967">
        <v>0</v>
      </c>
      <c r="P2122" s="967"/>
      <c r="Q2122" s="967">
        <v>0</v>
      </c>
      <c r="R2122" s="967">
        <v>0</v>
      </c>
      <c r="S2122" s="967">
        <v>0</v>
      </c>
      <c r="T2122" s="967">
        <v>0</v>
      </c>
    </row>
    <row r="2123" spans="1:20" outlineLevel="3">
      <c r="A2123" s="993" t="s">
        <v>809</v>
      </c>
      <c r="B2123" s="993"/>
      <c r="C2123" s="993">
        <v>108</v>
      </c>
      <c r="D2123" s="994">
        <v>46079</v>
      </c>
      <c r="E2123" s="994">
        <v>46214</v>
      </c>
      <c r="F2123" s="994">
        <v>46079</v>
      </c>
      <c r="G2123" s="994">
        <v>46261</v>
      </c>
      <c r="H2123" s="994">
        <v>0</v>
      </c>
      <c r="I2123" s="993">
        <v>0</v>
      </c>
      <c r="J2123" s="993">
        <v>0</v>
      </c>
      <c r="K2123" s="995">
        <v>0</v>
      </c>
      <c r="L2123" s="995">
        <v>0</v>
      </c>
      <c r="M2123" s="993">
        <v>0</v>
      </c>
      <c r="N2123" s="993">
        <v>0</v>
      </c>
      <c r="O2123" s="993">
        <v>0</v>
      </c>
      <c r="P2123" s="993"/>
      <c r="Q2123" s="993">
        <v>44</v>
      </c>
      <c r="R2123" s="993">
        <v>44</v>
      </c>
      <c r="S2123" s="993">
        <v>0</v>
      </c>
      <c r="T2123" s="993">
        <v>0</v>
      </c>
    </row>
    <row r="2124" spans="1:20" outlineLevel="4">
      <c r="A2124" s="981" t="s">
        <v>609</v>
      </c>
      <c r="B2124" s="981"/>
      <c r="C2124" s="981">
        <v>108</v>
      </c>
      <c r="D2124" s="982">
        <v>46079</v>
      </c>
      <c r="E2124" s="982">
        <v>46214</v>
      </c>
      <c r="F2124" s="982">
        <v>46079</v>
      </c>
      <c r="G2124" s="982">
        <v>46261</v>
      </c>
      <c r="H2124" s="982">
        <v>0</v>
      </c>
      <c r="I2124" s="981">
        <v>0</v>
      </c>
      <c r="J2124" s="981">
        <v>0</v>
      </c>
      <c r="K2124" s="984">
        <v>0</v>
      </c>
      <c r="L2124" s="984">
        <v>0</v>
      </c>
      <c r="M2124" s="981">
        <v>0</v>
      </c>
      <c r="N2124" s="981">
        <v>0</v>
      </c>
      <c r="O2124" s="981">
        <v>0</v>
      </c>
      <c r="P2124" s="981"/>
      <c r="Q2124" s="981">
        <v>12</v>
      </c>
      <c r="R2124" s="981">
        <v>12</v>
      </c>
      <c r="S2124" s="981">
        <v>0</v>
      </c>
      <c r="T2124" s="981">
        <v>0</v>
      </c>
    </row>
    <row r="2125" spans="1:20" outlineLevel="5">
      <c r="A2125" s="936" t="s">
        <v>2100</v>
      </c>
      <c r="B2125" s="936" t="s">
        <v>664</v>
      </c>
      <c r="C2125" s="936">
        <v>44</v>
      </c>
      <c r="D2125" s="937">
        <v>46079</v>
      </c>
      <c r="E2125" s="937">
        <v>46135</v>
      </c>
      <c r="F2125" s="937">
        <v>46079</v>
      </c>
      <c r="G2125" s="937">
        <v>46134</v>
      </c>
      <c r="H2125" s="937">
        <v>0</v>
      </c>
      <c r="I2125" s="936">
        <v>0</v>
      </c>
      <c r="J2125" s="936">
        <v>0</v>
      </c>
      <c r="K2125" s="939">
        <v>1</v>
      </c>
      <c r="L2125" s="939">
        <v>1</v>
      </c>
      <c r="M2125" s="936">
        <v>0</v>
      </c>
      <c r="N2125" s="936">
        <v>0</v>
      </c>
      <c r="O2125" s="936">
        <v>0</v>
      </c>
      <c r="P2125" s="936" t="s">
        <v>364</v>
      </c>
      <c r="Q2125" s="936">
        <v>1</v>
      </c>
      <c r="R2125" s="936">
        <v>1</v>
      </c>
      <c r="S2125" s="936">
        <v>0</v>
      </c>
      <c r="T2125" s="936">
        <v>0</v>
      </c>
    </row>
    <row r="2126" spans="1:20" outlineLevel="5">
      <c r="A2126" s="936" t="s">
        <v>2102</v>
      </c>
      <c r="B2126" s="936" t="s">
        <v>668</v>
      </c>
      <c r="C2126" s="936">
        <v>42</v>
      </c>
      <c r="D2126" s="937">
        <v>46082</v>
      </c>
      <c r="E2126" s="937">
        <v>46135</v>
      </c>
      <c r="F2126" s="937">
        <v>46082</v>
      </c>
      <c r="G2126" s="937">
        <v>46134</v>
      </c>
      <c r="H2126" s="937">
        <v>0</v>
      </c>
      <c r="I2126" s="936">
        <v>0</v>
      </c>
      <c r="J2126" s="936">
        <v>0</v>
      </c>
      <c r="K2126" s="939">
        <v>1</v>
      </c>
      <c r="L2126" s="939">
        <v>1</v>
      </c>
      <c r="M2126" s="936">
        <v>0</v>
      </c>
      <c r="N2126" s="936">
        <v>0</v>
      </c>
      <c r="O2126" s="936">
        <v>0</v>
      </c>
      <c r="P2126" s="936" t="s">
        <v>364</v>
      </c>
      <c r="Q2126" s="936">
        <v>1</v>
      </c>
      <c r="R2126" s="936">
        <v>1</v>
      </c>
      <c r="S2126" s="936">
        <v>0</v>
      </c>
      <c r="T2126" s="936">
        <v>0</v>
      </c>
    </row>
    <row r="2127" spans="1:20" outlineLevel="5">
      <c r="A2127" s="936" t="s">
        <v>2101</v>
      </c>
      <c r="B2127" s="936" t="s">
        <v>666</v>
      </c>
      <c r="C2127" s="936">
        <v>28</v>
      </c>
      <c r="D2127" s="937">
        <v>46110</v>
      </c>
      <c r="E2127" s="937">
        <v>46142</v>
      </c>
      <c r="F2127" s="937">
        <v>46110</v>
      </c>
      <c r="G2127" s="937">
        <v>46141</v>
      </c>
      <c r="H2127" s="937">
        <v>0</v>
      </c>
      <c r="I2127" s="937">
        <v>0</v>
      </c>
      <c r="J2127" s="937">
        <v>0</v>
      </c>
      <c r="K2127" s="939">
        <v>1</v>
      </c>
      <c r="L2127" s="939">
        <v>1</v>
      </c>
      <c r="M2127" s="936">
        <v>0</v>
      </c>
      <c r="N2127" s="936">
        <v>0</v>
      </c>
      <c r="O2127" s="936">
        <v>0</v>
      </c>
      <c r="P2127" s="936" t="s">
        <v>364</v>
      </c>
      <c r="Q2127" s="936">
        <v>1</v>
      </c>
      <c r="R2127" s="936">
        <v>1</v>
      </c>
      <c r="S2127" s="936">
        <v>0</v>
      </c>
      <c r="T2127" s="936">
        <v>0</v>
      </c>
    </row>
    <row r="2128" spans="1:20" outlineLevel="5">
      <c r="A2128" s="936" t="s">
        <v>2103</v>
      </c>
      <c r="B2128" s="936" t="s">
        <v>670</v>
      </c>
      <c r="C2128" s="936">
        <v>23</v>
      </c>
      <c r="D2128" s="937">
        <v>46116</v>
      </c>
      <c r="E2128" s="937">
        <v>46142</v>
      </c>
      <c r="F2128" s="937">
        <v>46116</v>
      </c>
      <c r="G2128" s="937">
        <v>46141</v>
      </c>
      <c r="H2128" s="937">
        <v>0</v>
      </c>
      <c r="I2128" s="936">
        <v>0</v>
      </c>
      <c r="J2128" s="936">
        <v>0</v>
      </c>
      <c r="K2128" s="939">
        <v>1</v>
      </c>
      <c r="L2128" s="939">
        <v>1</v>
      </c>
      <c r="M2128" s="936">
        <v>0</v>
      </c>
      <c r="N2128" s="936">
        <v>0</v>
      </c>
      <c r="O2128" s="936">
        <v>0</v>
      </c>
      <c r="P2128" s="936" t="s">
        <v>364</v>
      </c>
      <c r="Q2128" s="936">
        <v>1</v>
      </c>
      <c r="R2128" s="936">
        <v>1</v>
      </c>
      <c r="S2128" s="936">
        <v>0</v>
      </c>
      <c r="T2128" s="936">
        <v>0</v>
      </c>
    </row>
    <row r="2129" spans="1:20" outlineLevel="5">
      <c r="A2129" s="936" t="s">
        <v>2104</v>
      </c>
      <c r="B2129" s="936" t="s">
        <v>3162</v>
      </c>
      <c r="C2129" s="936">
        <v>35</v>
      </c>
      <c r="D2129" s="937">
        <v>46153</v>
      </c>
      <c r="E2129" s="937">
        <v>46198</v>
      </c>
      <c r="F2129" s="937">
        <v>46153</v>
      </c>
      <c r="G2129" s="937">
        <v>46197</v>
      </c>
      <c r="H2129" s="937">
        <v>0</v>
      </c>
      <c r="I2129" s="937">
        <v>0</v>
      </c>
      <c r="J2129" s="937">
        <v>0</v>
      </c>
      <c r="K2129" s="939">
        <v>1</v>
      </c>
      <c r="L2129" s="939">
        <v>1</v>
      </c>
      <c r="M2129" s="936">
        <v>0</v>
      </c>
      <c r="N2129" s="936">
        <v>0</v>
      </c>
      <c r="O2129" s="936">
        <v>0</v>
      </c>
      <c r="P2129" s="936" t="s">
        <v>364</v>
      </c>
      <c r="Q2129" s="936">
        <v>1</v>
      </c>
      <c r="R2129" s="936">
        <v>1</v>
      </c>
      <c r="S2129" s="936">
        <v>0</v>
      </c>
      <c r="T2129" s="936">
        <v>0</v>
      </c>
    </row>
    <row r="2130" spans="1:20" outlineLevel="5">
      <c r="A2130" s="936" t="s">
        <v>2105</v>
      </c>
      <c r="B2130" s="936" t="s">
        <v>3165</v>
      </c>
      <c r="C2130" s="936">
        <v>35</v>
      </c>
      <c r="D2130" s="937">
        <v>46153</v>
      </c>
      <c r="E2130" s="937">
        <v>46198</v>
      </c>
      <c r="F2130" s="937">
        <v>46153</v>
      </c>
      <c r="G2130" s="937">
        <v>46197</v>
      </c>
      <c r="H2130" s="937">
        <v>0</v>
      </c>
      <c r="I2130" s="936">
        <v>0</v>
      </c>
      <c r="J2130" s="936">
        <v>0</v>
      </c>
      <c r="K2130" s="939">
        <v>1</v>
      </c>
      <c r="L2130" s="939">
        <v>1</v>
      </c>
      <c r="M2130" s="936">
        <v>0</v>
      </c>
      <c r="N2130" s="936">
        <v>0</v>
      </c>
      <c r="O2130" s="936">
        <v>0</v>
      </c>
      <c r="P2130" s="936" t="s">
        <v>364</v>
      </c>
      <c r="Q2130" s="936">
        <v>1</v>
      </c>
      <c r="R2130" s="936">
        <v>1</v>
      </c>
      <c r="S2130" s="936">
        <v>0</v>
      </c>
      <c r="T2130" s="936">
        <v>0</v>
      </c>
    </row>
    <row r="2131" spans="1:20" outlineLevel="5">
      <c r="A2131" s="936" t="s">
        <v>2106</v>
      </c>
      <c r="B2131" s="936" t="s">
        <v>3168</v>
      </c>
      <c r="C2131" s="936">
        <v>35</v>
      </c>
      <c r="D2131" s="937">
        <v>46153</v>
      </c>
      <c r="E2131" s="937">
        <v>46198</v>
      </c>
      <c r="F2131" s="937">
        <v>46153</v>
      </c>
      <c r="G2131" s="937">
        <v>46197</v>
      </c>
      <c r="H2131" s="937">
        <v>0</v>
      </c>
      <c r="I2131" s="937">
        <v>0</v>
      </c>
      <c r="J2131" s="937">
        <v>0</v>
      </c>
      <c r="K2131" s="939">
        <v>1</v>
      </c>
      <c r="L2131" s="939">
        <v>1</v>
      </c>
      <c r="M2131" s="936">
        <v>0</v>
      </c>
      <c r="N2131" s="936">
        <v>0</v>
      </c>
      <c r="O2131" s="936">
        <v>0</v>
      </c>
      <c r="P2131" s="936" t="s">
        <v>364</v>
      </c>
      <c r="Q2131" s="936">
        <v>1</v>
      </c>
      <c r="R2131" s="936">
        <v>1</v>
      </c>
      <c r="S2131" s="936">
        <v>0</v>
      </c>
      <c r="T2131" s="936">
        <v>0</v>
      </c>
    </row>
    <row r="2132" spans="1:20" outlineLevel="5">
      <c r="A2132" s="936" t="s">
        <v>2107</v>
      </c>
      <c r="B2132" s="936" t="s">
        <v>3171</v>
      </c>
      <c r="C2132" s="936">
        <v>35</v>
      </c>
      <c r="D2132" s="937">
        <v>46153</v>
      </c>
      <c r="E2132" s="937">
        <v>46198</v>
      </c>
      <c r="F2132" s="937">
        <v>46153</v>
      </c>
      <c r="G2132" s="937">
        <v>46197</v>
      </c>
      <c r="H2132" s="937">
        <v>0</v>
      </c>
      <c r="I2132" s="936">
        <v>0</v>
      </c>
      <c r="J2132" s="936">
        <v>0</v>
      </c>
      <c r="K2132" s="939">
        <v>1</v>
      </c>
      <c r="L2132" s="939">
        <v>1</v>
      </c>
      <c r="M2132" s="936">
        <v>0</v>
      </c>
      <c r="N2132" s="936">
        <v>0</v>
      </c>
      <c r="O2132" s="936">
        <v>0</v>
      </c>
      <c r="P2132" s="936" t="s">
        <v>364</v>
      </c>
      <c r="Q2132" s="936">
        <v>1</v>
      </c>
      <c r="R2132" s="936">
        <v>1</v>
      </c>
      <c r="S2132" s="936">
        <v>0</v>
      </c>
      <c r="T2132" s="936">
        <v>0</v>
      </c>
    </row>
    <row r="2133" spans="1:20" outlineLevel="5">
      <c r="A2133" s="936" t="s">
        <v>3435</v>
      </c>
      <c r="B2133" s="936" t="s">
        <v>3164</v>
      </c>
      <c r="C2133" s="936">
        <v>7</v>
      </c>
      <c r="D2133" s="937">
        <v>46198</v>
      </c>
      <c r="E2133" s="937">
        <v>46205</v>
      </c>
      <c r="F2133" s="937">
        <v>46254</v>
      </c>
      <c r="G2133" s="937">
        <v>46261</v>
      </c>
      <c r="H2133" s="937">
        <v>0</v>
      </c>
      <c r="I2133" s="937">
        <v>0</v>
      </c>
      <c r="J2133" s="937">
        <v>0</v>
      </c>
      <c r="K2133" s="939">
        <v>1</v>
      </c>
      <c r="L2133" s="939">
        <v>1</v>
      </c>
      <c r="M2133" s="936">
        <v>0</v>
      </c>
      <c r="N2133" s="936">
        <v>0</v>
      </c>
      <c r="O2133" s="936">
        <v>0</v>
      </c>
      <c r="P2133" s="936" t="s">
        <v>364</v>
      </c>
      <c r="Q2133" s="936">
        <v>1</v>
      </c>
      <c r="R2133" s="936">
        <v>1</v>
      </c>
      <c r="S2133" s="936">
        <v>0</v>
      </c>
      <c r="T2133" s="936">
        <v>0</v>
      </c>
    </row>
    <row r="2134" spans="1:20" outlineLevel="5">
      <c r="A2134" s="996" t="s">
        <v>3437</v>
      </c>
      <c r="B2134" s="996" t="s">
        <v>3170</v>
      </c>
      <c r="C2134" s="996">
        <v>7</v>
      </c>
      <c r="D2134" s="997">
        <v>46198</v>
      </c>
      <c r="E2134" s="997">
        <v>46205</v>
      </c>
      <c r="F2134" s="997">
        <v>46254</v>
      </c>
      <c r="G2134" s="997">
        <v>46261</v>
      </c>
      <c r="H2134" s="997">
        <v>0</v>
      </c>
      <c r="I2134" s="996">
        <v>0</v>
      </c>
      <c r="J2134" s="996">
        <v>0</v>
      </c>
      <c r="K2134" s="999">
        <v>1</v>
      </c>
      <c r="L2134" s="999">
        <v>1</v>
      </c>
      <c r="M2134" s="996">
        <v>0</v>
      </c>
      <c r="N2134" s="996">
        <v>0</v>
      </c>
      <c r="O2134" s="996">
        <v>0</v>
      </c>
      <c r="P2134" s="996" t="s">
        <v>364</v>
      </c>
      <c r="Q2134" s="996">
        <v>1</v>
      </c>
      <c r="R2134" s="996">
        <v>1</v>
      </c>
      <c r="S2134" s="996">
        <v>0</v>
      </c>
      <c r="T2134" s="996">
        <v>0</v>
      </c>
    </row>
    <row r="2135" spans="1:20" outlineLevel="5">
      <c r="A2135" s="936" t="s">
        <v>3438</v>
      </c>
      <c r="B2135" s="936" t="s">
        <v>3173</v>
      </c>
      <c r="C2135" s="936">
        <v>7</v>
      </c>
      <c r="D2135" s="937">
        <v>46198</v>
      </c>
      <c r="E2135" s="937">
        <v>46205</v>
      </c>
      <c r="F2135" s="937">
        <v>46254</v>
      </c>
      <c r="G2135" s="937">
        <v>46261</v>
      </c>
      <c r="H2135" s="937">
        <v>0</v>
      </c>
      <c r="I2135" s="936">
        <v>0</v>
      </c>
      <c r="J2135" s="936">
        <v>0</v>
      </c>
      <c r="K2135" s="939">
        <v>1</v>
      </c>
      <c r="L2135" s="939">
        <v>1</v>
      </c>
      <c r="M2135" s="936">
        <v>0</v>
      </c>
      <c r="N2135" s="936">
        <v>0</v>
      </c>
      <c r="O2135" s="936">
        <v>0</v>
      </c>
      <c r="P2135" s="936" t="s">
        <v>364</v>
      </c>
      <c r="Q2135" s="936">
        <v>1</v>
      </c>
      <c r="R2135" s="936">
        <v>1</v>
      </c>
      <c r="S2135" s="936">
        <v>0</v>
      </c>
      <c r="T2135" s="936">
        <v>0</v>
      </c>
    </row>
    <row r="2136" spans="1:20" outlineLevel="5">
      <c r="A2136" s="936" t="s">
        <v>3436</v>
      </c>
      <c r="B2136" s="936" t="s">
        <v>3167</v>
      </c>
      <c r="C2136" s="936">
        <v>7</v>
      </c>
      <c r="D2136" s="937">
        <v>46207</v>
      </c>
      <c r="E2136" s="937">
        <v>46214</v>
      </c>
      <c r="F2136" s="937">
        <v>46254</v>
      </c>
      <c r="G2136" s="937">
        <v>46261</v>
      </c>
      <c r="H2136" s="937">
        <v>0</v>
      </c>
      <c r="I2136" s="936">
        <v>0</v>
      </c>
      <c r="J2136" s="936">
        <v>0</v>
      </c>
      <c r="K2136" s="939">
        <v>1</v>
      </c>
      <c r="L2136" s="939">
        <v>1</v>
      </c>
      <c r="M2136" s="936">
        <v>0</v>
      </c>
      <c r="N2136" s="936">
        <v>0</v>
      </c>
      <c r="O2136" s="936">
        <v>0</v>
      </c>
      <c r="P2136" s="936" t="s">
        <v>364</v>
      </c>
      <c r="Q2136" s="936">
        <v>1</v>
      </c>
      <c r="R2136" s="936">
        <v>1</v>
      </c>
      <c r="S2136" s="936">
        <v>0</v>
      </c>
      <c r="T2136" s="936">
        <v>0</v>
      </c>
    </row>
    <row r="2137" spans="1:20" outlineLevel="4">
      <c r="A2137" s="981" t="s">
        <v>627</v>
      </c>
      <c r="B2137" s="981"/>
      <c r="C2137" s="981">
        <v>41</v>
      </c>
      <c r="D2137" s="982">
        <v>46083</v>
      </c>
      <c r="E2137" s="982">
        <v>46135</v>
      </c>
      <c r="F2137" s="982">
        <v>46083</v>
      </c>
      <c r="G2137" s="982">
        <v>46134</v>
      </c>
      <c r="H2137" s="982">
        <v>0</v>
      </c>
      <c r="I2137" s="981">
        <v>0</v>
      </c>
      <c r="J2137" s="981">
        <v>0</v>
      </c>
      <c r="K2137" s="984">
        <v>0</v>
      </c>
      <c r="L2137" s="984">
        <v>0</v>
      </c>
      <c r="M2137" s="981">
        <v>0</v>
      </c>
      <c r="N2137" s="981">
        <v>0</v>
      </c>
      <c r="O2137" s="981">
        <v>0</v>
      </c>
      <c r="P2137" s="981"/>
      <c r="Q2137" s="981">
        <v>5</v>
      </c>
      <c r="R2137" s="981">
        <v>5</v>
      </c>
      <c r="S2137" s="981">
        <v>0</v>
      </c>
      <c r="T2137" s="981">
        <v>0</v>
      </c>
    </row>
    <row r="2138" spans="1:20" outlineLevel="5">
      <c r="A2138" s="936" t="s">
        <v>2108</v>
      </c>
      <c r="B2138" s="936" t="s">
        <v>680</v>
      </c>
      <c r="C2138" s="936">
        <v>41</v>
      </c>
      <c r="D2138" s="937">
        <v>46083</v>
      </c>
      <c r="E2138" s="937">
        <v>46135</v>
      </c>
      <c r="F2138" s="937">
        <v>46083</v>
      </c>
      <c r="G2138" s="937">
        <v>46134</v>
      </c>
      <c r="H2138" s="937">
        <v>0</v>
      </c>
      <c r="I2138" s="936">
        <v>0</v>
      </c>
      <c r="J2138" s="936">
        <v>0</v>
      </c>
      <c r="K2138" s="939">
        <v>1</v>
      </c>
      <c r="L2138" s="939">
        <v>1</v>
      </c>
      <c r="M2138" s="936">
        <v>0</v>
      </c>
      <c r="N2138" s="936">
        <v>0</v>
      </c>
      <c r="O2138" s="936">
        <v>0</v>
      </c>
      <c r="P2138" s="936" t="s">
        <v>364</v>
      </c>
      <c r="Q2138" s="936">
        <v>1</v>
      </c>
      <c r="R2138" s="936">
        <v>1</v>
      </c>
      <c r="S2138" s="936">
        <v>0</v>
      </c>
      <c r="T2138" s="936">
        <v>0</v>
      </c>
    </row>
    <row r="2139" spans="1:20" outlineLevel="5">
      <c r="A2139" s="936" t="s">
        <v>2109</v>
      </c>
      <c r="B2139" s="936" t="s">
        <v>682</v>
      </c>
      <c r="C2139" s="936">
        <v>36</v>
      </c>
      <c r="D2139" s="937">
        <v>46089</v>
      </c>
      <c r="E2139" s="937">
        <v>46135</v>
      </c>
      <c r="F2139" s="937">
        <v>46089</v>
      </c>
      <c r="G2139" s="937">
        <v>46134</v>
      </c>
      <c r="H2139" s="937">
        <v>0</v>
      </c>
      <c r="I2139" s="936">
        <v>0</v>
      </c>
      <c r="J2139" s="936">
        <v>0</v>
      </c>
      <c r="K2139" s="939">
        <v>1</v>
      </c>
      <c r="L2139" s="939">
        <v>1</v>
      </c>
      <c r="M2139" s="936">
        <v>0</v>
      </c>
      <c r="N2139" s="936">
        <v>0</v>
      </c>
      <c r="O2139" s="936">
        <v>0</v>
      </c>
      <c r="P2139" s="936" t="s">
        <v>364</v>
      </c>
      <c r="Q2139" s="936">
        <v>1</v>
      </c>
      <c r="R2139" s="936">
        <v>1</v>
      </c>
      <c r="S2139" s="936">
        <v>0</v>
      </c>
      <c r="T2139" s="936">
        <v>0</v>
      </c>
    </row>
    <row r="2140" spans="1:20" outlineLevel="5">
      <c r="A2140" s="996" t="s">
        <v>2111</v>
      </c>
      <c r="B2140" s="996" t="s">
        <v>686</v>
      </c>
      <c r="C2140" s="996">
        <v>33</v>
      </c>
      <c r="D2140" s="997">
        <v>46092</v>
      </c>
      <c r="E2140" s="997">
        <v>46135</v>
      </c>
      <c r="F2140" s="997">
        <v>46092</v>
      </c>
      <c r="G2140" s="997">
        <v>46134</v>
      </c>
      <c r="H2140" s="997">
        <v>0</v>
      </c>
      <c r="I2140" s="996">
        <v>0</v>
      </c>
      <c r="J2140" s="996">
        <v>0</v>
      </c>
      <c r="K2140" s="999">
        <v>1</v>
      </c>
      <c r="L2140" s="999">
        <v>1</v>
      </c>
      <c r="M2140" s="996">
        <v>0</v>
      </c>
      <c r="N2140" s="996">
        <v>0</v>
      </c>
      <c r="O2140" s="996">
        <v>0</v>
      </c>
      <c r="P2140" s="996" t="s">
        <v>364</v>
      </c>
      <c r="Q2140" s="996">
        <v>1</v>
      </c>
      <c r="R2140" s="996">
        <v>1</v>
      </c>
      <c r="S2140" s="996">
        <v>0</v>
      </c>
      <c r="T2140" s="996">
        <v>0</v>
      </c>
    </row>
    <row r="2141" spans="1:20" outlineLevel="5">
      <c r="A2141" s="936" t="s">
        <v>2112</v>
      </c>
      <c r="B2141" s="936" t="s">
        <v>688</v>
      </c>
      <c r="C2141" s="936">
        <v>32</v>
      </c>
      <c r="D2141" s="937">
        <v>46093</v>
      </c>
      <c r="E2141" s="937">
        <v>46135</v>
      </c>
      <c r="F2141" s="937">
        <v>46093</v>
      </c>
      <c r="G2141" s="937">
        <v>46134</v>
      </c>
      <c r="H2141" s="937">
        <v>0</v>
      </c>
      <c r="I2141" s="936">
        <v>0</v>
      </c>
      <c r="J2141" s="936">
        <v>0</v>
      </c>
      <c r="K2141" s="939">
        <v>1</v>
      </c>
      <c r="L2141" s="939">
        <v>1</v>
      </c>
      <c r="M2141" s="936">
        <v>0</v>
      </c>
      <c r="N2141" s="936">
        <v>0</v>
      </c>
      <c r="O2141" s="936">
        <v>0</v>
      </c>
      <c r="P2141" s="936" t="s">
        <v>364</v>
      </c>
      <c r="Q2141" s="936">
        <v>1</v>
      </c>
      <c r="R2141" s="936">
        <v>1</v>
      </c>
      <c r="S2141" s="936">
        <v>0</v>
      </c>
      <c r="T2141" s="936">
        <v>0</v>
      </c>
    </row>
    <row r="2142" spans="1:20" outlineLevel="5">
      <c r="A2142" s="936" t="s">
        <v>2110</v>
      </c>
      <c r="B2142" s="936" t="s">
        <v>684</v>
      </c>
      <c r="C2142" s="936">
        <v>23</v>
      </c>
      <c r="D2142" s="937">
        <v>46109</v>
      </c>
      <c r="E2142" s="937">
        <v>46135</v>
      </c>
      <c r="F2142" s="937">
        <v>46109</v>
      </c>
      <c r="G2142" s="937">
        <v>46134</v>
      </c>
      <c r="H2142" s="937">
        <v>0</v>
      </c>
      <c r="I2142" s="936">
        <v>0</v>
      </c>
      <c r="J2142" s="936">
        <v>0</v>
      </c>
      <c r="K2142" s="939">
        <v>1</v>
      </c>
      <c r="L2142" s="939">
        <v>1</v>
      </c>
      <c r="M2142" s="936">
        <v>0</v>
      </c>
      <c r="N2142" s="936">
        <v>0</v>
      </c>
      <c r="O2142" s="936">
        <v>0</v>
      </c>
      <c r="P2142" s="936" t="s">
        <v>364</v>
      </c>
      <c r="Q2142" s="936">
        <v>1</v>
      </c>
      <c r="R2142" s="936">
        <v>1</v>
      </c>
      <c r="S2142" s="936">
        <v>0</v>
      </c>
      <c r="T2142" s="936">
        <v>0</v>
      </c>
    </row>
    <row r="2143" spans="1:20" outlineLevel="4">
      <c r="A2143" s="981" t="s">
        <v>689</v>
      </c>
      <c r="B2143" s="981"/>
      <c r="C2143" s="981">
        <v>7</v>
      </c>
      <c r="D2143" s="982">
        <v>46147</v>
      </c>
      <c r="E2143" s="982">
        <v>46155</v>
      </c>
      <c r="F2143" s="982">
        <v>46147</v>
      </c>
      <c r="G2143" s="982">
        <v>46154</v>
      </c>
      <c r="H2143" s="982">
        <v>0</v>
      </c>
      <c r="I2143" s="981">
        <v>0</v>
      </c>
      <c r="J2143" s="981">
        <v>0</v>
      </c>
      <c r="K2143" s="984">
        <v>0</v>
      </c>
      <c r="L2143" s="984">
        <v>0</v>
      </c>
      <c r="M2143" s="981">
        <v>0</v>
      </c>
      <c r="N2143" s="981">
        <v>0</v>
      </c>
      <c r="O2143" s="981">
        <v>0</v>
      </c>
      <c r="P2143" s="981"/>
      <c r="Q2143" s="981">
        <v>11</v>
      </c>
      <c r="R2143" s="981">
        <v>11</v>
      </c>
      <c r="S2143" s="981">
        <v>0</v>
      </c>
      <c r="T2143" s="981">
        <v>0</v>
      </c>
    </row>
    <row r="2144" spans="1:20" outlineLevel="5">
      <c r="A2144" s="936" t="s">
        <v>2113</v>
      </c>
      <c r="B2144" s="936" t="s">
        <v>691</v>
      </c>
      <c r="C2144" s="936">
        <v>7</v>
      </c>
      <c r="D2144" s="937">
        <v>46147</v>
      </c>
      <c r="E2144" s="937">
        <v>46155</v>
      </c>
      <c r="F2144" s="937">
        <v>46147</v>
      </c>
      <c r="G2144" s="937">
        <v>46154</v>
      </c>
      <c r="H2144" s="937">
        <v>0</v>
      </c>
      <c r="I2144" s="936">
        <v>0</v>
      </c>
      <c r="J2144" s="936">
        <v>0</v>
      </c>
      <c r="K2144" s="939">
        <v>1</v>
      </c>
      <c r="L2144" s="939">
        <v>1</v>
      </c>
      <c r="M2144" s="936">
        <v>0</v>
      </c>
      <c r="N2144" s="936">
        <v>0</v>
      </c>
      <c r="O2144" s="936">
        <v>0</v>
      </c>
      <c r="P2144" s="936" t="s">
        <v>364</v>
      </c>
      <c r="Q2144" s="936">
        <v>1</v>
      </c>
      <c r="R2144" s="936">
        <v>1</v>
      </c>
      <c r="S2144" s="936">
        <v>0</v>
      </c>
      <c r="T2144" s="936">
        <v>0</v>
      </c>
    </row>
    <row r="2145" spans="1:20" outlineLevel="5">
      <c r="A2145" s="936" t="s">
        <v>2116</v>
      </c>
      <c r="B2145" s="936" t="s">
        <v>699</v>
      </c>
      <c r="C2145" s="936">
        <v>7</v>
      </c>
      <c r="D2145" s="937">
        <v>46147</v>
      </c>
      <c r="E2145" s="937">
        <v>46155</v>
      </c>
      <c r="F2145" s="937">
        <v>46147</v>
      </c>
      <c r="G2145" s="937">
        <v>46154</v>
      </c>
      <c r="H2145" s="937">
        <v>0</v>
      </c>
      <c r="I2145" s="936">
        <v>0</v>
      </c>
      <c r="J2145" s="936">
        <v>0</v>
      </c>
      <c r="K2145" s="939">
        <v>1</v>
      </c>
      <c r="L2145" s="939">
        <v>1</v>
      </c>
      <c r="M2145" s="936">
        <v>0</v>
      </c>
      <c r="N2145" s="936">
        <v>0</v>
      </c>
      <c r="O2145" s="936">
        <v>0</v>
      </c>
      <c r="P2145" s="936" t="s">
        <v>364</v>
      </c>
      <c r="Q2145" s="936">
        <v>1</v>
      </c>
      <c r="R2145" s="936">
        <v>1</v>
      </c>
      <c r="S2145" s="936">
        <v>0</v>
      </c>
      <c r="T2145" s="936">
        <v>0</v>
      </c>
    </row>
    <row r="2146" spans="1:20" outlineLevel="5">
      <c r="A2146" s="936" t="s">
        <v>2117</v>
      </c>
      <c r="B2146" s="936" t="s">
        <v>701</v>
      </c>
      <c r="C2146" s="936">
        <v>7</v>
      </c>
      <c r="D2146" s="937">
        <v>46147</v>
      </c>
      <c r="E2146" s="937">
        <v>46155</v>
      </c>
      <c r="F2146" s="937">
        <v>46147</v>
      </c>
      <c r="G2146" s="937">
        <v>46154</v>
      </c>
      <c r="H2146" s="937">
        <v>0</v>
      </c>
      <c r="I2146" s="936">
        <v>0</v>
      </c>
      <c r="J2146" s="936">
        <v>0</v>
      </c>
      <c r="K2146" s="939">
        <v>1</v>
      </c>
      <c r="L2146" s="939">
        <v>1</v>
      </c>
      <c r="M2146" s="936">
        <v>0</v>
      </c>
      <c r="N2146" s="936">
        <v>0</v>
      </c>
      <c r="O2146" s="936">
        <v>0</v>
      </c>
      <c r="P2146" s="936" t="s">
        <v>364</v>
      </c>
      <c r="Q2146" s="936">
        <v>1</v>
      </c>
      <c r="R2146" s="936">
        <v>1</v>
      </c>
      <c r="S2146" s="936">
        <v>0</v>
      </c>
      <c r="T2146" s="936">
        <v>0</v>
      </c>
    </row>
    <row r="2147" spans="1:20" outlineLevel="5">
      <c r="A2147" s="936" t="s">
        <v>2118</v>
      </c>
      <c r="B2147" s="936" t="s">
        <v>703</v>
      </c>
      <c r="C2147" s="936">
        <v>7</v>
      </c>
      <c r="D2147" s="937">
        <v>46147</v>
      </c>
      <c r="E2147" s="937">
        <v>46155</v>
      </c>
      <c r="F2147" s="937">
        <v>46147</v>
      </c>
      <c r="G2147" s="937">
        <v>46154</v>
      </c>
      <c r="H2147" s="937">
        <v>0</v>
      </c>
      <c r="I2147" s="936">
        <v>0</v>
      </c>
      <c r="J2147" s="936">
        <v>0</v>
      </c>
      <c r="K2147" s="939">
        <v>1</v>
      </c>
      <c r="L2147" s="939">
        <v>1</v>
      </c>
      <c r="M2147" s="936">
        <v>0</v>
      </c>
      <c r="N2147" s="936">
        <v>0</v>
      </c>
      <c r="O2147" s="936">
        <v>0</v>
      </c>
      <c r="P2147" s="936" t="s">
        <v>364</v>
      </c>
      <c r="Q2147" s="936">
        <v>1</v>
      </c>
      <c r="R2147" s="936">
        <v>1</v>
      </c>
      <c r="S2147" s="936">
        <v>0</v>
      </c>
      <c r="T2147" s="936">
        <v>0</v>
      </c>
    </row>
    <row r="2148" spans="1:20" outlineLevel="5">
      <c r="A2148" s="936" t="s">
        <v>2119</v>
      </c>
      <c r="B2148" s="936" t="s">
        <v>705</v>
      </c>
      <c r="C2148" s="936">
        <v>7</v>
      </c>
      <c r="D2148" s="937">
        <v>46147</v>
      </c>
      <c r="E2148" s="937">
        <v>46155</v>
      </c>
      <c r="F2148" s="937">
        <v>46147</v>
      </c>
      <c r="G2148" s="937">
        <v>46154</v>
      </c>
      <c r="H2148" s="937">
        <v>0</v>
      </c>
      <c r="I2148" s="936">
        <v>0</v>
      </c>
      <c r="J2148" s="936">
        <v>0</v>
      </c>
      <c r="K2148" s="939">
        <v>1</v>
      </c>
      <c r="L2148" s="939">
        <v>1</v>
      </c>
      <c r="M2148" s="936">
        <v>0</v>
      </c>
      <c r="N2148" s="936">
        <v>0</v>
      </c>
      <c r="O2148" s="936">
        <v>0</v>
      </c>
      <c r="P2148" s="936" t="s">
        <v>364</v>
      </c>
      <c r="Q2148" s="936">
        <v>1</v>
      </c>
      <c r="R2148" s="936">
        <v>1</v>
      </c>
      <c r="S2148" s="936">
        <v>0</v>
      </c>
      <c r="T2148" s="936">
        <v>0</v>
      </c>
    </row>
    <row r="2149" spans="1:20" outlineLevel="5">
      <c r="A2149" s="936" t="s">
        <v>2120</v>
      </c>
      <c r="B2149" s="936" t="s">
        <v>707</v>
      </c>
      <c r="C2149" s="936">
        <v>7</v>
      </c>
      <c r="D2149" s="937">
        <v>46147</v>
      </c>
      <c r="E2149" s="937">
        <v>46155</v>
      </c>
      <c r="F2149" s="937">
        <v>46147</v>
      </c>
      <c r="G2149" s="937">
        <v>46154</v>
      </c>
      <c r="H2149" s="937">
        <v>0</v>
      </c>
      <c r="I2149" s="936">
        <v>0</v>
      </c>
      <c r="J2149" s="936">
        <v>0</v>
      </c>
      <c r="K2149" s="939">
        <v>1</v>
      </c>
      <c r="L2149" s="939">
        <v>1</v>
      </c>
      <c r="M2149" s="936">
        <v>0</v>
      </c>
      <c r="N2149" s="936">
        <v>0</v>
      </c>
      <c r="O2149" s="936">
        <v>0</v>
      </c>
      <c r="P2149" s="936" t="s">
        <v>364</v>
      </c>
      <c r="Q2149" s="936">
        <v>1</v>
      </c>
      <c r="R2149" s="936">
        <v>1</v>
      </c>
      <c r="S2149" s="936">
        <v>0</v>
      </c>
      <c r="T2149" s="936">
        <v>0</v>
      </c>
    </row>
    <row r="2150" spans="1:20" outlineLevel="5">
      <c r="A2150" s="936" t="s">
        <v>2121</v>
      </c>
      <c r="B2150" s="936" t="s">
        <v>711</v>
      </c>
      <c r="C2150" s="936">
        <v>7</v>
      </c>
      <c r="D2150" s="937">
        <v>46147</v>
      </c>
      <c r="E2150" s="937">
        <v>46155</v>
      </c>
      <c r="F2150" s="937">
        <v>46147</v>
      </c>
      <c r="G2150" s="937">
        <v>46154</v>
      </c>
      <c r="H2150" s="937">
        <v>0</v>
      </c>
      <c r="I2150" s="936">
        <v>0</v>
      </c>
      <c r="J2150" s="936">
        <v>0</v>
      </c>
      <c r="K2150" s="939">
        <v>1</v>
      </c>
      <c r="L2150" s="939">
        <v>1</v>
      </c>
      <c r="M2150" s="936">
        <v>0</v>
      </c>
      <c r="N2150" s="936">
        <v>0</v>
      </c>
      <c r="O2150" s="936">
        <v>0</v>
      </c>
      <c r="P2150" s="936" t="s">
        <v>364</v>
      </c>
      <c r="Q2150" s="936">
        <v>1</v>
      </c>
      <c r="R2150" s="936">
        <v>1</v>
      </c>
      <c r="S2150" s="936">
        <v>0</v>
      </c>
      <c r="T2150" s="936">
        <v>0</v>
      </c>
    </row>
    <row r="2151" spans="1:20" outlineLevel="5">
      <c r="A2151" s="936" t="s">
        <v>2122</v>
      </c>
      <c r="B2151" s="936" t="s">
        <v>713</v>
      </c>
      <c r="C2151" s="936">
        <v>7</v>
      </c>
      <c r="D2151" s="937">
        <v>46147</v>
      </c>
      <c r="E2151" s="937">
        <v>46155</v>
      </c>
      <c r="F2151" s="937">
        <v>46147</v>
      </c>
      <c r="G2151" s="937">
        <v>46154</v>
      </c>
      <c r="H2151" s="937">
        <v>0</v>
      </c>
      <c r="I2151" s="936">
        <v>0</v>
      </c>
      <c r="J2151" s="936">
        <v>0</v>
      </c>
      <c r="K2151" s="939">
        <v>1</v>
      </c>
      <c r="L2151" s="939">
        <v>1</v>
      </c>
      <c r="M2151" s="936">
        <v>0</v>
      </c>
      <c r="N2151" s="936">
        <v>0</v>
      </c>
      <c r="O2151" s="936">
        <v>0</v>
      </c>
      <c r="P2151" s="936" t="s">
        <v>364</v>
      </c>
      <c r="Q2151" s="936">
        <v>1</v>
      </c>
      <c r="R2151" s="936">
        <v>1</v>
      </c>
      <c r="S2151" s="936">
        <v>0</v>
      </c>
      <c r="T2151" s="936">
        <v>0</v>
      </c>
    </row>
    <row r="2152" spans="1:20" outlineLevel="5">
      <c r="A2152" s="996" t="s">
        <v>2123</v>
      </c>
      <c r="B2152" s="996" t="s">
        <v>693</v>
      </c>
      <c r="C2152" s="996">
        <v>7</v>
      </c>
      <c r="D2152" s="997">
        <v>46147</v>
      </c>
      <c r="E2152" s="997">
        <v>46155</v>
      </c>
      <c r="F2152" s="997">
        <v>46147</v>
      </c>
      <c r="G2152" s="997">
        <v>46154</v>
      </c>
      <c r="H2152" s="997">
        <v>0</v>
      </c>
      <c r="I2152" s="996">
        <v>0</v>
      </c>
      <c r="J2152" s="996">
        <v>0</v>
      </c>
      <c r="K2152" s="999">
        <v>1</v>
      </c>
      <c r="L2152" s="999">
        <v>1</v>
      </c>
      <c r="M2152" s="996">
        <v>0</v>
      </c>
      <c r="N2152" s="996">
        <v>0</v>
      </c>
      <c r="O2152" s="996">
        <v>0</v>
      </c>
      <c r="P2152" s="996" t="s">
        <v>364</v>
      </c>
      <c r="Q2152" s="996">
        <v>1</v>
      </c>
      <c r="R2152" s="996">
        <v>1</v>
      </c>
      <c r="S2152" s="996">
        <v>0</v>
      </c>
      <c r="T2152" s="996">
        <v>0</v>
      </c>
    </row>
    <row r="2153" spans="1:20" outlineLevel="5">
      <c r="A2153" s="936" t="s">
        <v>2114</v>
      </c>
      <c r="B2153" s="936" t="s">
        <v>695</v>
      </c>
      <c r="C2153" s="936">
        <v>7</v>
      </c>
      <c r="D2153" s="937">
        <v>46147</v>
      </c>
      <c r="E2153" s="937">
        <v>46155</v>
      </c>
      <c r="F2153" s="937">
        <v>46147</v>
      </c>
      <c r="G2153" s="937">
        <v>46154</v>
      </c>
      <c r="H2153" s="937">
        <v>0</v>
      </c>
      <c r="I2153" s="936">
        <v>0</v>
      </c>
      <c r="J2153" s="936">
        <v>0</v>
      </c>
      <c r="K2153" s="939">
        <v>1</v>
      </c>
      <c r="L2153" s="939">
        <v>1</v>
      </c>
      <c r="M2153" s="936">
        <v>0</v>
      </c>
      <c r="N2153" s="936">
        <v>0</v>
      </c>
      <c r="O2153" s="936">
        <v>0</v>
      </c>
      <c r="P2153" s="936" t="s">
        <v>364</v>
      </c>
      <c r="Q2153" s="936">
        <v>1</v>
      </c>
      <c r="R2153" s="936">
        <v>1</v>
      </c>
      <c r="S2153" s="936">
        <v>0</v>
      </c>
      <c r="T2153" s="936">
        <v>0</v>
      </c>
    </row>
    <row r="2154" spans="1:20" outlineLevel="5">
      <c r="A2154" s="936" t="s">
        <v>2115</v>
      </c>
      <c r="B2154" s="936" t="s">
        <v>697</v>
      </c>
      <c r="C2154" s="936">
        <v>7</v>
      </c>
      <c r="D2154" s="937">
        <v>46147</v>
      </c>
      <c r="E2154" s="937">
        <v>46155</v>
      </c>
      <c r="F2154" s="937">
        <v>46147</v>
      </c>
      <c r="G2154" s="937">
        <v>46154</v>
      </c>
      <c r="H2154" s="937">
        <v>0</v>
      </c>
      <c r="I2154" s="936">
        <v>0</v>
      </c>
      <c r="J2154" s="936">
        <v>0</v>
      </c>
      <c r="K2154" s="939">
        <v>1</v>
      </c>
      <c r="L2154" s="939">
        <v>1</v>
      </c>
      <c r="M2154" s="936">
        <v>0</v>
      </c>
      <c r="N2154" s="936">
        <v>0</v>
      </c>
      <c r="O2154" s="936">
        <v>0</v>
      </c>
      <c r="P2154" s="936" t="s">
        <v>364</v>
      </c>
      <c r="Q2154" s="936">
        <v>1</v>
      </c>
      <c r="R2154" s="936">
        <v>1</v>
      </c>
      <c r="S2154" s="936">
        <v>0</v>
      </c>
      <c r="T2154" s="936">
        <v>0</v>
      </c>
    </row>
    <row r="2155" spans="1:20" outlineLevel="4">
      <c r="A2155" s="981" t="s">
        <v>630</v>
      </c>
      <c r="B2155" s="981"/>
      <c r="C2155" s="981">
        <v>7</v>
      </c>
      <c r="D2155" s="982">
        <v>46147</v>
      </c>
      <c r="E2155" s="982">
        <v>46155</v>
      </c>
      <c r="F2155" s="982">
        <v>46147</v>
      </c>
      <c r="G2155" s="982">
        <v>46154</v>
      </c>
      <c r="H2155" s="982">
        <v>0</v>
      </c>
      <c r="I2155" s="981">
        <v>0</v>
      </c>
      <c r="J2155" s="981">
        <v>0</v>
      </c>
      <c r="K2155" s="984">
        <v>0</v>
      </c>
      <c r="L2155" s="984">
        <v>0</v>
      </c>
      <c r="M2155" s="981">
        <v>0</v>
      </c>
      <c r="N2155" s="981">
        <v>0</v>
      </c>
      <c r="O2155" s="981">
        <v>0</v>
      </c>
      <c r="P2155" s="981"/>
      <c r="Q2155" s="981">
        <v>3</v>
      </c>
      <c r="R2155" s="981">
        <v>3</v>
      </c>
      <c r="S2155" s="981">
        <v>0</v>
      </c>
      <c r="T2155" s="981">
        <v>0</v>
      </c>
    </row>
    <row r="2156" spans="1:20" outlineLevel="5">
      <c r="A2156" s="1006" t="s">
        <v>2124</v>
      </c>
      <c r="B2156" s="1006" t="s">
        <v>715</v>
      </c>
      <c r="C2156" s="1006">
        <v>7</v>
      </c>
      <c r="D2156" s="1007">
        <v>46147</v>
      </c>
      <c r="E2156" s="1007">
        <v>46155</v>
      </c>
      <c r="F2156" s="1007">
        <v>46147</v>
      </c>
      <c r="G2156" s="1007">
        <v>46154</v>
      </c>
      <c r="H2156" s="1007">
        <v>0</v>
      </c>
      <c r="I2156" s="1006">
        <v>0</v>
      </c>
      <c r="J2156" s="1006">
        <v>0</v>
      </c>
      <c r="K2156" s="1009">
        <v>1</v>
      </c>
      <c r="L2156" s="1009">
        <v>1</v>
      </c>
      <c r="M2156" s="1006">
        <v>0</v>
      </c>
      <c r="N2156" s="1006">
        <v>0</v>
      </c>
      <c r="O2156" s="1006">
        <v>0</v>
      </c>
      <c r="P2156" s="1006" t="s">
        <v>364</v>
      </c>
      <c r="Q2156" s="1006">
        <v>1</v>
      </c>
      <c r="R2156" s="1006">
        <v>1</v>
      </c>
      <c r="S2156" s="1006">
        <v>0</v>
      </c>
      <c r="T2156" s="1006">
        <v>0</v>
      </c>
    </row>
    <row r="2157" spans="1:20" outlineLevel="5">
      <c r="A2157" s="936" t="s">
        <v>2125</v>
      </c>
      <c r="B2157" s="936" t="s">
        <v>717</v>
      </c>
      <c r="C2157" s="936">
        <v>7</v>
      </c>
      <c r="D2157" s="937">
        <v>46147</v>
      </c>
      <c r="E2157" s="937">
        <v>46155</v>
      </c>
      <c r="F2157" s="937">
        <v>46147</v>
      </c>
      <c r="G2157" s="937">
        <v>46154</v>
      </c>
      <c r="H2157" s="937">
        <v>0</v>
      </c>
      <c r="I2157" s="936">
        <v>0</v>
      </c>
      <c r="J2157" s="936">
        <v>0</v>
      </c>
      <c r="K2157" s="939">
        <v>1</v>
      </c>
      <c r="L2157" s="939">
        <v>1</v>
      </c>
      <c r="M2157" s="936">
        <v>0</v>
      </c>
      <c r="N2157" s="936">
        <v>0</v>
      </c>
      <c r="O2157" s="936">
        <v>0</v>
      </c>
      <c r="P2157" s="936" t="s">
        <v>364</v>
      </c>
      <c r="Q2157" s="936">
        <v>1</v>
      </c>
      <c r="R2157" s="936">
        <v>1</v>
      </c>
      <c r="S2157" s="936">
        <v>0</v>
      </c>
      <c r="T2157" s="936">
        <v>0</v>
      </c>
    </row>
    <row r="2158" spans="1:20" outlineLevel="5">
      <c r="A2158" s="936" t="s">
        <v>2126</v>
      </c>
      <c r="B2158" s="936" t="s">
        <v>719</v>
      </c>
      <c r="C2158" s="936">
        <v>7</v>
      </c>
      <c r="D2158" s="937">
        <v>46147</v>
      </c>
      <c r="E2158" s="937">
        <v>46155</v>
      </c>
      <c r="F2158" s="937">
        <v>46147</v>
      </c>
      <c r="G2158" s="937">
        <v>46154</v>
      </c>
      <c r="H2158" s="937">
        <v>0</v>
      </c>
      <c r="I2158" s="936">
        <v>0</v>
      </c>
      <c r="J2158" s="936">
        <v>0</v>
      </c>
      <c r="K2158" s="939">
        <v>1</v>
      </c>
      <c r="L2158" s="939">
        <v>1</v>
      </c>
      <c r="M2158" s="936">
        <v>0</v>
      </c>
      <c r="N2158" s="936">
        <v>0</v>
      </c>
      <c r="O2158" s="936">
        <v>0</v>
      </c>
      <c r="P2158" s="936" t="s">
        <v>364</v>
      </c>
      <c r="Q2158" s="936">
        <v>1</v>
      </c>
      <c r="R2158" s="936">
        <v>1</v>
      </c>
      <c r="S2158" s="936">
        <v>0</v>
      </c>
      <c r="T2158" s="936">
        <v>0</v>
      </c>
    </row>
    <row r="2159" spans="1:20" outlineLevel="4">
      <c r="A2159" s="981" t="s">
        <v>720</v>
      </c>
      <c r="B2159" s="981"/>
      <c r="C2159" s="981">
        <v>7</v>
      </c>
      <c r="D2159" s="982">
        <v>46147</v>
      </c>
      <c r="E2159" s="982">
        <v>46155</v>
      </c>
      <c r="F2159" s="982">
        <v>46147</v>
      </c>
      <c r="G2159" s="982">
        <v>46154</v>
      </c>
      <c r="H2159" s="982">
        <v>0</v>
      </c>
      <c r="I2159" s="981">
        <v>0</v>
      </c>
      <c r="J2159" s="981">
        <v>0</v>
      </c>
      <c r="K2159" s="984">
        <v>0</v>
      </c>
      <c r="L2159" s="984">
        <v>0</v>
      </c>
      <c r="M2159" s="981">
        <v>0</v>
      </c>
      <c r="N2159" s="981">
        <v>0</v>
      </c>
      <c r="O2159" s="981">
        <v>0</v>
      </c>
      <c r="P2159" s="981"/>
      <c r="Q2159" s="981">
        <v>4</v>
      </c>
      <c r="R2159" s="981">
        <v>4</v>
      </c>
      <c r="S2159" s="981">
        <v>0</v>
      </c>
      <c r="T2159" s="981">
        <v>0</v>
      </c>
    </row>
    <row r="2160" spans="1:20" outlineLevel="5">
      <c r="A2160" s="936" t="s">
        <v>2127</v>
      </c>
      <c r="B2160" s="936" t="s">
        <v>722</v>
      </c>
      <c r="C2160" s="936">
        <v>7</v>
      </c>
      <c r="D2160" s="937">
        <v>46147</v>
      </c>
      <c r="E2160" s="937">
        <v>46155</v>
      </c>
      <c r="F2160" s="937">
        <v>46147</v>
      </c>
      <c r="G2160" s="937">
        <v>46154</v>
      </c>
      <c r="H2160" s="937">
        <v>0</v>
      </c>
      <c r="I2160" s="936">
        <v>0</v>
      </c>
      <c r="J2160" s="936">
        <v>0</v>
      </c>
      <c r="K2160" s="939">
        <v>1</v>
      </c>
      <c r="L2160" s="939">
        <v>1</v>
      </c>
      <c r="M2160" s="936">
        <v>0</v>
      </c>
      <c r="N2160" s="936">
        <v>0</v>
      </c>
      <c r="O2160" s="936">
        <v>0</v>
      </c>
      <c r="P2160" s="936" t="s">
        <v>364</v>
      </c>
      <c r="Q2160" s="936">
        <v>1</v>
      </c>
      <c r="R2160" s="936">
        <v>1</v>
      </c>
      <c r="S2160" s="936">
        <v>0</v>
      </c>
      <c r="T2160" s="936">
        <v>0</v>
      </c>
    </row>
    <row r="2161" spans="1:20" outlineLevel="5">
      <c r="A2161" s="996" t="s">
        <v>2128</v>
      </c>
      <c r="B2161" s="996" t="s">
        <v>724</v>
      </c>
      <c r="C2161" s="996">
        <v>7</v>
      </c>
      <c r="D2161" s="997">
        <v>46147</v>
      </c>
      <c r="E2161" s="997">
        <v>46155</v>
      </c>
      <c r="F2161" s="997">
        <v>46147</v>
      </c>
      <c r="G2161" s="997">
        <v>46154</v>
      </c>
      <c r="H2161" s="997">
        <v>0</v>
      </c>
      <c r="I2161" s="996">
        <v>0</v>
      </c>
      <c r="J2161" s="996">
        <v>0</v>
      </c>
      <c r="K2161" s="999">
        <v>1</v>
      </c>
      <c r="L2161" s="999">
        <v>1</v>
      </c>
      <c r="M2161" s="996">
        <v>0</v>
      </c>
      <c r="N2161" s="996">
        <v>0</v>
      </c>
      <c r="O2161" s="996">
        <v>0</v>
      </c>
      <c r="P2161" s="996" t="s">
        <v>364</v>
      </c>
      <c r="Q2161" s="996">
        <v>1</v>
      </c>
      <c r="R2161" s="996">
        <v>1</v>
      </c>
      <c r="S2161" s="996">
        <v>0</v>
      </c>
      <c r="T2161" s="996">
        <v>0</v>
      </c>
    </row>
    <row r="2162" spans="1:20" outlineLevel="5">
      <c r="A2162" s="936" t="s">
        <v>2129</v>
      </c>
      <c r="B2162" s="936" t="s">
        <v>726</v>
      </c>
      <c r="C2162" s="936">
        <v>7</v>
      </c>
      <c r="D2162" s="937">
        <v>46147</v>
      </c>
      <c r="E2162" s="937">
        <v>46155</v>
      </c>
      <c r="F2162" s="937">
        <v>46147</v>
      </c>
      <c r="G2162" s="937">
        <v>46154</v>
      </c>
      <c r="H2162" s="937">
        <v>0</v>
      </c>
      <c r="I2162" s="936">
        <v>0</v>
      </c>
      <c r="J2162" s="936">
        <v>0</v>
      </c>
      <c r="K2162" s="939">
        <v>1</v>
      </c>
      <c r="L2162" s="939">
        <v>1</v>
      </c>
      <c r="M2162" s="936">
        <v>0</v>
      </c>
      <c r="N2162" s="936">
        <v>0</v>
      </c>
      <c r="O2162" s="936">
        <v>0</v>
      </c>
      <c r="P2162" s="936" t="s">
        <v>364</v>
      </c>
      <c r="Q2162" s="936">
        <v>1</v>
      </c>
      <c r="R2162" s="936">
        <v>1</v>
      </c>
      <c r="S2162" s="936">
        <v>0</v>
      </c>
      <c r="T2162" s="936">
        <v>0</v>
      </c>
    </row>
    <row r="2163" spans="1:20" outlineLevel="5">
      <c r="A2163" s="936" t="s">
        <v>2130</v>
      </c>
      <c r="B2163" s="936" t="s">
        <v>728</v>
      </c>
      <c r="C2163" s="936">
        <v>7</v>
      </c>
      <c r="D2163" s="937">
        <v>46147</v>
      </c>
      <c r="E2163" s="937">
        <v>46155</v>
      </c>
      <c r="F2163" s="937">
        <v>46147</v>
      </c>
      <c r="G2163" s="937">
        <v>46154</v>
      </c>
      <c r="H2163" s="937">
        <v>0</v>
      </c>
      <c r="I2163" s="936">
        <v>0</v>
      </c>
      <c r="J2163" s="936">
        <v>0</v>
      </c>
      <c r="K2163" s="939">
        <v>1</v>
      </c>
      <c r="L2163" s="939">
        <v>1</v>
      </c>
      <c r="M2163" s="936">
        <v>0</v>
      </c>
      <c r="N2163" s="936">
        <v>0</v>
      </c>
      <c r="O2163" s="936">
        <v>0</v>
      </c>
      <c r="P2163" s="936" t="s">
        <v>364</v>
      </c>
      <c r="Q2163" s="936">
        <v>1</v>
      </c>
      <c r="R2163" s="936">
        <v>1</v>
      </c>
      <c r="S2163" s="936">
        <v>0</v>
      </c>
      <c r="T2163" s="936">
        <v>0</v>
      </c>
    </row>
    <row r="2164" spans="1:20" outlineLevel="4">
      <c r="A2164" s="981" t="s">
        <v>635</v>
      </c>
      <c r="B2164" s="981"/>
      <c r="C2164" s="981">
        <v>7</v>
      </c>
      <c r="D2164" s="982">
        <v>46147</v>
      </c>
      <c r="E2164" s="982">
        <v>46155</v>
      </c>
      <c r="F2164" s="982">
        <v>46147</v>
      </c>
      <c r="G2164" s="982">
        <v>46154</v>
      </c>
      <c r="H2164" s="982">
        <v>0</v>
      </c>
      <c r="I2164" s="981">
        <v>0</v>
      </c>
      <c r="J2164" s="981">
        <v>0</v>
      </c>
      <c r="K2164" s="984">
        <v>0</v>
      </c>
      <c r="L2164" s="984">
        <v>0</v>
      </c>
      <c r="M2164" s="981">
        <v>0</v>
      </c>
      <c r="N2164" s="981">
        <v>0</v>
      </c>
      <c r="O2164" s="981">
        <v>0</v>
      </c>
      <c r="P2164" s="981"/>
      <c r="Q2164" s="981">
        <v>3</v>
      </c>
      <c r="R2164" s="981">
        <v>3</v>
      </c>
      <c r="S2164" s="981">
        <v>0</v>
      </c>
      <c r="T2164" s="981">
        <v>0</v>
      </c>
    </row>
    <row r="2165" spans="1:20" outlineLevel="5">
      <c r="A2165" s="1006" t="s">
        <v>2131</v>
      </c>
      <c r="B2165" s="1006" t="s">
        <v>730</v>
      </c>
      <c r="C2165" s="1006">
        <v>7</v>
      </c>
      <c r="D2165" s="1007">
        <v>46147</v>
      </c>
      <c r="E2165" s="1007">
        <v>46155</v>
      </c>
      <c r="F2165" s="1007">
        <v>46147</v>
      </c>
      <c r="G2165" s="1007">
        <v>46154</v>
      </c>
      <c r="H2165" s="1007">
        <v>0</v>
      </c>
      <c r="I2165" s="1006">
        <v>0</v>
      </c>
      <c r="J2165" s="1006">
        <v>0</v>
      </c>
      <c r="K2165" s="1009">
        <v>1</v>
      </c>
      <c r="L2165" s="1009">
        <v>1</v>
      </c>
      <c r="M2165" s="1006">
        <v>0</v>
      </c>
      <c r="N2165" s="1006">
        <v>0</v>
      </c>
      <c r="O2165" s="1006">
        <v>0</v>
      </c>
      <c r="P2165" s="1006" t="s">
        <v>364</v>
      </c>
      <c r="Q2165" s="1006">
        <v>1</v>
      </c>
      <c r="R2165" s="1006">
        <v>1</v>
      </c>
      <c r="S2165" s="1006">
        <v>0</v>
      </c>
      <c r="T2165" s="1006">
        <v>0</v>
      </c>
    </row>
    <row r="2166" spans="1:20" outlineLevel="5">
      <c r="A2166" s="936" t="s">
        <v>2132</v>
      </c>
      <c r="B2166" s="936" t="s">
        <v>732</v>
      </c>
      <c r="C2166" s="936">
        <v>7</v>
      </c>
      <c r="D2166" s="937">
        <v>46147</v>
      </c>
      <c r="E2166" s="937">
        <v>46155</v>
      </c>
      <c r="F2166" s="937">
        <v>46147</v>
      </c>
      <c r="G2166" s="937">
        <v>46154</v>
      </c>
      <c r="H2166" s="937">
        <v>0</v>
      </c>
      <c r="I2166" s="936">
        <v>0</v>
      </c>
      <c r="J2166" s="936">
        <v>0</v>
      </c>
      <c r="K2166" s="939">
        <v>1</v>
      </c>
      <c r="L2166" s="939">
        <v>1</v>
      </c>
      <c r="M2166" s="936">
        <v>0</v>
      </c>
      <c r="N2166" s="936">
        <v>0</v>
      </c>
      <c r="O2166" s="936">
        <v>0</v>
      </c>
      <c r="P2166" s="936" t="s">
        <v>364</v>
      </c>
      <c r="Q2166" s="936">
        <v>1</v>
      </c>
      <c r="R2166" s="936">
        <v>1</v>
      </c>
      <c r="S2166" s="936">
        <v>0</v>
      </c>
      <c r="T2166" s="936">
        <v>0</v>
      </c>
    </row>
    <row r="2167" spans="1:20" outlineLevel="5">
      <c r="A2167" s="936" t="s">
        <v>2133</v>
      </c>
      <c r="B2167" s="936" t="s">
        <v>734</v>
      </c>
      <c r="C2167" s="936">
        <v>7</v>
      </c>
      <c r="D2167" s="937">
        <v>46147</v>
      </c>
      <c r="E2167" s="937">
        <v>46155</v>
      </c>
      <c r="F2167" s="937">
        <v>46147</v>
      </c>
      <c r="G2167" s="937">
        <v>46154</v>
      </c>
      <c r="H2167" s="937">
        <v>0</v>
      </c>
      <c r="I2167" s="936">
        <v>0</v>
      </c>
      <c r="J2167" s="936">
        <v>0</v>
      </c>
      <c r="K2167" s="939">
        <v>1</v>
      </c>
      <c r="L2167" s="939">
        <v>1</v>
      </c>
      <c r="M2167" s="936">
        <v>0</v>
      </c>
      <c r="N2167" s="936">
        <v>0</v>
      </c>
      <c r="O2167" s="936">
        <v>0</v>
      </c>
      <c r="P2167" s="936" t="s">
        <v>364</v>
      </c>
      <c r="Q2167" s="936">
        <v>1</v>
      </c>
      <c r="R2167" s="936">
        <v>1</v>
      </c>
      <c r="S2167" s="936">
        <v>0</v>
      </c>
      <c r="T2167" s="936">
        <v>0</v>
      </c>
    </row>
    <row r="2168" spans="1:20" outlineLevel="4">
      <c r="A2168" s="981" t="s">
        <v>640</v>
      </c>
      <c r="B2168" s="981"/>
      <c r="C2168" s="981">
        <v>7</v>
      </c>
      <c r="D2168" s="982">
        <v>46147</v>
      </c>
      <c r="E2168" s="982">
        <v>46155</v>
      </c>
      <c r="F2168" s="982">
        <v>46147</v>
      </c>
      <c r="G2168" s="982">
        <v>46154</v>
      </c>
      <c r="H2168" s="982">
        <v>0</v>
      </c>
      <c r="I2168" s="981">
        <v>0</v>
      </c>
      <c r="J2168" s="982">
        <v>0</v>
      </c>
      <c r="K2168" s="984">
        <v>0</v>
      </c>
      <c r="L2168" s="984">
        <v>0</v>
      </c>
      <c r="M2168" s="981">
        <v>0</v>
      </c>
      <c r="N2168" s="981">
        <v>0</v>
      </c>
      <c r="O2168" s="981">
        <v>0</v>
      </c>
      <c r="P2168" s="981"/>
      <c r="Q2168" s="981">
        <v>2</v>
      </c>
      <c r="R2168" s="981">
        <v>2</v>
      </c>
      <c r="S2168" s="981">
        <v>0</v>
      </c>
      <c r="T2168" s="981">
        <v>0</v>
      </c>
    </row>
    <row r="2169" spans="1:20" outlineLevel="5">
      <c r="A2169" s="936" t="s">
        <v>2134</v>
      </c>
      <c r="B2169" s="936" t="s">
        <v>736</v>
      </c>
      <c r="C2169" s="936">
        <v>7</v>
      </c>
      <c r="D2169" s="937">
        <v>46147</v>
      </c>
      <c r="E2169" s="937">
        <v>46155</v>
      </c>
      <c r="F2169" s="937">
        <v>46147</v>
      </c>
      <c r="G2169" s="937">
        <v>46154</v>
      </c>
      <c r="H2169" s="937">
        <v>0</v>
      </c>
      <c r="I2169" s="936">
        <v>0</v>
      </c>
      <c r="J2169" s="936">
        <v>0</v>
      </c>
      <c r="K2169" s="939">
        <v>1</v>
      </c>
      <c r="L2169" s="939">
        <v>1</v>
      </c>
      <c r="M2169" s="936">
        <v>0</v>
      </c>
      <c r="N2169" s="936">
        <v>0</v>
      </c>
      <c r="O2169" s="936">
        <v>0</v>
      </c>
      <c r="P2169" s="936" t="s">
        <v>364</v>
      </c>
      <c r="Q2169" s="936">
        <v>1</v>
      </c>
      <c r="R2169" s="936">
        <v>1</v>
      </c>
      <c r="S2169" s="936">
        <v>0</v>
      </c>
      <c r="T2169" s="936">
        <v>0</v>
      </c>
    </row>
    <row r="2170" spans="1:20" outlineLevel="5">
      <c r="A2170" s="936" t="s">
        <v>2135</v>
      </c>
      <c r="B2170" s="936" t="s">
        <v>738</v>
      </c>
      <c r="C2170" s="936">
        <v>7</v>
      </c>
      <c r="D2170" s="937">
        <v>46147</v>
      </c>
      <c r="E2170" s="937">
        <v>46155</v>
      </c>
      <c r="F2170" s="937">
        <v>46147</v>
      </c>
      <c r="G2170" s="937">
        <v>46154</v>
      </c>
      <c r="H2170" s="937">
        <v>0</v>
      </c>
      <c r="I2170" s="937">
        <v>0</v>
      </c>
      <c r="J2170" s="937">
        <v>0</v>
      </c>
      <c r="K2170" s="939">
        <v>1</v>
      </c>
      <c r="L2170" s="939">
        <v>1</v>
      </c>
      <c r="M2170" s="936">
        <v>0</v>
      </c>
      <c r="N2170" s="936">
        <v>0</v>
      </c>
      <c r="O2170" s="936">
        <v>0</v>
      </c>
      <c r="P2170" s="936" t="s">
        <v>364</v>
      </c>
      <c r="Q2170" s="936">
        <v>1</v>
      </c>
      <c r="R2170" s="936">
        <v>1</v>
      </c>
      <c r="S2170" s="936">
        <v>0</v>
      </c>
      <c r="T2170" s="936">
        <v>0</v>
      </c>
    </row>
    <row r="2171" spans="1:20" outlineLevel="4">
      <c r="A2171" s="981" t="s">
        <v>645</v>
      </c>
      <c r="B2171" s="981"/>
      <c r="C2171" s="981">
        <v>42</v>
      </c>
      <c r="D2171" s="982">
        <v>46153</v>
      </c>
      <c r="E2171" s="982">
        <v>46205</v>
      </c>
      <c r="F2171" s="982">
        <v>46153</v>
      </c>
      <c r="G2171" s="982">
        <v>46261</v>
      </c>
      <c r="H2171" s="982">
        <v>0</v>
      </c>
      <c r="I2171" s="981">
        <v>0</v>
      </c>
      <c r="J2171" s="982">
        <v>0</v>
      </c>
      <c r="K2171" s="984">
        <v>0</v>
      </c>
      <c r="L2171" s="984">
        <v>0</v>
      </c>
      <c r="M2171" s="981">
        <v>0</v>
      </c>
      <c r="N2171" s="981">
        <v>0</v>
      </c>
      <c r="O2171" s="981">
        <v>0</v>
      </c>
      <c r="P2171" s="981"/>
      <c r="Q2171" s="981">
        <v>2</v>
      </c>
      <c r="R2171" s="981">
        <v>2</v>
      </c>
      <c r="S2171" s="981">
        <v>0</v>
      </c>
      <c r="T2171" s="981">
        <v>0</v>
      </c>
    </row>
    <row r="2172" spans="1:20" outlineLevel="5">
      <c r="A2172" s="936" t="s">
        <v>2136</v>
      </c>
      <c r="B2172" s="936" t="s">
        <v>3201</v>
      </c>
      <c r="C2172" s="936">
        <v>35</v>
      </c>
      <c r="D2172" s="937">
        <v>46153</v>
      </c>
      <c r="E2172" s="937">
        <v>46198</v>
      </c>
      <c r="F2172" s="937">
        <v>46153</v>
      </c>
      <c r="G2172" s="937">
        <v>46197</v>
      </c>
      <c r="H2172" s="937">
        <v>0</v>
      </c>
      <c r="I2172" s="936">
        <v>0</v>
      </c>
      <c r="J2172" s="936">
        <v>0</v>
      </c>
      <c r="K2172" s="939">
        <v>1</v>
      </c>
      <c r="L2172" s="939">
        <v>1</v>
      </c>
      <c r="M2172" s="936">
        <v>0</v>
      </c>
      <c r="N2172" s="936">
        <v>0</v>
      </c>
      <c r="O2172" s="936">
        <v>0</v>
      </c>
      <c r="P2172" s="936" t="s">
        <v>364</v>
      </c>
      <c r="Q2172" s="936">
        <v>1</v>
      </c>
      <c r="R2172" s="936">
        <v>1</v>
      </c>
      <c r="S2172" s="936">
        <v>0</v>
      </c>
      <c r="T2172" s="936">
        <v>0</v>
      </c>
    </row>
    <row r="2173" spans="1:20" outlineLevel="5">
      <c r="A2173" s="936" t="s">
        <v>3439</v>
      </c>
      <c r="B2173" s="936" t="s">
        <v>3203</v>
      </c>
      <c r="C2173" s="936">
        <v>7</v>
      </c>
      <c r="D2173" s="937">
        <v>46198</v>
      </c>
      <c r="E2173" s="937">
        <v>46205</v>
      </c>
      <c r="F2173" s="937">
        <v>46254</v>
      </c>
      <c r="G2173" s="937">
        <v>46261</v>
      </c>
      <c r="H2173" s="937">
        <v>0</v>
      </c>
      <c r="I2173" s="937">
        <v>0</v>
      </c>
      <c r="J2173" s="937">
        <v>0</v>
      </c>
      <c r="K2173" s="939">
        <v>1</v>
      </c>
      <c r="L2173" s="939">
        <v>1</v>
      </c>
      <c r="M2173" s="936">
        <v>0</v>
      </c>
      <c r="N2173" s="936">
        <v>0</v>
      </c>
      <c r="O2173" s="936">
        <v>0</v>
      </c>
      <c r="P2173" s="936" t="s">
        <v>364</v>
      </c>
      <c r="Q2173" s="936">
        <v>1</v>
      </c>
      <c r="R2173" s="936">
        <v>1</v>
      </c>
      <c r="S2173" s="936">
        <v>0</v>
      </c>
      <c r="T2173" s="936">
        <v>0</v>
      </c>
    </row>
    <row r="2174" spans="1:20" outlineLevel="4">
      <c r="A2174" s="981" t="s">
        <v>741</v>
      </c>
      <c r="B2174" s="981"/>
      <c r="C2174" s="981">
        <v>39</v>
      </c>
      <c r="D2174" s="982">
        <v>46153</v>
      </c>
      <c r="E2174" s="982">
        <v>46202</v>
      </c>
      <c r="F2174" s="982">
        <v>46153</v>
      </c>
      <c r="G2174" s="982">
        <v>46261</v>
      </c>
      <c r="H2174" s="983">
        <v>0</v>
      </c>
      <c r="I2174" s="983">
        <v>0</v>
      </c>
      <c r="J2174" s="983">
        <v>0</v>
      </c>
      <c r="K2174" s="985">
        <v>0</v>
      </c>
      <c r="L2174" s="985">
        <v>0</v>
      </c>
      <c r="M2174" s="983">
        <v>0</v>
      </c>
      <c r="N2174" s="981">
        <v>0</v>
      </c>
      <c r="O2174" s="981">
        <v>0</v>
      </c>
      <c r="P2174" s="983"/>
      <c r="Q2174" s="981">
        <v>2</v>
      </c>
      <c r="R2174" s="981">
        <v>2</v>
      </c>
      <c r="S2174" s="981">
        <v>0</v>
      </c>
      <c r="T2174" s="981">
        <v>0</v>
      </c>
    </row>
    <row r="2175" spans="1:20" outlineLevel="5">
      <c r="A2175" s="1006" t="s">
        <v>2137</v>
      </c>
      <c r="B2175" s="1006" t="s">
        <v>3204</v>
      </c>
      <c r="C2175" s="1006">
        <v>35</v>
      </c>
      <c r="D2175" s="1007">
        <v>46153</v>
      </c>
      <c r="E2175" s="1007">
        <v>46198</v>
      </c>
      <c r="F2175" s="1007">
        <v>46153</v>
      </c>
      <c r="G2175" s="1007">
        <v>46197</v>
      </c>
      <c r="H2175" s="1008">
        <v>0</v>
      </c>
      <c r="I2175" s="1008">
        <v>0</v>
      </c>
      <c r="J2175" s="1008">
        <v>0</v>
      </c>
      <c r="K2175" s="1010">
        <v>1</v>
      </c>
      <c r="L2175" s="1010">
        <v>1</v>
      </c>
      <c r="M2175" s="1008">
        <v>0</v>
      </c>
      <c r="N2175" s="1006">
        <v>0</v>
      </c>
      <c r="O2175" s="1006">
        <v>0</v>
      </c>
      <c r="P2175" s="1008" t="s">
        <v>364</v>
      </c>
      <c r="Q2175" s="1006">
        <v>1</v>
      </c>
      <c r="R2175" s="1006">
        <v>1</v>
      </c>
      <c r="S2175" s="1006">
        <v>0</v>
      </c>
      <c r="T2175" s="1006">
        <v>0</v>
      </c>
    </row>
    <row r="2176" spans="1:20" outlineLevel="5">
      <c r="A2176" s="936" t="s">
        <v>3440</v>
      </c>
      <c r="B2176" s="936" t="s">
        <v>3206</v>
      </c>
      <c r="C2176" s="936">
        <v>4</v>
      </c>
      <c r="D2176" s="937">
        <v>46198</v>
      </c>
      <c r="E2176" s="937">
        <v>46202</v>
      </c>
      <c r="F2176" s="937">
        <v>46254</v>
      </c>
      <c r="G2176" s="937">
        <v>46261</v>
      </c>
      <c r="H2176" s="938">
        <v>0</v>
      </c>
      <c r="I2176" s="938">
        <v>0</v>
      </c>
      <c r="J2176" s="938">
        <v>0</v>
      </c>
      <c r="K2176" s="939">
        <v>1</v>
      </c>
      <c r="L2176" s="939">
        <v>1</v>
      </c>
      <c r="M2176" s="938">
        <v>0</v>
      </c>
      <c r="N2176" s="936">
        <v>0</v>
      </c>
      <c r="O2176" s="936">
        <v>0</v>
      </c>
      <c r="P2176" s="938" t="s">
        <v>364</v>
      </c>
      <c r="Q2176" s="936">
        <v>1</v>
      </c>
      <c r="R2176" s="936">
        <v>1</v>
      </c>
      <c r="S2176" s="936">
        <v>0</v>
      </c>
      <c r="T2176" s="936">
        <v>0</v>
      </c>
    </row>
    <row r="2177" spans="1:20" outlineLevel="3">
      <c r="A2177" s="967" t="s">
        <v>857</v>
      </c>
      <c r="B2177" s="967"/>
      <c r="C2177" s="967">
        <v>116</v>
      </c>
      <c r="D2177" s="968">
        <v>46082</v>
      </c>
      <c r="E2177" s="968">
        <v>46225</v>
      </c>
      <c r="F2177" s="968">
        <v>46082</v>
      </c>
      <c r="G2177" s="968"/>
      <c r="H2177" s="969">
        <v>504666.45</v>
      </c>
      <c r="I2177" s="969">
        <v>500998.54</v>
      </c>
      <c r="J2177" s="969">
        <v>504666.45</v>
      </c>
      <c r="K2177" s="971">
        <v>1</v>
      </c>
      <c r="L2177" s="971">
        <v>0.99270000000000003</v>
      </c>
      <c r="M2177" s="969">
        <v>0</v>
      </c>
      <c r="N2177" s="967">
        <v>0</v>
      </c>
      <c r="O2177" s="967">
        <v>0</v>
      </c>
      <c r="P2177" s="969"/>
      <c r="Q2177" s="967">
        <v>48</v>
      </c>
      <c r="R2177" s="967">
        <v>40</v>
      </c>
      <c r="S2177" s="967">
        <v>8</v>
      </c>
      <c r="T2177" s="967">
        <v>0</v>
      </c>
    </row>
    <row r="2178" spans="1:20" outlineLevel="4">
      <c r="A2178" s="981" t="s">
        <v>609</v>
      </c>
      <c r="B2178" s="981"/>
      <c r="C2178" s="981">
        <v>116</v>
      </c>
      <c r="D2178" s="982">
        <v>46082</v>
      </c>
      <c r="E2178" s="982">
        <v>46225</v>
      </c>
      <c r="F2178" s="982">
        <v>46082</v>
      </c>
      <c r="G2178" s="982"/>
      <c r="H2178" s="983">
        <v>346880.61</v>
      </c>
      <c r="I2178" s="983">
        <v>344882.8</v>
      </c>
      <c r="J2178" s="983">
        <v>346880.61</v>
      </c>
      <c r="K2178" s="984">
        <v>1</v>
      </c>
      <c r="L2178" s="984">
        <v>0.99419999999999997</v>
      </c>
      <c r="M2178" s="983">
        <v>0</v>
      </c>
      <c r="N2178" s="981">
        <v>0</v>
      </c>
      <c r="O2178" s="981">
        <v>0</v>
      </c>
      <c r="P2178" s="983"/>
      <c r="Q2178" s="981">
        <v>11</v>
      </c>
      <c r="R2178" s="981">
        <v>8</v>
      </c>
      <c r="S2178" s="981">
        <v>3</v>
      </c>
      <c r="T2178" s="981">
        <v>0</v>
      </c>
    </row>
    <row r="2179" spans="1:20" outlineLevel="5">
      <c r="A2179" s="936" t="s">
        <v>2138</v>
      </c>
      <c r="B2179" s="936" t="s">
        <v>664</v>
      </c>
      <c r="C2179" s="936">
        <v>43</v>
      </c>
      <c r="D2179" s="937">
        <v>46082</v>
      </c>
      <c r="E2179" s="937">
        <v>46135</v>
      </c>
      <c r="F2179" s="937">
        <v>46082</v>
      </c>
      <c r="G2179" s="937">
        <v>46136</v>
      </c>
      <c r="H2179" s="938">
        <v>91125</v>
      </c>
      <c r="I2179" s="938">
        <v>91125</v>
      </c>
      <c r="J2179" s="938">
        <v>91125</v>
      </c>
      <c r="K2179" s="939">
        <v>1</v>
      </c>
      <c r="L2179" s="939">
        <v>1</v>
      </c>
      <c r="M2179" s="938">
        <v>0</v>
      </c>
      <c r="N2179" s="936">
        <v>0</v>
      </c>
      <c r="O2179" s="936">
        <v>0</v>
      </c>
      <c r="P2179" s="938" t="s">
        <v>364</v>
      </c>
      <c r="Q2179" s="936">
        <v>1</v>
      </c>
      <c r="R2179" s="936">
        <v>1</v>
      </c>
      <c r="S2179" s="936">
        <v>0</v>
      </c>
      <c r="T2179" s="936">
        <v>0</v>
      </c>
    </row>
    <row r="2180" spans="1:20" outlineLevel="5">
      <c r="A2180" s="936" t="s">
        <v>2140</v>
      </c>
      <c r="B2180" s="936" t="s">
        <v>668</v>
      </c>
      <c r="C2180" s="936">
        <v>41</v>
      </c>
      <c r="D2180" s="937">
        <v>46084</v>
      </c>
      <c r="E2180" s="937">
        <v>46135</v>
      </c>
      <c r="F2180" s="937">
        <v>46084</v>
      </c>
      <c r="G2180" s="937">
        <v>46136</v>
      </c>
      <c r="H2180" s="938">
        <v>11583</v>
      </c>
      <c r="I2180" s="938">
        <v>11583</v>
      </c>
      <c r="J2180" s="938">
        <v>11583</v>
      </c>
      <c r="K2180" s="939">
        <v>1</v>
      </c>
      <c r="L2180" s="939">
        <v>1</v>
      </c>
      <c r="M2180" s="938">
        <v>0</v>
      </c>
      <c r="N2180" s="936">
        <v>0</v>
      </c>
      <c r="O2180" s="936">
        <v>0</v>
      </c>
      <c r="P2180" s="938" t="s">
        <v>364</v>
      </c>
      <c r="Q2180" s="936">
        <v>1</v>
      </c>
      <c r="R2180" s="936">
        <v>1</v>
      </c>
      <c r="S2180" s="936">
        <v>0</v>
      </c>
      <c r="T2180" s="936">
        <v>0</v>
      </c>
    </row>
    <row r="2181" spans="1:20" outlineLevel="5">
      <c r="A2181" s="936" t="s">
        <v>2139</v>
      </c>
      <c r="B2181" s="936" t="s">
        <v>666</v>
      </c>
      <c r="C2181" s="936">
        <v>13</v>
      </c>
      <c r="D2181" s="937">
        <v>46141</v>
      </c>
      <c r="E2181" s="937">
        <v>46155</v>
      </c>
      <c r="F2181" s="937">
        <v>46141</v>
      </c>
      <c r="G2181" s="937">
        <v>46155</v>
      </c>
      <c r="H2181" s="938">
        <v>96438.6</v>
      </c>
      <c r="I2181" s="938">
        <v>96438.6</v>
      </c>
      <c r="J2181" s="938">
        <v>96438.6</v>
      </c>
      <c r="K2181" s="939">
        <v>1</v>
      </c>
      <c r="L2181" s="939">
        <v>1</v>
      </c>
      <c r="M2181" s="938">
        <v>0</v>
      </c>
      <c r="N2181" s="936">
        <v>0</v>
      </c>
      <c r="O2181" s="936">
        <v>0</v>
      </c>
      <c r="P2181" s="938" t="s">
        <v>364</v>
      </c>
      <c r="Q2181" s="936">
        <v>1</v>
      </c>
      <c r="R2181" s="936">
        <v>1</v>
      </c>
      <c r="S2181" s="936">
        <v>0</v>
      </c>
      <c r="T2181" s="936">
        <v>0</v>
      </c>
    </row>
    <row r="2182" spans="1:20" outlineLevel="5">
      <c r="A2182" s="936" t="s">
        <v>2141</v>
      </c>
      <c r="B2182" s="936" t="s">
        <v>670</v>
      </c>
      <c r="C2182" s="936">
        <v>13</v>
      </c>
      <c r="D2182" s="937">
        <v>46141</v>
      </c>
      <c r="E2182" s="937">
        <v>46155</v>
      </c>
      <c r="F2182" s="937">
        <v>46141</v>
      </c>
      <c r="G2182" s="937">
        <v>46155</v>
      </c>
      <c r="H2182" s="938">
        <v>93058.2</v>
      </c>
      <c r="I2182" s="938">
        <v>93058.2</v>
      </c>
      <c r="J2182" s="938">
        <v>93058.2</v>
      </c>
      <c r="K2182" s="939">
        <v>1</v>
      </c>
      <c r="L2182" s="939">
        <v>1</v>
      </c>
      <c r="M2182" s="936">
        <v>0</v>
      </c>
      <c r="N2182" s="936">
        <v>0</v>
      </c>
      <c r="O2182" s="936">
        <v>0</v>
      </c>
      <c r="P2182" s="936" t="s">
        <v>364</v>
      </c>
      <c r="Q2182" s="936">
        <v>1</v>
      </c>
      <c r="R2182" s="936">
        <v>1</v>
      </c>
      <c r="S2182" s="936">
        <v>0</v>
      </c>
      <c r="T2182" s="936">
        <v>0</v>
      </c>
    </row>
    <row r="2183" spans="1:20" outlineLevel="5">
      <c r="A2183" s="936" t="s">
        <v>2142</v>
      </c>
      <c r="B2183" s="936" t="s">
        <v>672</v>
      </c>
      <c r="C2183" s="936">
        <v>1</v>
      </c>
      <c r="D2183" s="937">
        <v>46155</v>
      </c>
      <c r="E2183" s="937">
        <v>46155</v>
      </c>
      <c r="F2183" s="937">
        <v>46155</v>
      </c>
      <c r="G2183" s="937">
        <v>46155</v>
      </c>
      <c r="H2183" s="938">
        <v>4730.67</v>
      </c>
      <c r="I2183" s="938">
        <v>4730.67</v>
      </c>
      <c r="J2183" s="938">
        <v>4730.67</v>
      </c>
      <c r="K2183" s="939">
        <v>1</v>
      </c>
      <c r="L2183" s="939">
        <v>1</v>
      </c>
      <c r="M2183" s="938">
        <v>0</v>
      </c>
      <c r="N2183" s="936">
        <v>0</v>
      </c>
      <c r="O2183" s="936">
        <v>0</v>
      </c>
      <c r="P2183" s="938" t="s">
        <v>364</v>
      </c>
      <c r="Q2183" s="936">
        <v>1</v>
      </c>
      <c r="R2183" s="936">
        <v>1</v>
      </c>
      <c r="S2183" s="936">
        <v>0</v>
      </c>
      <c r="T2183" s="936">
        <v>0</v>
      </c>
    </row>
    <row r="2184" spans="1:20" outlineLevel="5">
      <c r="A2184" s="936" t="s">
        <v>2143</v>
      </c>
      <c r="B2184" s="936" t="s">
        <v>3165</v>
      </c>
      <c r="C2184" s="936">
        <v>33</v>
      </c>
      <c r="D2184" s="937">
        <v>46155</v>
      </c>
      <c r="E2184" s="937">
        <v>46197</v>
      </c>
      <c r="F2184" s="937">
        <v>46155</v>
      </c>
      <c r="G2184" s="937">
        <v>46197</v>
      </c>
      <c r="H2184" s="938">
        <v>1071.1400000000001</v>
      </c>
      <c r="I2184" s="938">
        <v>1071.1400000000001</v>
      </c>
      <c r="J2184" s="938">
        <v>1071.1400000000001</v>
      </c>
      <c r="K2184" s="939">
        <v>1</v>
      </c>
      <c r="L2184" s="939">
        <v>1</v>
      </c>
      <c r="M2184" s="936">
        <v>0</v>
      </c>
      <c r="N2184" s="936">
        <v>0</v>
      </c>
      <c r="O2184" s="936">
        <v>0</v>
      </c>
      <c r="P2184" s="938" t="s">
        <v>364</v>
      </c>
      <c r="Q2184" s="936">
        <v>1</v>
      </c>
      <c r="R2184" s="936">
        <v>1</v>
      </c>
      <c r="S2184" s="936">
        <v>0</v>
      </c>
      <c r="T2184" s="936">
        <v>0</v>
      </c>
    </row>
    <row r="2185" spans="1:20" outlineLevel="5">
      <c r="A2185" s="936" t="s">
        <v>2144</v>
      </c>
      <c r="B2185" s="936" t="s">
        <v>3168</v>
      </c>
      <c r="C2185" s="936">
        <v>33</v>
      </c>
      <c r="D2185" s="937">
        <v>46155</v>
      </c>
      <c r="E2185" s="937">
        <v>46197</v>
      </c>
      <c r="F2185" s="937">
        <v>46155</v>
      </c>
      <c r="G2185" s="937">
        <v>46197</v>
      </c>
      <c r="H2185" s="938">
        <v>12452.94</v>
      </c>
      <c r="I2185" s="938">
        <v>12452.94</v>
      </c>
      <c r="J2185" s="938">
        <v>12452.94</v>
      </c>
      <c r="K2185" s="939">
        <v>1</v>
      </c>
      <c r="L2185" s="939">
        <v>1</v>
      </c>
      <c r="M2185" s="938">
        <v>0</v>
      </c>
      <c r="N2185" s="936">
        <v>0</v>
      </c>
      <c r="O2185" s="936">
        <v>0</v>
      </c>
      <c r="P2185" s="938" t="s">
        <v>364</v>
      </c>
      <c r="Q2185" s="936">
        <v>1</v>
      </c>
      <c r="R2185" s="936">
        <v>1</v>
      </c>
      <c r="S2185" s="936">
        <v>0</v>
      </c>
      <c r="T2185" s="936">
        <v>0</v>
      </c>
    </row>
    <row r="2186" spans="1:20" outlineLevel="5">
      <c r="A2186" s="936" t="s">
        <v>2145</v>
      </c>
      <c r="B2186" s="936" t="s">
        <v>3171</v>
      </c>
      <c r="C2186" s="936">
        <v>33</v>
      </c>
      <c r="D2186" s="937">
        <v>46155</v>
      </c>
      <c r="E2186" s="937">
        <v>46197</v>
      </c>
      <c r="F2186" s="937">
        <v>46155</v>
      </c>
      <c r="G2186" s="937">
        <v>46197</v>
      </c>
      <c r="H2186" s="938">
        <v>16443</v>
      </c>
      <c r="I2186" s="938">
        <v>16443</v>
      </c>
      <c r="J2186" s="938">
        <v>16443</v>
      </c>
      <c r="K2186" s="939">
        <v>1</v>
      </c>
      <c r="L2186" s="939">
        <v>1</v>
      </c>
      <c r="M2186" s="936">
        <v>0</v>
      </c>
      <c r="N2186" s="936">
        <v>0</v>
      </c>
      <c r="O2186" s="936">
        <v>0</v>
      </c>
      <c r="P2186" s="938" t="s">
        <v>364</v>
      </c>
      <c r="Q2186" s="936">
        <v>1</v>
      </c>
      <c r="R2186" s="936">
        <v>1</v>
      </c>
      <c r="S2186" s="936">
        <v>0</v>
      </c>
      <c r="T2186" s="936">
        <v>0</v>
      </c>
    </row>
    <row r="2187" spans="1:20" outlineLevel="5">
      <c r="A2187" s="996" t="s">
        <v>3441</v>
      </c>
      <c r="B2187" s="996" t="s">
        <v>3167</v>
      </c>
      <c r="C2187" s="996">
        <v>10</v>
      </c>
      <c r="D2187" s="997">
        <v>46215</v>
      </c>
      <c r="E2187" s="997">
        <v>46225</v>
      </c>
      <c r="F2187" s="997">
        <v>46261</v>
      </c>
      <c r="G2187" s="997"/>
      <c r="H2187" s="998">
        <v>714.1</v>
      </c>
      <c r="I2187" s="998">
        <v>642.69000000000005</v>
      </c>
      <c r="J2187" s="998">
        <v>714.1</v>
      </c>
      <c r="K2187" s="999">
        <v>1</v>
      </c>
      <c r="L2187" s="999">
        <v>0.9</v>
      </c>
      <c r="M2187" s="998">
        <v>0</v>
      </c>
      <c r="N2187" s="996">
        <v>0</v>
      </c>
      <c r="O2187" s="996">
        <v>0</v>
      </c>
      <c r="P2187" s="998" t="s">
        <v>364</v>
      </c>
      <c r="Q2187" s="996">
        <v>1</v>
      </c>
      <c r="R2187" s="996">
        <v>0</v>
      </c>
      <c r="S2187" s="996">
        <v>1</v>
      </c>
      <c r="T2187" s="996">
        <v>0</v>
      </c>
    </row>
    <row r="2188" spans="1:20" outlineLevel="5">
      <c r="A2188" s="936" t="s">
        <v>3442</v>
      </c>
      <c r="B2188" s="936" t="s">
        <v>3170</v>
      </c>
      <c r="C2188" s="936">
        <v>10</v>
      </c>
      <c r="D2188" s="937">
        <v>46215</v>
      </c>
      <c r="E2188" s="937">
        <v>46225</v>
      </c>
      <c r="F2188" s="937">
        <v>46261</v>
      </c>
      <c r="G2188" s="937"/>
      <c r="H2188" s="938">
        <v>8301.9599999999991</v>
      </c>
      <c r="I2188" s="938">
        <v>7471.76</v>
      </c>
      <c r="J2188" s="938">
        <v>8301.9599999999991</v>
      </c>
      <c r="K2188" s="939">
        <v>1</v>
      </c>
      <c r="L2188" s="939">
        <v>0.9</v>
      </c>
      <c r="M2188" s="938">
        <v>0</v>
      </c>
      <c r="N2188" s="936">
        <v>0</v>
      </c>
      <c r="O2188" s="936">
        <v>0</v>
      </c>
      <c r="P2188" s="938" t="s">
        <v>364</v>
      </c>
      <c r="Q2188" s="936">
        <v>1</v>
      </c>
      <c r="R2188" s="936">
        <v>0</v>
      </c>
      <c r="S2188" s="936">
        <v>1</v>
      </c>
      <c r="T2188" s="936">
        <v>0</v>
      </c>
    </row>
    <row r="2189" spans="1:20" outlineLevel="5">
      <c r="A2189" s="936" t="s">
        <v>3443</v>
      </c>
      <c r="B2189" s="936" t="s">
        <v>3173</v>
      </c>
      <c r="C2189" s="936">
        <v>10</v>
      </c>
      <c r="D2189" s="937">
        <v>46215</v>
      </c>
      <c r="E2189" s="937">
        <v>46225</v>
      </c>
      <c r="F2189" s="937">
        <v>46261</v>
      </c>
      <c r="G2189" s="937"/>
      <c r="H2189" s="938">
        <v>10962</v>
      </c>
      <c r="I2189" s="938">
        <v>9865.7999999999993</v>
      </c>
      <c r="J2189" s="938">
        <v>10962</v>
      </c>
      <c r="K2189" s="939">
        <v>1</v>
      </c>
      <c r="L2189" s="939">
        <v>0.9</v>
      </c>
      <c r="M2189" s="938">
        <v>0</v>
      </c>
      <c r="N2189" s="936">
        <v>0</v>
      </c>
      <c r="O2189" s="936">
        <v>0</v>
      </c>
      <c r="P2189" s="938" t="s">
        <v>364</v>
      </c>
      <c r="Q2189" s="936">
        <v>1</v>
      </c>
      <c r="R2189" s="936">
        <v>0</v>
      </c>
      <c r="S2189" s="936">
        <v>1</v>
      </c>
      <c r="T2189" s="936">
        <v>0</v>
      </c>
    </row>
    <row r="2190" spans="1:20" outlineLevel="4">
      <c r="A2190" s="981" t="s">
        <v>627</v>
      </c>
      <c r="B2190" s="981"/>
      <c r="C2190" s="981">
        <v>52</v>
      </c>
      <c r="D2190" s="982">
        <v>46091</v>
      </c>
      <c r="E2190" s="982">
        <v>46155</v>
      </c>
      <c r="F2190" s="982">
        <v>46091</v>
      </c>
      <c r="G2190" s="982">
        <v>46155</v>
      </c>
      <c r="H2190" s="983">
        <v>14485.23</v>
      </c>
      <c r="I2190" s="983">
        <v>14485.23</v>
      </c>
      <c r="J2190" s="983">
        <v>14485.23</v>
      </c>
      <c r="K2190" s="984">
        <v>1</v>
      </c>
      <c r="L2190" s="984">
        <v>1</v>
      </c>
      <c r="M2190" s="983">
        <v>0</v>
      </c>
      <c r="N2190" s="981">
        <v>0</v>
      </c>
      <c r="O2190" s="981">
        <v>0</v>
      </c>
      <c r="P2190" s="983"/>
      <c r="Q2190" s="981">
        <v>5</v>
      </c>
      <c r="R2190" s="981">
        <v>5</v>
      </c>
      <c r="S2190" s="981">
        <v>0</v>
      </c>
      <c r="T2190" s="981">
        <v>0</v>
      </c>
    </row>
    <row r="2191" spans="1:20" outlineLevel="5">
      <c r="A2191" s="936" t="s">
        <v>2147</v>
      </c>
      <c r="B2191" s="936" t="s">
        <v>682</v>
      </c>
      <c r="C2191" s="936">
        <v>35</v>
      </c>
      <c r="D2191" s="937">
        <v>46091</v>
      </c>
      <c r="E2191" s="937">
        <v>46135</v>
      </c>
      <c r="F2191" s="937">
        <v>46091</v>
      </c>
      <c r="G2191" s="937">
        <v>46136</v>
      </c>
      <c r="H2191" s="938">
        <v>4669.6499999999996</v>
      </c>
      <c r="I2191" s="938">
        <v>4669.6499999999996</v>
      </c>
      <c r="J2191" s="938">
        <v>4669.6499999999996</v>
      </c>
      <c r="K2191" s="939">
        <v>1</v>
      </c>
      <c r="L2191" s="939">
        <v>1</v>
      </c>
      <c r="M2191" s="938">
        <v>0</v>
      </c>
      <c r="N2191" s="936">
        <v>0</v>
      </c>
      <c r="O2191" s="936">
        <v>0</v>
      </c>
      <c r="P2191" s="938" t="s">
        <v>364</v>
      </c>
      <c r="Q2191" s="936">
        <v>1</v>
      </c>
      <c r="R2191" s="936">
        <v>1</v>
      </c>
      <c r="S2191" s="936">
        <v>0</v>
      </c>
      <c r="T2191" s="936">
        <v>0</v>
      </c>
    </row>
    <row r="2192" spans="1:20" outlineLevel="5">
      <c r="A2192" s="936" t="s">
        <v>2146</v>
      </c>
      <c r="B2192" s="936" t="s">
        <v>680</v>
      </c>
      <c r="C2192" s="936">
        <v>18</v>
      </c>
      <c r="D2192" s="937">
        <v>46135</v>
      </c>
      <c r="E2192" s="937">
        <v>46155</v>
      </c>
      <c r="F2192" s="937">
        <v>46135</v>
      </c>
      <c r="G2192" s="937">
        <v>46155</v>
      </c>
      <c r="H2192" s="938">
        <v>4291.38</v>
      </c>
      <c r="I2192" s="938">
        <v>4291.38</v>
      </c>
      <c r="J2192" s="938">
        <v>4291.38</v>
      </c>
      <c r="K2192" s="939">
        <v>1</v>
      </c>
      <c r="L2192" s="939">
        <v>1</v>
      </c>
      <c r="M2192" s="938">
        <v>0</v>
      </c>
      <c r="N2192" s="936">
        <v>0</v>
      </c>
      <c r="O2192" s="936">
        <v>0</v>
      </c>
      <c r="P2192" s="938" t="s">
        <v>364</v>
      </c>
      <c r="Q2192" s="936">
        <v>1</v>
      </c>
      <c r="R2192" s="936">
        <v>1</v>
      </c>
      <c r="S2192" s="936">
        <v>0</v>
      </c>
      <c r="T2192" s="936">
        <v>0</v>
      </c>
    </row>
    <row r="2193" spans="1:20" outlineLevel="5">
      <c r="A2193" s="996" t="s">
        <v>2148</v>
      </c>
      <c r="B2193" s="996" t="s">
        <v>684</v>
      </c>
      <c r="C2193" s="996">
        <v>18</v>
      </c>
      <c r="D2193" s="997">
        <v>46135</v>
      </c>
      <c r="E2193" s="997">
        <v>46155</v>
      </c>
      <c r="F2193" s="997">
        <v>46135</v>
      </c>
      <c r="G2193" s="997">
        <v>46155</v>
      </c>
      <c r="H2193" s="998">
        <v>1058.4000000000001</v>
      </c>
      <c r="I2193" s="998">
        <v>1058.4000000000001</v>
      </c>
      <c r="J2193" s="998">
        <v>1058.4000000000001</v>
      </c>
      <c r="K2193" s="999">
        <v>1</v>
      </c>
      <c r="L2193" s="999">
        <v>1</v>
      </c>
      <c r="M2193" s="998">
        <v>0</v>
      </c>
      <c r="N2193" s="996">
        <v>0</v>
      </c>
      <c r="O2193" s="996">
        <v>0</v>
      </c>
      <c r="P2193" s="998" t="s">
        <v>364</v>
      </c>
      <c r="Q2193" s="996">
        <v>1</v>
      </c>
      <c r="R2193" s="996">
        <v>1</v>
      </c>
      <c r="S2193" s="996">
        <v>0</v>
      </c>
      <c r="T2193" s="996">
        <v>0</v>
      </c>
    </row>
    <row r="2194" spans="1:20" outlineLevel="5">
      <c r="A2194" s="936" t="s">
        <v>2149</v>
      </c>
      <c r="B2194" s="936" t="s">
        <v>686</v>
      </c>
      <c r="C2194" s="936">
        <v>18</v>
      </c>
      <c r="D2194" s="937">
        <v>46135</v>
      </c>
      <c r="E2194" s="937">
        <v>46155</v>
      </c>
      <c r="F2194" s="937">
        <v>46135</v>
      </c>
      <c r="G2194" s="937">
        <v>46155</v>
      </c>
      <c r="H2194" s="938">
        <v>1117.8</v>
      </c>
      <c r="I2194" s="938">
        <v>1117.8</v>
      </c>
      <c r="J2194" s="938">
        <v>1117.8</v>
      </c>
      <c r="K2194" s="939">
        <v>1</v>
      </c>
      <c r="L2194" s="939">
        <v>1</v>
      </c>
      <c r="M2194" s="938">
        <v>0</v>
      </c>
      <c r="N2194" s="936">
        <v>0</v>
      </c>
      <c r="O2194" s="936">
        <v>0</v>
      </c>
      <c r="P2194" s="938" t="s">
        <v>364</v>
      </c>
      <c r="Q2194" s="936">
        <v>1</v>
      </c>
      <c r="R2194" s="936">
        <v>1</v>
      </c>
      <c r="S2194" s="936">
        <v>0</v>
      </c>
      <c r="T2194" s="936">
        <v>0</v>
      </c>
    </row>
    <row r="2195" spans="1:20" outlineLevel="5">
      <c r="A2195" s="936" t="s">
        <v>2150</v>
      </c>
      <c r="B2195" s="936" t="s">
        <v>688</v>
      </c>
      <c r="C2195" s="936">
        <v>18</v>
      </c>
      <c r="D2195" s="937">
        <v>46135</v>
      </c>
      <c r="E2195" s="937">
        <v>46155</v>
      </c>
      <c r="F2195" s="937">
        <v>46135</v>
      </c>
      <c r="G2195" s="937">
        <v>46155</v>
      </c>
      <c r="H2195" s="938">
        <v>3348</v>
      </c>
      <c r="I2195" s="938">
        <v>3348</v>
      </c>
      <c r="J2195" s="938">
        <v>3348</v>
      </c>
      <c r="K2195" s="939">
        <v>1</v>
      </c>
      <c r="L2195" s="939">
        <v>1</v>
      </c>
      <c r="M2195" s="938">
        <v>0</v>
      </c>
      <c r="N2195" s="936">
        <v>0</v>
      </c>
      <c r="O2195" s="936">
        <v>0</v>
      </c>
      <c r="P2195" s="938" t="s">
        <v>364</v>
      </c>
      <c r="Q2195" s="936">
        <v>1</v>
      </c>
      <c r="R2195" s="936">
        <v>1</v>
      </c>
      <c r="S2195" s="936">
        <v>0</v>
      </c>
      <c r="T2195" s="936">
        <v>0</v>
      </c>
    </row>
    <row r="2196" spans="1:20" outlineLevel="4">
      <c r="A2196" s="981" t="s">
        <v>689</v>
      </c>
      <c r="B2196" s="981"/>
      <c r="C2196" s="981">
        <v>7</v>
      </c>
      <c r="D2196" s="982">
        <v>46148</v>
      </c>
      <c r="E2196" s="982">
        <v>46155</v>
      </c>
      <c r="F2196" s="982">
        <v>46148</v>
      </c>
      <c r="G2196" s="982">
        <v>46155</v>
      </c>
      <c r="H2196" s="983">
        <v>71383.95</v>
      </c>
      <c r="I2196" s="983">
        <v>71383.95</v>
      </c>
      <c r="J2196" s="983">
        <v>71383.95</v>
      </c>
      <c r="K2196" s="984">
        <v>1</v>
      </c>
      <c r="L2196" s="984">
        <v>1</v>
      </c>
      <c r="M2196" s="983">
        <v>0</v>
      </c>
      <c r="N2196" s="981">
        <v>0</v>
      </c>
      <c r="O2196" s="981">
        <v>0</v>
      </c>
      <c r="P2196" s="983"/>
      <c r="Q2196" s="981">
        <v>11</v>
      </c>
      <c r="R2196" s="981">
        <v>11</v>
      </c>
      <c r="S2196" s="981">
        <v>0</v>
      </c>
      <c r="T2196" s="981">
        <v>0</v>
      </c>
    </row>
    <row r="2197" spans="1:20" outlineLevel="5">
      <c r="A2197" s="936" t="s">
        <v>2151</v>
      </c>
      <c r="B2197" s="936" t="s">
        <v>691</v>
      </c>
      <c r="C2197" s="936">
        <v>7</v>
      </c>
      <c r="D2197" s="937">
        <v>46148</v>
      </c>
      <c r="E2197" s="937">
        <v>46155</v>
      </c>
      <c r="F2197" s="937">
        <v>46148</v>
      </c>
      <c r="G2197" s="937">
        <v>46155</v>
      </c>
      <c r="H2197" s="938">
        <v>5147.55</v>
      </c>
      <c r="I2197" s="938">
        <v>5147.55</v>
      </c>
      <c r="J2197" s="938">
        <v>5147.55</v>
      </c>
      <c r="K2197" s="939">
        <v>1</v>
      </c>
      <c r="L2197" s="939">
        <v>1</v>
      </c>
      <c r="M2197" s="938">
        <v>0</v>
      </c>
      <c r="N2197" s="936">
        <v>0</v>
      </c>
      <c r="O2197" s="936">
        <v>0</v>
      </c>
      <c r="P2197" s="938" t="s">
        <v>364</v>
      </c>
      <c r="Q2197" s="936">
        <v>1</v>
      </c>
      <c r="R2197" s="936">
        <v>1</v>
      </c>
      <c r="S2197" s="936">
        <v>0</v>
      </c>
      <c r="T2197" s="936">
        <v>0</v>
      </c>
    </row>
    <row r="2198" spans="1:20" outlineLevel="5">
      <c r="A2198" s="936" t="s">
        <v>2154</v>
      </c>
      <c r="B2198" s="936" t="s">
        <v>699</v>
      </c>
      <c r="C2198" s="936">
        <v>7</v>
      </c>
      <c r="D2198" s="937">
        <v>46148</v>
      </c>
      <c r="E2198" s="937">
        <v>46155</v>
      </c>
      <c r="F2198" s="937">
        <v>46148</v>
      </c>
      <c r="G2198" s="937">
        <v>46155</v>
      </c>
      <c r="H2198" s="938">
        <v>4819.5</v>
      </c>
      <c r="I2198" s="938">
        <v>4819.5</v>
      </c>
      <c r="J2198" s="938">
        <v>4819.5</v>
      </c>
      <c r="K2198" s="939">
        <v>1</v>
      </c>
      <c r="L2198" s="939">
        <v>1</v>
      </c>
      <c r="M2198" s="938">
        <v>0</v>
      </c>
      <c r="N2198" s="936">
        <v>0</v>
      </c>
      <c r="O2198" s="936">
        <v>0</v>
      </c>
      <c r="P2198" s="938" t="s">
        <v>364</v>
      </c>
      <c r="Q2198" s="936">
        <v>1</v>
      </c>
      <c r="R2198" s="936">
        <v>1</v>
      </c>
      <c r="S2198" s="936">
        <v>0</v>
      </c>
      <c r="T2198" s="936">
        <v>0</v>
      </c>
    </row>
    <row r="2199" spans="1:20" outlineLevel="5">
      <c r="A2199" s="936" t="s">
        <v>2155</v>
      </c>
      <c r="B2199" s="936" t="s">
        <v>701</v>
      </c>
      <c r="C2199" s="936">
        <v>7</v>
      </c>
      <c r="D2199" s="937">
        <v>46148</v>
      </c>
      <c r="E2199" s="937">
        <v>46155</v>
      </c>
      <c r="F2199" s="937">
        <v>46148</v>
      </c>
      <c r="G2199" s="937">
        <v>46155</v>
      </c>
      <c r="H2199" s="938">
        <v>1000.62</v>
      </c>
      <c r="I2199" s="938">
        <v>1000.62</v>
      </c>
      <c r="J2199" s="938">
        <v>1000.62</v>
      </c>
      <c r="K2199" s="939">
        <v>1</v>
      </c>
      <c r="L2199" s="939">
        <v>1</v>
      </c>
      <c r="M2199" s="938">
        <v>0</v>
      </c>
      <c r="N2199" s="936">
        <v>0</v>
      </c>
      <c r="O2199" s="936">
        <v>0</v>
      </c>
      <c r="P2199" s="938" t="s">
        <v>364</v>
      </c>
      <c r="Q2199" s="936">
        <v>1</v>
      </c>
      <c r="R2199" s="936">
        <v>1</v>
      </c>
      <c r="S2199" s="936">
        <v>0</v>
      </c>
      <c r="T2199" s="936">
        <v>0</v>
      </c>
    </row>
    <row r="2200" spans="1:20" outlineLevel="5">
      <c r="A2200" s="936" t="s">
        <v>2156</v>
      </c>
      <c r="B2200" s="936" t="s">
        <v>703</v>
      </c>
      <c r="C2200" s="936">
        <v>7</v>
      </c>
      <c r="D2200" s="937">
        <v>46148</v>
      </c>
      <c r="E2200" s="937">
        <v>46155</v>
      </c>
      <c r="F2200" s="937">
        <v>46148</v>
      </c>
      <c r="G2200" s="937">
        <v>46155</v>
      </c>
      <c r="H2200" s="938">
        <v>1992.33</v>
      </c>
      <c r="I2200" s="938">
        <v>1992.33</v>
      </c>
      <c r="J2200" s="938">
        <v>1992.33</v>
      </c>
      <c r="K2200" s="939">
        <v>1</v>
      </c>
      <c r="L2200" s="939">
        <v>1</v>
      </c>
      <c r="M2200" s="938">
        <v>0</v>
      </c>
      <c r="N2200" s="936">
        <v>0</v>
      </c>
      <c r="O2200" s="936">
        <v>0</v>
      </c>
      <c r="P2200" s="938" t="s">
        <v>364</v>
      </c>
      <c r="Q2200" s="936">
        <v>1</v>
      </c>
      <c r="R2200" s="936">
        <v>1</v>
      </c>
      <c r="S2200" s="936">
        <v>0</v>
      </c>
      <c r="T2200" s="936">
        <v>0</v>
      </c>
    </row>
    <row r="2201" spans="1:20" outlineLevel="5">
      <c r="A2201" s="936" t="s">
        <v>2157</v>
      </c>
      <c r="B2201" s="936" t="s">
        <v>705</v>
      </c>
      <c r="C2201" s="936">
        <v>7</v>
      </c>
      <c r="D2201" s="937">
        <v>46148</v>
      </c>
      <c r="E2201" s="937">
        <v>46155</v>
      </c>
      <c r="F2201" s="937">
        <v>46148</v>
      </c>
      <c r="G2201" s="937">
        <v>46155</v>
      </c>
      <c r="H2201" s="938">
        <v>1331.1</v>
      </c>
      <c r="I2201" s="938">
        <v>1331.1</v>
      </c>
      <c r="J2201" s="938">
        <v>1331.1</v>
      </c>
      <c r="K2201" s="939">
        <v>1</v>
      </c>
      <c r="L2201" s="939">
        <v>1</v>
      </c>
      <c r="M2201" s="938">
        <v>0</v>
      </c>
      <c r="N2201" s="936">
        <v>0</v>
      </c>
      <c r="O2201" s="936">
        <v>0</v>
      </c>
      <c r="P2201" s="938" t="s">
        <v>364</v>
      </c>
      <c r="Q2201" s="936">
        <v>1</v>
      </c>
      <c r="R2201" s="936">
        <v>1</v>
      </c>
      <c r="S2201" s="936">
        <v>0</v>
      </c>
      <c r="T2201" s="936">
        <v>0</v>
      </c>
    </row>
    <row r="2202" spans="1:20" outlineLevel="5">
      <c r="A2202" s="936" t="s">
        <v>2158</v>
      </c>
      <c r="B2202" s="936" t="s">
        <v>707</v>
      </c>
      <c r="C2202" s="936">
        <v>7</v>
      </c>
      <c r="D2202" s="937">
        <v>46148</v>
      </c>
      <c r="E2202" s="937">
        <v>46155</v>
      </c>
      <c r="F2202" s="937">
        <v>46148</v>
      </c>
      <c r="G2202" s="937">
        <v>46155</v>
      </c>
      <c r="H2202" s="938">
        <v>16669.8</v>
      </c>
      <c r="I2202" s="938">
        <v>16669.8</v>
      </c>
      <c r="J2202" s="938">
        <v>16669.8</v>
      </c>
      <c r="K2202" s="939">
        <v>1</v>
      </c>
      <c r="L2202" s="939">
        <v>1</v>
      </c>
      <c r="M2202" s="938">
        <v>0</v>
      </c>
      <c r="N2202" s="936">
        <v>0</v>
      </c>
      <c r="O2202" s="936">
        <v>0</v>
      </c>
      <c r="P2202" s="938" t="s">
        <v>364</v>
      </c>
      <c r="Q2202" s="936">
        <v>1</v>
      </c>
      <c r="R2202" s="936">
        <v>1</v>
      </c>
      <c r="S2202" s="936">
        <v>0</v>
      </c>
      <c r="T2202" s="936">
        <v>0</v>
      </c>
    </row>
    <row r="2203" spans="1:20" outlineLevel="5">
      <c r="A2203" s="936" t="s">
        <v>2159</v>
      </c>
      <c r="B2203" s="936" t="s">
        <v>711</v>
      </c>
      <c r="C2203" s="936">
        <v>7</v>
      </c>
      <c r="D2203" s="937">
        <v>46148</v>
      </c>
      <c r="E2203" s="937">
        <v>46155</v>
      </c>
      <c r="F2203" s="937">
        <v>46148</v>
      </c>
      <c r="G2203" s="937">
        <v>46155</v>
      </c>
      <c r="H2203" s="938">
        <v>12063.6</v>
      </c>
      <c r="I2203" s="938">
        <v>12063.6</v>
      </c>
      <c r="J2203" s="938">
        <v>12063.6</v>
      </c>
      <c r="K2203" s="939">
        <v>1</v>
      </c>
      <c r="L2203" s="939">
        <v>1</v>
      </c>
      <c r="M2203" s="938">
        <v>0</v>
      </c>
      <c r="N2203" s="936">
        <v>0</v>
      </c>
      <c r="O2203" s="936">
        <v>0</v>
      </c>
      <c r="P2203" s="938" t="s">
        <v>364</v>
      </c>
      <c r="Q2203" s="936">
        <v>1</v>
      </c>
      <c r="R2203" s="936">
        <v>1</v>
      </c>
      <c r="S2203" s="936">
        <v>0</v>
      </c>
      <c r="T2203" s="936">
        <v>0</v>
      </c>
    </row>
    <row r="2204" spans="1:20" outlineLevel="5">
      <c r="A2204" s="936" t="s">
        <v>2160</v>
      </c>
      <c r="B2204" s="936" t="s">
        <v>713</v>
      </c>
      <c r="C2204" s="936">
        <v>7</v>
      </c>
      <c r="D2204" s="937">
        <v>46148</v>
      </c>
      <c r="E2204" s="937">
        <v>46155</v>
      </c>
      <c r="F2204" s="937">
        <v>46148</v>
      </c>
      <c r="G2204" s="937">
        <v>46155</v>
      </c>
      <c r="H2204" s="938">
        <v>1398.6</v>
      </c>
      <c r="I2204" s="938">
        <v>1398.6</v>
      </c>
      <c r="J2204" s="938">
        <v>1398.6</v>
      </c>
      <c r="K2204" s="939">
        <v>1</v>
      </c>
      <c r="L2204" s="939">
        <v>1</v>
      </c>
      <c r="M2204" s="938">
        <v>0</v>
      </c>
      <c r="N2204" s="936">
        <v>0</v>
      </c>
      <c r="O2204" s="936">
        <v>0</v>
      </c>
      <c r="P2204" s="938" t="s">
        <v>364</v>
      </c>
      <c r="Q2204" s="936">
        <v>1</v>
      </c>
      <c r="R2204" s="936">
        <v>1</v>
      </c>
      <c r="S2204" s="936">
        <v>0</v>
      </c>
      <c r="T2204" s="936">
        <v>0</v>
      </c>
    </row>
    <row r="2205" spans="1:20" outlineLevel="5">
      <c r="A2205" s="996" t="s">
        <v>2161</v>
      </c>
      <c r="B2205" s="996" t="s">
        <v>693</v>
      </c>
      <c r="C2205" s="996">
        <v>7</v>
      </c>
      <c r="D2205" s="997">
        <v>46148</v>
      </c>
      <c r="E2205" s="997">
        <v>46155</v>
      </c>
      <c r="F2205" s="997">
        <v>46148</v>
      </c>
      <c r="G2205" s="997">
        <v>46155</v>
      </c>
      <c r="H2205" s="998">
        <v>1697.22</v>
      </c>
      <c r="I2205" s="998">
        <v>1697.22</v>
      </c>
      <c r="J2205" s="998">
        <v>1697.22</v>
      </c>
      <c r="K2205" s="1005">
        <v>1</v>
      </c>
      <c r="L2205" s="999">
        <v>1</v>
      </c>
      <c r="M2205" s="998">
        <v>0</v>
      </c>
      <c r="N2205" s="996">
        <v>0</v>
      </c>
      <c r="O2205" s="996">
        <v>0</v>
      </c>
      <c r="P2205" s="998" t="s">
        <v>364</v>
      </c>
      <c r="Q2205" s="996">
        <v>1</v>
      </c>
      <c r="R2205" s="996">
        <v>1</v>
      </c>
      <c r="S2205" s="996">
        <v>0</v>
      </c>
      <c r="T2205" s="996">
        <v>0</v>
      </c>
    </row>
    <row r="2206" spans="1:20" outlineLevel="5">
      <c r="A2206" s="936" t="s">
        <v>2152</v>
      </c>
      <c r="B2206" s="936" t="s">
        <v>695</v>
      </c>
      <c r="C2206" s="936">
        <v>7</v>
      </c>
      <c r="D2206" s="937">
        <v>46148</v>
      </c>
      <c r="E2206" s="937">
        <v>46155</v>
      </c>
      <c r="F2206" s="937">
        <v>46148</v>
      </c>
      <c r="G2206" s="937">
        <v>46155</v>
      </c>
      <c r="H2206" s="938">
        <v>20365.830000000002</v>
      </c>
      <c r="I2206" s="938">
        <v>20365.830000000002</v>
      </c>
      <c r="J2206" s="938">
        <v>20365.830000000002</v>
      </c>
      <c r="K2206" s="939">
        <v>1</v>
      </c>
      <c r="L2206" s="939">
        <v>1</v>
      </c>
      <c r="M2206" s="938">
        <v>0</v>
      </c>
      <c r="N2206" s="936">
        <v>0</v>
      </c>
      <c r="O2206" s="936">
        <v>0</v>
      </c>
      <c r="P2206" s="938" t="s">
        <v>364</v>
      </c>
      <c r="Q2206" s="936">
        <v>1</v>
      </c>
      <c r="R2206" s="936">
        <v>1</v>
      </c>
      <c r="S2206" s="936">
        <v>0</v>
      </c>
      <c r="T2206" s="936">
        <v>0</v>
      </c>
    </row>
    <row r="2207" spans="1:20" outlineLevel="5">
      <c r="A2207" s="936" t="s">
        <v>2153</v>
      </c>
      <c r="B2207" s="936" t="s">
        <v>697</v>
      </c>
      <c r="C2207" s="936">
        <v>7</v>
      </c>
      <c r="D2207" s="937">
        <v>46148</v>
      </c>
      <c r="E2207" s="937">
        <v>46155</v>
      </c>
      <c r="F2207" s="937">
        <v>46148</v>
      </c>
      <c r="G2207" s="937">
        <v>46155</v>
      </c>
      <c r="H2207" s="938">
        <v>4897.8</v>
      </c>
      <c r="I2207" s="938">
        <v>4897.8</v>
      </c>
      <c r="J2207" s="938">
        <v>4897.8</v>
      </c>
      <c r="K2207" s="940">
        <v>1</v>
      </c>
      <c r="L2207" s="939">
        <v>1</v>
      </c>
      <c r="M2207" s="936">
        <v>0</v>
      </c>
      <c r="N2207" s="936">
        <v>0</v>
      </c>
      <c r="O2207" s="936">
        <v>0</v>
      </c>
      <c r="P2207" s="938" t="s">
        <v>364</v>
      </c>
      <c r="Q2207" s="936">
        <v>1</v>
      </c>
      <c r="R2207" s="936">
        <v>1</v>
      </c>
      <c r="S2207" s="936">
        <v>0</v>
      </c>
      <c r="T2207" s="936">
        <v>0</v>
      </c>
    </row>
    <row r="2208" spans="1:20" outlineLevel="4">
      <c r="A2208" s="981" t="s">
        <v>630</v>
      </c>
      <c r="B2208" s="981"/>
      <c r="C2208" s="981">
        <v>51</v>
      </c>
      <c r="D2208" s="982">
        <v>46148</v>
      </c>
      <c r="E2208" s="982">
        <v>46211</v>
      </c>
      <c r="F2208" s="982">
        <v>46148</v>
      </c>
      <c r="G2208" s="982"/>
      <c r="H2208" s="983">
        <v>4310.01</v>
      </c>
      <c r="I2208" s="983">
        <v>4137.6099999999997</v>
      </c>
      <c r="J2208" s="983">
        <v>4310.01</v>
      </c>
      <c r="K2208" s="984">
        <v>1</v>
      </c>
      <c r="L2208" s="984">
        <v>0.96</v>
      </c>
      <c r="M2208" s="981">
        <v>0</v>
      </c>
      <c r="N2208" s="981">
        <v>0</v>
      </c>
      <c r="O2208" s="981">
        <v>0</v>
      </c>
      <c r="P2208" s="981"/>
      <c r="Q2208" s="981">
        <v>6</v>
      </c>
      <c r="R2208" s="981">
        <v>3</v>
      </c>
      <c r="S2208" s="981">
        <v>3</v>
      </c>
      <c r="T2208" s="981">
        <v>0</v>
      </c>
    </row>
    <row r="2209" spans="1:20" outlineLevel="5">
      <c r="A2209" s="936" t="s">
        <v>2162</v>
      </c>
      <c r="B2209" s="936" t="s">
        <v>3174</v>
      </c>
      <c r="C2209" s="936">
        <v>39</v>
      </c>
      <c r="D2209" s="937">
        <v>46148</v>
      </c>
      <c r="E2209" s="937">
        <v>46197</v>
      </c>
      <c r="F2209" s="937">
        <v>46148</v>
      </c>
      <c r="G2209" s="937">
        <v>46197</v>
      </c>
      <c r="H2209" s="937">
        <v>1954.04</v>
      </c>
      <c r="I2209" s="937">
        <v>1954.04</v>
      </c>
      <c r="J2209" s="937">
        <v>1954.04</v>
      </c>
      <c r="K2209" s="940">
        <v>1</v>
      </c>
      <c r="L2209" s="939">
        <v>1</v>
      </c>
      <c r="M2209" s="936">
        <v>0</v>
      </c>
      <c r="N2209" s="936">
        <v>0</v>
      </c>
      <c r="O2209" s="936">
        <v>0</v>
      </c>
      <c r="P2209" s="936" t="s">
        <v>364</v>
      </c>
      <c r="Q2209" s="936">
        <v>1</v>
      </c>
      <c r="R2209" s="936">
        <v>1</v>
      </c>
      <c r="S2209" s="936">
        <v>0</v>
      </c>
      <c r="T2209" s="936">
        <v>0</v>
      </c>
    </row>
    <row r="2210" spans="1:20" outlineLevel="5">
      <c r="A2210" s="936" t="s">
        <v>2163</v>
      </c>
      <c r="B2210" s="936" t="s">
        <v>3177</v>
      </c>
      <c r="C2210" s="936">
        <v>39</v>
      </c>
      <c r="D2210" s="937">
        <v>46148</v>
      </c>
      <c r="E2210" s="937">
        <v>46197</v>
      </c>
      <c r="F2210" s="937">
        <v>46148</v>
      </c>
      <c r="G2210" s="937">
        <v>46197</v>
      </c>
      <c r="H2210" s="937">
        <v>169.13</v>
      </c>
      <c r="I2210" s="936">
        <v>169.13</v>
      </c>
      <c r="J2210" s="936">
        <v>169.13</v>
      </c>
      <c r="K2210" s="939">
        <v>1</v>
      </c>
      <c r="L2210" s="939">
        <v>1</v>
      </c>
      <c r="M2210" s="936">
        <v>0</v>
      </c>
      <c r="N2210" s="936">
        <v>0</v>
      </c>
      <c r="O2210" s="936">
        <v>0</v>
      </c>
      <c r="P2210" s="936" t="s">
        <v>364</v>
      </c>
      <c r="Q2210" s="936">
        <v>1</v>
      </c>
      <c r="R2210" s="936">
        <v>1</v>
      </c>
      <c r="S2210" s="936">
        <v>0</v>
      </c>
      <c r="T2210" s="936">
        <v>0</v>
      </c>
    </row>
    <row r="2211" spans="1:20" outlineLevel="5">
      <c r="A2211" s="936" t="s">
        <v>2164</v>
      </c>
      <c r="B2211" s="936" t="s">
        <v>3180</v>
      </c>
      <c r="C2211" s="936">
        <v>39</v>
      </c>
      <c r="D2211" s="937">
        <v>46148</v>
      </c>
      <c r="E2211" s="937">
        <v>46197</v>
      </c>
      <c r="F2211" s="937">
        <v>46148</v>
      </c>
      <c r="G2211" s="937">
        <v>46197</v>
      </c>
      <c r="H2211" s="938">
        <v>462.83</v>
      </c>
      <c r="I2211" s="938">
        <v>462.83</v>
      </c>
      <c r="J2211" s="938">
        <v>462.83</v>
      </c>
      <c r="K2211" s="940">
        <v>1</v>
      </c>
      <c r="L2211" s="939">
        <v>1</v>
      </c>
      <c r="M2211" s="936">
        <v>0</v>
      </c>
      <c r="N2211" s="936">
        <v>0</v>
      </c>
      <c r="O2211" s="936">
        <v>0</v>
      </c>
      <c r="P2211" s="936" t="s">
        <v>364</v>
      </c>
      <c r="Q2211" s="936">
        <v>1</v>
      </c>
      <c r="R2211" s="936">
        <v>1</v>
      </c>
      <c r="S2211" s="936">
        <v>0</v>
      </c>
      <c r="T2211" s="936">
        <v>0</v>
      </c>
    </row>
    <row r="2212" spans="1:20" outlineLevel="5">
      <c r="A2212" s="996" t="s">
        <v>3444</v>
      </c>
      <c r="B2212" s="996" t="s">
        <v>3176</v>
      </c>
      <c r="C2212" s="996">
        <v>12</v>
      </c>
      <c r="D2212" s="997">
        <v>46198</v>
      </c>
      <c r="E2212" s="997">
        <v>46211</v>
      </c>
      <c r="F2212" s="997">
        <v>46288</v>
      </c>
      <c r="G2212" s="997"/>
      <c r="H2212" s="998">
        <v>1302.7</v>
      </c>
      <c r="I2212" s="998">
        <v>1172.43</v>
      </c>
      <c r="J2212" s="998">
        <v>1302.7</v>
      </c>
      <c r="K2212" s="999">
        <v>1</v>
      </c>
      <c r="L2212" s="999">
        <v>0.9</v>
      </c>
      <c r="M2212" s="998">
        <v>0</v>
      </c>
      <c r="N2212" s="996">
        <v>0</v>
      </c>
      <c r="O2212" s="996">
        <v>0</v>
      </c>
      <c r="P2212" s="998" t="s">
        <v>364</v>
      </c>
      <c r="Q2212" s="996">
        <v>1</v>
      </c>
      <c r="R2212" s="996">
        <v>0</v>
      </c>
      <c r="S2212" s="996">
        <v>1</v>
      </c>
      <c r="T2212" s="996">
        <v>0</v>
      </c>
    </row>
    <row r="2213" spans="1:20" outlineLevel="5">
      <c r="A2213" s="936" t="s">
        <v>3445</v>
      </c>
      <c r="B2213" s="936" t="s">
        <v>3179</v>
      </c>
      <c r="C2213" s="936">
        <v>12</v>
      </c>
      <c r="D2213" s="937">
        <v>46198</v>
      </c>
      <c r="E2213" s="937">
        <v>46211</v>
      </c>
      <c r="F2213" s="937">
        <v>46289</v>
      </c>
      <c r="G2213" s="937"/>
      <c r="H2213" s="938">
        <v>112.75</v>
      </c>
      <c r="I2213" s="938">
        <v>101.48</v>
      </c>
      <c r="J2213" s="938">
        <v>112.75</v>
      </c>
      <c r="K2213" s="939">
        <v>1</v>
      </c>
      <c r="L2213" s="939">
        <v>0.9</v>
      </c>
      <c r="M2213" s="938">
        <v>0</v>
      </c>
      <c r="N2213" s="936">
        <v>0</v>
      </c>
      <c r="O2213" s="936">
        <v>0</v>
      </c>
      <c r="P2213" s="938" t="s">
        <v>364</v>
      </c>
      <c r="Q2213" s="936">
        <v>1</v>
      </c>
      <c r="R2213" s="936">
        <v>0</v>
      </c>
      <c r="S2213" s="936">
        <v>1</v>
      </c>
      <c r="T2213" s="936">
        <v>0</v>
      </c>
    </row>
    <row r="2214" spans="1:20" outlineLevel="5">
      <c r="A2214" s="936" t="s">
        <v>3446</v>
      </c>
      <c r="B2214" s="936" t="s">
        <v>3182</v>
      </c>
      <c r="C2214" s="936">
        <v>12</v>
      </c>
      <c r="D2214" s="937">
        <v>46198</v>
      </c>
      <c r="E2214" s="937">
        <v>46211</v>
      </c>
      <c r="F2214" s="937">
        <v>46289</v>
      </c>
      <c r="G2214" s="937"/>
      <c r="H2214" s="938">
        <v>308.56</v>
      </c>
      <c r="I2214" s="938">
        <v>277.7</v>
      </c>
      <c r="J2214" s="938">
        <v>308.56</v>
      </c>
      <c r="K2214" s="939">
        <v>1</v>
      </c>
      <c r="L2214" s="939">
        <v>0.9</v>
      </c>
      <c r="M2214" s="938">
        <v>0</v>
      </c>
      <c r="N2214" s="936">
        <v>0</v>
      </c>
      <c r="O2214" s="936">
        <v>0</v>
      </c>
      <c r="P2214" s="938" t="s">
        <v>364</v>
      </c>
      <c r="Q2214" s="936">
        <v>1</v>
      </c>
      <c r="R2214" s="936">
        <v>0</v>
      </c>
      <c r="S2214" s="936">
        <v>1</v>
      </c>
      <c r="T2214" s="936">
        <v>0</v>
      </c>
    </row>
    <row r="2215" spans="1:20" outlineLevel="4">
      <c r="A2215" s="981" t="s">
        <v>720</v>
      </c>
      <c r="B2215" s="981"/>
      <c r="C2215" s="981">
        <v>7</v>
      </c>
      <c r="D2215" s="982">
        <v>46148</v>
      </c>
      <c r="E2215" s="982">
        <v>46155</v>
      </c>
      <c r="F2215" s="982">
        <v>46148</v>
      </c>
      <c r="G2215" s="982">
        <v>46155</v>
      </c>
      <c r="H2215" s="983">
        <v>5457.24</v>
      </c>
      <c r="I2215" s="983">
        <v>5457.24</v>
      </c>
      <c r="J2215" s="983">
        <v>5457.24</v>
      </c>
      <c r="K2215" s="984">
        <v>1</v>
      </c>
      <c r="L2215" s="984">
        <v>1</v>
      </c>
      <c r="M2215" s="981">
        <v>0</v>
      </c>
      <c r="N2215" s="981">
        <v>0</v>
      </c>
      <c r="O2215" s="981">
        <v>0</v>
      </c>
      <c r="P2215" s="981"/>
      <c r="Q2215" s="981">
        <v>4</v>
      </c>
      <c r="R2215" s="981">
        <v>4</v>
      </c>
      <c r="S2215" s="981">
        <v>0</v>
      </c>
      <c r="T2215" s="981">
        <v>0</v>
      </c>
    </row>
    <row r="2216" spans="1:20" outlineLevel="5">
      <c r="A2216" s="936" t="s">
        <v>2165</v>
      </c>
      <c r="B2216" s="936" t="s">
        <v>722</v>
      </c>
      <c r="C2216" s="936">
        <v>7</v>
      </c>
      <c r="D2216" s="937">
        <v>46148</v>
      </c>
      <c r="E2216" s="937">
        <v>46155</v>
      </c>
      <c r="F2216" s="937">
        <v>46148</v>
      </c>
      <c r="G2216" s="937">
        <v>46155</v>
      </c>
      <c r="H2216" s="937">
        <v>2789.37</v>
      </c>
      <c r="I2216" s="938">
        <v>2789.37</v>
      </c>
      <c r="J2216" s="938">
        <v>2789.37</v>
      </c>
      <c r="K2216" s="939">
        <v>1</v>
      </c>
      <c r="L2216" s="939">
        <v>1</v>
      </c>
      <c r="M2216" s="936">
        <v>0</v>
      </c>
      <c r="N2216" s="936">
        <v>0</v>
      </c>
      <c r="O2216" s="936">
        <v>0</v>
      </c>
      <c r="P2216" s="936" t="s">
        <v>364</v>
      </c>
      <c r="Q2216" s="936">
        <v>1</v>
      </c>
      <c r="R2216" s="936">
        <v>1</v>
      </c>
      <c r="S2216" s="936">
        <v>0</v>
      </c>
      <c r="T2216" s="936">
        <v>0</v>
      </c>
    </row>
    <row r="2217" spans="1:20" outlineLevel="5">
      <c r="A2217" s="996" t="s">
        <v>2166</v>
      </c>
      <c r="B2217" s="996" t="s">
        <v>724</v>
      </c>
      <c r="C2217" s="996">
        <v>7</v>
      </c>
      <c r="D2217" s="997">
        <v>46148</v>
      </c>
      <c r="E2217" s="997">
        <v>46155</v>
      </c>
      <c r="F2217" s="997">
        <v>46148</v>
      </c>
      <c r="G2217" s="997">
        <v>46155</v>
      </c>
      <c r="H2217" s="998">
        <v>1404</v>
      </c>
      <c r="I2217" s="998">
        <v>1404</v>
      </c>
      <c r="J2217" s="998">
        <v>1404</v>
      </c>
      <c r="K2217" s="999">
        <v>1</v>
      </c>
      <c r="L2217" s="999">
        <v>1</v>
      </c>
      <c r="M2217" s="998">
        <v>0</v>
      </c>
      <c r="N2217" s="996">
        <v>0</v>
      </c>
      <c r="O2217" s="996">
        <v>0</v>
      </c>
      <c r="P2217" s="998" t="s">
        <v>364</v>
      </c>
      <c r="Q2217" s="996">
        <v>1</v>
      </c>
      <c r="R2217" s="996">
        <v>1</v>
      </c>
      <c r="S2217" s="996">
        <v>0</v>
      </c>
      <c r="T2217" s="996">
        <v>0</v>
      </c>
    </row>
    <row r="2218" spans="1:20" outlineLevel="5">
      <c r="A2218" s="936" t="s">
        <v>2167</v>
      </c>
      <c r="B2218" s="936" t="s">
        <v>726</v>
      </c>
      <c r="C2218" s="936">
        <v>7</v>
      </c>
      <c r="D2218" s="937">
        <v>46148</v>
      </c>
      <c r="E2218" s="937">
        <v>46155</v>
      </c>
      <c r="F2218" s="937">
        <v>46148</v>
      </c>
      <c r="G2218" s="937">
        <v>46155</v>
      </c>
      <c r="H2218" s="938">
        <v>668.79</v>
      </c>
      <c r="I2218" s="938">
        <v>668.79</v>
      </c>
      <c r="J2218" s="938">
        <v>668.79</v>
      </c>
      <c r="K2218" s="939">
        <v>1</v>
      </c>
      <c r="L2218" s="939">
        <v>1</v>
      </c>
      <c r="M2218" s="938">
        <v>0</v>
      </c>
      <c r="N2218" s="936">
        <v>0</v>
      </c>
      <c r="O2218" s="936">
        <v>0</v>
      </c>
      <c r="P2218" s="938" t="s">
        <v>364</v>
      </c>
      <c r="Q2218" s="936">
        <v>1</v>
      </c>
      <c r="R2218" s="936">
        <v>1</v>
      </c>
      <c r="S2218" s="936">
        <v>0</v>
      </c>
      <c r="T2218" s="936">
        <v>0</v>
      </c>
    </row>
    <row r="2219" spans="1:20" outlineLevel="5">
      <c r="A2219" s="936" t="s">
        <v>2168</v>
      </c>
      <c r="B2219" s="936" t="s">
        <v>728</v>
      </c>
      <c r="C2219" s="936">
        <v>7</v>
      </c>
      <c r="D2219" s="937">
        <v>46148</v>
      </c>
      <c r="E2219" s="937">
        <v>46155</v>
      </c>
      <c r="F2219" s="937">
        <v>46148</v>
      </c>
      <c r="G2219" s="937">
        <v>46155</v>
      </c>
      <c r="H2219" s="938">
        <v>595.08000000000004</v>
      </c>
      <c r="I2219" s="938">
        <v>595.08000000000004</v>
      </c>
      <c r="J2219" s="938">
        <v>595.08000000000004</v>
      </c>
      <c r="K2219" s="939">
        <v>1</v>
      </c>
      <c r="L2219" s="939">
        <v>1</v>
      </c>
      <c r="M2219" s="938">
        <v>0</v>
      </c>
      <c r="N2219" s="936">
        <v>0</v>
      </c>
      <c r="O2219" s="936">
        <v>0</v>
      </c>
      <c r="P2219" s="938" t="s">
        <v>364</v>
      </c>
      <c r="Q2219" s="936">
        <v>1</v>
      </c>
      <c r="R2219" s="936">
        <v>1</v>
      </c>
      <c r="S2219" s="936">
        <v>0</v>
      </c>
      <c r="T2219" s="936">
        <v>0</v>
      </c>
    </row>
    <row r="2220" spans="1:20" outlineLevel="4">
      <c r="A2220" s="981" t="s">
        <v>635</v>
      </c>
      <c r="B2220" s="981"/>
      <c r="C2220" s="981">
        <v>7</v>
      </c>
      <c r="D2220" s="982">
        <v>46148</v>
      </c>
      <c r="E2220" s="982">
        <v>46155</v>
      </c>
      <c r="F2220" s="982">
        <v>46148</v>
      </c>
      <c r="G2220" s="982">
        <v>46155</v>
      </c>
      <c r="H2220" s="983">
        <v>28323.27</v>
      </c>
      <c r="I2220" s="983">
        <v>28323.27</v>
      </c>
      <c r="J2220" s="983">
        <v>28323.27</v>
      </c>
      <c r="K2220" s="984">
        <v>1</v>
      </c>
      <c r="L2220" s="984">
        <v>1</v>
      </c>
      <c r="M2220" s="983">
        <v>0</v>
      </c>
      <c r="N2220" s="981">
        <v>0</v>
      </c>
      <c r="O2220" s="981">
        <v>0</v>
      </c>
      <c r="P2220" s="983"/>
      <c r="Q2220" s="981">
        <v>3</v>
      </c>
      <c r="R2220" s="981">
        <v>3</v>
      </c>
      <c r="S2220" s="981">
        <v>0</v>
      </c>
      <c r="T2220" s="981">
        <v>0</v>
      </c>
    </row>
    <row r="2221" spans="1:20" outlineLevel="5">
      <c r="A2221" s="1006" t="s">
        <v>2169</v>
      </c>
      <c r="B2221" s="1006" t="s">
        <v>730</v>
      </c>
      <c r="C2221" s="1006">
        <v>7</v>
      </c>
      <c r="D2221" s="1007">
        <v>46148</v>
      </c>
      <c r="E2221" s="1007">
        <v>46155</v>
      </c>
      <c r="F2221" s="1007">
        <v>46148</v>
      </c>
      <c r="G2221" s="1007">
        <v>46155</v>
      </c>
      <c r="H2221" s="1008">
        <v>2386.8000000000002</v>
      </c>
      <c r="I2221" s="1008">
        <v>2386.8000000000002</v>
      </c>
      <c r="J2221" s="1008">
        <v>2386.8000000000002</v>
      </c>
      <c r="K2221" s="1010">
        <v>1</v>
      </c>
      <c r="L2221" s="1009">
        <v>1</v>
      </c>
      <c r="M2221" s="1008">
        <v>0</v>
      </c>
      <c r="N2221" s="1006">
        <v>0</v>
      </c>
      <c r="O2221" s="1006">
        <v>0</v>
      </c>
      <c r="P2221" s="1008" t="s">
        <v>364</v>
      </c>
      <c r="Q2221" s="1006">
        <v>1</v>
      </c>
      <c r="R2221" s="1006">
        <v>1</v>
      </c>
      <c r="S2221" s="1006">
        <v>0</v>
      </c>
      <c r="T2221" s="1006">
        <v>0</v>
      </c>
    </row>
    <row r="2222" spans="1:20" outlineLevel="5">
      <c r="A2222" s="936" t="s">
        <v>2170</v>
      </c>
      <c r="B2222" s="936" t="s">
        <v>732</v>
      </c>
      <c r="C2222" s="936">
        <v>7</v>
      </c>
      <c r="D2222" s="937">
        <v>46148</v>
      </c>
      <c r="E2222" s="937">
        <v>46155</v>
      </c>
      <c r="F2222" s="937">
        <v>46148</v>
      </c>
      <c r="G2222" s="937">
        <v>46155</v>
      </c>
      <c r="H2222" s="938">
        <v>3016.71</v>
      </c>
      <c r="I2222" s="938">
        <v>3016.71</v>
      </c>
      <c r="J2222" s="938">
        <v>3016.71</v>
      </c>
      <c r="K2222" s="939">
        <v>1</v>
      </c>
      <c r="L2222" s="939">
        <v>1</v>
      </c>
      <c r="M2222" s="938">
        <v>0</v>
      </c>
      <c r="N2222" s="936">
        <v>0</v>
      </c>
      <c r="O2222" s="936">
        <v>0</v>
      </c>
      <c r="P2222" s="938" t="s">
        <v>364</v>
      </c>
      <c r="Q2222" s="936">
        <v>1</v>
      </c>
      <c r="R2222" s="936">
        <v>1</v>
      </c>
      <c r="S2222" s="936">
        <v>0</v>
      </c>
      <c r="T2222" s="936">
        <v>0</v>
      </c>
    </row>
    <row r="2223" spans="1:20" outlineLevel="5">
      <c r="A2223" s="936" t="s">
        <v>2171</v>
      </c>
      <c r="B2223" s="936" t="s">
        <v>734</v>
      </c>
      <c r="C2223" s="936">
        <v>7</v>
      </c>
      <c r="D2223" s="937">
        <v>46148</v>
      </c>
      <c r="E2223" s="937">
        <v>46155</v>
      </c>
      <c r="F2223" s="937">
        <v>46148</v>
      </c>
      <c r="G2223" s="937">
        <v>46155</v>
      </c>
      <c r="H2223" s="938">
        <v>22919.759999999998</v>
      </c>
      <c r="I2223" s="938">
        <v>22919.759999999998</v>
      </c>
      <c r="J2223" s="938">
        <v>22919.759999999998</v>
      </c>
      <c r="K2223" s="940">
        <v>1</v>
      </c>
      <c r="L2223" s="939">
        <v>1</v>
      </c>
      <c r="M2223" s="936">
        <v>0</v>
      </c>
      <c r="N2223" s="936">
        <v>0</v>
      </c>
      <c r="O2223" s="936">
        <v>0</v>
      </c>
      <c r="P2223" s="938" t="s">
        <v>364</v>
      </c>
      <c r="Q2223" s="936">
        <v>1</v>
      </c>
      <c r="R2223" s="936">
        <v>1</v>
      </c>
      <c r="S2223" s="936">
        <v>0</v>
      </c>
      <c r="T2223" s="936">
        <v>0</v>
      </c>
    </row>
    <row r="2224" spans="1:20" outlineLevel="4">
      <c r="A2224" s="981" t="s">
        <v>640</v>
      </c>
      <c r="B2224" s="981"/>
      <c r="C2224" s="981">
        <v>48</v>
      </c>
      <c r="D2224" s="982">
        <v>46148</v>
      </c>
      <c r="E2224" s="982">
        <v>46208</v>
      </c>
      <c r="F2224" s="982">
        <v>46148</v>
      </c>
      <c r="G2224" s="982"/>
      <c r="H2224" s="983">
        <v>29954.07</v>
      </c>
      <c r="I2224" s="983">
        <v>28456.37</v>
      </c>
      <c r="J2224" s="983">
        <v>29954.07</v>
      </c>
      <c r="K2224" s="984">
        <v>1</v>
      </c>
      <c r="L2224" s="984">
        <v>0.95</v>
      </c>
      <c r="M2224" s="983">
        <v>0</v>
      </c>
      <c r="N2224" s="981">
        <v>0</v>
      </c>
      <c r="O2224" s="981">
        <v>0</v>
      </c>
      <c r="P2224" s="983"/>
      <c r="Q2224" s="981">
        <v>4</v>
      </c>
      <c r="R2224" s="981">
        <v>2</v>
      </c>
      <c r="S2224" s="981">
        <v>2</v>
      </c>
      <c r="T2224" s="981">
        <v>0</v>
      </c>
    </row>
    <row r="2225" spans="1:20" outlineLevel="5">
      <c r="A2225" s="936" t="s">
        <v>2172</v>
      </c>
      <c r="B2225" s="936" t="s">
        <v>3195</v>
      </c>
      <c r="C2225" s="936">
        <v>39</v>
      </c>
      <c r="D2225" s="937">
        <v>46148</v>
      </c>
      <c r="E2225" s="937">
        <v>46197</v>
      </c>
      <c r="F2225" s="937">
        <v>46148</v>
      </c>
      <c r="G2225" s="937">
        <v>46197</v>
      </c>
      <c r="H2225" s="938">
        <v>1859.76</v>
      </c>
      <c r="I2225" s="938">
        <v>1859.76</v>
      </c>
      <c r="J2225" s="938">
        <v>1859.76</v>
      </c>
      <c r="K2225" s="940">
        <v>1</v>
      </c>
      <c r="L2225" s="939">
        <v>1</v>
      </c>
      <c r="M2225" s="938">
        <v>0</v>
      </c>
      <c r="N2225" s="936">
        <v>0</v>
      </c>
      <c r="O2225" s="936">
        <v>0</v>
      </c>
      <c r="P2225" s="938" t="s">
        <v>364</v>
      </c>
      <c r="Q2225" s="936">
        <v>1</v>
      </c>
      <c r="R2225" s="936">
        <v>1</v>
      </c>
      <c r="S2225" s="936">
        <v>0</v>
      </c>
      <c r="T2225" s="936">
        <v>0</v>
      </c>
    </row>
    <row r="2226" spans="1:20" outlineLevel="5">
      <c r="A2226" s="996" t="s">
        <v>2173</v>
      </c>
      <c r="B2226" s="996" t="s">
        <v>3198</v>
      </c>
      <c r="C2226" s="996">
        <v>39</v>
      </c>
      <c r="D2226" s="997">
        <v>46148</v>
      </c>
      <c r="E2226" s="997">
        <v>46197</v>
      </c>
      <c r="F2226" s="997">
        <v>46148</v>
      </c>
      <c r="G2226" s="997">
        <v>46197</v>
      </c>
      <c r="H2226" s="998">
        <v>13117.28</v>
      </c>
      <c r="I2226" s="998">
        <v>13117.28</v>
      </c>
      <c r="J2226" s="998">
        <v>13117.28</v>
      </c>
      <c r="K2226" s="999">
        <v>1</v>
      </c>
      <c r="L2226" s="999">
        <v>1</v>
      </c>
      <c r="M2226" s="998">
        <v>0</v>
      </c>
      <c r="N2226" s="996">
        <v>0</v>
      </c>
      <c r="O2226" s="996">
        <v>0</v>
      </c>
      <c r="P2226" s="998" t="s">
        <v>364</v>
      </c>
      <c r="Q2226" s="996">
        <v>1</v>
      </c>
      <c r="R2226" s="996">
        <v>1</v>
      </c>
      <c r="S2226" s="996">
        <v>0</v>
      </c>
      <c r="T2226" s="996">
        <v>0</v>
      </c>
    </row>
    <row r="2227" spans="1:20" outlineLevel="5">
      <c r="A2227" s="936" t="s">
        <v>3447</v>
      </c>
      <c r="B2227" s="936" t="s">
        <v>3197</v>
      </c>
      <c r="C2227" s="936">
        <v>9</v>
      </c>
      <c r="D2227" s="937">
        <v>46198</v>
      </c>
      <c r="E2227" s="937">
        <v>46208</v>
      </c>
      <c r="F2227" s="937">
        <v>46241</v>
      </c>
      <c r="G2227" s="937"/>
      <c r="H2227" s="938">
        <v>1859.76</v>
      </c>
      <c r="I2227" s="938">
        <v>1673.78</v>
      </c>
      <c r="J2227" s="938">
        <v>1859.76</v>
      </c>
      <c r="K2227" s="939">
        <v>1</v>
      </c>
      <c r="L2227" s="939">
        <v>0.9</v>
      </c>
      <c r="M2227" s="938">
        <v>0</v>
      </c>
      <c r="N2227" s="936">
        <v>0</v>
      </c>
      <c r="O2227" s="936">
        <v>0</v>
      </c>
      <c r="P2227" s="938" t="s">
        <v>367</v>
      </c>
      <c r="Q2227" s="936">
        <v>1</v>
      </c>
      <c r="R2227" s="936">
        <v>0</v>
      </c>
      <c r="S2227" s="936">
        <v>1</v>
      </c>
      <c r="T2227" s="936">
        <v>0</v>
      </c>
    </row>
    <row r="2228" spans="1:20" outlineLevel="5">
      <c r="A2228" s="936" t="s">
        <v>3448</v>
      </c>
      <c r="B2228" s="936" t="s">
        <v>3200</v>
      </c>
      <c r="C2228" s="936">
        <v>9</v>
      </c>
      <c r="D2228" s="937">
        <v>46198</v>
      </c>
      <c r="E2228" s="937">
        <v>46208</v>
      </c>
      <c r="F2228" s="937">
        <v>46254</v>
      </c>
      <c r="G2228" s="937"/>
      <c r="H2228" s="938">
        <v>13117.28</v>
      </c>
      <c r="I2228" s="937">
        <v>11805.55</v>
      </c>
      <c r="J2228" s="938">
        <v>13117.28</v>
      </c>
      <c r="K2228" s="939">
        <v>1</v>
      </c>
      <c r="L2228" s="939">
        <v>0.9</v>
      </c>
      <c r="M2228" s="936">
        <v>0</v>
      </c>
      <c r="N2228" s="936">
        <v>0</v>
      </c>
      <c r="O2228" s="936">
        <v>0</v>
      </c>
      <c r="P2228" s="938" t="s">
        <v>367</v>
      </c>
      <c r="Q2228" s="936">
        <v>1</v>
      </c>
      <c r="R2228" s="936">
        <v>0</v>
      </c>
      <c r="S2228" s="936">
        <v>1</v>
      </c>
      <c r="T2228" s="936">
        <v>0</v>
      </c>
    </row>
    <row r="2229" spans="1:20" outlineLevel="4">
      <c r="A2229" s="981" t="s">
        <v>645</v>
      </c>
      <c r="B2229" s="981"/>
      <c r="C2229" s="981">
        <v>52</v>
      </c>
      <c r="D2229" s="982">
        <v>46155</v>
      </c>
      <c r="E2229" s="982">
        <v>46219</v>
      </c>
      <c r="F2229" s="982">
        <v>46155</v>
      </c>
      <c r="G2229" s="982">
        <v>46310</v>
      </c>
      <c r="H2229" s="983">
        <v>3667.68</v>
      </c>
      <c r="I2229" s="983">
        <v>3667.68</v>
      </c>
      <c r="J2229" s="983">
        <v>3667.68</v>
      </c>
      <c r="K2229" s="984">
        <v>1</v>
      </c>
      <c r="L2229" s="984">
        <v>1</v>
      </c>
      <c r="M2229" s="981">
        <v>0</v>
      </c>
      <c r="N2229" s="981">
        <v>0</v>
      </c>
      <c r="O2229" s="981">
        <v>0</v>
      </c>
      <c r="P2229" s="981"/>
      <c r="Q2229" s="981">
        <v>2</v>
      </c>
      <c r="R2229" s="981">
        <v>2</v>
      </c>
      <c r="S2229" s="981">
        <v>0</v>
      </c>
      <c r="T2229" s="981">
        <v>0</v>
      </c>
    </row>
    <row r="2230" spans="1:20" outlineLevel="5">
      <c r="A2230" s="936" t="s">
        <v>2174</v>
      </c>
      <c r="B2230" s="936" t="s">
        <v>3201</v>
      </c>
      <c r="C2230" s="936">
        <v>33</v>
      </c>
      <c r="D2230" s="937">
        <v>46155</v>
      </c>
      <c r="E2230" s="937">
        <v>46197</v>
      </c>
      <c r="F2230" s="937">
        <v>46155</v>
      </c>
      <c r="G2230" s="937">
        <v>46197</v>
      </c>
      <c r="H2230" s="938">
        <v>1467.07</v>
      </c>
      <c r="I2230" s="938">
        <v>1467.07</v>
      </c>
      <c r="J2230" s="938">
        <v>1467.07</v>
      </c>
      <c r="K2230" s="939">
        <v>1</v>
      </c>
      <c r="L2230" s="939">
        <v>1</v>
      </c>
      <c r="M2230" s="936">
        <v>0</v>
      </c>
      <c r="N2230" s="936">
        <v>0</v>
      </c>
      <c r="O2230" s="936">
        <v>0</v>
      </c>
      <c r="P2230" s="936" t="s">
        <v>364</v>
      </c>
      <c r="Q2230" s="936">
        <v>1</v>
      </c>
      <c r="R2230" s="936">
        <v>1</v>
      </c>
      <c r="S2230" s="936">
        <v>0</v>
      </c>
      <c r="T2230" s="936">
        <v>0</v>
      </c>
    </row>
    <row r="2231" spans="1:20" outlineLevel="5">
      <c r="A2231" s="936" t="s">
        <v>3449</v>
      </c>
      <c r="B2231" s="936" t="s">
        <v>3203</v>
      </c>
      <c r="C2231" s="936">
        <v>12</v>
      </c>
      <c r="D2231" s="937">
        <v>46207</v>
      </c>
      <c r="E2231" s="937">
        <v>46219</v>
      </c>
      <c r="F2231" s="937">
        <v>46284</v>
      </c>
      <c r="G2231" s="937">
        <v>46310</v>
      </c>
      <c r="H2231" s="938">
        <v>2200.61</v>
      </c>
      <c r="I2231" s="937">
        <v>2200.61</v>
      </c>
      <c r="J2231" s="938">
        <v>2200.61</v>
      </c>
      <c r="K2231" s="940">
        <v>1</v>
      </c>
      <c r="L2231" s="939">
        <v>1</v>
      </c>
      <c r="M2231" s="936">
        <v>0</v>
      </c>
      <c r="N2231" s="936">
        <v>0</v>
      </c>
      <c r="O2231" s="936">
        <v>0</v>
      </c>
      <c r="P2231" s="936" t="s">
        <v>364</v>
      </c>
      <c r="Q2231" s="936">
        <v>1</v>
      </c>
      <c r="R2231" s="936">
        <v>1</v>
      </c>
      <c r="S2231" s="936">
        <v>0</v>
      </c>
      <c r="T2231" s="936">
        <v>0</v>
      </c>
    </row>
    <row r="2232" spans="1:20" outlineLevel="4">
      <c r="A2232" s="981" t="s">
        <v>741</v>
      </c>
      <c r="B2232" s="981"/>
      <c r="C2232" s="981">
        <v>46</v>
      </c>
      <c r="D2232" s="982">
        <v>46155</v>
      </c>
      <c r="E2232" s="982">
        <v>46212</v>
      </c>
      <c r="F2232" s="982">
        <v>46155</v>
      </c>
      <c r="G2232" s="982">
        <v>46310</v>
      </c>
      <c r="H2232" s="983">
        <v>204.39</v>
      </c>
      <c r="I2232" s="983">
        <v>204.39</v>
      </c>
      <c r="J2232" s="983">
        <v>204.39</v>
      </c>
      <c r="K2232" s="985">
        <v>1</v>
      </c>
      <c r="L2232" s="985">
        <v>1</v>
      </c>
      <c r="M2232" s="983">
        <v>0</v>
      </c>
      <c r="N2232" s="981">
        <v>0</v>
      </c>
      <c r="O2232" s="981">
        <v>0</v>
      </c>
      <c r="P2232" s="983"/>
      <c r="Q2232" s="981">
        <v>2</v>
      </c>
      <c r="R2232" s="981">
        <v>2</v>
      </c>
      <c r="S2232" s="981">
        <v>0</v>
      </c>
      <c r="T2232" s="981">
        <v>0</v>
      </c>
    </row>
    <row r="2233" spans="1:20" outlineLevel="5">
      <c r="A2233" s="936" t="s">
        <v>2175</v>
      </c>
      <c r="B2233" s="936" t="s">
        <v>3204</v>
      </c>
      <c r="C2233" s="936">
        <v>33</v>
      </c>
      <c r="D2233" s="937">
        <v>46155</v>
      </c>
      <c r="E2233" s="937">
        <v>46197</v>
      </c>
      <c r="F2233" s="937">
        <v>46155</v>
      </c>
      <c r="G2233" s="937">
        <v>46197</v>
      </c>
      <c r="H2233" s="938">
        <v>81.760000000000005</v>
      </c>
      <c r="I2233" s="938">
        <v>81.760000000000005</v>
      </c>
      <c r="J2233" s="938">
        <v>81.760000000000005</v>
      </c>
      <c r="K2233" s="940">
        <v>1</v>
      </c>
      <c r="L2233" s="940">
        <v>1</v>
      </c>
      <c r="M2233" s="938">
        <v>0</v>
      </c>
      <c r="N2233" s="936">
        <v>0</v>
      </c>
      <c r="O2233" s="936">
        <v>0</v>
      </c>
      <c r="P2233" s="938" t="s">
        <v>364</v>
      </c>
      <c r="Q2233" s="936">
        <v>1</v>
      </c>
      <c r="R2233" s="936">
        <v>1</v>
      </c>
      <c r="S2233" s="936">
        <v>0</v>
      </c>
      <c r="T2233" s="936">
        <v>0</v>
      </c>
    </row>
    <row r="2234" spans="1:20" outlineLevel="5">
      <c r="A2234" s="1000" t="s">
        <v>3450</v>
      </c>
      <c r="B2234" s="1000" t="s">
        <v>3206</v>
      </c>
      <c r="C2234" s="1000">
        <v>9</v>
      </c>
      <c r="D2234" s="1001">
        <v>46203</v>
      </c>
      <c r="E2234" s="1001">
        <v>46212</v>
      </c>
      <c r="F2234" s="1001">
        <v>46292</v>
      </c>
      <c r="G2234" s="1001">
        <v>46310</v>
      </c>
      <c r="H2234" s="1002">
        <v>122.63</v>
      </c>
      <c r="I2234" s="1002">
        <v>122.63</v>
      </c>
      <c r="J2234" s="1002">
        <v>122.63</v>
      </c>
      <c r="K2234" s="1004">
        <v>1</v>
      </c>
      <c r="L2234" s="1004">
        <v>1</v>
      </c>
      <c r="M2234" s="1002">
        <v>0</v>
      </c>
      <c r="N2234" s="1000">
        <v>0</v>
      </c>
      <c r="O2234" s="1000">
        <v>0</v>
      </c>
      <c r="P2234" s="1002" t="s">
        <v>364</v>
      </c>
      <c r="Q2234" s="1000">
        <v>1</v>
      </c>
      <c r="R2234" s="1000">
        <v>1</v>
      </c>
      <c r="S2234" s="1000">
        <v>0</v>
      </c>
      <c r="T2234" s="1000">
        <v>0</v>
      </c>
    </row>
    <row r="2235" spans="1:20" outlineLevel="1">
      <c r="A2235" s="950" t="s">
        <v>960</v>
      </c>
      <c r="B2235" s="950"/>
      <c r="C2235" s="950">
        <v>223</v>
      </c>
      <c r="D2235" s="951">
        <v>46105</v>
      </c>
      <c r="E2235" s="951">
        <v>46370</v>
      </c>
      <c r="F2235" s="951">
        <v>46105</v>
      </c>
      <c r="G2235" s="951"/>
      <c r="H2235" s="952">
        <v>5075372.5999999996</v>
      </c>
      <c r="I2235" s="952">
        <v>3557503.09</v>
      </c>
      <c r="J2235" s="952">
        <v>6814680.5999999996</v>
      </c>
      <c r="K2235" s="953">
        <v>0.74480000000000002</v>
      </c>
      <c r="L2235" s="953">
        <v>0.52200000000000002</v>
      </c>
      <c r="M2235" s="952">
        <v>8112</v>
      </c>
      <c r="N2235" s="950">
        <v>6588</v>
      </c>
      <c r="O2235" s="950">
        <v>6217</v>
      </c>
      <c r="P2235" s="952"/>
      <c r="Q2235" s="950">
        <v>174</v>
      </c>
      <c r="R2235" s="950">
        <v>99</v>
      </c>
      <c r="S2235" s="950">
        <v>44</v>
      </c>
      <c r="T2235" s="950">
        <v>31</v>
      </c>
    </row>
    <row r="2236" spans="1:20" outlineLevel="2">
      <c r="A2236" s="959" t="s">
        <v>961</v>
      </c>
      <c r="B2236" s="959"/>
      <c r="C2236" s="959">
        <v>223</v>
      </c>
      <c r="D2236" s="960">
        <v>46105</v>
      </c>
      <c r="E2236" s="960">
        <v>46370</v>
      </c>
      <c r="F2236" s="960">
        <v>46105</v>
      </c>
      <c r="G2236" s="960"/>
      <c r="H2236" s="961">
        <v>1913311.43</v>
      </c>
      <c r="I2236" s="961">
        <v>2041669.63</v>
      </c>
      <c r="J2236" s="961">
        <v>2311795.02</v>
      </c>
      <c r="K2236" s="963">
        <v>0.8276</v>
      </c>
      <c r="L2236" s="963">
        <v>0.88319999999999999</v>
      </c>
      <c r="M2236" s="961">
        <v>5288</v>
      </c>
      <c r="N2236" s="959">
        <v>4288</v>
      </c>
      <c r="O2236" s="959">
        <v>4204</v>
      </c>
      <c r="P2236" s="961"/>
      <c r="Q2236" s="959">
        <v>113</v>
      </c>
      <c r="R2236" s="959">
        <v>58</v>
      </c>
      <c r="S2236" s="959">
        <v>38</v>
      </c>
      <c r="T2236" s="959">
        <v>17</v>
      </c>
    </row>
    <row r="2237" spans="1:20" outlineLevel="3">
      <c r="A2237" s="972" t="s">
        <v>962</v>
      </c>
      <c r="B2237" s="972"/>
      <c r="C2237" s="972">
        <v>38</v>
      </c>
      <c r="D2237" s="973">
        <v>46105</v>
      </c>
      <c r="E2237" s="973">
        <v>46148</v>
      </c>
      <c r="F2237" s="973">
        <v>46105</v>
      </c>
      <c r="G2237" s="973">
        <v>46148</v>
      </c>
      <c r="H2237" s="974">
        <v>228240</v>
      </c>
      <c r="I2237" s="974">
        <v>228240</v>
      </c>
      <c r="J2237" s="974">
        <v>228240</v>
      </c>
      <c r="K2237" s="975">
        <v>1</v>
      </c>
      <c r="L2237" s="975">
        <v>1</v>
      </c>
      <c r="M2237" s="974">
        <v>376</v>
      </c>
      <c r="N2237" s="972">
        <v>376</v>
      </c>
      <c r="O2237" s="972">
        <v>376</v>
      </c>
      <c r="P2237" s="974"/>
      <c r="Q2237" s="972">
        <v>3</v>
      </c>
      <c r="R2237" s="972">
        <v>3</v>
      </c>
      <c r="S2237" s="972">
        <v>0</v>
      </c>
      <c r="T2237" s="972">
        <v>0</v>
      </c>
    </row>
    <row r="2238" spans="1:20" outlineLevel="4">
      <c r="A2238" s="936" t="s">
        <v>2176</v>
      </c>
      <c r="B2238" s="936" t="s">
        <v>964</v>
      </c>
      <c r="C2238" s="936">
        <v>22</v>
      </c>
      <c r="D2238" s="937">
        <v>46105</v>
      </c>
      <c r="E2238" s="937">
        <v>46130</v>
      </c>
      <c r="F2238" s="937">
        <v>46105</v>
      </c>
      <c r="G2238" s="937">
        <v>46130</v>
      </c>
      <c r="H2238" s="938">
        <v>64800</v>
      </c>
      <c r="I2238" s="938">
        <v>64800</v>
      </c>
      <c r="J2238" s="938">
        <v>64800</v>
      </c>
      <c r="K2238" s="940">
        <v>1</v>
      </c>
      <c r="L2238" s="940">
        <v>1</v>
      </c>
      <c r="M2238" s="938">
        <v>172</v>
      </c>
      <c r="N2238" s="936">
        <v>172</v>
      </c>
      <c r="O2238" s="936">
        <v>172</v>
      </c>
      <c r="P2238" s="938" t="s">
        <v>364</v>
      </c>
      <c r="Q2238" s="936">
        <v>1</v>
      </c>
      <c r="R2238" s="936">
        <v>1</v>
      </c>
      <c r="S2238" s="936">
        <v>0</v>
      </c>
      <c r="T2238" s="936">
        <v>0</v>
      </c>
    </row>
    <row r="2239" spans="1:20" outlineLevel="4">
      <c r="A2239" s="996" t="s">
        <v>2177</v>
      </c>
      <c r="B2239" s="996" t="s">
        <v>965</v>
      </c>
      <c r="C2239" s="996">
        <v>18</v>
      </c>
      <c r="D2239" s="997">
        <v>46119</v>
      </c>
      <c r="E2239" s="997">
        <v>46139</v>
      </c>
      <c r="F2239" s="997">
        <v>46119</v>
      </c>
      <c r="G2239" s="997">
        <v>46139</v>
      </c>
      <c r="H2239" s="998">
        <v>25740</v>
      </c>
      <c r="I2239" s="998">
        <v>25740</v>
      </c>
      <c r="J2239" s="998">
        <v>25740</v>
      </c>
      <c r="K2239" s="1005">
        <v>1</v>
      </c>
      <c r="L2239" s="1005">
        <v>1</v>
      </c>
      <c r="M2239" s="998">
        <v>100</v>
      </c>
      <c r="N2239" s="996">
        <v>100</v>
      </c>
      <c r="O2239" s="996">
        <v>100</v>
      </c>
      <c r="P2239" s="998" t="s">
        <v>364</v>
      </c>
      <c r="Q2239" s="996">
        <v>1</v>
      </c>
      <c r="R2239" s="996">
        <v>1</v>
      </c>
      <c r="S2239" s="996">
        <v>0</v>
      </c>
      <c r="T2239" s="996">
        <v>0</v>
      </c>
    </row>
    <row r="2240" spans="1:20" outlineLevel="4">
      <c r="A2240" s="936" t="s">
        <v>2178</v>
      </c>
      <c r="B2240" s="936" t="s">
        <v>967</v>
      </c>
      <c r="C2240" s="936">
        <v>17</v>
      </c>
      <c r="D2240" s="937">
        <v>46130</v>
      </c>
      <c r="E2240" s="937">
        <v>46148</v>
      </c>
      <c r="F2240" s="937">
        <v>46130</v>
      </c>
      <c r="G2240" s="937">
        <v>46148</v>
      </c>
      <c r="H2240" s="938">
        <v>137700</v>
      </c>
      <c r="I2240" s="938">
        <v>137700</v>
      </c>
      <c r="J2240" s="938">
        <v>137700</v>
      </c>
      <c r="K2240" s="939">
        <v>1</v>
      </c>
      <c r="L2240" s="939">
        <v>1</v>
      </c>
      <c r="M2240" s="938">
        <v>104</v>
      </c>
      <c r="N2240" s="936">
        <v>104</v>
      </c>
      <c r="O2240" s="936">
        <v>104</v>
      </c>
      <c r="P2240" s="938" t="s">
        <v>364</v>
      </c>
      <c r="Q2240" s="936">
        <v>1</v>
      </c>
      <c r="R2240" s="936">
        <v>1</v>
      </c>
      <c r="S2240" s="936">
        <v>0</v>
      </c>
      <c r="T2240" s="936">
        <v>0</v>
      </c>
    </row>
    <row r="2241" spans="1:20" outlineLevel="3">
      <c r="A2241" s="967" t="s">
        <v>968</v>
      </c>
      <c r="B2241" s="967"/>
      <c r="C2241" s="967">
        <v>191</v>
      </c>
      <c r="D2241" s="968">
        <v>46135</v>
      </c>
      <c r="E2241" s="968">
        <v>46363</v>
      </c>
      <c r="F2241" s="968">
        <v>46135</v>
      </c>
      <c r="G2241" s="968"/>
      <c r="H2241" s="969">
        <v>522480.95</v>
      </c>
      <c r="I2241" s="969">
        <v>535284.26</v>
      </c>
      <c r="J2241" s="969">
        <v>623491.19999999995</v>
      </c>
      <c r="K2241" s="971">
        <v>0.83799999999999997</v>
      </c>
      <c r="L2241" s="971">
        <v>0.85850000000000004</v>
      </c>
      <c r="M2241" s="967">
        <v>1896</v>
      </c>
      <c r="N2241" s="967">
        <v>1617</v>
      </c>
      <c r="O2241" s="967">
        <v>1599</v>
      </c>
      <c r="P2241" s="969"/>
      <c r="Q2241" s="967">
        <v>35</v>
      </c>
      <c r="R2241" s="967">
        <v>20</v>
      </c>
      <c r="S2241" s="967">
        <v>11</v>
      </c>
      <c r="T2241" s="967">
        <v>4</v>
      </c>
    </row>
    <row r="2242" spans="1:20" outlineLevel="4">
      <c r="A2242" s="981" t="s">
        <v>969</v>
      </c>
      <c r="B2242" s="981"/>
      <c r="C2242" s="981">
        <v>174</v>
      </c>
      <c r="D2242" s="982">
        <v>46135</v>
      </c>
      <c r="E2242" s="982">
        <v>46343</v>
      </c>
      <c r="F2242" s="982">
        <v>46135</v>
      </c>
      <c r="G2242" s="982"/>
      <c r="H2242" s="983">
        <v>293362.8</v>
      </c>
      <c r="I2242" s="983">
        <v>297308.33</v>
      </c>
      <c r="J2242" s="983">
        <v>333290.15999999997</v>
      </c>
      <c r="K2242" s="984">
        <v>0.88019999999999998</v>
      </c>
      <c r="L2242" s="984">
        <v>0.89200000000000002</v>
      </c>
      <c r="M2242" s="981">
        <v>864</v>
      </c>
      <c r="N2242" s="981">
        <v>726</v>
      </c>
      <c r="O2242" s="981">
        <v>754</v>
      </c>
      <c r="P2242" s="983"/>
      <c r="Q2242" s="981">
        <v>13</v>
      </c>
      <c r="R2242" s="981">
        <v>8</v>
      </c>
      <c r="S2242" s="981">
        <v>4</v>
      </c>
      <c r="T2242" s="981">
        <v>1</v>
      </c>
    </row>
    <row r="2243" spans="1:20" outlineLevel="5">
      <c r="A2243" s="936" t="s">
        <v>2179</v>
      </c>
      <c r="B2243" s="936" t="s">
        <v>971</v>
      </c>
      <c r="C2243" s="936">
        <v>12</v>
      </c>
      <c r="D2243" s="937">
        <v>46135</v>
      </c>
      <c r="E2243" s="937">
        <v>46148</v>
      </c>
      <c r="F2243" s="937">
        <v>46135</v>
      </c>
      <c r="G2243" s="937">
        <v>46148</v>
      </c>
      <c r="H2243" s="938">
        <v>23667</v>
      </c>
      <c r="I2243" s="938">
        <v>23667</v>
      </c>
      <c r="J2243" s="938">
        <v>23667</v>
      </c>
      <c r="K2243" s="939">
        <v>1</v>
      </c>
      <c r="L2243" s="939">
        <v>1</v>
      </c>
      <c r="M2243" s="938">
        <v>96</v>
      </c>
      <c r="N2243" s="936">
        <v>96</v>
      </c>
      <c r="O2243" s="936">
        <v>96</v>
      </c>
      <c r="P2243" s="938" t="s">
        <v>364</v>
      </c>
      <c r="Q2243" s="936">
        <v>1</v>
      </c>
      <c r="R2243" s="936">
        <v>1</v>
      </c>
      <c r="S2243" s="936">
        <v>0</v>
      </c>
      <c r="T2243" s="936">
        <v>0</v>
      </c>
    </row>
    <row r="2244" spans="1:20" outlineLevel="5">
      <c r="A2244" s="936" t="s">
        <v>2183</v>
      </c>
      <c r="B2244" s="936" t="s">
        <v>979</v>
      </c>
      <c r="C2244" s="936">
        <v>8</v>
      </c>
      <c r="D2244" s="937">
        <v>46140</v>
      </c>
      <c r="E2244" s="937">
        <v>46148</v>
      </c>
      <c r="F2244" s="937">
        <v>46140</v>
      </c>
      <c r="G2244" s="937">
        <v>46148</v>
      </c>
      <c r="H2244" s="938">
        <v>23667</v>
      </c>
      <c r="I2244" s="938">
        <v>23667</v>
      </c>
      <c r="J2244" s="938">
        <v>23667</v>
      </c>
      <c r="K2244" s="939">
        <v>1</v>
      </c>
      <c r="L2244" s="939">
        <v>1</v>
      </c>
      <c r="M2244" s="938">
        <v>96</v>
      </c>
      <c r="N2244" s="936">
        <v>96</v>
      </c>
      <c r="O2244" s="936">
        <v>96</v>
      </c>
      <c r="P2244" s="938" t="s">
        <v>364</v>
      </c>
      <c r="Q2244" s="936">
        <v>1</v>
      </c>
      <c r="R2244" s="936">
        <v>1</v>
      </c>
      <c r="S2244" s="936">
        <v>0</v>
      </c>
      <c r="T2244" s="936">
        <v>0</v>
      </c>
    </row>
    <row r="2245" spans="1:20" outlineLevel="5">
      <c r="A2245" s="936" t="s">
        <v>2184</v>
      </c>
      <c r="B2245" s="936" t="s">
        <v>981</v>
      </c>
      <c r="C2245" s="936">
        <v>33</v>
      </c>
      <c r="D2245" s="937">
        <v>46148</v>
      </c>
      <c r="E2245" s="937">
        <v>46190</v>
      </c>
      <c r="F2245" s="937">
        <v>46148</v>
      </c>
      <c r="G2245" s="937">
        <v>46190</v>
      </c>
      <c r="H2245" s="938">
        <v>23667</v>
      </c>
      <c r="I2245" s="938">
        <v>23667</v>
      </c>
      <c r="J2245" s="938">
        <v>23667</v>
      </c>
      <c r="K2245" s="939">
        <v>1</v>
      </c>
      <c r="L2245" s="939">
        <v>1</v>
      </c>
      <c r="M2245" s="938">
        <v>96</v>
      </c>
      <c r="N2245" s="936">
        <v>96</v>
      </c>
      <c r="O2245" s="936">
        <v>96</v>
      </c>
      <c r="P2245" s="938" t="s">
        <v>364</v>
      </c>
      <c r="Q2245" s="936">
        <v>1</v>
      </c>
      <c r="R2245" s="936">
        <v>1</v>
      </c>
      <c r="S2245" s="936">
        <v>0</v>
      </c>
      <c r="T2245" s="936">
        <v>0</v>
      </c>
    </row>
    <row r="2246" spans="1:20" outlineLevel="5">
      <c r="A2246" s="936" t="s">
        <v>2188</v>
      </c>
      <c r="B2246" s="936" t="s">
        <v>3346</v>
      </c>
      <c r="C2246" s="936">
        <v>33</v>
      </c>
      <c r="D2246" s="937">
        <v>46155</v>
      </c>
      <c r="E2246" s="937">
        <v>46197</v>
      </c>
      <c r="F2246" s="937">
        <v>46155</v>
      </c>
      <c r="G2246" s="937">
        <v>46197</v>
      </c>
      <c r="H2246" s="938">
        <v>9466.7999999999993</v>
      </c>
      <c r="I2246" s="938">
        <v>9466.7999999999993</v>
      </c>
      <c r="J2246" s="938">
        <v>9466.7999999999993</v>
      </c>
      <c r="K2246" s="939">
        <v>1</v>
      </c>
      <c r="L2246" s="939">
        <v>1</v>
      </c>
      <c r="M2246" s="938">
        <v>34</v>
      </c>
      <c r="N2246" s="936">
        <v>34</v>
      </c>
      <c r="O2246" s="936">
        <v>34</v>
      </c>
      <c r="P2246" s="938" t="s">
        <v>364</v>
      </c>
      <c r="Q2246" s="936">
        <v>1</v>
      </c>
      <c r="R2246" s="936">
        <v>1</v>
      </c>
      <c r="S2246" s="936">
        <v>0</v>
      </c>
      <c r="T2246" s="936">
        <v>0</v>
      </c>
    </row>
    <row r="2247" spans="1:20" outlineLevel="5">
      <c r="A2247" s="936" t="s">
        <v>2189</v>
      </c>
      <c r="B2247" s="936" t="s">
        <v>991</v>
      </c>
      <c r="C2247" s="936">
        <v>15</v>
      </c>
      <c r="D2247" s="937">
        <v>46198</v>
      </c>
      <c r="E2247" s="937">
        <v>46215</v>
      </c>
      <c r="F2247" s="937">
        <v>46210</v>
      </c>
      <c r="G2247" s="937">
        <v>46215</v>
      </c>
      <c r="H2247" s="938">
        <v>23667</v>
      </c>
      <c r="I2247" s="938">
        <v>23667</v>
      </c>
      <c r="J2247" s="938">
        <v>23667</v>
      </c>
      <c r="K2247" s="939">
        <v>1</v>
      </c>
      <c r="L2247" s="939">
        <v>1</v>
      </c>
      <c r="M2247" s="938">
        <v>76</v>
      </c>
      <c r="N2247" s="936">
        <v>76</v>
      </c>
      <c r="O2247" s="936">
        <v>76</v>
      </c>
      <c r="P2247" s="938" t="s">
        <v>364</v>
      </c>
      <c r="Q2247" s="936">
        <v>1</v>
      </c>
      <c r="R2247" s="936">
        <v>1</v>
      </c>
      <c r="S2247" s="936">
        <v>0</v>
      </c>
      <c r="T2247" s="936">
        <v>0</v>
      </c>
    </row>
    <row r="2248" spans="1:20" outlineLevel="5">
      <c r="A2248" s="936" t="s">
        <v>3451</v>
      </c>
      <c r="B2248" s="936" t="s">
        <v>3348</v>
      </c>
      <c r="C2248" s="936">
        <v>15</v>
      </c>
      <c r="D2248" s="937">
        <v>46216</v>
      </c>
      <c r="E2248" s="937">
        <v>46232</v>
      </c>
      <c r="F2248" s="937">
        <v>46212</v>
      </c>
      <c r="G2248" s="937">
        <v>46215</v>
      </c>
      <c r="H2248" s="938">
        <v>14200.2</v>
      </c>
      <c r="I2248" s="938">
        <v>14200.2</v>
      </c>
      <c r="J2248" s="938">
        <v>14200.2</v>
      </c>
      <c r="K2248" s="939">
        <v>1</v>
      </c>
      <c r="L2248" s="939">
        <v>1</v>
      </c>
      <c r="M2248" s="938">
        <v>50</v>
      </c>
      <c r="N2248" s="936">
        <v>50</v>
      </c>
      <c r="O2248" s="936">
        <v>50</v>
      </c>
      <c r="P2248" s="938" t="s">
        <v>364</v>
      </c>
      <c r="Q2248" s="936">
        <v>1</v>
      </c>
      <c r="R2248" s="936">
        <v>1</v>
      </c>
      <c r="S2248" s="936">
        <v>0</v>
      </c>
      <c r="T2248" s="936">
        <v>0</v>
      </c>
    </row>
    <row r="2249" spans="1:20" outlineLevel="5">
      <c r="A2249" s="936" t="s">
        <v>2186</v>
      </c>
      <c r="B2249" s="936" t="s">
        <v>985</v>
      </c>
      <c r="C2249" s="936">
        <v>17</v>
      </c>
      <c r="D2249" s="937">
        <v>46233</v>
      </c>
      <c r="E2249" s="937">
        <v>46252</v>
      </c>
      <c r="F2249" s="937">
        <v>46226</v>
      </c>
      <c r="G2249" s="937">
        <v>46248</v>
      </c>
      <c r="H2249" s="938">
        <v>35500.5</v>
      </c>
      <c r="I2249" s="938">
        <v>35500.5</v>
      </c>
      <c r="J2249" s="938">
        <v>35500.5</v>
      </c>
      <c r="K2249" s="939">
        <v>1</v>
      </c>
      <c r="L2249" s="939">
        <v>1</v>
      </c>
      <c r="M2249" s="938">
        <v>100</v>
      </c>
      <c r="N2249" s="936">
        <v>100</v>
      </c>
      <c r="O2249" s="936">
        <v>100</v>
      </c>
      <c r="P2249" s="938" t="s">
        <v>364</v>
      </c>
      <c r="Q2249" s="936">
        <v>1</v>
      </c>
      <c r="R2249" s="936">
        <v>1</v>
      </c>
      <c r="S2249" s="936">
        <v>0</v>
      </c>
      <c r="T2249" s="936">
        <v>0</v>
      </c>
    </row>
    <row r="2250" spans="1:20" outlineLevel="5">
      <c r="A2250" s="936" t="s">
        <v>2182</v>
      </c>
      <c r="B2250" s="936" t="s">
        <v>977</v>
      </c>
      <c r="C2250" s="936">
        <v>13</v>
      </c>
      <c r="D2250" s="937">
        <v>46253</v>
      </c>
      <c r="E2250" s="937">
        <v>46267</v>
      </c>
      <c r="F2250" s="937">
        <v>46254</v>
      </c>
      <c r="G2250" s="937"/>
      <c r="H2250" s="938">
        <v>24360</v>
      </c>
      <c r="I2250" s="938">
        <v>21924</v>
      </c>
      <c r="J2250" s="938">
        <v>24360</v>
      </c>
      <c r="K2250" s="939">
        <v>1</v>
      </c>
      <c r="L2250" s="939">
        <v>0.9</v>
      </c>
      <c r="M2250" s="938">
        <v>32</v>
      </c>
      <c r="N2250" s="936">
        <v>32</v>
      </c>
      <c r="O2250" s="936">
        <v>29</v>
      </c>
      <c r="P2250" s="938" t="s">
        <v>364</v>
      </c>
      <c r="Q2250" s="936">
        <v>1</v>
      </c>
      <c r="R2250" s="936">
        <v>0</v>
      </c>
      <c r="S2250" s="936">
        <v>1</v>
      </c>
      <c r="T2250" s="936">
        <v>0</v>
      </c>
    </row>
    <row r="2251" spans="1:20" outlineLevel="5">
      <c r="A2251" s="936" t="s">
        <v>2190</v>
      </c>
      <c r="B2251" s="936" t="s">
        <v>993</v>
      </c>
      <c r="C2251" s="936">
        <v>12</v>
      </c>
      <c r="D2251" s="937">
        <v>46268</v>
      </c>
      <c r="E2251" s="937">
        <v>46281</v>
      </c>
      <c r="F2251" s="937">
        <v>46248</v>
      </c>
      <c r="G2251" s="937"/>
      <c r="H2251" s="938">
        <v>23667</v>
      </c>
      <c r="I2251" s="938">
        <v>21300.3</v>
      </c>
      <c r="J2251" s="938">
        <v>23667</v>
      </c>
      <c r="K2251" s="940">
        <v>1</v>
      </c>
      <c r="L2251" s="939">
        <v>0.9</v>
      </c>
      <c r="M2251" s="938">
        <v>48</v>
      </c>
      <c r="N2251" s="936">
        <v>48</v>
      </c>
      <c r="O2251" s="936">
        <v>43</v>
      </c>
      <c r="P2251" s="938" t="s">
        <v>364</v>
      </c>
      <c r="Q2251" s="936">
        <v>1</v>
      </c>
      <c r="R2251" s="936">
        <v>0</v>
      </c>
      <c r="S2251" s="936">
        <v>1</v>
      </c>
      <c r="T2251" s="936">
        <v>0</v>
      </c>
    </row>
    <row r="2252" spans="1:20" outlineLevel="5">
      <c r="A2252" s="936" t="s">
        <v>2185</v>
      </c>
      <c r="B2252" s="936" t="s">
        <v>983</v>
      </c>
      <c r="C2252" s="936">
        <v>15</v>
      </c>
      <c r="D2252" s="937">
        <v>46282</v>
      </c>
      <c r="E2252" s="937">
        <v>46300</v>
      </c>
      <c r="F2252" s="937">
        <v>46248</v>
      </c>
      <c r="G2252" s="937">
        <v>46248</v>
      </c>
      <c r="H2252" s="937">
        <v>70200</v>
      </c>
      <c r="I2252" s="938">
        <v>70200</v>
      </c>
      <c r="J2252" s="938">
        <v>70200</v>
      </c>
      <c r="K2252" s="939">
        <v>1</v>
      </c>
      <c r="L2252" s="939">
        <v>1</v>
      </c>
      <c r="M2252" s="938">
        <v>64</v>
      </c>
      <c r="N2252" s="936">
        <v>64</v>
      </c>
      <c r="O2252" s="936">
        <v>64</v>
      </c>
      <c r="P2252" s="938" t="s">
        <v>364</v>
      </c>
      <c r="Q2252" s="936">
        <v>1</v>
      </c>
      <c r="R2252" s="936">
        <v>1</v>
      </c>
      <c r="S2252" s="936">
        <v>0</v>
      </c>
      <c r="T2252" s="936">
        <v>0</v>
      </c>
    </row>
    <row r="2253" spans="1:20" outlineLevel="5">
      <c r="A2253" s="996" t="s">
        <v>2187</v>
      </c>
      <c r="B2253" s="996" t="s">
        <v>987</v>
      </c>
      <c r="C2253" s="996">
        <v>15</v>
      </c>
      <c r="D2253" s="997">
        <v>46301</v>
      </c>
      <c r="E2253" s="997">
        <v>46317</v>
      </c>
      <c r="F2253" s="997">
        <v>46254</v>
      </c>
      <c r="G2253" s="997"/>
      <c r="H2253" s="998">
        <v>21300.3</v>
      </c>
      <c r="I2253" s="998">
        <v>28400.400000000001</v>
      </c>
      <c r="J2253" s="998">
        <v>35500.5</v>
      </c>
      <c r="K2253" s="1005">
        <v>0.6</v>
      </c>
      <c r="L2253" s="1005">
        <v>0.8</v>
      </c>
      <c r="M2253" s="998">
        <v>56</v>
      </c>
      <c r="N2253" s="996">
        <v>34</v>
      </c>
      <c r="O2253" s="996">
        <v>45</v>
      </c>
      <c r="P2253" s="998" t="s">
        <v>364</v>
      </c>
      <c r="Q2253" s="996">
        <v>1</v>
      </c>
      <c r="R2253" s="996">
        <v>0</v>
      </c>
      <c r="S2253" s="996">
        <v>1</v>
      </c>
      <c r="T2253" s="996">
        <v>0</v>
      </c>
    </row>
    <row r="2254" spans="1:20" outlineLevel="5">
      <c r="A2254" s="936" t="s">
        <v>2181</v>
      </c>
      <c r="B2254" s="936" t="s">
        <v>975</v>
      </c>
      <c r="C2254" s="936">
        <v>12</v>
      </c>
      <c r="D2254" s="937">
        <v>46319</v>
      </c>
      <c r="E2254" s="937">
        <v>46331</v>
      </c>
      <c r="F2254" s="937">
        <v>46261</v>
      </c>
      <c r="G2254" s="937"/>
      <c r="H2254" s="938">
        <v>0</v>
      </c>
      <c r="I2254" s="938">
        <v>1648.13</v>
      </c>
      <c r="J2254" s="938">
        <v>2060.16</v>
      </c>
      <c r="K2254" s="939">
        <v>0</v>
      </c>
      <c r="L2254" s="939">
        <v>0.8</v>
      </c>
      <c r="M2254" s="938">
        <v>32</v>
      </c>
      <c r="N2254" s="936">
        <v>0</v>
      </c>
      <c r="O2254" s="936">
        <v>26</v>
      </c>
      <c r="P2254" s="938" t="s">
        <v>364</v>
      </c>
      <c r="Q2254" s="936">
        <v>1</v>
      </c>
      <c r="R2254" s="936">
        <v>0</v>
      </c>
      <c r="S2254" s="936">
        <v>1</v>
      </c>
      <c r="T2254" s="936">
        <v>0</v>
      </c>
    </row>
    <row r="2255" spans="1:20" outlineLevel="5">
      <c r="A2255" s="936" t="s">
        <v>2180</v>
      </c>
      <c r="B2255" s="936" t="s">
        <v>973</v>
      </c>
      <c r="C2255" s="936">
        <v>10</v>
      </c>
      <c r="D2255" s="937">
        <v>46333</v>
      </c>
      <c r="E2255" s="937">
        <v>46343</v>
      </c>
      <c r="F2255" s="936"/>
      <c r="G2255" s="937"/>
      <c r="H2255" s="937">
        <v>0</v>
      </c>
      <c r="I2255" s="937">
        <v>0</v>
      </c>
      <c r="J2255" s="938">
        <v>23667</v>
      </c>
      <c r="K2255" s="939">
        <v>0</v>
      </c>
      <c r="L2255" s="939">
        <v>0</v>
      </c>
      <c r="M2255" s="936">
        <v>84</v>
      </c>
      <c r="N2255" s="936">
        <v>0</v>
      </c>
      <c r="O2255" s="936">
        <v>0</v>
      </c>
      <c r="P2255" s="938" t="s">
        <v>364</v>
      </c>
      <c r="Q2255" s="936">
        <v>1</v>
      </c>
      <c r="R2255" s="936">
        <v>0</v>
      </c>
      <c r="S2255" s="936">
        <v>0</v>
      </c>
      <c r="T2255" s="936">
        <v>1</v>
      </c>
    </row>
    <row r="2256" spans="1:20" outlineLevel="4">
      <c r="A2256" s="981" t="s">
        <v>994</v>
      </c>
      <c r="B2256" s="981"/>
      <c r="C2256" s="981">
        <v>163</v>
      </c>
      <c r="D2256" s="982">
        <v>46148</v>
      </c>
      <c r="E2256" s="982">
        <v>46343</v>
      </c>
      <c r="F2256" s="982">
        <v>46148</v>
      </c>
      <c r="G2256" s="982"/>
      <c r="H2256" s="983">
        <v>162424.76</v>
      </c>
      <c r="I2256" s="983">
        <v>157108.46</v>
      </c>
      <c r="J2256" s="983">
        <v>173211.12</v>
      </c>
      <c r="K2256" s="984">
        <v>0.93769999999999998</v>
      </c>
      <c r="L2256" s="984">
        <v>0.90700000000000003</v>
      </c>
      <c r="M2256" s="983">
        <v>608</v>
      </c>
      <c r="N2256" s="981">
        <v>548</v>
      </c>
      <c r="O2256" s="981">
        <v>556</v>
      </c>
      <c r="P2256" s="983"/>
      <c r="Q2256" s="981">
        <v>11</v>
      </c>
      <c r="R2256" s="981">
        <v>7</v>
      </c>
      <c r="S2256" s="981">
        <v>3</v>
      </c>
      <c r="T2256" s="981">
        <v>1</v>
      </c>
    </row>
    <row r="2257" spans="1:20" outlineLevel="5">
      <c r="A2257" s="936" t="s">
        <v>2191</v>
      </c>
      <c r="B2257" s="936" t="s">
        <v>971</v>
      </c>
      <c r="C2257" s="936">
        <v>1</v>
      </c>
      <c r="D2257" s="937">
        <v>46148</v>
      </c>
      <c r="E2257" s="937">
        <v>46148</v>
      </c>
      <c r="F2257" s="937">
        <v>46148</v>
      </c>
      <c r="G2257" s="937">
        <v>46148</v>
      </c>
      <c r="H2257" s="938">
        <v>15472.08</v>
      </c>
      <c r="I2257" s="938">
        <v>15472.08</v>
      </c>
      <c r="J2257" s="938">
        <v>15472.08</v>
      </c>
      <c r="K2257" s="939">
        <v>1</v>
      </c>
      <c r="L2257" s="939">
        <v>1</v>
      </c>
      <c r="M2257" s="938">
        <v>96</v>
      </c>
      <c r="N2257" s="936">
        <v>96</v>
      </c>
      <c r="O2257" s="936">
        <v>96</v>
      </c>
      <c r="P2257" s="938" t="s">
        <v>364</v>
      </c>
      <c r="Q2257" s="936">
        <v>1</v>
      </c>
      <c r="R2257" s="936">
        <v>1</v>
      </c>
      <c r="S2257" s="936">
        <v>0</v>
      </c>
      <c r="T2257" s="936">
        <v>0</v>
      </c>
    </row>
    <row r="2258" spans="1:20" outlineLevel="5">
      <c r="A2258" s="936" t="s">
        <v>2193</v>
      </c>
      <c r="B2258" s="936" t="s">
        <v>979</v>
      </c>
      <c r="C2258" s="936">
        <v>1</v>
      </c>
      <c r="D2258" s="937">
        <v>46148</v>
      </c>
      <c r="E2258" s="937">
        <v>46148</v>
      </c>
      <c r="F2258" s="937">
        <v>46148</v>
      </c>
      <c r="G2258" s="937">
        <v>46148</v>
      </c>
      <c r="H2258" s="938">
        <v>15472.08</v>
      </c>
      <c r="I2258" s="938">
        <v>15472.08</v>
      </c>
      <c r="J2258" s="938">
        <v>15472.08</v>
      </c>
      <c r="K2258" s="939">
        <v>1</v>
      </c>
      <c r="L2258" s="939">
        <v>1</v>
      </c>
      <c r="M2258" s="938">
        <v>96</v>
      </c>
      <c r="N2258" s="936">
        <v>96</v>
      </c>
      <c r="O2258" s="936">
        <v>96</v>
      </c>
      <c r="P2258" s="938" t="s">
        <v>364</v>
      </c>
      <c r="Q2258" s="936">
        <v>1</v>
      </c>
      <c r="R2258" s="936">
        <v>1</v>
      </c>
      <c r="S2258" s="936">
        <v>0</v>
      </c>
      <c r="T2258" s="936">
        <v>0</v>
      </c>
    </row>
    <row r="2259" spans="1:20" outlineLevel="5">
      <c r="A2259" s="936" t="s">
        <v>2194</v>
      </c>
      <c r="B2259" s="936" t="s">
        <v>981</v>
      </c>
      <c r="C2259" s="936">
        <v>33</v>
      </c>
      <c r="D2259" s="937">
        <v>46148</v>
      </c>
      <c r="E2259" s="937">
        <v>46190</v>
      </c>
      <c r="F2259" s="937">
        <v>46148</v>
      </c>
      <c r="G2259" s="937">
        <v>46190</v>
      </c>
      <c r="H2259" s="938">
        <v>15472.08</v>
      </c>
      <c r="I2259" s="938">
        <v>15472.08</v>
      </c>
      <c r="J2259" s="938">
        <v>15472.08</v>
      </c>
      <c r="K2259" s="939">
        <v>1</v>
      </c>
      <c r="L2259" s="939">
        <v>1</v>
      </c>
      <c r="M2259" s="938">
        <v>96</v>
      </c>
      <c r="N2259" s="936">
        <v>96</v>
      </c>
      <c r="O2259" s="936">
        <v>96</v>
      </c>
      <c r="P2259" s="938" t="s">
        <v>364</v>
      </c>
      <c r="Q2259" s="936">
        <v>1</v>
      </c>
      <c r="R2259" s="936">
        <v>1</v>
      </c>
      <c r="S2259" s="936">
        <v>0</v>
      </c>
      <c r="T2259" s="936">
        <v>0</v>
      </c>
    </row>
    <row r="2260" spans="1:20" outlineLevel="5">
      <c r="A2260" s="936" t="s">
        <v>2198</v>
      </c>
      <c r="B2260" s="936" t="s">
        <v>3210</v>
      </c>
      <c r="C2260" s="936">
        <v>7</v>
      </c>
      <c r="D2260" s="937">
        <v>46190</v>
      </c>
      <c r="E2260" s="937">
        <v>46197</v>
      </c>
      <c r="F2260" s="937">
        <v>46190</v>
      </c>
      <c r="G2260" s="937">
        <v>46197</v>
      </c>
      <c r="H2260" s="938">
        <v>7736.04</v>
      </c>
      <c r="I2260" s="938">
        <v>7736.04</v>
      </c>
      <c r="J2260" s="938">
        <v>7736.04</v>
      </c>
      <c r="K2260" s="939">
        <v>1</v>
      </c>
      <c r="L2260" s="939">
        <v>1</v>
      </c>
      <c r="M2260" s="938">
        <v>12</v>
      </c>
      <c r="N2260" s="936">
        <v>12</v>
      </c>
      <c r="O2260" s="936">
        <v>12</v>
      </c>
      <c r="P2260" s="938" t="s">
        <v>364</v>
      </c>
      <c r="Q2260" s="936">
        <v>1</v>
      </c>
      <c r="R2260" s="936">
        <v>1</v>
      </c>
      <c r="S2260" s="936">
        <v>0</v>
      </c>
      <c r="T2260" s="936">
        <v>0</v>
      </c>
    </row>
    <row r="2261" spans="1:20" outlineLevel="5">
      <c r="A2261" s="936" t="s">
        <v>2196</v>
      </c>
      <c r="B2261" s="936" t="s">
        <v>1001</v>
      </c>
      <c r="C2261" s="936">
        <v>25</v>
      </c>
      <c r="D2261" s="937">
        <v>46198</v>
      </c>
      <c r="E2261" s="937">
        <v>46226</v>
      </c>
      <c r="F2261" s="937">
        <v>46240</v>
      </c>
      <c r="G2261" s="937">
        <v>46248</v>
      </c>
      <c r="H2261" s="938">
        <v>15472.08</v>
      </c>
      <c r="I2261" s="938">
        <v>15472.08</v>
      </c>
      <c r="J2261" s="938">
        <v>15472.08</v>
      </c>
      <c r="K2261" s="939">
        <v>1</v>
      </c>
      <c r="L2261" s="939">
        <v>1</v>
      </c>
      <c r="M2261" s="938">
        <v>100</v>
      </c>
      <c r="N2261" s="936">
        <v>100</v>
      </c>
      <c r="O2261" s="936">
        <v>100</v>
      </c>
      <c r="P2261" s="938" t="s">
        <v>364</v>
      </c>
      <c r="Q2261" s="936">
        <v>1</v>
      </c>
      <c r="R2261" s="936">
        <v>1</v>
      </c>
      <c r="S2261" s="936">
        <v>0</v>
      </c>
      <c r="T2261" s="936">
        <v>0</v>
      </c>
    </row>
    <row r="2262" spans="1:20" outlineLevel="5">
      <c r="A2262" s="936" t="s">
        <v>3452</v>
      </c>
      <c r="B2262" s="936" t="s">
        <v>3212</v>
      </c>
      <c r="C2262" s="936">
        <v>15</v>
      </c>
      <c r="D2262" s="937">
        <v>46228</v>
      </c>
      <c r="E2262" s="937">
        <v>46244</v>
      </c>
      <c r="F2262" s="937">
        <v>46212</v>
      </c>
      <c r="G2262" s="937">
        <v>46215</v>
      </c>
      <c r="H2262" s="938">
        <v>7736.04</v>
      </c>
      <c r="I2262" s="938">
        <v>7736.04</v>
      </c>
      <c r="J2262" s="938">
        <v>7736.04</v>
      </c>
      <c r="K2262" s="939">
        <v>1</v>
      </c>
      <c r="L2262" s="939">
        <v>1</v>
      </c>
      <c r="M2262" s="938">
        <v>12</v>
      </c>
      <c r="N2262" s="936">
        <v>12</v>
      </c>
      <c r="O2262" s="936">
        <v>12</v>
      </c>
      <c r="P2262" s="938" t="s">
        <v>364</v>
      </c>
      <c r="Q2262" s="936">
        <v>1</v>
      </c>
      <c r="R2262" s="936">
        <v>1</v>
      </c>
      <c r="S2262" s="936">
        <v>0</v>
      </c>
      <c r="T2262" s="936">
        <v>0</v>
      </c>
    </row>
    <row r="2263" spans="1:20" outlineLevel="5">
      <c r="A2263" s="936" t="s">
        <v>2195</v>
      </c>
      <c r="B2263" s="936" t="s">
        <v>983</v>
      </c>
      <c r="C2263" s="936">
        <v>17</v>
      </c>
      <c r="D2263" s="937">
        <v>46245</v>
      </c>
      <c r="E2263" s="937">
        <v>46264</v>
      </c>
      <c r="F2263" s="937">
        <v>46215</v>
      </c>
      <c r="G2263" s="937">
        <v>46248</v>
      </c>
      <c r="H2263" s="938">
        <v>52650</v>
      </c>
      <c r="I2263" s="938">
        <v>52650</v>
      </c>
      <c r="J2263" s="938">
        <v>52650</v>
      </c>
      <c r="K2263" s="939">
        <v>1</v>
      </c>
      <c r="L2263" s="939">
        <v>1</v>
      </c>
      <c r="M2263" s="938">
        <v>40</v>
      </c>
      <c r="N2263" s="936">
        <v>40</v>
      </c>
      <c r="O2263" s="936">
        <v>40</v>
      </c>
      <c r="P2263" s="938" t="s">
        <v>364</v>
      </c>
      <c r="Q2263" s="936">
        <v>1</v>
      </c>
      <c r="R2263" s="936">
        <v>1</v>
      </c>
      <c r="S2263" s="936">
        <v>0</v>
      </c>
      <c r="T2263" s="936">
        <v>0</v>
      </c>
    </row>
    <row r="2264" spans="1:20" outlineLevel="5">
      <c r="A2264" s="936" t="s">
        <v>2199</v>
      </c>
      <c r="B2264" s="936" t="s">
        <v>1006</v>
      </c>
      <c r="C2264" s="936">
        <v>16</v>
      </c>
      <c r="D2264" s="937">
        <v>46265</v>
      </c>
      <c r="E2264" s="937">
        <v>46282</v>
      </c>
      <c r="F2264" s="937">
        <v>46254</v>
      </c>
      <c r="G2264" s="937"/>
      <c r="H2264" s="937">
        <v>13091.76</v>
      </c>
      <c r="I2264" s="937">
        <v>11782.58</v>
      </c>
      <c r="J2264" s="938">
        <v>13091.76</v>
      </c>
      <c r="K2264" s="939">
        <v>1</v>
      </c>
      <c r="L2264" s="939">
        <v>0.9</v>
      </c>
      <c r="M2264" s="936">
        <v>28</v>
      </c>
      <c r="N2264" s="936">
        <v>28</v>
      </c>
      <c r="O2264" s="936">
        <v>25</v>
      </c>
      <c r="P2264" s="938" t="s">
        <v>364</v>
      </c>
      <c r="Q2264" s="936">
        <v>1</v>
      </c>
      <c r="R2264" s="936">
        <v>0</v>
      </c>
      <c r="S2264" s="936">
        <v>1</v>
      </c>
      <c r="T2264" s="936">
        <v>0</v>
      </c>
    </row>
    <row r="2265" spans="1:20" outlineLevel="5">
      <c r="A2265" s="996" t="s">
        <v>2197</v>
      </c>
      <c r="B2265" s="996" t="s">
        <v>1003</v>
      </c>
      <c r="C2265" s="996">
        <v>18</v>
      </c>
      <c r="D2265" s="997">
        <v>46284</v>
      </c>
      <c r="E2265" s="997">
        <v>46305</v>
      </c>
      <c r="F2265" s="997">
        <v>46254</v>
      </c>
      <c r="G2265" s="997"/>
      <c r="H2265" s="998">
        <v>15472.08</v>
      </c>
      <c r="I2265" s="998">
        <v>13924.87</v>
      </c>
      <c r="J2265" s="998">
        <v>15472.08</v>
      </c>
      <c r="K2265" s="1005">
        <v>1</v>
      </c>
      <c r="L2265" s="1005">
        <v>0.9</v>
      </c>
      <c r="M2265" s="998">
        <v>56</v>
      </c>
      <c r="N2265" s="996">
        <v>56</v>
      </c>
      <c r="O2265" s="996">
        <v>50</v>
      </c>
      <c r="P2265" s="998" t="s">
        <v>364</v>
      </c>
      <c r="Q2265" s="996">
        <v>1</v>
      </c>
      <c r="R2265" s="996">
        <v>0</v>
      </c>
      <c r="S2265" s="996">
        <v>1</v>
      </c>
      <c r="T2265" s="996">
        <v>0</v>
      </c>
    </row>
    <row r="2266" spans="1:20" outlineLevel="5">
      <c r="A2266" s="936" t="s">
        <v>2200</v>
      </c>
      <c r="B2266" s="936" t="s">
        <v>1008</v>
      </c>
      <c r="C2266" s="936">
        <v>17</v>
      </c>
      <c r="D2266" s="937">
        <v>46306</v>
      </c>
      <c r="E2266" s="937">
        <v>46324</v>
      </c>
      <c r="F2266" s="937"/>
      <c r="G2266" s="937"/>
      <c r="H2266" s="938">
        <v>3850.52</v>
      </c>
      <c r="I2266" s="938">
        <v>0</v>
      </c>
      <c r="J2266" s="938">
        <v>13091.76</v>
      </c>
      <c r="K2266" s="939">
        <v>0.29409999999999997</v>
      </c>
      <c r="L2266" s="939">
        <v>0</v>
      </c>
      <c r="M2266" s="938">
        <v>40</v>
      </c>
      <c r="N2266" s="936">
        <v>12</v>
      </c>
      <c r="O2266" s="936">
        <v>0</v>
      </c>
      <c r="P2266" s="938" t="s">
        <v>364</v>
      </c>
      <c r="Q2266" s="936">
        <v>1</v>
      </c>
      <c r="R2266" s="936">
        <v>0</v>
      </c>
      <c r="S2266" s="936">
        <v>0</v>
      </c>
      <c r="T2266" s="936">
        <v>1</v>
      </c>
    </row>
    <row r="2267" spans="1:20" outlineLevel="5">
      <c r="A2267" s="936" t="s">
        <v>2192</v>
      </c>
      <c r="B2267" s="936" t="s">
        <v>975</v>
      </c>
      <c r="C2267" s="936">
        <v>16</v>
      </c>
      <c r="D2267" s="937">
        <v>46326</v>
      </c>
      <c r="E2267" s="937">
        <v>46343</v>
      </c>
      <c r="F2267" s="937">
        <v>46261</v>
      </c>
      <c r="G2267" s="937"/>
      <c r="H2267" s="938">
        <v>0</v>
      </c>
      <c r="I2267" s="938">
        <v>1390.61</v>
      </c>
      <c r="J2267" s="938">
        <v>1545.12</v>
      </c>
      <c r="K2267" s="940">
        <v>0</v>
      </c>
      <c r="L2267" s="939">
        <v>0.9</v>
      </c>
      <c r="M2267" s="938">
        <v>32</v>
      </c>
      <c r="N2267" s="936">
        <v>0</v>
      </c>
      <c r="O2267" s="936">
        <v>29</v>
      </c>
      <c r="P2267" s="938" t="s">
        <v>364</v>
      </c>
      <c r="Q2267" s="936">
        <v>1</v>
      </c>
      <c r="R2267" s="936">
        <v>0</v>
      </c>
      <c r="S2267" s="936">
        <v>1</v>
      </c>
      <c r="T2267" s="936">
        <v>0</v>
      </c>
    </row>
    <row r="2268" spans="1:20" outlineLevel="4">
      <c r="A2268" s="981" t="s">
        <v>1009</v>
      </c>
      <c r="B2268" s="981"/>
      <c r="C2268" s="981">
        <v>180</v>
      </c>
      <c r="D2268" s="982">
        <v>46148</v>
      </c>
      <c r="E2268" s="982">
        <v>46363</v>
      </c>
      <c r="F2268" s="982">
        <v>46148</v>
      </c>
      <c r="G2268" s="982"/>
      <c r="H2268" s="983">
        <v>66693.39</v>
      </c>
      <c r="I2268" s="983">
        <v>80867.47</v>
      </c>
      <c r="J2268" s="983">
        <v>116989.92</v>
      </c>
      <c r="K2268" s="984">
        <v>0.57010000000000005</v>
      </c>
      <c r="L2268" s="984">
        <v>0.69120000000000004</v>
      </c>
      <c r="M2268" s="983">
        <v>424</v>
      </c>
      <c r="N2268" s="981">
        <v>344</v>
      </c>
      <c r="O2268" s="981">
        <v>288</v>
      </c>
      <c r="P2268" s="983"/>
      <c r="Q2268" s="981">
        <v>11</v>
      </c>
      <c r="R2268" s="981">
        <v>5</v>
      </c>
      <c r="S2268" s="981">
        <v>4</v>
      </c>
      <c r="T2268" s="981">
        <v>2</v>
      </c>
    </row>
    <row r="2269" spans="1:20" outlineLevel="5">
      <c r="A2269" s="936" t="s">
        <v>2201</v>
      </c>
      <c r="B2269" s="936" t="s">
        <v>3213</v>
      </c>
      <c r="C2269" s="936">
        <v>39</v>
      </c>
      <c r="D2269" s="937">
        <v>46148</v>
      </c>
      <c r="E2269" s="937">
        <v>46197</v>
      </c>
      <c r="F2269" s="937">
        <v>46148</v>
      </c>
      <c r="G2269" s="937">
        <v>46197</v>
      </c>
      <c r="H2269" s="938">
        <v>16243.2</v>
      </c>
      <c r="I2269" s="938">
        <v>16243.2</v>
      </c>
      <c r="J2269" s="938">
        <v>16243.2</v>
      </c>
      <c r="K2269" s="939">
        <v>1</v>
      </c>
      <c r="L2269" s="939">
        <v>1</v>
      </c>
      <c r="M2269" s="938">
        <v>54</v>
      </c>
      <c r="N2269" s="936">
        <v>54</v>
      </c>
      <c r="O2269" s="936">
        <v>54</v>
      </c>
      <c r="P2269" s="938" t="s">
        <v>364</v>
      </c>
      <c r="Q2269" s="936">
        <v>1</v>
      </c>
      <c r="R2269" s="936">
        <v>1</v>
      </c>
      <c r="S2269" s="936">
        <v>0</v>
      </c>
      <c r="T2269" s="936">
        <v>0</v>
      </c>
    </row>
    <row r="2270" spans="1:20" outlineLevel="5">
      <c r="A2270" s="936" t="s">
        <v>2202</v>
      </c>
      <c r="B2270" s="936" t="s">
        <v>3216</v>
      </c>
      <c r="C2270" s="936">
        <v>13</v>
      </c>
      <c r="D2270" s="937">
        <v>46183</v>
      </c>
      <c r="E2270" s="937">
        <v>46197</v>
      </c>
      <c r="F2270" s="937">
        <v>46183</v>
      </c>
      <c r="G2270" s="937">
        <v>46197</v>
      </c>
      <c r="H2270" s="938">
        <v>1767.48</v>
      </c>
      <c r="I2270" s="938">
        <v>1767.48</v>
      </c>
      <c r="J2270" s="938">
        <v>1767.48</v>
      </c>
      <c r="K2270" s="939">
        <v>1</v>
      </c>
      <c r="L2270" s="939">
        <v>1</v>
      </c>
      <c r="M2270" s="938">
        <v>24</v>
      </c>
      <c r="N2270" s="936">
        <v>24</v>
      </c>
      <c r="O2270" s="936">
        <v>24</v>
      </c>
      <c r="P2270" s="938" t="s">
        <v>364</v>
      </c>
      <c r="Q2270" s="936">
        <v>1</v>
      </c>
      <c r="R2270" s="936">
        <v>1</v>
      </c>
      <c r="S2270" s="936">
        <v>0</v>
      </c>
      <c r="T2270" s="936">
        <v>0</v>
      </c>
    </row>
    <row r="2271" spans="1:20" outlineLevel="5">
      <c r="A2271" s="936" t="s">
        <v>2203</v>
      </c>
      <c r="B2271" s="936" t="s">
        <v>3219</v>
      </c>
      <c r="C2271" s="936">
        <v>7</v>
      </c>
      <c r="D2271" s="937">
        <v>46190</v>
      </c>
      <c r="E2271" s="937">
        <v>46197</v>
      </c>
      <c r="F2271" s="937">
        <v>46190</v>
      </c>
      <c r="G2271" s="937">
        <v>46197</v>
      </c>
      <c r="H2271" s="938">
        <v>26325</v>
      </c>
      <c r="I2271" s="938">
        <v>26325</v>
      </c>
      <c r="J2271" s="938">
        <v>26325</v>
      </c>
      <c r="K2271" s="939">
        <v>1</v>
      </c>
      <c r="L2271" s="939">
        <v>1</v>
      </c>
      <c r="M2271" s="938">
        <v>20</v>
      </c>
      <c r="N2271" s="936">
        <v>20</v>
      </c>
      <c r="O2271" s="936">
        <v>20</v>
      </c>
      <c r="P2271" s="938" t="s">
        <v>364</v>
      </c>
      <c r="Q2271" s="936">
        <v>1</v>
      </c>
      <c r="R2271" s="936">
        <v>1</v>
      </c>
      <c r="S2271" s="936">
        <v>0</v>
      </c>
      <c r="T2271" s="936">
        <v>0</v>
      </c>
    </row>
    <row r="2272" spans="1:20" outlineLevel="5">
      <c r="A2272" s="936" t="s">
        <v>3453</v>
      </c>
      <c r="B2272" s="936" t="s">
        <v>3215</v>
      </c>
      <c r="C2272" s="936">
        <v>8</v>
      </c>
      <c r="D2272" s="937">
        <v>46198</v>
      </c>
      <c r="E2272" s="937">
        <v>46207</v>
      </c>
      <c r="F2272" s="937">
        <v>46240</v>
      </c>
      <c r="G2272" s="937">
        <v>46248</v>
      </c>
      <c r="H2272" s="938">
        <v>1804.8</v>
      </c>
      <c r="I2272" s="938">
        <v>1804.8</v>
      </c>
      <c r="J2272" s="938">
        <v>1804.8</v>
      </c>
      <c r="K2272" s="939">
        <v>1</v>
      </c>
      <c r="L2272" s="939">
        <v>1</v>
      </c>
      <c r="M2272" s="936">
        <v>6</v>
      </c>
      <c r="N2272" s="936">
        <v>6</v>
      </c>
      <c r="O2272" s="936">
        <v>6</v>
      </c>
      <c r="P2272" s="938" t="s">
        <v>364</v>
      </c>
      <c r="Q2272" s="936">
        <v>1</v>
      </c>
      <c r="R2272" s="936">
        <v>1</v>
      </c>
      <c r="S2272" s="936">
        <v>0</v>
      </c>
      <c r="T2272" s="936">
        <v>0</v>
      </c>
    </row>
    <row r="2273" spans="1:20" outlineLevel="5">
      <c r="A2273" s="936" t="s">
        <v>3454</v>
      </c>
      <c r="B2273" s="936" t="s">
        <v>3218</v>
      </c>
      <c r="C2273" s="936">
        <v>20</v>
      </c>
      <c r="D2273" s="937">
        <v>46208</v>
      </c>
      <c r="E2273" s="937">
        <v>46230</v>
      </c>
      <c r="F2273" s="937">
        <v>46248</v>
      </c>
      <c r="G2273" s="937">
        <v>46261</v>
      </c>
      <c r="H2273" s="938">
        <v>1767.48</v>
      </c>
      <c r="I2273" s="937">
        <v>1767.48</v>
      </c>
      <c r="J2273" s="938">
        <v>1767.48</v>
      </c>
      <c r="K2273" s="939">
        <v>1</v>
      </c>
      <c r="L2273" s="939">
        <v>1</v>
      </c>
      <c r="M2273" s="936">
        <v>24</v>
      </c>
      <c r="N2273" s="936">
        <v>24</v>
      </c>
      <c r="O2273" s="936">
        <v>24</v>
      </c>
      <c r="P2273" s="938" t="s">
        <v>364</v>
      </c>
      <c r="Q2273" s="936">
        <v>1</v>
      </c>
      <c r="R2273" s="936">
        <v>1</v>
      </c>
      <c r="S2273" s="936">
        <v>0</v>
      </c>
      <c r="T2273" s="936">
        <v>0</v>
      </c>
    </row>
    <row r="2274" spans="1:20" outlineLevel="5">
      <c r="A2274" s="936" t="s">
        <v>2204</v>
      </c>
      <c r="B2274" s="936" t="s">
        <v>1014</v>
      </c>
      <c r="C2274" s="936">
        <v>20</v>
      </c>
      <c r="D2274" s="937">
        <v>46242</v>
      </c>
      <c r="E2274" s="937">
        <v>46264</v>
      </c>
      <c r="F2274" s="937">
        <v>46254</v>
      </c>
      <c r="G2274" s="937"/>
      <c r="H2274" s="938">
        <v>3534.96</v>
      </c>
      <c r="I2274" s="938">
        <v>3181.46</v>
      </c>
      <c r="J2274" s="938">
        <v>3534.96</v>
      </c>
      <c r="K2274" s="939">
        <v>1</v>
      </c>
      <c r="L2274" s="939">
        <v>0.9</v>
      </c>
      <c r="M2274" s="938">
        <v>56</v>
      </c>
      <c r="N2274" s="936">
        <v>56</v>
      </c>
      <c r="O2274" s="936">
        <v>50</v>
      </c>
      <c r="P2274" s="938" t="s">
        <v>364</v>
      </c>
      <c r="Q2274" s="936">
        <v>1</v>
      </c>
      <c r="R2274" s="936">
        <v>0</v>
      </c>
      <c r="S2274" s="936">
        <v>1</v>
      </c>
      <c r="T2274" s="936">
        <v>0</v>
      </c>
    </row>
    <row r="2275" spans="1:20" outlineLevel="5">
      <c r="A2275" s="936" t="s">
        <v>2206</v>
      </c>
      <c r="B2275" s="936" t="s">
        <v>1018</v>
      </c>
      <c r="C2275" s="936">
        <v>18</v>
      </c>
      <c r="D2275" s="937">
        <v>46265</v>
      </c>
      <c r="E2275" s="937">
        <v>46285</v>
      </c>
      <c r="F2275" s="937">
        <v>46254</v>
      </c>
      <c r="G2275" s="937"/>
      <c r="H2275" s="937">
        <v>5302.44</v>
      </c>
      <c r="I2275" s="937">
        <v>4772.2</v>
      </c>
      <c r="J2275" s="938">
        <v>5302.44</v>
      </c>
      <c r="K2275" s="939">
        <v>1</v>
      </c>
      <c r="L2275" s="939">
        <v>0.9</v>
      </c>
      <c r="M2275" s="936">
        <v>72</v>
      </c>
      <c r="N2275" s="936">
        <v>72</v>
      </c>
      <c r="O2275" s="936">
        <v>65</v>
      </c>
      <c r="P2275" s="938" t="s">
        <v>364</v>
      </c>
      <c r="Q2275" s="936">
        <v>1</v>
      </c>
      <c r="R2275" s="936">
        <v>0</v>
      </c>
      <c r="S2275" s="936">
        <v>1</v>
      </c>
      <c r="T2275" s="936">
        <v>0</v>
      </c>
    </row>
    <row r="2276" spans="1:20" outlineLevel="5">
      <c r="A2276" s="936" t="s">
        <v>2205</v>
      </c>
      <c r="B2276" s="936" t="s">
        <v>1016</v>
      </c>
      <c r="C2276" s="936">
        <v>18</v>
      </c>
      <c r="D2276" s="937">
        <v>46286</v>
      </c>
      <c r="E2276" s="937">
        <v>46307</v>
      </c>
      <c r="F2276" s="937"/>
      <c r="G2276" s="937"/>
      <c r="H2276" s="937">
        <v>5302.44</v>
      </c>
      <c r="I2276" s="937">
        <v>0</v>
      </c>
      <c r="J2276" s="938">
        <v>5302.44</v>
      </c>
      <c r="K2276" s="939">
        <v>1</v>
      </c>
      <c r="L2276" s="939">
        <v>0</v>
      </c>
      <c r="M2276" s="936">
        <v>84</v>
      </c>
      <c r="N2276" s="936">
        <v>84</v>
      </c>
      <c r="O2276" s="936">
        <v>0</v>
      </c>
      <c r="P2276" s="938" t="s">
        <v>364</v>
      </c>
      <c r="Q2276" s="936">
        <v>1</v>
      </c>
      <c r="R2276" s="936">
        <v>0</v>
      </c>
      <c r="S2276" s="936">
        <v>0</v>
      </c>
      <c r="T2276" s="936">
        <v>1</v>
      </c>
    </row>
    <row r="2277" spans="1:20" outlineLevel="5">
      <c r="A2277" s="1000" t="s">
        <v>3455</v>
      </c>
      <c r="B2277" s="1000" t="s">
        <v>3221</v>
      </c>
      <c r="C2277" s="1000">
        <v>17</v>
      </c>
      <c r="D2277" s="1001">
        <v>46308</v>
      </c>
      <c r="E2277" s="1001">
        <v>46327</v>
      </c>
      <c r="F2277" s="1001">
        <v>46254</v>
      </c>
      <c r="G2277" s="1001"/>
      <c r="H2277" s="1002">
        <v>4645.59</v>
      </c>
      <c r="I2277" s="1002">
        <v>23692.5</v>
      </c>
      <c r="J2277" s="1002">
        <v>26325</v>
      </c>
      <c r="K2277" s="1003">
        <v>0.17649999999999999</v>
      </c>
      <c r="L2277" s="1003">
        <v>0.9</v>
      </c>
      <c r="M2277" s="1002">
        <v>20</v>
      </c>
      <c r="N2277" s="1000">
        <v>4</v>
      </c>
      <c r="O2277" s="1000">
        <v>18</v>
      </c>
      <c r="P2277" s="1002" t="s">
        <v>364</v>
      </c>
      <c r="Q2277" s="1000">
        <v>1</v>
      </c>
      <c r="R2277" s="1000">
        <v>0</v>
      </c>
      <c r="S2277" s="1000">
        <v>1</v>
      </c>
      <c r="T2277" s="1000">
        <v>0</v>
      </c>
    </row>
    <row r="2278" spans="1:20" outlineLevel="5">
      <c r="A2278" s="996" t="s">
        <v>2207</v>
      </c>
      <c r="B2278" s="996" t="s">
        <v>1020</v>
      </c>
      <c r="C2278" s="996">
        <v>16</v>
      </c>
      <c r="D2278" s="997">
        <v>46328</v>
      </c>
      <c r="E2278" s="997">
        <v>46345</v>
      </c>
      <c r="F2278" s="997"/>
      <c r="G2278" s="997"/>
      <c r="H2278" s="998">
        <v>0</v>
      </c>
      <c r="I2278" s="998">
        <v>0</v>
      </c>
      <c r="J2278" s="998">
        <v>27072</v>
      </c>
      <c r="K2278" s="999">
        <v>0</v>
      </c>
      <c r="L2278" s="999">
        <v>0</v>
      </c>
      <c r="M2278" s="998">
        <v>32</v>
      </c>
      <c r="N2278" s="996">
        <v>0</v>
      </c>
      <c r="O2278" s="996">
        <v>0</v>
      </c>
      <c r="P2278" s="998" t="s">
        <v>364</v>
      </c>
      <c r="Q2278" s="996">
        <v>1</v>
      </c>
      <c r="R2278" s="996">
        <v>0</v>
      </c>
      <c r="S2278" s="996">
        <v>0</v>
      </c>
      <c r="T2278" s="996">
        <v>1</v>
      </c>
    </row>
    <row r="2279" spans="1:20" outlineLevel="5">
      <c r="A2279" s="936" t="s">
        <v>2208</v>
      </c>
      <c r="B2279" s="936" t="s">
        <v>975</v>
      </c>
      <c r="C2279" s="936">
        <v>15</v>
      </c>
      <c r="D2279" s="937">
        <v>46347</v>
      </c>
      <c r="E2279" s="937">
        <v>46363</v>
      </c>
      <c r="F2279" s="937">
        <v>46261</v>
      </c>
      <c r="G2279" s="937"/>
      <c r="H2279" s="938">
        <v>0</v>
      </c>
      <c r="I2279" s="938">
        <v>1313.35</v>
      </c>
      <c r="J2279" s="938">
        <v>1545.12</v>
      </c>
      <c r="K2279" s="939">
        <v>0</v>
      </c>
      <c r="L2279" s="939">
        <v>0.85</v>
      </c>
      <c r="M2279" s="938">
        <v>32</v>
      </c>
      <c r="N2279" s="936">
        <v>0</v>
      </c>
      <c r="O2279" s="936">
        <v>27</v>
      </c>
      <c r="P2279" s="938" t="s">
        <v>364</v>
      </c>
      <c r="Q2279" s="936">
        <v>1</v>
      </c>
      <c r="R2279" s="936">
        <v>0</v>
      </c>
      <c r="S2279" s="936">
        <v>1</v>
      </c>
      <c r="T2279" s="936">
        <v>0</v>
      </c>
    </row>
    <row r="2280" spans="1:20" outlineLevel="3">
      <c r="A2280" s="967" t="s">
        <v>1022</v>
      </c>
      <c r="B2280" s="967"/>
      <c r="C2280" s="967">
        <v>203</v>
      </c>
      <c r="D2280" s="968">
        <v>46128</v>
      </c>
      <c r="E2280" s="968">
        <v>46370</v>
      </c>
      <c r="F2280" s="968">
        <v>46128</v>
      </c>
      <c r="G2280" s="968"/>
      <c r="H2280" s="969">
        <v>582912.18000000005</v>
      </c>
      <c r="I2280" s="969">
        <v>515172.26</v>
      </c>
      <c r="J2280" s="969">
        <v>656604.42000000004</v>
      </c>
      <c r="K2280" s="971">
        <v>0.88780000000000003</v>
      </c>
      <c r="L2280" s="971">
        <v>0.78459999999999996</v>
      </c>
      <c r="M2280" s="969">
        <v>1996</v>
      </c>
      <c r="N2280" s="967">
        <v>1456</v>
      </c>
      <c r="O2280" s="967">
        <v>1284</v>
      </c>
      <c r="P2280" s="969"/>
      <c r="Q2280" s="967">
        <v>47</v>
      </c>
      <c r="R2280" s="967">
        <v>15</v>
      </c>
      <c r="S2280" s="967">
        <v>20</v>
      </c>
      <c r="T2280" s="967">
        <v>12</v>
      </c>
    </row>
    <row r="2281" spans="1:20" outlineLevel="4">
      <c r="A2281" s="981" t="s">
        <v>1023</v>
      </c>
      <c r="B2281" s="981"/>
      <c r="C2281" s="981">
        <v>102</v>
      </c>
      <c r="D2281" s="982">
        <v>46128</v>
      </c>
      <c r="E2281" s="982">
        <v>46251</v>
      </c>
      <c r="F2281" s="982">
        <v>46128</v>
      </c>
      <c r="G2281" s="982">
        <v>46310</v>
      </c>
      <c r="H2281" s="983">
        <v>32909.4</v>
      </c>
      <c r="I2281" s="983">
        <v>32909.4</v>
      </c>
      <c r="J2281" s="983">
        <v>32909.4</v>
      </c>
      <c r="K2281" s="984">
        <v>1</v>
      </c>
      <c r="L2281" s="984">
        <v>1</v>
      </c>
      <c r="M2281" s="983">
        <v>336</v>
      </c>
      <c r="N2281" s="981">
        <v>336</v>
      </c>
      <c r="O2281" s="981">
        <v>336</v>
      </c>
      <c r="P2281" s="983"/>
      <c r="Q2281" s="981">
        <v>5</v>
      </c>
      <c r="R2281" s="981">
        <v>5</v>
      </c>
      <c r="S2281" s="981">
        <v>0</v>
      </c>
      <c r="T2281" s="981">
        <v>0</v>
      </c>
    </row>
    <row r="2282" spans="1:20" outlineLevel="5">
      <c r="A2282" s="936" t="s">
        <v>2209</v>
      </c>
      <c r="B2282" s="936" t="s">
        <v>1025</v>
      </c>
      <c r="C2282" s="936">
        <v>3</v>
      </c>
      <c r="D2282" s="937">
        <v>46128</v>
      </c>
      <c r="E2282" s="937">
        <v>46131</v>
      </c>
      <c r="F2282" s="937">
        <v>46128</v>
      </c>
      <c r="G2282" s="937">
        <v>46131</v>
      </c>
      <c r="H2282" s="938">
        <v>6581.88</v>
      </c>
      <c r="I2282" s="938">
        <v>6581.88</v>
      </c>
      <c r="J2282" s="938">
        <v>6581.88</v>
      </c>
      <c r="K2282" s="939">
        <v>1</v>
      </c>
      <c r="L2282" s="939">
        <v>1</v>
      </c>
      <c r="M2282" s="936">
        <v>92</v>
      </c>
      <c r="N2282" s="936">
        <v>92</v>
      </c>
      <c r="O2282" s="936">
        <v>92</v>
      </c>
      <c r="P2282" s="938" t="s">
        <v>364</v>
      </c>
      <c r="Q2282" s="936">
        <v>1</v>
      </c>
      <c r="R2282" s="936">
        <v>1</v>
      </c>
      <c r="S2282" s="936">
        <v>0</v>
      </c>
      <c r="T2282" s="936">
        <v>0</v>
      </c>
    </row>
    <row r="2283" spans="1:20" outlineLevel="5">
      <c r="A2283" s="936" t="s">
        <v>2210</v>
      </c>
      <c r="B2283" s="936" t="s">
        <v>1027</v>
      </c>
      <c r="C2283" s="936">
        <v>12</v>
      </c>
      <c r="D2283" s="937">
        <v>46216</v>
      </c>
      <c r="E2283" s="937">
        <v>46229</v>
      </c>
      <c r="F2283" s="937">
        <v>46247</v>
      </c>
      <c r="G2283" s="937">
        <v>46309</v>
      </c>
      <c r="H2283" s="938">
        <v>6581.88</v>
      </c>
      <c r="I2283" s="937">
        <v>6581.88</v>
      </c>
      <c r="J2283" s="938">
        <v>6581.88</v>
      </c>
      <c r="K2283" s="939">
        <v>1</v>
      </c>
      <c r="L2283" s="939">
        <v>1</v>
      </c>
      <c r="M2283" s="936">
        <v>68</v>
      </c>
      <c r="N2283" s="936">
        <v>68</v>
      </c>
      <c r="O2283" s="936">
        <v>68</v>
      </c>
      <c r="P2283" s="938" t="s">
        <v>364</v>
      </c>
      <c r="Q2283" s="936">
        <v>1</v>
      </c>
      <c r="R2283" s="936">
        <v>1</v>
      </c>
      <c r="S2283" s="936">
        <v>0</v>
      </c>
      <c r="T2283" s="936">
        <v>0</v>
      </c>
    </row>
    <row r="2284" spans="1:20" outlineLevel="5">
      <c r="A2284" s="1000" t="s">
        <v>2211</v>
      </c>
      <c r="B2284" s="1000" t="s">
        <v>1029</v>
      </c>
      <c r="C2284" s="1000">
        <v>7</v>
      </c>
      <c r="D2284" s="1001">
        <v>46230</v>
      </c>
      <c r="E2284" s="1001">
        <v>46237</v>
      </c>
      <c r="F2284" s="1001">
        <v>46254</v>
      </c>
      <c r="G2284" s="1001">
        <v>46310</v>
      </c>
      <c r="H2284" s="1002">
        <v>6581.88</v>
      </c>
      <c r="I2284" s="1002">
        <v>6581.88</v>
      </c>
      <c r="J2284" s="1002">
        <v>6581.88</v>
      </c>
      <c r="K2284" s="1003">
        <v>1</v>
      </c>
      <c r="L2284" s="1003">
        <v>1</v>
      </c>
      <c r="M2284" s="1002">
        <v>56</v>
      </c>
      <c r="N2284" s="1000">
        <v>56</v>
      </c>
      <c r="O2284" s="1000">
        <v>56</v>
      </c>
      <c r="P2284" s="1002" t="s">
        <v>364</v>
      </c>
      <c r="Q2284" s="1000">
        <v>1</v>
      </c>
      <c r="R2284" s="1000">
        <v>1</v>
      </c>
      <c r="S2284" s="1000">
        <v>0</v>
      </c>
      <c r="T2284" s="1000">
        <v>0</v>
      </c>
    </row>
    <row r="2285" spans="1:20" outlineLevel="5">
      <c r="A2285" s="996" t="s">
        <v>2212</v>
      </c>
      <c r="B2285" s="996" t="s">
        <v>1031</v>
      </c>
      <c r="C2285" s="996">
        <v>6</v>
      </c>
      <c r="D2285" s="997">
        <v>46238</v>
      </c>
      <c r="E2285" s="997">
        <v>46244</v>
      </c>
      <c r="F2285" s="997">
        <v>46285</v>
      </c>
      <c r="G2285" s="997">
        <v>46310</v>
      </c>
      <c r="H2285" s="998">
        <v>6581.88</v>
      </c>
      <c r="I2285" s="998">
        <v>6581.88</v>
      </c>
      <c r="J2285" s="998">
        <v>6581.88</v>
      </c>
      <c r="K2285" s="1005">
        <v>1</v>
      </c>
      <c r="L2285" s="1005">
        <v>1</v>
      </c>
      <c r="M2285" s="998">
        <v>48</v>
      </c>
      <c r="N2285" s="996">
        <v>48</v>
      </c>
      <c r="O2285" s="996">
        <v>48</v>
      </c>
      <c r="P2285" s="998" t="s">
        <v>364</v>
      </c>
      <c r="Q2285" s="996">
        <v>1</v>
      </c>
      <c r="R2285" s="996">
        <v>1</v>
      </c>
      <c r="S2285" s="996">
        <v>0</v>
      </c>
      <c r="T2285" s="996">
        <v>0</v>
      </c>
    </row>
    <row r="2286" spans="1:20" outlineLevel="5">
      <c r="A2286" s="936" t="s">
        <v>2213</v>
      </c>
      <c r="B2286" s="936" t="s">
        <v>1033</v>
      </c>
      <c r="C2286" s="936">
        <v>6</v>
      </c>
      <c r="D2286" s="937">
        <v>46245</v>
      </c>
      <c r="E2286" s="937">
        <v>46251</v>
      </c>
      <c r="F2286" s="937">
        <v>46306</v>
      </c>
      <c r="G2286" s="937">
        <v>46310</v>
      </c>
      <c r="H2286" s="938">
        <v>6581.88</v>
      </c>
      <c r="I2286" s="938">
        <v>6581.88</v>
      </c>
      <c r="J2286" s="938">
        <v>6581.88</v>
      </c>
      <c r="K2286" s="939">
        <v>1</v>
      </c>
      <c r="L2286" s="939">
        <v>1</v>
      </c>
      <c r="M2286" s="938">
        <v>72</v>
      </c>
      <c r="N2286" s="936">
        <v>72</v>
      </c>
      <c r="O2286" s="936">
        <v>72</v>
      </c>
      <c r="P2286" s="938" t="s">
        <v>364</v>
      </c>
      <c r="Q2286" s="936">
        <v>1</v>
      </c>
      <c r="R2286" s="936">
        <v>1</v>
      </c>
      <c r="S2286" s="936">
        <v>0</v>
      </c>
      <c r="T2286" s="936">
        <v>0</v>
      </c>
    </row>
    <row r="2287" spans="1:20" outlineLevel="4">
      <c r="A2287" s="976" t="s">
        <v>1034</v>
      </c>
      <c r="B2287" s="976"/>
      <c r="C2287" s="976">
        <v>74</v>
      </c>
      <c r="D2287" s="977">
        <v>46154</v>
      </c>
      <c r="E2287" s="977">
        <v>46244</v>
      </c>
      <c r="F2287" s="977">
        <v>46154</v>
      </c>
      <c r="G2287" s="977"/>
      <c r="H2287" s="978">
        <v>230187.54</v>
      </c>
      <c r="I2287" s="978">
        <v>201030.97</v>
      </c>
      <c r="J2287" s="978">
        <v>230187.54</v>
      </c>
      <c r="K2287" s="979">
        <v>1</v>
      </c>
      <c r="L2287" s="979">
        <v>0.87329999999999997</v>
      </c>
      <c r="M2287" s="978">
        <v>476</v>
      </c>
      <c r="N2287" s="976">
        <v>476</v>
      </c>
      <c r="O2287" s="976">
        <v>317</v>
      </c>
      <c r="P2287" s="978"/>
      <c r="Q2287" s="976">
        <v>13</v>
      </c>
      <c r="R2287" s="976">
        <v>4</v>
      </c>
      <c r="S2287" s="976">
        <v>5</v>
      </c>
      <c r="T2287" s="976">
        <v>4</v>
      </c>
    </row>
    <row r="2288" spans="1:20" outlineLevel="5">
      <c r="A2288" s="986" t="s">
        <v>1035</v>
      </c>
      <c r="B2288" s="986"/>
      <c r="C2288" s="986">
        <v>69</v>
      </c>
      <c r="D2288" s="987">
        <v>46154</v>
      </c>
      <c r="E2288" s="987">
        <v>46238</v>
      </c>
      <c r="F2288" s="987">
        <v>46154</v>
      </c>
      <c r="G2288" s="987"/>
      <c r="H2288" s="988">
        <v>27252</v>
      </c>
      <c r="I2288" s="988">
        <v>16806</v>
      </c>
      <c r="J2288" s="988">
        <v>27252</v>
      </c>
      <c r="K2288" s="989">
        <v>1</v>
      </c>
      <c r="L2288" s="989">
        <v>0.61670000000000003</v>
      </c>
      <c r="M2288" s="986">
        <v>300</v>
      </c>
      <c r="N2288" s="986">
        <v>300</v>
      </c>
      <c r="O2288" s="986">
        <v>185</v>
      </c>
      <c r="P2288" s="986"/>
      <c r="Q2288" s="986">
        <v>8</v>
      </c>
      <c r="R2288" s="986">
        <v>3</v>
      </c>
      <c r="S2288" s="986">
        <v>2</v>
      </c>
      <c r="T2288" s="986">
        <v>3</v>
      </c>
    </row>
    <row r="2289" spans="1:20" outlineLevel="6">
      <c r="A2289" s="936" t="s">
        <v>2214</v>
      </c>
      <c r="B2289" s="936" t="s">
        <v>1037</v>
      </c>
      <c r="C2289" s="936">
        <v>2</v>
      </c>
      <c r="D2289" s="937">
        <v>46154</v>
      </c>
      <c r="E2289" s="937">
        <v>46155</v>
      </c>
      <c r="F2289" s="937">
        <v>46154</v>
      </c>
      <c r="G2289" s="937">
        <v>46155</v>
      </c>
      <c r="H2289" s="938">
        <v>3096</v>
      </c>
      <c r="I2289" s="938">
        <v>3096</v>
      </c>
      <c r="J2289" s="938">
        <v>3096</v>
      </c>
      <c r="K2289" s="939">
        <v>1</v>
      </c>
      <c r="L2289" s="939">
        <v>1</v>
      </c>
      <c r="M2289" s="938">
        <v>92</v>
      </c>
      <c r="N2289" s="936">
        <v>92</v>
      </c>
      <c r="O2289" s="936">
        <v>92</v>
      </c>
      <c r="P2289" s="938" t="s">
        <v>364</v>
      </c>
      <c r="Q2289" s="936">
        <v>1</v>
      </c>
      <c r="R2289" s="936">
        <v>1</v>
      </c>
      <c r="S2289" s="936">
        <v>0</v>
      </c>
      <c r="T2289" s="936">
        <v>0</v>
      </c>
    </row>
    <row r="2290" spans="1:20" outlineLevel="6">
      <c r="A2290" s="936" t="s">
        <v>2215</v>
      </c>
      <c r="B2290" s="936" t="s">
        <v>3222</v>
      </c>
      <c r="C2290" s="936">
        <v>13</v>
      </c>
      <c r="D2290" s="937">
        <v>46183</v>
      </c>
      <c r="E2290" s="937">
        <v>46197</v>
      </c>
      <c r="F2290" s="937">
        <v>46183</v>
      </c>
      <c r="G2290" s="937">
        <v>46197</v>
      </c>
      <c r="H2290" s="938">
        <v>1548</v>
      </c>
      <c r="I2290" s="938">
        <v>1548</v>
      </c>
      <c r="J2290" s="938">
        <v>1548</v>
      </c>
      <c r="K2290" s="939">
        <v>1</v>
      </c>
      <c r="L2290" s="939">
        <v>1</v>
      </c>
      <c r="M2290" s="936">
        <v>24</v>
      </c>
      <c r="N2290" s="936">
        <v>24</v>
      </c>
      <c r="O2290" s="936">
        <v>24</v>
      </c>
      <c r="P2290" s="938" t="s">
        <v>364</v>
      </c>
      <c r="Q2290" s="936">
        <v>1</v>
      </c>
      <c r="R2290" s="936">
        <v>1</v>
      </c>
      <c r="S2290" s="936">
        <v>0</v>
      </c>
      <c r="T2290" s="936">
        <v>0</v>
      </c>
    </row>
    <row r="2291" spans="1:20" outlineLevel="6">
      <c r="A2291" s="936" t="s">
        <v>3456</v>
      </c>
      <c r="B2291" s="936" t="s">
        <v>3224</v>
      </c>
      <c r="C2291" s="936">
        <v>5</v>
      </c>
      <c r="D2291" s="937">
        <v>46198</v>
      </c>
      <c r="E2291" s="937">
        <v>46203</v>
      </c>
      <c r="F2291" s="937">
        <v>46215</v>
      </c>
      <c r="G2291" s="937">
        <v>46261</v>
      </c>
      <c r="H2291" s="937">
        <v>516</v>
      </c>
      <c r="I2291" s="937">
        <v>516</v>
      </c>
      <c r="J2291" s="938">
        <v>516</v>
      </c>
      <c r="K2291" s="939">
        <v>1</v>
      </c>
      <c r="L2291" s="939">
        <v>1</v>
      </c>
      <c r="M2291" s="936">
        <v>8</v>
      </c>
      <c r="N2291" s="936">
        <v>8</v>
      </c>
      <c r="O2291" s="936">
        <v>8</v>
      </c>
      <c r="P2291" s="938" t="s">
        <v>364</v>
      </c>
      <c r="Q2291" s="936">
        <v>1</v>
      </c>
      <c r="R2291" s="936">
        <v>1</v>
      </c>
      <c r="S2291" s="936">
        <v>0</v>
      </c>
      <c r="T2291" s="936">
        <v>0</v>
      </c>
    </row>
    <row r="2292" spans="1:20" outlineLevel="6">
      <c r="A2292" s="936" t="s">
        <v>2216</v>
      </c>
      <c r="B2292" s="936" t="s">
        <v>1040</v>
      </c>
      <c r="C2292" s="936">
        <v>5</v>
      </c>
      <c r="D2292" s="937">
        <v>46204</v>
      </c>
      <c r="E2292" s="937">
        <v>46209</v>
      </c>
      <c r="F2292" s="937">
        <v>46254</v>
      </c>
      <c r="G2292" s="937"/>
      <c r="H2292" s="938">
        <v>5160</v>
      </c>
      <c r="I2292" s="937">
        <v>4128</v>
      </c>
      <c r="J2292" s="938">
        <v>5160</v>
      </c>
      <c r="K2292" s="939">
        <v>1</v>
      </c>
      <c r="L2292" s="939">
        <v>0.8</v>
      </c>
      <c r="M2292" s="936">
        <v>48</v>
      </c>
      <c r="N2292" s="936">
        <v>48</v>
      </c>
      <c r="O2292" s="936">
        <v>38</v>
      </c>
      <c r="P2292" s="938" t="s">
        <v>367</v>
      </c>
      <c r="Q2292" s="936">
        <v>1</v>
      </c>
      <c r="R2292" s="936">
        <v>0</v>
      </c>
      <c r="S2292" s="936">
        <v>1</v>
      </c>
      <c r="T2292" s="936">
        <v>0</v>
      </c>
    </row>
    <row r="2293" spans="1:20" outlineLevel="6">
      <c r="A2293" s="936" t="s">
        <v>2217</v>
      </c>
      <c r="B2293" s="936" t="s">
        <v>1042</v>
      </c>
      <c r="C2293" s="936">
        <v>4</v>
      </c>
      <c r="D2293" s="937">
        <v>46210</v>
      </c>
      <c r="E2293" s="937">
        <v>46214</v>
      </c>
      <c r="F2293" s="937">
        <v>46285</v>
      </c>
      <c r="G2293" s="937"/>
      <c r="H2293" s="938">
        <v>10740</v>
      </c>
      <c r="I2293" s="937">
        <v>7518</v>
      </c>
      <c r="J2293" s="938">
        <v>10740</v>
      </c>
      <c r="K2293" s="939">
        <v>1</v>
      </c>
      <c r="L2293" s="939">
        <v>0.7</v>
      </c>
      <c r="M2293" s="936">
        <v>32</v>
      </c>
      <c r="N2293" s="936">
        <v>32</v>
      </c>
      <c r="O2293" s="936">
        <v>22</v>
      </c>
      <c r="P2293" s="938" t="s">
        <v>367</v>
      </c>
      <c r="Q2293" s="936">
        <v>1</v>
      </c>
      <c r="R2293" s="936">
        <v>0</v>
      </c>
      <c r="S2293" s="936">
        <v>1</v>
      </c>
      <c r="T2293" s="936">
        <v>0</v>
      </c>
    </row>
    <row r="2294" spans="1:20" outlineLevel="6">
      <c r="A2294" s="996" t="s">
        <v>2218</v>
      </c>
      <c r="B2294" s="996" t="s">
        <v>1044</v>
      </c>
      <c r="C2294" s="996">
        <v>3</v>
      </c>
      <c r="D2294" s="997">
        <v>46215</v>
      </c>
      <c r="E2294" s="997">
        <v>46217</v>
      </c>
      <c r="F2294" s="997"/>
      <c r="G2294" s="997"/>
      <c r="H2294" s="998">
        <v>2064</v>
      </c>
      <c r="I2294" s="998">
        <v>0</v>
      </c>
      <c r="J2294" s="998">
        <v>2064</v>
      </c>
      <c r="K2294" s="1005">
        <v>1</v>
      </c>
      <c r="L2294" s="1005">
        <v>0</v>
      </c>
      <c r="M2294" s="998">
        <v>24</v>
      </c>
      <c r="N2294" s="996">
        <v>24</v>
      </c>
      <c r="O2294" s="996">
        <v>0</v>
      </c>
      <c r="P2294" s="998" t="s">
        <v>367</v>
      </c>
      <c r="Q2294" s="996">
        <v>1</v>
      </c>
      <c r="R2294" s="996">
        <v>0</v>
      </c>
      <c r="S2294" s="996">
        <v>0</v>
      </c>
      <c r="T2294" s="996">
        <v>1</v>
      </c>
    </row>
    <row r="2295" spans="1:20" outlineLevel="6">
      <c r="A2295" s="936" t="s">
        <v>2219</v>
      </c>
      <c r="B2295" s="936" t="s">
        <v>1046</v>
      </c>
      <c r="C2295" s="936">
        <v>3</v>
      </c>
      <c r="D2295" s="937">
        <v>46218</v>
      </c>
      <c r="E2295" s="937">
        <v>46221</v>
      </c>
      <c r="F2295" s="936"/>
      <c r="G2295" s="937"/>
      <c r="H2295" s="938">
        <v>2064</v>
      </c>
      <c r="I2295" s="936">
        <v>0</v>
      </c>
      <c r="J2295" s="938">
        <v>2064</v>
      </c>
      <c r="K2295" s="939">
        <v>1</v>
      </c>
      <c r="L2295" s="939">
        <v>0</v>
      </c>
      <c r="M2295" s="938">
        <v>48</v>
      </c>
      <c r="N2295" s="936">
        <v>48</v>
      </c>
      <c r="O2295" s="936">
        <v>0</v>
      </c>
      <c r="P2295" s="938" t="s">
        <v>367</v>
      </c>
      <c r="Q2295" s="936">
        <v>1</v>
      </c>
      <c r="R2295" s="936">
        <v>0</v>
      </c>
      <c r="S2295" s="936">
        <v>0</v>
      </c>
      <c r="T2295" s="936">
        <v>1</v>
      </c>
    </row>
    <row r="2296" spans="1:20" outlineLevel="6">
      <c r="A2296" s="936" t="s">
        <v>2220</v>
      </c>
      <c r="B2296" s="936" t="s">
        <v>1048</v>
      </c>
      <c r="C2296" s="936">
        <v>4</v>
      </c>
      <c r="D2296" s="937">
        <v>46235</v>
      </c>
      <c r="E2296" s="937">
        <v>46238</v>
      </c>
      <c r="F2296" s="937"/>
      <c r="G2296" s="937"/>
      <c r="H2296" s="938">
        <v>2064</v>
      </c>
      <c r="I2296" s="938">
        <v>0</v>
      </c>
      <c r="J2296" s="938">
        <v>2064</v>
      </c>
      <c r="K2296" s="939">
        <v>1</v>
      </c>
      <c r="L2296" s="939">
        <v>0</v>
      </c>
      <c r="M2296" s="938">
        <v>24</v>
      </c>
      <c r="N2296" s="936">
        <v>24</v>
      </c>
      <c r="O2296" s="936">
        <v>0</v>
      </c>
      <c r="P2296" s="938" t="s">
        <v>367</v>
      </c>
      <c r="Q2296" s="936">
        <v>1</v>
      </c>
      <c r="R2296" s="936">
        <v>0</v>
      </c>
      <c r="S2296" s="936">
        <v>0</v>
      </c>
      <c r="T2296" s="936">
        <v>1</v>
      </c>
    </row>
    <row r="2297" spans="1:20" outlineLevel="5">
      <c r="A2297" s="986" t="s">
        <v>1049</v>
      </c>
      <c r="B2297" s="986"/>
      <c r="C2297" s="986">
        <v>51</v>
      </c>
      <c r="D2297" s="987">
        <v>46175</v>
      </c>
      <c r="E2297" s="987">
        <v>46233</v>
      </c>
      <c r="F2297" s="987">
        <v>46175</v>
      </c>
      <c r="G2297" s="987"/>
      <c r="H2297" s="988">
        <v>202617.60000000001</v>
      </c>
      <c r="I2297" s="988">
        <v>184224.97</v>
      </c>
      <c r="J2297" s="988">
        <v>202617.60000000001</v>
      </c>
      <c r="K2297" s="989">
        <v>1</v>
      </c>
      <c r="L2297" s="989">
        <v>0.90920000000000001</v>
      </c>
      <c r="M2297" s="988">
        <v>144</v>
      </c>
      <c r="N2297" s="986">
        <v>144</v>
      </c>
      <c r="O2297" s="986">
        <v>132</v>
      </c>
      <c r="P2297" s="988"/>
      <c r="Q2297" s="986">
        <v>4</v>
      </c>
      <c r="R2297" s="986">
        <v>1</v>
      </c>
      <c r="S2297" s="986">
        <v>3</v>
      </c>
      <c r="T2297" s="986">
        <v>0</v>
      </c>
    </row>
    <row r="2298" spans="1:20" outlineLevel="6">
      <c r="A2298" s="936" t="s">
        <v>2222</v>
      </c>
      <c r="B2298" s="936" t="s">
        <v>3228</v>
      </c>
      <c r="C2298" s="936">
        <v>20</v>
      </c>
      <c r="D2298" s="937">
        <v>46175</v>
      </c>
      <c r="E2298" s="937">
        <v>46197</v>
      </c>
      <c r="F2298" s="937">
        <v>46175</v>
      </c>
      <c r="G2298" s="937">
        <v>46197</v>
      </c>
      <c r="H2298" s="938">
        <v>18691.259999999998</v>
      </c>
      <c r="I2298" s="938">
        <v>18691.259999999998</v>
      </c>
      <c r="J2298" s="938">
        <v>18691.259999999998</v>
      </c>
      <c r="K2298" s="939">
        <v>1</v>
      </c>
      <c r="L2298" s="939">
        <v>1</v>
      </c>
      <c r="M2298" s="938">
        <v>28</v>
      </c>
      <c r="N2298" s="936">
        <v>28</v>
      </c>
      <c r="O2298" s="936">
        <v>28</v>
      </c>
      <c r="P2298" s="938" t="s">
        <v>364</v>
      </c>
      <c r="Q2298" s="936">
        <v>1</v>
      </c>
      <c r="R2298" s="936">
        <v>1</v>
      </c>
      <c r="S2298" s="936">
        <v>0</v>
      </c>
      <c r="T2298" s="936">
        <v>0</v>
      </c>
    </row>
    <row r="2299" spans="1:20" outlineLevel="6">
      <c r="A2299" s="996" t="s">
        <v>3457</v>
      </c>
      <c r="B2299" s="996" t="s">
        <v>3230</v>
      </c>
      <c r="C2299" s="996">
        <v>4</v>
      </c>
      <c r="D2299" s="997">
        <v>46217</v>
      </c>
      <c r="E2299" s="997">
        <v>46221</v>
      </c>
      <c r="F2299" s="997">
        <v>46215</v>
      </c>
      <c r="G2299" s="997"/>
      <c r="H2299" s="998">
        <v>34712.339999999997</v>
      </c>
      <c r="I2299" s="998">
        <v>31241.11</v>
      </c>
      <c r="J2299" s="998">
        <v>34712.339999999997</v>
      </c>
      <c r="K2299" s="999">
        <v>1</v>
      </c>
      <c r="L2299" s="999">
        <v>0.9</v>
      </c>
      <c r="M2299" s="996">
        <v>52</v>
      </c>
      <c r="N2299" s="996">
        <v>52</v>
      </c>
      <c r="O2299" s="996">
        <v>47</v>
      </c>
      <c r="P2299" s="996" t="s">
        <v>367</v>
      </c>
      <c r="Q2299" s="996">
        <v>1</v>
      </c>
      <c r="R2299" s="996">
        <v>0</v>
      </c>
      <c r="S2299" s="996">
        <v>1</v>
      </c>
      <c r="T2299" s="996">
        <v>0</v>
      </c>
    </row>
    <row r="2300" spans="1:20" outlineLevel="6">
      <c r="A2300" s="936" t="s">
        <v>2223</v>
      </c>
      <c r="B2300" s="936" t="s">
        <v>1054</v>
      </c>
      <c r="C2300" s="936">
        <v>6</v>
      </c>
      <c r="D2300" s="937">
        <v>46222</v>
      </c>
      <c r="E2300" s="937">
        <v>46228</v>
      </c>
      <c r="F2300" s="937">
        <v>46254</v>
      </c>
      <c r="G2300" s="937"/>
      <c r="H2300" s="938">
        <v>90915</v>
      </c>
      <c r="I2300" s="937">
        <v>81823.5</v>
      </c>
      <c r="J2300" s="938">
        <v>90915</v>
      </c>
      <c r="K2300" s="939">
        <v>1</v>
      </c>
      <c r="L2300" s="939">
        <v>0.9</v>
      </c>
      <c r="M2300" s="936">
        <v>32</v>
      </c>
      <c r="N2300" s="936">
        <v>32</v>
      </c>
      <c r="O2300" s="936">
        <v>29</v>
      </c>
      <c r="P2300" s="936" t="s">
        <v>367</v>
      </c>
      <c r="Q2300" s="936">
        <v>1</v>
      </c>
      <c r="R2300" s="936">
        <v>0</v>
      </c>
      <c r="S2300" s="936">
        <v>1</v>
      </c>
      <c r="T2300" s="936">
        <v>0</v>
      </c>
    </row>
    <row r="2301" spans="1:20" outlineLevel="6">
      <c r="A2301" s="1000" t="s">
        <v>2221</v>
      </c>
      <c r="B2301" s="1000" t="s">
        <v>1051</v>
      </c>
      <c r="C2301" s="1000">
        <v>5</v>
      </c>
      <c r="D2301" s="1001">
        <v>46229</v>
      </c>
      <c r="E2301" s="1001">
        <v>46233</v>
      </c>
      <c r="F2301" s="1001">
        <v>46254</v>
      </c>
      <c r="G2301" s="1001"/>
      <c r="H2301" s="1002">
        <v>58299</v>
      </c>
      <c r="I2301" s="1002">
        <v>52469.1</v>
      </c>
      <c r="J2301" s="1002">
        <v>58299</v>
      </c>
      <c r="K2301" s="1003">
        <v>1</v>
      </c>
      <c r="L2301" s="1003">
        <v>0.9</v>
      </c>
      <c r="M2301" s="1002">
        <v>32</v>
      </c>
      <c r="N2301" s="1000">
        <v>32</v>
      </c>
      <c r="O2301" s="1000">
        <v>29</v>
      </c>
      <c r="P2301" s="1002" t="s">
        <v>367</v>
      </c>
      <c r="Q2301" s="1000">
        <v>1</v>
      </c>
      <c r="R2301" s="1000">
        <v>0</v>
      </c>
      <c r="S2301" s="1000">
        <v>1</v>
      </c>
      <c r="T2301" s="1000">
        <v>0</v>
      </c>
    </row>
    <row r="2302" spans="1:20" outlineLevel="5">
      <c r="A2302" s="986" t="s">
        <v>1055</v>
      </c>
      <c r="B2302" s="986"/>
      <c r="C2302" s="986">
        <v>5</v>
      </c>
      <c r="D2302" s="987">
        <v>46239</v>
      </c>
      <c r="E2302" s="987">
        <v>46244</v>
      </c>
      <c r="F2302" s="987"/>
      <c r="G2302" s="987"/>
      <c r="H2302" s="988">
        <v>317.94</v>
      </c>
      <c r="I2302" s="988">
        <v>0</v>
      </c>
      <c r="J2302" s="988">
        <v>317.94</v>
      </c>
      <c r="K2302" s="990">
        <v>1</v>
      </c>
      <c r="L2302" s="990">
        <v>0</v>
      </c>
      <c r="M2302" s="988">
        <v>32</v>
      </c>
      <c r="N2302" s="986">
        <v>32</v>
      </c>
      <c r="O2302" s="986">
        <v>0</v>
      </c>
      <c r="P2302" s="988"/>
      <c r="Q2302" s="986">
        <v>1</v>
      </c>
      <c r="R2302" s="986">
        <v>0</v>
      </c>
      <c r="S2302" s="986">
        <v>0</v>
      </c>
      <c r="T2302" s="986">
        <v>1</v>
      </c>
    </row>
    <row r="2303" spans="1:20" outlineLevel="6">
      <c r="A2303" s="936" t="s">
        <v>2224</v>
      </c>
      <c r="B2303" s="936" t="s">
        <v>1057</v>
      </c>
      <c r="C2303" s="936">
        <v>5</v>
      </c>
      <c r="D2303" s="937">
        <v>46239</v>
      </c>
      <c r="E2303" s="937">
        <v>46244</v>
      </c>
      <c r="F2303" s="937"/>
      <c r="G2303" s="937"/>
      <c r="H2303" s="938">
        <v>317.94</v>
      </c>
      <c r="I2303" s="938">
        <v>0</v>
      </c>
      <c r="J2303" s="938">
        <v>317.94</v>
      </c>
      <c r="K2303" s="939">
        <v>1</v>
      </c>
      <c r="L2303" s="939">
        <v>0</v>
      </c>
      <c r="M2303" s="938">
        <v>32</v>
      </c>
      <c r="N2303" s="936">
        <v>32</v>
      </c>
      <c r="O2303" s="936">
        <v>0</v>
      </c>
      <c r="P2303" s="938" t="s">
        <v>367</v>
      </c>
      <c r="Q2303" s="936">
        <v>1</v>
      </c>
      <c r="R2303" s="936">
        <v>0</v>
      </c>
      <c r="S2303" s="936">
        <v>0</v>
      </c>
      <c r="T2303" s="936">
        <v>1</v>
      </c>
    </row>
    <row r="2304" spans="1:20" outlineLevel="4">
      <c r="A2304" s="976" t="s">
        <v>645</v>
      </c>
      <c r="B2304" s="976"/>
      <c r="C2304" s="976">
        <v>130</v>
      </c>
      <c r="D2304" s="977">
        <v>46181</v>
      </c>
      <c r="E2304" s="977">
        <v>46333</v>
      </c>
      <c r="F2304" s="977">
        <v>46181</v>
      </c>
      <c r="G2304" s="977"/>
      <c r="H2304" s="978">
        <v>313356.84000000003</v>
      </c>
      <c r="I2304" s="978">
        <v>252549.49</v>
      </c>
      <c r="J2304" s="978">
        <v>345859.68</v>
      </c>
      <c r="K2304" s="979">
        <v>0.90600000000000003</v>
      </c>
      <c r="L2304" s="979">
        <v>0.73019999999999996</v>
      </c>
      <c r="M2304" s="978">
        <v>784</v>
      </c>
      <c r="N2304" s="976">
        <v>595</v>
      </c>
      <c r="O2304" s="976">
        <v>418</v>
      </c>
      <c r="P2304" s="978"/>
      <c r="Q2304" s="976">
        <v>20</v>
      </c>
      <c r="R2304" s="976">
        <v>2</v>
      </c>
      <c r="S2304" s="976">
        <v>13</v>
      </c>
      <c r="T2304" s="976">
        <v>5</v>
      </c>
    </row>
    <row r="2305" spans="1:20" outlineLevel="5">
      <c r="A2305" s="986" t="s">
        <v>1058</v>
      </c>
      <c r="B2305" s="986"/>
      <c r="C2305" s="986">
        <v>95</v>
      </c>
      <c r="D2305" s="987">
        <v>46181</v>
      </c>
      <c r="E2305" s="987">
        <v>46292</v>
      </c>
      <c r="F2305" s="987">
        <v>46181</v>
      </c>
      <c r="G2305" s="987"/>
      <c r="H2305" s="988">
        <v>288789.48</v>
      </c>
      <c r="I2305" s="988">
        <v>230976.49</v>
      </c>
      <c r="J2305" s="988">
        <v>288789.48</v>
      </c>
      <c r="K2305" s="990">
        <v>1</v>
      </c>
      <c r="L2305" s="989">
        <v>0.79979999999999996</v>
      </c>
      <c r="M2305" s="988">
        <v>376</v>
      </c>
      <c r="N2305" s="986">
        <v>376</v>
      </c>
      <c r="O2305" s="986">
        <v>282</v>
      </c>
      <c r="P2305" s="988"/>
      <c r="Q2305" s="986">
        <v>9</v>
      </c>
      <c r="R2305" s="986">
        <v>2</v>
      </c>
      <c r="S2305" s="986">
        <v>6</v>
      </c>
      <c r="T2305" s="986">
        <v>1</v>
      </c>
    </row>
    <row r="2306" spans="1:20" outlineLevel="6">
      <c r="A2306" s="936" t="s">
        <v>2225</v>
      </c>
      <c r="B2306" s="936" t="s">
        <v>1037</v>
      </c>
      <c r="C2306" s="936">
        <v>3</v>
      </c>
      <c r="D2306" s="937">
        <v>46181</v>
      </c>
      <c r="E2306" s="937">
        <v>46183</v>
      </c>
      <c r="F2306" s="937">
        <v>46181</v>
      </c>
      <c r="G2306" s="937">
        <v>46183</v>
      </c>
      <c r="H2306" s="938">
        <v>69621.119999999995</v>
      </c>
      <c r="I2306" s="938">
        <v>69621.119999999995</v>
      </c>
      <c r="J2306" s="938">
        <v>69621.119999999995</v>
      </c>
      <c r="K2306" s="939">
        <v>1</v>
      </c>
      <c r="L2306" s="939">
        <v>1</v>
      </c>
      <c r="M2306" s="938">
        <v>92</v>
      </c>
      <c r="N2306" s="936">
        <v>92</v>
      </c>
      <c r="O2306" s="936">
        <v>92</v>
      </c>
      <c r="P2306" s="938" t="s">
        <v>364</v>
      </c>
      <c r="Q2306" s="936">
        <v>1</v>
      </c>
      <c r="R2306" s="936">
        <v>1</v>
      </c>
      <c r="S2306" s="936">
        <v>0</v>
      </c>
      <c r="T2306" s="936">
        <v>0</v>
      </c>
    </row>
    <row r="2307" spans="1:20" outlineLevel="6">
      <c r="A2307" s="936" t="s">
        <v>2226</v>
      </c>
      <c r="B2307" s="936" t="s">
        <v>3234</v>
      </c>
      <c r="C2307" s="936">
        <v>13</v>
      </c>
      <c r="D2307" s="937">
        <v>46183</v>
      </c>
      <c r="E2307" s="937">
        <v>46197</v>
      </c>
      <c r="F2307" s="937">
        <v>46183</v>
      </c>
      <c r="G2307" s="937">
        <v>46197</v>
      </c>
      <c r="H2307" s="938">
        <v>37131.26</v>
      </c>
      <c r="I2307" s="938">
        <v>37131.26</v>
      </c>
      <c r="J2307" s="938">
        <v>37131.26</v>
      </c>
      <c r="K2307" s="939">
        <v>1</v>
      </c>
      <c r="L2307" s="939">
        <v>1</v>
      </c>
      <c r="M2307" s="936">
        <v>27</v>
      </c>
      <c r="N2307" s="936">
        <v>27</v>
      </c>
      <c r="O2307" s="936">
        <v>27</v>
      </c>
      <c r="P2307" s="938" t="s">
        <v>364</v>
      </c>
      <c r="Q2307" s="936">
        <v>1</v>
      </c>
      <c r="R2307" s="936">
        <v>1</v>
      </c>
      <c r="S2307" s="936">
        <v>0</v>
      </c>
      <c r="T2307" s="936">
        <v>0</v>
      </c>
    </row>
    <row r="2308" spans="1:20" outlineLevel="6">
      <c r="A2308" s="936" t="s">
        <v>3458</v>
      </c>
      <c r="B2308" s="936" t="s">
        <v>3236</v>
      </c>
      <c r="C2308" s="936">
        <v>21</v>
      </c>
      <c r="D2308" s="937">
        <v>46198</v>
      </c>
      <c r="E2308" s="937">
        <v>46222</v>
      </c>
      <c r="F2308" s="937">
        <v>46254</v>
      </c>
      <c r="G2308" s="937"/>
      <c r="H2308" s="938">
        <v>55696.9</v>
      </c>
      <c r="I2308" s="937">
        <v>50127.21</v>
      </c>
      <c r="J2308" s="938">
        <v>55696.9</v>
      </c>
      <c r="K2308" s="939">
        <v>1</v>
      </c>
      <c r="L2308" s="939">
        <v>0.9</v>
      </c>
      <c r="M2308" s="936">
        <v>41</v>
      </c>
      <c r="N2308" s="936">
        <v>41</v>
      </c>
      <c r="O2308" s="936">
        <v>37</v>
      </c>
      <c r="P2308" s="938" t="s">
        <v>367</v>
      </c>
      <c r="Q2308" s="936">
        <v>1</v>
      </c>
      <c r="R2308" s="936">
        <v>0</v>
      </c>
      <c r="S2308" s="936">
        <v>1</v>
      </c>
      <c r="T2308" s="936">
        <v>0</v>
      </c>
    </row>
    <row r="2309" spans="1:20" outlineLevel="6">
      <c r="A2309" s="936" t="s">
        <v>2227</v>
      </c>
      <c r="B2309" s="936" t="s">
        <v>1062</v>
      </c>
      <c r="C2309" s="936">
        <v>8</v>
      </c>
      <c r="D2309" s="937">
        <v>46245</v>
      </c>
      <c r="E2309" s="937">
        <v>46253</v>
      </c>
      <c r="F2309" s="937">
        <v>46254</v>
      </c>
      <c r="G2309" s="937"/>
      <c r="H2309" s="937">
        <v>8265</v>
      </c>
      <c r="I2309" s="937">
        <v>7438.5</v>
      </c>
      <c r="J2309" s="938">
        <v>8265</v>
      </c>
      <c r="K2309" s="939">
        <v>1</v>
      </c>
      <c r="L2309" s="939">
        <v>0.9</v>
      </c>
      <c r="M2309" s="936">
        <v>32</v>
      </c>
      <c r="N2309" s="936">
        <v>32</v>
      </c>
      <c r="O2309" s="936">
        <v>29</v>
      </c>
      <c r="P2309" s="938" t="s">
        <v>367</v>
      </c>
      <c r="Q2309" s="936">
        <v>1</v>
      </c>
      <c r="R2309" s="936">
        <v>0</v>
      </c>
      <c r="S2309" s="936">
        <v>1</v>
      </c>
      <c r="T2309" s="936">
        <v>0</v>
      </c>
    </row>
    <row r="2310" spans="1:20" outlineLevel="6">
      <c r="A2310" s="936" t="s">
        <v>2228</v>
      </c>
      <c r="B2310" s="936" t="s">
        <v>1064</v>
      </c>
      <c r="C2310" s="936">
        <v>5</v>
      </c>
      <c r="D2310" s="937">
        <v>46259</v>
      </c>
      <c r="E2310" s="937">
        <v>46264</v>
      </c>
      <c r="F2310" s="937">
        <v>46282</v>
      </c>
      <c r="G2310" s="937"/>
      <c r="H2310" s="937">
        <v>4586.7</v>
      </c>
      <c r="I2310" s="937">
        <v>3210.69</v>
      </c>
      <c r="J2310" s="938">
        <v>4586.7</v>
      </c>
      <c r="K2310" s="939">
        <v>1</v>
      </c>
      <c r="L2310" s="939">
        <v>0.7</v>
      </c>
      <c r="M2310" s="936">
        <v>32</v>
      </c>
      <c r="N2310" s="936">
        <v>32</v>
      </c>
      <c r="O2310" s="936">
        <v>22</v>
      </c>
      <c r="P2310" s="938" t="s">
        <v>367</v>
      </c>
      <c r="Q2310" s="936">
        <v>1</v>
      </c>
      <c r="R2310" s="936">
        <v>0</v>
      </c>
      <c r="S2310" s="936">
        <v>1</v>
      </c>
      <c r="T2310" s="936">
        <v>0</v>
      </c>
    </row>
    <row r="2311" spans="1:20" outlineLevel="6">
      <c r="A2311" s="936" t="s">
        <v>2229</v>
      </c>
      <c r="B2311" s="936" t="s">
        <v>1066</v>
      </c>
      <c r="C2311" s="936">
        <v>7</v>
      </c>
      <c r="D2311" s="937">
        <v>46265</v>
      </c>
      <c r="E2311" s="937">
        <v>46272</v>
      </c>
      <c r="F2311" s="937">
        <v>46282</v>
      </c>
      <c r="G2311" s="937"/>
      <c r="H2311" s="937">
        <v>17397.900000000001</v>
      </c>
      <c r="I2311" s="937">
        <v>12178.53</v>
      </c>
      <c r="J2311" s="938">
        <v>17397.900000000001</v>
      </c>
      <c r="K2311" s="939">
        <v>1</v>
      </c>
      <c r="L2311" s="939">
        <v>0.7</v>
      </c>
      <c r="M2311" s="936">
        <v>40</v>
      </c>
      <c r="N2311" s="936">
        <v>40</v>
      </c>
      <c r="O2311" s="936">
        <v>28</v>
      </c>
      <c r="P2311" s="938" t="s">
        <v>367</v>
      </c>
      <c r="Q2311" s="936">
        <v>1</v>
      </c>
      <c r="R2311" s="936">
        <v>0</v>
      </c>
      <c r="S2311" s="936">
        <v>1</v>
      </c>
      <c r="T2311" s="936">
        <v>0</v>
      </c>
    </row>
    <row r="2312" spans="1:20" outlineLevel="6">
      <c r="A2312" s="996" t="s">
        <v>2230</v>
      </c>
      <c r="B2312" s="996" t="s">
        <v>1068</v>
      </c>
      <c r="C2312" s="996">
        <v>6</v>
      </c>
      <c r="D2312" s="997">
        <v>46273</v>
      </c>
      <c r="E2312" s="997">
        <v>46279</v>
      </c>
      <c r="F2312" s="997">
        <v>46282</v>
      </c>
      <c r="G2312" s="997"/>
      <c r="H2312" s="997">
        <v>69621.119999999995</v>
      </c>
      <c r="I2312" s="997">
        <v>48734.78</v>
      </c>
      <c r="J2312" s="998">
        <v>69621.119999999995</v>
      </c>
      <c r="K2312" s="999">
        <v>1</v>
      </c>
      <c r="L2312" s="999">
        <v>0.7</v>
      </c>
      <c r="M2312" s="996">
        <v>40</v>
      </c>
      <c r="N2312" s="996">
        <v>40</v>
      </c>
      <c r="O2312" s="996">
        <v>28</v>
      </c>
      <c r="P2312" s="998" t="s">
        <v>367</v>
      </c>
      <c r="Q2312" s="996">
        <v>1</v>
      </c>
      <c r="R2312" s="996">
        <v>0</v>
      </c>
      <c r="S2312" s="996">
        <v>1</v>
      </c>
      <c r="T2312" s="996">
        <v>0</v>
      </c>
    </row>
    <row r="2313" spans="1:20" outlineLevel="6">
      <c r="A2313" s="936" t="s">
        <v>2231</v>
      </c>
      <c r="B2313" s="936" t="s">
        <v>1070</v>
      </c>
      <c r="C2313" s="936">
        <v>4</v>
      </c>
      <c r="D2313" s="937">
        <v>46280</v>
      </c>
      <c r="E2313" s="937">
        <v>46284</v>
      </c>
      <c r="F2313" s="937">
        <v>46299</v>
      </c>
      <c r="G2313" s="937"/>
      <c r="H2313" s="937">
        <v>4224</v>
      </c>
      <c r="I2313" s="937">
        <v>2534.4</v>
      </c>
      <c r="J2313" s="938">
        <v>4224</v>
      </c>
      <c r="K2313" s="939">
        <v>1</v>
      </c>
      <c r="L2313" s="939">
        <v>0.6</v>
      </c>
      <c r="M2313" s="936">
        <v>32</v>
      </c>
      <c r="N2313" s="936">
        <v>32</v>
      </c>
      <c r="O2313" s="936">
        <v>19</v>
      </c>
      <c r="P2313" s="936" t="s">
        <v>367</v>
      </c>
      <c r="Q2313" s="936">
        <v>1</v>
      </c>
      <c r="R2313" s="936">
        <v>0</v>
      </c>
      <c r="S2313" s="936">
        <v>1</v>
      </c>
      <c r="T2313" s="936">
        <v>0</v>
      </c>
    </row>
    <row r="2314" spans="1:20" outlineLevel="6">
      <c r="A2314" s="936" t="s">
        <v>2232</v>
      </c>
      <c r="B2314" s="936" t="s">
        <v>1072</v>
      </c>
      <c r="C2314" s="936">
        <v>6</v>
      </c>
      <c r="D2314" s="937">
        <v>46285</v>
      </c>
      <c r="E2314" s="937">
        <v>46292</v>
      </c>
      <c r="F2314" s="936"/>
      <c r="G2314" s="937"/>
      <c r="H2314" s="938">
        <v>22245.48</v>
      </c>
      <c r="I2314" s="937">
        <v>0</v>
      </c>
      <c r="J2314" s="938">
        <v>22245.48</v>
      </c>
      <c r="K2314" s="939">
        <v>1</v>
      </c>
      <c r="L2314" s="939">
        <v>0</v>
      </c>
      <c r="M2314" s="936">
        <v>40</v>
      </c>
      <c r="N2314" s="936">
        <v>40</v>
      </c>
      <c r="O2314" s="936">
        <v>0</v>
      </c>
      <c r="P2314" s="938" t="s">
        <v>367</v>
      </c>
      <c r="Q2314" s="936">
        <v>1</v>
      </c>
      <c r="R2314" s="936">
        <v>0</v>
      </c>
      <c r="S2314" s="936">
        <v>0</v>
      </c>
      <c r="T2314" s="936">
        <v>1</v>
      </c>
    </row>
    <row r="2315" spans="1:20" outlineLevel="5">
      <c r="A2315" s="986" t="s">
        <v>1073</v>
      </c>
      <c r="B2315" s="986"/>
      <c r="C2315" s="986">
        <v>25</v>
      </c>
      <c r="D2315" s="987">
        <v>46293</v>
      </c>
      <c r="E2315" s="987">
        <v>46321</v>
      </c>
      <c r="F2315" s="987">
        <v>46287</v>
      </c>
      <c r="G2315" s="987"/>
      <c r="H2315" s="987">
        <v>20930.759999999998</v>
      </c>
      <c r="I2315" s="987">
        <v>21573</v>
      </c>
      <c r="J2315" s="988">
        <v>43146</v>
      </c>
      <c r="K2315" s="989">
        <v>0.48509999999999998</v>
      </c>
      <c r="L2315" s="989">
        <v>0.5</v>
      </c>
      <c r="M2315" s="986">
        <v>272</v>
      </c>
      <c r="N2315" s="986">
        <v>172</v>
      </c>
      <c r="O2315" s="986">
        <v>136</v>
      </c>
      <c r="P2315" s="988"/>
      <c r="Q2315" s="986">
        <v>7</v>
      </c>
      <c r="R2315" s="986">
        <v>0</v>
      </c>
      <c r="S2315" s="986">
        <v>7</v>
      </c>
      <c r="T2315" s="986">
        <v>0</v>
      </c>
    </row>
    <row r="2316" spans="1:20" outlineLevel="6">
      <c r="A2316" s="936" t="s">
        <v>2239</v>
      </c>
      <c r="B2316" s="936" t="s">
        <v>1087</v>
      </c>
      <c r="C2316" s="936">
        <v>3</v>
      </c>
      <c r="D2316" s="937">
        <v>46293</v>
      </c>
      <c r="E2316" s="937">
        <v>46295</v>
      </c>
      <c r="F2316" s="937">
        <v>46287</v>
      </c>
      <c r="G2316" s="937"/>
      <c r="H2316" s="937">
        <v>619.79999999999995</v>
      </c>
      <c r="I2316" s="937">
        <v>309.89999999999998</v>
      </c>
      <c r="J2316" s="938">
        <v>619.79999999999995</v>
      </c>
      <c r="K2316" s="939">
        <v>1</v>
      </c>
      <c r="L2316" s="939">
        <v>0.5</v>
      </c>
      <c r="M2316" s="936">
        <v>40</v>
      </c>
      <c r="N2316" s="936">
        <v>40</v>
      </c>
      <c r="O2316" s="936">
        <v>20</v>
      </c>
      <c r="P2316" s="938" t="s">
        <v>367</v>
      </c>
      <c r="Q2316" s="936">
        <v>1</v>
      </c>
      <c r="R2316" s="936">
        <v>0</v>
      </c>
      <c r="S2316" s="936">
        <v>1</v>
      </c>
      <c r="T2316" s="936">
        <v>0</v>
      </c>
    </row>
    <row r="2317" spans="1:20" outlineLevel="6">
      <c r="A2317" s="936" t="s">
        <v>2233</v>
      </c>
      <c r="B2317" s="936" t="s">
        <v>1075</v>
      </c>
      <c r="C2317" s="936">
        <v>3</v>
      </c>
      <c r="D2317" s="937">
        <v>46296</v>
      </c>
      <c r="E2317" s="937">
        <v>46299</v>
      </c>
      <c r="F2317" s="937">
        <v>46287</v>
      </c>
      <c r="G2317" s="937"/>
      <c r="H2317" s="937">
        <v>619.79999999999995</v>
      </c>
      <c r="I2317" s="937">
        <v>309.89999999999998</v>
      </c>
      <c r="J2317" s="938">
        <v>619.79999999999995</v>
      </c>
      <c r="K2317" s="939">
        <v>1</v>
      </c>
      <c r="L2317" s="939">
        <v>0.5</v>
      </c>
      <c r="M2317" s="936">
        <v>32</v>
      </c>
      <c r="N2317" s="936">
        <v>32</v>
      </c>
      <c r="O2317" s="936">
        <v>16</v>
      </c>
      <c r="P2317" s="938" t="s">
        <v>367</v>
      </c>
      <c r="Q2317" s="936">
        <v>1</v>
      </c>
      <c r="R2317" s="936">
        <v>0</v>
      </c>
      <c r="S2317" s="936">
        <v>1</v>
      </c>
      <c r="T2317" s="936">
        <v>0</v>
      </c>
    </row>
    <row r="2318" spans="1:20" outlineLevel="6">
      <c r="A2318" s="936" t="s">
        <v>2234</v>
      </c>
      <c r="B2318" s="936" t="s">
        <v>1077</v>
      </c>
      <c r="C2318" s="936">
        <v>4</v>
      </c>
      <c r="D2318" s="937">
        <v>46300</v>
      </c>
      <c r="E2318" s="937">
        <v>46303</v>
      </c>
      <c r="F2318" s="937">
        <v>46287</v>
      </c>
      <c r="G2318" s="937"/>
      <c r="H2318" s="937">
        <v>3718.8</v>
      </c>
      <c r="I2318" s="937">
        <v>1859.4</v>
      </c>
      <c r="J2318" s="938">
        <v>3718.8</v>
      </c>
      <c r="K2318" s="939">
        <v>1</v>
      </c>
      <c r="L2318" s="939">
        <v>0.5</v>
      </c>
      <c r="M2318" s="936">
        <v>40</v>
      </c>
      <c r="N2318" s="936">
        <v>40</v>
      </c>
      <c r="O2318" s="936">
        <v>20</v>
      </c>
      <c r="P2318" s="938" t="s">
        <v>367</v>
      </c>
      <c r="Q2318" s="936">
        <v>1</v>
      </c>
      <c r="R2318" s="936">
        <v>0</v>
      </c>
      <c r="S2318" s="936">
        <v>1</v>
      </c>
      <c r="T2318" s="936">
        <v>0</v>
      </c>
    </row>
    <row r="2319" spans="1:20" outlineLevel="6">
      <c r="A2319" s="936" t="s">
        <v>2235</v>
      </c>
      <c r="B2319" s="936" t="s">
        <v>1079</v>
      </c>
      <c r="C2319" s="936">
        <v>4</v>
      </c>
      <c r="D2319" s="937">
        <v>46305</v>
      </c>
      <c r="E2319" s="937">
        <v>46308</v>
      </c>
      <c r="F2319" s="937">
        <v>46287</v>
      </c>
      <c r="G2319" s="937"/>
      <c r="H2319" s="937">
        <v>15249.12</v>
      </c>
      <c r="I2319" s="937">
        <v>7624.56</v>
      </c>
      <c r="J2319" s="938">
        <v>15249.12</v>
      </c>
      <c r="K2319" s="939">
        <v>1</v>
      </c>
      <c r="L2319" s="939">
        <v>0.5</v>
      </c>
      <c r="M2319" s="936">
        <v>40</v>
      </c>
      <c r="N2319" s="936">
        <v>40</v>
      </c>
      <c r="O2319" s="936">
        <v>20</v>
      </c>
      <c r="P2319" s="936" t="s">
        <v>367</v>
      </c>
      <c r="Q2319" s="936">
        <v>1</v>
      </c>
      <c r="R2319" s="936">
        <v>0</v>
      </c>
      <c r="S2319" s="936">
        <v>1</v>
      </c>
      <c r="T2319" s="936">
        <v>0</v>
      </c>
    </row>
    <row r="2320" spans="1:20" outlineLevel="6">
      <c r="A2320" s="996" t="s">
        <v>2236</v>
      </c>
      <c r="B2320" s="996" t="s">
        <v>1081</v>
      </c>
      <c r="C2320" s="996">
        <v>4</v>
      </c>
      <c r="D2320" s="997">
        <v>46309</v>
      </c>
      <c r="E2320" s="997">
        <v>46313</v>
      </c>
      <c r="F2320" s="997">
        <v>46287</v>
      </c>
      <c r="G2320" s="997"/>
      <c r="H2320" s="997">
        <v>723.24</v>
      </c>
      <c r="I2320" s="997">
        <v>723.24</v>
      </c>
      <c r="J2320" s="998">
        <v>1446.48</v>
      </c>
      <c r="K2320" s="999">
        <v>0.5</v>
      </c>
      <c r="L2320" s="999">
        <v>0.5</v>
      </c>
      <c r="M2320" s="996">
        <v>40</v>
      </c>
      <c r="N2320" s="996">
        <v>20</v>
      </c>
      <c r="O2320" s="996">
        <v>20</v>
      </c>
      <c r="P2320" s="998" t="s">
        <v>367</v>
      </c>
      <c r="Q2320" s="996">
        <v>1</v>
      </c>
      <c r="R2320" s="996">
        <v>0</v>
      </c>
      <c r="S2320" s="996">
        <v>1</v>
      </c>
      <c r="T2320" s="996">
        <v>0</v>
      </c>
    </row>
    <row r="2321" spans="1:20" outlineLevel="6">
      <c r="A2321" s="936" t="s">
        <v>2237</v>
      </c>
      <c r="B2321" s="936" t="s">
        <v>1083</v>
      </c>
      <c r="C2321" s="936">
        <v>4</v>
      </c>
      <c r="D2321" s="937">
        <v>46314</v>
      </c>
      <c r="E2321" s="937">
        <v>46317</v>
      </c>
      <c r="F2321" s="937">
        <v>46287</v>
      </c>
      <c r="G2321" s="937"/>
      <c r="H2321" s="937">
        <v>0</v>
      </c>
      <c r="I2321" s="937">
        <v>3306</v>
      </c>
      <c r="J2321" s="938">
        <v>6612</v>
      </c>
      <c r="K2321" s="939">
        <v>0</v>
      </c>
      <c r="L2321" s="939">
        <v>0.5</v>
      </c>
      <c r="M2321" s="936">
        <v>40</v>
      </c>
      <c r="N2321" s="936">
        <v>0</v>
      </c>
      <c r="O2321" s="936">
        <v>20</v>
      </c>
      <c r="P2321" s="938" t="s">
        <v>367</v>
      </c>
      <c r="Q2321" s="936">
        <v>1</v>
      </c>
      <c r="R2321" s="936">
        <v>0</v>
      </c>
      <c r="S2321" s="936">
        <v>1</v>
      </c>
      <c r="T2321" s="936">
        <v>0</v>
      </c>
    </row>
    <row r="2322" spans="1:20" outlineLevel="6">
      <c r="A2322" s="936" t="s">
        <v>2238</v>
      </c>
      <c r="B2322" s="936" t="s">
        <v>1085</v>
      </c>
      <c r="C2322" s="936">
        <v>3</v>
      </c>
      <c r="D2322" s="937">
        <v>46319</v>
      </c>
      <c r="E2322" s="937">
        <v>46321</v>
      </c>
      <c r="F2322" s="937">
        <v>46287</v>
      </c>
      <c r="G2322" s="937"/>
      <c r="H2322" s="937">
        <v>0</v>
      </c>
      <c r="I2322" s="937">
        <v>7440</v>
      </c>
      <c r="J2322" s="938">
        <v>14880</v>
      </c>
      <c r="K2322" s="939">
        <v>0</v>
      </c>
      <c r="L2322" s="939">
        <v>0.5</v>
      </c>
      <c r="M2322" s="936">
        <v>40</v>
      </c>
      <c r="N2322" s="936">
        <v>0</v>
      </c>
      <c r="O2322" s="936">
        <v>20</v>
      </c>
      <c r="P2322" s="938" t="s">
        <v>367</v>
      </c>
      <c r="Q2322" s="936">
        <v>1</v>
      </c>
      <c r="R2322" s="936">
        <v>0</v>
      </c>
      <c r="S2322" s="936">
        <v>1</v>
      </c>
      <c r="T2322" s="936">
        <v>0</v>
      </c>
    </row>
    <row r="2323" spans="1:20" outlineLevel="5">
      <c r="A2323" s="986" t="s">
        <v>1088</v>
      </c>
      <c r="B2323" s="986"/>
      <c r="C2323" s="986">
        <v>32</v>
      </c>
      <c r="D2323" s="987">
        <v>46296</v>
      </c>
      <c r="E2323" s="987">
        <v>46333</v>
      </c>
      <c r="F2323" s="986"/>
      <c r="G2323" s="987"/>
      <c r="H2323" s="987">
        <v>3636.6</v>
      </c>
      <c r="I2323" s="987">
        <v>0</v>
      </c>
      <c r="J2323" s="988">
        <v>13924.2</v>
      </c>
      <c r="K2323" s="989">
        <v>0.26119999999999999</v>
      </c>
      <c r="L2323" s="989">
        <v>0</v>
      </c>
      <c r="M2323" s="986">
        <v>136</v>
      </c>
      <c r="N2323" s="986">
        <v>47</v>
      </c>
      <c r="O2323" s="986">
        <v>0</v>
      </c>
      <c r="P2323" s="988"/>
      <c r="Q2323" s="986">
        <v>4</v>
      </c>
      <c r="R2323" s="986">
        <v>0</v>
      </c>
      <c r="S2323" s="986">
        <v>0</v>
      </c>
      <c r="T2323" s="986">
        <v>4</v>
      </c>
    </row>
    <row r="2324" spans="1:20" outlineLevel="6">
      <c r="A2324" s="936" t="s">
        <v>2240</v>
      </c>
      <c r="B2324" s="936" t="s">
        <v>1090</v>
      </c>
      <c r="C2324" s="936">
        <v>8</v>
      </c>
      <c r="D2324" s="937">
        <v>46296</v>
      </c>
      <c r="E2324" s="937">
        <v>46305</v>
      </c>
      <c r="F2324" s="936"/>
      <c r="G2324" s="937"/>
      <c r="H2324" s="937">
        <v>1983.6</v>
      </c>
      <c r="I2324" s="937">
        <v>0</v>
      </c>
      <c r="J2324" s="938">
        <v>1983.6</v>
      </c>
      <c r="K2324" s="939">
        <v>1</v>
      </c>
      <c r="L2324" s="939">
        <v>0</v>
      </c>
      <c r="M2324" s="936">
        <v>32</v>
      </c>
      <c r="N2324" s="936">
        <v>32</v>
      </c>
      <c r="O2324" s="936">
        <v>0</v>
      </c>
      <c r="P2324" s="938" t="s">
        <v>367</v>
      </c>
      <c r="Q2324" s="936">
        <v>1</v>
      </c>
      <c r="R2324" s="936">
        <v>0</v>
      </c>
      <c r="S2324" s="936">
        <v>0</v>
      </c>
      <c r="T2324" s="936">
        <v>1</v>
      </c>
    </row>
    <row r="2325" spans="1:20" outlineLevel="6">
      <c r="A2325" s="996" t="s">
        <v>2241</v>
      </c>
      <c r="B2325" s="996" t="s">
        <v>1092</v>
      </c>
      <c r="C2325" s="996">
        <v>8</v>
      </c>
      <c r="D2325" s="997">
        <v>46306</v>
      </c>
      <c r="E2325" s="997">
        <v>46314</v>
      </c>
      <c r="F2325" s="997"/>
      <c r="G2325" s="997"/>
      <c r="H2325" s="998">
        <v>1653</v>
      </c>
      <c r="I2325" s="998">
        <v>0</v>
      </c>
      <c r="J2325" s="998">
        <v>2644.8</v>
      </c>
      <c r="K2325" s="1005">
        <v>0.625</v>
      </c>
      <c r="L2325" s="1005">
        <v>0</v>
      </c>
      <c r="M2325" s="998">
        <v>24</v>
      </c>
      <c r="N2325" s="996">
        <v>15</v>
      </c>
      <c r="O2325" s="996">
        <v>0</v>
      </c>
      <c r="P2325" s="998" t="s">
        <v>367</v>
      </c>
      <c r="Q2325" s="996">
        <v>1</v>
      </c>
      <c r="R2325" s="996">
        <v>0</v>
      </c>
      <c r="S2325" s="996">
        <v>0</v>
      </c>
      <c r="T2325" s="996">
        <v>1</v>
      </c>
    </row>
    <row r="2326" spans="1:20" outlineLevel="6">
      <c r="A2326" s="936" t="s">
        <v>2242</v>
      </c>
      <c r="B2326" s="936" t="s">
        <v>1094</v>
      </c>
      <c r="C2326" s="936">
        <v>8</v>
      </c>
      <c r="D2326" s="937">
        <v>46315</v>
      </c>
      <c r="E2326" s="937">
        <v>46323</v>
      </c>
      <c r="F2326" s="936"/>
      <c r="G2326" s="937"/>
      <c r="H2326" s="937">
        <v>0</v>
      </c>
      <c r="I2326" s="936">
        <v>0</v>
      </c>
      <c r="J2326" s="938">
        <v>8097.6</v>
      </c>
      <c r="K2326" s="939">
        <v>0</v>
      </c>
      <c r="L2326" s="939">
        <v>0</v>
      </c>
      <c r="M2326" s="938">
        <v>40</v>
      </c>
      <c r="N2326" s="936">
        <v>0</v>
      </c>
      <c r="O2326" s="936">
        <v>0</v>
      </c>
      <c r="P2326" s="938" t="s">
        <v>367</v>
      </c>
      <c r="Q2326" s="936">
        <v>1</v>
      </c>
      <c r="R2326" s="936">
        <v>0</v>
      </c>
      <c r="S2326" s="936">
        <v>0</v>
      </c>
      <c r="T2326" s="936">
        <v>1</v>
      </c>
    </row>
    <row r="2327" spans="1:20" outlineLevel="6">
      <c r="A2327" s="936" t="s">
        <v>2243</v>
      </c>
      <c r="B2327" s="936" t="s">
        <v>1096</v>
      </c>
      <c r="C2327" s="936">
        <v>8</v>
      </c>
      <c r="D2327" s="937">
        <v>46324</v>
      </c>
      <c r="E2327" s="937">
        <v>46333</v>
      </c>
      <c r="F2327" s="937"/>
      <c r="G2327" s="937"/>
      <c r="H2327" s="938">
        <v>0</v>
      </c>
      <c r="I2327" s="938">
        <v>0</v>
      </c>
      <c r="J2327" s="938">
        <v>1198.2</v>
      </c>
      <c r="K2327" s="939">
        <v>0</v>
      </c>
      <c r="L2327" s="939">
        <v>0</v>
      </c>
      <c r="M2327" s="938">
        <v>40</v>
      </c>
      <c r="N2327" s="936">
        <v>0</v>
      </c>
      <c r="O2327" s="936">
        <v>0</v>
      </c>
      <c r="P2327" s="938" t="s">
        <v>367</v>
      </c>
      <c r="Q2327" s="936">
        <v>1</v>
      </c>
      <c r="R2327" s="936">
        <v>0</v>
      </c>
      <c r="S2327" s="936">
        <v>0</v>
      </c>
      <c r="T2327" s="936">
        <v>1</v>
      </c>
    </row>
    <row r="2328" spans="1:20" outlineLevel="4">
      <c r="A2328" s="981" t="s">
        <v>1097</v>
      </c>
      <c r="B2328" s="981"/>
      <c r="C2328" s="981">
        <v>126</v>
      </c>
      <c r="D2328" s="982">
        <v>46190</v>
      </c>
      <c r="E2328" s="982">
        <v>46337</v>
      </c>
      <c r="F2328" s="982">
        <v>46190</v>
      </c>
      <c r="G2328" s="982"/>
      <c r="H2328" s="983">
        <v>5788.8</v>
      </c>
      <c r="I2328" s="983">
        <v>24441.599999999999</v>
      </c>
      <c r="J2328" s="983">
        <v>40207.800000000003</v>
      </c>
      <c r="K2328" s="984">
        <v>0.14399999999999999</v>
      </c>
      <c r="L2328" s="984">
        <v>0.6079</v>
      </c>
      <c r="M2328" s="983">
        <v>164</v>
      </c>
      <c r="N2328" s="981">
        <v>22</v>
      </c>
      <c r="O2328" s="981">
        <v>77</v>
      </c>
      <c r="P2328" s="983"/>
      <c r="Q2328" s="981">
        <v>4</v>
      </c>
      <c r="R2328" s="981">
        <v>2</v>
      </c>
      <c r="S2328" s="981">
        <v>1</v>
      </c>
      <c r="T2328" s="981">
        <v>1</v>
      </c>
    </row>
    <row r="2329" spans="1:20" outlineLevel="5">
      <c r="A2329" s="936" t="s">
        <v>2245</v>
      </c>
      <c r="B2329" s="936" t="s">
        <v>3237</v>
      </c>
      <c r="C2329" s="936">
        <v>7</v>
      </c>
      <c r="D2329" s="937">
        <v>46190</v>
      </c>
      <c r="E2329" s="937">
        <v>46197</v>
      </c>
      <c r="F2329" s="937">
        <v>46190</v>
      </c>
      <c r="G2329" s="937">
        <v>46197</v>
      </c>
      <c r="H2329" s="938">
        <v>5788.8</v>
      </c>
      <c r="I2329" s="938">
        <v>5788.8</v>
      </c>
      <c r="J2329" s="938">
        <v>5788.8</v>
      </c>
      <c r="K2329" s="939">
        <v>1</v>
      </c>
      <c r="L2329" s="939">
        <v>1</v>
      </c>
      <c r="M2329" s="936">
        <v>22</v>
      </c>
      <c r="N2329" s="936">
        <v>22</v>
      </c>
      <c r="O2329" s="936">
        <v>22</v>
      </c>
      <c r="P2329" s="938" t="s">
        <v>364</v>
      </c>
      <c r="Q2329" s="936">
        <v>1</v>
      </c>
      <c r="R2329" s="936">
        <v>1</v>
      </c>
      <c r="S2329" s="936">
        <v>0</v>
      </c>
      <c r="T2329" s="936">
        <v>0</v>
      </c>
    </row>
    <row r="2330" spans="1:20" outlineLevel="5">
      <c r="A2330" s="996" t="s">
        <v>2244</v>
      </c>
      <c r="B2330" s="996" t="s">
        <v>1099</v>
      </c>
      <c r="C2330" s="996">
        <v>7</v>
      </c>
      <c r="D2330" s="997">
        <v>46322</v>
      </c>
      <c r="E2330" s="997">
        <v>46329</v>
      </c>
      <c r="F2330" s="997">
        <v>46254</v>
      </c>
      <c r="G2330" s="997"/>
      <c r="H2330" s="997">
        <v>0</v>
      </c>
      <c r="I2330" s="998">
        <v>11577.6</v>
      </c>
      <c r="J2330" s="998">
        <v>12864</v>
      </c>
      <c r="K2330" s="999">
        <v>0</v>
      </c>
      <c r="L2330" s="999">
        <v>0.9</v>
      </c>
      <c r="M2330" s="998">
        <v>32</v>
      </c>
      <c r="N2330" s="996">
        <v>0</v>
      </c>
      <c r="O2330" s="996">
        <v>29</v>
      </c>
      <c r="P2330" s="998" t="s">
        <v>367</v>
      </c>
      <c r="Q2330" s="996">
        <v>1</v>
      </c>
      <c r="R2330" s="996">
        <v>0</v>
      </c>
      <c r="S2330" s="996">
        <v>1</v>
      </c>
      <c r="T2330" s="996">
        <v>0</v>
      </c>
    </row>
    <row r="2331" spans="1:20" outlineLevel="5">
      <c r="A2331" s="936" t="s">
        <v>3459</v>
      </c>
      <c r="B2331" s="936" t="s">
        <v>3239</v>
      </c>
      <c r="C2331" s="936">
        <v>7</v>
      </c>
      <c r="D2331" s="937">
        <v>46322</v>
      </c>
      <c r="E2331" s="937">
        <v>46329</v>
      </c>
      <c r="F2331" s="937">
        <v>46215</v>
      </c>
      <c r="G2331" s="937">
        <v>46261</v>
      </c>
      <c r="H2331" s="937">
        <v>0</v>
      </c>
      <c r="I2331" s="938">
        <v>7075.2</v>
      </c>
      <c r="J2331" s="938">
        <v>7075.2</v>
      </c>
      <c r="K2331" s="939">
        <v>0</v>
      </c>
      <c r="L2331" s="939">
        <v>1</v>
      </c>
      <c r="M2331" s="936">
        <v>26</v>
      </c>
      <c r="N2331" s="936">
        <v>0</v>
      </c>
      <c r="O2331" s="936">
        <v>26</v>
      </c>
      <c r="P2331" s="936" t="s">
        <v>364</v>
      </c>
      <c r="Q2331" s="936">
        <v>1</v>
      </c>
      <c r="R2331" s="936">
        <v>1</v>
      </c>
      <c r="S2331" s="936">
        <v>0</v>
      </c>
      <c r="T2331" s="936">
        <v>0</v>
      </c>
    </row>
    <row r="2332" spans="1:20" outlineLevel="5">
      <c r="A2332" s="936" t="s">
        <v>2246</v>
      </c>
      <c r="B2332" s="936" t="s">
        <v>1102</v>
      </c>
      <c r="C2332" s="936">
        <v>7</v>
      </c>
      <c r="D2332" s="937">
        <v>46330</v>
      </c>
      <c r="E2332" s="937">
        <v>46337</v>
      </c>
      <c r="F2332" s="936"/>
      <c r="G2332" s="937"/>
      <c r="H2332" s="937">
        <v>0</v>
      </c>
      <c r="I2332" s="936">
        <v>0</v>
      </c>
      <c r="J2332" s="938">
        <v>14479.8</v>
      </c>
      <c r="K2332" s="939">
        <v>0</v>
      </c>
      <c r="L2332" s="939">
        <v>0</v>
      </c>
      <c r="M2332" s="938">
        <v>84</v>
      </c>
      <c r="N2332" s="936">
        <v>0</v>
      </c>
      <c r="O2332" s="936">
        <v>0</v>
      </c>
      <c r="P2332" s="938" t="s">
        <v>367</v>
      </c>
      <c r="Q2332" s="936">
        <v>1</v>
      </c>
      <c r="R2332" s="936">
        <v>0</v>
      </c>
      <c r="S2332" s="936">
        <v>0</v>
      </c>
      <c r="T2332" s="936">
        <v>1</v>
      </c>
    </row>
    <row r="2333" spans="1:20" outlineLevel="4">
      <c r="A2333" s="981" t="s">
        <v>1103</v>
      </c>
      <c r="B2333" s="981"/>
      <c r="C2333" s="981">
        <v>160</v>
      </c>
      <c r="D2333" s="982">
        <v>46183</v>
      </c>
      <c r="E2333" s="982">
        <v>46370</v>
      </c>
      <c r="F2333" s="982">
        <v>46183</v>
      </c>
      <c r="G2333" s="982"/>
      <c r="H2333" s="982">
        <v>669.6</v>
      </c>
      <c r="I2333" s="983">
        <v>4240.8</v>
      </c>
      <c r="J2333" s="983">
        <v>7440</v>
      </c>
      <c r="K2333" s="984">
        <v>0.09</v>
      </c>
      <c r="L2333" s="984">
        <v>0.56999999999999995</v>
      </c>
      <c r="M2333" s="981">
        <v>236</v>
      </c>
      <c r="N2333" s="981">
        <v>28</v>
      </c>
      <c r="O2333" s="981">
        <v>135</v>
      </c>
      <c r="P2333" s="983"/>
      <c r="Q2333" s="981">
        <v>5</v>
      </c>
      <c r="R2333" s="981">
        <v>2</v>
      </c>
      <c r="S2333" s="981">
        <v>1</v>
      </c>
      <c r="T2333" s="981">
        <v>2</v>
      </c>
    </row>
    <row r="2334" spans="1:20" outlineLevel="5">
      <c r="A2334" s="936" t="s">
        <v>2247</v>
      </c>
      <c r="B2334" s="936" t="s">
        <v>3460</v>
      </c>
      <c r="C2334" s="936">
        <v>13</v>
      </c>
      <c r="D2334" s="937">
        <v>46183</v>
      </c>
      <c r="E2334" s="937">
        <v>46197</v>
      </c>
      <c r="F2334" s="937">
        <v>46183</v>
      </c>
      <c r="G2334" s="937">
        <v>46197</v>
      </c>
      <c r="H2334" s="937">
        <v>669.6</v>
      </c>
      <c r="I2334" s="938">
        <v>669.6</v>
      </c>
      <c r="J2334" s="938">
        <v>669.6</v>
      </c>
      <c r="K2334" s="939">
        <v>1</v>
      </c>
      <c r="L2334" s="939">
        <v>1</v>
      </c>
      <c r="M2334" s="936">
        <v>28</v>
      </c>
      <c r="N2334" s="936">
        <v>28</v>
      </c>
      <c r="O2334" s="936">
        <v>28</v>
      </c>
      <c r="P2334" s="938" t="s">
        <v>364</v>
      </c>
      <c r="Q2334" s="936">
        <v>1</v>
      </c>
      <c r="R2334" s="936">
        <v>1</v>
      </c>
      <c r="S2334" s="936">
        <v>0</v>
      </c>
      <c r="T2334" s="936">
        <v>0</v>
      </c>
    </row>
    <row r="2335" spans="1:20" outlineLevel="5">
      <c r="A2335" s="936" t="s">
        <v>3461</v>
      </c>
      <c r="B2335" s="936" t="s">
        <v>3462</v>
      </c>
      <c r="C2335" s="936">
        <v>7</v>
      </c>
      <c r="D2335" s="937">
        <v>46330</v>
      </c>
      <c r="E2335" s="937">
        <v>46337</v>
      </c>
      <c r="F2335" s="937">
        <v>46215</v>
      </c>
      <c r="G2335" s="937">
        <v>46226</v>
      </c>
      <c r="H2335" s="937">
        <v>0</v>
      </c>
      <c r="I2335" s="938">
        <v>1562.4</v>
      </c>
      <c r="J2335" s="938">
        <v>1562.4</v>
      </c>
      <c r="K2335" s="939">
        <v>0</v>
      </c>
      <c r="L2335" s="939">
        <v>1</v>
      </c>
      <c r="M2335" s="936">
        <v>64</v>
      </c>
      <c r="N2335" s="936">
        <v>0</v>
      </c>
      <c r="O2335" s="936">
        <v>64</v>
      </c>
      <c r="P2335" s="938" t="s">
        <v>364</v>
      </c>
      <c r="Q2335" s="936">
        <v>1</v>
      </c>
      <c r="R2335" s="936">
        <v>1</v>
      </c>
      <c r="S2335" s="936">
        <v>0</v>
      </c>
      <c r="T2335" s="936">
        <v>0</v>
      </c>
    </row>
    <row r="2336" spans="1:20" outlineLevel="5">
      <c r="A2336" s="1000" t="s">
        <v>2248</v>
      </c>
      <c r="B2336" s="1000" t="s">
        <v>1107</v>
      </c>
      <c r="C2336" s="1000">
        <v>10</v>
      </c>
      <c r="D2336" s="1001">
        <v>46338</v>
      </c>
      <c r="E2336" s="1001">
        <v>46349</v>
      </c>
      <c r="F2336" s="1001">
        <v>46248</v>
      </c>
      <c r="G2336" s="1001"/>
      <c r="H2336" s="1002">
        <v>0</v>
      </c>
      <c r="I2336" s="1002">
        <v>2008.8</v>
      </c>
      <c r="J2336" s="1002">
        <v>2232</v>
      </c>
      <c r="K2336" s="1003">
        <v>0</v>
      </c>
      <c r="L2336" s="1003">
        <v>0.9</v>
      </c>
      <c r="M2336" s="1002">
        <v>48</v>
      </c>
      <c r="N2336" s="1000">
        <v>0</v>
      </c>
      <c r="O2336" s="1000">
        <v>43</v>
      </c>
      <c r="P2336" s="1002" t="s">
        <v>367</v>
      </c>
      <c r="Q2336" s="1000">
        <v>1</v>
      </c>
      <c r="R2336" s="1000">
        <v>0</v>
      </c>
      <c r="S2336" s="1000">
        <v>1</v>
      </c>
      <c r="T2336" s="1000">
        <v>0</v>
      </c>
    </row>
    <row r="2337" spans="1:20" outlineLevel="5">
      <c r="A2337" s="996" t="s">
        <v>2249</v>
      </c>
      <c r="B2337" s="996" t="s">
        <v>1109</v>
      </c>
      <c r="C2337" s="996">
        <v>10</v>
      </c>
      <c r="D2337" s="997">
        <v>46350</v>
      </c>
      <c r="E2337" s="997">
        <v>46361</v>
      </c>
      <c r="F2337" s="997"/>
      <c r="G2337" s="997"/>
      <c r="H2337" s="998">
        <v>0</v>
      </c>
      <c r="I2337" s="998">
        <v>0</v>
      </c>
      <c r="J2337" s="998">
        <v>1488</v>
      </c>
      <c r="K2337" s="1005">
        <v>0</v>
      </c>
      <c r="L2337" s="1005">
        <v>0</v>
      </c>
      <c r="M2337" s="998">
        <v>48</v>
      </c>
      <c r="N2337" s="996">
        <v>0</v>
      </c>
      <c r="O2337" s="996">
        <v>0</v>
      </c>
      <c r="P2337" s="998" t="s">
        <v>367</v>
      </c>
      <c r="Q2337" s="996">
        <v>1</v>
      </c>
      <c r="R2337" s="996">
        <v>0</v>
      </c>
      <c r="S2337" s="996">
        <v>0</v>
      </c>
      <c r="T2337" s="996">
        <v>1</v>
      </c>
    </row>
    <row r="2338" spans="1:20" outlineLevel="5">
      <c r="A2338" s="936" t="s">
        <v>2250</v>
      </c>
      <c r="B2338" s="936" t="s">
        <v>1111</v>
      </c>
      <c r="C2338" s="936">
        <v>8</v>
      </c>
      <c r="D2338" s="937">
        <v>46362</v>
      </c>
      <c r="E2338" s="937">
        <v>46370</v>
      </c>
      <c r="F2338" s="937"/>
      <c r="G2338" s="937"/>
      <c r="H2338" s="938">
        <v>0</v>
      </c>
      <c r="I2338" s="938">
        <v>0</v>
      </c>
      <c r="J2338" s="938">
        <v>1488</v>
      </c>
      <c r="K2338" s="939">
        <v>0</v>
      </c>
      <c r="L2338" s="939">
        <v>0</v>
      </c>
      <c r="M2338" s="938">
        <v>48</v>
      </c>
      <c r="N2338" s="936">
        <v>0</v>
      </c>
      <c r="O2338" s="936">
        <v>0</v>
      </c>
      <c r="P2338" s="938" t="s">
        <v>367</v>
      </c>
      <c r="Q2338" s="936">
        <v>1</v>
      </c>
      <c r="R2338" s="936">
        <v>0</v>
      </c>
      <c r="S2338" s="936">
        <v>0</v>
      </c>
      <c r="T2338" s="936">
        <v>1</v>
      </c>
    </row>
    <row r="2339" spans="1:20" outlineLevel="3">
      <c r="A2339" s="967" t="s">
        <v>1112</v>
      </c>
      <c r="B2339" s="967"/>
      <c r="C2339" s="967">
        <v>150</v>
      </c>
      <c r="D2339" s="968">
        <v>46173</v>
      </c>
      <c r="E2339" s="968">
        <v>46348</v>
      </c>
      <c r="F2339" s="968">
        <v>46172</v>
      </c>
      <c r="G2339" s="968"/>
      <c r="H2339" s="969">
        <v>531387.9</v>
      </c>
      <c r="I2339" s="969">
        <v>728820.09</v>
      </c>
      <c r="J2339" s="969">
        <v>755169</v>
      </c>
      <c r="K2339" s="971">
        <v>0.70369999999999999</v>
      </c>
      <c r="L2339" s="971">
        <v>0.96509999999999996</v>
      </c>
      <c r="M2339" s="969">
        <v>392</v>
      </c>
      <c r="N2339" s="967">
        <v>211</v>
      </c>
      <c r="O2339" s="967">
        <v>362</v>
      </c>
      <c r="P2339" s="969"/>
      <c r="Q2339" s="967">
        <v>14</v>
      </c>
      <c r="R2339" s="967">
        <v>8</v>
      </c>
      <c r="S2339" s="967">
        <v>6</v>
      </c>
      <c r="T2339" s="967">
        <v>0</v>
      </c>
    </row>
    <row r="2340" spans="1:20" outlineLevel="4">
      <c r="A2340" s="981" t="s">
        <v>1113</v>
      </c>
      <c r="B2340" s="981"/>
      <c r="C2340" s="981">
        <v>150</v>
      </c>
      <c r="D2340" s="982">
        <v>46173</v>
      </c>
      <c r="E2340" s="982">
        <v>46348</v>
      </c>
      <c r="F2340" s="982">
        <v>46172</v>
      </c>
      <c r="G2340" s="982"/>
      <c r="H2340" s="983">
        <v>483966.9</v>
      </c>
      <c r="I2340" s="983">
        <v>630064.29</v>
      </c>
      <c r="J2340" s="983">
        <v>648147</v>
      </c>
      <c r="K2340" s="984">
        <v>0.74670000000000003</v>
      </c>
      <c r="L2340" s="984">
        <v>0.97209999999999996</v>
      </c>
      <c r="M2340" s="983">
        <v>224</v>
      </c>
      <c r="N2340" s="981">
        <v>135</v>
      </c>
      <c r="O2340" s="981">
        <v>207</v>
      </c>
      <c r="P2340" s="983"/>
      <c r="Q2340" s="981">
        <v>11</v>
      </c>
      <c r="R2340" s="981">
        <v>7</v>
      </c>
      <c r="S2340" s="981">
        <v>4</v>
      </c>
      <c r="T2340" s="981">
        <v>0</v>
      </c>
    </row>
    <row r="2341" spans="1:20" outlineLevel="5">
      <c r="A2341" s="936" t="s">
        <v>2251</v>
      </c>
      <c r="B2341" s="936" t="s">
        <v>3240</v>
      </c>
      <c r="C2341" s="936">
        <v>22</v>
      </c>
      <c r="D2341" s="937">
        <v>46173</v>
      </c>
      <c r="E2341" s="937">
        <v>46197</v>
      </c>
      <c r="F2341" s="937">
        <v>46172</v>
      </c>
      <c r="G2341" s="937">
        <v>46197</v>
      </c>
      <c r="H2341" s="938">
        <v>124077.6</v>
      </c>
      <c r="I2341" s="938">
        <v>124077.6</v>
      </c>
      <c r="J2341" s="938">
        <v>124077.6</v>
      </c>
      <c r="K2341" s="939">
        <v>1</v>
      </c>
      <c r="L2341" s="939">
        <v>1</v>
      </c>
      <c r="M2341" s="936">
        <v>19</v>
      </c>
      <c r="N2341" s="936">
        <v>19</v>
      </c>
      <c r="O2341" s="936">
        <v>19</v>
      </c>
      <c r="P2341" s="938" t="s">
        <v>364</v>
      </c>
      <c r="Q2341" s="936">
        <v>1</v>
      </c>
      <c r="R2341" s="936">
        <v>1</v>
      </c>
      <c r="S2341" s="936">
        <v>0</v>
      </c>
      <c r="T2341" s="936">
        <v>0</v>
      </c>
    </row>
    <row r="2342" spans="1:20" outlineLevel="5">
      <c r="A2342" s="936" t="s">
        <v>2252</v>
      </c>
      <c r="B2342" s="936" t="s">
        <v>3243</v>
      </c>
      <c r="C2342" s="936">
        <v>22</v>
      </c>
      <c r="D2342" s="937">
        <v>46173</v>
      </c>
      <c r="E2342" s="937">
        <v>46197</v>
      </c>
      <c r="F2342" s="937">
        <v>46172</v>
      </c>
      <c r="G2342" s="937">
        <v>46197</v>
      </c>
      <c r="H2342" s="938">
        <v>40656</v>
      </c>
      <c r="I2342" s="938">
        <v>40656</v>
      </c>
      <c r="J2342" s="938">
        <v>40656</v>
      </c>
      <c r="K2342" s="939">
        <v>1</v>
      </c>
      <c r="L2342" s="939">
        <v>1</v>
      </c>
      <c r="M2342" s="938">
        <v>19</v>
      </c>
      <c r="N2342" s="936">
        <v>19</v>
      </c>
      <c r="O2342" s="936">
        <v>19</v>
      </c>
      <c r="P2342" s="938" t="s">
        <v>364</v>
      </c>
      <c r="Q2342" s="936">
        <v>1</v>
      </c>
      <c r="R2342" s="936">
        <v>1</v>
      </c>
      <c r="S2342" s="936">
        <v>0</v>
      </c>
      <c r="T2342" s="936">
        <v>0</v>
      </c>
    </row>
    <row r="2343" spans="1:20" outlineLevel="5">
      <c r="A2343" s="936" t="s">
        <v>2254</v>
      </c>
      <c r="B2343" s="936" t="s">
        <v>3249</v>
      </c>
      <c r="C2343" s="936">
        <v>22</v>
      </c>
      <c r="D2343" s="937">
        <v>46173</v>
      </c>
      <c r="E2343" s="937">
        <v>46197</v>
      </c>
      <c r="F2343" s="937">
        <v>46172</v>
      </c>
      <c r="G2343" s="937">
        <v>46197</v>
      </c>
      <c r="H2343" s="938">
        <v>99297</v>
      </c>
      <c r="I2343" s="938">
        <v>99297</v>
      </c>
      <c r="J2343" s="938">
        <v>99297</v>
      </c>
      <c r="K2343" s="939">
        <v>1</v>
      </c>
      <c r="L2343" s="939">
        <v>1</v>
      </c>
      <c r="M2343" s="938">
        <v>26</v>
      </c>
      <c r="N2343" s="936">
        <v>26</v>
      </c>
      <c r="O2343" s="936">
        <v>26</v>
      </c>
      <c r="P2343" s="938" t="s">
        <v>364</v>
      </c>
      <c r="Q2343" s="936">
        <v>1</v>
      </c>
      <c r="R2343" s="936">
        <v>1</v>
      </c>
      <c r="S2343" s="936">
        <v>0</v>
      </c>
      <c r="T2343" s="936">
        <v>0</v>
      </c>
    </row>
    <row r="2344" spans="1:20" outlineLevel="5">
      <c r="A2344" s="936" t="s">
        <v>2255</v>
      </c>
      <c r="B2344" s="936" t="s">
        <v>3252</v>
      </c>
      <c r="C2344" s="936">
        <v>22</v>
      </c>
      <c r="D2344" s="937">
        <v>46173</v>
      </c>
      <c r="E2344" s="937">
        <v>46197</v>
      </c>
      <c r="F2344" s="937">
        <v>46172</v>
      </c>
      <c r="G2344" s="937">
        <v>46197</v>
      </c>
      <c r="H2344" s="938">
        <v>6681.9</v>
      </c>
      <c r="I2344" s="938">
        <v>6681.9</v>
      </c>
      <c r="J2344" s="938">
        <v>6681.9</v>
      </c>
      <c r="K2344" s="939">
        <v>1</v>
      </c>
      <c r="L2344" s="939">
        <v>1</v>
      </c>
      <c r="M2344" s="938">
        <v>3</v>
      </c>
      <c r="N2344" s="936">
        <v>3</v>
      </c>
      <c r="O2344" s="936">
        <v>3</v>
      </c>
      <c r="P2344" s="938" t="s">
        <v>364</v>
      </c>
      <c r="Q2344" s="936">
        <v>1</v>
      </c>
      <c r="R2344" s="936">
        <v>1</v>
      </c>
      <c r="S2344" s="936">
        <v>0</v>
      </c>
      <c r="T2344" s="936">
        <v>0</v>
      </c>
    </row>
    <row r="2345" spans="1:20" outlineLevel="5">
      <c r="A2345" s="936" t="s">
        <v>2253</v>
      </c>
      <c r="B2345" s="936" t="s">
        <v>3246</v>
      </c>
      <c r="C2345" s="936">
        <v>13</v>
      </c>
      <c r="D2345" s="937">
        <v>46183</v>
      </c>
      <c r="E2345" s="937">
        <v>46197</v>
      </c>
      <c r="F2345" s="937">
        <v>46183</v>
      </c>
      <c r="G2345" s="937">
        <v>46197</v>
      </c>
      <c r="H2345" s="938">
        <v>43470</v>
      </c>
      <c r="I2345" s="938">
        <v>43470</v>
      </c>
      <c r="J2345" s="938">
        <v>43470</v>
      </c>
      <c r="K2345" s="939">
        <v>1</v>
      </c>
      <c r="L2345" s="939">
        <v>1</v>
      </c>
      <c r="M2345" s="938">
        <v>16</v>
      </c>
      <c r="N2345" s="936">
        <v>16</v>
      </c>
      <c r="O2345" s="936">
        <v>16</v>
      </c>
      <c r="P2345" s="938" t="s">
        <v>364</v>
      </c>
      <c r="Q2345" s="936">
        <v>1</v>
      </c>
      <c r="R2345" s="936">
        <v>1</v>
      </c>
      <c r="S2345" s="936">
        <v>0</v>
      </c>
      <c r="T2345" s="936">
        <v>0</v>
      </c>
    </row>
    <row r="2346" spans="1:20" outlineLevel="5">
      <c r="A2346" s="936" t="s">
        <v>3463</v>
      </c>
      <c r="B2346" s="936" t="s">
        <v>3242</v>
      </c>
      <c r="C2346" s="936">
        <v>8</v>
      </c>
      <c r="D2346" s="937">
        <v>46282</v>
      </c>
      <c r="E2346" s="937">
        <v>46292</v>
      </c>
      <c r="F2346" s="937">
        <v>46215</v>
      </c>
      <c r="G2346" s="937">
        <v>46261</v>
      </c>
      <c r="H2346" s="938">
        <v>82718.399999999994</v>
      </c>
      <c r="I2346" s="938">
        <v>82718.399999999994</v>
      </c>
      <c r="J2346" s="938">
        <v>82718.399999999994</v>
      </c>
      <c r="K2346" s="939">
        <v>1</v>
      </c>
      <c r="L2346" s="939">
        <v>1</v>
      </c>
      <c r="M2346" s="938">
        <v>13</v>
      </c>
      <c r="N2346" s="936">
        <v>13</v>
      </c>
      <c r="O2346" s="936">
        <v>13</v>
      </c>
      <c r="P2346" s="938" t="s">
        <v>364</v>
      </c>
      <c r="Q2346" s="936">
        <v>1</v>
      </c>
      <c r="R2346" s="936">
        <v>1</v>
      </c>
      <c r="S2346" s="936">
        <v>0</v>
      </c>
      <c r="T2346" s="936">
        <v>0</v>
      </c>
    </row>
    <row r="2347" spans="1:20" outlineLevel="5">
      <c r="A2347" s="936" t="s">
        <v>3464</v>
      </c>
      <c r="B2347" s="936" t="s">
        <v>3245</v>
      </c>
      <c r="C2347" s="936">
        <v>10</v>
      </c>
      <c r="D2347" s="937">
        <v>46293</v>
      </c>
      <c r="E2347" s="937">
        <v>46303</v>
      </c>
      <c r="F2347" s="937">
        <v>46261</v>
      </c>
      <c r="G2347" s="937"/>
      <c r="H2347" s="937">
        <v>60984</v>
      </c>
      <c r="I2347" s="938">
        <v>54885.599999999999</v>
      </c>
      <c r="J2347" s="938">
        <v>60984</v>
      </c>
      <c r="K2347" s="939">
        <v>1</v>
      </c>
      <c r="L2347" s="939">
        <v>0.9</v>
      </c>
      <c r="M2347" s="938">
        <v>29</v>
      </c>
      <c r="N2347" s="936">
        <v>29</v>
      </c>
      <c r="O2347" s="936">
        <v>26</v>
      </c>
      <c r="P2347" s="938" t="s">
        <v>364</v>
      </c>
      <c r="Q2347" s="936">
        <v>1</v>
      </c>
      <c r="R2347" s="936">
        <v>0</v>
      </c>
      <c r="S2347" s="936">
        <v>1</v>
      </c>
      <c r="T2347" s="936">
        <v>0</v>
      </c>
    </row>
    <row r="2348" spans="1:20" outlineLevel="5">
      <c r="A2348" s="936" t="s">
        <v>3465</v>
      </c>
      <c r="B2348" s="936" t="s">
        <v>3248</v>
      </c>
      <c r="C2348" s="936">
        <v>10</v>
      </c>
      <c r="D2348" s="937">
        <v>46305</v>
      </c>
      <c r="E2348" s="937">
        <v>46315</v>
      </c>
      <c r="F2348" s="937">
        <v>46233</v>
      </c>
      <c r="G2348" s="937"/>
      <c r="H2348" s="937">
        <v>26082</v>
      </c>
      <c r="I2348" s="938">
        <v>39123</v>
      </c>
      <c r="J2348" s="938">
        <v>43470</v>
      </c>
      <c r="K2348" s="939">
        <v>0.6</v>
      </c>
      <c r="L2348" s="939">
        <v>0.9</v>
      </c>
      <c r="M2348" s="936">
        <v>16</v>
      </c>
      <c r="N2348" s="936">
        <v>10</v>
      </c>
      <c r="O2348" s="936">
        <v>14</v>
      </c>
      <c r="P2348" s="938" t="s">
        <v>364</v>
      </c>
      <c r="Q2348" s="936">
        <v>1</v>
      </c>
      <c r="R2348" s="936">
        <v>0</v>
      </c>
      <c r="S2348" s="936">
        <v>1</v>
      </c>
      <c r="T2348" s="936">
        <v>0</v>
      </c>
    </row>
    <row r="2349" spans="1:20" outlineLevel="5">
      <c r="A2349" s="996" t="s">
        <v>3466</v>
      </c>
      <c r="B2349" s="996" t="s">
        <v>3251</v>
      </c>
      <c r="C2349" s="996">
        <v>8</v>
      </c>
      <c r="D2349" s="997">
        <v>46316</v>
      </c>
      <c r="E2349" s="997">
        <v>46324</v>
      </c>
      <c r="F2349" s="997">
        <v>46226</v>
      </c>
      <c r="G2349" s="997">
        <v>46261</v>
      </c>
      <c r="H2349" s="998">
        <v>0</v>
      </c>
      <c r="I2349" s="998">
        <v>81243</v>
      </c>
      <c r="J2349" s="998">
        <v>81243</v>
      </c>
      <c r="K2349" s="1005">
        <v>0</v>
      </c>
      <c r="L2349" s="1005">
        <v>1</v>
      </c>
      <c r="M2349" s="998">
        <v>22</v>
      </c>
      <c r="N2349" s="996">
        <v>0</v>
      </c>
      <c r="O2349" s="996">
        <v>22</v>
      </c>
      <c r="P2349" s="998" t="s">
        <v>364</v>
      </c>
      <c r="Q2349" s="996">
        <v>1</v>
      </c>
      <c r="R2349" s="996">
        <v>1</v>
      </c>
      <c r="S2349" s="996">
        <v>0</v>
      </c>
      <c r="T2349" s="996">
        <v>0</v>
      </c>
    </row>
    <row r="2350" spans="1:20" outlineLevel="5">
      <c r="A2350" s="936" t="s">
        <v>3467</v>
      </c>
      <c r="B2350" s="936" t="s">
        <v>3254</v>
      </c>
      <c r="C2350" s="936">
        <v>10</v>
      </c>
      <c r="D2350" s="937">
        <v>46326</v>
      </c>
      <c r="E2350" s="937">
        <v>46336</v>
      </c>
      <c r="F2350" s="937">
        <v>46233</v>
      </c>
      <c r="G2350" s="937"/>
      <c r="H2350" s="937">
        <v>0</v>
      </c>
      <c r="I2350" s="937">
        <v>54123.39</v>
      </c>
      <c r="J2350" s="938">
        <v>60137.1</v>
      </c>
      <c r="K2350" s="939">
        <v>0</v>
      </c>
      <c r="L2350" s="939">
        <v>0.9</v>
      </c>
      <c r="M2350" s="936">
        <v>29</v>
      </c>
      <c r="N2350" s="936">
        <v>0</v>
      </c>
      <c r="O2350" s="936">
        <v>26</v>
      </c>
      <c r="P2350" s="938" t="s">
        <v>364</v>
      </c>
      <c r="Q2350" s="936">
        <v>1</v>
      </c>
      <c r="R2350" s="936">
        <v>0</v>
      </c>
      <c r="S2350" s="936">
        <v>1</v>
      </c>
      <c r="T2350" s="936">
        <v>0</v>
      </c>
    </row>
    <row r="2351" spans="1:20" outlineLevel="5">
      <c r="A2351" s="936" t="s">
        <v>2256</v>
      </c>
      <c r="B2351" s="936" t="s">
        <v>1121</v>
      </c>
      <c r="C2351" s="936">
        <v>10</v>
      </c>
      <c r="D2351" s="937">
        <v>46337</v>
      </c>
      <c r="E2351" s="937">
        <v>46348</v>
      </c>
      <c r="F2351" s="937">
        <v>46288</v>
      </c>
      <c r="G2351" s="937"/>
      <c r="H2351" s="938">
        <v>0</v>
      </c>
      <c r="I2351" s="938">
        <v>3788.4</v>
      </c>
      <c r="J2351" s="938">
        <v>5412</v>
      </c>
      <c r="K2351" s="939">
        <v>0</v>
      </c>
      <c r="L2351" s="939">
        <v>0.7</v>
      </c>
      <c r="M2351" s="938">
        <v>32</v>
      </c>
      <c r="N2351" s="936">
        <v>0</v>
      </c>
      <c r="O2351" s="936">
        <v>22</v>
      </c>
      <c r="P2351" s="938" t="s">
        <v>364</v>
      </c>
      <c r="Q2351" s="936">
        <v>1</v>
      </c>
      <c r="R2351" s="936">
        <v>0</v>
      </c>
      <c r="S2351" s="936">
        <v>1</v>
      </c>
      <c r="T2351" s="936">
        <v>0</v>
      </c>
    </row>
    <row r="2352" spans="1:20" outlineLevel="4">
      <c r="A2352" s="981" t="s">
        <v>1122</v>
      </c>
      <c r="B2352" s="981"/>
      <c r="C2352" s="981">
        <v>141</v>
      </c>
      <c r="D2352" s="982">
        <v>46183</v>
      </c>
      <c r="E2352" s="982">
        <v>46348</v>
      </c>
      <c r="F2352" s="982">
        <v>46183</v>
      </c>
      <c r="G2352" s="982"/>
      <c r="H2352" s="983">
        <v>47421</v>
      </c>
      <c r="I2352" s="983">
        <v>98755.8</v>
      </c>
      <c r="J2352" s="983">
        <v>107022</v>
      </c>
      <c r="K2352" s="984">
        <v>0.44309999999999999</v>
      </c>
      <c r="L2352" s="984">
        <v>0.92279999999999995</v>
      </c>
      <c r="M2352" s="983">
        <v>168</v>
      </c>
      <c r="N2352" s="981">
        <v>76</v>
      </c>
      <c r="O2352" s="981">
        <v>155</v>
      </c>
      <c r="P2352" s="983"/>
      <c r="Q2352" s="981">
        <v>3</v>
      </c>
      <c r="R2352" s="981">
        <v>1</v>
      </c>
      <c r="S2352" s="981">
        <v>2</v>
      </c>
      <c r="T2352" s="981">
        <v>0</v>
      </c>
    </row>
    <row r="2353" spans="1:20" outlineLevel="5">
      <c r="A2353" s="936" t="s">
        <v>2258</v>
      </c>
      <c r="B2353" s="936" t="s">
        <v>3255</v>
      </c>
      <c r="C2353" s="936">
        <v>13</v>
      </c>
      <c r="D2353" s="937">
        <v>46183</v>
      </c>
      <c r="E2353" s="937">
        <v>46197</v>
      </c>
      <c r="F2353" s="937">
        <v>46183</v>
      </c>
      <c r="G2353" s="937">
        <v>46197</v>
      </c>
      <c r="H2353" s="938">
        <v>24360</v>
      </c>
      <c r="I2353" s="938">
        <v>24360</v>
      </c>
      <c r="J2353" s="938">
        <v>24360</v>
      </c>
      <c r="K2353" s="940">
        <v>1</v>
      </c>
      <c r="L2353" s="940">
        <v>1</v>
      </c>
      <c r="M2353" s="938">
        <v>34</v>
      </c>
      <c r="N2353" s="936">
        <v>34</v>
      </c>
      <c r="O2353" s="936">
        <v>34</v>
      </c>
      <c r="P2353" s="938" t="s">
        <v>364</v>
      </c>
      <c r="Q2353" s="936">
        <v>1</v>
      </c>
      <c r="R2353" s="936">
        <v>1</v>
      </c>
      <c r="S2353" s="936">
        <v>0</v>
      </c>
      <c r="T2353" s="936">
        <v>0</v>
      </c>
    </row>
    <row r="2354" spans="1:20" outlineLevel="5">
      <c r="A2354" s="996" t="s">
        <v>2257</v>
      </c>
      <c r="B2354" s="996" t="s">
        <v>1124</v>
      </c>
      <c r="C2354" s="996">
        <v>12</v>
      </c>
      <c r="D2354" s="997">
        <v>46305</v>
      </c>
      <c r="E2354" s="997">
        <v>46317</v>
      </c>
      <c r="F2354" s="997">
        <v>46287</v>
      </c>
      <c r="G2354" s="997"/>
      <c r="H2354" s="998">
        <v>23061</v>
      </c>
      <c r="I2354" s="998">
        <v>41509.800000000003</v>
      </c>
      <c r="J2354" s="998">
        <v>46122</v>
      </c>
      <c r="K2354" s="1005">
        <v>0.5</v>
      </c>
      <c r="L2354" s="1005">
        <v>0.9</v>
      </c>
      <c r="M2354" s="998">
        <v>84</v>
      </c>
      <c r="N2354" s="996">
        <v>42</v>
      </c>
      <c r="O2354" s="996">
        <v>76</v>
      </c>
      <c r="P2354" s="998" t="s">
        <v>364</v>
      </c>
      <c r="Q2354" s="996">
        <v>1</v>
      </c>
      <c r="R2354" s="996">
        <v>0</v>
      </c>
      <c r="S2354" s="996">
        <v>1</v>
      </c>
      <c r="T2354" s="996">
        <v>0</v>
      </c>
    </row>
    <row r="2355" spans="1:20" outlineLevel="5">
      <c r="A2355" s="936" t="s">
        <v>3468</v>
      </c>
      <c r="B2355" s="936" t="s">
        <v>3257</v>
      </c>
      <c r="C2355" s="936">
        <v>6</v>
      </c>
      <c r="D2355" s="937">
        <v>46342</v>
      </c>
      <c r="E2355" s="937">
        <v>46348</v>
      </c>
      <c r="F2355" s="937">
        <v>46215</v>
      </c>
      <c r="G2355" s="937"/>
      <c r="H2355" s="937">
        <v>0</v>
      </c>
      <c r="I2355" s="938">
        <v>32886</v>
      </c>
      <c r="J2355" s="938">
        <v>36540</v>
      </c>
      <c r="K2355" s="939">
        <v>0</v>
      </c>
      <c r="L2355" s="939">
        <v>0.9</v>
      </c>
      <c r="M2355" s="936">
        <v>50</v>
      </c>
      <c r="N2355" s="936">
        <v>0</v>
      </c>
      <c r="O2355" s="936">
        <v>45</v>
      </c>
      <c r="P2355" s="936" t="s">
        <v>364</v>
      </c>
      <c r="Q2355" s="936">
        <v>1</v>
      </c>
      <c r="R2355" s="936">
        <v>0</v>
      </c>
      <c r="S2355" s="936">
        <v>1</v>
      </c>
      <c r="T2355" s="936">
        <v>0</v>
      </c>
    </row>
    <row r="2356" spans="1:20" outlineLevel="3">
      <c r="A2356" s="967" t="s">
        <v>1126</v>
      </c>
      <c r="B2356" s="967"/>
      <c r="C2356" s="967">
        <v>113</v>
      </c>
      <c r="D2356" s="968">
        <v>46155</v>
      </c>
      <c r="E2356" s="968">
        <v>46292</v>
      </c>
      <c r="F2356" s="968">
        <v>46155</v>
      </c>
      <c r="G2356" s="968"/>
      <c r="H2356" s="969">
        <v>48290.400000000001</v>
      </c>
      <c r="I2356" s="969">
        <v>34153.019999999997</v>
      </c>
      <c r="J2356" s="969">
        <v>48290.400000000001</v>
      </c>
      <c r="K2356" s="971">
        <v>1</v>
      </c>
      <c r="L2356" s="971">
        <v>0.70720000000000005</v>
      </c>
      <c r="M2356" s="967">
        <v>628</v>
      </c>
      <c r="N2356" s="967">
        <v>628</v>
      </c>
      <c r="O2356" s="967">
        <v>583</v>
      </c>
      <c r="P2356" s="967"/>
      <c r="Q2356" s="967">
        <v>14</v>
      </c>
      <c r="R2356" s="967">
        <v>12</v>
      </c>
      <c r="S2356" s="967">
        <v>1</v>
      </c>
      <c r="T2356" s="967">
        <v>1</v>
      </c>
    </row>
    <row r="2357" spans="1:20" outlineLevel="4">
      <c r="A2357" s="981" t="s">
        <v>429</v>
      </c>
      <c r="B2357" s="981"/>
      <c r="C2357" s="981">
        <v>94</v>
      </c>
      <c r="D2357" s="982">
        <v>46155</v>
      </c>
      <c r="E2357" s="982">
        <v>46268</v>
      </c>
      <c r="F2357" s="982">
        <v>46155</v>
      </c>
      <c r="G2357" s="982"/>
      <c r="H2357" s="983">
        <v>7475.22</v>
      </c>
      <c r="I2357" s="983">
        <v>7223.04</v>
      </c>
      <c r="J2357" s="983">
        <v>7475.22</v>
      </c>
      <c r="K2357" s="984">
        <v>1</v>
      </c>
      <c r="L2357" s="984">
        <v>0.96630000000000005</v>
      </c>
      <c r="M2357" s="981">
        <v>364</v>
      </c>
      <c r="N2357" s="981">
        <v>364</v>
      </c>
      <c r="O2357" s="981">
        <v>340</v>
      </c>
      <c r="P2357" s="981"/>
      <c r="Q2357" s="981">
        <v>8</v>
      </c>
      <c r="R2357" s="981">
        <v>7</v>
      </c>
      <c r="S2357" s="981">
        <v>0</v>
      </c>
      <c r="T2357" s="981">
        <v>1</v>
      </c>
    </row>
    <row r="2358" spans="1:20" outlineLevel="5">
      <c r="A2358" s="936" t="s">
        <v>2259</v>
      </c>
      <c r="B2358" s="936" t="s">
        <v>1037</v>
      </c>
      <c r="C2358" s="936">
        <v>21</v>
      </c>
      <c r="D2358" s="937">
        <v>46155</v>
      </c>
      <c r="E2358" s="937">
        <v>46183</v>
      </c>
      <c r="F2358" s="937">
        <v>46155</v>
      </c>
      <c r="G2358" s="937">
        <v>46183</v>
      </c>
      <c r="H2358" s="937">
        <v>252.18</v>
      </c>
      <c r="I2358" s="936">
        <v>252.18</v>
      </c>
      <c r="J2358" s="937">
        <v>252.18</v>
      </c>
      <c r="K2358" s="939">
        <v>1</v>
      </c>
      <c r="L2358" s="939">
        <v>1</v>
      </c>
      <c r="M2358" s="936">
        <v>92</v>
      </c>
      <c r="N2358" s="936">
        <v>92</v>
      </c>
      <c r="O2358" s="936">
        <v>92</v>
      </c>
      <c r="P2358" s="936" t="s">
        <v>364</v>
      </c>
      <c r="Q2358" s="936">
        <v>1</v>
      </c>
      <c r="R2358" s="936">
        <v>1</v>
      </c>
      <c r="S2358" s="936">
        <v>0</v>
      </c>
      <c r="T2358" s="936">
        <v>0</v>
      </c>
    </row>
    <row r="2359" spans="1:20" outlineLevel="5">
      <c r="A2359" s="936" t="s">
        <v>2260</v>
      </c>
      <c r="B2359" s="936" t="s">
        <v>1129</v>
      </c>
      <c r="C2359" s="936">
        <v>27</v>
      </c>
      <c r="D2359" s="937">
        <v>46162</v>
      </c>
      <c r="E2359" s="937">
        <v>46197</v>
      </c>
      <c r="F2359" s="937">
        <v>46162</v>
      </c>
      <c r="G2359" s="937">
        <v>46197</v>
      </c>
      <c r="H2359" s="937">
        <v>168.12</v>
      </c>
      <c r="I2359" s="936">
        <v>168.12</v>
      </c>
      <c r="J2359" s="938">
        <v>168.12</v>
      </c>
      <c r="K2359" s="939">
        <v>1</v>
      </c>
      <c r="L2359" s="939">
        <v>1</v>
      </c>
      <c r="M2359" s="938">
        <v>40</v>
      </c>
      <c r="N2359" s="936">
        <v>40</v>
      </c>
      <c r="O2359" s="936">
        <v>40</v>
      </c>
      <c r="P2359" s="938" t="s">
        <v>364</v>
      </c>
      <c r="Q2359" s="936">
        <v>1</v>
      </c>
      <c r="R2359" s="936">
        <v>1</v>
      </c>
      <c r="S2359" s="936">
        <v>0</v>
      </c>
      <c r="T2359" s="936">
        <v>0</v>
      </c>
    </row>
    <row r="2360" spans="1:20" outlineLevel="5">
      <c r="A2360" s="936" t="s">
        <v>2261</v>
      </c>
      <c r="B2360" s="936" t="s">
        <v>3360</v>
      </c>
      <c r="C2360" s="936">
        <v>1</v>
      </c>
      <c r="D2360" s="937">
        <v>46197</v>
      </c>
      <c r="E2360" s="937">
        <v>46197</v>
      </c>
      <c r="F2360" s="937">
        <v>46197</v>
      </c>
      <c r="G2360" s="937">
        <v>46197</v>
      </c>
      <c r="H2360" s="937">
        <v>894.35</v>
      </c>
      <c r="I2360" s="936">
        <v>894.35</v>
      </c>
      <c r="J2360" s="938">
        <v>894.35</v>
      </c>
      <c r="K2360" s="939">
        <v>1</v>
      </c>
      <c r="L2360" s="939">
        <v>1</v>
      </c>
      <c r="M2360" s="936">
        <v>39</v>
      </c>
      <c r="N2360" s="936">
        <v>39</v>
      </c>
      <c r="O2360" s="936">
        <v>39</v>
      </c>
      <c r="P2360" s="938" t="s">
        <v>364</v>
      </c>
      <c r="Q2360" s="936">
        <v>1</v>
      </c>
      <c r="R2360" s="936">
        <v>1</v>
      </c>
      <c r="S2360" s="936">
        <v>0</v>
      </c>
      <c r="T2360" s="936">
        <v>0</v>
      </c>
    </row>
    <row r="2361" spans="1:20" outlineLevel="5">
      <c r="A2361" s="936" t="s">
        <v>3469</v>
      </c>
      <c r="B2361" s="936" t="s">
        <v>3362</v>
      </c>
      <c r="C2361" s="936">
        <v>10</v>
      </c>
      <c r="D2361" s="937">
        <v>46198</v>
      </c>
      <c r="E2361" s="937">
        <v>46209</v>
      </c>
      <c r="F2361" s="937">
        <v>46215</v>
      </c>
      <c r="G2361" s="937">
        <v>46261</v>
      </c>
      <c r="H2361" s="937">
        <v>383.29</v>
      </c>
      <c r="I2361" s="937">
        <v>383.29</v>
      </c>
      <c r="J2361" s="937">
        <v>383.29</v>
      </c>
      <c r="K2361" s="939">
        <v>1</v>
      </c>
      <c r="L2361" s="939">
        <v>1</v>
      </c>
      <c r="M2361" s="936">
        <v>17</v>
      </c>
      <c r="N2361" s="936">
        <v>17</v>
      </c>
      <c r="O2361" s="936">
        <v>17</v>
      </c>
      <c r="P2361" s="936" t="s">
        <v>364</v>
      </c>
      <c r="Q2361" s="936">
        <v>1</v>
      </c>
      <c r="R2361" s="936">
        <v>1</v>
      </c>
      <c r="S2361" s="936">
        <v>0</v>
      </c>
      <c r="T2361" s="936">
        <v>0</v>
      </c>
    </row>
    <row r="2362" spans="1:20" outlineLevel="5">
      <c r="A2362" s="936" t="s">
        <v>2262</v>
      </c>
      <c r="B2362" s="936" t="s">
        <v>1133</v>
      </c>
      <c r="C2362" s="936">
        <v>9</v>
      </c>
      <c r="D2362" s="937">
        <v>46210</v>
      </c>
      <c r="E2362" s="937">
        <v>46219</v>
      </c>
      <c r="F2362" s="937">
        <v>46248</v>
      </c>
      <c r="G2362" s="937">
        <v>46307</v>
      </c>
      <c r="H2362" s="938">
        <v>2757.6</v>
      </c>
      <c r="I2362" s="937">
        <v>2757.6</v>
      </c>
      <c r="J2362" s="938">
        <v>2757.6</v>
      </c>
      <c r="K2362" s="939">
        <v>1</v>
      </c>
      <c r="L2362" s="939">
        <v>1</v>
      </c>
      <c r="M2362" s="936">
        <v>56</v>
      </c>
      <c r="N2362" s="936">
        <v>56</v>
      </c>
      <c r="O2362" s="936">
        <v>56</v>
      </c>
      <c r="P2362" s="936" t="s">
        <v>364</v>
      </c>
      <c r="Q2362" s="936">
        <v>1</v>
      </c>
      <c r="R2362" s="936">
        <v>1</v>
      </c>
      <c r="S2362" s="936">
        <v>0</v>
      </c>
      <c r="T2362" s="936">
        <v>0</v>
      </c>
    </row>
    <row r="2363" spans="1:20" outlineLevel="5">
      <c r="A2363" s="996" t="s">
        <v>2263</v>
      </c>
      <c r="B2363" s="996" t="s">
        <v>1135</v>
      </c>
      <c r="C2363" s="996">
        <v>13</v>
      </c>
      <c r="D2363" s="997">
        <v>46221</v>
      </c>
      <c r="E2363" s="997">
        <v>46235</v>
      </c>
      <c r="F2363" s="997">
        <v>46308</v>
      </c>
      <c r="G2363" s="997">
        <v>46310</v>
      </c>
      <c r="H2363" s="998">
        <v>2599.38</v>
      </c>
      <c r="I2363" s="998">
        <v>2599.38</v>
      </c>
      <c r="J2363" s="998">
        <v>2599.38</v>
      </c>
      <c r="K2363" s="1005">
        <v>1</v>
      </c>
      <c r="L2363" s="1005">
        <v>1</v>
      </c>
      <c r="M2363" s="998">
        <v>56</v>
      </c>
      <c r="N2363" s="996">
        <v>56</v>
      </c>
      <c r="O2363" s="996">
        <v>56</v>
      </c>
      <c r="P2363" s="998" t="s">
        <v>364</v>
      </c>
      <c r="Q2363" s="996">
        <v>1</v>
      </c>
      <c r="R2363" s="996">
        <v>1</v>
      </c>
      <c r="S2363" s="996">
        <v>0</v>
      </c>
      <c r="T2363" s="996">
        <v>0</v>
      </c>
    </row>
    <row r="2364" spans="1:20" outlineLevel="5">
      <c r="A2364" s="936" t="s">
        <v>2264</v>
      </c>
      <c r="B2364" s="936" t="s">
        <v>1137</v>
      </c>
      <c r="C2364" s="936">
        <v>8</v>
      </c>
      <c r="D2364" s="937">
        <v>46252</v>
      </c>
      <c r="E2364" s="937">
        <v>46260</v>
      </c>
      <c r="F2364" s="937"/>
      <c r="G2364" s="937"/>
      <c r="H2364" s="938">
        <v>252.18</v>
      </c>
      <c r="I2364" s="938">
        <v>0</v>
      </c>
      <c r="J2364" s="938">
        <v>252.18</v>
      </c>
      <c r="K2364" s="939">
        <v>1</v>
      </c>
      <c r="L2364" s="939">
        <v>0</v>
      </c>
      <c r="M2364" s="936">
        <v>24</v>
      </c>
      <c r="N2364" s="936">
        <v>24</v>
      </c>
      <c r="O2364" s="936">
        <v>0</v>
      </c>
      <c r="P2364" s="936" t="s">
        <v>364</v>
      </c>
      <c r="Q2364" s="936">
        <v>1</v>
      </c>
      <c r="R2364" s="936">
        <v>0</v>
      </c>
      <c r="S2364" s="936">
        <v>0</v>
      </c>
      <c r="T2364" s="936">
        <v>1</v>
      </c>
    </row>
    <row r="2365" spans="1:20" outlineLevel="5">
      <c r="A2365" s="936" t="s">
        <v>2265</v>
      </c>
      <c r="B2365" s="936" t="s">
        <v>1111</v>
      </c>
      <c r="C2365" s="936">
        <v>7</v>
      </c>
      <c r="D2365" s="937">
        <v>46261</v>
      </c>
      <c r="E2365" s="937">
        <v>46268</v>
      </c>
      <c r="F2365" s="937">
        <v>46254</v>
      </c>
      <c r="G2365" s="937">
        <v>46258</v>
      </c>
      <c r="H2365" s="938">
        <v>168.12</v>
      </c>
      <c r="I2365" s="936">
        <v>168.12</v>
      </c>
      <c r="J2365" s="938">
        <v>168.12</v>
      </c>
      <c r="K2365" s="939">
        <v>1</v>
      </c>
      <c r="L2365" s="939">
        <v>1</v>
      </c>
      <c r="M2365" s="936">
        <v>40</v>
      </c>
      <c r="N2365" s="936">
        <v>40</v>
      </c>
      <c r="O2365" s="936">
        <v>40</v>
      </c>
      <c r="P2365" s="936" t="s">
        <v>364</v>
      </c>
      <c r="Q2365" s="936">
        <v>1</v>
      </c>
      <c r="R2365" s="936">
        <v>1</v>
      </c>
      <c r="S2365" s="936">
        <v>0</v>
      </c>
      <c r="T2365" s="936">
        <v>0</v>
      </c>
    </row>
    <row r="2366" spans="1:20" outlineLevel="4">
      <c r="A2366" s="981" t="s">
        <v>426</v>
      </c>
      <c r="B2366" s="981"/>
      <c r="C2366" s="981">
        <v>113</v>
      </c>
      <c r="D2366" s="982">
        <v>46155</v>
      </c>
      <c r="E2366" s="982">
        <v>46292</v>
      </c>
      <c r="F2366" s="982">
        <v>46155</v>
      </c>
      <c r="G2366" s="982"/>
      <c r="H2366" s="983">
        <v>40815.18</v>
      </c>
      <c r="I2366" s="983">
        <v>26929.98</v>
      </c>
      <c r="J2366" s="983">
        <v>40815.18</v>
      </c>
      <c r="K2366" s="984">
        <v>1</v>
      </c>
      <c r="L2366" s="984">
        <v>0.65980000000000005</v>
      </c>
      <c r="M2366" s="983">
        <v>264</v>
      </c>
      <c r="N2366" s="981">
        <v>264</v>
      </c>
      <c r="O2366" s="981">
        <v>243</v>
      </c>
      <c r="P2366" s="983"/>
      <c r="Q2366" s="981">
        <v>6</v>
      </c>
      <c r="R2366" s="981">
        <v>5</v>
      </c>
      <c r="S2366" s="981">
        <v>1</v>
      </c>
      <c r="T2366" s="981">
        <v>0</v>
      </c>
    </row>
    <row r="2367" spans="1:20" outlineLevel="5">
      <c r="A2367" s="936" t="s">
        <v>2266</v>
      </c>
      <c r="B2367" s="936" t="s">
        <v>3231</v>
      </c>
      <c r="C2367" s="936">
        <v>33</v>
      </c>
      <c r="D2367" s="937">
        <v>46155</v>
      </c>
      <c r="E2367" s="937">
        <v>46197</v>
      </c>
      <c r="F2367" s="937">
        <v>46155</v>
      </c>
      <c r="G2367" s="937">
        <v>46197</v>
      </c>
      <c r="H2367" s="937">
        <v>766.58</v>
      </c>
      <c r="I2367" s="938">
        <v>766.58</v>
      </c>
      <c r="J2367" s="938">
        <v>766.58</v>
      </c>
      <c r="K2367" s="939">
        <v>1</v>
      </c>
      <c r="L2367" s="939">
        <v>1</v>
      </c>
      <c r="M2367" s="938">
        <v>83</v>
      </c>
      <c r="N2367" s="936">
        <v>83</v>
      </c>
      <c r="O2367" s="936">
        <v>83</v>
      </c>
      <c r="P2367" s="938" t="s">
        <v>364</v>
      </c>
      <c r="Q2367" s="936">
        <v>1</v>
      </c>
      <c r="R2367" s="936">
        <v>1</v>
      </c>
      <c r="S2367" s="936">
        <v>0</v>
      </c>
      <c r="T2367" s="936">
        <v>0</v>
      </c>
    </row>
    <row r="2368" spans="1:20" outlineLevel="5">
      <c r="A2368" s="936" t="s">
        <v>2267</v>
      </c>
      <c r="B2368" s="936" t="s">
        <v>3360</v>
      </c>
      <c r="C2368" s="936">
        <v>13</v>
      </c>
      <c r="D2368" s="937">
        <v>46183</v>
      </c>
      <c r="E2368" s="937">
        <v>46197</v>
      </c>
      <c r="F2368" s="937">
        <v>46183</v>
      </c>
      <c r="G2368" s="937">
        <v>46197</v>
      </c>
      <c r="H2368" s="938">
        <v>1654.56</v>
      </c>
      <c r="I2368" s="938">
        <v>1654.56</v>
      </c>
      <c r="J2368" s="938">
        <v>1654.56</v>
      </c>
      <c r="K2368" s="939">
        <v>1</v>
      </c>
      <c r="L2368" s="939">
        <v>1</v>
      </c>
      <c r="M2368" s="936">
        <v>29</v>
      </c>
      <c r="N2368" s="936">
        <v>29</v>
      </c>
      <c r="O2368" s="936">
        <v>29</v>
      </c>
      <c r="P2368" s="938" t="s">
        <v>364</v>
      </c>
      <c r="Q2368" s="936">
        <v>1</v>
      </c>
      <c r="R2368" s="936">
        <v>1</v>
      </c>
      <c r="S2368" s="936">
        <v>0</v>
      </c>
      <c r="T2368" s="936">
        <v>0</v>
      </c>
    </row>
    <row r="2369" spans="1:20" outlineLevel="5">
      <c r="A2369" s="936" t="s">
        <v>3470</v>
      </c>
      <c r="B2369" s="936" t="s">
        <v>3233</v>
      </c>
      <c r="C2369" s="936">
        <v>6</v>
      </c>
      <c r="D2369" s="937">
        <v>46263</v>
      </c>
      <c r="E2369" s="937">
        <v>46268</v>
      </c>
      <c r="F2369" s="937">
        <v>46211</v>
      </c>
      <c r="G2369" s="937">
        <v>46212</v>
      </c>
      <c r="H2369" s="937">
        <v>85.18</v>
      </c>
      <c r="I2369" s="937">
        <v>85.18</v>
      </c>
      <c r="J2369" s="938">
        <v>85.18</v>
      </c>
      <c r="K2369" s="939">
        <v>1</v>
      </c>
      <c r="L2369" s="939">
        <v>1</v>
      </c>
      <c r="M2369" s="936">
        <v>9</v>
      </c>
      <c r="N2369" s="936">
        <v>9</v>
      </c>
      <c r="O2369" s="936">
        <v>9</v>
      </c>
      <c r="P2369" s="938" t="s">
        <v>364</v>
      </c>
      <c r="Q2369" s="936">
        <v>1</v>
      </c>
      <c r="R2369" s="936">
        <v>1</v>
      </c>
      <c r="S2369" s="936">
        <v>0</v>
      </c>
      <c r="T2369" s="936">
        <v>0</v>
      </c>
    </row>
    <row r="2370" spans="1:20" outlineLevel="5">
      <c r="A2370" s="1000" t="s">
        <v>3471</v>
      </c>
      <c r="B2370" s="1000" t="s">
        <v>3362</v>
      </c>
      <c r="C2370" s="1000">
        <v>8</v>
      </c>
      <c r="D2370" s="1001">
        <v>46270</v>
      </c>
      <c r="E2370" s="1001">
        <v>46278</v>
      </c>
      <c r="F2370" s="1001">
        <v>46219</v>
      </c>
      <c r="G2370" s="1001">
        <v>46261</v>
      </c>
      <c r="H2370" s="1002">
        <v>2481.84</v>
      </c>
      <c r="I2370" s="1002">
        <v>2481.84</v>
      </c>
      <c r="J2370" s="1002">
        <v>2481.84</v>
      </c>
      <c r="K2370" s="1003">
        <v>1</v>
      </c>
      <c r="L2370" s="1003">
        <v>1</v>
      </c>
      <c r="M2370" s="1002">
        <v>43</v>
      </c>
      <c r="N2370" s="1000">
        <v>43</v>
      </c>
      <c r="O2370" s="1000">
        <v>43</v>
      </c>
      <c r="P2370" s="1002" t="s">
        <v>364</v>
      </c>
      <c r="Q2370" s="1000">
        <v>1</v>
      </c>
      <c r="R2370" s="1000">
        <v>1</v>
      </c>
      <c r="S2370" s="1000">
        <v>0</v>
      </c>
      <c r="T2370" s="1000">
        <v>0</v>
      </c>
    </row>
    <row r="2371" spans="1:20" outlineLevel="5">
      <c r="A2371" s="996" t="s">
        <v>2268</v>
      </c>
      <c r="B2371" s="996" t="s">
        <v>1111</v>
      </c>
      <c r="C2371" s="996">
        <v>6</v>
      </c>
      <c r="D2371" s="997">
        <v>46279</v>
      </c>
      <c r="E2371" s="997">
        <v>46285</v>
      </c>
      <c r="F2371" s="997">
        <v>46248</v>
      </c>
      <c r="G2371" s="997">
        <v>46259</v>
      </c>
      <c r="H2371" s="998">
        <v>1114.02</v>
      </c>
      <c r="I2371" s="998">
        <v>1114.02</v>
      </c>
      <c r="J2371" s="998">
        <v>1114.02</v>
      </c>
      <c r="K2371" s="1005">
        <v>1</v>
      </c>
      <c r="L2371" s="1005">
        <v>1</v>
      </c>
      <c r="M2371" s="998">
        <v>48</v>
      </c>
      <c r="N2371" s="996">
        <v>48</v>
      </c>
      <c r="O2371" s="996">
        <v>48</v>
      </c>
      <c r="P2371" s="998" t="s">
        <v>364</v>
      </c>
      <c r="Q2371" s="996">
        <v>1</v>
      </c>
      <c r="R2371" s="996">
        <v>1</v>
      </c>
      <c r="S2371" s="996">
        <v>0</v>
      </c>
      <c r="T2371" s="996">
        <v>0</v>
      </c>
    </row>
    <row r="2372" spans="1:20" outlineLevel="5">
      <c r="A2372" s="936" t="s">
        <v>2269</v>
      </c>
      <c r="B2372" s="936" t="s">
        <v>1143</v>
      </c>
      <c r="C2372" s="936">
        <v>5</v>
      </c>
      <c r="D2372" s="937">
        <v>46286</v>
      </c>
      <c r="E2372" s="937">
        <v>46292</v>
      </c>
      <c r="F2372" s="937">
        <v>46308</v>
      </c>
      <c r="G2372" s="937"/>
      <c r="H2372" s="938">
        <v>34713</v>
      </c>
      <c r="I2372" s="938">
        <v>20827.8</v>
      </c>
      <c r="J2372" s="938">
        <v>34713</v>
      </c>
      <c r="K2372" s="939">
        <v>1</v>
      </c>
      <c r="L2372" s="939">
        <v>0.6</v>
      </c>
      <c r="M2372" s="938">
        <v>52</v>
      </c>
      <c r="N2372" s="936">
        <v>52</v>
      </c>
      <c r="O2372" s="936">
        <v>31</v>
      </c>
      <c r="P2372" s="938" t="s">
        <v>364</v>
      </c>
      <c r="Q2372" s="936">
        <v>1</v>
      </c>
      <c r="R2372" s="936">
        <v>0</v>
      </c>
      <c r="S2372" s="936">
        <v>1</v>
      </c>
      <c r="T2372" s="936">
        <v>0</v>
      </c>
    </row>
    <row r="2373" spans="1:20" outlineLevel="2">
      <c r="A2373" s="959" t="s">
        <v>1144</v>
      </c>
      <c r="B2373" s="959"/>
      <c r="C2373" s="959">
        <v>171</v>
      </c>
      <c r="D2373" s="960">
        <v>46155</v>
      </c>
      <c r="E2373" s="960">
        <v>46359</v>
      </c>
      <c r="F2373" s="960">
        <v>46155</v>
      </c>
      <c r="G2373" s="960"/>
      <c r="H2373" s="961">
        <v>2880615.31</v>
      </c>
      <c r="I2373" s="961">
        <v>1210693.3899999999</v>
      </c>
      <c r="J2373" s="961">
        <v>4178041.2</v>
      </c>
      <c r="K2373" s="963">
        <v>0.6895</v>
      </c>
      <c r="L2373" s="963">
        <v>0.2898</v>
      </c>
      <c r="M2373" s="961">
        <v>1116</v>
      </c>
      <c r="N2373" s="959">
        <v>784</v>
      </c>
      <c r="O2373" s="959">
        <v>392</v>
      </c>
      <c r="P2373" s="961"/>
      <c r="Q2373" s="959">
        <v>21</v>
      </c>
      <c r="R2373" s="959">
        <v>7</v>
      </c>
      <c r="S2373" s="959">
        <v>0</v>
      </c>
      <c r="T2373" s="959">
        <v>14</v>
      </c>
    </row>
    <row r="2374" spans="1:20" outlineLevel="3">
      <c r="A2374" s="972" t="s">
        <v>1145</v>
      </c>
      <c r="B2374" s="972"/>
      <c r="C2374" s="972">
        <v>103</v>
      </c>
      <c r="D2374" s="973">
        <v>46155</v>
      </c>
      <c r="E2374" s="973">
        <v>46279</v>
      </c>
      <c r="F2374" s="973">
        <v>46155</v>
      </c>
      <c r="G2374" s="973"/>
      <c r="H2374" s="974">
        <v>1711669.97</v>
      </c>
      <c r="I2374" s="974">
        <v>1210693.3899999999</v>
      </c>
      <c r="J2374" s="974">
        <v>1711669.97</v>
      </c>
      <c r="K2374" s="975">
        <v>1</v>
      </c>
      <c r="L2374" s="975">
        <v>0.70730000000000004</v>
      </c>
      <c r="M2374" s="974">
        <v>536</v>
      </c>
      <c r="N2374" s="972">
        <v>536</v>
      </c>
      <c r="O2374" s="972">
        <v>392</v>
      </c>
      <c r="P2374" s="974"/>
      <c r="Q2374" s="972">
        <v>9</v>
      </c>
      <c r="R2374" s="972">
        <v>7</v>
      </c>
      <c r="S2374" s="972">
        <v>0</v>
      </c>
      <c r="T2374" s="972">
        <v>2</v>
      </c>
    </row>
    <row r="2375" spans="1:20" outlineLevel="4">
      <c r="A2375" s="936" t="s">
        <v>2270</v>
      </c>
      <c r="B2375" s="936" t="s">
        <v>3259</v>
      </c>
      <c r="C2375" s="936">
        <v>33</v>
      </c>
      <c r="D2375" s="937">
        <v>46155</v>
      </c>
      <c r="E2375" s="937">
        <v>46197</v>
      </c>
      <c r="F2375" s="937">
        <v>46155</v>
      </c>
      <c r="G2375" s="937">
        <v>46197</v>
      </c>
      <c r="H2375" s="938">
        <v>25048.83</v>
      </c>
      <c r="I2375" s="938">
        <v>25048.83</v>
      </c>
      <c r="J2375" s="938">
        <v>25048.83</v>
      </c>
      <c r="K2375" s="939">
        <v>1</v>
      </c>
      <c r="L2375" s="939">
        <v>1</v>
      </c>
      <c r="M2375" s="938">
        <v>10</v>
      </c>
      <c r="N2375" s="936">
        <v>10</v>
      </c>
      <c r="O2375" s="936">
        <v>10</v>
      </c>
      <c r="P2375" s="938" t="s">
        <v>364</v>
      </c>
      <c r="Q2375" s="936">
        <v>1</v>
      </c>
      <c r="R2375" s="936">
        <v>1</v>
      </c>
      <c r="S2375" s="936">
        <v>0</v>
      </c>
      <c r="T2375" s="936">
        <v>0</v>
      </c>
    </row>
    <row r="2376" spans="1:20" outlineLevel="4">
      <c r="A2376" s="936" t="s">
        <v>3472</v>
      </c>
      <c r="B2376" s="936" t="s">
        <v>3261</v>
      </c>
      <c r="C2376" s="936">
        <v>7</v>
      </c>
      <c r="D2376" s="937">
        <v>46208</v>
      </c>
      <c r="E2376" s="937">
        <v>46215</v>
      </c>
      <c r="F2376" s="937">
        <v>46211</v>
      </c>
      <c r="G2376" s="937">
        <v>46213</v>
      </c>
      <c r="H2376" s="938">
        <v>225439.46</v>
      </c>
      <c r="I2376" s="938">
        <v>225439.46</v>
      </c>
      <c r="J2376" s="938">
        <v>225439.46</v>
      </c>
      <c r="K2376" s="939">
        <v>1</v>
      </c>
      <c r="L2376" s="939">
        <v>1</v>
      </c>
      <c r="M2376" s="938">
        <v>90</v>
      </c>
      <c r="N2376" s="936">
        <v>90</v>
      </c>
      <c r="O2376" s="936">
        <v>90</v>
      </c>
      <c r="P2376" s="938" t="s">
        <v>364</v>
      </c>
      <c r="Q2376" s="936">
        <v>1</v>
      </c>
      <c r="R2376" s="936">
        <v>1</v>
      </c>
      <c r="S2376" s="936">
        <v>0</v>
      </c>
      <c r="T2376" s="936">
        <v>0</v>
      </c>
    </row>
    <row r="2377" spans="1:20" outlineLevel="4">
      <c r="A2377" s="936" t="s">
        <v>2271</v>
      </c>
      <c r="B2377" s="936" t="s">
        <v>1148</v>
      </c>
      <c r="C2377" s="936">
        <v>1</v>
      </c>
      <c r="D2377" s="937">
        <v>46216</v>
      </c>
      <c r="E2377" s="937">
        <v>46216</v>
      </c>
      <c r="F2377" s="937">
        <v>46213</v>
      </c>
      <c r="G2377" s="937">
        <v>46213</v>
      </c>
      <c r="H2377" s="938">
        <v>83496.100000000006</v>
      </c>
      <c r="I2377" s="938">
        <v>83496.100000000006</v>
      </c>
      <c r="J2377" s="938">
        <v>83496.100000000006</v>
      </c>
      <c r="K2377" s="939">
        <v>1</v>
      </c>
      <c r="L2377" s="939">
        <v>1</v>
      </c>
      <c r="M2377" s="938">
        <v>32</v>
      </c>
      <c r="N2377" s="936">
        <v>32</v>
      </c>
      <c r="O2377" s="936">
        <v>32</v>
      </c>
      <c r="P2377" s="938" t="s">
        <v>364</v>
      </c>
      <c r="Q2377" s="936">
        <v>1</v>
      </c>
      <c r="R2377" s="936">
        <v>1</v>
      </c>
      <c r="S2377" s="936">
        <v>0</v>
      </c>
      <c r="T2377" s="936">
        <v>0</v>
      </c>
    </row>
    <row r="2378" spans="1:20" outlineLevel="4">
      <c r="A2378" s="936" t="s">
        <v>2272</v>
      </c>
      <c r="B2378" s="936" t="s">
        <v>1150</v>
      </c>
      <c r="C2378" s="936">
        <v>3</v>
      </c>
      <c r="D2378" s="937">
        <v>46228</v>
      </c>
      <c r="E2378" s="937">
        <v>46230</v>
      </c>
      <c r="F2378" s="937">
        <v>46225</v>
      </c>
      <c r="G2378" s="937">
        <v>46226</v>
      </c>
      <c r="H2378" s="938">
        <v>125244.14</v>
      </c>
      <c r="I2378" s="938">
        <v>125244.14</v>
      </c>
      <c r="J2378" s="938">
        <v>125244.14</v>
      </c>
      <c r="K2378" s="939">
        <v>1</v>
      </c>
      <c r="L2378" s="939">
        <v>1</v>
      </c>
      <c r="M2378" s="936">
        <v>64</v>
      </c>
      <c r="N2378" s="936">
        <v>64</v>
      </c>
      <c r="O2378" s="936">
        <v>64</v>
      </c>
      <c r="P2378" s="938" t="s">
        <v>364</v>
      </c>
      <c r="Q2378" s="936">
        <v>1</v>
      </c>
      <c r="R2378" s="936">
        <v>1</v>
      </c>
      <c r="S2378" s="936">
        <v>0</v>
      </c>
      <c r="T2378" s="936">
        <v>0</v>
      </c>
    </row>
    <row r="2379" spans="1:20" outlineLevel="4">
      <c r="A2379" s="936" t="s">
        <v>2273</v>
      </c>
      <c r="B2379" s="936" t="s">
        <v>1152</v>
      </c>
      <c r="C2379" s="936">
        <v>9</v>
      </c>
      <c r="D2379" s="937">
        <v>46231</v>
      </c>
      <c r="E2379" s="937">
        <v>46240</v>
      </c>
      <c r="F2379" s="937">
        <v>46226</v>
      </c>
      <c r="G2379" s="937">
        <v>46247</v>
      </c>
      <c r="H2379" s="938">
        <v>250488.29</v>
      </c>
      <c r="I2379" s="938">
        <v>250488.29</v>
      </c>
      <c r="J2379" s="938">
        <v>250488.29</v>
      </c>
      <c r="K2379" s="939">
        <v>1</v>
      </c>
      <c r="L2379" s="939">
        <v>1</v>
      </c>
      <c r="M2379" s="936">
        <v>88</v>
      </c>
      <c r="N2379" s="936">
        <v>88</v>
      </c>
      <c r="O2379" s="936">
        <v>88</v>
      </c>
      <c r="P2379" s="938" t="s">
        <v>364</v>
      </c>
      <c r="Q2379" s="936">
        <v>1</v>
      </c>
      <c r="R2379" s="936">
        <v>1</v>
      </c>
      <c r="S2379" s="936">
        <v>0</v>
      </c>
      <c r="T2379" s="936">
        <v>0</v>
      </c>
    </row>
    <row r="2380" spans="1:20" outlineLevel="4">
      <c r="A2380" s="936" t="s">
        <v>2274</v>
      </c>
      <c r="B2380" s="936" t="s">
        <v>1154</v>
      </c>
      <c r="C2380" s="936">
        <v>8</v>
      </c>
      <c r="D2380" s="937">
        <v>46242</v>
      </c>
      <c r="E2380" s="937">
        <v>46250</v>
      </c>
      <c r="F2380" s="937">
        <v>46241</v>
      </c>
      <c r="G2380" s="937">
        <v>46248</v>
      </c>
      <c r="H2380" s="938">
        <v>250488.29</v>
      </c>
      <c r="I2380" s="938">
        <v>250488.29</v>
      </c>
      <c r="J2380" s="938">
        <v>250488.29</v>
      </c>
      <c r="K2380" s="939">
        <v>1</v>
      </c>
      <c r="L2380" s="939">
        <v>1</v>
      </c>
      <c r="M2380" s="936">
        <v>48</v>
      </c>
      <c r="N2380" s="936">
        <v>48</v>
      </c>
      <c r="O2380" s="936">
        <v>48</v>
      </c>
      <c r="P2380" s="938" t="s">
        <v>364</v>
      </c>
      <c r="Q2380" s="936">
        <v>1</v>
      </c>
      <c r="R2380" s="936">
        <v>1</v>
      </c>
      <c r="S2380" s="936">
        <v>0</v>
      </c>
      <c r="T2380" s="936">
        <v>0</v>
      </c>
    </row>
    <row r="2381" spans="1:20" outlineLevel="4">
      <c r="A2381" s="996" t="s">
        <v>2275</v>
      </c>
      <c r="B2381" s="996" t="s">
        <v>1156</v>
      </c>
      <c r="C2381" s="996">
        <v>8</v>
      </c>
      <c r="D2381" s="997">
        <v>46251</v>
      </c>
      <c r="E2381" s="997">
        <v>46259</v>
      </c>
      <c r="F2381" s="997">
        <v>46261</v>
      </c>
      <c r="G2381" s="997">
        <v>46288</v>
      </c>
      <c r="H2381" s="997">
        <v>250488.29</v>
      </c>
      <c r="I2381" s="997">
        <v>250488.29</v>
      </c>
      <c r="J2381" s="998">
        <v>250488.29</v>
      </c>
      <c r="K2381" s="999">
        <v>1</v>
      </c>
      <c r="L2381" s="999">
        <v>1</v>
      </c>
      <c r="M2381" s="996">
        <v>60</v>
      </c>
      <c r="N2381" s="996">
        <v>60</v>
      </c>
      <c r="O2381" s="996">
        <v>60</v>
      </c>
      <c r="P2381" s="998" t="s">
        <v>364</v>
      </c>
      <c r="Q2381" s="996">
        <v>1</v>
      </c>
      <c r="R2381" s="996">
        <v>1</v>
      </c>
      <c r="S2381" s="996">
        <v>0</v>
      </c>
      <c r="T2381" s="996">
        <v>0</v>
      </c>
    </row>
    <row r="2382" spans="1:20" outlineLevel="4">
      <c r="A2382" s="936" t="s">
        <v>2276</v>
      </c>
      <c r="B2382" s="936" t="s">
        <v>1158</v>
      </c>
      <c r="C2382" s="936">
        <v>9</v>
      </c>
      <c r="D2382" s="937">
        <v>46260</v>
      </c>
      <c r="E2382" s="937">
        <v>46270</v>
      </c>
      <c r="F2382" s="936"/>
      <c r="G2382" s="937"/>
      <c r="H2382" s="937">
        <v>250488.29</v>
      </c>
      <c r="I2382" s="937">
        <v>0</v>
      </c>
      <c r="J2382" s="938">
        <v>250488.29</v>
      </c>
      <c r="K2382" s="939">
        <v>1</v>
      </c>
      <c r="L2382" s="939">
        <v>0</v>
      </c>
      <c r="M2382" s="936">
        <v>76</v>
      </c>
      <c r="N2382" s="936">
        <v>76</v>
      </c>
      <c r="O2382" s="936">
        <v>0</v>
      </c>
      <c r="P2382" s="938" t="s">
        <v>367</v>
      </c>
      <c r="Q2382" s="936">
        <v>1</v>
      </c>
      <c r="R2382" s="936">
        <v>0</v>
      </c>
      <c r="S2382" s="936">
        <v>0</v>
      </c>
      <c r="T2382" s="936">
        <v>1</v>
      </c>
    </row>
    <row r="2383" spans="1:20" outlineLevel="4">
      <c r="A2383" s="936" t="s">
        <v>2277</v>
      </c>
      <c r="B2383" s="936" t="s">
        <v>1160</v>
      </c>
      <c r="C2383" s="936">
        <v>8</v>
      </c>
      <c r="D2383" s="937">
        <v>46271</v>
      </c>
      <c r="E2383" s="937">
        <v>46279</v>
      </c>
      <c r="F2383" s="936"/>
      <c r="G2383" s="937"/>
      <c r="H2383" s="937">
        <v>250488.29</v>
      </c>
      <c r="I2383" s="937">
        <v>0</v>
      </c>
      <c r="J2383" s="938">
        <v>250488.29</v>
      </c>
      <c r="K2383" s="939">
        <v>1</v>
      </c>
      <c r="L2383" s="939">
        <v>0</v>
      </c>
      <c r="M2383" s="936">
        <v>68</v>
      </c>
      <c r="N2383" s="936">
        <v>68</v>
      </c>
      <c r="O2383" s="936">
        <v>0</v>
      </c>
      <c r="P2383" s="938" t="s">
        <v>367</v>
      </c>
      <c r="Q2383" s="936">
        <v>1</v>
      </c>
      <c r="R2383" s="936">
        <v>0</v>
      </c>
      <c r="S2383" s="936">
        <v>0</v>
      </c>
      <c r="T2383" s="936">
        <v>1</v>
      </c>
    </row>
    <row r="2384" spans="1:20" outlineLevel="3">
      <c r="A2384" s="972" t="s">
        <v>1161</v>
      </c>
      <c r="B2384" s="972"/>
      <c r="C2384" s="972">
        <v>25</v>
      </c>
      <c r="D2384" s="973">
        <v>46331</v>
      </c>
      <c r="E2384" s="973">
        <v>46359</v>
      </c>
      <c r="F2384" s="972"/>
      <c r="G2384" s="973"/>
      <c r="H2384" s="973">
        <v>0</v>
      </c>
      <c r="I2384" s="973">
        <v>0</v>
      </c>
      <c r="J2384" s="974">
        <v>712953.22</v>
      </c>
      <c r="K2384" s="975">
        <v>0</v>
      </c>
      <c r="L2384" s="975">
        <v>0</v>
      </c>
      <c r="M2384" s="972">
        <v>212</v>
      </c>
      <c r="N2384" s="972">
        <v>0</v>
      </c>
      <c r="O2384" s="972">
        <v>0</v>
      </c>
      <c r="P2384" s="974"/>
      <c r="Q2384" s="972">
        <v>4</v>
      </c>
      <c r="R2384" s="972">
        <v>0</v>
      </c>
      <c r="S2384" s="972">
        <v>0</v>
      </c>
      <c r="T2384" s="972">
        <v>4</v>
      </c>
    </row>
    <row r="2385" spans="1:20" outlineLevel="4">
      <c r="A2385" s="936" t="s">
        <v>2278</v>
      </c>
      <c r="B2385" s="936" t="s">
        <v>1163</v>
      </c>
      <c r="C2385" s="936">
        <v>7</v>
      </c>
      <c r="D2385" s="937">
        <v>46331</v>
      </c>
      <c r="E2385" s="937">
        <v>46338</v>
      </c>
      <c r="F2385" s="936"/>
      <c r="G2385" s="937"/>
      <c r="H2385" s="937">
        <v>0</v>
      </c>
      <c r="I2385" s="937">
        <v>0</v>
      </c>
      <c r="J2385" s="938">
        <v>250488.29</v>
      </c>
      <c r="K2385" s="939">
        <v>0</v>
      </c>
      <c r="L2385" s="939">
        <v>0</v>
      </c>
      <c r="M2385" s="936">
        <v>60</v>
      </c>
      <c r="N2385" s="936">
        <v>0</v>
      </c>
      <c r="O2385" s="936">
        <v>0</v>
      </c>
      <c r="P2385" s="938" t="s">
        <v>367</v>
      </c>
      <c r="Q2385" s="936">
        <v>1</v>
      </c>
      <c r="R2385" s="936">
        <v>0</v>
      </c>
      <c r="S2385" s="936">
        <v>0</v>
      </c>
      <c r="T2385" s="936">
        <v>1</v>
      </c>
    </row>
    <row r="2386" spans="1:20" outlineLevel="4">
      <c r="A2386" s="996" t="s">
        <v>2281</v>
      </c>
      <c r="B2386" s="996" t="s">
        <v>1169</v>
      </c>
      <c r="C2386" s="996">
        <v>7</v>
      </c>
      <c r="D2386" s="997">
        <v>46340</v>
      </c>
      <c r="E2386" s="997">
        <v>46347</v>
      </c>
      <c r="F2386" s="996"/>
      <c r="G2386" s="997"/>
      <c r="H2386" s="997">
        <v>0</v>
      </c>
      <c r="I2386" s="997">
        <v>0</v>
      </c>
      <c r="J2386" s="998">
        <v>208740.24</v>
      </c>
      <c r="K2386" s="999">
        <v>0</v>
      </c>
      <c r="L2386" s="999">
        <v>0</v>
      </c>
      <c r="M2386" s="996">
        <v>56</v>
      </c>
      <c r="N2386" s="996">
        <v>0</v>
      </c>
      <c r="O2386" s="996">
        <v>0</v>
      </c>
      <c r="P2386" s="998" t="s">
        <v>367</v>
      </c>
      <c r="Q2386" s="996">
        <v>1</v>
      </c>
      <c r="R2386" s="996">
        <v>0</v>
      </c>
      <c r="S2386" s="996">
        <v>0</v>
      </c>
      <c r="T2386" s="996">
        <v>1</v>
      </c>
    </row>
    <row r="2387" spans="1:20" outlineLevel="4">
      <c r="A2387" s="936" t="s">
        <v>2279</v>
      </c>
      <c r="B2387" s="936" t="s">
        <v>1165</v>
      </c>
      <c r="C2387" s="936">
        <v>6</v>
      </c>
      <c r="D2387" s="937">
        <v>46348</v>
      </c>
      <c r="E2387" s="937">
        <v>46354</v>
      </c>
      <c r="F2387" s="936"/>
      <c r="G2387" s="937"/>
      <c r="H2387" s="937">
        <v>0</v>
      </c>
      <c r="I2387" s="937">
        <v>0</v>
      </c>
      <c r="J2387" s="938">
        <v>250488.29</v>
      </c>
      <c r="K2387" s="939">
        <v>0</v>
      </c>
      <c r="L2387" s="939">
        <v>0</v>
      </c>
      <c r="M2387" s="936">
        <v>56</v>
      </c>
      <c r="N2387" s="936">
        <v>0</v>
      </c>
      <c r="O2387" s="936">
        <v>0</v>
      </c>
      <c r="P2387" s="938" t="s">
        <v>367</v>
      </c>
      <c r="Q2387" s="936">
        <v>1</v>
      </c>
      <c r="R2387" s="936">
        <v>0</v>
      </c>
      <c r="S2387" s="936">
        <v>0</v>
      </c>
      <c r="T2387" s="936">
        <v>1</v>
      </c>
    </row>
    <row r="2388" spans="1:20" outlineLevel="4">
      <c r="A2388" s="936" t="s">
        <v>2280</v>
      </c>
      <c r="B2388" s="936" t="s">
        <v>1167</v>
      </c>
      <c r="C2388" s="936">
        <v>5</v>
      </c>
      <c r="D2388" s="937">
        <v>46355</v>
      </c>
      <c r="E2388" s="937">
        <v>46359</v>
      </c>
      <c r="F2388" s="936"/>
      <c r="G2388" s="937"/>
      <c r="H2388" s="937">
        <v>0</v>
      </c>
      <c r="I2388" s="937">
        <v>0</v>
      </c>
      <c r="J2388" s="938">
        <v>3236.4</v>
      </c>
      <c r="K2388" s="939">
        <v>0</v>
      </c>
      <c r="L2388" s="939">
        <v>0</v>
      </c>
      <c r="M2388" s="936">
        <v>40</v>
      </c>
      <c r="N2388" s="936">
        <v>0</v>
      </c>
      <c r="O2388" s="936">
        <v>0</v>
      </c>
      <c r="P2388" s="938" t="s">
        <v>367</v>
      </c>
      <c r="Q2388" s="936">
        <v>1</v>
      </c>
      <c r="R2388" s="936">
        <v>0</v>
      </c>
      <c r="S2388" s="936">
        <v>0</v>
      </c>
      <c r="T2388" s="936">
        <v>1</v>
      </c>
    </row>
    <row r="2389" spans="1:20" outlineLevel="3">
      <c r="A2389" s="972" t="s">
        <v>1170</v>
      </c>
      <c r="B2389" s="972"/>
      <c r="C2389" s="972">
        <v>23</v>
      </c>
      <c r="D2389" s="973">
        <v>46280</v>
      </c>
      <c r="E2389" s="973">
        <v>46307</v>
      </c>
      <c r="F2389" s="973"/>
      <c r="G2389" s="973"/>
      <c r="H2389" s="973">
        <v>667968.77</v>
      </c>
      <c r="I2389" s="973">
        <v>0</v>
      </c>
      <c r="J2389" s="974">
        <v>667968.77</v>
      </c>
      <c r="K2389" s="975">
        <v>1</v>
      </c>
      <c r="L2389" s="975">
        <v>0</v>
      </c>
      <c r="M2389" s="972">
        <v>160</v>
      </c>
      <c r="N2389" s="972">
        <v>160</v>
      </c>
      <c r="O2389" s="972">
        <v>0</v>
      </c>
      <c r="P2389" s="974"/>
      <c r="Q2389" s="972">
        <v>3</v>
      </c>
      <c r="R2389" s="972">
        <v>0</v>
      </c>
      <c r="S2389" s="972">
        <v>0</v>
      </c>
      <c r="T2389" s="972">
        <v>3</v>
      </c>
    </row>
    <row r="2390" spans="1:20" outlineLevel="4">
      <c r="A2390" s="1006" t="s">
        <v>2282</v>
      </c>
      <c r="B2390" s="1006" t="s">
        <v>1172</v>
      </c>
      <c r="C2390" s="1006">
        <v>5</v>
      </c>
      <c r="D2390" s="1007">
        <v>46280</v>
      </c>
      <c r="E2390" s="1007">
        <v>46285</v>
      </c>
      <c r="F2390" s="1007"/>
      <c r="G2390" s="1007"/>
      <c r="H2390" s="1007">
        <v>250488.29</v>
      </c>
      <c r="I2390" s="1007">
        <v>0</v>
      </c>
      <c r="J2390" s="1008">
        <v>250488.29</v>
      </c>
      <c r="K2390" s="1009">
        <v>1</v>
      </c>
      <c r="L2390" s="1009">
        <v>0</v>
      </c>
      <c r="M2390" s="1006">
        <v>56</v>
      </c>
      <c r="N2390" s="1006">
        <v>56</v>
      </c>
      <c r="O2390" s="1006">
        <v>0</v>
      </c>
      <c r="P2390" s="1008" t="s">
        <v>367</v>
      </c>
      <c r="Q2390" s="1006">
        <v>1</v>
      </c>
      <c r="R2390" s="1006">
        <v>0</v>
      </c>
      <c r="S2390" s="1006">
        <v>0</v>
      </c>
      <c r="T2390" s="1006">
        <v>1</v>
      </c>
    </row>
    <row r="2391" spans="1:20" outlineLevel="4">
      <c r="A2391" s="936" t="s">
        <v>2283</v>
      </c>
      <c r="B2391" s="936" t="s">
        <v>1174</v>
      </c>
      <c r="C2391" s="936">
        <v>5</v>
      </c>
      <c r="D2391" s="937">
        <v>46286</v>
      </c>
      <c r="E2391" s="937">
        <v>46292</v>
      </c>
      <c r="F2391" s="936"/>
      <c r="G2391" s="937"/>
      <c r="H2391" s="937">
        <v>208740.24</v>
      </c>
      <c r="I2391" s="937">
        <v>0</v>
      </c>
      <c r="J2391" s="938">
        <v>208740.24</v>
      </c>
      <c r="K2391" s="939">
        <v>1</v>
      </c>
      <c r="L2391" s="939">
        <v>0</v>
      </c>
      <c r="M2391" s="936">
        <v>56</v>
      </c>
      <c r="N2391" s="936">
        <v>56</v>
      </c>
      <c r="O2391" s="936">
        <v>0</v>
      </c>
      <c r="P2391" s="938" t="s">
        <v>367</v>
      </c>
      <c r="Q2391" s="936">
        <v>1</v>
      </c>
      <c r="R2391" s="936">
        <v>0</v>
      </c>
      <c r="S2391" s="936">
        <v>0</v>
      </c>
      <c r="T2391" s="936">
        <v>1</v>
      </c>
    </row>
    <row r="2392" spans="1:20" outlineLevel="4">
      <c r="A2392" s="936" t="s">
        <v>2284</v>
      </c>
      <c r="B2392" s="936" t="s">
        <v>1176</v>
      </c>
      <c r="C2392" s="936">
        <v>6</v>
      </c>
      <c r="D2392" s="937">
        <v>46301</v>
      </c>
      <c r="E2392" s="937">
        <v>46307</v>
      </c>
      <c r="F2392" s="936"/>
      <c r="G2392" s="937"/>
      <c r="H2392" s="937">
        <v>208740.24</v>
      </c>
      <c r="I2392" s="937">
        <v>0</v>
      </c>
      <c r="J2392" s="938">
        <v>208740.24</v>
      </c>
      <c r="K2392" s="939">
        <v>1</v>
      </c>
      <c r="L2392" s="939">
        <v>0</v>
      </c>
      <c r="M2392" s="936">
        <v>48</v>
      </c>
      <c r="N2392" s="936">
        <v>48</v>
      </c>
      <c r="O2392" s="936">
        <v>0</v>
      </c>
      <c r="P2392" s="938" t="s">
        <v>367</v>
      </c>
      <c r="Q2392" s="936">
        <v>1</v>
      </c>
      <c r="R2392" s="936">
        <v>0</v>
      </c>
      <c r="S2392" s="936">
        <v>0</v>
      </c>
      <c r="T2392" s="936">
        <v>1</v>
      </c>
    </row>
    <row r="2393" spans="1:20" outlineLevel="3">
      <c r="A2393" s="972" t="s">
        <v>1177</v>
      </c>
      <c r="B2393" s="972"/>
      <c r="C2393" s="972">
        <v>33</v>
      </c>
      <c r="D2393" s="973">
        <v>46293</v>
      </c>
      <c r="E2393" s="973">
        <v>46330</v>
      </c>
      <c r="F2393" s="972"/>
      <c r="G2393" s="973"/>
      <c r="H2393" s="973">
        <v>500976.58</v>
      </c>
      <c r="I2393" s="973">
        <v>0</v>
      </c>
      <c r="J2393" s="974">
        <v>1085449.25</v>
      </c>
      <c r="K2393" s="975">
        <v>0.46150000000000002</v>
      </c>
      <c r="L2393" s="975">
        <v>0</v>
      </c>
      <c r="M2393" s="972">
        <v>208</v>
      </c>
      <c r="N2393" s="972">
        <v>88</v>
      </c>
      <c r="O2393" s="972">
        <v>0</v>
      </c>
      <c r="P2393" s="974"/>
      <c r="Q2393" s="972">
        <v>5</v>
      </c>
      <c r="R2393" s="972">
        <v>0</v>
      </c>
      <c r="S2393" s="972">
        <v>0</v>
      </c>
      <c r="T2393" s="972">
        <v>5</v>
      </c>
    </row>
    <row r="2394" spans="1:20" outlineLevel="4">
      <c r="A2394" s="936" t="s">
        <v>2285</v>
      </c>
      <c r="B2394" s="936" t="s">
        <v>1179</v>
      </c>
      <c r="C2394" s="936">
        <v>7</v>
      </c>
      <c r="D2394" s="937">
        <v>46293</v>
      </c>
      <c r="E2394" s="937">
        <v>46300</v>
      </c>
      <c r="F2394" s="936"/>
      <c r="G2394" s="937"/>
      <c r="H2394" s="937">
        <v>208740.24</v>
      </c>
      <c r="I2394" s="937">
        <v>0</v>
      </c>
      <c r="J2394" s="938">
        <v>208740.24</v>
      </c>
      <c r="K2394" s="939">
        <v>1</v>
      </c>
      <c r="L2394" s="939">
        <v>0</v>
      </c>
      <c r="M2394" s="936">
        <v>40</v>
      </c>
      <c r="N2394" s="936">
        <v>40</v>
      </c>
      <c r="O2394" s="936">
        <v>0</v>
      </c>
      <c r="P2394" s="938" t="s">
        <v>367</v>
      </c>
      <c r="Q2394" s="936">
        <v>1</v>
      </c>
      <c r="R2394" s="936">
        <v>0</v>
      </c>
      <c r="S2394" s="936">
        <v>0</v>
      </c>
      <c r="T2394" s="936">
        <v>1</v>
      </c>
    </row>
    <row r="2395" spans="1:20" outlineLevel="4">
      <c r="A2395" s="936" t="s">
        <v>2286</v>
      </c>
      <c r="B2395" s="936" t="s">
        <v>977</v>
      </c>
      <c r="C2395" s="936">
        <v>7</v>
      </c>
      <c r="D2395" s="937">
        <v>46301</v>
      </c>
      <c r="E2395" s="937">
        <v>46308</v>
      </c>
      <c r="F2395" s="936"/>
      <c r="G2395" s="937"/>
      <c r="H2395" s="937">
        <v>208740.24</v>
      </c>
      <c r="I2395" s="937">
        <v>0</v>
      </c>
      <c r="J2395" s="938">
        <v>208740.24</v>
      </c>
      <c r="K2395" s="939">
        <v>1</v>
      </c>
      <c r="L2395" s="939">
        <v>0</v>
      </c>
      <c r="M2395" s="936">
        <v>32</v>
      </c>
      <c r="N2395" s="936">
        <v>32</v>
      </c>
      <c r="O2395" s="936">
        <v>0</v>
      </c>
      <c r="P2395" s="938" t="s">
        <v>367</v>
      </c>
      <c r="Q2395" s="936">
        <v>1</v>
      </c>
      <c r="R2395" s="936">
        <v>0</v>
      </c>
      <c r="S2395" s="936">
        <v>0</v>
      </c>
      <c r="T2395" s="936">
        <v>1</v>
      </c>
    </row>
    <row r="2396" spans="1:20" outlineLevel="4">
      <c r="A2396" s="1000" t="s">
        <v>2287</v>
      </c>
      <c r="B2396" s="1000" t="s">
        <v>1182</v>
      </c>
      <c r="C2396" s="1000">
        <v>5</v>
      </c>
      <c r="D2396" s="1001">
        <v>46309</v>
      </c>
      <c r="E2396" s="1001">
        <v>46314</v>
      </c>
      <c r="F2396" s="1001"/>
      <c r="G2396" s="1001"/>
      <c r="H2396" s="1002">
        <v>83496.100000000006</v>
      </c>
      <c r="I2396" s="1002">
        <v>0</v>
      </c>
      <c r="J2396" s="1002">
        <v>208740.24</v>
      </c>
      <c r="K2396" s="1003">
        <v>0.4</v>
      </c>
      <c r="L2396" s="1003">
        <v>0</v>
      </c>
      <c r="M2396" s="1002">
        <v>40</v>
      </c>
      <c r="N2396" s="1000">
        <v>16</v>
      </c>
      <c r="O2396" s="1000">
        <v>0</v>
      </c>
      <c r="P2396" s="1002" t="s">
        <v>367</v>
      </c>
      <c r="Q2396" s="1000">
        <v>1</v>
      </c>
      <c r="R2396" s="1000">
        <v>0</v>
      </c>
      <c r="S2396" s="1000">
        <v>0</v>
      </c>
      <c r="T2396" s="1000">
        <v>1</v>
      </c>
    </row>
    <row r="2397" spans="1:20" outlineLevel="4">
      <c r="A2397" s="1000" t="s">
        <v>2288</v>
      </c>
      <c r="B2397" s="1000" t="s">
        <v>1184</v>
      </c>
      <c r="C2397" s="1000">
        <v>6</v>
      </c>
      <c r="D2397" s="1001">
        <v>46315</v>
      </c>
      <c r="E2397" s="1001">
        <v>46321</v>
      </c>
      <c r="F2397" s="1001"/>
      <c r="G2397" s="1001"/>
      <c r="H2397" s="1002">
        <v>0</v>
      </c>
      <c r="I2397" s="1002">
        <v>0</v>
      </c>
      <c r="J2397" s="1002">
        <v>208740.24</v>
      </c>
      <c r="K2397" s="1003">
        <v>0</v>
      </c>
      <c r="L2397" s="1003">
        <v>0</v>
      </c>
      <c r="M2397" s="1002">
        <v>48</v>
      </c>
      <c r="N2397" s="1000">
        <v>0</v>
      </c>
      <c r="O2397" s="1000">
        <v>0</v>
      </c>
      <c r="P2397" s="1002" t="s">
        <v>367</v>
      </c>
      <c r="Q2397" s="1000">
        <v>1</v>
      </c>
      <c r="R2397" s="1000">
        <v>0</v>
      </c>
      <c r="S2397" s="1000">
        <v>0</v>
      </c>
      <c r="T2397" s="1000">
        <v>1</v>
      </c>
    </row>
    <row r="2398" spans="1:20" outlineLevel="4">
      <c r="A2398" s="1000" t="s">
        <v>2289</v>
      </c>
      <c r="B2398" s="1000" t="s">
        <v>1186</v>
      </c>
      <c r="C2398" s="1000">
        <v>8</v>
      </c>
      <c r="D2398" s="1001">
        <v>46322</v>
      </c>
      <c r="E2398" s="1001">
        <v>46330</v>
      </c>
      <c r="F2398" s="1001"/>
      <c r="G2398" s="1001"/>
      <c r="H2398" s="1002">
        <v>0</v>
      </c>
      <c r="I2398" s="1002">
        <v>0</v>
      </c>
      <c r="J2398" s="1002">
        <v>250488.29</v>
      </c>
      <c r="K2398" s="1003">
        <v>0</v>
      </c>
      <c r="L2398" s="1003">
        <v>0</v>
      </c>
      <c r="M2398" s="1002">
        <v>48</v>
      </c>
      <c r="N2398" s="1000">
        <v>0</v>
      </c>
      <c r="O2398" s="1000">
        <v>0</v>
      </c>
      <c r="P2398" s="1002" t="s">
        <v>367</v>
      </c>
      <c r="Q2398" s="1000">
        <v>1</v>
      </c>
      <c r="R2398" s="1000">
        <v>0</v>
      </c>
      <c r="S2398" s="1000">
        <v>0</v>
      </c>
      <c r="T2398" s="1000">
        <v>1</v>
      </c>
    </row>
    <row r="2399" spans="1:20" outlineLevel="2">
      <c r="A2399" s="959" t="s">
        <v>1187</v>
      </c>
      <c r="B2399" s="959"/>
      <c r="C2399" s="959">
        <v>141</v>
      </c>
      <c r="D2399" s="960">
        <v>46154</v>
      </c>
      <c r="E2399" s="960">
        <v>46323</v>
      </c>
      <c r="F2399" s="960">
        <v>46154</v>
      </c>
      <c r="G2399" s="960"/>
      <c r="H2399" s="961">
        <v>281445.86</v>
      </c>
      <c r="I2399" s="961">
        <v>305140.07</v>
      </c>
      <c r="J2399" s="961">
        <v>324844.38</v>
      </c>
      <c r="K2399" s="963">
        <v>0.86639999999999995</v>
      </c>
      <c r="L2399" s="963">
        <v>0.93930000000000002</v>
      </c>
      <c r="M2399" s="961">
        <v>1708</v>
      </c>
      <c r="N2399" s="959">
        <v>1516</v>
      </c>
      <c r="O2399" s="959">
        <v>1622</v>
      </c>
      <c r="P2399" s="961"/>
      <c r="Q2399" s="959">
        <v>40</v>
      </c>
      <c r="R2399" s="959">
        <v>34</v>
      </c>
      <c r="S2399" s="959">
        <v>6</v>
      </c>
      <c r="T2399" s="959">
        <v>0</v>
      </c>
    </row>
    <row r="2400" spans="1:20" outlineLevel="3">
      <c r="A2400" s="967" t="s">
        <v>1145</v>
      </c>
      <c r="B2400" s="967"/>
      <c r="C2400" s="967">
        <v>139</v>
      </c>
      <c r="D2400" s="968">
        <v>46154</v>
      </c>
      <c r="E2400" s="968">
        <v>46321</v>
      </c>
      <c r="F2400" s="968">
        <v>46154</v>
      </c>
      <c r="G2400" s="968"/>
      <c r="H2400" s="969">
        <v>183855.32</v>
      </c>
      <c r="I2400" s="969">
        <v>221677.98</v>
      </c>
      <c r="J2400" s="969">
        <v>227117.58</v>
      </c>
      <c r="K2400" s="971">
        <v>0.8095</v>
      </c>
      <c r="L2400" s="971">
        <v>0.97599999999999998</v>
      </c>
      <c r="M2400" s="969">
        <v>1100</v>
      </c>
      <c r="N2400" s="967">
        <v>940</v>
      </c>
      <c r="O2400" s="967">
        <v>1071</v>
      </c>
      <c r="P2400" s="969"/>
      <c r="Q2400" s="967">
        <v>24</v>
      </c>
      <c r="R2400" s="967">
        <v>22</v>
      </c>
      <c r="S2400" s="967">
        <v>2</v>
      </c>
      <c r="T2400" s="967">
        <v>0</v>
      </c>
    </row>
    <row r="2401" spans="1:20" outlineLevel="4">
      <c r="A2401" s="981" t="s">
        <v>1188</v>
      </c>
      <c r="B2401" s="981"/>
      <c r="C2401" s="981">
        <v>66</v>
      </c>
      <c r="D2401" s="982">
        <v>46154</v>
      </c>
      <c r="E2401" s="982">
        <v>46235</v>
      </c>
      <c r="F2401" s="982">
        <v>46154</v>
      </c>
      <c r="G2401" s="982">
        <v>46246</v>
      </c>
      <c r="H2401" s="983">
        <v>37980</v>
      </c>
      <c r="I2401" s="983">
        <v>37980</v>
      </c>
      <c r="J2401" s="983">
        <v>37980</v>
      </c>
      <c r="K2401" s="984">
        <v>1</v>
      </c>
      <c r="L2401" s="984">
        <v>1</v>
      </c>
      <c r="M2401" s="983">
        <v>372</v>
      </c>
      <c r="N2401" s="981">
        <v>372</v>
      </c>
      <c r="O2401" s="981">
        <v>372</v>
      </c>
      <c r="P2401" s="983"/>
      <c r="Q2401" s="981">
        <v>7</v>
      </c>
      <c r="R2401" s="981">
        <v>7</v>
      </c>
      <c r="S2401" s="981">
        <v>0</v>
      </c>
      <c r="T2401" s="981">
        <v>0</v>
      </c>
    </row>
    <row r="2402" spans="1:20" outlineLevel="5">
      <c r="A2402" s="936" t="s">
        <v>2290</v>
      </c>
      <c r="B2402" s="936" t="s">
        <v>1190</v>
      </c>
      <c r="C2402" s="936">
        <v>2</v>
      </c>
      <c r="D2402" s="937">
        <v>46154</v>
      </c>
      <c r="E2402" s="937">
        <v>46155</v>
      </c>
      <c r="F2402" s="937">
        <v>46154</v>
      </c>
      <c r="G2402" s="937">
        <v>46155</v>
      </c>
      <c r="H2402" s="938">
        <v>1900.8</v>
      </c>
      <c r="I2402" s="938">
        <v>1900.8</v>
      </c>
      <c r="J2402" s="938">
        <v>1900.8</v>
      </c>
      <c r="K2402" s="939">
        <v>1</v>
      </c>
      <c r="L2402" s="939">
        <v>1</v>
      </c>
      <c r="M2402" s="938">
        <v>92</v>
      </c>
      <c r="N2402" s="936">
        <v>92</v>
      </c>
      <c r="O2402" s="936">
        <v>92</v>
      </c>
      <c r="P2402" s="938" t="s">
        <v>364</v>
      </c>
      <c r="Q2402" s="936">
        <v>1</v>
      </c>
      <c r="R2402" s="936">
        <v>1</v>
      </c>
      <c r="S2402" s="936">
        <v>0</v>
      </c>
      <c r="T2402" s="936">
        <v>0</v>
      </c>
    </row>
    <row r="2403" spans="1:20" outlineLevel="5">
      <c r="A2403" s="936" t="s">
        <v>2291</v>
      </c>
      <c r="B2403" s="936" t="s">
        <v>1192</v>
      </c>
      <c r="C2403" s="936">
        <v>2</v>
      </c>
      <c r="D2403" s="937">
        <v>46154</v>
      </c>
      <c r="E2403" s="937">
        <v>46155</v>
      </c>
      <c r="F2403" s="937">
        <v>46154</v>
      </c>
      <c r="G2403" s="937">
        <v>46155</v>
      </c>
      <c r="H2403" s="938">
        <v>3294</v>
      </c>
      <c r="I2403" s="938">
        <v>3294</v>
      </c>
      <c r="J2403" s="938">
        <v>3294</v>
      </c>
      <c r="K2403" s="939">
        <v>1</v>
      </c>
      <c r="L2403" s="939">
        <v>1</v>
      </c>
      <c r="M2403" s="938">
        <v>32</v>
      </c>
      <c r="N2403" s="936">
        <v>32</v>
      </c>
      <c r="O2403" s="936">
        <v>32</v>
      </c>
      <c r="P2403" s="938" t="s">
        <v>364</v>
      </c>
      <c r="Q2403" s="936">
        <v>1</v>
      </c>
      <c r="R2403" s="936">
        <v>1</v>
      </c>
      <c r="S2403" s="936">
        <v>0</v>
      </c>
      <c r="T2403" s="936">
        <v>0</v>
      </c>
    </row>
    <row r="2404" spans="1:20" outlineLevel="5">
      <c r="A2404" s="936" t="s">
        <v>2292</v>
      </c>
      <c r="B2404" s="936" t="s">
        <v>1194</v>
      </c>
      <c r="C2404" s="936">
        <v>1</v>
      </c>
      <c r="D2404" s="937">
        <v>46155</v>
      </c>
      <c r="E2404" s="937">
        <v>46155</v>
      </c>
      <c r="F2404" s="937">
        <v>46155</v>
      </c>
      <c r="G2404" s="937">
        <v>46155</v>
      </c>
      <c r="H2404" s="938">
        <v>1900.8</v>
      </c>
      <c r="I2404" s="938">
        <v>1900.8</v>
      </c>
      <c r="J2404" s="938">
        <v>1900.8</v>
      </c>
      <c r="K2404" s="939">
        <v>1</v>
      </c>
      <c r="L2404" s="939">
        <v>1</v>
      </c>
      <c r="M2404" s="938">
        <v>40</v>
      </c>
      <c r="N2404" s="936">
        <v>40</v>
      </c>
      <c r="O2404" s="936">
        <v>40</v>
      </c>
      <c r="P2404" s="938" t="s">
        <v>364</v>
      </c>
      <c r="Q2404" s="936">
        <v>1</v>
      </c>
      <c r="R2404" s="936">
        <v>1</v>
      </c>
      <c r="S2404" s="936">
        <v>0</v>
      </c>
      <c r="T2404" s="936">
        <v>0</v>
      </c>
    </row>
    <row r="2405" spans="1:20" outlineLevel="5">
      <c r="A2405" s="936" t="s">
        <v>2293</v>
      </c>
      <c r="B2405" s="936" t="s">
        <v>1196</v>
      </c>
      <c r="C2405" s="936">
        <v>27</v>
      </c>
      <c r="D2405" s="937">
        <v>46155</v>
      </c>
      <c r="E2405" s="937">
        <v>46190</v>
      </c>
      <c r="F2405" s="937">
        <v>46155</v>
      </c>
      <c r="G2405" s="937">
        <v>46190</v>
      </c>
      <c r="H2405" s="938">
        <v>2534.4</v>
      </c>
      <c r="I2405" s="938">
        <v>2534.4</v>
      </c>
      <c r="J2405" s="938">
        <v>2534.4</v>
      </c>
      <c r="K2405" s="939">
        <v>1</v>
      </c>
      <c r="L2405" s="939">
        <v>1</v>
      </c>
      <c r="M2405" s="938">
        <v>64</v>
      </c>
      <c r="N2405" s="936">
        <v>64</v>
      </c>
      <c r="O2405" s="936">
        <v>64</v>
      </c>
      <c r="P2405" s="938" t="s">
        <v>364</v>
      </c>
      <c r="Q2405" s="936">
        <v>1</v>
      </c>
      <c r="R2405" s="936">
        <v>1</v>
      </c>
      <c r="S2405" s="936">
        <v>0</v>
      </c>
      <c r="T2405" s="936">
        <v>0</v>
      </c>
    </row>
    <row r="2406" spans="1:20" outlineLevel="5">
      <c r="A2406" s="1000" t="s">
        <v>2294</v>
      </c>
      <c r="B2406" s="1000" t="s">
        <v>1198</v>
      </c>
      <c r="C2406" s="1000">
        <v>9</v>
      </c>
      <c r="D2406" s="1001">
        <v>46210</v>
      </c>
      <c r="E2406" s="1001">
        <v>46219</v>
      </c>
      <c r="F2406" s="1001">
        <v>46210</v>
      </c>
      <c r="G2406" s="1001">
        <v>46212</v>
      </c>
      <c r="H2406" s="1002">
        <v>11340</v>
      </c>
      <c r="I2406" s="1002">
        <v>11340</v>
      </c>
      <c r="J2406" s="1002">
        <v>11340</v>
      </c>
      <c r="K2406" s="1004">
        <v>1</v>
      </c>
      <c r="L2406" s="1004">
        <v>1</v>
      </c>
      <c r="M2406" s="1002">
        <v>48</v>
      </c>
      <c r="N2406" s="1000">
        <v>48</v>
      </c>
      <c r="O2406" s="1000">
        <v>48</v>
      </c>
      <c r="P2406" s="1002" t="s">
        <v>364</v>
      </c>
      <c r="Q2406" s="1000">
        <v>1</v>
      </c>
      <c r="R2406" s="1000">
        <v>1</v>
      </c>
      <c r="S2406" s="1000">
        <v>0</v>
      </c>
      <c r="T2406" s="1000">
        <v>0</v>
      </c>
    </row>
    <row r="2407" spans="1:20" outlineLevel="5">
      <c r="A2407" s="996" t="s">
        <v>2295</v>
      </c>
      <c r="B2407" s="996" t="s">
        <v>1200</v>
      </c>
      <c r="C2407" s="996">
        <v>9</v>
      </c>
      <c r="D2407" s="997">
        <v>46221</v>
      </c>
      <c r="E2407" s="997">
        <v>46230</v>
      </c>
      <c r="F2407" s="997">
        <v>46212</v>
      </c>
      <c r="G2407" s="997">
        <v>46234</v>
      </c>
      <c r="H2407" s="998">
        <v>8505</v>
      </c>
      <c r="I2407" s="998">
        <v>8505</v>
      </c>
      <c r="J2407" s="998">
        <v>8505</v>
      </c>
      <c r="K2407" s="999">
        <v>1</v>
      </c>
      <c r="L2407" s="999">
        <v>1</v>
      </c>
      <c r="M2407" s="998">
        <v>48</v>
      </c>
      <c r="N2407" s="996">
        <v>48</v>
      </c>
      <c r="O2407" s="996">
        <v>48</v>
      </c>
      <c r="P2407" s="998" t="s">
        <v>364</v>
      </c>
      <c r="Q2407" s="996">
        <v>1</v>
      </c>
      <c r="R2407" s="996">
        <v>1</v>
      </c>
      <c r="S2407" s="996">
        <v>0</v>
      </c>
      <c r="T2407" s="996">
        <v>0</v>
      </c>
    </row>
    <row r="2408" spans="1:20" outlineLevel="5">
      <c r="A2408" s="936" t="s">
        <v>2296</v>
      </c>
      <c r="B2408" s="936" t="s">
        <v>1202</v>
      </c>
      <c r="C2408" s="936">
        <v>4</v>
      </c>
      <c r="D2408" s="937">
        <v>46231</v>
      </c>
      <c r="E2408" s="937">
        <v>46235</v>
      </c>
      <c r="F2408" s="937">
        <v>46214</v>
      </c>
      <c r="G2408" s="937">
        <v>46246</v>
      </c>
      <c r="H2408" s="938">
        <v>8505</v>
      </c>
      <c r="I2408" s="938">
        <v>8505</v>
      </c>
      <c r="J2408" s="938">
        <v>8505</v>
      </c>
      <c r="K2408" s="939">
        <v>1</v>
      </c>
      <c r="L2408" s="939">
        <v>1</v>
      </c>
      <c r="M2408" s="938">
        <v>48</v>
      </c>
      <c r="N2408" s="936">
        <v>48</v>
      </c>
      <c r="O2408" s="936">
        <v>48</v>
      </c>
      <c r="P2408" s="938" t="s">
        <v>364</v>
      </c>
      <c r="Q2408" s="936">
        <v>1</v>
      </c>
      <c r="R2408" s="936">
        <v>1</v>
      </c>
      <c r="S2408" s="936">
        <v>0</v>
      </c>
      <c r="T2408" s="936">
        <v>0</v>
      </c>
    </row>
    <row r="2409" spans="1:20" outlineLevel="4">
      <c r="A2409" s="976" t="s">
        <v>1203</v>
      </c>
      <c r="B2409" s="976"/>
      <c r="C2409" s="976">
        <v>73</v>
      </c>
      <c r="D2409" s="977">
        <v>46236</v>
      </c>
      <c r="E2409" s="977">
        <v>46321</v>
      </c>
      <c r="F2409" s="977">
        <v>46235</v>
      </c>
      <c r="G2409" s="977"/>
      <c r="H2409" s="978">
        <v>145875.32</v>
      </c>
      <c r="I2409" s="978">
        <v>183697.98</v>
      </c>
      <c r="J2409" s="978">
        <v>189137.58</v>
      </c>
      <c r="K2409" s="979">
        <v>0.77129999999999999</v>
      </c>
      <c r="L2409" s="979">
        <v>0.97119999999999995</v>
      </c>
      <c r="M2409" s="978">
        <v>728</v>
      </c>
      <c r="N2409" s="976">
        <v>568</v>
      </c>
      <c r="O2409" s="976">
        <v>699</v>
      </c>
      <c r="P2409" s="978"/>
      <c r="Q2409" s="976">
        <v>17</v>
      </c>
      <c r="R2409" s="976">
        <v>15</v>
      </c>
      <c r="S2409" s="976">
        <v>2</v>
      </c>
      <c r="T2409" s="976">
        <v>0</v>
      </c>
    </row>
    <row r="2410" spans="1:20" outlineLevel="5">
      <c r="A2410" s="986" t="s">
        <v>1204</v>
      </c>
      <c r="B2410" s="986"/>
      <c r="C2410" s="986">
        <v>69</v>
      </c>
      <c r="D2410" s="987">
        <v>46236</v>
      </c>
      <c r="E2410" s="987">
        <v>46316</v>
      </c>
      <c r="F2410" s="987">
        <v>46235</v>
      </c>
      <c r="G2410" s="987">
        <v>46272</v>
      </c>
      <c r="H2410" s="988">
        <v>59142.400000000001</v>
      </c>
      <c r="I2410" s="988">
        <v>84120</v>
      </c>
      <c r="J2410" s="988">
        <v>84120</v>
      </c>
      <c r="K2410" s="989">
        <v>0.70309999999999995</v>
      </c>
      <c r="L2410" s="989">
        <v>1</v>
      </c>
      <c r="M2410" s="986">
        <v>376</v>
      </c>
      <c r="N2410" s="986">
        <v>312</v>
      </c>
      <c r="O2410" s="986">
        <v>376</v>
      </c>
      <c r="P2410" s="986"/>
      <c r="Q2410" s="986">
        <v>8</v>
      </c>
      <c r="R2410" s="986">
        <v>8</v>
      </c>
      <c r="S2410" s="986">
        <v>0</v>
      </c>
      <c r="T2410" s="986">
        <v>0</v>
      </c>
    </row>
    <row r="2411" spans="1:20" outlineLevel="6">
      <c r="A2411" s="936" t="s">
        <v>2297</v>
      </c>
      <c r="B2411" s="936" t="s">
        <v>1206</v>
      </c>
      <c r="C2411" s="936">
        <v>6</v>
      </c>
      <c r="D2411" s="937">
        <v>46236</v>
      </c>
      <c r="E2411" s="937">
        <v>46242</v>
      </c>
      <c r="F2411" s="937">
        <v>46235</v>
      </c>
      <c r="G2411" s="937">
        <v>46240</v>
      </c>
      <c r="H2411" s="937">
        <v>2484</v>
      </c>
      <c r="I2411" s="938">
        <v>2484</v>
      </c>
      <c r="J2411" s="938">
        <v>2484</v>
      </c>
      <c r="K2411" s="939">
        <v>1</v>
      </c>
      <c r="L2411" s="939">
        <v>1</v>
      </c>
      <c r="M2411" s="936">
        <v>48</v>
      </c>
      <c r="N2411" s="936">
        <v>48</v>
      </c>
      <c r="O2411" s="936">
        <v>48</v>
      </c>
      <c r="P2411" s="938" t="s">
        <v>364</v>
      </c>
      <c r="Q2411" s="936">
        <v>1</v>
      </c>
      <c r="R2411" s="936">
        <v>1</v>
      </c>
      <c r="S2411" s="936">
        <v>0</v>
      </c>
      <c r="T2411" s="936">
        <v>0</v>
      </c>
    </row>
    <row r="2412" spans="1:20" outlineLevel="6">
      <c r="A2412" s="936" t="s">
        <v>2298</v>
      </c>
      <c r="B2412" s="936" t="s">
        <v>1208</v>
      </c>
      <c r="C2412" s="936">
        <v>7</v>
      </c>
      <c r="D2412" s="937">
        <v>46252</v>
      </c>
      <c r="E2412" s="937">
        <v>46259</v>
      </c>
      <c r="F2412" s="937">
        <v>46240</v>
      </c>
      <c r="G2412" s="937">
        <v>46241</v>
      </c>
      <c r="H2412" s="938">
        <v>4427.3999999999996</v>
      </c>
      <c r="I2412" s="938">
        <v>4427.3999999999996</v>
      </c>
      <c r="J2412" s="938">
        <v>4427.3999999999996</v>
      </c>
      <c r="K2412" s="939">
        <v>1</v>
      </c>
      <c r="L2412" s="939">
        <v>1</v>
      </c>
      <c r="M2412" s="936">
        <v>48</v>
      </c>
      <c r="N2412" s="936">
        <v>48</v>
      </c>
      <c r="O2412" s="936">
        <v>48</v>
      </c>
      <c r="P2412" s="936" t="s">
        <v>364</v>
      </c>
      <c r="Q2412" s="936">
        <v>1</v>
      </c>
      <c r="R2412" s="936">
        <v>1</v>
      </c>
      <c r="S2412" s="936">
        <v>0</v>
      </c>
      <c r="T2412" s="936">
        <v>0</v>
      </c>
    </row>
    <row r="2413" spans="1:20" outlineLevel="6">
      <c r="A2413" s="936" t="s">
        <v>2299</v>
      </c>
      <c r="B2413" s="936" t="s">
        <v>1210</v>
      </c>
      <c r="C2413" s="936">
        <v>8</v>
      </c>
      <c r="D2413" s="937">
        <v>46260</v>
      </c>
      <c r="E2413" s="937">
        <v>46268</v>
      </c>
      <c r="F2413" s="937">
        <v>46254</v>
      </c>
      <c r="G2413" s="937">
        <v>46272</v>
      </c>
      <c r="H2413" s="937">
        <v>873.6</v>
      </c>
      <c r="I2413" s="937">
        <v>873.6</v>
      </c>
      <c r="J2413" s="938">
        <v>873.6</v>
      </c>
      <c r="K2413" s="939">
        <v>1</v>
      </c>
      <c r="L2413" s="939">
        <v>1</v>
      </c>
      <c r="M2413" s="936">
        <v>48</v>
      </c>
      <c r="N2413" s="936">
        <v>48</v>
      </c>
      <c r="O2413" s="936">
        <v>48</v>
      </c>
      <c r="P2413" s="938" t="s">
        <v>364</v>
      </c>
      <c r="Q2413" s="936">
        <v>1</v>
      </c>
      <c r="R2413" s="936">
        <v>1</v>
      </c>
      <c r="S2413" s="936">
        <v>0</v>
      </c>
      <c r="T2413" s="936">
        <v>0</v>
      </c>
    </row>
    <row r="2414" spans="1:20" outlineLevel="6">
      <c r="A2414" s="936" t="s">
        <v>2300</v>
      </c>
      <c r="B2414" s="936" t="s">
        <v>1212</v>
      </c>
      <c r="C2414" s="936">
        <v>10</v>
      </c>
      <c r="D2414" s="937">
        <v>46284</v>
      </c>
      <c r="E2414" s="937">
        <v>46295</v>
      </c>
      <c r="F2414" s="937">
        <v>46254</v>
      </c>
      <c r="G2414" s="937">
        <v>46272</v>
      </c>
      <c r="H2414" s="937">
        <v>2958</v>
      </c>
      <c r="I2414" s="937">
        <v>2958</v>
      </c>
      <c r="J2414" s="938">
        <v>2958</v>
      </c>
      <c r="K2414" s="939">
        <v>1</v>
      </c>
      <c r="L2414" s="939">
        <v>1</v>
      </c>
      <c r="M2414" s="936">
        <v>48</v>
      </c>
      <c r="N2414" s="936">
        <v>48</v>
      </c>
      <c r="O2414" s="936">
        <v>48</v>
      </c>
      <c r="P2414" s="938" t="s">
        <v>364</v>
      </c>
      <c r="Q2414" s="936">
        <v>1</v>
      </c>
      <c r="R2414" s="936">
        <v>1</v>
      </c>
      <c r="S2414" s="936">
        <v>0</v>
      </c>
      <c r="T2414" s="936">
        <v>0</v>
      </c>
    </row>
    <row r="2415" spans="1:20" outlineLevel="6">
      <c r="A2415" s="936" t="s">
        <v>2301</v>
      </c>
      <c r="B2415" s="936" t="s">
        <v>1214</v>
      </c>
      <c r="C2415" s="936">
        <v>7</v>
      </c>
      <c r="D2415" s="937">
        <v>46296</v>
      </c>
      <c r="E2415" s="937">
        <v>46303</v>
      </c>
      <c r="F2415" s="937">
        <v>46254</v>
      </c>
      <c r="G2415" s="937">
        <v>46272</v>
      </c>
      <c r="H2415" s="937">
        <v>273.60000000000002</v>
      </c>
      <c r="I2415" s="938">
        <v>273.60000000000002</v>
      </c>
      <c r="J2415" s="938">
        <v>273.60000000000002</v>
      </c>
      <c r="K2415" s="939">
        <v>1</v>
      </c>
      <c r="L2415" s="939">
        <v>1</v>
      </c>
      <c r="M2415" s="938">
        <v>56</v>
      </c>
      <c r="N2415" s="936">
        <v>56</v>
      </c>
      <c r="O2415" s="936">
        <v>56</v>
      </c>
      <c r="P2415" s="938" t="s">
        <v>364</v>
      </c>
      <c r="Q2415" s="936">
        <v>1</v>
      </c>
      <c r="R2415" s="936">
        <v>1</v>
      </c>
      <c r="S2415" s="936">
        <v>0</v>
      </c>
      <c r="T2415" s="936">
        <v>0</v>
      </c>
    </row>
    <row r="2416" spans="1:20" outlineLevel="6">
      <c r="A2416" s="996" t="s">
        <v>2302</v>
      </c>
      <c r="B2416" s="996" t="s">
        <v>1216</v>
      </c>
      <c r="C2416" s="996">
        <v>4</v>
      </c>
      <c r="D2416" s="997">
        <v>46305</v>
      </c>
      <c r="E2416" s="997">
        <v>46308</v>
      </c>
      <c r="F2416" s="997">
        <v>46261</v>
      </c>
      <c r="G2416" s="997">
        <v>46272</v>
      </c>
      <c r="H2416" s="997">
        <v>13273.8</v>
      </c>
      <c r="I2416" s="998">
        <v>13273.8</v>
      </c>
      <c r="J2416" s="998">
        <v>13273.8</v>
      </c>
      <c r="K2416" s="999">
        <v>1</v>
      </c>
      <c r="L2416" s="999">
        <v>1</v>
      </c>
      <c r="M2416" s="998">
        <v>32</v>
      </c>
      <c r="N2416" s="996">
        <v>32</v>
      </c>
      <c r="O2416" s="996">
        <v>32</v>
      </c>
      <c r="P2416" s="998" t="s">
        <v>364</v>
      </c>
      <c r="Q2416" s="996">
        <v>1</v>
      </c>
      <c r="R2416" s="996">
        <v>1</v>
      </c>
      <c r="S2416" s="996">
        <v>0</v>
      </c>
      <c r="T2416" s="996">
        <v>0</v>
      </c>
    </row>
    <row r="2417" spans="1:20" outlineLevel="6">
      <c r="A2417" s="936" t="s">
        <v>2304</v>
      </c>
      <c r="B2417" s="936" t="s">
        <v>1220</v>
      </c>
      <c r="C2417" s="936">
        <v>9</v>
      </c>
      <c r="D2417" s="937">
        <v>46305</v>
      </c>
      <c r="E2417" s="937">
        <v>46314</v>
      </c>
      <c r="F2417" s="937">
        <v>46254</v>
      </c>
      <c r="G2417" s="937">
        <v>46272</v>
      </c>
      <c r="H2417" s="937">
        <v>34852</v>
      </c>
      <c r="I2417" s="938">
        <v>52278</v>
      </c>
      <c r="J2417" s="938">
        <v>52278</v>
      </c>
      <c r="K2417" s="939">
        <v>0.66669999999999996</v>
      </c>
      <c r="L2417" s="939">
        <v>1</v>
      </c>
      <c r="M2417" s="936">
        <v>48</v>
      </c>
      <c r="N2417" s="936">
        <v>32</v>
      </c>
      <c r="O2417" s="936">
        <v>48</v>
      </c>
      <c r="P2417" s="938" t="s">
        <v>364</v>
      </c>
      <c r="Q2417" s="936">
        <v>1</v>
      </c>
      <c r="R2417" s="936">
        <v>1</v>
      </c>
      <c r="S2417" s="936">
        <v>0</v>
      </c>
      <c r="T2417" s="936">
        <v>0</v>
      </c>
    </row>
    <row r="2418" spans="1:20" outlineLevel="6">
      <c r="A2418" s="936" t="s">
        <v>2303</v>
      </c>
      <c r="B2418" s="936" t="s">
        <v>1218</v>
      </c>
      <c r="C2418" s="936">
        <v>2</v>
      </c>
      <c r="D2418" s="937">
        <v>46315</v>
      </c>
      <c r="E2418" s="937">
        <v>46316</v>
      </c>
      <c r="F2418" s="937">
        <v>46261</v>
      </c>
      <c r="G2418" s="937">
        <v>46272</v>
      </c>
      <c r="H2418" s="937">
        <v>0</v>
      </c>
      <c r="I2418" s="938">
        <v>7551.6</v>
      </c>
      <c r="J2418" s="938">
        <v>7551.6</v>
      </c>
      <c r="K2418" s="939">
        <v>0</v>
      </c>
      <c r="L2418" s="939">
        <v>1</v>
      </c>
      <c r="M2418" s="938">
        <v>48</v>
      </c>
      <c r="N2418" s="936">
        <v>0</v>
      </c>
      <c r="O2418" s="936">
        <v>48</v>
      </c>
      <c r="P2418" s="938" t="s">
        <v>364</v>
      </c>
      <c r="Q2418" s="936">
        <v>1</v>
      </c>
      <c r="R2418" s="936">
        <v>1</v>
      </c>
      <c r="S2418" s="936">
        <v>0</v>
      </c>
      <c r="T2418" s="936">
        <v>0</v>
      </c>
    </row>
    <row r="2419" spans="1:20" outlineLevel="5">
      <c r="A2419" s="986" t="s">
        <v>1221</v>
      </c>
      <c r="B2419" s="986"/>
      <c r="C2419" s="986">
        <v>41</v>
      </c>
      <c r="D2419" s="987">
        <v>46260</v>
      </c>
      <c r="E2419" s="987">
        <v>46308</v>
      </c>
      <c r="F2419" s="987">
        <v>46240</v>
      </c>
      <c r="G2419" s="987"/>
      <c r="H2419" s="987">
        <v>81123.78</v>
      </c>
      <c r="I2419" s="988">
        <v>79515.3</v>
      </c>
      <c r="J2419" s="988">
        <v>81123.78</v>
      </c>
      <c r="K2419" s="989">
        <v>1</v>
      </c>
      <c r="L2419" s="989">
        <v>0.98019999999999996</v>
      </c>
      <c r="M2419" s="988">
        <v>216</v>
      </c>
      <c r="N2419" s="986">
        <v>216</v>
      </c>
      <c r="O2419" s="986">
        <v>206</v>
      </c>
      <c r="P2419" s="988"/>
      <c r="Q2419" s="986">
        <v>6</v>
      </c>
      <c r="R2419" s="986">
        <v>5</v>
      </c>
      <c r="S2419" s="986">
        <v>1</v>
      </c>
      <c r="T2419" s="986">
        <v>0</v>
      </c>
    </row>
    <row r="2420" spans="1:20" outlineLevel="6">
      <c r="A2420" s="936" t="s">
        <v>2305</v>
      </c>
      <c r="B2420" s="936" t="s">
        <v>1210</v>
      </c>
      <c r="C2420" s="936">
        <v>4</v>
      </c>
      <c r="D2420" s="937">
        <v>46260</v>
      </c>
      <c r="E2420" s="937">
        <v>46264</v>
      </c>
      <c r="F2420" s="937">
        <v>46254</v>
      </c>
      <c r="G2420" s="937">
        <v>46275</v>
      </c>
      <c r="H2420" s="937">
        <v>2898</v>
      </c>
      <c r="I2420" s="938">
        <v>2898</v>
      </c>
      <c r="J2420" s="938">
        <v>2898</v>
      </c>
      <c r="K2420" s="939">
        <v>1</v>
      </c>
      <c r="L2420" s="939">
        <v>1</v>
      </c>
      <c r="M2420" s="938">
        <v>48</v>
      </c>
      <c r="N2420" s="936">
        <v>48</v>
      </c>
      <c r="O2420" s="936">
        <v>48</v>
      </c>
      <c r="P2420" s="938" t="s">
        <v>364</v>
      </c>
      <c r="Q2420" s="936">
        <v>1</v>
      </c>
      <c r="R2420" s="936">
        <v>1</v>
      </c>
      <c r="S2420" s="936">
        <v>0</v>
      </c>
      <c r="T2420" s="936">
        <v>0</v>
      </c>
    </row>
    <row r="2421" spans="1:20" outlineLevel="6">
      <c r="A2421" s="936" t="s">
        <v>2306</v>
      </c>
      <c r="B2421" s="936" t="s">
        <v>1224</v>
      </c>
      <c r="C2421" s="936">
        <v>3</v>
      </c>
      <c r="D2421" s="937">
        <v>46296</v>
      </c>
      <c r="E2421" s="937">
        <v>46299</v>
      </c>
      <c r="F2421" s="937">
        <v>46240</v>
      </c>
      <c r="G2421" s="937">
        <v>46248</v>
      </c>
      <c r="H2421" s="937">
        <v>21283.200000000001</v>
      </c>
      <c r="I2421" s="938">
        <v>21283.200000000001</v>
      </c>
      <c r="J2421" s="938">
        <v>21283.200000000001</v>
      </c>
      <c r="K2421" s="939">
        <v>1</v>
      </c>
      <c r="L2421" s="939">
        <v>1</v>
      </c>
      <c r="M2421" s="938">
        <v>48</v>
      </c>
      <c r="N2421" s="936">
        <v>48</v>
      </c>
      <c r="O2421" s="936">
        <v>48</v>
      </c>
      <c r="P2421" s="938" t="s">
        <v>364</v>
      </c>
      <c r="Q2421" s="936">
        <v>1</v>
      </c>
      <c r="R2421" s="936">
        <v>1</v>
      </c>
      <c r="S2421" s="936">
        <v>0</v>
      </c>
      <c r="T2421" s="936">
        <v>0</v>
      </c>
    </row>
    <row r="2422" spans="1:20" outlineLevel="6">
      <c r="A2422" s="936" t="s">
        <v>2307</v>
      </c>
      <c r="B2422" s="936" t="s">
        <v>1226</v>
      </c>
      <c r="C2422" s="936">
        <v>2</v>
      </c>
      <c r="D2422" s="937">
        <v>46300</v>
      </c>
      <c r="E2422" s="937">
        <v>46301</v>
      </c>
      <c r="F2422" s="937">
        <v>46248</v>
      </c>
      <c r="G2422" s="937">
        <v>46275</v>
      </c>
      <c r="H2422" s="937">
        <v>5784</v>
      </c>
      <c r="I2422" s="938">
        <v>5784</v>
      </c>
      <c r="J2422" s="938">
        <v>5784</v>
      </c>
      <c r="K2422" s="939">
        <v>1</v>
      </c>
      <c r="L2422" s="939">
        <v>1</v>
      </c>
      <c r="M2422" s="936">
        <v>32</v>
      </c>
      <c r="N2422" s="936">
        <v>32</v>
      </c>
      <c r="O2422" s="936">
        <v>32</v>
      </c>
      <c r="P2422" s="938" t="s">
        <v>364</v>
      </c>
      <c r="Q2422" s="936">
        <v>1</v>
      </c>
      <c r="R2422" s="936">
        <v>1</v>
      </c>
      <c r="S2422" s="936">
        <v>0</v>
      </c>
      <c r="T2422" s="936">
        <v>0</v>
      </c>
    </row>
    <row r="2423" spans="1:20" outlineLevel="6">
      <c r="A2423" s="996" t="s">
        <v>2308</v>
      </c>
      <c r="B2423" s="996" t="s">
        <v>1228</v>
      </c>
      <c r="C2423" s="996">
        <v>3</v>
      </c>
      <c r="D2423" s="997">
        <v>46302</v>
      </c>
      <c r="E2423" s="997">
        <v>46305</v>
      </c>
      <c r="F2423" s="997">
        <v>46248</v>
      </c>
      <c r="G2423" s="997">
        <v>46275</v>
      </c>
      <c r="H2423" s="997">
        <v>6489</v>
      </c>
      <c r="I2423" s="998">
        <v>6489</v>
      </c>
      <c r="J2423" s="998">
        <v>6489</v>
      </c>
      <c r="K2423" s="999">
        <v>1</v>
      </c>
      <c r="L2423" s="999">
        <v>1</v>
      </c>
      <c r="M2423" s="998">
        <v>32</v>
      </c>
      <c r="N2423" s="996">
        <v>32</v>
      </c>
      <c r="O2423" s="996">
        <v>32</v>
      </c>
      <c r="P2423" s="998" t="s">
        <v>364</v>
      </c>
      <c r="Q2423" s="996">
        <v>1</v>
      </c>
      <c r="R2423" s="996">
        <v>1</v>
      </c>
      <c r="S2423" s="996">
        <v>0</v>
      </c>
      <c r="T2423" s="996">
        <v>0</v>
      </c>
    </row>
    <row r="2424" spans="1:20" outlineLevel="6">
      <c r="A2424" s="936" t="s">
        <v>2309</v>
      </c>
      <c r="B2424" s="936" t="s">
        <v>1230</v>
      </c>
      <c r="C2424" s="936">
        <v>3</v>
      </c>
      <c r="D2424" s="937">
        <v>46306</v>
      </c>
      <c r="E2424" s="937">
        <v>46308</v>
      </c>
      <c r="F2424" s="937">
        <v>46254</v>
      </c>
      <c r="G2424" s="937">
        <v>46275</v>
      </c>
      <c r="H2424" s="937">
        <v>39307.980000000003</v>
      </c>
      <c r="I2424" s="938">
        <v>39307.980000000003</v>
      </c>
      <c r="J2424" s="938">
        <v>39307.980000000003</v>
      </c>
      <c r="K2424" s="939">
        <v>1</v>
      </c>
      <c r="L2424" s="939">
        <v>1</v>
      </c>
      <c r="M2424" s="938">
        <v>24</v>
      </c>
      <c r="N2424" s="936">
        <v>24</v>
      </c>
      <c r="O2424" s="936">
        <v>24</v>
      </c>
      <c r="P2424" s="938" t="s">
        <v>364</v>
      </c>
      <c r="Q2424" s="936">
        <v>1</v>
      </c>
      <c r="R2424" s="936">
        <v>1</v>
      </c>
      <c r="S2424" s="936">
        <v>0</v>
      </c>
      <c r="T2424" s="936">
        <v>0</v>
      </c>
    </row>
    <row r="2425" spans="1:20" outlineLevel="6">
      <c r="A2425" s="936" t="s">
        <v>2310</v>
      </c>
      <c r="B2425" s="936" t="s">
        <v>1232</v>
      </c>
      <c r="C2425" s="936">
        <v>2</v>
      </c>
      <c r="D2425" s="937">
        <v>46306</v>
      </c>
      <c r="E2425" s="937">
        <v>46307</v>
      </c>
      <c r="F2425" s="937">
        <v>46288</v>
      </c>
      <c r="G2425" s="937"/>
      <c r="H2425" s="937">
        <v>5361.6</v>
      </c>
      <c r="I2425" s="938">
        <v>3753.12</v>
      </c>
      <c r="J2425" s="938">
        <v>5361.6</v>
      </c>
      <c r="K2425" s="939">
        <v>1</v>
      </c>
      <c r="L2425" s="939">
        <v>0.7</v>
      </c>
      <c r="M2425" s="938">
        <v>32</v>
      </c>
      <c r="N2425" s="936">
        <v>32</v>
      </c>
      <c r="O2425" s="936">
        <v>22</v>
      </c>
      <c r="P2425" s="938" t="s">
        <v>364</v>
      </c>
      <c r="Q2425" s="936">
        <v>1</v>
      </c>
      <c r="R2425" s="936">
        <v>0</v>
      </c>
      <c r="S2425" s="936">
        <v>1</v>
      </c>
      <c r="T2425" s="936">
        <v>0</v>
      </c>
    </row>
    <row r="2426" spans="1:20" outlineLevel="5">
      <c r="A2426" s="986" t="s">
        <v>1233</v>
      </c>
      <c r="B2426" s="986"/>
      <c r="C2426" s="986">
        <v>17</v>
      </c>
      <c r="D2426" s="987">
        <v>46302</v>
      </c>
      <c r="E2426" s="987">
        <v>46321</v>
      </c>
      <c r="F2426" s="987">
        <v>46248</v>
      </c>
      <c r="G2426" s="987"/>
      <c r="H2426" s="987">
        <v>5609.14</v>
      </c>
      <c r="I2426" s="988">
        <v>20062.68</v>
      </c>
      <c r="J2426" s="988">
        <v>23893.8</v>
      </c>
      <c r="K2426" s="989">
        <v>0.23480000000000001</v>
      </c>
      <c r="L2426" s="989">
        <v>0.8397</v>
      </c>
      <c r="M2426" s="986">
        <v>136</v>
      </c>
      <c r="N2426" s="986">
        <v>40</v>
      </c>
      <c r="O2426" s="986">
        <v>117</v>
      </c>
      <c r="P2426" s="988"/>
      <c r="Q2426" s="986">
        <v>3</v>
      </c>
      <c r="R2426" s="986">
        <v>2</v>
      </c>
      <c r="S2426" s="986">
        <v>1</v>
      </c>
      <c r="T2426" s="986">
        <v>0</v>
      </c>
    </row>
    <row r="2427" spans="1:20" outlineLevel="6">
      <c r="A2427" s="936" t="s">
        <v>2311</v>
      </c>
      <c r="B2427" s="936" t="s">
        <v>1226</v>
      </c>
      <c r="C2427" s="936">
        <v>7</v>
      </c>
      <c r="D2427" s="937">
        <v>46302</v>
      </c>
      <c r="E2427" s="937">
        <v>46309</v>
      </c>
      <c r="F2427" s="937">
        <v>46248</v>
      </c>
      <c r="G2427" s="937">
        <v>46277</v>
      </c>
      <c r="H2427" s="938">
        <v>4158</v>
      </c>
      <c r="I2427" s="938">
        <v>4158</v>
      </c>
      <c r="J2427" s="938">
        <v>4158</v>
      </c>
      <c r="K2427" s="940">
        <v>1</v>
      </c>
      <c r="L2427" s="940">
        <v>1</v>
      </c>
      <c r="M2427" s="938">
        <v>32</v>
      </c>
      <c r="N2427" s="936">
        <v>32</v>
      </c>
      <c r="O2427" s="936">
        <v>32</v>
      </c>
      <c r="P2427" s="938" t="s">
        <v>364</v>
      </c>
      <c r="Q2427" s="936">
        <v>1</v>
      </c>
      <c r="R2427" s="936">
        <v>1</v>
      </c>
      <c r="S2427" s="936">
        <v>0</v>
      </c>
      <c r="T2427" s="936">
        <v>0</v>
      </c>
    </row>
    <row r="2428" spans="1:20" outlineLevel="6">
      <c r="A2428" s="1000" t="s">
        <v>2312</v>
      </c>
      <c r="B2428" s="1000" t="s">
        <v>1236</v>
      </c>
      <c r="C2428" s="1000">
        <v>7</v>
      </c>
      <c r="D2428" s="1001">
        <v>46310</v>
      </c>
      <c r="E2428" s="1001">
        <v>46317</v>
      </c>
      <c r="F2428" s="1001">
        <v>46254</v>
      </c>
      <c r="G2428" s="1001">
        <v>46277</v>
      </c>
      <c r="H2428" s="1002">
        <v>1451.14</v>
      </c>
      <c r="I2428" s="1002">
        <v>10158</v>
      </c>
      <c r="J2428" s="1002">
        <v>10158</v>
      </c>
      <c r="K2428" s="1003">
        <v>0.1429</v>
      </c>
      <c r="L2428" s="1003">
        <v>1</v>
      </c>
      <c r="M2428" s="1002">
        <v>56</v>
      </c>
      <c r="N2428" s="1000">
        <v>8</v>
      </c>
      <c r="O2428" s="1000">
        <v>56</v>
      </c>
      <c r="P2428" s="1002" t="s">
        <v>364</v>
      </c>
      <c r="Q2428" s="1000">
        <v>1</v>
      </c>
      <c r="R2428" s="1000">
        <v>1</v>
      </c>
      <c r="S2428" s="1000">
        <v>0</v>
      </c>
      <c r="T2428" s="1000">
        <v>0</v>
      </c>
    </row>
    <row r="2429" spans="1:20" outlineLevel="6">
      <c r="A2429" s="1000" t="s">
        <v>2313</v>
      </c>
      <c r="B2429" s="1000" t="s">
        <v>1238</v>
      </c>
      <c r="C2429" s="1000">
        <v>3</v>
      </c>
      <c r="D2429" s="1001">
        <v>46319</v>
      </c>
      <c r="E2429" s="1001">
        <v>46321</v>
      </c>
      <c r="F2429" s="1001">
        <v>46284</v>
      </c>
      <c r="G2429" s="1001"/>
      <c r="H2429" s="1001">
        <v>0</v>
      </c>
      <c r="I2429" s="1001">
        <v>5746.68</v>
      </c>
      <c r="J2429" s="1002">
        <v>9577.7999999999993</v>
      </c>
      <c r="K2429" s="1004">
        <v>0</v>
      </c>
      <c r="L2429" s="1004">
        <v>0.6</v>
      </c>
      <c r="M2429" s="1000">
        <v>48</v>
      </c>
      <c r="N2429" s="1000">
        <v>0</v>
      </c>
      <c r="O2429" s="1000">
        <v>29</v>
      </c>
      <c r="P2429" s="1000" t="s">
        <v>364</v>
      </c>
      <c r="Q2429" s="1000">
        <v>1</v>
      </c>
      <c r="R2429" s="1000">
        <v>0</v>
      </c>
      <c r="S2429" s="1000">
        <v>1</v>
      </c>
      <c r="T2429" s="1000">
        <v>0</v>
      </c>
    </row>
    <row r="2430" spans="1:20" outlineLevel="3">
      <c r="A2430" s="967" t="s">
        <v>1239</v>
      </c>
      <c r="B2430" s="967"/>
      <c r="C2430" s="967">
        <v>115</v>
      </c>
      <c r="D2430" s="968">
        <v>46189</v>
      </c>
      <c r="E2430" s="968">
        <v>46323</v>
      </c>
      <c r="F2430" s="968">
        <v>46189</v>
      </c>
      <c r="G2430" s="968"/>
      <c r="H2430" s="969">
        <v>97590.54</v>
      </c>
      <c r="I2430" s="969">
        <v>83462.09</v>
      </c>
      <c r="J2430" s="969">
        <v>97726.8</v>
      </c>
      <c r="K2430" s="971">
        <v>0.99860000000000004</v>
      </c>
      <c r="L2430" s="971">
        <v>0.85399999999999998</v>
      </c>
      <c r="M2430" s="967">
        <v>608</v>
      </c>
      <c r="N2430" s="967">
        <v>576</v>
      </c>
      <c r="O2430" s="967">
        <v>550</v>
      </c>
      <c r="P2430" s="967"/>
      <c r="Q2430" s="967">
        <v>16</v>
      </c>
      <c r="R2430" s="967">
        <v>12</v>
      </c>
      <c r="S2430" s="967">
        <v>4</v>
      </c>
      <c r="T2430" s="967">
        <v>0</v>
      </c>
    </row>
    <row r="2431" spans="1:20" outlineLevel="4">
      <c r="A2431" s="976" t="s">
        <v>1240</v>
      </c>
      <c r="B2431" s="976"/>
      <c r="C2431" s="976">
        <v>115</v>
      </c>
      <c r="D2431" s="977">
        <v>46189</v>
      </c>
      <c r="E2431" s="977">
        <v>46323</v>
      </c>
      <c r="F2431" s="977">
        <v>46189</v>
      </c>
      <c r="G2431" s="977"/>
      <c r="H2431" s="978">
        <v>79343.22</v>
      </c>
      <c r="I2431" s="978">
        <v>65214.77</v>
      </c>
      <c r="J2431" s="978">
        <v>79479.48</v>
      </c>
      <c r="K2431" s="980">
        <v>0.99829999999999997</v>
      </c>
      <c r="L2431" s="980">
        <v>0.82050000000000001</v>
      </c>
      <c r="M2431" s="978">
        <v>400</v>
      </c>
      <c r="N2431" s="976">
        <v>368</v>
      </c>
      <c r="O2431" s="976">
        <v>342</v>
      </c>
      <c r="P2431" s="978"/>
      <c r="Q2431" s="976">
        <v>11</v>
      </c>
      <c r="R2431" s="976">
        <v>7</v>
      </c>
      <c r="S2431" s="976">
        <v>4</v>
      </c>
      <c r="T2431" s="976">
        <v>0</v>
      </c>
    </row>
    <row r="2432" spans="1:20" outlineLevel="5">
      <c r="A2432" s="986" t="s">
        <v>1241</v>
      </c>
      <c r="B2432" s="986"/>
      <c r="C2432" s="986">
        <v>2</v>
      </c>
      <c r="D2432" s="987">
        <v>46322</v>
      </c>
      <c r="E2432" s="987">
        <v>46323</v>
      </c>
      <c r="F2432" s="987">
        <v>46288</v>
      </c>
      <c r="G2432" s="987"/>
      <c r="H2432" s="987">
        <v>0</v>
      </c>
      <c r="I2432" s="986">
        <v>54.5</v>
      </c>
      <c r="J2432" s="986">
        <v>136.26</v>
      </c>
      <c r="K2432" s="989">
        <v>0</v>
      </c>
      <c r="L2432" s="989">
        <v>0.4</v>
      </c>
      <c r="M2432" s="986">
        <v>32</v>
      </c>
      <c r="N2432" s="986">
        <v>0</v>
      </c>
      <c r="O2432" s="986">
        <v>13</v>
      </c>
      <c r="P2432" s="986"/>
      <c r="Q2432" s="986">
        <v>1</v>
      </c>
      <c r="R2432" s="986">
        <v>0</v>
      </c>
      <c r="S2432" s="986">
        <v>1</v>
      </c>
      <c r="T2432" s="986">
        <v>0</v>
      </c>
    </row>
    <row r="2433" spans="1:20" outlineLevel="6">
      <c r="A2433" s="936" t="s">
        <v>2314</v>
      </c>
      <c r="B2433" s="936" t="s">
        <v>1057</v>
      </c>
      <c r="C2433" s="936">
        <v>2</v>
      </c>
      <c r="D2433" s="937">
        <v>46322</v>
      </c>
      <c r="E2433" s="937">
        <v>46323</v>
      </c>
      <c r="F2433" s="937">
        <v>46288</v>
      </c>
      <c r="G2433" s="937"/>
      <c r="H2433" s="937">
        <v>0</v>
      </c>
      <c r="I2433" s="936">
        <v>54.5</v>
      </c>
      <c r="J2433" s="938">
        <v>136.26</v>
      </c>
      <c r="K2433" s="939">
        <v>0</v>
      </c>
      <c r="L2433" s="939">
        <v>0.4</v>
      </c>
      <c r="M2433" s="938">
        <v>32</v>
      </c>
      <c r="N2433" s="936">
        <v>0</v>
      </c>
      <c r="O2433" s="936">
        <v>13</v>
      </c>
      <c r="P2433" s="938" t="s">
        <v>364</v>
      </c>
      <c r="Q2433" s="936">
        <v>1</v>
      </c>
      <c r="R2433" s="936">
        <v>0</v>
      </c>
      <c r="S2433" s="936">
        <v>1</v>
      </c>
      <c r="T2433" s="936">
        <v>0</v>
      </c>
    </row>
    <row r="2434" spans="1:20" outlineLevel="5">
      <c r="A2434" s="986" t="s">
        <v>1243</v>
      </c>
      <c r="B2434" s="986"/>
      <c r="C2434" s="986">
        <v>70</v>
      </c>
      <c r="D2434" s="987">
        <v>46189</v>
      </c>
      <c r="E2434" s="987">
        <v>46270</v>
      </c>
      <c r="F2434" s="987">
        <v>46189</v>
      </c>
      <c r="G2434" s="987"/>
      <c r="H2434" s="988">
        <v>11290.02</v>
      </c>
      <c r="I2434" s="988">
        <v>10322.299999999999</v>
      </c>
      <c r="J2434" s="988">
        <v>11290.02</v>
      </c>
      <c r="K2434" s="989">
        <v>1</v>
      </c>
      <c r="L2434" s="989">
        <v>0.9143</v>
      </c>
      <c r="M2434" s="988">
        <v>144</v>
      </c>
      <c r="N2434" s="986">
        <v>144</v>
      </c>
      <c r="O2434" s="986">
        <v>130</v>
      </c>
      <c r="P2434" s="988"/>
      <c r="Q2434" s="986">
        <v>5</v>
      </c>
      <c r="R2434" s="986">
        <v>4</v>
      </c>
      <c r="S2434" s="986">
        <v>1</v>
      </c>
      <c r="T2434" s="986">
        <v>0</v>
      </c>
    </row>
    <row r="2435" spans="1:20" outlineLevel="6">
      <c r="A2435" s="936" t="s">
        <v>2315</v>
      </c>
      <c r="B2435" s="936" t="s">
        <v>3473</v>
      </c>
      <c r="C2435" s="936">
        <v>8</v>
      </c>
      <c r="D2435" s="937">
        <v>46189</v>
      </c>
      <c r="E2435" s="937">
        <v>46197</v>
      </c>
      <c r="F2435" s="937">
        <v>46189</v>
      </c>
      <c r="G2435" s="937">
        <v>46197</v>
      </c>
      <c r="H2435" s="938">
        <v>967.72</v>
      </c>
      <c r="I2435" s="938">
        <v>967.72</v>
      </c>
      <c r="J2435" s="938">
        <v>967.72</v>
      </c>
      <c r="K2435" s="939">
        <v>1</v>
      </c>
      <c r="L2435" s="939">
        <v>1</v>
      </c>
      <c r="M2435" s="938">
        <v>14</v>
      </c>
      <c r="N2435" s="936">
        <v>14</v>
      </c>
      <c r="O2435" s="936">
        <v>14</v>
      </c>
      <c r="P2435" s="938" t="s">
        <v>364</v>
      </c>
      <c r="Q2435" s="936">
        <v>1</v>
      </c>
      <c r="R2435" s="936">
        <v>1</v>
      </c>
      <c r="S2435" s="936">
        <v>0</v>
      </c>
      <c r="T2435" s="936">
        <v>0</v>
      </c>
    </row>
    <row r="2436" spans="1:20" outlineLevel="6">
      <c r="A2436" s="936" t="s">
        <v>2316</v>
      </c>
      <c r="B2436" s="936" t="s">
        <v>3476</v>
      </c>
      <c r="C2436" s="936">
        <v>8</v>
      </c>
      <c r="D2436" s="937">
        <v>46189</v>
      </c>
      <c r="E2436" s="937">
        <v>46197</v>
      </c>
      <c r="F2436" s="937">
        <v>46189</v>
      </c>
      <c r="G2436" s="937">
        <v>46197</v>
      </c>
      <c r="H2436" s="938">
        <v>1451.57</v>
      </c>
      <c r="I2436" s="938">
        <v>1451.57</v>
      </c>
      <c r="J2436" s="938">
        <v>1451.57</v>
      </c>
      <c r="K2436" s="939">
        <v>1</v>
      </c>
      <c r="L2436" s="939">
        <v>1</v>
      </c>
      <c r="M2436" s="936">
        <v>14</v>
      </c>
      <c r="N2436" s="936">
        <v>14</v>
      </c>
      <c r="O2436" s="936">
        <v>14</v>
      </c>
      <c r="P2436" s="938" t="s">
        <v>364</v>
      </c>
      <c r="Q2436" s="936">
        <v>1</v>
      </c>
      <c r="R2436" s="936">
        <v>1</v>
      </c>
      <c r="S2436" s="936">
        <v>0</v>
      </c>
      <c r="T2436" s="936">
        <v>0</v>
      </c>
    </row>
    <row r="2437" spans="1:20" outlineLevel="6">
      <c r="A2437" s="996" t="s">
        <v>3474</v>
      </c>
      <c r="B2437" s="996" t="s">
        <v>3475</v>
      </c>
      <c r="C2437" s="996">
        <v>2</v>
      </c>
      <c r="D2437" s="997">
        <v>46246</v>
      </c>
      <c r="E2437" s="997">
        <v>46247</v>
      </c>
      <c r="F2437" s="997">
        <v>46226</v>
      </c>
      <c r="G2437" s="997">
        <v>46275</v>
      </c>
      <c r="H2437" s="997">
        <v>2258</v>
      </c>
      <c r="I2437" s="998">
        <v>2258</v>
      </c>
      <c r="J2437" s="998">
        <v>2258</v>
      </c>
      <c r="K2437" s="999">
        <v>1</v>
      </c>
      <c r="L2437" s="999">
        <v>1</v>
      </c>
      <c r="M2437" s="998">
        <v>34</v>
      </c>
      <c r="N2437" s="996">
        <v>34</v>
      </c>
      <c r="O2437" s="996">
        <v>34</v>
      </c>
      <c r="P2437" s="998" t="s">
        <v>364</v>
      </c>
      <c r="Q2437" s="996">
        <v>1</v>
      </c>
      <c r="R2437" s="996">
        <v>1</v>
      </c>
      <c r="S2437" s="996">
        <v>0</v>
      </c>
      <c r="T2437" s="996">
        <v>0</v>
      </c>
    </row>
    <row r="2438" spans="1:20" outlineLevel="6">
      <c r="A2438" s="936" t="s">
        <v>3477</v>
      </c>
      <c r="B2438" s="936" t="s">
        <v>3478</v>
      </c>
      <c r="C2438" s="936">
        <v>2</v>
      </c>
      <c r="D2438" s="937">
        <v>46249</v>
      </c>
      <c r="E2438" s="937">
        <v>46250</v>
      </c>
      <c r="F2438" s="937">
        <v>46226</v>
      </c>
      <c r="G2438" s="937">
        <v>46234</v>
      </c>
      <c r="H2438" s="938">
        <v>3387.01</v>
      </c>
      <c r="I2438" s="938">
        <v>3387.01</v>
      </c>
      <c r="J2438" s="938">
        <v>3387.01</v>
      </c>
      <c r="K2438" s="939">
        <v>1</v>
      </c>
      <c r="L2438" s="939">
        <v>1</v>
      </c>
      <c r="M2438" s="938">
        <v>34</v>
      </c>
      <c r="N2438" s="936">
        <v>34</v>
      </c>
      <c r="O2438" s="936">
        <v>34</v>
      </c>
      <c r="P2438" s="938" t="s">
        <v>364</v>
      </c>
      <c r="Q2438" s="936">
        <v>1</v>
      </c>
      <c r="R2438" s="936">
        <v>1</v>
      </c>
      <c r="S2438" s="936">
        <v>0</v>
      </c>
      <c r="T2438" s="936">
        <v>0</v>
      </c>
    </row>
    <row r="2439" spans="1:20" outlineLevel="6">
      <c r="A2439" s="936" t="s">
        <v>2317</v>
      </c>
      <c r="B2439" s="936" t="s">
        <v>1249</v>
      </c>
      <c r="C2439" s="936">
        <v>2</v>
      </c>
      <c r="D2439" s="937">
        <v>46268</v>
      </c>
      <c r="E2439" s="937">
        <v>46270</v>
      </c>
      <c r="F2439" s="937">
        <v>46288</v>
      </c>
      <c r="G2439" s="937"/>
      <c r="H2439" s="937">
        <v>3225.72</v>
      </c>
      <c r="I2439" s="937">
        <v>2258</v>
      </c>
      <c r="J2439" s="938">
        <v>3225.72</v>
      </c>
      <c r="K2439" s="939">
        <v>1</v>
      </c>
      <c r="L2439" s="939">
        <v>0.7</v>
      </c>
      <c r="M2439" s="936">
        <v>48</v>
      </c>
      <c r="N2439" s="936">
        <v>48</v>
      </c>
      <c r="O2439" s="936">
        <v>34</v>
      </c>
      <c r="P2439" s="938" t="s">
        <v>364</v>
      </c>
      <c r="Q2439" s="936">
        <v>1</v>
      </c>
      <c r="R2439" s="936">
        <v>0</v>
      </c>
      <c r="S2439" s="936">
        <v>1</v>
      </c>
      <c r="T2439" s="936">
        <v>0</v>
      </c>
    </row>
    <row r="2440" spans="1:20" outlineLevel="5">
      <c r="A2440" s="986" t="s">
        <v>1250</v>
      </c>
      <c r="B2440" s="986"/>
      <c r="C2440" s="986">
        <v>55</v>
      </c>
      <c r="D2440" s="987">
        <v>46243</v>
      </c>
      <c r="E2440" s="987">
        <v>46307</v>
      </c>
      <c r="F2440" s="987">
        <v>46247</v>
      </c>
      <c r="G2440" s="987"/>
      <c r="H2440" s="988">
        <v>12127.2</v>
      </c>
      <c r="I2440" s="988">
        <v>9821.76</v>
      </c>
      <c r="J2440" s="988">
        <v>12127.2</v>
      </c>
      <c r="K2440" s="989">
        <v>1</v>
      </c>
      <c r="L2440" s="989">
        <v>0.80989999999999995</v>
      </c>
      <c r="M2440" s="988">
        <v>96</v>
      </c>
      <c r="N2440" s="986">
        <v>96</v>
      </c>
      <c r="O2440" s="986">
        <v>82</v>
      </c>
      <c r="P2440" s="988"/>
      <c r="Q2440" s="986">
        <v>2</v>
      </c>
      <c r="R2440" s="986">
        <v>1</v>
      </c>
      <c r="S2440" s="986">
        <v>1</v>
      </c>
      <c r="T2440" s="986">
        <v>0</v>
      </c>
    </row>
    <row r="2441" spans="1:20" outlineLevel="6">
      <c r="A2441" s="936" t="s">
        <v>2318</v>
      </c>
      <c r="B2441" s="936" t="s">
        <v>1252</v>
      </c>
      <c r="C2441" s="936">
        <v>3</v>
      </c>
      <c r="D2441" s="937">
        <v>46243</v>
      </c>
      <c r="E2441" s="937">
        <v>46245</v>
      </c>
      <c r="F2441" s="937">
        <v>46247</v>
      </c>
      <c r="G2441" s="937">
        <v>46254</v>
      </c>
      <c r="H2441" s="937">
        <v>4442.3999999999996</v>
      </c>
      <c r="I2441" s="938">
        <v>4442.3999999999996</v>
      </c>
      <c r="J2441" s="938">
        <v>4442.3999999999996</v>
      </c>
      <c r="K2441" s="939">
        <v>1</v>
      </c>
      <c r="L2441" s="939">
        <v>1</v>
      </c>
      <c r="M2441" s="938">
        <v>48</v>
      </c>
      <c r="N2441" s="936">
        <v>48</v>
      </c>
      <c r="O2441" s="936">
        <v>48</v>
      </c>
      <c r="P2441" s="938" t="s">
        <v>364</v>
      </c>
      <c r="Q2441" s="936">
        <v>1</v>
      </c>
      <c r="R2441" s="936">
        <v>1</v>
      </c>
      <c r="S2441" s="936">
        <v>0</v>
      </c>
      <c r="T2441" s="936">
        <v>0</v>
      </c>
    </row>
    <row r="2442" spans="1:20" outlineLevel="6">
      <c r="A2442" s="936" t="s">
        <v>2319</v>
      </c>
      <c r="B2442" s="936" t="s">
        <v>1254</v>
      </c>
      <c r="C2442" s="936">
        <v>2</v>
      </c>
      <c r="D2442" s="937">
        <v>46306</v>
      </c>
      <c r="E2442" s="937">
        <v>46307</v>
      </c>
      <c r="F2442" s="937">
        <v>46285</v>
      </c>
      <c r="G2442" s="937"/>
      <c r="H2442" s="938">
        <v>7684.8</v>
      </c>
      <c r="I2442" s="938">
        <v>5379.36</v>
      </c>
      <c r="J2442" s="938">
        <v>7684.8</v>
      </c>
      <c r="K2442" s="939">
        <v>1</v>
      </c>
      <c r="L2442" s="939">
        <v>0.7</v>
      </c>
      <c r="M2442" s="938">
        <v>48</v>
      </c>
      <c r="N2442" s="936">
        <v>48</v>
      </c>
      <c r="O2442" s="936">
        <v>34</v>
      </c>
      <c r="P2442" s="938" t="s">
        <v>364</v>
      </c>
      <c r="Q2442" s="936">
        <v>1</v>
      </c>
      <c r="R2442" s="936">
        <v>0</v>
      </c>
      <c r="S2442" s="936">
        <v>1</v>
      </c>
      <c r="T2442" s="936">
        <v>0</v>
      </c>
    </row>
    <row r="2443" spans="1:20" outlineLevel="5">
      <c r="A2443" s="986" t="s">
        <v>1255</v>
      </c>
      <c r="B2443" s="986"/>
      <c r="C2443" s="986">
        <v>19</v>
      </c>
      <c r="D2443" s="987">
        <v>46246</v>
      </c>
      <c r="E2443" s="987">
        <v>46267</v>
      </c>
      <c r="F2443" s="987">
        <v>46225</v>
      </c>
      <c r="G2443" s="987"/>
      <c r="H2443" s="988">
        <v>55926</v>
      </c>
      <c r="I2443" s="988">
        <v>45016.2</v>
      </c>
      <c r="J2443" s="988">
        <v>55926</v>
      </c>
      <c r="K2443" s="989">
        <v>1</v>
      </c>
      <c r="L2443" s="989">
        <v>0.80489999999999995</v>
      </c>
      <c r="M2443" s="986">
        <v>128</v>
      </c>
      <c r="N2443" s="986">
        <v>128</v>
      </c>
      <c r="O2443" s="986">
        <v>118</v>
      </c>
      <c r="P2443" s="988"/>
      <c r="Q2443" s="986">
        <v>3</v>
      </c>
      <c r="R2443" s="986">
        <v>2</v>
      </c>
      <c r="S2443" s="986">
        <v>1</v>
      </c>
      <c r="T2443" s="986">
        <v>0</v>
      </c>
    </row>
    <row r="2444" spans="1:20" outlineLevel="6">
      <c r="A2444" s="1006" t="s">
        <v>2320</v>
      </c>
      <c r="B2444" s="1006" t="s">
        <v>1257</v>
      </c>
      <c r="C2444" s="1006">
        <v>2</v>
      </c>
      <c r="D2444" s="1007">
        <v>46246</v>
      </c>
      <c r="E2444" s="1007">
        <v>46247</v>
      </c>
      <c r="F2444" s="1007">
        <v>46225</v>
      </c>
      <c r="G2444" s="1007">
        <v>46275</v>
      </c>
      <c r="H2444" s="1008">
        <v>5702.4</v>
      </c>
      <c r="I2444" s="1008">
        <v>5702.4</v>
      </c>
      <c r="J2444" s="1008">
        <v>5702.4</v>
      </c>
      <c r="K2444" s="1009">
        <v>1</v>
      </c>
      <c r="L2444" s="1009">
        <v>1</v>
      </c>
      <c r="M2444" s="1008">
        <v>48</v>
      </c>
      <c r="N2444" s="1006">
        <v>48</v>
      </c>
      <c r="O2444" s="1006">
        <v>48</v>
      </c>
      <c r="P2444" s="1008" t="s">
        <v>364</v>
      </c>
      <c r="Q2444" s="1006">
        <v>1</v>
      </c>
      <c r="R2444" s="1006">
        <v>1</v>
      </c>
      <c r="S2444" s="1006">
        <v>0</v>
      </c>
      <c r="T2444" s="1006">
        <v>0</v>
      </c>
    </row>
    <row r="2445" spans="1:20" outlineLevel="6">
      <c r="A2445" s="936" t="s">
        <v>2321</v>
      </c>
      <c r="B2445" s="936" t="s">
        <v>1259</v>
      </c>
      <c r="C2445" s="936">
        <v>2</v>
      </c>
      <c r="D2445" s="937">
        <v>46249</v>
      </c>
      <c r="E2445" s="937">
        <v>46250</v>
      </c>
      <c r="F2445" s="937">
        <v>46226</v>
      </c>
      <c r="G2445" s="937">
        <v>46233</v>
      </c>
      <c r="H2445" s="938">
        <v>13857.6</v>
      </c>
      <c r="I2445" s="938">
        <v>13857.6</v>
      </c>
      <c r="J2445" s="938">
        <v>13857.6</v>
      </c>
      <c r="K2445" s="939">
        <v>1</v>
      </c>
      <c r="L2445" s="939">
        <v>1</v>
      </c>
      <c r="M2445" s="938">
        <v>48</v>
      </c>
      <c r="N2445" s="936">
        <v>48</v>
      </c>
      <c r="O2445" s="936">
        <v>48</v>
      </c>
      <c r="P2445" s="938" t="s">
        <v>364</v>
      </c>
      <c r="Q2445" s="936">
        <v>1</v>
      </c>
      <c r="R2445" s="936">
        <v>1</v>
      </c>
      <c r="S2445" s="936">
        <v>0</v>
      </c>
      <c r="T2445" s="936">
        <v>0</v>
      </c>
    </row>
    <row r="2446" spans="1:20" outlineLevel="6">
      <c r="A2446" s="936" t="s">
        <v>2322</v>
      </c>
      <c r="B2446" s="936" t="s">
        <v>1261</v>
      </c>
      <c r="C2446" s="936">
        <v>3</v>
      </c>
      <c r="D2446" s="937">
        <v>46265</v>
      </c>
      <c r="E2446" s="937">
        <v>46267</v>
      </c>
      <c r="F2446" s="937">
        <v>46288</v>
      </c>
      <c r="G2446" s="937"/>
      <c r="H2446" s="937">
        <v>36366</v>
      </c>
      <c r="I2446" s="938">
        <v>25456.2</v>
      </c>
      <c r="J2446" s="938">
        <v>36366</v>
      </c>
      <c r="K2446" s="939">
        <v>1</v>
      </c>
      <c r="L2446" s="939">
        <v>0.7</v>
      </c>
      <c r="M2446" s="936">
        <v>32</v>
      </c>
      <c r="N2446" s="936">
        <v>32</v>
      </c>
      <c r="O2446" s="936">
        <v>22</v>
      </c>
      <c r="P2446" s="938" t="s">
        <v>364</v>
      </c>
      <c r="Q2446" s="936">
        <v>1</v>
      </c>
      <c r="R2446" s="936">
        <v>0</v>
      </c>
      <c r="S2446" s="936">
        <v>1</v>
      </c>
      <c r="T2446" s="936">
        <v>0</v>
      </c>
    </row>
    <row r="2447" spans="1:20" outlineLevel="4">
      <c r="A2447" s="981" t="s">
        <v>1262</v>
      </c>
      <c r="B2447" s="981"/>
      <c r="C2447" s="981">
        <v>30</v>
      </c>
      <c r="D2447" s="982">
        <v>46249</v>
      </c>
      <c r="E2447" s="982">
        <v>46282</v>
      </c>
      <c r="F2447" s="982">
        <v>46225</v>
      </c>
      <c r="G2447" s="982">
        <v>46281</v>
      </c>
      <c r="H2447" s="982">
        <v>18247.32</v>
      </c>
      <c r="I2447" s="983">
        <v>18247.32</v>
      </c>
      <c r="J2447" s="983">
        <v>18247.32</v>
      </c>
      <c r="K2447" s="984">
        <v>1</v>
      </c>
      <c r="L2447" s="984">
        <v>1</v>
      </c>
      <c r="M2447" s="981">
        <v>208</v>
      </c>
      <c r="N2447" s="981">
        <v>208</v>
      </c>
      <c r="O2447" s="981">
        <v>208</v>
      </c>
      <c r="P2447" s="983"/>
      <c r="Q2447" s="981">
        <v>5</v>
      </c>
      <c r="R2447" s="981">
        <v>5</v>
      </c>
      <c r="S2447" s="981">
        <v>0</v>
      </c>
      <c r="T2447" s="981">
        <v>0</v>
      </c>
    </row>
    <row r="2448" spans="1:20" outlineLevel="5">
      <c r="A2448" s="936" t="s">
        <v>2323</v>
      </c>
      <c r="B2448" s="936" t="s">
        <v>1264</v>
      </c>
      <c r="C2448" s="936">
        <v>3</v>
      </c>
      <c r="D2448" s="937">
        <v>46249</v>
      </c>
      <c r="E2448" s="937">
        <v>46251</v>
      </c>
      <c r="F2448" s="937">
        <v>46225</v>
      </c>
      <c r="G2448" s="937">
        <v>46226</v>
      </c>
      <c r="H2448" s="937">
        <v>1983.6</v>
      </c>
      <c r="I2448" s="938">
        <v>1983.6</v>
      </c>
      <c r="J2448" s="938">
        <v>1983.6</v>
      </c>
      <c r="K2448" s="939">
        <v>1</v>
      </c>
      <c r="L2448" s="939">
        <v>1</v>
      </c>
      <c r="M2448" s="938">
        <v>48</v>
      </c>
      <c r="N2448" s="936">
        <v>48</v>
      </c>
      <c r="O2448" s="936">
        <v>48</v>
      </c>
      <c r="P2448" s="938" t="s">
        <v>364</v>
      </c>
      <c r="Q2448" s="936">
        <v>1</v>
      </c>
      <c r="R2448" s="936">
        <v>1</v>
      </c>
      <c r="S2448" s="936">
        <v>0</v>
      </c>
      <c r="T2448" s="936">
        <v>0</v>
      </c>
    </row>
    <row r="2449" spans="1:20" outlineLevel="5">
      <c r="A2449" s="936" t="s">
        <v>2327</v>
      </c>
      <c r="B2449" s="936" t="s">
        <v>1272</v>
      </c>
      <c r="C2449" s="936">
        <v>2</v>
      </c>
      <c r="D2449" s="937">
        <v>46271</v>
      </c>
      <c r="E2449" s="937">
        <v>46272</v>
      </c>
      <c r="F2449" s="937">
        <v>46254</v>
      </c>
      <c r="G2449" s="937">
        <v>46281</v>
      </c>
      <c r="H2449" s="937">
        <v>7337.52</v>
      </c>
      <c r="I2449" s="938">
        <v>7337.52</v>
      </c>
      <c r="J2449" s="938">
        <v>7337.52</v>
      </c>
      <c r="K2449" s="939">
        <v>1</v>
      </c>
      <c r="L2449" s="939">
        <v>1</v>
      </c>
      <c r="M2449" s="938">
        <v>40</v>
      </c>
      <c r="N2449" s="936">
        <v>40</v>
      </c>
      <c r="O2449" s="936">
        <v>40</v>
      </c>
      <c r="P2449" s="938" t="s">
        <v>364</v>
      </c>
      <c r="Q2449" s="936">
        <v>1</v>
      </c>
      <c r="R2449" s="936">
        <v>1</v>
      </c>
      <c r="S2449" s="936">
        <v>0</v>
      </c>
      <c r="T2449" s="936">
        <v>0</v>
      </c>
    </row>
    <row r="2450" spans="1:20" outlineLevel="5">
      <c r="A2450" s="996" t="s">
        <v>2325</v>
      </c>
      <c r="B2450" s="996" t="s">
        <v>1268</v>
      </c>
      <c r="C2450" s="996">
        <v>3</v>
      </c>
      <c r="D2450" s="997">
        <v>46273</v>
      </c>
      <c r="E2450" s="997">
        <v>46275</v>
      </c>
      <c r="F2450" s="997">
        <v>46254</v>
      </c>
      <c r="G2450" s="997">
        <v>46281</v>
      </c>
      <c r="H2450" s="998">
        <v>1983.6</v>
      </c>
      <c r="I2450" s="998">
        <v>1983.6</v>
      </c>
      <c r="J2450" s="998">
        <v>1983.6</v>
      </c>
      <c r="K2450" s="999">
        <v>1</v>
      </c>
      <c r="L2450" s="999">
        <v>1</v>
      </c>
      <c r="M2450" s="998">
        <v>32</v>
      </c>
      <c r="N2450" s="996">
        <v>32</v>
      </c>
      <c r="O2450" s="996">
        <v>32</v>
      </c>
      <c r="P2450" s="998" t="s">
        <v>364</v>
      </c>
      <c r="Q2450" s="996">
        <v>1</v>
      </c>
      <c r="R2450" s="996">
        <v>1</v>
      </c>
      <c r="S2450" s="996">
        <v>0</v>
      </c>
      <c r="T2450" s="996">
        <v>0</v>
      </c>
    </row>
    <row r="2451" spans="1:20" outlineLevel="5">
      <c r="A2451" s="936" t="s">
        <v>2326</v>
      </c>
      <c r="B2451" s="936" t="s">
        <v>1270</v>
      </c>
      <c r="C2451" s="936">
        <v>3</v>
      </c>
      <c r="D2451" s="937">
        <v>46277</v>
      </c>
      <c r="E2451" s="937">
        <v>46279</v>
      </c>
      <c r="F2451" s="937">
        <v>46254</v>
      </c>
      <c r="G2451" s="937">
        <v>46281</v>
      </c>
      <c r="H2451" s="938">
        <v>4959</v>
      </c>
      <c r="I2451" s="938">
        <v>4959</v>
      </c>
      <c r="J2451" s="938">
        <v>4959</v>
      </c>
      <c r="K2451" s="939">
        <v>1</v>
      </c>
      <c r="L2451" s="939">
        <v>1</v>
      </c>
      <c r="M2451" s="938">
        <v>40</v>
      </c>
      <c r="N2451" s="936">
        <v>40</v>
      </c>
      <c r="O2451" s="936">
        <v>40</v>
      </c>
      <c r="P2451" s="938" t="s">
        <v>364</v>
      </c>
      <c r="Q2451" s="936">
        <v>1</v>
      </c>
      <c r="R2451" s="936">
        <v>1</v>
      </c>
      <c r="S2451" s="936">
        <v>0</v>
      </c>
      <c r="T2451" s="936">
        <v>0</v>
      </c>
    </row>
    <row r="2452" spans="1:20" outlineLevel="5">
      <c r="A2452" s="936" t="s">
        <v>2324</v>
      </c>
      <c r="B2452" s="936" t="s">
        <v>1266</v>
      </c>
      <c r="C2452" s="936">
        <v>3</v>
      </c>
      <c r="D2452" s="937">
        <v>46280</v>
      </c>
      <c r="E2452" s="937">
        <v>46282</v>
      </c>
      <c r="F2452" s="937">
        <v>46254</v>
      </c>
      <c r="G2452" s="937">
        <v>46281</v>
      </c>
      <c r="H2452" s="937">
        <v>1983.6</v>
      </c>
      <c r="I2452" s="938">
        <v>1983.6</v>
      </c>
      <c r="J2452" s="938">
        <v>1983.6</v>
      </c>
      <c r="K2452" s="939">
        <v>1</v>
      </c>
      <c r="L2452" s="939">
        <v>1</v>
      </c>
      <c r="M2452" s="938">
        <v>48</v>
      </c>
      <c r="N2452" s="936">
        <v>48</v>
      </c>
      <c r="O2452" s="936">
        <v>48</v>
      </c>
      <c r="P2452" s="938" t="s">
        <v>364</v>
      </c>
      <c r="Q2452" s="936">
        <v>1</v>
      </c>
      <c r="R2452" s="936">
        <v>1</v>
      </c>
      <c r="S2452" s="936">
        <v>0</v>
      </c>
      <c r="T2452" s="936">
        <v>0</v>
      </c>
    </row>
    <row r="2453" spans="1:20" outlineLevel="1">
      <c r="A2453" s="955" t="s">
        <v>1273</v>
      </c>
      <c r="B2453" s="955"/>
      <c r="C2453" s="955">
        <v>172</v>
      </c>
      <c r="D2453" s="956">
        <v>46167</v>
      </c>
      <c r="E2453" s="956">
        <v>46372</v>
      </c>
      <c r="F2453" s="956">
        <v>46167</v>
      </c>
      <c r="G2453" s="956"/>
      <c r="H2453" s="957">
        <v>34073.4</v>
      </c>
      <c r="I2453" s="957">
        <v>210119.32</v>
      </c>
      <c r="J2453" s="957">
        <v>1135780.1000000001</v>
      </c>
      <c r="K2453" s="958">
        <v>0.03</v>
      </c>
      <c r="L2453" s="958">
        <v>0.185</v>
      </c>
      <c r="M2453" s="955">
        <v>384</v>
      </c>
      <c r="N2453" s="955">
        <v>11</v>
      </c>
      <c r="O2453" s="955">
        <v>62</v>
      </c>
      <c r="P2453" s="957"/>
      <c r="Q2453" s="955">
        <v>7</v>
      </c>
      <c r="R2453" s="955">
        <v>1</v>
      </c>
      <c r="S2453" s="955">
        <v>2</v>
      </c>
      <c r="T2453" s="955">
        <v>4</v>
      </c>
    </row>
    <row r="2454" spans="1:20" outlineLevel="2">
      <c r="A2454" s="936" t="s">
        <v>2328</v>
      </c>
      <c r="B2454" s="936" t="s">
        <v>3262</v>
      </c>
      <c r="C2454" s="936">
        <v>23</v>
      </c>
      <c r="D2454" s="937">
        <v>46167</v>
      </c>
      <c r="E2454" s="937">
        <v>46197</v>
      </c>
      <c r="F2454" s="937">
        <v>46167</v>
      </c>
      <c r="G2454" s="937">
        <v>46197</v>
      </c>
      <c r="H2454" s="938">
        <v>34073.4</v>
      </c>
      <c r="I2454" s="938">
        <v>34073.4</v>
      </c>
      <c r="J2454" s="938">
        <v>34073.4</v>
      </c>
      <c r="K2454" s="939">
        <v>1</v>
      </c>
      <c r="L2454" s="939">
        <v>1</v>
      </c>
      <c r="M2454" s="936">
        <v>11</v>
      </c>
      <c r="N2454" s="936">
        <v>11</v>
      </c>
      <c r="O2454" s="936">
        <v>11</v>
      </c>
      <c r="P2454" s="938" t="s">
        <v>364</v>
      </c>
      <c r="Q2454" s="936">
        <v>1</v>
      </c>
      <c r="R2454" s="936">
        <v>1</v>
      </c>
      <c r="S2454" s="936">
        <v>0</v>
      </c>
      <c r="T2454" s="936">
        <v>0</v>
      </c>
    </row>
    <row r="2455" spans="1:20" outlineLevel="2">
      <c r="A2455" s="936" t="s">
        <v>2329</v>
      </c>
      <c r="B2455" s="936" t="s">
        <v>1276</v>
      </c>
      <c r="C2455" s="936">
        <v>15</v>
      </c>
      <c r="D2455" s="937">
        <v>46348</v>
      </c>
      <c r="E2455" s="937">
        <v>46364</v>
      </c>
      <c r="F2455" s="937">
        <v>46288</v>
      </c>
      <c r="G2455" s="937"/>
      <c r="H2455" s="937">
        <v>0</v>
      </c>
      <c r="I2455" s="938">
        <v>22715.599999999999</v>
      </c>
      <c r="J2455" s="938">
        <v>113578.01</v>
      </c>
      <c r="K2455" s="939">
        <v>0</v>
      </c>
      <c r="L2455" s="939">
        <v>0.2</v>
      </c>
      <c r="M2455" s="936">
        <v>0</v>
      </c>
      <c r="N2455" s="936">
        <v>0</v>
      </c>
      <c r="O2455" s="936">
        <v>0</v>
      </c>
      <c r="P2455" s="938" t="s">
        <v>367</v>
      </c>
      <c r="Q2455" s="936">
        <v>1</v>
      </c>
      <c r="R2455" s="936">
        <v>0</v>
      </c>
      <c r="S2455" s="936">
        <v>1</v>
      </c>
      <c r="T2455" s="936">
        <v>0</v>
      </c>
    </row>
    <row r="2456" spans="1:20" outlineLevel="2">
      <c r="A2456" s="936" t="s">
        <v>3479</v>
      </c>
      <c r="B2456" s="936" t="s">
        <v>3264</v>
      </c>
      <c r="C2456" s="936">
        <v>11</v>
      </c>
      <c r="D2456" s="937">
        <v>46348</v>
      </c>
      <c r="E2456" s="937">
        <v>46359</v>
      </c>
      <c r="F2456" s="937">
        <v>46240</v>
      </c>
      <c r="G2456" s="937"/>
      <c r="H2456" s="937">
        <v>0</v>
      </c>
      <c r="I2456" s="937">
        <v>153330.31</v>
      </c>
      <c r="J2456" s="938">
        <v>306660.63</v>
      </c>
      <c r="K2456" s="939">
        <v>0</v>
      </c>
      <c r="L2456" s="939">
        <v>0.5</v>
      </c>
      <c r="M2456" s="936">
        <v>101</v>
      </c>
      <c r="N2456" s="936">
        <v>0</v>
      </c>
      <c r="O2456" s="936">
        <v>50</v>
      </c>
      <c r="P2456" s="938" t="s">
        <v>367</v>
      </c>
      <c r="Q2456" s="936">
        <v>1</v>
      </c>
      <c r="R2456" s="936">
        <v>0</v>
      </c>
      <c r="S2456" s="936">
        <v>1</v>
      </c>
      <c r="T2456" s="936">
        <v>0</v>
      </c>
    </row>
    <row r="2457" spans="1:20" outlineLevel="2">
      <c r="A2457" s="936" t="s">
        <v>2330</v>
      </c>
      <c r="B2457" s="936" t="s">
        <v>1278</v>
      </c>
      <c r="C2457" s="936">
        <v>2</v>
      </c>
      <c r="D2457" s="937">
        <v>46361</v>
      </c>
      <c r="E2457" s="937">
        <v>46362</v>
      </c>
      <c r="F2457" s="936"/>
      <c r="G2457" s="937"/>
      <c r="H2457" s="937">
        <v>0</v>
      </c>
      <c r="I2457" s="937">
        <v>0</v>
      </c>
      <c r="J2457" s="938">
        <v>227156.02</v>
      </c>
      <c r="K2457" s="939">
        <v>0</v>
      </c>
      <c r="L2457" s="939">
        <v>0</v>
      </c>
      <c r="M2457" s="936">
        <v>136</v>
      </c>
      <c r="N2457" s="936">
        <v>0</v>
      </c>
      <c r="O2457" s="936">
        <v>0</v>
      </c>
      <c r="P2457" s="938" t="s">
        <v>367</v>
      </c>
      <c r="Q2457" s="936">
        <v>1</v>
      </c>
      <c r="R2457" s="936">
        <v>0</v>
      </c>
      <c r="S2457" s="936">
        <v>0</v>
      </c>
      <c r="T2457" s="936">
        <v>1</v>
      </c>
    </row>
    <row r="2458" spans="1:20" outlineLevel="2">
      <c r="A2458" s="936" t="s">
        <v>2331</v>
      </c>
      <c r="B2458" s="936" t="s">
        <v>1280</v>
      </c>
      <c r="C2458" s="936">
        <v>7</v>
      </c>
      <c r="D2458" s="937">
        <v>46363</v>
      </c>
      <c r="E2458" s="937">
        <v>46370</v>
      </c>
      <c r="F2458" s="936"/>
      <c r="G2458" s="936"/>
      <c r="H2458" s="936">
        <v>0</v>
      </c>
      <c r="I2458" s="936">
        <v>0</v>
      </c>
      <c r="J2458" s="938">
        <v>227156.02</v>
      </c>
      <c r="K2458" s="939">
        <v>0</v>
      </c>
      <c r="L2458" s="939">
        <v>0</v>
      </c>
      <c r="M2458" s="936">
        <v>136</v>
      </c>
      <c r="N2458" s="936">
        <v>0</v>
      </c>
      <c r="O2458" s="936">
        <v>0</v>
      </c>
      <c r="P2458" s="936" t="s">
        <v>367</v>
      </c>
      <c r="Q2458" s="936">
        <v>1</v>
      </c>
      <c r="R2458" s="936">
        <v>0</v>
      </c>
      <c r="S2458" s="936">
        <v>0</v>
      </c>
      <c r="T2458" s="936">
        <v>1</v>
      </c>
    </row>
    <row r="2459" spans="1:20" outlineLevel="2">
      <c r="A2459" s="936" t="s">
        <v>2332</v>
      </c>
      <c r="B2459" s="936" t="s">
        <v>1282</v>
      </c>
      <c r="C2459" s="936">
        <v>1</v>
      </c>
      <c r="D2459" s="937">
        <v>46371</v>
      </c>
      <c r="E2459" s="937">
        <v>46371</v>
      </c>
      <c r="F2459" s="936"/>
      <c r="G2459" s="936"/>
      <c r="H2459" s="936">
        <v>0</v>
      </c>
      <c r="I2459" s="936">
        <v>0</v>
      </c>
      <c r="J2459" s="938">
        <v>113578.01</v>
      </c>
      <c r="K2459" s="939">
        <v>0</v>
      </c>
      <c r="L2459" s="939">
        <v>0</v>
      </c>
      <c r="M2459" s="936">
        <v>0</v>
      </c>
      <c r="N2459" s="936">
        <v>0</v>
      </c>
      <c r="O2459" s="936">
        <v>0</v>
      </c>
      <c r="P2459" s="936" t="s">
        <v>367</v>
      </c>
      <c r="Q2459" s="936">
        <v>1</v>
      </c>
      <c r="R2459" s="936">
        <v>0</v>
      </c>
      <c r="S2459" s="936">
        <v>0</v>
      </c>
      <c r="T2459" s="936">
        <v>1</v>
      </c>
    </row>
    <row r="2460" spans="1:20" outlineLevel="2">
      <c r="A2460" s="936" t="s">
        <v>2333</v>
      </c>
      <c r="B2460" s="936" t="s">
        <v>1284</v>
      </c>
      <c r="C2460" s="936">
        <v>1</v>
      </c>
      <c r="D2460" s="937">
        <v>46372</v>
      </c>
      <c r="E2460" s="937">
        <v>46372</v>
      </c>
      <c r="F2460" s="936"/>
      <c r="G2460" s="936"/>
      <c r="H2460" s="936">
        <v>0</v>
      </c>
      <c r="I2460" s="936">
        <v>0</v>
      </c>
      <c r="J2460" s="938">
        <v>113578.01</v>
      </c>
      <c r="K2460" s="939">
        <v>0</v>
      </c>
      <c r="L2460" s="939">
        <v>0</v>
      </c>
      <c r="M2460" s="936">
        <v>0</v>
      </c>
      <c r="N2460" s="936">
        <v>0</v>
      </c>
      <c r="O2460" s="936">
        <v>0</v>
      </c>
      <c r="P2460" s="936" t="s">
        <v>367</v>
      </c>
      <c r="Q2460" s="936">
        <v>1</v>
      </c>
      <c r="R2460" s="936">
        <v>0</v>
      </c>
      <c r="S2460" s="936">
        <v>0</v>
      </c>
      <c r="T2460" s="93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398AF-6817-4CA9-BBCE-AF03969E141B}">
  <sheetPr>
    <tabColor theme="7" tint="0.79995117038483843"/>
    <outlinePr summaryBelow="0"/>
  </sheetPr>
  <dimension ref="A1:T2460"/>
  <sheetViews>
    <sheetView workbookViewId="0"/>
  </sheetViews>
  <sheetFormatPr defaultRowHeight="14.4" outlineLevelRow="6"/>
  <cols>
    <col min="1" max="1" width="54.77734375" customWidth="1"/>
    <col min="2" max="2" width="47.21875" customWidth="1"/>
    <col min="3" max="3" width="21.88671875" bestFit="1" customWidth="1"/>
    <col min="4" max="4" width="17.5546875" bestFit="1" customWidth="1"/>
    <col min="5" max="5" width="18.6640625" bestFit="1" customWidth="1"/>
    <col min="6" max="6" width="13.5546875" bestFit="1" customWidth="1"/>
    <col min="7" max="7" width="14.6640625" bestFit="1" customWidth="1"/>
    <col min="8" max="8" width="21.6640625" bestFit="1" customWidth="1"/>
    <col min="9" max="9" width="20.33203125" bestFit="1" customWidth="1"/>
    <col min="10" max="10" width="22.5546875" bestFit="1" customWidth="1"/>
    <col min="11" max="11" width="24.33203125" bestFit="1" customWidth="1"/>
    <col min="12" max="12" width="28.44140625" bestFit="1" customWidth="1"/>
    <col min="13" max="13" width="24.109375" bestFit="1" customWidth="1"/>
    <col min="14" max="14" width="29.21875" bestFit="1" customWidth="1"/>
    <col min="15" max="15" width="28" bestFit="1" customWidth="1"/>
    <col min="16" max="16" width="8.77734375" customWidth="1"/>
    <col min="17" max="17" width="16.109375" bestFit="1" customWidth="1"/>
    <col min="18" max="18" width="31.109375" bestFit="1" customWidth="1"/>
    <col min="19" max="19" width="31.21875" bestFit="1" customWidth="1"/>
    <col min="20" max="20" width="31.88671875" bestFit="1" customWidth="1"/>
  </cols>
  <sheetData>
    <row r="1" spans="1:20" ht="18">
      <c r="A1" s="935" t="s">
        <v>340</v>
      </c>
      <c r="B1" s="935" t="s">
        <v>341</v>
      </c>
      <c r="C1" s="935" t="s">
        <v>342</v>
      </c>
      <c r="D1" s="935" t="s">
        <v>343</v>
      </c>
      <c r="E1" s="935" t="s">
        <v>344</v>
      </c>
      <c r="F1" s="935" t="s">
        <v>345</v>
      </c>
      <c r="G1" s="935" t="s">
        <v>346</v>
      </c>
      <c r="H1" s="935" t="s">
        <v>347</v>
      </c>
      <c r="I1" s="935" t="s">
        <v>348</v>
      </c>
      <c r="J1" s="935" t="s">
        <v>349</v>
      </c>
      <c r="K1" s="935" t="s">
        <v>350</v>
      </c>
      <c r="L1" s="935" t="s">
        <v>351</v>
      </c>
      <c r="M1" s="935" t="s">
        <v>352</v>
      </c>
      <c r="N1" s="935" t="s">
        <v>353</v>
      </c>
      <c r="O1" s="935" t="s">
        <v>354</v>
      </c>
      <c r="P1" s="935" t="s">
        <v>355</v>
      </c>
      <c r="Q1" s="935" t="s">
        <v>356</v>
      </c>
      <c r="R1" s="935" t="s">
        <v>357</v>
      </c>
      <c r="S1" s="935" t="s">
        <v>358</v>
      </c>
      <c r="T1" s="935" t="s">
        <v>359</v>
      </c>
    </row>
    <row r="2" spans="1:20" ht="15.6">
      <c r="A2" s="941" t="s">
        <v>3600</v>
      </c>
      <c r="B2" s="941"/>
      <c r="C2" s="941">
        <v>250</v>
      </c>
      <c r="D2" s="942">
        <v>46070</v>
      </c>
      <c r="E2" s="942">
        <v>46372</v>
      </c>
      <c r="F2" s="942">
        <v>46070</v>
      </c>
      <c r="G2" s="942"/>
      <c r="H2" s="943">
        <v>27323137.93</v>
      </c>
      <c r="I2" s="943">
        <v>23227345.379999999</v>
      </c>
      <c r="J2" s="943">
        <v>35709993</v>
      </c>
      <c r="K2" s="944">
        <v>0.76880000000000004</v>
      </c>
      <c r="L2" s="944">
        <v>0.65359999999999996</v>
      </c>
      <c r="M2" s="943">
        <v>33340</v>
      </c>
      <c r="N2" s="941">
        <v>25456</v>
      </c>
      <c r="O2" s="941">
        <v>22804</v>
      </c>
      <c r="P2" s="943"/>
      <c r="Q2" s="941">
        <v>1929</v>
      </c>
      <c r="R2" s="941">
        <v>1591</v>
      </c>
      <c r="S2" s="941">
        <v>205</v>
      </c>
      <c r="T2" s="941">
        <v>133</v>
      </c>
    </row>
    <row r="3" spans="1:20">
      <c r="A3" s="945" t="s">
        <v>360</v>
      </c>
      <c r="B3" s="945"/>
      <c r="C3" s="945">
        <v>250</v>
      </c>
      <c r="D3" s="946">
        <v>46070</v>
      </c>
      <c r="E3" s="946">
        <v>46372</v>
      </c>
      <c r="F3" s="946">
        <v>46070</v>
      </c>
      <c r="G3" s="946"/>
      <c r="H3" s="946">
        <v>0</v>
      </c>
      <c r="I3" s="945">
        <v>0</v>
      </c>
      <c r="J3" s="946">
        <v>0</v>
      </c>
      <c r="K3" s="949">
        <v>0</v>
      </c>
      <c r="L3" s="949">
        <v>0</v>
      </c>
      <c r="M3" s="945">
        <v>10000</v>
      </c>
      <c r="N3" s="945">
        <v>7700</v>
      </c>
      <c r="O3" s="945">
        <v>7050</v>
      </c>
      <c r="P3" s="945"/>
      <c r="Q3" s="945">
        <v>10</v>
      </c>
      <c r="R3" s="945">
        <v>4</v>
      </c>
      <c r="S3" s="945">
        <v>1</v>
      </c>
      <c r="T3" s="945">
        <v>5</v>
      </c>
    </row>
    <row r="4" spans="1:20" outlineLevel="1">
      <c r="A4" s="955" t="s">
        <v>361</v>
      </c>
      <c r="B4" s="955"/>
      <c r="C4" s="955">
        <v>250</v>
      </c>
      <c r="D4" s="956">
        <v>46070</v>
      </c>
      <c r="E4" s="956">
        <v>46372</v>
      </c>
      <c r="F4" s="956">
        <v>46070</v>
      </c>
      <c r="G4" s="956"/>
      <c r="H4" s="956">
        <v>0</v>
      </c>
      <c r="I4" s="955">
        <v>0</v>
      </c>
      <c r="J4" s="956">
        <v>0</v>
      </c>
      <c r="K4" s="958">
        <v>0</v>
      </c>
      <c r="L4" s="958">
        <v>0</v>
      </c>
      <c r="M4" s="955">
        <v>10000</v>
      </c>
      <c r="N4" s="955">
        <v>7700</v>
      </c>
      <c r="O4" s="955">
        <v>7050</v>
      </c>
      <c r="P4" s="955"/>
      <c r="Q4" s="955">
        <v>4</v>
      </c>
      <c r="R4" s="955">
        <v>2</v>
      </c>
      <c r="S4" s="955">
        <v>1</v>
      </c>
      <c r="T4" s="955">
        <v>1</v>
      </c>
    </row>
    <row r="5" spans="1:20" outlineLevel="2">
      <c r="A5" s="936" t="s">
        <v>362</v>
      </c>
      <c r="B5" s="936" t="s">
        <v>363</v>
      </c>
      <c r="C5" s="936">
        <v>0</v>
      </c>
      <c r="D5" s="937">
        <v>46070</v>
      </c>
      <c r="E5" s="937"/>
      <c r="F5" s="937">
        <v>46070</v>
      </c>
      <c r="G5" s="937"/>
      <c r="H5" s="936">
        <v>0</v>
      </c>
      <c r="I5" s="936">
        <v>0</v>
      </c>
      <c r="J5" s="936">
        <v>0</v>
      </c>
      <c r="K5" s="939">
        <v>1</v>
      </c>
      <c r="L5" s="939">
        <v>1</v>
      </c>
      <c r="M5" s="936">
        <v>0</v>
      </c>
      <c r="N5" s="936">
        <v>0</v>
      </c>
      <c r="O5" s="936">
        <v>0</v>
      </c>
      <c r="P5" s="936" t="s">
        <v>364</v>
      </c>
      <c r="Q5" s="936">
        <v>1</v>
      </c>
      <c r="R5" s="936">
        <v>1</v>
      </c>
      <c r="S5" s="936">
        <v>0</v>
      </c>
      <c r="T5" s="936">
        <v>0</v>
      </c>
    </row>
    <row r="6" spans="1:20" outlineLevel="2">
      <c r="A6" s="936" t="s">
        <v>368</v>
      </c>
      <c r="B6" s="936" t="s">
        <v>3045</v>
      </c>
      <c r="C6" s="936">
        <v>101</v>
      </c>
      <c r="D6" s="937">
        <v>46070</v>
      </c>
      <c r="E6" s="939">
        <v>46197</v>
      </c>
      <c r="F6" s="937">
        <v>46070</v>
      </c>
      <c r="G6" s="936">
        <v>46197</v>
      </c>
      <c r="H6" s="937">
        <v>0</v>
      </c>
      <c r="I6" s="936">
        <v>0</v>
      </c>
      <c r="J6" s="937">
        <v>0</v>
      </c>
      <c r="K6" s="939">
        <v>1</v>
      </c>
      <c r="L6" s="939">
        <v>1</v>
      </c>
      <c r="M6" s="936">
        <v>4100</v>
      </c>
      <c r="N6" s="936">
        <v>4100</v>
      </c>
      <c r="O6" s="936">
        <v>4100</v>
      </c>
      <c r="P6" s="936" t="s">
        <v>364</v>
      </c>
      <c r="Q6" s="936">
        <v>1</v>
      </c>
      <c r="R6" s="936">
        <v>1</v>
      </c>
      <c r="S6" s="936">
        <v>0</v>
      </c>
      <c r="T6" s="936">
        <v>0</v>
      </c>
    </row>
    <row r="7" spans="1:20" outlineLevel="2">
      <c r="A7" s="936" t="s">
        <v>3046</v>
      </c>
      <c r="B7" s="936" t="s">
        <v>3047</v>
      </c>
      <c r="C7" s="936">
        <v>148</v>
      </c>
      <c r="D7" s="937">
        <v>46198</v>
      </c>
      <c r="E7" s="937">
        <v>46371</v>
      </c>
      <c r="F7" s="937">
        <v>46204</v>
      </c>
      <c r="G7" s="937"/>
      <c r="H7" s="937">
        <v>0</v>
      </c>
      <c r="I7" s="936">
        <v>0</v>
      </c>
      <c r="J7" s="936">
        <v>0</v>
      </c>
      <c r="K7" s="939">
        <v>0.61019999999999996</v>
      </c>
      <c r="L7" s="939">
        <v>0.5</v>
      </c>
      <c r="M7" s="936">
        <v>5900</v>
      </c>
      <c r="N7" s="936">
        <v>3600</v>
      </c>
      <c r="O7" s="936">
        <v>2950</v>
      </c>
      <c r="P7" s="936" t="s">
        <v>367</v>
      </c>
      <c r="Q7" s="936">
        <v>1</v>
      </c>
      <c r="R7" s="936">
        <v>0</v>
      </c>
      <c r="S7" s="936">
        <v>1</v>
      </c>
      <c r="T7" s="936">
        <v>0</v>
      </c>
    </row>
    <row r="8" spans="1:20" outlineLevel="2">
      <c r="A8" s="936" t="s">
        <v>365</v>
      </c>
      <c r="B8" s="936" t="s">
        <v>366</v>
      </c>
      <c r="C8" s="936">
        <v>0</v>
      </c>
      <c r="D8" s="939"/>
      <c r="E8" s="937">
        <v>46372</v>
      </c>
      <c r="F8" s="936"/>
      <c r="G8" s="937"/>
      <c r="H8" s="937">
        <v>0</v>
      </c>
      <c r="I8" s="936">
        <v>0</v>
      </c>
      <c r="J8" s="937">
        <v>0</v>
      </c>
      <c r="K8" s="940">
        <v>0</v>
      </c>
      <c r="L8" s="939">
        <v>0</v>
      </c>
      <c r="M8" s="936">
        <v>0</v>
      </c>
      <c r="N8" s="936">
        <v>0</v>
      </c>
      <c r="O8" s="936">
        <v>0</v>
      </c>
      <c r="P8" s="936" t="s">
        <v>367</v>
      </c>
      <c r="Q8" s="936">
        <v>1</v>
      </c>
      <c r="R8" s="936">
        <v>0</v>
      </c>
      <c r="S8" s="936">
        <v>0</v>
      </c>
      <c r="T8" s="936">
        <v>1</v>
      </c>
    </row>
    <row r="9" spans="1:20" outlineLevel="1">
      <c r="A9" s="955" t="s">
        <v>369</v>
      </c>
      <c r="B9" s="955"/>
      <c r="C9" s="955">
        <v>188</v>
      </c>
      <c r="D9" s="956">
        <v>46147</v>
      </c>
      <c r="E9" s="956">
        <v>46372</v>
      </c>
      <c r="F9" s="956">
        <v>46147</v>
      </c>
      <c r="G9" s="956"/>
      <c r="H9" s="956">
        <v>0</v>
      </c>
      <c r="I9" s="955">
        <v>0</v>
      </c>
      <c r="J9" s="956">
        <v>0</v>
      </c>
      <c r="K9" s="958">
        <v>0</v>
      </c>
      <c r="L9" s="958">
        <v>0</v>
      </c>
      <c r="M9" s="955">
        <v>0</v>
      </c>
      <c r="N9" s="955">
        <v>0</v>
      </c>
      <c r="O9" s="955">
        <v>0</v>
      </c>
      <c r="P9" s="955"/>
      <c r="Q9" s="955">
        <v>6</v>
      </c>
      <c r="R9" s="955">
        <v>2</v>
      </c>
      <c r="S9" s="955">
        <v>0</v>
      </c>
      <c r="T9" s="955">
        <v>4</v>
      </c>
    </row>
    <row r="10" spans="1:20" outlineLevel="2">
      <c r="A10" s="936" t="s">
        <v>372</v>
      </c>
      <c r="B10" s="936" t="s">
        <v>373</v>
      </c>
      <c r="C10" s="936">
        <v>0</v>
      </c>
      <c r="D10" s="939"/>
      <c r="E10" s="937">
        <v>46147</v>
      </c>
      <c r="F10" s="936"/>
      <c r="G10" s="937">
        <v>46147</v>
      </c>
      <c r="H10" s="937">
        <v>0</v>
      </c>
      <c r="I10" s="936">
        <v>0</v>
      </c>
      <c r="J10" s="937">
        <v>0</v>
      </c>
      <c r="K10" s="939">
        <v>1</v>
      </c>
      <c r="L10" s="939">
        <v>1</v>
      </c>
      <c r="M10" s="936">
        <v>0</v>
      </c>
      <c r="N10" s="936">
        <v>0</v>
      </c>
      <c r="O10" s="936">
        <v>0</v>
      </c>
      <c r="P10" s="936" t="s">
        <v>364</v>
      </c>
      <c r="Q10" s="936">
        <v>1</v>
      </c>
      <c r="R10" s="936">
        <v>1</v>
      </c>
      <c r="S10" s="936">
        <v>0</v>
      </c>
      <c r="T10" s="936">
        <v>0</v>
      </c>
    </row>
    <row r="11" spans="1:20" outlineLevel="2">
      <c r="A11" s="936" t="s">
        <v>370</v>
      </c>
      <c r="B11" s="936" t="s">
        <v>371</v>
      </c>
      <c r="C11" s="936">
        <v>0</v>
      </c>
      <c r="D11" s="939"/>
      <c r="E11" s="937">
        <v>46238</v>
      </c>
      <c r="F11" s="936"/>
      <c r="G11" s="937">
        <v>46281</v>
      </c>
      <c r="H11" s="937">
        <v>0</v>
      </c>
      <c r="I11" s="936">
        <v>0</v>
      </c>
      <c r="J11" s="936">
        <v>0</v>
      </c>
      <c r="K11" s="939">
        <v>1</v>
      </c>
      <c r="L11" s="939">
        <v>1</v>
      </c>
      <c r="M11" s="936">
        <v>0</v>
      </c>
      <c r="N11" s="936">
        <v>0</v>
      </c>
      <c r="O11" s="936">
        <v>0</v>
      </c>
      <c r="P11" s="936" t="s">
        <v>364</v>
      </c>
      <c r="Q11" s="936">
        <v>1</v>
      </c>
      <c r="R11" s="936">
        <v>1</v>
      </c>
      <c r="S11" s="936">
        <v>0</v>
      </c>
      <c r="T11" s="936">
        <v>0</v>
      </c>
    </row>
    <row r="12" spans="1:20" outlineLevel="2">
      <c r="A12" s="936" t="s">
        <v>374</v>
      </c>
      <c r="B12" s="936" t="s">
        <v>375</v>
      </c>
      <c r="C12" s="936">
        <v>0</v>
      </c>
      <c r="D12" s="939"/>
      <c r="E12" s="937">
        <v>46323</v>
      </c>
      <c r="F12" s="936"/>
      <c r="G12" s="936"/>
      <c r="H12" s="937">
        <v>0</v>
      </c>
      <c r="I12" s="936">
        <v>0</v>
      </c>
      <c r="J12" s="937">
        <v>0</v>
      </c>
      <c r="K12" s="939">
        <v>0</v>
      </c>
      <c r="L12" s="939">
        <v>0</v>
      </c>
      <c r="M12" s="936">
        <v>0</v>
      </c>
      <c r="N12" s="936">
        <v>0</v>
      </c>
      <c r="O12" s="936">
        <v>0</v>
      </c>
      <c r="P12" s="936" t="s">
        <v>367</v>
      </c>
      <c r="Q12" s="936">
        <v>1</v>
      </c>
      <c r="R12" s="936">
        <v>0</v>
      </c>
      <c r="S12" s="936">
        <v>0</v>
      </c>
      <c r="T12" s="936">
        <v>1</v>
      </c>
    </row>
    <row r="13" spans="1:20" outlineLevel="2">
      <c r="A13" s="936" t="s">
        <v>378</v>
      </c>
      <c r="B13" s="936" t="s">
        <v>379</v>
      </c>
      <c r="C13" s="936">
        <v>0</v>
      </c>
      <c r="D13" s="939"/>
      <c r="E13" s="937">
        <v>46363</v>
      </c>
      <c r="F13" s="936"/>
      <c r="G13" s="936"/>
      <c r="H13" s="937">
        <v>0</v>
      </c>
      <c r="I13" s="936">
        <v>0</v>
      </c>
      <c r="J13" s="937">
        <v>0</v>
      </c>
      <c r="K13" s="939">
        <v>0</v>
      </c>
      <c r="L13" s="939">
        <v>0</v>
      </c>
      <c r="M13" s="936">
        <v>0</v>
      </c>
      <c r="N13" s="936">
        <v>0</v>
      </c>
      <c r="O13" s="936">
        <v>0</v>
      </c>
      <c r="P13" s="936" t="s">
        <v>364</v>
      </c>
      <c r="Q13" s="936">
        <v>1</v>
      </c>
      <c r="R13" s="936">
        <v>0</v>
      </c>
      <c r="S13" s="936">
        <v>0</v>
      </c>
      <c r="T13" s="936">
        <v>1</v>
      </c>
    </row>
    <row r="14" spans="1:20" outlineLevel="2">
      <c r="A14" s="936" t="s">
        <v>376</v>
      </c>
      <c r="B14" s="936" t="s">
        <v>377</v>
      </c>
      <c r="C14" s="936">
        <v>0</v>
      </c>
      <c r="D14" s="939"/>
      <c r="E14" s="937">
        <v>46372</v>
      </c>
      <c r="F14" s="936"/>
      <c r="G14" s="936"/>
      <c r="H14" s="937">
        <v>0</v>
      </c>
      <c r="I14" s="936">
        <v>0</v>
      </c>
      <c r="J14" s="937">
        <v>0</v>
      </c>
      <c r="K14" s="939">
        <v>0</v>
      </c>
      <c r="L14" s="939">
        <v>0</v>
      </c>
      <c r="M14" s="936">
        <v>0</v>
      </c>
      <c r="N14" s="936">
        <v>0</v>
      </c>
      <c r="O14" s="936">
        <v>0</v>
      </c>
      <c r="P14" s="936" t="s">
        <v>367</v>
      </c>
      <c r="Q14" s="936">
        <v>1</v>
      </c>
      <c r="R14" s="936">
        <v>0</v>
      </c>
      <c r="S14" s="936">
        <v>0</v>
      </c>
      <c r="T14" s="936">
        <v>1</v>
      </c>
    </row>
    <row r="15" spans="1:20" outlineLevel="2">
      <c r="A15" s="936" t="s">
        <v>380</v>
      </c>
      <c r="B15" s="936" t="s">
        <v>381</v>
      </c>
      <c r="C15" s="936">
        <v>0</v>
      </c>
      <c r="D15" s="939"/>
      <c r="E15" s="937">
        <v>46372</v>
      </c>
      <c r="F15" s="936"/>
      <c r="G15" s="936"/>
      <c r="H15" s="937">
        <v>0</v>
      </c>
      <c r="I15" s="936">
        <v>0</v>
      </c>
      <c r="J15" s="937">
        <v>0</v>
      </c>
      <c r="K15" s="939">
        <v>0</v>
      </c>
      <c r="L15" s="939">
        <v>0</v>
      </c>
      <c r="M15" s="936">
        <v>0</v>
      </c>
      <c r="N15" s="936">
        <v>0</v>
      </c>
      <c r="O15" s="936">
        <v>0</v>
      </c>
      <c r="P15" s="936" t="s">
        <v>367</v>
      </c>
      <c r="Q15" s="936">
        <v>1</v>
      </c>
      <c r="R15" s="936">
        <v>0</v>
      </c>
      <c r="S15" s="936">
        <v>0</v>
      </c>
      <c r="T15" s="936">
        <v>1</v>
      </c>
    </row>
    <row r="16" spans="1:20">
      <c r="A16" s="945" t="s">
        <v>382</v>
      </c>
      <c r="B16" s="945"/>
      <c r="C16" s="945">
        <v>250</v>
      </c>
      <c r="D16" s="946">
        <v>46070</v>
      </c>
      <c r="E16" s="946">
        <v>46372</v>
      </c>
      <c r="F16" s="946">
        <v>46070</v>
      </c>
      <c r="G16" s="946"/>
      <c r="H16" s="947">
        <v>13745803.07</v>
      </c>
      <c r="I16" s="947">
        <v>11669636.630000001</v>
      </c>
      <c r="J16" s="947">
        <v>17537540</v>
      </c>
      <c r="K16" s="948">
        <v>0.79149999999999998</v>
      </c>
      <c r="L16" s="948">
        <v>0.67200000000000004</v>
      </c>
      <c r="M16" s="947">
        <v>8496</v>
      </c>
      <c r="N16" s="945">
        <v>6412</v>
      </c>
      <c r="O16" s="945">
        <v>5660</v>
      </c>
      <c r="P16" s="947"/>
      <c r="Q16" s="945">
        <v>667</v>
      </c>
      <c r="R16" s="945">
        <v>552</v>
      </c>
      <c r="S16" s="945">
        <v>66</v>
      </c>
      <c r="T16" s="945">
        <v>49</v>
      </c>
    </row>
    <row r="17" spans="1:20" outlineLevel="1">
      <c r="A17" s="950" t="s">
        <v>383</v>
      </c>
      <c r="B17" s="950"/>
      <c r="C17" s="950">
        <v>29</v>
      </c>
      <c r="D17" s="951">
        <v>46070</v>
      </c>
      <c r="E17" s="951">
        <v>46110</v>
      </c>
      <c r="F17" s="951">
        <v>46070</v>
      </c>
      <c r="G17" s="951">
        <v>46109</v>
      </c>
      <c r="H17" s="951">
        <v>0</v>
      </c>
      <c r="I17" s="950">
        <v>0</v>
      </c>
      <c r="J17" s="950">
        <v>0</v>
      </c>
      <c r="K17" s="953">
        <v>0</v>
      </c>
      <c r="L17" s="953">
        <v>0</v>
      </c>
      <c r="M17" s="950">
        <v>0</v>
      </c>
      <c r="N17" s="950">
        <v>0</v>
      </c>
      <c r="O17" s="950">
        <v>0</v>
      </c>
      <c r="P17" s="950"/>
      <c r="Q17" s="950">
        <v>9</v>
      </c>
      <c r="R17" s="950">
        <v>9</v>
      </c>
      <c r="S17" s="950">
        <v>0</v>
      </c>
      <c r="T17" s="950">
        <v>0</v>
      </c>
    </row>
    <row r="18" spans="1:20" outlineLevel="2">
      <c r="A18" s="964" t="s">
        <v>384</v>
      </c>
      <c r="B18" s="964"/>
      <c r="C18" s="964">
        <v>28</v>
      </c>
      <c r="D18" s="965">
        <v>46070</v>
      </c>
      <c r="E18" s="965">
        <v>46109</v>
      </c>
      <c r="F18" s="965">
        <v>46070</v>
      </c>
      <c r="G18" s="965">
        <v>46108</v>
      </c>
      <c r="H18" s="965">
        <v>0</v>
      </c>
      <c r="I18" s="964">
        <v>0</v>
      </c>
      <c r="J18" s="964">
        <v>0</v>
      </c>
      <c r="K18" s="966">
        <v>0</v>
      </c>
      <c r="L18" s="966">
        <v>0</v>
      </c>
      <c r="M18" s="964">
        <v>0</v>
      </c>
      <c r="N18" s="964">
        <v>0</v>
      </c>
      <c r="O18" s="964">
        <v>0</v>
      </c>
      <c r="P18" s="964"/>
      <c r="Q18" s="964">
        <v>4</v>
      </c>
      <c r="R18" s="964">
        <v>4</v>
      </c>
      <c r="S18" s="964">
        <v>0</v>
      </c>
      <c r="T18" s="964">
        <v>0</v>
      </c>
    </row>
    <row r="19" spans="1:20" outlineLevel="3">
      <c r="A19" s="936" t="s">
        <v>385</v>
      </c>
      <c r="B19" s="936" t="s">
        <v>386</v>
      </c>
      <c r="C19" s="936">
        <v>28</v>
      </c>
      <c r="D19" s="937">
        <v>46070</v>
      </c>
      <c r="E19" s="937">
        <v>46109</v>
      </c>
      <c r="F19" s="937">
        <v>46070</v>
      </c>
      <c r="G19" s="937">
        <v>46108</v>
      </c>
      <c r="H19" s="937">
        <v>0</v>
      </c>
      <c r="I19" s="936">
        <v>0</v>
      </c>
      <c r="J19" s="936">
        <v>0</v>
      </c>
      <c r="K19" s="939">
        <v>1</v>
      </c>
      <c r="L19" s="939">
        <v>1</v>
      </c>
      <c r="M19" s="936">
        <v>0</v>
      </c>
      <c r="N19" s="936">
        <v>0</v>
      </c>
      <c r="O19" s="936">
        <v>0</v>
      </c>
      <c r="P19" s="936" t="s">
        <v>364</v>
      </c>
      <c r="Q19" s="936">
        <v>1</v>
      </c>
      <c r="R19" s="936">
        <v>1</v>
      </c>
      <c r="S19" s="936">
        <v>0</v>
      </c>
      <c r="T19" s="936">
        <v>0</v>
      </c>
    </row>
    <row r="20" spans="1:20" outlineLevel="3">
      <c r="A20" s="936" t="s">
        <v>387</v>
      </c>
      <c r="B20" s="936" t="s">
        <v>388</v>
      </c>
      <c r="C20" s="936">
        <v>21</v>
      </c>
      <c r="D20" s="937">
        <v>46079</v>
      </c>
      <c r="E20" s="937">
        <v>46109</v>
      </c>
      <c r="F20" s="937">
        <v>46079</v>
      </c>
      <c r="G20" s="937">
        <v>46108</v>
      </c>
      <c r="H20" s="937">
        <v>0</v>
      </c>
      <c r="I20" s="936">
        <v>0</v>
      </c>
      <c r="J20" s="936">
        <v>0</v>
      </c>
      <c r="K20" s="939">
        <v>1</v>
      </c>
      <c r="L20" s="939">
        <v>1</v>
      </c>
      <c r="M20" s="936">
        <v>0</v>
      </c>
      <c r="N20" s="936">
        <v>0</v>
      </c>
      <c r="O20" s="936">
        <v>0</v>
      </c>
      <c r="P20" s="936" t="s">
        <v>364</v>
      </c>
      <c r="Q20" s="936">
        <v>1</v>
      </c>
      <c r="R20" s="936">
        <v>1</v>
      </c>
      <c r="S20" s="936">
        <v>0</v>
      </c>
      <c r="T20" s="936">
        <v>0</v>
      </c>
    </row>
    <row r="21" spans="1:20" outlineLevel="3">
      <c r="A21" s="936" t="s">
        <v>389</v>
      </c>
      <c r="B21" s="936" t="s">
        <v>390</v>
      </c>
      <c r="C21" s="936">
        <v>21</v>
      </c>
      <c r="D21" s="937">
        <v>46079</v>
      </c>
      <c r="E21" s="937">
        <v>46109</v>
      </c>
      <c r="F21" s="937">
        <v>46079</v>
      </c>
      <c r="G21" s="937">
        <v>46108</v>
      </c>
      <c r="H21" s="937">
        <v>0</v>
      </c>
      <c r="I21" s="936">
        <v>0</v>
      </c>
      <c r="J21" s="936">
        <v>0</v>
      </c>
      <c r="K21" s="939">
        <v>1</v>
      </c>
      <c r="L21" s="939">
        <v>1</v>
      </c>
      <c r="M21" s="936">
        <v>0</v>
      </c>
      <c r="N21" s="936">
        <v>0</v>
      </c>
      <c r="O21" s="936">
        <v>0</v>
      </c>
      <c r="P21" s="936" t="s">
        <v>364</v>
      </c>
      <c r="Q21" s="936">
        <v>1</v>
      </c>
      <c r="R21" s="936">
        <v>1</v>
      </c>
      <c r="S21" s="936">
        <v>0</v>
      </c>
      <c r="T21" s="936">
        <v>0</v>
      </c>
    </row>
    <row r="22" spans="1:20" outlineLevel="3">
      <c r="A22" s="936" t="s">
        <v>391</v>
      </c>
      <c r="B22" s="936" t="s">
        <v>392</v>
      </c>
      <c r="C22" s="936">
        <v>13</v>
      </c>
      <c r="D22" s="937">
        <v>46089</v>
      </c>
      <c r="E22" s="937">
        <v>46109</v>
      </c>
      <c r="F22" s="937">
        <v>46089</v>
      </c>
      <c r="G22" s="937">
        <v>46108</v>
      </c>
      <c r="H22" s="937">
        <v>0</v>
      </c>
      <c r="I22" s="936">
        <v>0</v>
      </c>
      <c r="J22" s="936">
        <v>0</v>
      </c>
      <c r="K22" s="939">
        <v>1</v>
      </c>
      <c r="L22" s="939">
        <v>1</v>
      </c>
      <c r="M22" s="936">
        <v>0</v>
      </c>
      <c r="N22" s="936">
        <v>0</v>
      </c>
      <c r="O22" s="936">
        <v>0</v>
      </c>
      <c r="P22" s="936" t="s">
        <v>364</v>
      </c>
      <c r="Q22" s="936">
        <v>1</v>
      </c>
      <c r="R22" s="936">
        <v>1</v>
      </c>
      <c r="S22" s="936">
        <v>0</v>
      </c>
      <c r="T22" s="936">
        <v>0</v>
      </c>
    </row>
    <row r="23" spans="1:20" outlineLevel="2">
      <c r="A23" s="964" t="s">
        <v>393</v>
      </c>
      <c r="B23" s="964"/>
      <c r="C23" s="964">
        <v>29</v>
      </c>
      <c r="D23" s="965">
        <v>46070</v>
      </c>
      <c r="E23" s="965">
        <v>46110</v>
      </c>
      <c r="F23" s="965">
        <v>46070</v>
      </c>
      <c r="G23" s="965">
        <v>46109</v>
      </c>
      <c r="H23" s="965">
        <v>0</v>
      </c>
      <c r="I23" s="964">
        <v>0</v>
      </c>
      <c r="J23" s="964">
        <v>0</v>
      </c>
      <c r="K23" s="966">
        <v>0</v>
      </c>
      <c r="L23" s="966">
        <v>0</v>
      </c>
      <c r="M23" s="964">
        <v>0</v>
      </c>
      <c r="N23" s="964">
        <v>0</v>
      </c>
      <c r="O23" s="964">
        <v>0</v>
      </c>
      <c r="P23" s="964"/>
      <c r="Q23" s="964">
        <v>5</v>
      </c>
      <c r="R23" s="964">
        <v>5</v>
      </c>
      <c r="S23" s="964">
        <v>0</v>
      </c>
      <c r="T23" s="964">
        <v>0</v>
      </c>
    </row>
    <row r="24" spans="1:20" outlineLevel="3">
      <c r="A24" s="936" t="s">
        <v>394</v>
      </c>
      <c r="B24" s="936" t="s">
        <v>386</v>
      </c>
      <c r="C24" s="936">
        <v>29</v>
      </c>
      <c r="D24" s="937">
        <v>46070</v>
      </c>
      <c r="E24" s="937">
        <v>46110</v>
      </c>
      <c r="F24" s="937">
        <v>46070</v>
      </c>
      <c r="G24" s="937">
        <v>46109</v>
      </c>
      <c r="H24" s="937">
        <v>0</v>
      </c>
      <c r="I24" s="936">
        <v>0</v>
      </c>
      <c r="J24" s="936">
        <v>0</v>
      </c>
      <c r="K24" s="939">
        <v>1</v>
      </c>
      <c r="L24" s="939">
        <v>1</v>
      </c>
      <c r="M24" s="936">
        <v>0</v>
      </c>
      <c r="N24" s="936">
        <v>0</v>
      </c>
      <c r="O24" s="936">
        <v>0</v>
      </c>
      <c r="P24" s="936" t="s">
        <v>364</v>
      </c>
      <c r="Q24" s="936">
        <v>1</v>
      </c>
      <c r="R24" s="936">
        <v>1</v>
      </c>
      <c r="S24" s="936">
        <v>0</v>
      </c>
      <c r="T24" s="936">
        <v>0</v>
      </c>
    </row>
    <row r="25" spans="1:20" outlineLevel="3">
      <c r="A25" s="936" t="s">
        <v>395</v>
      </c>
      <c r="B25" s="936" t="s">
        <v>388</v>
      </c>
      <c r="C25" s="936">
        <v>22</v>
      </c>
      <c r="D25" s="937">
        <v>46079</v>
      </c>
      <c r="E25" s="937">
        <v>46110</v>
      </c>
      <c r="F25" s="937">
        <v>46079</v>
      </c>
      <c r="G25" s="937">
        <v>46109</v>
      </c>
      <c r="H25" s="937">
        <v>0</v>
      </c>
      <c r="I25" s="936">
        <v>0</v>
      </c>
      <c r="J25" s="936">
        <v>0</v>
      </c>
      <c r="K25" s="939">
        <v>1</v>
      </c>
      <c r="L25" s="939">
        <v>1</v>
      </c>
      <c r="M25" s="936">
        <v>0</v>
      </c>
      <c r="N25" s="936">
        <v>0</v>
      </c>
      <c r="O25" s="936">
        <v>0</v>
      </c>
      <c r="P25" s="936" t="s">
        <v>364</v>
      </c>
      <c r="Q25" s="936">
        <v>1</v>
      </c>
      <c r="R25" s="936">
        <v>1</v>
      </c>
      <c r="S25" s="936">
        <v>0</v>
      </c>
      <c r="T25" s="936">
        <v>0</v>
      </c>
    </row>
    <row r="26" spans="1:20" outlineLevel="3">
      <c r="A26" s="936" t="s">
        <v>396</v>
      </c>
      <c r="B26" s="936" t="s">
        <v>390</v>
      </c>
      <c r="C26" s="936">
        <v>22</v>
      </c>
      <c r="D26" s="937">
        <v>46079</v>
      </c>
      <c r="E26" s="937">
        <v>46110</v>
      </c>
      <c r="F26" s="937">
        <v>46079</v>
      </c>
      <c r="G26" s="937">
        <v>46109</v>
      </c>
      <c r="H26" s="937">
        <v>0</v>
      </c>
      <c r="I26" s="936">
        <v>0</v>
      </c>
      <c r="J26" s="936">
        <v>0</v>
      </c>
      <c r="K26" s="939">
        <v>1</v>
      </c>
      <c r="L26" s="939">
        <v>1</v>
      </c>
      <c r="M26" s="936">
        <v>0</v>
      </c>
      <c r="N26" s="936">
        <v>0</v>
      </c>
      <c r="O26" s="936">
        <v>0</v>
      </c>
      <c r="P26" s="936" t="s">
        <v>364</v>
      </c>
      <c r="Q26" s="936">
        <v>1</v>
      </c>
      <c r="R26" s="936">
        <v>1</v>
      </c>
      <c r="S26" s="936">
        <v>0</v>
      </c>
      <c r="T26" s="936">
        <v>0</v>
      </c>
    </row>
    <row r="27" spans="1:20" outlineLevel="3">
      <c r="A27" s="936" t="s">
        <v>397</v>
      </c>
      <c r="B27" s="936" t="s">
        <v>392</v>
      </c>
      <c r="C27" s="936">
        <v>16</v>
      </c>
      <c r="D27" s="937">
        <v>46086</v>
      </c>
      <c r="E27" s="937">
        <v>46110</v>
      </c>
      <c r="F27" s="937">
        <v>46086</v>
      </c>
      <c r="G27" s="937">
        <v>46109</v>
      </c>
      <c r="H27" s="937">
        <v>0</v>
      </c>
      <c r="I27" s="936">
        <v>0</v>
      </c>
      <c r="J27" s="936">
        <v>0</v>
      </c>
      <c r="K27" s="939">
        <v>1</v>
      </c>
      <c r="L27" s="939">
        <v>1</v>
      </c>
      <c r="M27" s="936">
        <v>0</v>
      </c>
      <c r="N27" s="936">
        <v>0</v>
      </c>
      <c r="O27" s="936">
        <v>0</v>
      </c>
      <c r="P27" s="936" t="s">
        <v>364</v>
      </c>
      <c r="Q27" s="936">
        <v>1</v>
      </c>
      <c r="R27" s="936">
        <v>1</v>
      </c>
      <c r="S27" s="936">
        <v>0</v>
      </c>
      <c r="T27" s="936">
        <v>0</v>
      </c>
    </row>
    <row r="28" spans="1:20" outlineLevel="3">
      <c r="A28" s="936" t="s">
        <v>398</v>
      </c>
      <c r="B28" s="936" t="s">
        <v>399</v>
      </c>
      <c r="C28" s="936">
        <v>10</v>
      </c>
      <c r="D28" s="937">
        <v>46093</v>
      </c>
      <c r="E28" s="937">
        <v>46110</v>
      </c>
      <c r="F28" s="937">
        <v>46093</v>
      </c>
      <c r="G28" s="937">
        <v>46109</v>
      </c>
      <c r="H28" s="937">
        <v>0</v>
      </c>
      <c r="I28" s="936">
        <v>0</v>
      </c>
      <c r="J28" s="936">
        <v>0</v>
      </c>
      <c r="K28" s="939">
        <v>1</v>
      </c>
      <c r="L28" s="939">
        <v>1</v>
      </c>
      <c r="M28" s="936">
        <v>0</v>
      </c>
      <c r="N28" s="936">
        <v>0</v>
      </c>
      <c r="O28" s="936">
        <v>0</v>
      </c>
      <c r="P28" s="936" t="s">
        <v>364</v>
      </c>
      <c r="Q28" s="936">
        <v>1</v>
      </c>
      <c r="R28" s="936">
        <v>1</v>
      </c>
      <c r="S28" s="936">
        <v>0</v>
      </c>
      <c r="T28" s="936">
        <v>0</v>
      </c>
    </row>
    <row r="29" spans="1:20" outlineLevel="1">
      <c r="A29" s="955" t="s">
        <v>400</v>
      </c>
      <c r="B29" s="955"/>
      <c r="C29" s="955">
        <v>57</v>
      </c>
      <c r="D29" s="956">
        <v>46070</v>
      </c>
      <c r="E29" s="956">
        <v>46142</v>
      </c>
      <c r="F29" s="956">
        <v>46070</v>
      </c>
      <c r="G29" s="956">
        <v>46141</v>
      </c>
      <c r="H29" s="956">
        <v>0</v>
      </c>
      <c r="I29" s="955">
        <v>0</v>
      </c>
      <c r="J29" s="955">
        <v>0</v>
      </c>
      <c r="K29" s="958">
        <v>0</v>
      </c>
      <c r="L29" s="958">
        <v>0</v>
      </c>
      <c r="M29" s="955">
        <v>0</v>
      </c>
      <c r="N29" s="955">
        <v>0</v>
      </c>
      <c r="O29" s="955">
        <v>0</v>
      </c>
      <c r="P29" s="955"/>
      <c r="Q29" s="955">
        <v>4</v>
      </c>
      <c r="R29" s="955">
        <v>4</v>
      </c>
      <c r="S29" s="955">
        <v>0</v>
      </c>
      <c r="T29" s="955">
        <v>0</v>
      </c>
    </row>
    <row r="30" spans="1:20" outlineLevel="2">
      <c r="A30" s="936" t="s">
        <v>403</v>
      </c>
      <c r="B30" s="936" t="s">
        <v>404</v>
      </c>
      <c r="C30" s="936">
        <v>57</v>
      </c>
      <c r="D30" s="937">
        <v>46070</v>
      </c>
      <c r="E30" s="937">
        <v>46142</v>
      </c>
      <c r="F30" s="937">
        <v>46070</v>
      </c>
      <c r="G30" s="937">
        <v>46141</v>
      </c>
      <c r="H30" s="937">
        <v>0</v>
      </c>
      <c r="I30" s="936">
        <v>0</v>
      </c>
      <c r="J30" s="936">
        <v>0</v>
      </c>
      <c r="K30" s="939">
        <v>1</v>
      </c>
      <c r="L30" s="939">
        <v>1</v>
      </c>
      <c r="M30" s="936">
        <v>0</v>
      </c>
      <c r="N30" s="936">
        <v>0</v>
      </c>
      <c r="O30" s="936">
        <v>0</v>
      </c>
      <c r="P30" s="936" t="s">
        <v>364</v>
      </c>
      <c r="Q30" s="936">
        <v>1</v>
      </c>
      <c r="R30" s="936">
        <v>1</v>
      </c>
      <c r="S30" s="936">
        <v>0</v>
      </c>
      <c r="T30" s="936">
        <v>0</v>
      </c>
    </row>
    <row r="31" spans="1:20" outlineLevel="2">
      <c r="A31" s="936" t="s">
        <v>405</v>
      </c>
      <c r="B31" s="936" t="s">
        <v>406</v>
      </c>
      <c r="C31" s="936">
        <v>57</v>
      </c>
      <c r="D31" s="937">
        <v>46070</v>
      </c>
      <c r="E31" s="937">
        <v>46142</v>
      </c>
      <c r="F31" s="937">
        <v>46070</v>
      </c>
      <c r="G31" s="937">
        <v>46141</v>
      </c>
      <c r="H31" s="937">
        <v>0</v>
      </c>
      <c r="I31" s="936">
        <v>0</v>
      </c>
      <c r="J31" s="936">
        <v>0</v>
      </c>
      <c r="K31" s="939">
        <v>1</v>
      </c>
      <c r="L31" s="939">
        <v>1</v>
      </c>
      <c r="M31" s="936">
        <v>0</v>
      </c>
      <c r="N31" s="936">
        <v>0</v>
      </c>
      <c r="O31" s="936">
        <v>0</v>
      </c>
      <c r="P31" s="936" t="s">
        <v>364</v>
      </c>
      <c r="Q31" s="936">
        <v>1</v>
      </c>
      <c r="R31" s="936">
        <v>1</v>
      </c>
      <c r="S31" s="936">
        <v>0</v>
      </c>
      <c r="T31" s="936">
        <v>0</v>
      </c>
    </row>
    <row r="32" spans="1:20" outlineLevel="2">
      <c r="A32" s="936" t="s">
        <v>407</v>
      </c>
      <c r="B32" s="936" t="s">
        <v>408</v>
      </c>
      <c r="C32" s="936">
        <v>6</v>
      </c>
      <c r="D32" s="937">
        <v>46081</v>
      </c>
      <c r="E32" s="937">
        <v>46088</v>
      </c>
      <c r="F32" s="937">
        <v>46081</v>
      </c>
      <c r="G32" s="937">
        <v>46086</v>
      </c>
      <c r="H32" s="937">
        <v>0</v>
      </c>
      <c r="I32" s="936">
        <v>0</v>
      </c>
      <c r="J32" s="936">
        <v>0</v>
      </c>
      <c r="K32" s="939">
        <v>1</v>
      </c>
      <c r="L32" s="939">
        <v>1</v>
      </c>
      <c r="M32" s="936">
        <v>0</v>
      </c>
      <c r="N32" s="936">
        <v>0</v>
      </c>
      <c r="O32" s="936">
        <v>0</v>
      </c>
      <c r="P32" s="936" t="s">
        <v>364</v>
      </c>
      <c r="Q32" s="936">
        <v>1</v>
      </c>
      <c r="R32" s="936">
        <v>1</v>
      </c>
      <c r="S32" s="936">
        <v>0</v>
      </c>
      <c r="T32" s="936">
        <v>0</v>
      </c>
    </row>
    <row r="33" spans="1:20" outlineLevel="2">
      <c r="A33" s="936" t="s">
        <v>401</v>
      </c>
      <c r="B33" s="936" t="s">
        <v>402</v>
      </c>
      <c r="C33" s="936">
        <v>16</v>
      </c>
      <c r="D33" s="937">
        <v>46093</v>
      </c>
      <c r="E33" s="937">
        <v>46116</v>
      </c>
      <c r="F33" s="937">
        <v>46093</v>
      </c>
      <c r="G33" s="937">
        <v>46116</v>
      </c>
      <c r="H33" s="937">
        <v>0</v>
      </c>
      <c r="I33" s="936">
        <v>0</v>
      </c>
      <c r="J33" s="936">
        <v>0</v>
      </c>
      <c r="K33" s="939">
        <v>1</v>
      </c>
      <c r="L33" s="939">
        <v>1</v>
      </c>
      <c r="M33" s="936">
        <v>0</v>
      </c>
      <c r="N33" s="936">
        <v>0</v>
      </c>
      <c r="O33" s="936">
        <v>0</v>
      </c>
      <c r="P33" s="936" t="s">
        <v>364</v>
      </c>
      <c r="Q33" s="936">
        <v>1</v>
      </c>
      <c r="R33" s="936">
        <v>1</v>
      </c>
      <c r="S33" s="936">
        <v>0</v>
      </c>
      <c r="T33" s="936">
        <v>0</v>
      </c>
    </row>
    <row r="34" spans="1:20" outlineLevel="1">
      <c r="A34" s="950" t="s">
        <v>409</v>
      </c>
      <c r="B34" s="950"/>
      <c r="C34" s="950">
        <v>146</v>
      </c>
      <c r="D34" s="951">
        <v>46070</v>
      </c>
      <c r="E34" s="951">
        <v>46250</v>
      </c>
      <c r="F34" s="951">
        <v>46070</v>
      </c>
      <c r="G34" s="951"/>
      <c r="H34" s="952">
        <v>526126.19999999995</v>
      </c>
      <c r="I34" s="952">
        <v>526126.19999999995</v>
      </c>
      <c r="J34" s="952">
        <v>526126.19999999995</v>
      </c>
      <c r="K34" s="954">
        <v>1</v>
      </c>
      <c r="L34" s="954">
        <v>1</v>
      </c>
      <c r="M34" s="952">
        <v>0</v>
      </c>
      <c r="N34" s="950">
        <v>0</v>
      </c>
      <c r="O34" s="950">
        <v>0</v>
      </c>
      <c r="P34" s="952"/>
      <c r="Q34" s="950">
        <v>262</v>
      </c>
      <c r="R34" s="950">
        <v>258</v>
      </c>
      <c r="S34" s="950">
        <v>4</v>
      </c>
      <c r="T34" s="950">
        <v>0</v>
      </c>
    </row>
    <row r="35" spans="1:20" outlineLevel="2">
      <c r="A35" s="959" t="s">
        <v>410</v>
      </c>
      <c r="B35" s="959"/>
      <c r="C35" s="959">
        <v>136</v>
      </c>
      <c r="D35" s="960">
        <v>46070</v>
      </c>
      <c r="E35" s="960">
        <v>46238</v>
      </c>
      <c r="F35" s="960">
        <v>46070</v>
      </c>
      <c r="G35" s="960"/>
      <c r="H35" s="960">
        <v>0</v>
      </c>
      <c r="I35" s="959">
        <v>0</v>
      </c>
      <c r="J35" s="960">
        <v>0</v>
      </c>
      <c r="K35" s="963">
        <v>0</v>
      </c>
      <c r="L35" s="963">
        <v>0</v>
      </c>
      <c r="M35" s="959">
        <v>0</v>
      </c>
      <c r="N35" s="959">
        <v>0</v>
      </c>
      <c r="O35" s="959">
        <v>0</v>
      </c>
      <c r="P35" s="959"/>
      <c r="Q35" s="959">
        <v>62</v>
      </c>
      <c r="R35" s="959">
        <v>58</v>
      </c>
      <c r="S35" s="959">
        <v>4</v>
      </c>
      <c r="T35" s="959">
        <v>0</v>
      </c>
    </row>
    <row r="36" spans="1:20" outlineLevel="3">
      <c r="A36" s="967" t="s">
        <v>411</v>
      </c>
      <c r="B36" s="967"/>
      <c r="C36" s="967">
        <v>111</v>
      </c>
      <c r="D36" s="968">
        <v>46070</v>
      </c>
      <c r="E36" s="968">
        <v>46209</v>
      </c>
      <c r="F36" s="968">
        <v>46070</v>
      </c>
      <c r="G36" s="968">
        <v>46214</v>
      </c>
      <c r="H36" s="968">
        <v>0</v>
      </c>
      <c r="I36" s="967">
        <v>0</v>
      </c>
      <c r="J36" s="967">
        <v>0</v>
      </c>
      <c r="K36" s="971">
        <v>0</v>
      </c>
      <c r="L36" s="971">
        <v>0</v>
      </c>
      <c r="M36" s="967">
        <v>0</v>
      </c>
      <c r="N36" s="967">
        <v>0</v>
      </c>
      <c r="O36" s="967">
        <v>0</v>
      </c>
      <c r="P36" s="967"/>
      <c r="Q36" s="967">
        <v>12</v>
      </c>
      <c r="R36" s="967">
        <v>12</v>
      </c>
      <c r="S36" s="967">
        <v>0</v>
      </c>
      <c r="T36" s="967">
        <v>0</v>
      </c>
    </row>
    <row r="37" spans="1:20" outlineLevel="4">
      <c r="A37" s="981" t="s">
        <v>412</v>
      </c>
      <c r="B37" s="981"/>
      <c r="C37" s="981">
        <v>19</v>
      </c>
      <c r="D37" s="982">
        <v>46141</v>
      </c>
      <c r="E37" s="982">
        <v>46163</v>
      </c>
      <c r="F37" s="982">
        <v>46141</v>
      </c>
      <c r="G37" s="982">
        <v>46162</v>
      </c>
      <c r="H37" s="982">
        <v>0</v>
      </c>
      <c r="I37" s="981">
        <v>0</v>
      </c>
      <c r="J37" s="981">
        <v>0</v>
      </c>
      <c r="K37" s="984">
        <v>0</v>
      </c>
      <c r="L37" s="984">
        <v>0</v>
      </c>
      <c r="M37" s="981">
        <v>0</v>
      </c>
      <c r="N37" s="981">
        <v>0</v>
      </c>
      <c r="O37" s="981">
        <v>0</v>
      </c>
      <c r="P37" s="981"/>
      <c r="Q37" s="981">
        <v>2</v>
      </c>
      <c r="R37" s="981">
        <v>2</v>
      </c>
      <c r="S37" s="981">
        <v>0</v>
      </c>
      <c r="T37" s="981">
        <v>0</v>
      </c>
    </row>
    <row r="38" spans="1:20" outlineLevel="5">
      <c r="A38" s="936" t="s">
        <v>413</v>
      </c>
      <c r="B38" s="936" t="s">
        <v>414</v>
      </c>
      <c r="C38" s="936">
        <v>19</v>
      </c>
      <c r="D38" s="937">
        <v>46141</v>
      </c>
      <c r="E38" s="937">
        <v>46163</v>
      </c>
      <c r="F38" s="937">
        <v>46141</v>
      </c>
      <c r="G38" s="937">
        <v>46162</v>
      </c>
      <c r="H38" s="937">
        <v>0</v>
      </c>
      <c r="I38" s="936">
        <v>0</v>
      </c>
      <c r="J38" s="936">
        <v>0</v>
      </c>
      <c r="K38" s="939">
        <v>1</v>
      </c>
      <c r="L38" s="939">
        <v>1</v>
      </c>
      <c r="M38" s="936">
        <v>0</v>
      </c>
      <c r="N38" s="936">
        <v>0</v>
      </c>
      <c r="O38" s="936">
        <v>0</v>
      </c>
      <c r="P38" s="936" t="s">
        <v>364</v>
      </c>
      <c r="Q38" s="936">
        <v>1</v>
      </c>
      <c r="R38" s="936">
        <v>1</v>
      </c>
      <c r="S38" s="936">
        <v>0</v>
      </c>
      <c r="T38" s="936">
        <v>0</v>
      </c>
    </row>
    <row r="39" spans="1:20" outlineLevel="5">
      <c r="A39" s="936" t="s">
        <v>415</v>
      </c>
      <c r="B39" s="936" t="s">
        <v>416</v>
      </c>
      <c r="C39" s="936">
        <v>19</v>
      </c>
      <c r="D39" s="937">
        <v>46141</v>
      </c>
      <c r="E39" s="937">
        <v>46163</v>
      </c>
      <c r="F39" s="937">
        <v>46141</v>
      </c>
      <c r="G39" s="937">
        <v>46162</v>
      </c>
      <c r="H39" s="937">
        <v>0</v>
      </c>
      <c r="I39" s="936">
        <v>0</v>
      </c>
      <c r="J39" s="936">
        <v>0</v>
      </c>
      <c r="K39" s="939">
        <v>1</v>
      </c>
      <c r="L39" s="939">
        <v>1</v>
      </c>
      <c r="M39" s="936">
        <v>0</v>
      </c>
      <c r="N39" s="936">
        <v>0</v>
      </c>
      <c r="O39" s="936">
        <v>0</v>
      </c>
      <c r="P39" s="936" t="s">
        <v>364</v>
      </c>
      <c r="Q39" s="936">
        <v>1</v>
      </c>
      <c r="R39" s="936">
        <v>1</v>
      </c>
      <c r="S39" s="936">
        <v>0</v>
      </c>
      <c r="T39" s="936">
        <v>0</v>
      </c>
    </row>
    <row r="40" spans="1:20" outlineLevel="4">
      <c r="A40" s="981" t="s">
        <v>417</v>
      </c>
      <c r="B40" s="981"/>
      <c r="C40" s="981">
        <v>19</v>
      </c>
      <c r="D40" s="982">
        <v>46141</v>
      </c>
      <c r="E40" s="982">
        <v>46163</v>
      </c>
      <c r="F40" s="982">
        <v>46141</v>
      </c>
      <c r="G40" s="982">
        <v>46162</v>
      </c>
      <c r="H40" s="982">
        <v>0</v>
      </c>
      <c r="I40" s="981">
        <v>0</v>
      </c>
      <c r="J40" s="981">
        <v>0</v>
      </c>
      <c r="K40" s="984">
        <v>0</v>
      </c>
      <c r="L40" s="984">
        <v>0</v>
      </c>
      <c r="M40" s="981">
        <v>0</v>
      </c>
      <c r="N40" s="981">
        <v>0</v>
      </c>
      <c r="O40" s="981">
        <v>0</v>
      </c>
      <c r="P40" s="981"/>
      <c r="Q40" s="981">
        <v>2</v>
      </c>
      <c r="R40" s="981">
        <v>2</v>
      </c>
      <c r="S40" s="981">
        <v>0</v>
      </c>
      <c r="T40" s="981">
        <v>0</v>
      </c>
    </row>
    <row r="41" spans="1:20" outlineLevel="5">
      <c r="A41" s="936" t="s">
        <v>418</v>
      </c>
      <c r="B41" s="936" t="s">
        <v>414</v>
      </c>
      <c r="C41" s="936">
        <v>19</v>
      </c>
      <c r="D41" s="937">
        <v>46141</v>
      </c>
      <c r="E41" s="937">
        <v>46163</v>
      </c>
      <c r="F41" s="937">
        <v>46141</v>
      </c>
      <c r="G41" s="937">
        <v>46162</v>
      </c>
      <c r="H41" s="937">
        <v>0</v>
      </c>
      <c r="I41" s="936">
        <v>0</v>
      </c>
      <c r="J41" s="936">
        <v>0</v>
      </c>
      <c r="K41" s="939">
        <v>1</v>
      </c>
      <c r="L41" s="939">
        <v>1</v>
      </c>
      <c r="M41" s="936">
        <v>0</v>
      </c>
      <c r="N41" s="936">
        <v>0</v>
      </c>
      <c r="O41" s="936">
        <v>0</v>
      </c>
      <c r="P41" s="936" t="s">
        <v>364</v>
      </c>
      <c r="Q41" s="936">
        <v>1</v>
      </c>
      <c r="R41" s="936">
        <v>1</v>
      </c>
      <c r="S41" s="936">
        <v>0</v>
      </c>
      <c r="T41" s="936">
        <v>0</v>
      </c>
    </row>
    <row r="42" spans="1:20" outlineLevel="5">
      <c r="A42" s="936" t="s">
        <v>419</v>
      </c>
      <c r="B42" s="936" t="s">
        <v>416</v>
      </c>
      <c r="C42" s="936">
        <v>19</v>
      </c>
      <c r="D42" s="937">
        <v>46141</v>
      </c>
      <c r="E42" s="937">
        <v>46163</v>
      </c>
      <c r="F42" s="937">
        <v>46141</v>
      </c>
      <c r="G42" s="937">
        <v>46162</v>
      </c>
      <c r="H42" s="937">
        <v>0</v>
      </c>
      <c r="I42" s="936">
        <v>0</v>
      </c>
      <c r="J42" s="936">
        <v>0</v>
      </c>
      <c r="K42" s="939">
        <v>1</v>
      </c>
      <c r="L42" s="939">
        <v>1</v>
      </c>
      <c r="M42" s="936">
        <v>0</v>
      </c>
      <c r="N42" s="936">
        <v>0</v>
      </c>
      <c r="O42" s="936">
        <v>0</v>
      </c>
      <c r="P42" s="936" t="s">
        <v>364</v>
      </c>
      <c r="Q42" s="936">
        <v>1</v>
      </c>
      <c r="R42" s="936">
        <v>1</v>
      </c>
      <c r="S42" s="936">
        <v>0</v>
      </c>
      <c r="T42" s="936">
        <v>0</v>
      </c>
    </row>
    <row r="43" spans="1:20" outlineLevel="4">
      <c r="A43" s="981" t="s">
        <v>420</v>
      </c>
      <c r="B43" s="981"/>
      <c r="C43" s="981">
        <v>10</v>
      </c>
      <c r="D43" s="982">
        <v>46198</v>
      </c>
      <c r="E43" s="982">
        <v>46209</v>
      </c>
      <c r="F43" s="982">
        <v>46204</v>
      </c>
      <c r="G43" s="982">
        <v>46214</v>
      </c>
      <c r="H43" s="982">
        <v>0</v>
      </c>
      <c r="I43" s="981">
        <v>0</v>
      </c>
      <c r="J43" s="981">
        <v>0</v>
      </c>
      <c r="K43" s="984">
        <v>0</v>
      </c>
      <c r="L43" s="984">
        <v>0</v>
      </c>
      <c r="M43" s="981">
        <v>0</v>
      </c>
      <c r="N43" s="981">
        <v>0</v>
      </c>
      <c r="O43" s="981">
        <v>0</v>
      </c>
      <c r="P43" s="981"/>
      <c r="Q43" s="981">
        <v>2</v>
      </c>
      <c r="R43" s="981">
        <v>2</v>
      </c>
      <c r="S43" s="981">
        <v>0</v>
      </c>
      <c r="T43" s="981">
        <v>0</v>
      </c>
    </row>
    <row r="44" spans="1:20" outlineLevel="5">
      <c r="A44" s="936" t="s">
        <v>421</v>
      </c>
      <c r="B44" s="936" t="s">
        <v>414</v>
      </c>
      <c r="C44" s="936">
        <v>8</v>
      </c>
      <c r="D44" s="937">
        <v>46198</v>
      </c>
      <c r="E44" s="937">
        <v>46207</v>
      </c>
      <c r="F44" s="937">
        <v>46204</v>
      </c>
      <c r="G44" s="937">
        <v>46205</v>
      </c>
      <c r="H44" s="937">
        <v>0</v>
      </c>
      <c r="I44" s="936">
        <v>0</v>
      </c>
      <c r="J44" s="936">
        <v>0</v>
      </c>
      <c r="K44" s="940">
        <v>1</v>
      </c>
      <c r="L44" s="939">
        <v>1</v>
      </c>
      <c r="M44" s="936">
        <v>0</v>
      </c>
      <c r="N44" s="936">
        <v>0</v>
      </c>
      <c r="O44" s="936">
        <v>0</v>
      </c>
      <c r="P44" s="936" t="s">
        <v>364</v>
      </c>
      <c r="Q44" s="936">
        <v>1</v>
      </c>
      <c r="R44" s="936">
        <v>1</v>
      </c>
      <c r="S44" s="936">
        <v>0</v>
      </c>
      <c r="T44" s="936">
        <v>0</v>
      </c>
    </row>
    <row r="45" spans="1:20" outlineLevel="5">
      <c r="A45" s="936" t="s">
        <v>422</v>
      </c>
      <c r="B45" s="936" t="s">
        <v>416</v>
      </c>
      <c r="C45" s="936">
        <v>10</v>
      </c>
      <c r="D45" s="937">
        <v>46198</v>
      </c>
      <c r="E45" s="937">
        <v>46209</v>
      </c>
      <c r="F45" s="937">
        <v>46210</v>
      </c>
      <c r="G45" s="937">
        <v>46214</v>
      </c>
      <c r="H45" s="937">
        <v>0</v>
      </c>
      <c r="I45" s="936">
        <v>0</v>
      </c>
      <c r="J45" s="936">
        <v>0</v>
      </c>
      <c r="K45" s="939">
        <v>1</v>
      </c>
      <c r="L45" s="939">
        <v>1</v>
      </c>
      <c r="M45" s="936">
        <v>0</v>
      </c>
      <c r="N45" s="936">
        <v>0</v>
      </c>
      <c r="O45" s="936">
        <v>0</v>
      </c>
      <c r="P45" s="936" t="s">
        <v>364</v>
      </c>
      <c r="Q45" s="936">
        <v>1</v>
      </c>
      <c r="R45" s="936">
        <v>1</v>
      </c>
      <c r="S45" s="936">
        <v>0</v>
      </c>
      <c r="T45" s="936">
        <v>0</v>
      </c>
    </row>
    <row r="46" spans="1:20" outlineLevel="4">
      <c r="A46" s="981" t="s">
        <v>423</v>
      </c>
      <c r="B46" s="981"/>
      <c r="C46" s="981">
        <v>43</v>
      </c>
      <c r="D46" s="982">
        <v>46070</v>
      </c>
      <c r="E46" s="982">
        <v>46126</v>
      </c>
      <c r="F46" s="982">
        <v>46070</v>
      </c>
      <c r="G46" s="982">
        <v>46125</v>
      </c>
      <c r="H46" s="982">
        <v>0</v>
      </c>
      <c r="I46" s="981">
        <v>0</v>
      </c>
      <c r="J46" s="981">
        <v>0</v>
      </c>
      <c r="K46" s="984">
        <v>0</v>
      </c>
      <c r="L46" s="984">
        <v>0</v>
      </c>
      <c r="M46" s="981">
        <v>0</v>
      </c>
      <c r="N46" s="981">
        <v>0</v>
      </c>
      <c r="O46" s="981">
        <v>0</v>
      </c>
      <c r="P46" s="981"/>
      <c r="Q46" s="981">
        <v>2</v>
      </c>
      <c r="R46" s="981">
        <v>2</v>
      </c>
      <c r="S46" s="981">
        <v>0</v>
      </c>
      <c r="T46" s="981">
        <v>0</v>
      </c>
    </row>
    <row r="47" spans="1:20" outlineLevel="5">
      <c r="A47" s="936" t="s">
        <v>424</v>
      </c>
      <c r="B47" s="936" t="s">
        <v>414</v>
      </c>
      <c r="C47" s="936">
        <v>43</v>
      </c>
      <c r="D47" s="937">
        <v>46070</v>
      </c>
      <c r="E47" s="937">
        <v>46126</v>
      </c>
      <c r="F47" s="937">
        <v>46070</v>
      </c>
      <c r="G47" s="937">
        <v>46125</v>
      </c>
      <c r="H47" s="937">
        <v>0</v>
      </c>
      <c r="I47" s="936">
        <v>0</v>
      </c>
      <c r="J47" s="936">
        <v>0</v>
      </c>
      <c r="K47" s="939">
        <v>1</v>
      </c>
      <c r="L47" s="939">
        <v>1</v>
      </c>
      <c r="M47" s="936">
        <v>0</v>
      </c>
      <c r="N47" s="936">
        <v>0</v>
      </c>
      <c r="O47" s="936">
        <v>0</v>
      </c>
      <c r="P47" s="936" t="s">
        <v>364</v>
      </c>
      <c r="Q47" s="936">
        <v>1</v>
      </c>
      <c r="R47" s="936">
        <v>1</v>
      </c>
      <c r="S47" s="936">
        <v>0</v>
      </c>
      <c r="T47" s="936">
        <v>0</v>
      </c>
    </row>
    <row r="48" spans="1:20" outlineLevel="5">
      <c r="A48" s="936" t="s">
        <v>425</v>
      </c>
      <c r="B48" s="936" t="s">
        <v>416</v>
      </c>
      <c r="C48" s="936">
        <v>41</v>
      </c>
      <c r="D48" s="937">
        <v>46072</v>
      </c>
      <c r="E48" s="937">
        <v>46126</v>
      </c>
      <c r="F48" s="937">
        <v>46072</v>
      </c>
      <c r="G48" s="937">
        <v>46125</v>
      </c>
      <c r="H48" s="937">
        <v>0</v>
      </c>
      <c r="I48" s="936">
        <v>0</v>
      </c>
      <c r="J48" s="936">
        <v>0</v>
      </c>
      <c r="K48" s="939">
        <v>1</v>
      </c>
      <c r="L48" s="939">
        <v>1</v>
      </c>
      <c r="M48" s="936">
        <v>0</v>
      </c>
      <c r="N48" s="936">
        <v>0</v>
      </c>
      <c r="O48" s="936">
        <v>0</v>
      </c>
      <c r="P48" s="936" t="s">
        <v>364</v>
      </c>
      <c r="Q48" s="936">
        <v>1</v>
      </c>
      <c r="R48" s="936">
        <v>1</v>
      </c>
      <c r="S48" s="936">
        <v>0</v>
      </c>
      <c r="T48" s="936">
        <v>0</v>
      </c>
    </row>
    <row r="49" spans="1:20" outlineLevel="4">
      <c r="A49" s="981" t="s">
        <v>426</v>
      </c>
      <c r="B49" s="981"/>
      <c r="C49" s="981">
        <v>41</v>
      </c>
      <c r="D49" s="982">
        <v>46072</v>
      </c>
      <c r="E49" s="982">
        <v>46126</v>
      </c>
      <c r="F49" s="982">
        <v>46072</v>
      </c>
      <c r="G49" s="982">
        <v>46125</v>
      </c>
      <c r="H49" s="982">
        <v>0</v>
      </c>
      <c r="I49" s="981">
        <v>0</v>
      </c>
      <c r="J49" s="981">
        <v>0</v>
      </c>
      <c r="K49" s="984">
        <v>0</v>
      </c>
      <c r="L49" s="984">
        <v>0</v>
      </c>
      <c r="M49" s="981">
        <v>0</v>
      </c>
      <c r="N49" s="981">
        <v>0</v>
      </c>
      <c r="O49" s="981">
        <v>0</v>
      </c>
      <c r="P49" s="981"/>
      <c r="Q49" s="981">
        <v>2</v>
      </c>
      <c r="R49" s="981">
        <v>2</v>
      </c>
      <c r="S49" s="981">
        <v>0</v>
      </c>
      <c r="T49" s="981">
        <v>0</v>
      </c>
    </row>
    <row r="50" spans="1:20" outlineLevel="5">
      <c r="A50" s="936" t="s">
        <v>428</v>
      </c>
      <c r="B50" s="936" t="s">
        <v>414</v>
      </c>
      <c r="C50" s="936">
        <v>41</v>
      </c>
      <c r="D50" s="937">
        <v>46072</v>
      </c>
      <c r="E50" s="937">
        <v>46126</v>
      </c>
      <c r="F50" s="937">
        <v>46072</v>
      </c>
      <c r="G50" s="937">
        <v>46125</v>
      </c>
      <c r="H50" s="937">
        <v>0</v>
      </c>
      <c r="I50" s="936">
        <v>0</v>
      </c>
      <c r="J50" s="936">
        <v>0</v>
      </c>
      <c r="K50" s="939">
        <v>1</v>
      </c>
      <c r="L50" s="939">
        <v>1</v>
      </c>
      <c r="M50" s="936">
        <v>0</v>
      </c>
      <c r="N50" s="936">
        <v>0</v>
      </c>
      <c r="O50" s="936">
        <v>0</v>
      </c>
      <c r="P50" s="936" t="s">
        <v>364</v>
      </c>
      <c r="Q50" s="936">
        <v>1</v>
      </c>
      <c r="R50" s="936">
        <v>1</v>
      </c>
      <c r="S50" s="936">
        <v>0</v>
      </c>
      <c r="T50" s="936">
        <v>0</v>
      </c>
    </row>
    <row r="51" spans="1:20" outlineLevel="5">
      <c r="A51" s="936" t="s">
        <v>427</v>
      </c>
      <c r="B51" s="936" t="s">
        <v>416</v>
      </c>
      <c r="C51" s="936">
        <v>39</v>
      </c>
      <c r="D51" s="937">
        <v>46076</v>
      </c>
      <c r="E51" s="937">
        <v>46126</v>
      </c>
      <c r="F51" s="937">
        <v>46076</v>
      </c>
      <c r="G51" s="937">
        <v>46125</v>
      </c>
      <c r="H51" s="937">
        <v>0</v>
      </c>
      <c r="I51" s="936">
        <v>0</v>
      </c>
      <c r="J51" s="936">
        <v>0</v>
      </c>
      <c r="K51" s="939">
        <v>1</v>
      </c>
      <c r="L51" s="939">
        <v>1</v>
      </c>
      <c r="M51" s="936">
        <v>0</v>
      </c>
      <c r="N51" s="936">
        <v>0</v>
      </c>
      <c r="O51" s="936">
        <v>0</v>
      </c>
      <c r="P51" s="936" t="s">
        <v>364</v>
      </c>
      <c r="Q51" s="936">
        <v>1</v>
      </c>
      <c r="R51" s="936">
        <v>1</v>
      </c>
      <c r="S51" s="936">
        <v>0</v>
      </c>
      <c r="T51" s="936">
        <v>0</v>
      </c>
    </row>
    <row r="52" spans="1:20" outlineLevel="4">
      <c r="A52" s="981" t="s">
        <v>429</v>
      </c>
      <c r="B52" s="981"/>
      <c r="C52" s="981">
        <v>13</v>
      </c>
      <c r="D52" s="982">
        <v>46140</v>
      </c>
      <c r="E52" s="982">
        <v>46155</v>
      </c>
      <c r="F52" s="982">
        <v>46140</v>
      </c>
      <c r="G52" s="982">
        <v>46154</v>
      </c>
      <c r="H52" s="982">
        <v>0</v>
      </c>
      <c r="I52" s="981">
        <v>0</v>
      </c>
      <c r="J52" s="981">
        <v>0</v>
      </c>
      <c r="K52" s="984">
        <v>0</v>
      </c>
      <c r="L52" s="984">
        <v>0</v>
      </c>
      <c r="M52" s="981">
        <v>0</v>
      </c>
      <c r="N52" s="981">
        <v>0</v>
      </c>
      <c r="O52" s="981">
        <v>0</v>
      </c>
      <c r="P52" s="981"/>
      <c r="Q52" s="981">
        <v>2</v>
      </c>
      <c r="R52" s="981">
        <v>2</v>
      </c>
      <c r="S52" s="981">
        <v>0</v>
      </c>
      <c r="T52" s="981">
        <v>0</v>
      </c>
    </row>
    <row r="53" spans="1:20" outlineLevel="5">
      <c r="A53" s="936" t="s">
        <v>430</v>
      </c>
      <c r="B53" s="936" t="s">
        <v>431</v>
      </c>
      <c r="C53" s="936">
        <v>13</v>
      </c>
      <c r="D53" s="937">
        <v>46140</v>
      </c>
      <c r="E53" s="937">
        <v>46155</v>
      </c>
      <c r="F53" s="937">
        <v>46140</v>
      </c>
      <c r="G53" s="937">
        <v>46154</v>
      </c>
      <c r="H53" s="937">
        <v>0</v>
      </c>
      <c r="I53" s="936">
        <v>0</v>
      </c>
      <c r="J53" s="936">
        <v>0</v>
      </c>
      <c r="K53" s="939">
        <v>1</v>
      </c>
      <c r="L53" s="939">
        <v>1</v>
      </c>
      <c r="M53" s="936">
        <v>0</v>
      </c>
      <c r="N53" s="936">
        <v>0</v>
      </c>
      <c r="O53" s="936">
        <v>0</v>
      </c>
      <c r="P53" s="936" t="s">
        <v>364</v>
      </c>
      <c r="Q53" s="936">
        <v>1</v>
      </c>
      <c r="R53" s="936">
        <v>1</v>
      </c>
      <c r="S53" s="936">
        <v>0</v>
      </c>
      <c r="T53" s="936">
        <v>0</v>
      </c>
    </row>
    <row r="54" spans="1:20" outlineLevel="5">
      <c r="A54" s="936" t="s">
        <v>432</v>
      </c>
      <c r="B54" s="936" t="s">
        <v>433</v>
      </c>
      <c r="C54" s="936">
        <v>13</v>
      </c>
      <c r="D54" s="937">
        <v>46140</v>
      </c>
      <c r="E54" s="937">
        <v>46155</v>
      </c>
      <c r="F54" s="937">
        <v>46140</v>
      </c>
      <c r="G54" s="937">
        <v>46154</v>
      </c>
      <c r="H54" s="937">
        <v>0</v>
      </c>
      <c r="I54" s="936">
        <v>0</v>
      </c>
      <c r="J54" s="936">
        <v>0</v>
      </c>
      <c r="K54" s="939">
        <v>1</v>
      </c>
      <c r="L54" s="939">
        <v>1</v>
      </c>
      <c r="M54" s="936">
        <v>0</v>
      </c>
      <c r="N54" s="936">
        <v>0</v>
      </c>
      <c r="O54" s="936">
        <v>0</v>
      </c>
      <c r="P54" s="936" t="s">
        <v>364</v>
      </c>
      <c r="Q54" s="936">
        <v>1</v>
      </c>
      <c r="R54" s="936">
        <v>1</v>
      </c>
      <c r="S54" s="936">
        <v>0</v>
      </c>
      <c r="T54" s="936">
        <v>0</v>
      </c>
    </row>
    <row r="55" spans="1:20" outlineLevel="3">
      <c r="A55" s="967" t="s">
        <v>434</v>
      </c>
      <c r="B55" s="967"/>
      <c r="C55" s="967">
        <v>124</v>
      </c>
      <c r="D55" s="968">
        <v>46072</v>
      </c>
      <c r="E55" s="968">
        <v>46226</v>
      </c>
      <c r="F55" s="968">
        <v>46072</v>
      </c>
      <c r="G55" s="968">
        <v>46275</v>
      </c>
      <c r="H55" s="968">
        <v>0</v>
      </c>
      <c r="I55" s="967">
        <v>0</v>
      </c>
      <c r="J55" s="968">
        <v>0</v>
      </c>
      <c r="K55" s="971">
        <v>0</v>
      </c>
      <c r="L55" s="971">
        <v>0</v>
      </c>
      <c r="M55" s="967">
        <v>0</v>
      </c>
      <c r="N55" s="967">
        <v>0</v>
      </c>
      <c r="O55" s="967">
        <v>0</v>
      </c>
      <c r="P55" s="967"/>
      <c r="Q55" s="967">
        <v>13</v>
      </c>
      <c r="R55" s="967">
        <v>13</v>
      </c>
      <c r="S55" s="967">
        <v>0</v>
      </c>
      <c r="T55" s="967">
        <v>0</v>
      </c>
    </row>
    <row r="56" spans="1:20" outlineLevel="4">
      <c r="A56" s="981" t="s">
        <v>423</v>
      </c>
      <c r="B56" s="981"/>
      <c r="C56" s="981">
        <v>42</v>
      </c>
      <c r="D56" s="982">
        <v>46072</v>
      </c>
      <c r="E56" s="982">
        <v>46127</v>
      </c>
      <c r="F56" s="982">
        <v>46072</v>
      </c>
      <c r="G56" s="982">
        <v>46127</v>
      </c>
      <c r="H56" s="982">
        <v>0</v>
      </c>
      <c r="I56" s="981">
        <v>0</v>
      </c>
      <c r="J56" s="981">
        <v>0</v>
      </c>
      <c r="K56" s="984">
        <v>0</v>
      </c>
      <c r="L56" s="984">
        <v>0</v>
      </c>
      <c r="M56" s="981">
        <v>0</v>
      </c>
      <c r="N56" s="981">
        <v>0</v>
      </c>
      <c r="O56" s="981">
        <v>0</v>
      </c>
      <c r="P56" s="981"/>
      <c r="Q56" s="981">
        <v>10</v>
      </c>
      <c r="R56" s="981">
        <v>10</v>
      </c>
      <c r="S56" s="981">
        <v>0</v>
      </c>
      <c r="T56" s="981">
        <v>0</v>
      </c>
    </row>
    <row r="57" spans="1:20" outlineLevel="5">
      <c r="A57" s="936" t="s">
        <v>435</v>
      </c>
      <c r="B57" s="936" t="s">
        <v>436</v>
      </c>
      <c r="C57" s="936">
        <v>40</v>
      </c>
      <c r="D57" s="937">
        <v>46072</v>
      </c>
      <c r="E57" s="937">
        <v>46125</v>
      </c>
      <c r="F57" s="937">
        <v>46072</v>
      </c>
      <c r="G57" s="937">
        <v>46125</v>
      </c>
      <c r="H57" s="937">
        <v>0</v>
      </c>
      <c r="I57" s="936">
        <v>0</v>
      </c>
      <c r="J57" s="936">
        <v>0</v>
      </c>
      <c r="K57" s="939">
        <v>1</v>
      </c>
      <c r="L57" s="939">
        <v>1</v>
      </c>
      <c r="M57" s="936">
        <v>0</v>
      </c>
      <c r="N57" s="936">
        <v>0</v>
      </c>
      <c r="O57" s="936">
        <v>0</v>
      </c>
      <c r="P57" s="936" t="s">
        <v>364</v>
      </c>
      <c r="Q57" s="936">
        <v>1</v>
      </c>
      <c r="R57" s="936">
        <v>1</v>
      </c>
      <c r="S57" s="936">
        <v>0</v>
      </c>
      <c r="T57" s="936">
        <v>0</v>
      </c>
    </row>
    <row r="58" spans="1:20" outlineLevel="5">
      <c r="A58" s="936" t="s">
        <v>439</v>
      </c>
      <c r="B58" s="936" t="s">
        <v>440</v>
      </c>
      <c r="C58" s="936">
        <v>37</v>
      </c>
      <c r="D58" s="937">
        <v>46078</v>
      </c>
      <c r="E58" s="937">
        <v>46126</v>
      </c>
      <c r="F58" s="937">
        <v>46078</v>
      </c>
      <c r="G58" s="937">
        <v>46125</v>
      </c>
      <c r="H58" s="937">
        <v>0</v>
      </c>
      <c r="I58" s="936">
        <v>0</v>
      </c>
      <c r="J58" s="936">
        <v>0</v>
      </c>
      <c r="K58" s="939">
        <v>1</v>
      </c>
      <c r="L58" s="939">
        <v>1</v>
      </c>
      <c r="M58" s="936">
        <v>0</v>
      </c>
      <c r="N58" s="936">
        <v>0</v>
      </c>
      <c r="O58" s="936">
        <v>0</v>
      </c>
      <c r="P58" s="936" t="s">
        <v>364</v>
      </c>
      <c r="Q58" s="936">
        <v>1</v>
      </c>
      <c r="R58" s="936">
        <v>1</v>
      </c>
      <c r="S58" s="936">
        <v>0</v>
      </c>
      <c r="T58" s="936">
        <v>0</v>
      </c>
    </row>
    <row r="59" spans="1:20" outlineLevel="5">
      <c r="A59" s="936" t="s">
        <v>445</v>
      </c>
      <c r="B59" s="936" t="s">
        <v>446</v>
      </c>
      <c r="C59" s="936">
        <v>36</v>
      </c>
      <c r="D59" s="937">
        <v>46078</v>
      </c>
      <c r="E59" s="937">
        <v>46125</v>
      </c>
      <c r="F59" s="937">
        <v>46078</v>
      </c>
      <c r="G59" s="937">
        <v>46125</v>
      </c>
      <c r="H59" s="937">
        <v>0</v>
      </c>
      <c r="I59" s="936">
        <v>0</v>
      </c>
      <c r="J59" s="936">
        <v>0</v>
      </c>
      <c r="K59" s="939">
        <v>1</v>
      </c>
      <c r="L59" s="939">
        <v>1</v>
      </c>
      <c r="M59" s="936">
        <v>0</v>
      </c>
      <c r="N59" s="936">
        <v>0</v>
      </c>
      <c r="O59" s="936">
        <v>0</v>
      </c>
      <c r="P59" s="936" t="s">
        <v>364</v>
      </c>
      <c r="Q59" s="936">
        <v>1</v>
      </c>
      <c r="R59" s="936">
        <v>1</v>
      </c>
      <c r="S59" s="936">
        <v>0</v>
      </c>
      <c r="T59" s="936">
        <v>0</v>
      </c>
    </row>
    <row r="60" spans="1:20" outlineLevel="5">
      <c r="A60" s="936" t="s">
        <v>447</v>
      </c>
      <c r="B60" s="936" t="s">
        <v>448</v>
      </c>
      <c r="C60" s="936">
        <v>37</v>
      </c>
      <c r="D60" s="937">
        <v>46078</v>
      </c>
      <c r="E60" s="937">
        <v>46125</v>
      </c>
      <c r="F60" s="937">
        <v>46078</v>
      </c>
      <c r="G60" s="937">
        <v>46125</v>
      </c>
      <c r="H60" s="937">
        <v>0</v>
      </c>
      <c r="I60" s="936">
        <v>0</v>
      </c>
      <c r="J60" s="936">
        <v>0</v>
      </c>
      <c r="K60" s="939">
        <v>1</v>
      </c>
      <c r="L60" s="939">
        <v>1</v>
      </c>
      <c r="M60" s="936">
        <v>0</v>
      </c>
      <c r="N60" s="936">
        <v>0</v>
      </c>
      <c r="O60" s="936">
        <v>0</v>
      </c>
      <c r="P60" s="936" t="s">
        <v>364</v>
      </c>
      <c r="Q60" s="936">
        <v>1</v>
      </c>
      <c r="R60" s="936">
        <v>1</v>
      </c>
      <c r="S60" s="936">
        <v>0</v>
      </c>
      <c r="T60" s="936">
        <v>0</v>
      </c>
    </row>
    <row r="61" spans="1:20" outlineLevel="5">
      <c r="A61" s="936" t="s">
        <v>449</v>
      </c>
      <c r="B61" s="936" t="s">
        <v>450</v>
      </c>
      <c r="C61" s="936">
        <v>38</v>
      </c>
      <c r="D61" s="937">
        <v>46078</v>
      </c>
      <c r="E61" s="937">
        <v>46127</v>
      </c>
      <c r="F61" s="937">
        <v>46078</v>
      </c>
      <c r="G61" s="937">
        <v>46127</v>
      </c>
      <c r="H61" s="937">
        <v>0</v>
      </c>
      <c r="I61" s="936">
        <v>0</v>
      </c>
      <c r="J61" s="936">
        <v>0</v>
      </c>
      <c r="K61" s="939">
        <v>1</v>
      </c>
      <c r="L61" s="939">
        <v>1</v>
      </c>
      <c r="M61" s="936">
        <v>0</v>
      </c>
      <c r="N61" s="936">
        <v>0</v>
      </c>
      <c r="O61" s="936">
        <v>0</v>
      </c>
      <c r="P61" s="936" t="s">
        <v>364</v>
      </c>
      <c r="Q61" s="936">
        <v>1</v>
      </c>
      <c r="R61" s="936">
        <v>1</v>
      </c>
      <c r="S61" s="936">
        <v>0</v>
      </c>
      <c r="T61" s="936">
        <v>0</v>
      </c>
    </row>
    <row r="62" spans="1:20" outlineLevel="5">
      <c r="A62" s="936" t="s">
        <v>441</v>
      </c>
      <c r="B62" s="936" t="s">
        <v>442</v>
      </c>
      <c r="C62" s="936">
        <v>34</v>
      </c>
      <c r="D62" s="937">
        <v>46082</v>
      </c>
      <c r="E62" s="937">
        <v>46126</v>
      </c>
      <c r="F62" s="937">
        <v>46082</v>
      </c>
      <c r="G62" s="937">
        <v>46125</v>
      </c>
      <c r="H62" s="937">
        <v>0</v>
      </c>
      <c r="I62" s="936">
        <v>0</v>
      </c>
      <c r="J62" s="936">
        <v>0</v>
      </c>
      <c r="K62" s="939">
        <v>1</v>
      </c>
      <c r="L62" s="939">
        <v>1</v>
      </c>
      <c r="M62" s="936">
        <v>0</v>
      </c>
      <c r="N62" s="936">
        <v>0</v>
      </c>
      <c r="O62" s="936">
        <v>0</v>
      </c>
      <c r="P62" s="936" t="s">
        <v>364</v>
      </c>
      <c r="Q62" s="936">
        <v>1</v>
      </c>
      <c r="R62" s="936">
        <v>1</v>
      </c>
      <c r="S62" s="936">
        <v>0</v>
      </c>
      <c r="T62" s="936">
        <v>0</v>
      </c>
    </row>
    <row r="63" spans="1:20" outlineLevel="5">
      <c r="A63" s="936" t="s">
        <v>451</v>
      </c>
      <c r="B63" s="936" t="s">
        <v>452</v>
      </c>
      <c r="C63" s="936">
        <v>35</v>
      </c>
      <c r="D63" s="937">
        <v>46082</v>
      </c>
      <c r="E63" s="937">
        <v>46127</v>
      </c>
      <c r="F63" s="937">
        <v>46082</v>
      </c>
      <c r="G63" s="937">
        <v>46127</v>
      </c>
      <c r="H63" s="937">
        <v>0</v>
      </c>
      <c r="I63" s="936">
        <v>0</v>
      </c>
      <c r="J63" s="936">
        <v>0</v>
      </c>
      <c r="K63" s="939">
        <v>1</v>
      </c>
      <c r="L63" s="939">
        <v>1</v>
      </c>
      <c r="M63" s="936">
        <v>0</v>
      </c>
      <c r="N63" s="936">
        <v>0</v>
      </c>
      <c r="O63" s="936">
        <v>0</v>
      </c>
      <c r="P63" s="936" t="s">
        <v>364</v>
      </c>
      <c r="Q63" s="936">
        <v>1</v>
      </c>
      <c r="R63" s="936">
        <v>1</v>
      </c>
      <c r="S63" s="936">
        <v>0</v>
      </c>
      <c r="T63" s="936">
        <v>0</v>
      </c>
    </row>
    <row r="64" spans="1:20" outlineLevel="5">
      <c r="A64" s="936" t="s">
        <v>453</v>
      </c>
      <c r="B64" s="936" t="s">
        <v>454</v>
      </c>
      <c r="C64" s="936">
        <v>35</v>
      </c>
      <c r="D64" s="937">
        <v>46082</v>
      </c>
      <c r="E64" s="937">
        <v>46127</v>
      </c>
      <c r="F64" s="937">
        <v>46082</v>
      </c>
      <c r="G64" s="937">
        <v>46127</v>
      </c>
      <c r="H64" s="937">
        <v>0</v>
      </c>
      <c r="I64" s="936">
        <v>0</v>
      </c>
      <c r="J64" s="936">
        <v>0</v>
      </c>
      <c r="K64" s="939">
        <v>1</v>
      </c>
      <c r="L64" s="939">
        <v>1</v>
      </c>
      <c r="M64" s="936">
        <v>0</v>
      </c>
      <c r="N64" s="936">
        <v>0</v>
      </c>
      <c r="O64" s="936">
        <v>0</v>
      </c>
      <c r="P64" s="936" t="s">
        <v>364</v>
      </c>
      <c r="Q64" s="936">
        <v>1</v>
      </c>
      <c r="R64" s="936">
        <v>1</v>
      </c>
      <c r="S64" s="936">
        <v>0</v>
      </c>
      <c r="T64" s="936">
        <v>0</v>
      </c>
    </row>
    <row r="65" spans="1:20" outlineLevel="5">
      <c r="A65" s="936" t="s">
        <v>437</v>
      </c>
      <c r="B65" s="936" t="s">
        <v>438</v>
      </c>
      <c r="C65" s="936">
        <v>34</v>
      </c>
      <c r="D65" s="937">
        <v>46082</v>
      </c>
      <c r="E65" s="937">
        <v>46126</v>
      </c>
      <c r="F65" s="937">
        <v>46082</v>
      </c>
      <c r="G65" s="937">
        <v>46125</v>
      </c>
      <c r="H65" s="937">
        <v>0</v>
      </c>
      <c r="I65" s="936">
        <v>0</v>
      </c>
      <c r="J65" s="936">
        <v>0</v>
      </c>
      <c r="K65" s="939">
        <v>1</v>
      </c>
      <c r="L65" s="939">
        <v>1</v>
      </c>
      <c r="M65" s="936">
        <v>0</v>
      </c>
      <c r="N65" s="936">
        <v>0</v>
      </c>
      <c r="O65" s="936">
        <v>0</v>
      </c>
      <c r="P65" s="936" t="s">
        <v>364</v>
      </c>
      <c r="Q65" s="936">
        <v>1</v>
      </c>
      <c r="R65" s="936">
        <v>1</v>
      </c>
      <c r="S65" s="936">
        <v>0</v>
      </c>
      <c r="T65" s="936">
        <v>0</v>
      </c>
    </row>
    <row r="66" spans="1:20" outlineLevel="5">
      <c r="A66" s="936" t="s">
        <v>443</v>
      </c>
      <c r="B66" s="936" t="s">
        <v>444</v>
      </c>
      <c r="C66" s="936">
        <v>32</v>
      </c>
      <c r="D66" s="937">
        <v>46084</v>
      </c>
      <c r="E66" s="937">
        <v>46125</v>
      </c>
      <c r="F66" s="937">
        <v>46084</v>
      </c>
      <c r="G66" s="937">
        <v>46125</v>
      </c>
      <c r="H66" s="937">
        <v>0</v>
      </c>
      <c r="I66" s="936">
        <v>0</v>
      </c>
      <c r="J66" s="936">
        <v>0</v>
      </c>
      <c r="K66" s="939">
        <v>1</v>
      </c>
      <c r="L66" s="939">
        <v>1</v>
      </c>
      <c r="M66" s="936">
        <v>0</v>
      </c>
      <c r="N66" s="936">
        <v>0</v>
      </c>
      <c r="O66" s="936">
        <v>0</v>
      </c>
      <c r="P66" s="936" t="s">
        <v>364</v>
      </c>
      <c r="Q66" s="936">
        <v>1</v>
      </c>
      <c r="R66" s="936">
        <v>1</v>
      </c>
      <c r="S66" s="936">
        <v>0</v>
      </c>
      <c r="T66" s="936">
        <v>0</v>
      </c>
    </row>
    <row r="67" spans="1:20" outlineLevel="4">
      <c r="A67" s="981" t="s">
        <v>420</v>
      </c>
      <c r="B67" s="981"/>
      <c r="C67" s="981">
        <v>15</v>
      </c>
      <c r="D67" s="982">
        <v>46210</v>
      </c>
      <c r="E67" s="982">
        <v>46226</v>
      </c>
      <c r="F67" s="982">
        <v>46248</v>
      </c>
      <c r="G67" s="982">
        <v>46275</v>
      </c>
      <c r="H67" s="982">
        <v>0</v>
      </c>
      <c r="I67" s="981">
        <v>0</v>
      </c>
      <c r="J67" s="982">
        <v>0</v>
      </c>
      <c r="K67" s="984">
        <v>0</v>
      </c>
      <c r="L67" s="984">
        <v>0</v>
      </c>
      <c r="M67" s="981">
        <v>0</v>
      </c>
      <c r="N67" s="981">
        <v>0</v>
      </c>
      <c r="O67" s="981">
        <v>0</v>
      </c>
      <c r="P67" s="981"/>
      <c r="Q67" s="981">
        <v>3</v>
      </c>
      <c r="R67" s="981">
        <v>3</v>
      </c>
      <c r="S67" s="981">
        <v>0</v>
      </c>
      <c r="T67" s="981">
        <v>0</v>
      </c>
    </row>
    <row r="68" spans="1:20" outlineLevel="5">
      <c r="A68" s="936" t="s">
        <v>455</v>
      </c>
      <c r="B68" s="936" t="s">
        <v>456</v>
      </c>
      <c r="C68" s="936">
        <v>15</v>
      </c>
      <c r="D68" s="937">
        <v>46210</v>
      </c>
      <c r="E68" s="937">
        <v>46226</v>
      </c>
      <c r="F68" s="937">
        <v>46248</v>
      </c>
      <c r="G68" s="937">
        <v>46275</v>
      </c>
      <c r="H68" s="937">
        <v>0</v>
      </c>
      <c r="I68" s="936">
        <v>0</v>
      </c>
      <c r="J68" s="937">
        <v>0</v>
      </c>
      <c r="K68" s="939">
        <v>1</v>
      </c>
      <c r="L68" s="939">
        <v>1</v>
      </c>
      <c r="M68" s="936">
        <v>0</v>
      </c>
      <c r="N68" s="936">
        <v>0</v>
      </c>
      <c r="O68" s="936">
        <v>0</v>
      </c>
      <c r="P68" s="936" t="s">
        <v>364</v>
      </c>
      <c r="Q68" s="936">
        <v>1</v>
      </c>
      <c r="R68" s="936">
        <v>1</v>
      </c>
      <c r="S68" s="936">
        <v>0</v>
      </c>
      <c r="T68" s="936">
        <v>0</v>
      </c>
    </row>
    <row r="69" spans="1:20" outlineLevel="5">
      <c r="A69" s="936" t="s">
        <v>457</v>
      </c>
      <c r="B69" s="936" t="s">
        <v>458</v>
      </c>
      <c r="C69" s="936">
        <v>15</v>
      </c>
      <c r="D69" s="937">
        <v>46210</v>
      </c>
      <c r="E69" s="937">
        <v>46226</v>
      </c>
      <c r="F69" s="937">
        <v>46248</v>
      </c>
      <c r="G69" s="937">
        <v>46275</v>
      </c>
      <c r="H69" s="937">
        <v>0</v>
      </c>
      <c r="I69" s="936">
        <v>0</v>
      </c>
      <c r="J69" s="937">
        <v>0</v>
      </c>
      <c r="K69" s="939">
        <v>1</v>
      </c>
      <c r="L69" s="939">
        <v>1</v>
      </c>
      <c r="M69" s="936">
        <v>0</v>
      </c>
      <c r="N69" s="936">
        <v>0</v>
      </c>
      <c r="O69" s="936">
        <v>0</v>
      </c>
      <c r="P69" s="936" t="s">
        <v>364</v>
      </c>
      <c r="Q69" s="936">
        <v>1</v>
      </c>
      <c r="R69" s="936">
        <v>1</v>
      </c>
      <c r="S69" s="936">
        <v>0</v>
      </c>
      <c r="T69" s="936">
        <v>0</v>
      </c>
    </row>
    <row r="70" spans="1:20" outlineLevel="5">
      <c r="A70" s="936" t="s">
        <v>459</v>
      </c>
      <c r="B70" s="936" t="s">
        <v>460</v>
      </c>
      <c r="C70" s="936">
        <v>15</v>
      </c>
      <c r="D70" s="937">
        <v>46210</v>
      </c>
      <c r="E70" s="937">
        <v>46226</v>
      </c>
      <c r="F70" s="937">
        <v>46248</v>
      </c>
      <c r="G70" s="937">
        <v>46275</v>
      </c>
      <c r="H70" s="937">
        <v>0</v>
      </c>
      <c r="I70" s="936">
        <v>0</v>
      </c>
      <c r="J70" s="937">
        <v>0</v>
      </c>
      <c r="K70" s="939">
        <v>1</v>
      </c>
      <c r="L70" s="939">
        <v>1</v>
      </c>
      <c r="M70" s="936">
        <v>0</v>
      </c>
      <c r="N70" s="936">
        <v>0</v>
      </c>
      <c r="O70" s="936">
        <v>0</v>
      </c>
      <c r="P70" s="936" t="s">
        <v>364</v>
      </c>
      <c r="Q70" s="936">
        <v>1</v>
      </c>
      <c r="R70" s="936">
        <v>1</v>
      </c>
      <c r="S70" s="936">
        <v>0</v>
      </c>
      <c r="T70" s="936">
        <v>0</v>
      </c>
    </row>
    <row r="71" spans="1:20" outlineLevel="3">
      <c r="A71" s="972" t="s">
        <v>461</v>
      </c>
      <c r="B71" s="972"/>
      <c r="C71" s="972">
        <v>39</v>
      </c>
      <c r="D71" s="973">
        <v>46076</v>
      </c>
      <c r="E71" s="973">
        <v>46126</v>
      </c>
      <c r="F71" s="973">
        <v>46076</v>
      </c>
      <c r="G71" s="973">
        <v>46125</v>
      </c>
      <c r="H71" s="973">
        <v>0</v>
      </c>
      <c r="I71" s="972">
        <v>0</v>
      </c>
      <c r="J71" s="972">
        <v>0</v>
      </c>
      <c r="K71" s="975">
        <v>0</v>
      </c>
      <c r="L71" s="975">
        <v>0</v>
      </c>
      <c r="M71" s="972">
        <v>0</v>
      </c>
      <c r="N71" s="972">
        <v>0</v>
      </c>
      <c r="O71" s="972">
        <v>0</v>
      </c>
      <c r="P71" s="972"/>
      <c r="Q71" s="972">
        <v>13</v>
      </c>
      <c r="R71" s="972">
        <v>13</v>
      </c>
      <c r="S71" s="972">
        <v>0</v>
      </c>
      <c r="T71" s="972">
        <v>0</v>
      </c>
    </row>
    <row r="72" spans="1:20" outlineLevel="4">
      <c r="A72" s="936" t="s">
        <v>462</v>
      </c>
      <c r="B72" s="936" t="s">
        <v>463</v>
      </c>
      <c r="C72" s="936">
        <v>36</v>
      </c>
      <c r="D72" s="937">
        <v>46076</v>
      </c>
      <c r="E72" s="937">
        <v>46123</v>
      </c>
      <c r="F72" s="937">
        <v>46076</v>
      </c>
      <c r="G72" s="937">
        <v>46121</v>
      </c>
      <c r="H72" s="937">
        <v>0</v>
      </c>
      <c r="I72" s="936">
        <v>0</v>
      </c>
      <c r="J72" s="936">
        <v>0</v>
      </c>
      <c r="K72" s="939">
        <v>1</v>
      </c>
      <c r="L72" s="939">
        <v>1</v>
      </c>
      <c r="M72" s="936">
        <v>0</v>
      </c>
      <c r="N72" s="936">
        <v>0</v>
      </c>
      <c r="O72" s="936">
        <v>0</v>
      </c>
      <c r="P72" s="936" t="s">
        <v>364</v>
      </c>
      <c r="Q72" s="936">
        <v>1</v>
      </c>
      <c r="R72" s="936">
        <v>1</v>
      </c>
      <c r="S72" s="936">
        <v>0</v>
      </c>
      <c r="T72" s="936">
        <v>0</v>
      </c>
    </row>
    <row r="73" spans="1:20" outlineLevel="4">
      <c r="A73" s="936" t="s">
        <v>472</v>
      </c>
      <c r="B73" s="936" t="s">
        <v>473</v>
      </c>
      <c r="C73" s="936">
        <v>36</v>
      </c>
      <c r="D73" s="937">
        <v>46076</v>
      </c>
      <c r="E73" s="937">
        <v>46123</v>
      </c>
      <c r="F73" s="937">
        <v>46076</v>
      </c>
      <c r="G73" s="937">
        <v>46121</v>
      </c>
      <c r="H73" s="937">
        <v>0</v>
      </c>
      <c r="I73" s="936">
        <v>0</v>
      </c>
      <c r="J73" s="936">
        <v>0</v>
      </c>
      <c r="K73" s="939">
        <v>1</v>
      </c>
      <c r="L73" s="939">
        <v>1</v>
      </c>
      <c r="M73" s="936">
        <v>0</v>
      </c>
      <c r="N73" s="936">
        <v>0</v>
      </c>
      <c r="O73" s="936">
        <v>0</v>
      </c>
      <c r="P73" s="936" t="s">
        <v>364</v>
      </c>
      <c r="Q73" s="936">
        <v>1</v>
      </c>
      <c r="R73" s="936">
        <v>1</v>
      </c>
      <c r="S73" s="936">
        <v>0</v>
      </c>
      <c r="T73" s="936">
        <v>0</v>
      </c>
    </row>
    <row r="74" spans="1:20" outlineLevel="4">
      <c r="A74" s="936" t="s">
        <v>474</v>
      </c>
      <c r="B74" s="936" t="s">
        <v>475</v>
      </c>
      <c r="C74" s="936">
        <v>36</v>
      </c>
      <c r="D74" s="937">
        <v>46076</v>
      </c>
      <c r="E74" s="937">
        <v>46123</v>
      </c>
      <c r="F74" s="937">
        <v>46076</v>
      </c>
      <c r="G74" s="937">
        <v>46121</v>
      </c>
      <c r="H74" s="937">
        <v>0</v>
      </c>
      <c r="I74" s="936">
        <v>0</v>
      </c>
      <c r="J74" s="936">
        <v>0</v>
      </c>
      <c r="K74" s="939">
        <v>1</v>
      </c>
      <c r="L74" s="939">
        <v>1</v>
      </c>
      <c r="M74" s="936">
        <v>0</v>
      </c>
      <c r="N74" s="936">
        <v>0</v>
      </c>
      <c r="O74" s="936">
        <v>0</v>
      </c>
      <c r="P74" s="936" t="s">
        <v>364</v>
      </c>
      <c r="Q74" s="936">
        <v>1</v>
      </c>
      <c r="R74" s="936">
        <v>1</v>
      </c>
      <c r="S74" s="936">
        <v>0</v>
      </c>
      <c r="T74" s="936">
        <v>0</v>
      </c>
    </row>
    <row r="75" spans="1:20" outlineLevel="4">
      <c r="A75" s="936" t="s">
        <v>476</v>
      </c>
      <c r="B75" s="936" t="s">
        <v>477</v>
      </c>
      <c r="C75" s="936">
        <v>36</v>
      </c>
      <c r="D75" s="937">
        <v>46076</v>
      </c>
      <c r="E75" s="937">
        <v>46123</v>
      </c>
      <c r="F75" s="937">
        <v>46076</v>
      </c>
      <c r="G75" s="937">
        <v>46121</v>
      </c>
      <c r="H75" s="937">
        <v>0</v>
      </c>
      <c r="I75" s="936">
        <v>0</v>
      </c>
      <c r="J75" s="936">
        <v>0</v>
      </c>
      <c r="K75" s="939">
        <v>1</v>
      </c>
      <c r="L75" s="939">
        <v>1</v>
      </c>
      <c r="M75" s="936">
        <v>0</v>
      </c>
      <c r="N75" s="936">
        <v>0</v>
      </c>
      <c r="O75" s="936">
        <v>0</v>
      </c>
      <c r="P75" s="936" t="s">
        <v>364</v>
      </c>
      <c r="Q75" s="936">
        <v>1</v>
      </c>
      <c r="R75" s="936">
        <v>1</v>
      </c>
      <c r="S75" s="936">
        <v>0</v>
      </c>
      <c r="T75" s="936">
        <v>0</v>
      </c>
    </row>
    <row r="76" spans="1:20" outlineLevel="4">
      <c r="A76" s="936" t="s">
        <v>478</v>
      </c>
      <c r="B76" s="936" t="s">
        <v>479</v>
      </c>
      <c r="C76" s="936">
        <v>36</v>
      </c>
      <c r="D76" s="937">
        <v>46076</v>
      </c>
      <c r="E76" s="937">
        <v>46123</v>
      </c>
      <c r="F76" s="937">
        <v>46076</v>
      </c>
      <c r="G76" s="937">
        <v>46121</v>
      </c>
      <c r="H76" s="937">
        <v>0</v>
      </c>
      <c r="I76" s="936">
        <v>0</v>
      </c>
      <c r="J76" s="936">
        <v>0</v>
      </c>
      <c r="K76" s="939">
        <v>1</v>
      </c>
      <c r="L76" s="939">
        <v>1</v>
      </c>
      <c r="M76" s="936">
        <v>0</v>
      </c>
      <c r="N76" s="936">
        <v>0</v>
      </c>
      <c r="O76" s="936">
        <v>0</v>
      </c>
      <c r="P76" s="936" t="s">
        <v>364</v>
      </c>
      <c r="Q76" s="936">
        <v>1</v>
      </c>
      <c r="R76" s="936">
        <v>1</v>
      </c>
      <c r="S76" s="936">
        <v>0</v>
      </c>
      <c r="T76" s="936">
        <v>0</v>
      </c>
    </row>
    <row r="77" spans="1:20" outlineLevel="4">
      <c r="A77" s="936" t="s">
        <v>480</v>
      </c>
      <c r="B77" s="936" t="s">
        <v>481</v>
      </c>
      <c r="C77" s="936">
        <v>36</v>
      </c>
      <c r="D77" s="937">
        <v>46076</v>
      </c>
      <c r="E77" s="937">
        <v>46123</v>
      </c>
      <c r="F77" s="937">
        <v>46076</v>
      </c>
      <c r="G77" s="937">
        <v>46121</v>
      </c>
      <c r="H77" s="937">
        <v>0</v>
      </c>
      <c r="I77" s="936">
        <v>0</v>
      </c>
      <c r="J77" s="936">
        <v>0</v>
      </c>
      <c r="K77" s="939">
        <v>1</v>
      </c>
      <c r="L77" s="939">
        <v>1</v>
      </c>
      <c r="M77" s="936">
        <v>0</v>
      </c>
      <c r="N77" s="936">
        <v>0</v>
      </c>
      <c r="O77" s="936">
        <v>0</v>
      </c>
      <c r="P77" s="936" t="s">
        <v>364</v>
      </c>
      <c r="Q77" s="936">
        <v>1</v>
      </c>
      <c r="R77" s="936">
        <v>1</v>
      </c>
      <c r="S77" s="936">
        <v>0</v>
      </c>
      <c r="T77" s="936">
        <v>0</v>
      </c>
    </row>
    <row r="78" spans="1:20" outlineLevel="4">
      <c r="A78" s="936" t="s">
        <v>482</v>
      </c>
      <c r="B78" s="936" t="s">
        <v>483</v>
      </c>
      <c r="C78" s="936">
        <v>39</v>
      </c>
      <c r="D78" s="937">
        <v>46076</v>
      </c>
      <c r="E78" s="937">
        <v>46126</v>
      </c>
      <c r="F78" s="937">
        <v>46076</v>
      </c>
      <c r="G78" s="937">
        <v>46125</v>
      </c>
      <c r="H78" s="937">
        <v>0</v>
      </c>
      <c r="I78" s="936">
        <v>0</v>
      </c>
      <c r="J78" s="936">
        <v>0</v>
      </c>
      <c r="K78" s="939">
        <v>1</v>
      </c>
      <c r="L78" s="939">
        <v>1</v>
      </c>
      <c r="M78" s="936">
        <v>0</v>
      </c>
      <c r="N78" s="936">
        <v>0</v>
      </c>
      <c r="O78" s="936">
        <v>0</v>
      </c>
      <c r="P78" s="936" t="s">
        <v>364</v>
      </c>
      <c r="Q78" s="936">
        <v>1</v>
      </c>
      <c r="R78" s="936">
        <v>1</v>
      </c>
      <c r="S78" s="936">
        <v>0</v>
      </c>
      <c r="T78" s="936">
        <v>0</v>
      </c>
    </row>
    <row r="79" spans="1:20" outlineLevel="4">
      <c r="A79" s="936" t="s">
        <v>484</v>
      </c>
      <c r="B79" s="936" t="s">
        <v>485</v>
      </c>
      <c r="C79" s="936">
        <v>39</v>
      </c>
      <c r="D79" s="937">
        <v>46076</v>
      </c>
      <c r="E79" s="937">
        <v>46126</v>
      </c>
      <c r="F79" s="937">
        <v>46076</v>
      </c>
      <c r="G79" s="937">
        <v>46125</v>
      </c>
      <c r="H79" s="937">
        <v>0</v>
      </c>
      <c r="I79" s="936">
        <v>0</v>
      </c>
      <c r="J79" s="936">
        <v>0</v>
      </c>
      <c r="K79" s="939">
        <v>1</v>
      </c>
      <c r="L79" s="939">
        <v>1</v>
      </c>
      <c r="M79" s="936">
        <v>0</v>
      </c>
      <c r="N79" s="936">
        <v>0</v>
      </c>
      <c r="O79" s="936">
        <v>0</v>
      </c>
      <c r="P79" s="936" t="s">
        <v>364</v>
      </c>
      <c r="Q79" s="936">
        <v>1</v>
      </c>
      <c r="R79" s="936">
        <v>1</v>
      </c>
      <c r="S79" s="936">
        <v>0</v>
      </c>
      <c r="T79" s="936">
        <v>0</v>
      </c>
    </row>
    <row r="80" spans="1:20" outlineLevel="4">
      <c r="A80" s="936" t="s">
        <v>486</v>
      </c>
      <c r="B80" s="936" t="s">
        <v>487</v>
      </c>
      <c r="C80" s="936">
        <v>39</v>
      </c>
      <c r="D80" s="937">
        <v>46076</v>
      </c>
      <c r="E80" s="937">
        <v>46126</v>
      </c>
      <c r="F80" s="937">
        <v>46076</v>
      </c>
      <c r="G80" s="937">
        <v>46125</v>
      </c>
      <c r="H80" s="937">
        <v>0</v>
      </c>
      <c r="I80" s="936">
        <v>0</v>
      </c>
      <c r="J80" s="936">
        <v>0</v>
      </c>
      <c r="K80" s="939">
        <v>1</v>
      </c>
      <c r="L80" s="939">
        <v>1</v>
      </c>
      <c r="M80" s="936">
        <v>0</v>
      </c>
      <c r="N80" s="936">
        <v>0</v>
      </c>
      <c r="O80" s="936">
        <v>0</v>
      </c>
      <c r="P80" s="936" t="s">
        <v>364</v>
      </c>
      <c r="Q80" s="936">
        <v>1</v>
      </c>
      <c r="R80" s="936">
        <v>1</v>
      </c>
      <c r="S80" s="936">
        <v>0</v>
      </c>
      <c r="T80" s="936">
        <v>0</v>
      </c>
    </row>
    <row r="81" spans="1:20" outlineLevel="4">
      <c r="A81" s="936" t="s">
        <v>464</v>
      </c>
      <c r="B81" s="936" t="s">
        <v>465</v>
      </c>
      <c r="C81" s="936">
        <v>39</v>
      </c>
      <c r="D81" s="937">
        <v>46076</v>
      </c>
      <c r="E81" s="937">
        <v>46126</v>
      </c>
      <c r="F81" s="937">
        <v>46076</v>
      </c>
      <c r="G81" s="937">
        <v>46125</v>
      </c>
      <c r="H81" s="937">
        <v>0</v>
      </c>
      <c r="I81" s="936">
        <v>0</v>
      </c>
      <c r="J81" s="936">
        <v>0</v>
      </c>
      <c r="K81" s="939">
        <v>1</v>
      </c>
      <c r="L81" s="939">
        <v>1</v>
      </c>
      <c r="M81" s="936">
        <v>0</v>
      </c>
      <c r="N81" s="936">
        <v>0</v>
      </c>
      <c r="O81" s="936">
        <v>0</v>
      </c>
      <c r="P81" s="936" t="s">
        <v>364</v>
      </c>
      <c r="Q81" s="936">
        <v>1</v>
      </c>
      <c r="R81" s="936">
        <v>1</v>
      </c>
      <c r="S81" s="936">
        <v>0</v>
      </c>
      <c r="T81" s="936">
        <v>0</v>
      </c>
    </row>
    <row r="82" spans="1:20" outlineLevel="4">
      <c r="A82" s="936" t="s">
        <v>466</v>
      </c>
      <c r="B82" s="936" t="s">
        <v>467</v>
      </c>
      <c r="C82" s="936">
        <v>39</v>
      </c>
      <c r="D82" s="937">
        <v>46076</v>
      </c>
      <c r="E82" s="937">
        <v>46126</v>
      </c>
      <c r="F82" s="937">
        <v>46076</v>
      </c>
      <c r="G82" s="937">
        <v>46125</v>
      </c>
      <c r="H82" s="937">
        <v>0</v>
      </c>
      <c r="I82" s="936">
        <v>0</v>
      </c>
      <c r="J82" s="936">
        <v>0</v>
      </c>
      <c r="K82" s="939">
        <v>1</v>
      </c>
      <c r="L82" s="939">
        <v>1</v>
      </c>
      <c r="M82" s="936">
        <v>0</v>
      </c>
      <c r="N82" s="936">
        <v>0</v>
      </c>
      <c r="O82" s="936">
        <v>0</v>
      </c>
      <c r="P82" s="936" t="s">
        <v>364</v>
      </c>
      <c r="Q82" s="936">
        <v>1</v>
      </c>
      <c r="R82" s="936">
        <v>1</v>
      </c>
      <c r="S82" s="936">
        <v>0</v>
      </c>
      <c r="T82" s="936">
        <v>0</v>
      </c>
    </row>
    <row r="83" spans="1:20" outlineLevel="4">
      <c r="A83" s="936" t="s">
        <v>468</v>
      </c>
      <c r="B83" s="936" t="s">
        <v>469</v>
      </c>
      <c r="C83" s="936">
        <v>39</v>
      </c>
      <c r="D83" s="937">
        <v>46076</v>
      </c>
      <c r="E83" s="937">
        <v>46126</v>
      </c>
      <c r="F83" s="937">
        <v>46076</v>
      </c>
      <c r="G83" s="937">
        <v>46125</v>
      </c>
      <c r="H83" s="937">
        <v>0</v>
      </c>
      <c r="I83" s="936">
        <v>0</v>
      </c>
      <c r="J83" s="936">
        <v>0</v>
      </c>
      <c r="K83" s="939">
        <v>1</v>
      </c>
      <c r="L83" s="939">
        <v>1</v>
      </c>
      <c r="M83" s="936">
        <v>0</v>
      </c>
      <c r="N83" s="936">
        <v>0</v>
      </c>
      <c r="O83" s="936">
        <v>0</v>
      </c>
      <c r="P83" s="936" t="s">
        <v>364</v>
      </c>
      <c r="Q83" s="936">
        <v>1</v>
      </c>
      <c r="R83" s="936">
        <v>1</v>
      </c>
      <c r="S83" s="936">
        <v>0</v>
      </c>
      <c r="T83" s="936">
        <v>0</v>
      </c>
    </row>
    <row r="84" spans="1:20" outlineLevel="4">
      <c r="A84" s="936" t="s">
        <v>470</v>
      </c>
      <c r="B84" s="936" t="s">
        <v>471</v>
      </c>
      <c r="C84" s="936">
        <v>39</v>
      </c>
      <c r="D84" s="937">
        <v>46076</v>
      </c>
      <c r="E84" s="937">
        <v>46126</v>
      </c>
      <c r="F84" s="937">
        <v>46076</v>
      </c>
      <c r="G84" s="937">
        <v>46125</v>
      </c>
      <c r="H84" s="937">
        <v>0</v>
      </c>
      <c r="I84" s="936">
        <v>0</v>
      </c>
      <c r="J84" s="936">
        <v>0</v>
      </c>
      <c r="K84" s="939">
        <v>1</v>
      </c>
      <c r="L84" s="939">
        <v>1</v>
      </c>
      <c r="M84" s="936">
        <v>0</v>
      </c>
      <c r="N84" s="936">
        <v>0</v>
      </c>
      <c r="O84" s="936">
        <v>0</v>
      </c>
      <c r="P84" s="936" t="s">
        <v>364</v>
      </c>
      <c r="Q84" s="936">
        <v>1</v>
      </c>
      <c r="R84" s="936">
        <v>1</v>
      </c>
      <c r="S84" s="936">
        <v>0</v>
      </c>
      <c r="T84" s="936">
        <v>0</v>
      </c>
    </row>
    <row r="85" spans="1:20" outlineLevel="3">
      <c r="A85" s="967" t="s">
        <v>488</v>
      </c>
      <c r="B85" s="967"/>
      <c r="C85" s="967">
        <v>111</v>
      </c>
      <c r="D85" s="968">
        <v>46081</v>
      </c>
      <c r="E85" s="968">
        <v>46218</v>
      </c>
      <c r="F85" s="968">
        <v>46081</v>
      </c>
      <c r="G85" s="968"/>
      <c r="H85" s="968">
        <v>0</v>
      </c>
      <c r="I85" s="967">
        <v>0</v>
      </c>
      <c r="J85" s="968">
        <v>0</v>
      </c>
      <c r="K85" s="971">
        <v>0</v>
      </c>
      <c r="L85" s="971">
        <v>0</v>
      </c>
      <c r="M85" s="967">
        <v>0</v>
      </c>
      <c r="N85" s="967">
        <v>0</v>
      </c>
      <c r="O85" s="967">
        <v>0</v>
      </c>
      <c r="P85" s="967"/>
      <c r="Q85" s="967">
        <v>10</v>
      </c>
      <c r="R85" s="967">
        <v>9</v>
      </c>
      <c r="S85" s="967">
        <v>1</v>
      </c>
      <c r="T85" s="967">
        <v>0</v>
      </c>
    </row>
    <row r="86" spans="1:20" outlineLevel="4">
      <c r="A86" s="981" t="s">
        <v>489</v>
      </c>
      <c r="B86" s="981"/>
      <c r="C86" s="981">
        <v>32</v>
      </c>
      <c r="D86" s="982">
        <v>46081</v>
      </c>
      <c r="E86" s="982">
        <v>46123</v>
      </c>
      <c r="F86" s="982">
        <v>46081</v>
      </c>
      <c r="G86" s="982">
        <v>46121</v>
      </c>
      <c r="H86" s="982">
        <v>0</v>
      </c>
      <c r="I86" s="981">
        <v>0</v>
      </c>
      <c r="J86" s="981">
        <v>0</v>
      </c>
      <c r="K86" s="984">
        <v>0</v>
      </c>
      <c r="L86" s="984">
        <v>0</v>
      </c>
      <c r="M86" s="981">
        <v>0</v>
      </c>
      <c r="N86" s="981">
        <v>0</v>
      </c>
      <c r="O86" s="981">
        <v>0</v>
      </c>
      <c r="P86" s="981"/>
      <c r="Q86" s="981">
        <v>4</v>
      </c>
      <c r="R86" s="981">
        <v>4</v>
      </c>
      <c r="S86" s="981">
        <v>0</v>
      </c>
      <c r="T86" s="981">
        <v>0</v>
      </c>
    </row>
    <row r="87" spans="1:20" outlineLevel="5">
      <c r="A87" s="936" t="s">
        <v>492</v>
      </c>
      <c r="B87" s="936" t="s">
        <v>493</v>
      </c>
      <c r="C87" s="936">
        <v>32</v>
      </c>
      <c r="D87" s="937">
        <v>46081</v>
      </c>
      <c r="E87" s="937">
        <v>46123</v>
      </c>
      <c r="F87" s="937">
        <v>46081</v>
      </c>
      <c r="G87" s="937">
        <v>46121</v>
      </c>
      <c r="H87" s="937">
        <v>0</v>
      </c>
      <c r="I87" s="936">
        <v>0</v>
      </c>
      <c r="J87" s="936">
        <v>0</v>
      </c>
      <c r="K87" s="939">
        <v>1</v>
      </c>
      <c r="L87" s="939">
        <v>1</v>
      </c>
      <c r="M87" s="936">
        <v>0</v>
      </c>
      <c r="N87" s="936">
        <v>0</v>
      </c>
      <c r="O87" s="936">
        <v>0</v>
      </c>
      <c r="P87" s="936" t="s">
        <v>364</v>
      </c>
      <c r="Q87" s="936">
        <v>1</v>
      </c>
      <c r="R87" s="936">
        <v>1</v>
      </c>
      <c r="S87" s="936">
        <v>0</v>
      </c>
      <c r="T87" s="936">
        <v>0</v>
      </c>
    </row>
    <row r="88" spans="1:20" outlineLevel="5">
      <c r="A88" s="936" t="s">
        <v>490</v>
      </c>
      <c r="B88" s="936" t="s">
        <v>491</v>
      </c>
      <c r="C88" s="936">
        <v>28</v>
      </c>
      <c r="D88" s="937">
        <v>46085</v>
      </c>
      <c r="E88" s="937">
        <v>46123</v>
      </c>
      <c r="F88" s="937">
        <v>46085</v>
      </c>
      <c r="G88" s="937">
        <v>46121</v>
      </c>
      <c r="H88" s="937">
        <v>0</v>
      </c>
      <c r="I88" s="936">
        <v>0</v>
      </c>
      <c r="J88" s="936">
        <v>0</v>
      </c>
      <c r="K88" s="939">
        <v>1</v>
      </c>
      <c r="L88" s="939">
        <v>1</v>
      </c>
      <c r="M88" s="936">
        <v>0</v>
      </c>
      <c r="N88" s="936">
        <v>0</v>
      </c>
      <c r="O88" s="936">
        <v>0</v>
      </c>
      <c r="P88" s="936" t="s">
        <v>364</v>
      </c>
      <c r="Q88" s="936">
        <v>1</v>
      </c>
      <c r="R88" s="936">
        <v>1</v>
      </c>
      <c r="S88" s="936">
        <v>0</v>
      </c>
      <c r="T88" s="936">
        <v>0</v>
      </c>
    </row>
    <row r="89" spans="1:20" outlineLevel="5">
      <c r="A89" s="936" t="s">
        <v>494</v>
      </c>
      <c r="B89" s="936" t="s">
        <v>495</v>
      </c>
      <c r="C89" s="936">
        <v>28</v>
      </c>
      <c r="D89" s="937">
        <v>46085</v>
      </c>
      <c r="E89" s="937">
        <v>46123</v>
      </c>
      <c r="F89" s="937">
        <v>46085</v>
      </c>
      <c r="G89" s="937">
        <v>46121</v>
      </c>
      <c r="H89" s="937">
        <v>0</v>
      </c>
      <c r="I89" s="936">
        <v>0</v>
      </c>
      <c r="J89" s="936">
        <v>0</v>
      </c>
      <c r="K89" s="939">
        <v>1</v>
      </c>
      <c r="L89" s="939">
        <v>1</v>
      </c>
      <c r="M89" s="936">
        <v>0</v>
      </c>
      <c r="N89" s="936">
        <v>0</v>
      </c>
      <c r="O89" s="936">
        <v>0</v>
      </c>
      <c r="P89" s="936" t="s">
        <v>364</v>
      </c>
      <c r="Q89" s="936">
        <v>1</v>
      </c>
      <c r="R89" s="936">
        <v>1</v>
      </c>
      <c r="S89" s="936">
        <v>0</v>
      </c>
      <c r="T89" s="936">
        <v>0</v>
      </c>
    </row>
    <row r="90" spans="1:20" outlineLevel="5">
      <c r="A90" s="936" t="s">
        <v>496</v>
      </c>
      <c r="B90" s="936" t="s">
        <v>497</v>
      </c>
      <c r="C90" s="936">
        <v>24</v>
      </c>
      <c r="D90" s="937">
        <v>46090</v>
      </c>
      <c r="E90" s="937">
        <v>46123</v>
      </c>
      <c r="F90" s="937">
        <v>46090</v>
      </c>
      <c r="G90" s="937">
        <v>46121</v>
      </c>
      <c r="H90" s="937">
        <v>0</v>
      </c>
      <c r="I90" s="936">
        <v>0</v>
      </c>
      <c r="J90" s="936">
        <v>0</v>
      </c>
      <c r="K90" s="939">
        <v>1</v>
      </c>
      <c r="L90" s="939">
        <v>1</v>
      </c>
      <c r="M90" s="936">
        <v>0</v>
      </c>
      <c r="N90" s="936">
        <v>0</v>
      </c>
      <c r="O90" s="936">
        <v>0</v>
      </c>
      <c r="P90" s="936" t="s">
        <v>364</v>
      </c>
      <c r="Q90" s="936">
        <v>1</v>
      </c>
      <c r="R90" s="936">
        <v>1</v>
      </c>
      <c r="S90" s="936">
        <v>0</v>
      </c>
      <c r="T90" s="936">
        <v>0</v>
      </c>
    </row>
    <row r="91" spans="1:20" outlineLevel="4">
      <c r="A91" s="981" t="s">
        <v>498</v>
      </c>
      <c r="B91" s="981"/>
      <c r="C91" s="981">
        <v>28</v>
      </c>
      <c r="D91" s="982">
        <v>46085</v>
      </c>
      <c r="E91" s="982">
        <v>46123</v>
      </c>
      <c r="F91" s="982">
        <v>46085</v>
      </c>
      <c r="G91" s="982">
        <v>46121</v>
      </c>
      <c r="H91" s="982">
        <v>0</v>
      </c>
      <c r="I91" s="981">
        <v>0</v>
      </c>
      <c r="J91" s="981">
        <v>0</v>
      </c>
      <c r="K91" s="984">
        <v>0</v>
      </c>
      <c r="L91" s="984">
        <v>0</v>
      </c>
      <c r="M91" s="981">
        <v>0</v>
      </c>
      <c r="N91" s="981">
        <v>0</v>
      </c>
      <c r="O91" s="981">
        <v>0</v>
      </c>
      <c r="P91" s="981"/>
      <c r="Q91" s="981">
        <v>3</v>
      </c>
      <c r="R91" s="981">
        <v>3</v>
      </c>
      <c r="S91" s="981">
        <v>0</v>
      </c>
      <c r="T91" s="981">
        <v>0</v>
      </c>
    </row>
    <row r="92" spans="1:20" outlineLevel="5">
      <c r="A92" s="936" t="s">
        <v>499</v>
      </c>
      <c r="B92" s="936" t="s">
        <v>500</v>
      </c>
      <c r="C92" s="936">
        <v>28</v>
      </c>
      <c r="D92" s="937">
        <v>46085</v>
      </c>
      <c r="E92" s="937">
        <v>46123</v>
      </c>
      <c r="F92" s="937">
        <v>46085</v>
      </c>
      <c r="G92" s="937">
        <v>46121</v>
      </c>
      <c r="H92" s="937">
        <v>0</v>
      </c>
      <c r="I92" s="936">
        <v>0</v>
      </c>
      <c r="J92" s="936">
        <v>0</v>
      </c>
      <c r="K92" s="939">
        <v>1</v>
      </c>
      <c r="L92" s="939">
        <v>1</v>
      </c>
      <c r="M92" s="936">
        <v>0</v>
      </c>
      <c r="N92" s="936">
        <v>0</v>
      </c>
      <c r="O92" s="936">
        <v>0</v>
      </c>
      <c r="P92" s="936" t="s">
        <v>364</v>
      </c>
      <c r="Q92" s="936">
        <v>1</v>
      </c>
      <c r="R92" s="936">
        <v>1</v>
      </c>
      <c r="S92" s="936">
        <v>0</v>
      </c>
      <c r="T92" s="936">
        <v>0</v>
      </c>
    </row>
    <row r="93" spans="1:20" outlineLevel="5">
      <c r="A93" s="936" t="s">
        <v>501</v>
      </c>
      <c r="B93" s="936" t="s">
        <v>502</v>
      </c>
      <c r="C93" s="936">
        <v>24</v>
      </c>
      <c r="D93" s="937">
        <v>46090</v>
      </c>
      <c r="E93" s="937">
        <v>46123</v>
      </c>
      <c r="F93" s="937">
        <v>46090</v>
      </c>
      <c r="G93" s="937">
        <v>46121</v>
      </c>
      <c r="H93" s="937">
        <v>0</v>
      </c>
      <c r="I93" s="936">
        <v>0</v>
      </c>
      <c r="J93" s="936">
        <v>0</v>
      </c>
      <c r="K93" s="939">
        <v>1</v>
      </c>
      <c r="L93" s="939">
        <v>1</v>
      </c>
      <c r="M93" s="936">
        <v>0</v>
      </c>
      <c r="N93" s="936">
        <v>0</v>
      </c>
      <c r="O93" s="936">
        <v>0</v>
      </c>
      <c r="P93" s="936" t="s">
        <v>364</v>
      </c>
      <c r="Q93" s="936">
        <v>1</v>
      </c>
      <c r="R93" s="936">
        <v>1</v>
      </c>
      <c r="S93" s="936">
        <v>0</v>
      </c>
      <c r="T93" s="936">
        <v>0</v>
      </c>
    </row>
    <row r="94" spans="1:20" outlineLevel="5">
      <c r="A94" s="936" t="s">
        <v>503</v>
      </c>
      <c r="B94" s="936" t="s">
        <v>504</v>
      </c>
      <c r="C94" s="936">
        <v>21</v>
      </c>
      <c r="D94" s="937">
        <v>46093</v>
      </c>
      <c r="E94" s="937">
        <v>46123</v>
      </c>
      <c r="F94" s="937">
        <v>46093</v>
      </c>
      <c r="G94" s="937">
        <v>46121</v>
      </c>
      <c r="H94" s="937">
        <v>0</v>
      </c>
      <c r="I94" s="936">
        <v>0</v>
      </c>
      <c r="J94" s="936">
        <v>0</v>
      </c>
      <c r="K94" s="939">
        <v>1</v>
      </c>
      <c r="L94" s="939">
        <v>1</v>
      </c>
      <c r="M94" s="936">
        <v>0</v>
      </c>
      <c r="N94" s="936">
        <v>0</v>
      </c>
      <c r="O94" s="936">
        <v>0</v>
      </c>
      <c r="P94" s="936" t="s">
        <v>364</v>
      </c>
      <c r="Q94" s="936">
        <v>1</v>
      </c>
      <c r="R94" s="936">
        <v>1</v>
      </c>
      <c r="S94" s="936">
        <v>0</v>
      </c>
      <c r="T94" s="936">
        <v>0</v>
      </c>
    </row>
    <row r="95" spans="1:20" outlineLevel="4">
      <c r="A95" s="981" t="s">
        <v>505</v>
      </c>
      <c r="B95" s="981"/>
      <c r="C95" s="981">
        <v>24</v>
      </c>
      <c r="D95" s="982">
        <v>46090</v>
      </c>
      <c r="E95" s="982">
        <v>46123</v>
      </c>
      <c r="F95" s="982">
        <v>46090</v>
      </c>
      <c r="G95" s="982">
        <v>46121</v>
      </c>
      <c r="H95" s="982">
        <v>0</v>
      </c>
      <c r="I95" s="981">
        <v>0</v>
      </c>
      <c r="J95" s="981">
        <v>0</v>
      </c>
      <c r="K95" s="984">
        <v>0</v>
      </c>
      <c r="L95" s="984">
        <v>0</v>
      </c>
      <c r="M95" s="981">
        <v>0</v>
      </c>
      <c r="N95" s="981">
        <v>0</v>
      </c>
      <c r="O95" s="981">
        <v>0</v>
      </c>
      <c r="P95" s="981"/>
      <c r="Q95" s="981">
        <v>2</v>
      </c>
      <c r="R95" s="981">
        <v>2</v>
      </c>
      <c r="S95" s="981">
        <v>0</v>
      </c>
      <c r="T95" s="981">
        <v>0</v>
      </c>
    </row>
    <row r="96" spans="1:20" outlineLevel="5">
      <c r="A96" s="936" t="s">
        <v>506</v>
      </c>
      <c r="B96" s="936" t="s">
        <v>507</v>
      </c>
      <c r="C96" s="936">
        <v>24</v>
      </c>
      <c r="D96" s="937">
        <v>46090</v>
      </c>
      <c r="E96" s="937">
        <v>46123</v>
      </c>
      <c r="F96" s="937">
        <v>46090</v>
      </c>
      <c r="G96" s="937">
        <v>46121</v>
      </c>
      <c r="H96" s="937">
        <v>0</v>
      </c>
      <c r="I96" s="936">
        <v>0</v>
      </c>
      <c r="J96" s="936">
        <v>0</v>
      </c>
      <c r="K96" s="939">
        <v>1</v>
      </c>
      <c r="L96" s="939">
        <v>1</v>
      </c>
      <c r="M96" s="936">
        <v>0</v>
      </c>
      <c r="N96" s="936">
        <v>0</v>
      </c>
      <c r="O96" s="936">
        <v>0</v>
      </c>
      <c r="P96" s="936" t="s">
        <v>364</v>
      </c>
      <c r="Q96" s="936">
        <v>1</v>
      </c>
      <c r="R96" s="936">
        <v>1</v>
      </c>
      <c r="S96" s="936">
        <v>0</v>
      </c>
      <c r="T96" s="936">
        <v>0</v>
      </c>
    </row>
    <row r="97" spans="1:20" outlineLevel="5">
      <c r="A97" s="936" t="s">
        <v>508</v>
      </c>
      <c r="B97" s="936" t="s">
        <v>509</v>
      </c>
      <c r="C97" s="936">
        <v>21</v>
      </c>
      <c r="D97" s="937">
        <v>46093</v>
      </c>
      <c r="E97" s="937">
        <v>46123</v>
      </c>
      <c r="F97" s="937">
        <v>46093</v>
      </c>
      <c r="G97" s="937">
        <v>46121</v>
      </c>
      <c r="H97" s="937">
        <v>0</v>
      </c>
      <c r="I97" s="936">
        <v>0</v>
      </c>
      <c r="J97" s="936">
        <v>0</v>
      </c>
      <c r="K97" s="939">
        <v>1</v>
      </c>
      <c r="L97" s="939">
        <v>1</v>
      </c>
      <c r="M97" s="936">
        <v>0</v>
      </c>
      <c r="N97" s="936">
        <v>0</v>
      </c>
      <c r="O97" s="936">
        <v>0</v>
      </c>
      <c r="P97" s="936" t="s">
        <v>364</v>
      </c>
      <c r="Q97" s="936">
        <v>1</v>
      </c>
      <c r="R97" s="936">
        <v>1</v>
      </c>
      <c r="S97" s="936">
        <v>0</v>
      </c>
      <c r="T97" s="936">
        <v>0</v>
      </c>
    </row>
    <row r="98" spans="1:20" outlineLevel="4">
      <c r="A98" s="981" t="s">
        <v>420</v>
      </c>
      <c r="B98" s="981"/>
      <c r="C98" s="981">
        <v>18</v>
      </c>
      <c r="D98" s="982">
        <v>46198</v>
      </c>
      <c r="E98" s="982">
        <v>46218</v>
      </c>
      <c r="F98" s="982">
        <v>46233</v>
      </c>
      <c r="G98" s="982"/>
      <c r="H98" s="982">
        <v>0</v>
      </c>
      <c r="I98" s="981">
        <v>0</v>
      </c>
      <c r="J98" s="982">
        <v>0</v>
      </c>
      <c r="K98" s="984">
        <v>0</v>
      </c>
      <c r="L98" s="984">
        <v>0</v>
      </c>
      <c r="M98" s="981">
        <v>0</v>
      </c>
      <c r="N98" s="981">
        <v>0</v>
      </c>
      <c r="O98" s="981">
        <v>0</v>
      </c>
      <c r="P98" s="981"/>
      <c r="Q98" s="981">
        <v>1</v>
      </c>
      <c r="R98" s="981">
        <v>0</v>
      </c>
      <c r="S98" s="981">
        <v>1</v>
      </c>
      <c r="T98" s="981">
        <v>0</v>
      </c>
    </row>
    <row r="99" spans="1:20" outlineLevel="5">
      <c r="A99" s="936" t="s">
        <v>510</v>
      </c>
      <c r="B99" s="936" t="s">
        <v>511</v>
      </c>
      <c r="C99" s="936">
        <v>18</v>
      </c>
      <c r="D99" s="937">
        <v>46198</v>
      </c>
      <c r="E99" s="937">
        <v>46218</v>
      </c>
      <c r="F99" s="937">
        <v>46233</v>
      </c>
      <c r="G99" s="937"/>
      <c r="H99" s="937">
        <v>0</v>
      </c>
      <c r="I99" s="936">
        <v>0</v>
      </c>
      <c r="J99" s="937">
        <v>0</v>
      </c>
      <c r="K99" s="940">
        <v>1</v>
      </c>
      <c r="L99" s="939">
        <v>0.9</v>
      </c>
      <c r="M99" s="936">
        <v>0</v>
      </c>
      <c r="N99" s="936">
        <v>0</v>
      </c>
      <c r="O99" s="936">
        <v>0</v>
      </c>
      <c r="P99" s="936" t="s">
        <v>367</v>
      </c>
      <c r="Q99" s="936">
        <v>1</v>
      </c>
      <c r="R99" s="936">
        <v>0</v>
      </c>
      <c r="S99" s="936">
        <v>1</v>
      </c>
      <c r="T99" s="936">
        <v>0</v>
      </c>
    </row>
    <row r="100" spans="1:20" outlineLevel="3">
      <c r="A100" s="967" t="s">
        <v>512</v>
      </c>
      <c r="B100" s="967"/>
      <c r="C100" s="967">
        <v>70</v>
      </c>
      <c r="D100" s="968">
        <v>46153</v>
      </c>
      <c r="E100" s="968">
        <v>46238</v>
      </c>
      <c r="F100" s="968">
        <v>46153</v>
      </c>
      <c r="G100" s="968"/>
      <c r="H100" s="968">
        <v>0</v>
      </c>
      <c r="I100" s="967">
        <v>0</v>
      </c>
      <c r="J100" s="968">
        <v>0</v>
      </c>
      <c r="K100" s="971">
        <v>0</v>
      </c>
      <c r="L100" s="971">
        <v>0</v>
      </c>
      <c r="M100" s="967">
        <v>0</v>
      </c>
      <c r="N100" s="967">
        <v>0</v>
      </c>
      <c r="O100" s="967">
        <v>0</v>
      </c>
      <c r="P100" s="967"/>
      <c r="Q100" s="967">
        <v>14</v>
      </c>
      <c r="R100" s="967">
        <v>11</v>
      </c>
      <c r="S100" s="967">
        <v>3</v>
      </c>
      <c r="T100" s="967">
        <v>0</v>
      </c>
    </row>
    <row r="101" spans="1:20" outlineLevel="4">
      <c r="A101" s="981" t="s">
        <v>513</v>
      </c>
      <c r="B101" s="981"/>
      <c r="C101" s="981">
        <v>27</v>
      </c>
      <c r="D101" s="982">
        <v>46153</v>
      </c>
      <c r="E101" s="982">
        <v>46189</v>
      </c>
      <c r="F101" s="982">
        <v>46153</v>
      </c>
      <c r="G101" s="982">
        <v>46188</v>
      </c>
      <c r="H101" s="982">
        <v>0</v>
      </c>
      <c r="I101" s="981">
        <v>0</v>
      </c>
      <c r="J101" s="981">
        <v>0</v>
      </c>
      <c r="K101" s="984">
        <v>0</v>
      </c>
      <c r="L101" s="984">
        <v>0</v>
      </c>
      <c r="M101" s="981">
        <v>0</v>
      </c>
      <c r="N101" s="981">
        <v>0</v>
      </c>
      <c r="O101" s="981">
        <v>0</v>
      </c>
      <c r="P101" s="981"/>
      <c r="Q101" s="981">
        <v>4</v>
      </c>
      <c r="R101" s="981">
        <v>4</v>
      </c>
      <c r="S101" s="981">
        <v>0</v>
      </c>
      <c r="T101" s="981">
        <v>0</v>
      </c>
    </row>
    <row r="102" spans="1:20" outlineLevel="5">
      <c r="A102" s="936" t="s">
        <v>514</v>
      </c>
      <c r="B102" s="936" t="s">
        <v>515</v>
      </c>
      <c r="C102" s="936">
        <v>27</v>
      </c>
      <c r="D102" s="937">
        <v>46153</v>
      </c>
      <c r="E102" s="937">
        <v>46189</v>
      </c>
      <c r="F102" s="937">
        <v>46153</v>
      </c>
      <c r="G102" s="937">
        <v>46188</v>
      </c>
      <c r="H102" s="937">
        <v>0</v>
      </c>
      <c r="I102" s="936">
        <v>0</v>
      </c>
      <c r="J102" s="936">
        <v>0</v>
      </c>
      <c r="K102" s="939">
        <v>1</v>
      </c>
      <c r="L102" s="939">
        <v>1</v>
      </c>
      <c r="M102" s="936">
        <v>0</v>
      </c>
      <c r="N102" s="936">
        <v>0</v>
      </c>
      <c r="O102" s="936">
        <v>0</v>
      </c>
      <c r="P102" s="936" t="s">
        <v>364</v>
      </c>
      <c r="Q102" s="936">
        <v>1</v>
      </c>
      <c r="R102" s="936">
        <v>1</v>
      </c>
      <c r="S102" s="936">
        <v>0</v>
      </c>
      <c r="T102" s="936">
        <v>0</v>
      </c>
    </row>
    <row r="103" spans="1:20" outlineLevel="5">
      <c r="A103" s="936" t="s">
        <v>516</v>
      </c>
      <c r="B103" s="936" t="s">
        <v>517</v>
      </c>
      <c r="C103" s="936">
        <v>27</v>
      </c>
      <c r="D103" s="937">
        <v>46153</v>
      </c>
      <c r="E103" s="937">
        <v>46189</v>
      </c>
      <c r="F103" s="937">
        <v>46153</v>
      </c>
      <c r="G103" s="937">
        <v>46188</v>
      </c>
      <c r="H103" s="937">
        <v>0</v>
      </c>
      <c r="I103" s="936">
        <v>0</v>
      </c>
      <c r="J103" s="936">
        <v>0</v>
      </c>
      <c r="K103" s="939">
        <v>1</v>
      </c>
      <c r="L103" s="939">
        <v>1</v>
      </c>
      <c r="M103" s="936">
        <v>0</v>
      </c>
      <c r="N103" s="936">
        <v>0</v>
      </c>
      <c r="O103" s="936">
        <v>0</v>
      </c>
      <c r="P103" s="936" t="s">
        <v>364</v>
      </c>
      <c r="Q103" s="936">
        <v>1</v>
      </c>
      <c r="R103" s="936">
        <v>1</v>
      </c>
      <c r="S103" s="936">
        <v>0</v>
      </c>
      <c r="T103" s="936">
        <v>0</v>
      </c>
    </row>
    <row r="104" spans="1:20" outlineLevel="5">
      <c r="A104" s="936" t="s">
        <v>518</v>
      </c>
      <c r="B104" s="936" t="s">
        <v>519</v>
      </c>
      <c r="C104" s="936">
        <v>27</v>
      </c>
      <c r="D104" s="937">
        <v>46153</v>
      </c>
      <c r="E104" s="937">
        <v>46189</v>
      </c>
      <c r="F104" s="937">
        <v>46153</v>
      </c>
      <c r="G104" s="937">
        <v>46188</v>
      </c>
      <c r="H104" s="937">
        <v>0</v>
      </c>
      <c r="I104" s="936">
        <v>0</v>
      </c>
      <c r="J104" s="936">
        <v>0</v>
      </c>
      <c r="K104" s="939">
        <v>1</v>
      </c>
      <c r="L104" s="939">
        <v>1</v>
      </c>
      <c r="M104" s="936">
        <v>0</v>
      </c>
      <c r="N104" s="936">
        <v>0</v>
      </c>
      <c r="O104" s="936">
        <v>0</v>
      </c>
      <c r="P104" s="936" t="s">
        <v>364</v>
      </c>
      <c r="Q104" s="936">
        <v>1</v>
      </c>
      <c r="R104" s="936">
        <v>1</v>
      </c>
      <c r="S104" s="936">
        <v>0</v>
      </c>
      <c r="T104" s="936">
        <v>0</v>
      </c>
    </row>
    <row r="105" spans="1:20" outlineLevel="5">
      <c r="A105" s="936" t="s">
        <v>520</v>
      </c>
      <c r="B105" s="936" t="s">
        <v>521</v>
      </c>
      <c r="C105" s="936">
        <v>27</v>
      </c>
      <c r="D105" s="937">
        <v>46153</v>
      </c>
      <c r="E105" s="937">
        <v>46189</v>
      </c>
      <c r="F105" s="937">
        <v>46153</v>
      </c>
      <c r="G105" s="937">
        <v>46188</v>
      </c>
      <c r="H105" s="937">
        <v>0</v>
      </c>
      <c r="I105" s="936">
        <v>0</v>
      </c>
      <c r="J105" s="936">
        <v>0</v>
      </c>
      <c r="K105" s="939">
        <v>1</v>
      </c>
      <c r="L105" s="939">
        <v>1</v>
      </c>
      <c r="M105" s="936">
        <v>0</v>
      </c>
      <c r="N105" s="936">
        <v>0</v>
      </c>
      <c r="O105" s="936">
        <v>0</v>
      </c>
      <c r="P105" s="936" t="s">
        <v>364</v>
      </c>
      <c r="Q105" s="936">
        <v>1</v>
      </c>
      <c r="R105" s="936">
        <v>1</v>
      </c>
      <c r="S105" s="936">
        <v>0</v>
      </c>
      <c r="T105" s="936">
        <v>0</v>
      </c>
    </row>
    <row r="106" spans="1:20" outlineLevel="4">
      <c r="A106" s="981" t="s">
        <v>522</v>
      </c>
      <c r="B106" s="981"/>
      <c r="C106" s="981">
        <v>27</v>
      </c>
      <c r="D106" s="982">
        <v>46153</v>
      </c>
      <c r="E106" s="982">
        <v>46189</v>
      </c>
      <c r="F106" s="982">
        <v>46153</v>
      </c>
      <c r="G106" s="982">
        <v>46188</v>
      </c>
      <c r="H106" s="982">
        <v>0</v>
      </c>
      <c r="I106" s="981">
        <v>0</v>
      </c>
      <c r="J106" s="981">
        <v>0</v>
      </c>
      <c r="K106" s="984">
        <v>0</v>
      </c>
      <c r="L106" s="984">
        <v>0</v>
      </c>
      <c r="M106" s="981">
        <v>0</v>
      </c>
      <c r="N106" s="981">
        <v>0</v>
      </c>
      <c r="O106" s="981">
        <v>0</v>
      </c>
      <c r="P106" s="981"/>
      <c r="Q106" s="981">
        <v>4</v>
      </c>
      <c r="R106" s="981">
        <v>4</v>
      </c>
      <c r="S106" s="981">
        <v>0</v>
      </c>
      <c r="T106" s="981">
        <v>0</v>
      </c>
    </row>
    <row r="107" spans="1:20" outlineLevel="5">
      <c r="A107" s="936" t="s">
        <v>523</v>
      </c>
      <c r="B107" s="936" t="s">
        <v>524</v>
      </c>
      <c r="C107" s="936">
        <v>27</v>
      </c>
      <c r="D107" s="937">
        <v>46153</v>
      </c>
      <c r="E107" s="937">
        <v>46189</v>
      </c>
      <c r="F107" s="937">
        <v>46153</v>
      </c>
      <c r="G107" s="937">
        <v>46188</v>
      </c>
      <c r="H107" s="937">
        <v>0</v>
      </c>
      <c r="I107" s="936">
        <v>0</v>
      </c>
      <c r="J107" s="936">
        <v>0</v>
      </c>
      <c r="K107" s="939">
        <v>1</v>
      </c>
      <c r="L107" s="939">
        <v>1</v>
      </c>
      <c r="M107" s="936">
        <v>0</v>
      </c>
      <c r="N107" s="936">
        <v>0</v>
      </c>
      <c r="O107" s="936">
        <v>0</v>
      </c>
      <c r="P107" s="936" t="s">
        <v>364</v>
      </c>
      <c r="Q107" s="936">
        <v>1</v>
      </c>
      <c r="R107" s="936">
        <v>1</v>
      </c>
      <c r="S107" s="936">
        <v>0</v>
      </c>
      <c r="T107" s="936">
        <v>0</v>
      </c>
    </row>
    <row r="108" spans="1:20" outlineLevel="5">
      <c r="A108" s="936" t="s">
        <v>525</v>
      </c>
      <c r="B108" s="936" t="s">
        <v>526</v>
      </c>
      <c r="C108" s="936">
        <v>27</v>
      </c>
      <c r="D108" s="937">
        <v>46153</v>
      </c>
      <c r="E108" s="937">
        <v>46189</v>
      </c>
      <c r="F108" s="937">
        <v>46153</v>
      </c>
      <c r="G108" s="937">
        <v>46188</v>
      </c>
      <c r="H108" s="937">
        <v>0</v>
      </c>
      <c r="I108" s="936">
        <v>0</v>
      </c>
      <c r="J108" s="936">
        <v>0</v>
      </c>
      <c r="K108" s="939">
        <v>1</v>
      </c>
      <c r="L108" s="939">
        <v>1</v>
      </c>
      <c r="M108" s="936">
        <v>0</v>
      </c>
      <c r="N108" s="936">
        <v>0</v>
      </c>
      <c r="O108" s="936">
        <v>0</v>
      </c>
      <c r="P108" s="936" t="s">
        <v>364</v>
      </c>
      <c r="Q108" s="936">
        <v>1</v>
      </c>
      <c r="R108" s="936">
        <v>1</v>
      </c>
      <c r="S108" s="936">
        <v>0</v>
      </c>
      <c r="T108" s="936">
        <v>0</v>
      </c>
    </row>
    <row r="109" spans="1:20" outlineLevel="5">
      <c r="A109" s="936" t="s">
        <v>527</v>
      </c>
      <c r="B109" s="936" t="s">
        <v>528</v>
      </c>
      <c r="C109" s="936">
        <v>27</v>
      </c>
      <c r="D109" s="937">
        <v>46153</v>
      </c>
      <c r="E109" s="937">
        <v>46189</v>
      </c>
      <c r="F109" s="937">
        <v>46153</v>
      </c>
      <c r="G109" s="937">
        <v>46188</v>
      </c>
      <c r="H109" s="937">
        <v>0</v>
      </c>
      <c r="I109" s="936">
        <v>0</v>
      </c>
      <c r="J109" s="936">
        <v>0</v>
      </c>
      <c r="K109" s="939">
        <v>1</v>
      </c>
      <c r="L109" s="939">
        <v>1</v>
      </c>
      <c r="M109" s="936">
        <v>0</v>
      </c>
      <c r="N109" s="936">
        <v>0</v>
      </c>
      <c r="O109" s="936">
        <v>0</v>
      </c>
      <c r="P109" s="936" t="s">
        <v>364</v>
      </c>
      <c r="Q109" s="936">
        <v>1</v>
      </c>
      <c r="R109" s="936">
        <v>1</v>
      </c>
      <c r="S109" s="936">
        <v>0</v>
      </c>
      <c r="T109" s="936">
        <v>0</v>
      </c>
    </row>
    <row r="110" spans="1:20" outlineLevel="5">
      <c r="A110" s="936" t="s">
        <v>529</v>
      </c>
      <c r="B110" s="936" t="s">
        <v>530</v>
      </c>
      <c r="C110" s="936">
        <v>27</v>
      </c>
      <c r="D110" s="937">
        <v>46153</v>
      </c>
      <c r="E110" s="937">
        <v>46189</v>
      </c>
      <c r="F110" s="937">
        <v>46153</v>
      </c>
      <c r="G110" s="937">
        <v>46188</v>
      </c>
      <c r="H110" s="937">
        <v>0</v>
      </c>
      <c r="I110" s="936">
        <v>0</v>
      </c>
      <c r="J110" s="936">
        <v>0</v>
      </c>
      <c r="K110" s="939">
        <v>1</v>
      </c>
      <c r="L110" s="939">
        <v>1</v>
      </c>
      <c r="M110" s="936">
        <v>0</v>
      </c>
      <c r="N110" s="936">
        <v>0</v>
      </c>
      <c r="O110" s="936">
        <v>0</v>
      </c>
      <c r="P110" s="936" t="s">
        <v>364</v>
      </c>
      <c r="Q110" s="936">
        <v>1</v>
      </c>
      <c r="R110" s="936">
        <v>1</v>
      </c>
      <c r="S110" s="936">
        <v>0</v>
      </c>
      <c r="T110" s="936">
        <v>0</v>
      </c>
    </row>
    <row r="111" spans="1:20" outlineLevel="4">
      <c r="A111" s="981" t="s">
        <v>531</v>
      </c>
      <c r="B111" s="981"/>
      <c r="C111" s="981">
        <v>27</v>
      </c>
      <c r="D111" s="982">
        <v>46153</v>
      </c>
      <c r="E111" s="982">
        <v>46189</v>
      </c>
      <c r="F111" s="982">
        <v>46153</v>
      </c>
      <c r="G111" s="982">
        <v>46188</v>
      </c>
      <c r="H111" s="982">
        <v>0</v>
      </c>
      <c r="I111" s="981">
        <v>0</v>
      </c>
      <c r="J111" s="981">
        <v>0</v>
      </c>
      <c r="K111" s="984">
        <v>0</v>
      </c>
      <c r="L111" s="984">
        <v>0</v>
      </c>
      <c r="M111" s="981">
        <v>0</v>
      </c>
      <c r="N111" s="981">
        <v>0</v>
      </c>
      <c r="O111" s="981">
        <v>0</v>
      </c>
      <c r="P111" s="981"/>
      <c r="Q111" s="981">
        <v>3</v>
      </c>
      <c r="R111" s="981">
        <v>3</v>
      </c>
      <c r="S111" s="981">
        <v>0</v>
      </c>
      <c r="T111" s="981">
        <v>0</v>
      </c>
    </row>
    <row r="112" spans="1:20" outlineLevel="5">
      <c r="A112" s="936" t="s">
        <v>536</v>
      </c>
      <c r="B112" s="936" t="s">
        <v>537</v>
      </c>
      <c r="C112" s="936">
        <v>27</v>
      </c>
      <c r="D112" s="937">
        <v>46153</v>
      </c>
      <c r="E112" s="937">
        <v>46189</v>
      </c>
      <c r="F112" s="937">
        <v>46153</v>
      </c>
      <c r="G112" s="937">
        <v>46188</v>
      </c>
      <c r="H112" s="937">
        <v>0</v>
      </c>
      <c r="I112" s="936">
        <v>0</v>
      </c>
      <c r="J112" s="936">
        <v>0</v>
      </c>
      <c r="K112" s="939">
        <v>1</v>
      </c>
      <c r="L112" s="939">
        <v>1</v>
      </c>
      <c r="M112" s="936">
        <v>0</v>
      </c>
      <c r="N112" s="936">
        <v>0</v>
      </c>
      <c r="O112" s="936">
        <v>0</v>
      </c>
      <c r="P112" s="936" t="s">
        <v>364</v>
      </c>
      <c r="Q112" s="936">
        <v>1</v>
      </c>
      <c r="R112" s="936">
        <v>1</v>
      </c>
      <c r="S112" s="936">
        <v>0</v>
      </c>
      <c r="T112" s="936">
        <v>0</v>
      </c>
    </row>
    <row r="113" spans="1:20" outlineLevel="5">
      <c r="A113" s="936" t="s">
        <v>532</v>
      </c>
      <c r="B113" s="936" t="s">
        <v>533</v>
      </c>
      <c r="C113" s="936">
        <v>27</v>
      </c>
      <c r="D113" s="937">
        <v>46153</v>
      </c>
      <c r="E113" s="937">
        <v>46189</v>
      </c>
      <c r="F113" s="937">
        <v>46153</v>
      </c>
      <c r="G113" s="937">
        <v>46188</v>
      </c>
      <c r="H113" s="937">
        <v>0</v>
      </c>
      <c r="I113" s="936">
        <v>0</v>
      </c>
      <c r="J113" s="936">
        <v>0</v>
      </c>
      <c r="K113" s="939">
        <v>1</v>
      </c>
      <c r="L113" s="939">
        <v>1</v>
      </c>
      <c r="M113" s="936">
        <v>0</v>
      </c>
      <c r="N113" s="936">
        <v>0</v>
      </c>
      <c r="O113" s="936">
        <v>0</v>
      </c>
      <c r="P113" s="936" t="s">
        <v>364</v>
      </c>
      <c r="Q113" s="936">
        <v>1</v>
      </c>
      <c r="R113" s="936">
        <v>1</v>
      </c>
      <c r="S113" s="936">
        <v>0</v>
      </c>
      <c r="T113" s="936">
        <v>0</v>
      </c>
    </row>
    <row r="114" spans="1:20" outlineLevel="5">
      <c r="A114" s="936" t="s">
        <v>534</v>
      </c>
      <c r="B114" s="936" t="s">
        <v>535</v>
      </c>
      <c r="C114" s="936">
        <v>27</v>
      </c>
      <c r="D114" s="937">
        <v>46153</v>
      </c>
      <c r="E114" s="937">
        <v>46189</v>
      </c>
      <c r="F114" s="937">
        <v>46153</v>
      </c>
      <c r="G114" s="937">
        <v>46188</v>
      </c>
      <c r="H114" s="937">
        <v>0</v>
      </c>
      <c r="I114" s="936">
        <v>0</v>
      </c>
      <c r="J114" s="936">
        <v>0</v>
      </c>
      <c r="K114" s="939">
        <v>1</v>
      </c>
      <c r="L114" s="939">
        <v>1</v>
      </c>
      <c r="M114" s="936">
        <v>0</v>
      </c>
      <c r="N114" s="936">
        <v>0</v>
      </c>
      <c r="O114" s="936">
        <v>0</v>
      </c>
      <c r="P114" s="936" t="s">
        <v>364</v>
      </c>
      <c r="Q114" s="936">
        <v>1</v>
      </c>
      <c r="R114" s="936">
        <v>1</v>
      </c>
      <c r="S114" s="936">
        <v>0</v>
      </c>
      <c r="T114" s="936">
        <v>0</v>
      </c>
    </row>
    <row r="115" spans="1:20" outlineLevel="4">
      <c r="A115" s="981" t="s">
        <v>420</v>
      </c>
      <c r="B115" s="981"/>
      <c r="C115" s="981">
        <v>17</v>
      </c>
      <c r="D115" s="982">
        <v>46219</v>
      </c>
      <c r="E115" s="982">
        <v>46238</v>
      </c>
      <c r="F115" s="982">
        <v>46233</v>
      </c>
      <c r="G115" s="982"/>
      <c r="H115" s="982">
        <v>0</v>
      </c>
      <c r="I115" s="981">
        <v>0</v>
      </c>
      <c r="J115" s="982">
        <v>0</v>
      </c>
      <c r="K115" s="984">
        <v>0</v>
      </c>
      <c r="L115" s="984">
        <v>0</v>
      </c>
      <c r="M115" s="981">
        <v>0</v>
      </c>
      <c r="N115" s="981">
        <v>0</v>
      </c>
      <c r="O115" s="981">
        <v>0</v>
      </c>
      <c r="P115" s="981"/>
      <c r="Q115" s="981">
        <v>3</v>
      </c>
      <c r="R115" s="981">
        <v>0</v>
      </c>
      <c r="S115" s="981">
        <v>3</v>
      </c>
      <c r="T115" s="981">
        <v>0</v>
      </c>
    </row>
    <row r="116" spans="1:20" outlineLevel="5">
      <c r="A116" s="936" t="s">
        <v>538</v>
      </c>
      <c r="B116" s="936" t="s">
        <v>539</v>
      </c>
      <c r="C116" s="936">
        <v>10</v>
      </c>
      <c r="D116" s="937">
        <v>46219</v>
      </c>
      <c r="E116" s="937">
        <v>46230</v>
      </c>
      <c r="F116" s="937">
        <v>46233</v>
      </c>
      <c r="G116" s="937"/>
      <c r="H116" s="937">
        <v>0</v>
      </c>
      <c r="I116" s="936">
        <v>0</v>
      </c>
      <c r="J116" s="937">
        <v>0</v>
      </c>
      <c r="K116" s="939">
        <v>1</v>
      </c>
      <c r="L116" s="939">
        <v>0.9</v>
      </c>
      <c r="M116" s="936">
        <v>0</v>
      </c>
      <c r="N116" s="936">
        <v>0</v>
      </c>
      <c r="O116" s="936">
        <v>0</v>
      </c>
      <c r="P116" s="936" t="s">
        <v>367</v>
      </c>
      <c r="Q116" s="936">
        <v>1</v>
      </c>
      <c r="R116" s="936">
        <v>0</v>
      </c>
      <c r="S116" s="936">
        <v>1</v>
      </c>
      <c r="T116" s="936">
        <v>0</v>
      </c>
    </row>
    <row r="117" spans="1:20" outlineLevel="5">
      <c r="A117" s="936" t="s">
        <v>540</v>
      </c>
      <c r="B117" s="936" t="s">
        <v>541</v>
      </c>
      <c r="C117" s="936">
        <v>15</v>
      </c>
      <c r="D117" s="937">
        <v>46219</v>
      </c>
      <c r="E117" s="937">
        <v>46236</v>
      </c>
      <c r="F117" s="937">
        <v>46233</v>
      </c>
      <c r="G117" s="937"/>
      <c r="H117" s="937">
        <v>0</v>
      </c>
      <c r="I117" s="936">
        <v>0</v>
      </c>
      <c r="J117" s="937">
        <v>0</v>
      </c>
      <c r="K117" s="939">
        <v>1</v>
      </c>
      <c r="L117" s="939">
        <v>0.9</v>
      </c>
      <c r="M117" s="936">
        <v>0</v>
      </c>
      <c r="N117" s="936">
        <v>0</v>
      </c>
      <c r="O117" s="936">
        <v>0</v>
      </c>
      <c r="P117" s="936" t="s">
        <v>367</v>
      </c>
      <c r="Q117" s="936">
        <v>1</v>
      </c>
      <c r="R117" s="936">
        <v>0</v>
      </c>
      <c r="S117" s="936">
        <v>1</v>
      </c>
      <c r="T117" s="936">
        <v>0</v>
      </c>
    </row>
    <row r="118" spans="1:20" outlineLevel="5">
      <c r="A118" s="936" t="s">
        <v>542</v>
      </c>
      <c r="B118" s="936" t="s">
        <v>543</v>
      </c>
      <c r="C118" s="936">
        <v>17</v>
      </c>
      <c r="D118" s="937">
        <v>46219</v>
      </c>
      <c r="E118" s="937">
        <v>46238</v>
      </c>
      <c r="F118" s="937">
        <v>46233</v>
      </c>
      <c r="G118" s="937"/>
      <c r="H118" s="937">
        <v>0</v>
      </c>
      <c r="I118" s="936">
        <v>0</v>
      </c>
      <c r="J118" s="937">
        <v>0</v>
      </c>
      <c r="K118" s="939">
        <v>1</v>
      </c>
      <c r="L118" s="939">
        <v>0.9</v>
      </c>
      <c r="M118" s="936">
        <v>0</v>
      </c>
      <c r="N118" s="936">
        <v>0</v>
      </c>
      <c r="O118" s="936">
        <v>0</v>
      </c>
      <c r="P118" s="936" t="s">
        <v>367</v>
      </c>
      <c r="Q118" s="936">
        <v>1</v>
      </c>
      <c r="R118" s="936">
        <v>0</v>
      </c>
      <c r="S118" s="936">
        <v>1</v>
      </c>
      <c r="T118" s="936">
        <v>0</v>
      </c>
    </row>
    <row r="119" spans="1:20" outlineLevel="2">
      <c r="A119" s="959" t="s">
        <v>544</v>
      </c>
      <c r="B119" s="959"/>
      <c r="C119" s="959">
        <v>144</v>
      </c>
      <c r="D119" s="960">
        <v>46072</v>
      </c>
      <c r="E119" s="960">
        <v>46250</v>
      </c>
      <c r="F119" s="960">
        <v>46072</v>
      </c>
      <c r="G119" s="960">
        <v>46286</v>
      </c>
      <c r="H119" s="960">
        <v>0</v>
      </c>
      <c r="I119" s="959">
        <v>0</v>
      </c>
      <c r="J119" s="960">
        <v>0</v>
      </c>
      <c r="K119" s="963">
        <v>0</v>
      </c>
      <c r="L119" s="963">
        <v>0</v>
      </c>
      <c r="M119" s="959">
        <v>0</v>
      </c>
      <c r="N119" s="959">
        <v>0</v>
      </c>
      <c r="O119" s="959">
        <v>0</v>
      </c>
      <c r="P119" s="959"/>
      <c r="Q119" s="959">
        <v>62</v>
      </c>
      <c r="R119" s="959">
        <v>62</v>
      </c>
      <c r="S119" s="959">
        <v>0</v>
      </c>
      <c r="T119" s="959">
        <v>0</v>
      </c>
    </row>
    <row r="120" spans="1:20" outlineLevel="3">
      <c r="A120" s="967" t="s">
        <v>411</v>
      </c>
      <c r="B120" s="967"/>
      <c r="C120" s="967">
        <v>116</v>
      </c>
      <c r="D120" s="968">
        <v>46072</v>
      </c>
      <c r="E120" s="968">
        <v>46217</v>
      </c>
      <c r="F120" s="968">
        <v>46072</v>
      </c>
      <c r="G120" s="968">
        <v>46215</v>
      </c>
      <c r="H120" s="968">
        <v>0</v>
      </c>
      <c r="I120" s="967">
        <v>0</v>
      </c>
      <c r="J120" s="967">
        <v>0</v>
      </c>
      <c r="K120" s="971">
        <v>0</v>
      </c>
      <c r="L120" s="971">
        <v>0</v>
      </c>
      <c r="M120" s="967">
        <v>0</v>
      </c>
      <c r="N120" s="967">
        <v>0</v>
      </c>
      <c r="O120" s="967">
        <v>0</v>
      </c>
      <c r="P120" s="967"/>
      <c r="Q120" s="967">
        <v>12</v>
      </c>
      <c r="R120" s="967">
        <v>12</v>
      </c>
      <c r="S120" s="967">
        <v>0</v>
      </c>
      <c r="T120" s="967">
        <v>0</v>
      </c>
    </row>
    <row r="121" spans="1:20" outlineLevel="4">
      <c r="A121" s="981" t="s">
        <v>412</v>
      </c>
      <c r="B121" s="981"/>
      <c r="C121" s="981">
        <v>7</v>
      </c>
      <c r="D121" s="982">
        <v>46155</v>
      </c>
      <c r="E121" s="982">
        <v>46163</v>
      </c>
      <c r="F121" s="982">
        <v>46155</v>
      </c>
      <c r="G121" s="982">
        <v>46162</v>
      </c>
      <c r="H121" s="982">
        <v>0</v>
      </c>
      <c r="I121" s="981">
        <v>0</v>
      </c>
      <c r="J121" s="981">
        <v>0</v>
      </c>
      <c r="K121" s="984">
        <v>0</v>
      </c>
      <c r="L121" s="984">
        <v>0</v>
      </c>
      <c r="M121" s="981">
        <v>0</v>
      </c>
      <c r="N121" s="981">
        <v>0</v>
      </c>
      <c r="O121" s="981">
        <v>0</v>
      </c>
      <c r="P121" s="981"/>
      <c r="Q121" s="981">
        <v>2</v>
      </c>
      <c r="R121" s="981">
        <v>2</v>
      </c>
      <c r="S121" s="981">
        <v>0</v>
      </c>
      <c r="T121" s="981">
        <v>0</v>
      </c>
    </row>
    <row r="122" spans="1:20" outlineLevel="5">
      <c r="A122" s="936" t="s">
        <v>545</v>
      </c>
      <c r="B122" s="936" t="s">
        <v>414</v>
      </c>
      <c r="C122" s="936">
        <v>7</v>
      </c>
      <c r="D122" s="937">
        <v>46155</v>
      </c>
      <c r="E122" s="937">
        <v>46163</v>
      </c>
      <c r="F122" s="937">
        <v>46155</v>
      </c>
      <c r="G122" s="937">
        <v>46162</v>
      </c>
      <c r="H122" s="937">
        <v>0</v>
      </c>
      <c r="I122" s="936">
        <v>0</v>
      </c>
      <c r="J122" s="936">
        <v>0</v>
      </c>
      <c r="K122" s="939">
        <v>1</v>
      </c>
      <c r="L122" s="939">
        <v>1</v>
      </c>
      <c r="M122" s="936">
        <v>0</v>
      </c>
      <c r="N122" s="936">
        <v>0</v>
      </c>
      <c r="O122" s="936">
        <v>0</v>
      </c>
      <c r="P122" s="936" t="s">
        <v>364</v>
      </c>
      <c r="Q122" s="936">
        <v>1</v>
      </c>
      <c r="R122" s="936">
        <v>1</v>
      </c>
      <c r="S122" s="936">
        <v>0</v>
      </c>
      <c r="T122" s="936">
        <v>0</v>
      </c>
    </row>
    <row r="123" spans="1:20" outlineLevel="5">
      <c r="A123" s="936" t="s">
        <v>546</v>
      </c>
      <c r="B123" s="936" t="s">
        <v>416</v>
      </c>
      <c r="C123" s="936">
        <v>7</v>
      </c>
      <c r="D123" s="937">
        <v>46155</v>
      </c>
      <c r="E123" s="937">
        <v>46163</v>
      </c>
      <c r="F123" s="937">
        <v>46155</v>
      </c>
      <c r="G123" s="937">
        <v>46162</v>
      </c>
      <c r="H123" s="937">
        <v>0</v>
      </c>
      <c r="I123" s="936">
        <v>0</v>
      </c>
      <c r="J123" s="936">
        <v>0</v>
      </c>
      <c r="K123" s="939">
        <v>1</v>
      </c>
      <c r="L123" s="939">
        <v>1</v>
      </c>
      <c r="M123" s="936">
        <v>0</v>
      </c>
      <c r="N123" s="936">
        <v>0</v>
      </c>
      <c r="O123" s="936">
        <v>0</v>
      </c>
      <c r="P123" s="936" t="s">
        <v>364</v>
      </c>
      <c r="Q123" s="936">
        <v>1</v>
      </c>
      <c r="R123" s="936">
        <v>1</v>
      </c>
      <c r="S123" s="936">
        <v>0</v>
      </c>
      <c r="T123" s="936">
        <v>0</v>
      </c>
    </row>
    <row r="124" spans="1:20" outlineLevel="4">
      <c r="A124" s="981" t="s">
        <v>417</v>
      </c>
      <c r="B124" s="981"/>
      <c r="C124" s="981">
        <v>9</v>
      </c>
      <c r="D124" s="982">
        <v>46153</v>
      </c>
      <c r="E124" s="982">
        <v>46163</v>
      </c>
      <c r="F124" s="982">
        <v>46153</v>
      </c>
      <c r="G124" s="982">
        <v>46162</v>
      </c>
      <c r="H124" s="982">
        <v>0</v>
      </c>
      <c r="I124" s="981">
        <v>0</v>
      </c>
      <c r="J124" s="981">
        <v>0</v>
      </c>
      <c r="K124" s="984">
        <v>0</v>
      </c>
      <c r="L124" s="984">
        <v>0</v>
      </c>
      <c r="M124" s="981">
        <v>0</v>
      </c>
      <c r="N124" s="981">
        <v>0</v>
      </c>
      <c r="O124" s="981">
        <v>0</v>
      </c>
      <c r="P124" s="981"/>
      <c r="Q124" s="981">
        <v>2</v>
      </c>
      <c r="R124" s="981">
        <v>2</v>
      </c>
      <c r="S124" s="981">
        <v>0</v>
      </c>
      <c r="T124" s="981">
        <v>0</v>
      </c>
    </row>
    <row r="125" spans="1:20" outlineLevel="5">
      <c r="A125" s="936" t="s">
        <v>547</v>
      </c>
      <c r="B125" s="936" t="s">
        <v>414</v>
      </c>
      <c r="C125" s="936">
        <v>9</v>
      </c>
      <c r="D125" s="937">
        <v>46153</v>
      </c>
      <c r="E125" s="937">
        <v>46163</v>
      </c>
      <c r="F125" s="937">
        <v>46153</v>
      </c>
      <c r="G125" s="937">
        <v>46162</v>
      </c>
      <c r="H125" s="937">
        <v>0</v>
      </c>
      <c r="I125" s="936">
        <v>0</v>
      </c>
      <c r="J125" s="936">
        <v>0</v>
      </c>
      <c r="K125" s="939">
        <v>1</v>
      </c>
      <c r="L125" s="939">
        <v>1</v>
      </c>
      <c r="M125" s="936">
        <v>0</v>
      </c>
      <c r="N125" s="936">
        <v>0</v>
      </c>
      <c r="O125" s="936">
        <v>0</v>
      </c>
      <c r="P125" s="936" t="s">
        <v>364</v>
      </c>
      <c r="Q125" s="936">
        <v>1</v>
      </c>
      <c r="R125" s="936">
        <v>1</v>
      </c>
      <c r="S125" s="936">
        <v>0</v>
      </c>
      <c r="T125" s="936">
        <v>0</v>
      </c>
    </row>
    <row r="126" spans="1:20" outlineLevel="5">
      <c r="A126" s="936" t="s">
        <v>548</v>
      </c>
      <c r="B126" s="936" t="s">
        <v>416</v>
      </c>
      <c r="C126" s="936">
        <v>9</v>
      </c>
      <c r="D126" s="937">
        <v>46153</v>
      </c>
      <c r="E126" s="937">
        <v>46163</v>
      </c>
      <c r="F126" s="937">
        <v>46153</v>
      </c>
      <c r="G126" s="937">
        <v>46162</v>
      </c>
      <c r="H126" s="937">
        <v>0</v>
      </c>
      <c r="I126" s="936">
        <v>0</v>
      </c>
      <c r="J126" s="936">
        <v>0</v>
      </c>
      <c r="K126" s="939">
        <v>1</v>
      </c>
      <c r="L126" s="939">
        <v>1</v>
      </c>
      <c r="M126" s="936">
        <v>0</v>
      </c>
      <c r="N126" s="936">
        <v>0</v>
      </c>
      <c r="O126" s="936">
        <v>0</v>
      </c>
      <c r="P126" s="936" t="s">
        <v>364</v>
      </c>
      <c r="Q126" s="936">
        <v>1</v>
      </c>
      <c r="R126" s="936">
        <v>1</v>
      </c>
      <c r="S126" s="936">
        <v>0</v>
      </c>
      <c r="T126" s="936">
        <v>0</v>
      </c>
    </row>
    <row r="127" spans="1:20" outlineLevel="4">
      <c r="A127" s="981" t="s">
        <v>420</v>
      </c>
      <c r="B127" s="981"/>
      <c r="C127" s="981">
        <v>9</v>
      </c>
      <c r="D127" s="982">
        <v>46208</v>
      </c>
      <c r="E127" s="982">
        <v>46217</v>
      </c>
      <c r="F127" s="982">
        <v>46209</v>
      </c>
      <c r="G127" s="982">
        <v>46215</v>
      </c>
      <c r="H127" s="982">
        <v>0</v>
      </c>
      <c r="I127" s="981">
        <v>0</v>
      </c>
      <c r="J127" s="981">
        <v>0</v>
      </c>
      <c r="K127" s="984">
        <v>0</v>
      </c>
      <c r="L127" s="984">
        <v>0</v>
      </c>
      <c r="M127" s="981">
        <v>0</v>
      </c>
      <c r="N127" s="981">
        <v>0</v>
      </c>
      <c r="O127" s="981">
        <v>0</v>
      </c>
      <c r="P127" s="981"/>
      <c r="Q127" s="981">
        <v>2</v>
      </c>
      <c r="R127" s="981">
        <v>2</v>
      </c>
      <c r="S127" s="981">
        <v>0</v>
      </c>
      <c r="T127" s="981">
        <v>0</v>
      </c>
    </row>
    <row r="128" spans="1:20" outlineLevel="5">
      <c r="A128" s="936" t="s">
        <v>549</v>
      </c>
      <c r="B128" s="936" t="s">
        <v>414</v>
      </c>
      <c r="C128" s="936">
        <v>4</v>
      </c>
      <c r="D128" s="937">
        <v>46208</v>
      </c>
      <c r="E128" s="937">
        <v>46211</v>
      </c>
      <c r="F128" s="937">
        <v>46209</v>
      </c>
      <c r="G128" s="937">
        <v>46210</v>
      </c>
      <c r="H128" s="937">
        <v>0</v>
      </c>
      <c r="I128" s="936">
        <v>0</v>
      </c>
      <c r="J128" s="936">
        <v>0</v>
      </c>
      <c r="K128" s="939">
        <v>1</v>
      </c>
      <c r="L128" s="939">
        <v>1</v>
      </c>
      <c r="M128" s="936">
        <v>0</v>
      </c>
      <c r="N128" s="936">
        <v>0</v>
      </c>
      <c r="O128" s="936">
        <v>0</v>
      </c>
      <c r="P128" s="936" t="s">
        <v>364</v>
      </c>
      <c r="Q128" s="936">
        <v>1</v>
      </c>
      <c r="R128" s="936">
        <v>1</v>
      </c>
      <c r="S128" s="936">
        <v>0</v>
      </c>
      <c r="T128" s="936">
        <v>0</v>
      </c>
    </row>
    <row r="129" spans="1:20" outlineLevel="5">
      <c r="A129" s="936" t="s">
        <v>550</v>
      </c>
      <c r="B129" s="936" t="s">
        <v>416</v>
      </c>
      <c r="C129" s="936">
        <v>7</v>
      </c>
      <c r="D129" s="937">
        <v>46210</v>
      </c>
      <c r="E129" s="937">
        <v>46217</v>
      </c>
      <c r="F129" s="937">
        <v>46211</v>
      </c>
      <c r="G129" s="937">
        <v>46215</v>
      </c>
      <c r="H129" s="937">
        <v>0</v>
      </c>
      <c r="I129" s="936">
        <v>0</v>
      </c>
      <c r="J129" s="936">
        <v>0</v>
      </c>
      <c r="K129" s="939">
        <v>1</v>
      </c>
      <c r="L129" s="939">
        <v>1</v>
      </c>
      <c r="M129" s="936">
        <v>0</v>
      </c>
      <c r="N129" s="936">
        <v>0</v>
      </c>
      <c r="O129" s="936">
        <v>0</v>
      </c>
      <c r="P129" s="936" t="s">
        <v>364</v>
      </c>
      <c r="Q129" s="936">
        <v>1</v>
      </c>
      <c r="R129" s="936">
        <v>1</v>
      </c>
      <c r="S129" s="936">
        <v>0</v>
      </c>
      <c r="T129" s="936">
        <v>0</v>
      </c>
    </row>
    <row r="130" spans="1:20" outlineLevel="4">
      <c r="A130" s="981" t="s">
        <v>423</v>
      </c>
      <c r="B130" s="981"/>
      <c r="C130" s="981">
        <v>44</v>
      </c>
      <c r="D130" s="982">
        <v>46072</v>
      </c>
      <c r="E130" s="982">
        <v>46130</v>
      </c>
      <c r="F130" s="982">
        <v>46072</v>
      </c>
      <c r="G130" s="982">
        <v>46128</v>
      </c>
      <c r="H130" s="982">
        <v>0</v>
      </c>
      <c r="I130" s="981">
        <v>0</v>
      </c>
      <c r="J130" s="981">
        <v>0</v>
      </c>
      <c r="K130" s="984">
        <v>0</v>
      </c>
      <c r="L130" s="984">
        <v>0</v>
      </c>
      <c r="M130" s="981">
        <v>0</v>
      </c>
      <c r="N130" s="981">
        <v>0</v>
      </c>
      <c r="O130" s="981">
        <v>0</v>
      </c>
      <c r="P130" s="981"/>
      <c r="Q130" s="981">
        <v>2</v>
      </c>
      <c r="R130" s="981">
        <v>2</v>
      </c>
      <c r="S130" s="981">
        <v>0</v>
      </c>
      <c r="T130" s="981">
        <v>0</v>
      </c>
    </row>
    <row r="131" spans="1:20" outlineLevel="5">
      <c r="A131" s="936" t="s">
        <v>551</v>
      </c>
      <c r="B131" s="936" t="s">
        <v>414</v>
      </c>
      <c r="C131" s="936">
        <v>44</v>
      </c>
      <c r="D131" s="937">
        <v>46072</v>
      </c>
      <c r="E131" s="937">
        <v>46130</v>
      </c>
      <c r="F131" s="937">
        <v>46072</v>
      </c>
      <c r="G131" s="937">
        <v>46128</v>
      </c>
      <c r="H131" s="937">
        <v>0</v>
      </c>
      <c r="I131" s="936">
        <v>0</v>
      </c>
      <c r="J131" s="936">
        <v>0</v>
      </c>
      <c r="K131" s="939">
        <v>1</v>
      </c>
      <c r="L131" s="939">
        <v>1</v>
      </c>
      <c r="M131" s="936">
        <v>0</v>
      </c>
      <c r="N131" s="936">
        <v>0</v>
      </c>
      <c r="O131" s="936">
        <v>0</v>
      </c>
      <c r="P131" s="936" t="s">
        <v>364</v>
      </c>
      <c r="Q131" s="936">
        <v>1</v>
      </c>
      <c r="R131" s="936">
        <v>1</v>
      </c>
      <c r="S131" s="936">
        <v>0</v>
      </c>
      <c r="T131" s="936">
        <v>0</v>
      </c>
    </row>
    <row r="132" spans="1:20" outlineLevel="5">
      <c r="A132" s="936" t="s">
        <v>552</v>
      </c>
      <c r="B132" s="936" t="s">
        <v>416</v>
      </c>
      <c r="C132" s="936">
        <v>36</v>
      </c>
      <c r="D132" s="937">
        <v>46083</v>
      </c>
      <c r="E132" s="937">
        <v>46130</v>
      </c>
      <c r="F132" s="937">
        <v>46083</v>
      </c>
      <c r="G132" s="937">
        <v>46128</v>
      </c>
      <c r="H132" s="937">
        <v>0</v>
      </c>
      <c r="I132" s="936">
        <v>0</v>
      </c>
      <c r="J132" s="936">
        <v>0</v>
      </c>
      <c r="K132" s="939">
        <v>1</v>
      </c>
      <c r="L132" s="939">
        <v>1</v>
      </c>
      <c r="M132" s="936">
        <v>0</v>
      </c>
      <c r="N132" s="936">
        <v>0</v>
      </c>
      <c r="O132" s="936">
        <v>0</v>
      </c>
      <c r="P132" s="936" t="s">
        <v>364</v>
      </c>
      <c r="Q132" s="936">
        <v>1</v>
      </c>
      <c r="R132" s="936">
        <v>1</v>
      </c>
      <c r="S132" s="936">
        <v>0</v>
      </c>
      <c r="T132" s="936">
        <v>0</v>
      </c>
    </row>
    <row r="133" spans="1:20" outlineLevel="4">
      <c r="A133" s="981" t="s">
        <v>426</v>
      </c>
      <c r="B133" s="981"/>
      <c r="C133" s="981">
        <v>42</v>
      </c>
      <c r="D133" s="982">
        <v>46076</v>
      </c>
      <c r="E133" s="982">
        <v>46130</v>
      </c>
      <c r="F133" s="982">
        <v>46076</v>
      </c>
      <c r="G133" s="982">
        <v>46128</v>
      </c>
      <c r="H133" s="982">
        <v>0</v>
      </c>
      <c r="I133" s="981">
        <v>0</v>
      </c>
      <c r="J133" s="981">
        <v>0</v>
      </c>
      <c r="K133" s="984">
        <v>0</v>
      </c>
      <c r="L133" s="984">
        <v>0</v>
      </c>
      <c r="M133" s="981">
        <v>0</v>
      </c>
      <c r="N133" s="981">
        <v>0</v>
      </c>
      <c r="O133" s="981">
        <v>0</v>
      </c>
      <c r="P133" s="981"/>
      <c r="Q133" s="981">
        <v>2</v>
      </c>
      <c r="R133" s="981">
        <v>2</v>
      </c>
      <c r="S133" s="981">
        <v>0</v>
      </c>
      <c r="T133" s="981">
        <v>0</v>
      </c>
    </row>
    <row r="134" spans="1:20" outlineLevel="5">
      <c r="A134" s="936" t="s">
        <v>554</v>
      </c>
      <c r="B134" s="936" t="s">
        <v>414</v>
      </c>
      <c r="C134" s="936">
        <v>42</v>
      </c>
      <c r="D134" s="937">
        <v>46076</v>
      </c>
      <c r="E134" s="937">
        <v>46130</v>
      </c>
      <c r="F134" s="937">
        <v>46076</v>
      </c>
      <c r="G134" s="937">
        <v>46128</v>
      </c>
      <c r="H134" s="937">
        <v>0</v>
      </c>
      <c r="I134" s="936">
        <v>0</v>
      </c>
      <c r="J134" s="936">
        <v>0</v>
      </c>
      <c r="K134" s="939">
        <v>1</v>
      </c>
      <c r="L134" s="939">
        <v>1</v>
      </c>
      <c r="M134" s="936">
        <v>0</v>
      </c>
      <c r="N134" s="936">
        <v>0</v>
      </c>
      <c r="O134" s="936">
        <v>0</v>
      </c>
      <c r="P134" s="936" t="s">
        <v>364</v>
      </c>
      <c r="Q134" s="936">
        <v>1</v>
      </c>
      <c r="R134" s="936">
        <v>1</v>
      </c>
      <c r="S134" s="936">
        <v>0</v>
      </c>
      <c r="T134" s="936">
        <v>0</v>
      </c>
    </row>
    <row r="135" spans="1:20" outlineLevel="5">
      <c r="A135" s="936" t="s">
        <v>553</v>
      </c>
      <c r="B135" s="936" t="s">
        <v>416</v>
      </c>
      <c r="C135" s="936">
        <v>34</v>
      </c>
      <c r="D135" s="937">
        <v>46085</v>
      </c>
      <c r="E135" s="937">
        <v>46130</v>
      </c>
      <c r="F135" s="937">
        <v>46085</v>
      </c>
      <c r="G135" s="937">
        <v>46128</v>
      </c>
      <c r="H135" s="937">
        <v>0</v>
      </c>
      <c r="I135" s="936">
        <v>0</v>
      </c>
      <c r="J135" s="936">
        <v>0</v>
      </c>
      <c r="K135" s="939">
        <v>1</v>
      </c>
      <c r="L135" s="939">
        <v>1</v>
      </c>
      <c r="M135" s="936">
        <v>0</v>
      </c>
      <c r="N135" s="936">
        <v>0</v>
      </c>
      <c r="O135" s="936">
        <v>0</v>
      </c>
      <c r="P135" s="936" t="s">
        <v>364</v>
      </c>
      <c r="Q135" s="936">
        <v>1</v>
      </c>
      <c r="R135" s="936">
        <v>1</v>
      </c>
      <c r="S135" s="936">
        <v>0</v>
      </c>
      <c r="T135" s="936">
        <v>0</v>
      </c>
    </row>
    <row r="136" spans="1:20" outlineLevel="4">
      <c r="A136" s="981" t="s">
        <v>429</v>
      </c>
      <c r="B136" s="981"/>
      <c r="C136" s="981">
        <v>3</v>
      </c>
      <c r="D136" s="982">
        <v>46153</v>
      </c>
      <c r="E136" s="982">
        <v>46156</v>
      </c>
      <c r="F136" s="982">
        <v>46153</v>
      </c>
      <c r="G136" s="982">
        <v>46155</v>
      </c>
      <c r="H136" s="982">
        <v>0</v>
      </c>
      <c r="I136" s="981">
        <v>0</v>
      </c>
      <c r="J136" s="981">
        <v>0</v>
      </c>
      <c r="K136" s="984">
        <v>0</v>
      </c>
      <c r="L136" s="984">
        <v>0</v>
      </c>
      <c r="M136" s="981">
        <v>0</v>
      </c>
      <c r="N136" s="981">
        <v>0</v>
      </c>
      <c r="O136" s="981">
        <v>0</v>
      </c>
      <c r="P136" s="981"/>
      <c r="Q136" s="981">
        <v>2</v>
      </c>
      <c r="R136" s="981">
        <v>2</v>
      </c>
      <c r="S136" s="981">
        <v>0</v>
      </c>
      <c r="T136" s="981">
        <v>0</v>
      </c>
    </row>
    <row r="137" spans="1:20" outlineLevel="5">
      <c r="A137" s="936" t="s">
        <v>555</v>
      </c>
      <c r="B137" s="936" t="s">
        <v>431</v>
      </c>
      <c r="C137" s="936">
        <v>3</v>
      </c>
      <c r="D137" s="937">
        <v>46153</v>
      </c>
      <c r="E137" s="937">
        <v>46156</v>
      </c>
      <c r="F137" s="937">
        <v>46153</v>
      </c>
      <c r="G137" s="937">
        <v>46155</v>
      </c>
      <c r="H137" s="937">
        <v>0</v>
      </c>
      <c r="I137" s="936">
        <v>0</v>
      </c>
      <c r="J137" s="936">
        <v>0</v>
      </c>
      <c r="K137" s="939">
        <v>1</v>
      </c>
      <c r="L137" s="939">
        <v>1</v>
      </c>
      <c r="M137" s="936">
        <v>0</v>
      </c>
      <c r="N137" s="936">
        <v>0</v>
      </c>
      <c r="O137" s="936">
        <v>0</v>
      </c>
      <c r="P137" s="936" t="s">
        <v>364</v>
      </c>
      <c r="Q137" s="936">
        <v>1</v>
      </c>
      <c r="R137" s="936">
        <v>1</v>
      </c>
      <c r="S137" s="936">
        <v>0</v>
      </c>
      <c r="T137" s="936">
        <v>0</v>
      </c>
    </row>
    <row r="138" spans="1:20" outlineLevel="5">
      <c r="A138" s="936" t="s">
        <v>556</v>
      </c>
      <c r="B138" s="936" t="s">
        <v>433</v>
      </c>
      <c r="C138" s="936">
        <v>3</v>
      </c>
      <c r="D138" s="937">
        <v>46153</v>
      </c>
      <c r="E138" s="937">
        <v>46156</v>
      </c>
      <c r="F138" s="937">
        <v>46153</v>
      </c>
      <c r="G138" s="937">
        <v>46155</v>
      </c>
      <c r="H138" s="937">
        <v>0</v>
      </c>
      <c r="I138" s="936">
        <v>0</v>
      </c>
      <c r="J138" s="936">
        <v>0</v>
      </c>
      <c r="K138" s="939">
        <v>1</v>
      </c>
      <c r="L138" s="939">
        <v>1</v>
      </c>
      <c r="M138" s="936">
        <v>0</v>
      </c>
      <c r="N138" s="936">
        <v>0</v>
      </c>
      <c r="O138" s="936">
        <v>0</v>
      </c>
      <c r="P138" s="936" t="s">
        <v>364</v>
      </c>
      <c r="Q138" s="936">
        <v>1</v>
      </c>
      <c r="R138" s="936">
        <v>1</v>
      </c>
      <c r="S138" s="936">
        <v>0</v>
      </c>
      <c r="T138" s="936">
        <v>0</v>
      </c>
    </row>
    <row r="139" spans="1:20" outlineLevel="3">
      <c r="A139" s="967" t="s">
        <v>434</v>
      </c>
      <c r="B139" s="967"/>
      <c r="C139" s="967">
        <v>127</v>
      </c>
      <c r="D139" s="968">
        <v>46078</v>
      </c>
      <c r="E139" s="968">
        <v>46235</v>
      </c>
      <c r="F139" s="968">
        <v>46078</v>
      </c>
      <c r="G139" s="968">
        <v>46286</v>
      </c>
      <c r="H139" s="968">
        <v>0</v>
      </c>
      <c r="I139" s="967">
        <v>0</v>
      </c>
      <c r="J139" s="968">
        <v>0</v>
      </c>
      <c r="K139" s="971">
        <v>0</v>
      </c>
      <c r="L139" s="971">
        <v>0</v>
      </c>
      <c r="M139" s="967">
        <v>0</v>
      </c>
      <c r="N139" s="967">
        <v>0</v>
      </c>
      <c r="O139" s="967">
        <v>0</v>
      </c>
      <c r="P139" s="967"/>
      <c r="Q139" s="967">
        <v>13</v>
      </c>
      <c r="R139" s="967">
        <v>13</v>
      </c>
      <c r="S139" s="967">
        <v>0</v>
      </c>
      <c r="T139" s="967">
        <v>0</v>
      </c>
    </row>
    <row r="140" spans="1:20" outlineLevel="4">
      <c r="A140" s="981" t="s">
        <v>423</v>
      </c>
      <c r="B140" s="981"/>
      <c r="C140" s="981">
        <v>40</v>
      </c>
      <c r="D140" s="982">
        <v>46078</v>
      </c>
      <c r="E140" s="982">
        <v>46130</v>
      </c>
      <c r="F140" s="982">
        <v>46078</v>
      </c>
      <c r="G140" s="982">
        <v>46128</v>
      </c>
      <c r="H140" s="982">
        <v>0</v>
      </c>
      <c r="I140" s="981">
        <v>0</v>
      </c>
      <c r="J140" s="981">
        <v>0</v>
      </c>
      <c r="K140" s="984">
        <v>0</v>
      </c>
      <c r="L140" s="984">
        <v>0</v>
      </c>
      <c r="M140" s="981">
        <v>0</v>
      </c>
      <c r="N140" s="981">
        <v>0</v>
      </c>
      <c r="O140" s="981">
        <v>0</v>
      </c>
      <c r="P140" s="981"/>
      <c r="Q140" s="981">
        <v>10</v>
      </c>
      <c r="R140" s="981">
        <v>10</v>
      </c>
      <c r="S140" s="981">
        <v>0</v>
      </c>
      <c r="T140" s="981">
        <v>0</v>
      </c>
    </row>
    <row r="141" spans="1:20" outlineLevel="5">
      <c r="A141" s="936" t="s">
        <v>557</v>
      </c>
      <c r="B141" s="936" t="s">
        <v>436</v>
      </c>
      <c r="C141" s="936">
        <v>40</v>
      </c>
      <c r="D141" s="937">
        <v>46078</v>
      </c>
      <c r="E141" s="937">
        <v>46130</v>
      </c>
      <c r="F141" s="937">
        <v>46078</v>
      </c>
      <c r="G141" s="937">
        <v>46128</v>
      </c>
      <c r="H141" s="937">
        <v>0</v>
      </c>
      <c r="I141" s="936">
        <v>0</v>
      </c>
      <c r="J141" s="936">
        <v>0</v>
      </c>
      <c r="K141" s="939">
        <v>1</v>
      </c>
      <c r="L141" s="939">
        <v>1</v>
      </c>
      <c r="M141" s="936">
        <v>0</v>
      </c>
      <c r="N141" s="936">
        <v>0</v>
      </c>
      <c r="O141" s="936">
        <v>0</v>
      </c>
      <c r="P141" s="936" t="s">
        <v>364</v>
      </c>
      <c r="Q141" s="936">
        <v>1</v>
      </c>
      <c r="R141" s="936">
        <v>1</v>
      </c>
      <c r="S141" s="936">
        <v>0</v>
      </c>
      <c r="T141" s="936">
        <v>0</v>
      </c>
    </row>
    <row r="142" spans="1:20" outlineLevel="5">
      <c r="A142" s="936" t="s">
        <v>559</v>
      </c>
      <c r="B142" s="936" t="s">
        <v>440</v>
      </c>
      <c r="C142" s="936">
        <v>37</v>
      </c>
      <c r="D142" s="937">
        <v>46082</v>
      </c>
      <c r="E142" s="937">
        <v>46130</v>
      </c>
      <c r="F142" s="937">
        <v>46082</v>
      </c>
      <c r="G142" s="937">
        <v>46128</v>
      </c>
      <c r="H142" s="937">
        <v>0</v>
      </c>
      <c r="I142" s="936">
        <v>0</v>
      </c>
      <c r="J142" s="936">
        <v>0</v>
      </c>
      <c r="K142" s="939">
        <v>1</v>
      </c>
      <c r="L142" s="939">
        <v>1</v>
      </c>
      <c r="M142" s="936">
        <v>0</v>
      </c>
      <c r="N142" s="936">
        <v>0</v>
      </c>
      <c r="O142" s="936">
        <v>0</v>
      </c>
      <c r="P142" s="936" t="s">
        <v>364</v>
      </c>
      <c r="Q142" s="936">
        <v>1</v>
      </c>
      <c r="R142" s="936">
        <v>1</v>
      </c>
      <c r="S142" s="936">
        <v>0</v>
      </c>
      <c r="T142" s="936">
        <v>0</v>
      </c>
    </row>
    <row r="143" spans="1:20" outlineLevel="5">
      <c r="A143" s="936" t="s">
        <v>562</v>
      </c>
      <c r="B143" s="936" t="s">
        <v>446</v>
      </c>
      <c r="C143" s="936">
        <v>35</v>
      </c>
      <c r="D143" s="937">
        <v>46084</v>
      </c>
      <c r="E143" s="937">
        <v>46130</v>
      </c>
      <c r="F143" s="937">
        <v>46084</v>
      </c>
      <c r="G143" s="937">
        <v>46128</v>
      </c>
      <c r="H143" s="937">
        <v>0</v>
      </c>
      <c r="I143" s="936">
        <v>0</v>
      </c>
      <c r="J143" s="936">
        <v>0</v>
      </c>
      <c r="K143" s="939">
        <v>1</v>
      </c>
      <c r="L143" s="939">
        <v>1</v>
      </c>
      <c r="M143" s="936">
        <v>0</v>
      </c>
      <c r="N143" s="936">
        <v>0</v>
      </c>
      <c r="O143" s="936">
        <v>0</v>
      </c>
      <c r="P143" s="936" t="s">
        <v>364</v>
      </c>
      <c r="Q143" s="936">
        <v>1</v>
      </c>
      <c r="R143" s="936">
        <v>1</v>
      </c>
      <c r="S143" s="936">
        <v>0</v>
      </c>
      <c r="T143" s="936">
        <v>0</v>
      </c>
    </row>
    <row r="144" spans="1:20" outlineLevel="5">
      <c r="A144" s="936" t="s">
        <v>563</v>
      </c>
      <c r="B144" s="936" t="s">
        <v>448</v>
      </c>
      <c r="C144" s="936">
        <v>35</v>
      </c>
      <c r="D144" s="937">
        <v>46084</v>
      </c>
      <c r="E144" s="937">
        <v>46130</v>
      </c>
      <c r="F144" s="937">
        <v>46084</v>
      </c>
      <c r="G144" s="937">
        <v>46128</v>
      </c>
      <c r="H144" s="937">
        <v>0</v>
      </c>
      <c r="I144" s="936">
        <v>0</v>
      </c>
      <c r="J144" s="936">
        <v>0</v>
      </c>
      <c r="K144" s="939">
        <v>1</v>
      </c>
      <c r="L144" s="939">
        <v>1</v>
      </c>
      <c r="M144" s="936">
        <v>0</v>
      </c>
      <c r="N144" s="936">
        <v>0</v>
      </c>
      <c r="O144" s="936">
        <v>0</v>
      </c>
      <c r="P144" s="936" t="s">
        <v>364</v>
      </c>
      <c r="Q144" s="936">
        <v>1</v>
      </c>
      <c r="R144" s="936">
        <v>1</v>
      </c>
      <c r="S144" s="936">
        <v>0</v>
      </c>
      <c r="T144" s="936">
        <v>0</v>
      </c>
    </row>
    <row r="145" spans="1:20" outlineLevel="5">
      <c r="A145" s="936" t="s">
        <v>564</v>
      </c>
      <c r="B145" s="936" t="s">
        <v>450</v>
      </c>
      <c r="C145" s="936">
        <v>35</v>
      </c>
      <c r="D145" s="937">
        <v>46084</v>
      </c>
      <c r="E145" s="937">
        <v>46130</v>
      </c>
      <c r="F145" s="937">
        <v>46084</v>
      </c>
      <c r="G145" s="937">
        <v>46128</v>
      </c>
      <c r="H145" s="937">
        <v>0</v>
      </c>
      <c r="I145" s="936">
        <v>0</v>
      </c>
      <c r="J145" s="936">
        <v>0</v>
      </c>
      <c r="K145" s="939">
        <v>1</v>
      </c>
      <c r="L145" s="939">
        <v>1</v>
      </c>
      <c r="M145" s="936">
        <v>0</v>
      </c>
      <c r="N145" s="936">
        <v>0</v>
      </c>
      <c r="O145" s="936">
        <v>0</v>
      </c>
      <c r="P145" s="936" t="s">
        <v>364</v>
      </c>
      <c r="Q145" s="936">
        <v>1</v>
      </c>
      <c r="R145" s="936">
        <v>1</v>
      </c>
      <c r="S145" s="936">
        <v>0</v>
      </c>
      <c r="T145" s="936">
        <v>0</v>
      </c>
    </row>
    <row r="146" spans="1:20" outlineLevel="5">
      <c r="A146" s="936" t="s">
        <v>560</v>
      </c>
      <c r="B146" s="936" t="s">
        <v>442</v>
      </c>
      <c r="C146" s="936">
        <v>34</v>
      </c>
      <c r="D146" s="937">
        <v>46085</v>
      </c>
      <c r="E146" s="937">
        <v>46130</v>
      </c>
      <c r="F146" s="937">
        <v>46085</v>
      </c>
      <c r="G146" s="937">
        <v>46128</v>
      </c>
      <c r="H146" s="937">
        <v>0</v>
      </c>
      <c r="I146" s="936">
        <v>0</v>
      </c>
      <c r="J146" s="936">
        <v>0</v>
      </c>
      <c r="K146" s="939">
        <v>1</v>
      </c>
      <c r="L146" s="939">
        <v>1</v>
      </c>
      <c r="M146" s="936">
        <v>0</v>
      </c>
      <c r="N146" s="936">
        <v>0</v>
      </c>
      <c r="O146" s="936">
        <v>0</v>
      </c>
      <c r="P146" s="936" t="s">
        <v>364</v>
      </c>
      <c r="Q146" s="936">
        <v>1</v>
      </c>
      <c r="R146" s="936">
        <v>1</v>
      </c>
      <c r="S146" s="936">
        <v>0</v>
      </c>
      <c r="T146" s="936">
        <v>0</v>
      </c>
    </row>
    <row r="147" spans="1:20" outlineLevel="5">
      <c r="A147" s="936" t="s">
        <v>565</v>
      </c>
      <c r="B147" s="936" t="s">
        <v>452</v>
      </c>
      <c r="C147" s="936">
        <v>34</v>
      </c>
      <c r="D147" s="937">
        <v>46085</v>
      </c>
      <c r="E147" s="937">
        <v>46130</v>
      </c>
      <c r="F147" s="937">
        <v>46085</v>
      </c>
      <c r="G147" s="937">
        <v>46128</v>
      </c>
      <c r="H147" s="937">
        <v>0</v>
      </c>
      <c r="I147" s="936">
        <v>0</v>
      </c>
      <c r="J147" s="936">
        <v>0</v>
      </c>
      <c r="K147" s="939">
        <v>1</v>
      </c>
      <c r="L147" s="939">
        <v>1</v>
      </c>
      <c r="M147" s="936">
        <v>0</v>
      </c>
      <c r="N147" s="936">
        <v>0</v>
      </c>
      <c r="O147" s="936">
        <v>0</v>
      </c>
      <c r="P147" s="936" t="s">
        <v>364</v>
      </c>
      <c r="Q147" s="936">
        <v>1</v>
      </c>
      <c r="R147" s="936">
        <v>1</v>
      </c>
      <c r="S147" s="936">
        <v>0</v>
      </c>
      <c r="T147" s="936">
        <v>0</v>
      </c>
    </row>
    <row r="148" spans="1:20" outlineLevel="5">
      <c r="A148" s="936" t="s">
        <v>566</v>
      </c>
      <c r="B148" s="936" t="s">
        <v>454</v>
      </c>
      <c r="C148" s="936">
        <v>33</v>
      </c>
      <c r="D148" s="937">
        <v>46086</v>
      </c>
      <c r="E148" s="937">
        <v>46130</v>
      </c>
      <c r="F148" s="937">
        <v>46086</v>
      </c>
      <c r="G148" s="937">
        <v>46128</v>
      </c>
      <c r="H148" s="937">
        <v>0</v>
      </c>
      <c r="I148" s="936">
        <v>0</v>
      </c>
      <c r="J148" s="936">
        <v>0</v>
      </c>
      <c r="K148" s="939">
        <v>1</v>
      </c>
      <c r="L148" s="939">
        <v>1</v>
      </c>
      <c r="M148" s="936">
        <v>0</v>
      </c>
      <c r="N148" s="936">
        <v>0</v>
      </c>
      <c r="O148" s="936">
        <v>0</v>
      </c>
      <c r="P148" s="936" t="s">
        <v>364</v>
      </c>
      <c r="Q148" s="936">
        <v>1</v>
      </c>
      <c r="R148" s="936">
        <v>1</v>
      </c>
      <c r="S148" s="936">
        <v>0</v>
      </c>
      <c r="T148" s="936">
        <v>0</v>
      </c>
    </row>
    <row r="149" spans="1:20" outlineLevel="5">
      <c r="A149" s="936" t="s">
        <v>558</v>
      </c>
      <c r="B149" s="936" t="s">
        <v>438</v>
      </c>
      <c r="C149" s="936">
        <v>33</v>
      </c>
      <c r="D149" s="937">
        <v>46086</v>
      </c>
      <c r="E149" s="937">
        <v>46130</v>
      </c>
      <c r="F149" s="937">
        <v>46086</v>
      </c>
      <c r="G149" s="937">
        <v>46128</v>
      </c>
      <c r="H149" s="937">
        <v>0</v>
      </c>
      <c r="I149" s="936">
        <v>0</v>
      </c>
      <c r="J149" s="936">
        <v>0</v>
      </c>
      <c r="K149" s="939">
        <v>1</v>
      </c>
      <c r="L149" s="939">
        <v>1</v>
      </c>
      <c r="M149" s="936">
        <v>0</v>
      </c>
      <c r="N149" s="936">
        <v>0</v>
      </c>
      <c r="O149" s="936">
        <v>0</v>
      </c>
      <c r="P149" s="936" t="s">
        <v>364</v>
      </c>
      <c r="Q149" s="936">
        <v>1</v>
      </c>
      <c r="R149" s="936">
        <v>1</v>
      </c>
      <c r="S149" s="936">
        <v>0</v>
      </c>
      <c r="T149" s="936">
        <v>0</v>
      </c>
    </row>
    <row r="150" spans="1:20" outlineLevel="5">
      <c r="A150" s="936" t="s">
        <v>561</v>
      </c>
      <c r="B150" s="936" t="s">
        <v>444</v>
      </c>
      <c r="C150" s="936">
        <v>31</v>
      </c>
      <c r="D150" s="937">
        <v>46089</v>
      </c>
      <c r="E150" s="937">
        <v>46130</v>
      </c>
      <c r="F150" s="937">
        <v>46089</v>
      </c>
      <c r="G150" s="937">
        <v>46128</v>
      </c>
      <c r="H150" s="937">
        <v>0</v>
      </c>
      <c r="I150" s="936">
        <v>0</v>
      </c>
      <c r="J150" s="936">
        <v>0</v>
      </c>
      <c r="K150" s="939">
        <v>1</v>
      </c>
      <c r="L150" s="939">
        <v>1</v>
      </c>
      <c r="M150" s="936">
        <v>0</v>
      </c>
      <c r="N150" s="936">
        <v>0</v>
      </c>
      <c r="O150" s="936">
        <v>0</v>
      </c>
      <c r="P150" s="936" t="s">
        <v>364</v>
      </c>
      <c r="Q150" s="936">
        <v>1</v>
      </c>
      <c r="R150" s="936">
        <v>1</v>
      </c>
      <c r="S150" s="936">
        <v>0</v>
      </c>
      <c r="T150" s="936">
        <v>0</v>
      </c>
    </row>
    <row r="151" spans="1:20" outlineLevel="4">
      <c r="A151" s="981" t="s">
        <v>420</v>
      </c>
      <c r="B151" s="981"/>
      <c r="C151" s="981">
        <v>7</v>
      </c>
      <c r="D151" s="982">
        <v>46228</v>
      </c>
      <c r="E151" s="982">
        <v>46235</v>
      </c>
      <c r="F151" s="982">
        <v>46254</v>
      </c>
      <c r="G151" s="982">
        <v>46286</v>
      </c>
      <c r="H151" s="982">
        <v>0</v>
      </c>
      <c r="I151" s="981">
        <v>0</v>
      </c>
      <c r="J151" s="982">
        <v>0</v>
      </c>
      <c r="K151" s="984">
        <v>0</v>
      </c>
      <c r="L151" s="984">
        <v>0</v>
      </c>
      <c r="M151" s="981">
        <v>0</v>
      </c>
      <c r="N151" s="981">
        <v>0</v>
      </c>
      <c r="O151" s="981">
        <v>0</v>
      </c>
      <c r="P151" s="981"/>
      <c r="Q151" s="981">
        <v>3</v>
      </c>
      <c r="R151" s="981">
        <v>3</v>
      </c>
      <c r="S151" s="981">
        <v>0</v>
      </c>
      <c r="T151" s="981">
        <v>0</v>
      </c>
    </row>
    <row r="152" spans="1:20" outlineLevel="5">
      <c r="A152" s="936" t="s">
        <v>567</v>
      </c>
      <c r="B152" s="936" t="s">
        <v>456</v>
      </c>
      <c r="C152" s="936">
        <v>7</v>
      </c>
      <c r="D152" s="937">
        <v>46228</v>
      </c>
      <c r="E152" s="937">
        <v>46235</v>
      </c>
      <c r="F152" s="937">
        <v>46254</v>
      </c>
      <c r="G152" s="937">
        <v>46286</v>
      </c>
      <c r="H152" s="937">
        <v>0</v>
      </c>
      <c r="I152" s="936">
        <v>0</v>
      </c>
      <c r="J152" s="937">
        <v>0</v>
      </c>
      <c r="K152" s="939">
        <v>1</v>
      </c>
      <c r="L152" s="939">
        <v>1</v>
      </c>
      <c r="M152" s="936">
        <v>0</v>
      </c>
      <c r="N152" s="936">
        <v>0</v>
      </c>
      <c r="O152" s="936">
        <v>0</v>
      </c>
      <c r="P152" s="936" t="s">
        <v>364</v>
      </c>
      <c r="Q152" s="936">
        <v>1</v>
      </c>
      <c r="R152" s="936">
        <v>1</v>
      </c>
      <c r="S152" s="936">
        <v>0</v>
      </c>
      <c r="T152" s="936">
        <v>0</v>
      </c>
    </row>
    <row r="153" spans="1:20" outlineLevel="5">
      <c r="A153" s="936" t="s">
        <v>568</v>
      </c>
      <c r="B153" s="936" t="s">
        <v>458</v>
      </c>
      <c r="C153" s="936">
        <v>7</v>
      </c>
      <c r="D153" s="937">
        <v>46228</v>
      </c>
      <c r="E153" s="937">
        <v>46235</v>
      </c>
      <c r="F153" s="937">
        <v>46254</v>
      </c>
      <c r="G153" s="937">
        <v>46286</v>
      </c>
      <c r="H153" s="937">
        <v>0</v>
      </c>
      <c r="I153" s="936">
        <v>0</v>
      </c>
      <c r="J153" s="937">
        <v>0</v>
      </c>
      <c r="K153" s="939">
        <v>1</v>
      </c>
      <c r="L153" s="939">
        <v>1</v>
      </c>
      <c r="M153" s="936">
        <v>0</v>
      </c>
      <c r="N153" s="936">
        <v>0</v>
      </c>
      <c r="O153" s="936">
        <v>0</v>
      </c>
      <c r="P153" s="936" t="s">
        <v>364</v>
      </c>
      <c r="Q153" s="936">
        <v>1</v>
      </c>
      <c r="R153" s="936">
        <v>1</v>
      </c>
      <c r="S153" s="936">
        <v>0</v>
      </c>
      <c r="T153" s="936">
        <v>0</v>
      </c>
    </row>
    <row r="154" spans="1:20" outlineLevel="5">
      <c r="A154" s="936" t="s">
        <v>569</v>
      </c>
      <c r="B154" s="936" t="s">
        <v>460</v>
      </c>
      <c r="C154" s="936">
        <v>7</v>
      </c>
      <c r="D154" s="937">
        <v>46228</v>
      </c>
      <c r="E154" s="937">
        <v>46235</v>
      </c>
      <c r="F154" s="937">
        <v>46254</v>
      </c>
      <c r="G154" s="937">
        <v>46286</v>
      </c>
      <c r="H154" s="937">
        <v>0</v>
      </c>
      <c r="I154" s="936">
        <v>0</v>
      </c>
      <c r="J154" s="937">
        <v>0</v>
      </c>
      <c r="K154" s="939">
        <v>1</v>
      </c>
      <c r="L154" s="939">
        <v>1</v>
      </c>
      <c r="M154" s="936">
        <v>0</v>
      </c>
      <c r="N154" s="936">
        <v>0</v>
      </c>
      <c r="O154" s="936">
        <v>0</v>
      </c>
      <c r="P154" s="936" t="s">
        <v>364</v>
      </c>
      <c r="Q154" s="936">
        <v>1</v>
      </c>
      <c r="R154" s="936">
        <v>1</v>
      </c>
      <c r="S154" s="936">
        <v>0</v>
      </c>
      <c r="T154" s="936">
        <v>0</v>
      </c>
    </row>
    <row r="155" spans="1:20" outlineLevel="3">
      <c r="A155" s="972" t="s">
        <v>461</v>
      </c>
      <c r="B155" s="972"/>
      <c r="C155" s="972">
        <v>39</v>
      </c>
      <c r="D155" s="973">
        <v>46079</v>
      </c>
      <c r="E155" s="973">
        <v>46130</v>
      </c>
      <c r="F155" s="973">
        <v>46079</v>
      </c>
      <c r="G155" s="973">
        <v>46128</v>
      </c>
      <c r="H155" s="973">
        <v>0</v>
      </c>
      <c r="I155" s="972">
        <v>0</v>
      </c>
      <c r="J155" s="972">
        <v>0</v>
      </c>
      <c r="K155" s="975">
        <v>0</v>
      </c>
      <c r="L155" s="975">
        <v>0</v>
      </c>
      <c r="M155" s="972">
        <v>0</v>
      </c>
      <c r="N155" s="972">
        <v>0</v>
      </c>
      <c r="O155" s="972">
        <v>0</v>
      </c>
      <c r="P155" s="972"/>
      <c r="Q155" s="972">
        <v>13</v>
      </c>
      <c r="R155" s="972">
        <v>13</v>
      </c>
      <c r="S155" s="972">
        <v>0</v>
      </c>
      <c r="T155" s="972">
        <v>0</v>
      </c>
    </row>
    <row r="156" spans="1:20" outlineLevel="4">
      <c r="A156" s="936" t="s">
        <v>578</v>
      </c>
      <c r="B156" s="936" t="s">
        <v>479</v>
      </c>
      <c r="C156" s="936">
        <v>39</v>
      </c>
      <c r="D156" s="937">
        <v>46079</v>
      </c>
      <c r="E156" s="937">
        <v>46130</v>
      </c>
      <c r="F156" s="937">
        <v>46079</v>
      </c>
      <c r="G156" s="937">
        <v>46128</v>
      </c>
      <c r="H156" s="937">
        <v>0</v>
      </c>
      <c r="I156" s="936">
        <v>0</v>
      </c>
      <c r="J156" s="936">
        <v>0</v>
      </c>
      <c r="K156" s="939">
        <v>1</v>
      </c>
      <c r="L156" s="939">
        <v>1</v>
      </c>
      <c r="M156" s="936">
        <v>0</v>
      </c>
      <c r="N156" s="936">
        <v>0</v>
      </c>
      <c r="O156" s="936">
        <v>0</v>
      </c>
      <c r="P156" s="936" t="s">
        <v>364</v>
      </c>
      <c r="Q156" s="936">
        <v>1</v>
      </c>
      <c r="R156" s="936">
        <v>1</v>
      </c>
      <c r="S156" s="936">
        <v>0</v>
      </c>
      <c r="T156" s="936">
        <v>0</v>
      </c>
    </row>
    <row r="157" spans="1:20" outlineLevel="4">
      <c r="A157" s="936" t="s">
        <v>579</v>
      </c>
      <c r="B157" s="936" t="s">
        <v>481</v>
      </c>
      <c r="C157" s="936">
        <v>39</v>
      </c>
      <c r="D157" s="937">
        <v>46079</v>
      </c>
      <c r="E157" s="937">
        <v>46130</v>
      </c>
      <c r="F157" s="937">
        <v>46079</v>
      </c>
      <c r="G157" s="937">
        <v>46128</v>
      </c>
      <c r="H157" s="937">
        <v>0</v>
      </c>
      <c r="I157" s="936">
        <v>0</v>
      </c>
      <c r="J157" s="936">
        <v>0</v>
      </c>
      <c r="K157" s="939">
        <v>1</v>
      </c>
      <c r="L157" s="939">
        <v>1</v>
      </c>
      <c r="M157" s="936">
        <v>0</v>
      </c>
      <c r="N157" s="936">
        <v>0</v>
      </c>
      <c r="O157" s="936">
        <v>0</v>
      </c>
      <c r="P157" s="936" t="s">
        <v>364</v>
      </c>
      <c r="Q157" s="936">
        <v>1</v>
      </c>
      <c r="R157" s="936">
        <v>1</v>
      </c>
      <c r="S157" s="936">
        <v>0</v>
      </c>
      <c r="T157" s="936">
        <v>0</v>
      </c>
    </row>
    <row r="158" spans="1:20" outlineLevel="4">
      <c r="A158" s="936" t="s">
        <v>581</v>
      </c>
      <c r="B158" s="936" t="s">
        <v>485</v>
      </c>
      <c r="C158" s="936">
        <v>39</v>
      </c>
      <c r="D158" s="937">
        <v>46079</v>
      </c>
      <c r="E158" s="937">
        <v>46130</v>
      </c>
      <c r="F158" s="937">
        <v>46079</v>
      </c>
      <c r="G158" s="937">
        <v>46128</v>
      </c>
      <c r="H158" s="937">
        <v>0</v>
      </c>
      <c r="I158" s="936">
        <v>0</v>
      </c>
      <c r="J158" s="936">
        <v>0</v>
      </c>
      <c r="K158" s="939">
        <v>1</v>
      </c>
      <c r="L158" s="939">
        <v>1</v>
      </c>
      <c r="M158" s="936">
        <v>0</v>
      </c>
      <c r="N158" s="936">
        <v>0</v>
      </c>
      <c r="O158" s="936">
        <v>0</v>
      </c>
      <c r="P158" s="936" t="s">
        <v>364</v>
      </c>
      <c r="Q158" s="936">
        <v>1</v>
      </c>
      <c r="R158" s="936">
        <v>1</v>
      </c>
      <c r="S158" s="936">
        <v>0</v>
      </c>
      <c r="T158" s="936">
        <v>0</v>
      </c>
    </row>
    <row r="159" spans="1:20" outlineLevel="4">
      <c r="A159" s="936" t="s">
        <v>574</v>
      </c>
      <c r="B159" s="936" t="s">
        <v>471</v>
      </c>
      <c r="C159" s="936">
        <v>39</v>
      </c>
      <c r="D159" s="937">
        <v>46079</v>
      </c>
      <c r="E159" s="937">
        <v>46130</v>
      </c>
      <c r="F159" s="937">
        <v>46079</v>
      </c>
      <c r="G159" s="937">
        <v>46128</v>
      </c>
      <c r="H159" s="937">
        <v>0</v>
      </c>
      <c r="I159" s="936">
        <v>0</v>
      </c>
      <c r="J159" s="936">
        <v>0</v>
      </c>
      <c r="K159" s="939">
        <v>1</v>
      </c>
      <c r="L159" s="939">
        <v>1</v>
      </c>
      <c r="M159" s="936">
        <v>0</v>
      </c>
      <c r="N159" s="936">
        <v>0</v>
      </c>
      <c r="O159" s="936">
        <v>0</v>
      </c>
      <c r="P159" s="936" t="s">
        <v>364</v>
      </c>
      <c r="Q159" s="936">
        <v>1</v>
      </c>
      <c r="R159" s="936">
        <v>1</v>
      </c>
      <c r="S159" s="936">
        <v>0</v>
      </c>
      <c r="T159" s="936">
        <v>0</v>
      </c>
    </row>
    <row r="160" spans="1:20" outlineLevel="4">
      <c r="A160" s="936" t="s">
        <v>570</v>
      </c>
      <c r="B160" s="936" t="s">
        <v>463</v>
      </c>
      <c r="C160" s="936">
        <v>38</v>
      </c>
      <c r="D160" s="937">
        <v>46081</v>
      </c>
      <c r="E160" s="937">
        <v>46130</v>
      </c>
      <c r="F160" s="937">
        <v>46081</v>
      </c>
      <c r="G160" s="937">
        <v>46128</v>
      </c>
      <c r="H160" s="937">
        <v>0</v>
      </c>
      <c r="I160" s="936">
        <v>0</v>
      </c>
      <c r="J160" s="936">
        <v>0</v>
      </c>
      <c r="K160" s="939">
        <v>1</v>
      </c>
      <c r="L160" s="939">
        <v>1</v>
      </c>
      <c r="M160" s="936">
        <v>0</v>
      </c>
      <c r="N160" s="936">
        <v>0</v>
      </c>
      <c r="O160" s="936">
        <v>0</v>
      </c>
      <c r="P160" s="936" t="s">
        <v>364</v>
      </c>
      <c r="Q160" s="936">
        <v>1</v>
      </c>
      <c r="R160" s="936">
        <v>1</v>
      </c>
      <c r="S160" s="936">
        <v>0</v>
      </c>
      <c r="T160" s="936">
        <v>0</v>
      </c>
    </row>
    <row r="161" spans="1:20" outlineLevel="4">
      <c r="A161" s="936" t="s">
        <v>577</v>
      </c>
      <c r="B161" s="936" t="s">
        <v>477</v>
      </c>
      <c r="C161" s="936">
        <v>38</v>
      </c>
      <c r="D161" s="937">
        <v>46081</v>
      </c>
      <c r="E161" s="937">
        <v>46130</v>
      </c>
      <c r="F161" s="937">
        <v>46081</v>
      </c>
      <c r="G161" s="937">
        <v>46128</v>
      </c>
      <c r="H161" s="937">
        <v>0</v>
      </c>
      <c r="I161" s="936">
        <v>0</v>
      </c>
      <c r="J161" s="936">
        <v>0</v>
      </c>
      <c r="K161" s="939">
        <v>1</v>
      </c>
      <c r="L161" s="939">
        <v>1</v>
      </c>
      <c r="M161" s="936">
        <v>0</v>
      </c>
      <c r="N161" s="936">
        <v>0</v>
      </c>
      <c r="O161" s="936">
        <v>0</v>
      </c>
      <c r="P161" s="936" t="s">
        <v>364</v>
      </c>
      <c r="Q161" s="936">
        <v>1</v>
      </c>
      <c r="R161" s="936">
        <v>1</v>
      </c>
      <c r="S161" s="936">
        <v>0</v>
      </c>
      <c r="T161" s="936">
        <v>0</v>
      </c>
    </row>
    <row r="162" spans="1:20" outlineLevel="4">
      <c r="A162" s="936" t="s">
        <v>580</v>
      </c>
      <c r="B162" s="936" t="s">
        <v>483</v>
      </c>
      <c r="C162" s="936">
        <v>38</v>
      </c>
      <c r="D162" s="937">
        <v>46081</v>
      </c>
      <c r="E162" s="937">
        <v>46130</v>
      </c>
      <c r="F162" s="937">
        <v>46081</v>
      </c>
      <c r="G162" s="937">
        <v>46128</v>
      </c>
      <c r="H162" s="937">
        <v>0</v>
      </c>
      <c r="I162" s="936">
        <v>0</v>
      </c>
      <c r="J162" s="936">
        <v>0</v>
      </c>
      <c r="K162" s="939">
        <v>1</v>
      </c>
      <c r="L162" s="939">
        <v>1</v>
      </c>
      <c r="M162" s="936">
        <v>0</v>
      </c>
      <c r="N162" s="936">
        <v>0</v>
      </c>
      <c r="O162" s="936">
        <v>0</v>
      </c>
      <c r="P162" s="936" t="s">
        <v>364</v>
      </c>
      <c r="Q162" s="936">
        <v>1</v>
      </c>
      <c r="R162" s="936">
        <v>1</v>
      </c>
      <c r="S162" s="936">
        <v>0</v>
      </c>
      <c r="T162" s="936">
        <v>0</v>
      </c>
    </row>
    <row r="163" spans="1:20" outlineLevel="4">
      <c r="A163" s="936" t="s">
        <v>582</v>
      </c>
      <c r="B163" s="936" t="s">
        <v>487</v>
      </c>
      <c r="C163" s="936">
        <v>38</v>
      </c>
      <c r="D163" s="937">
        <v>46081</v>
      </c>
      <c r="E163" s="937">
        <v>46130</v>
      </c>
      <c r="F163" s="937">
        <v>46081</v>
      </c>
      <c r="G163" s="937">
        <v>46128</v>
      </c>
      <c r="H163" s="937">
        <v>0</v>
      </c>
      <c r="I163" s="936">
        <v>0</v>
      </c>
      <c r="J163" s="936">
        <v>0</v>
      </c>
      <c r="K163" s="939">
        <v>1</v>
      </c>
      <c r="L163" s="939">
        <v>1</v>
      </c>
      <c r="M163" s="936">
        <v>0</v>
      </c>
      <c r="N163" s="936">
        <v>0</v>
      </c>
      <c r="O163" s="936">
        <v>0</v>
      </c>
      <c r="P163" s="936" t="s">
        <v>364</v>
      </c>
      <c r="Q163" s="936">
        <v>1</v>
      </c>
      <c r="R163" s="936">
        <v>1</v>
      </c>
      <c r="S163" s="936">
        <v>0</v>
      </c>
      <c r="T163" s="936">
        <v>0</v>
      </c>
    </row>
    <row r="164" spans="1:20" outlineLevel="4">
      <c r="A164" s="936" t="s">
        <v>571</v>
      </c>
      <c r="B164" s="936" t="s">
        <v>465</v>
      </c>
      <c r="C164" s="936">
        <v>38</v>
      </c>
      <c r="D164" s="937">
        <v>46081</v>
      </c>
      <c r="E164" s="937">
        <v>46130</v>
      </c>
      <c r="F164" s="937">
        <v>46081</v>
      </c>
      <c r="G164" s="937">
        <v>46128</v>
      </c>
      <c r="H164" s="937">
        <v>0</v>
      </c>
      <c r="I164" s="936">
        <v>0</v>
      </c>
      <c r="J164" s="936">
        <v>0</v>
      </c>
      <c r="K164" s="939">
        <v>1</v>
      </c>
      <c r="L164" s="939">
        <v>1</v>
      </c>
      <c r="M164" s="936">
        <v>0</v>
      </c>
      <c r="N164" s="936">
        <v>0</v>
      </c>
      <c r="O164" s="936">
        <v>0</v>
      </c>
      <c r="P164" s="936" t="s">
        <v>364</v>
      </c>
      <c r="Q164" s="936">
        <v>1</v>
      </c>
      <c r="R164" s="936">
        <v>1</v>
      </c>
      <c r="S164" s="936">
        <v>0</v>
      </c>
      <c r="T164" s="936">
        <v>0</v>
      </c>
    </row>
    <row r="165" spans="1:20" outlineLevel="4">
      <c r="A165" s="936" t="s">
        <v>572</v>
      </c>
      <c r="B165" s="936" t="s">
        <v>467</v>
      </c>
      <c r="C165" s="936">
        <v>38</v>
      </c>
      <c r="D165" s="937">
        <v>46081</v>
      </c>
      <c r="E165" s="937">
        <v>46130</v>
      </c>
      <c r="F165" s="937">
        <v>46081</v>
      </c>
      <c r="G165" s="937">
        <v>46128</v>
      </c>
      <c r="H165" s="937">
        <v>0</v>
      </c>
      <c r="I165" s="936">
        <v>0</v>
      </c>
      <c r="J165" s="936">
        <v>0</v>
      </c>
      <c r="K165" s="939">
        <v>1</v>
      </c>
      <c r="L165" s="939">
        <v>1</v>
      </c>
      <c r="M165" s="936">
        <v>0</v>
      </c>
      <c r="N165" s="936">
        <v>0</v>
      </c>
      <c r="O165" s="936">
        <v>0</v>
      </c>
      <c r="P165" s="936" t="s">
        <v>364</v>
      </c>
      <c r="Q165" s="936">
        <v>1</v>
      </c>
      <c r="R165" s="936">
        <v>1</v>
      </c>
      <c r="S165" s="936">
        <v>0</v>
      </c>
      <c r="T165" s="936">
        <v>0</v>
      </c>
    </row>
    <row r="166" spans="1:20" outlineLevel="4">
      <c r="A166" s="936" t="s">
        <v>573</v>
      </c>
      <c r="B166" s="936" t="s">
        <v>469</v>
      </c>
      <c r="C166" s="936">
        <v>38</v>
      </c>
      <c r="D166" s="937">
        <v>46081</v>
      </c>
      <c r="E166" s="937">
        <v>46130</v>
      </c>
      <c r="F166" s="937">
        <v>46081</v>
      </c>
      <c r="G166" s="937">
        <v>46128</v>
      </c>
      <c r="H166" s="937">
        <v>0</v>
      </c>
      <c r="I166" s="936">
        <v>0</v>
      </c>
      <c r="J166" s="936">
        <v>0</v>
      </c>
      <c r="K166" s="939">
        <v>1</v>
      </c>
      <c r="L166" s="939">
        <v>1</v>
      </c>
      <c r="M166" s="936">
        <v>0</v>
      </c>
      <c r="N166" s="936">
        <v>0</v>
      </c>
      <c r="O166" s="936">
        <v>0</v>
      </c>
      <c r="P166" s="936" t="s">
        <v>364</v>
      </c>
      <c r="Q166" s="936">
        <v>1</v>
      </c>
      <c r="R166" s="936">
        <v>1</v>
      </c>
      <c r="S166" s="936">
        <v>0</v>
      </c>
      <c r="T166" s="936">
        <v>0</v>
      </c>
    </row>
    <row r="167" spans="1:20" outlineLevel="4">
      <c r="A167" s="936" t="s">
        <v>575</v>
      </c>
      <c r="B167" s="936" t="s">
        <v>473</v>
      </c>
      <c r="C167" s="936">
        <v>28</v>
      </c>
      <c r="D167" s="937">
        <v>46092</v>
      </c>
      <c r="E167" s="937">
        <v>46130</v>
      </c>
      <c r="F167" s="937">
        <v>46092</v>
      </c>
      <c r="G167" s="937">
        <v>46128</v>
      </c>
      <c r="H167" s="937">
        <v>0</v>
      </c>
      <c r="I167" s="936">
        <v>0</v>
      </c>
      <c r="J167" s="936">
        <v>0</v>
      </c>
      <c r="K167" s="939">
        <v>1</v>
      </c>
      <c r="L167" s="939">
        <v>1</v>
      </c>
      <c r="M167" s="936">
        <v>0</v>
      </c>
      <c r="N167" s="936">
        <v>0</v>
      </c>
      <c r="O167" s="936">
        <v>0</v>
      </c>
      <c r="P167" s="936" t="s">
        <v>364</v>
      </c>
      <c r="Q167" s="936">
        <v>1</v>
      </c>
      <c r="R167" s="936">
        <v>1</v>
      </c>
      <c r="S167" s="936">
        <v>0</v>
      </c>
      <c r="T167" s="936">
        <v>0</v>
      </c>
    </row>
    <row r="168" spans="1:20" outlineLevel="4">
      <c r="A168" s="936" t="s">
        <v>576</v>
      </c>
      <c r="B168" s="936" t="s">
        <v>475</v>
      </c>
      <c r="C168" s="936">
        <v>18</v>
      </c>
      <c r="D168" s="937">
        <v>46109</v>
      </c>
      <c r="E168" s="937">
        <v>46130</v>
      </c>
      <c r="F168" s="937">
        <v>46109</v>
      </c>
      <c r="G168" s="937">
        <v>46128</v>
      </c>
      <c r="H168" s="937">
        <v>0</v>
      </c>
      <c r="I168" s="936">
        <v>0</v>
      </c>
      <c r="J168" s="936">
        <v>0</v>
      </c>
      <c r="K168" s="939">
        <v>1</v>
      </c>
      <c r="L168" s="939">
        <v>1</v>
      </c>
      <c r="M168" s="936">
        <v>0</v>
      </c>
      <c r="N168" s="936">
        <v>0</v>
      </c>
      <c r="O168" s="936">
        <v>0</v>
      </c>
      <c r="P168" s="936" t="s">
        <v>364</v>
      </c>
      <c r="Q168" s="936">
        <v>1</v>
      </c>
      <c r="R168" s="936">
        <v>1</v>
      </c>
      <c r="S168" s="936">
        <v>0</v>
      </c>
      <c r="T168" s="936">
        <v>0</v>
      </c>
    </row>
    <row r="169" spans="1:20" outlineLevel="3">
      <c r="A169" s="967" t="s">
        <v>488</v>
      </c>
      <c r="B169" s="967"/>
      <c r="C169" s="967">
        <v>113</v>
      </c>
      <c r="D169" s="968">
        <v>46090</v>
      </c>
      <c r="E169" s="968">
        <v>46230</v>
      </c>
      <c r="F169" s="968">
        <v>46090</v>
      </c>
      <c r="G169" s="968">
        <v>46286</v>
      </c>
      <c r="H169" s="968">
        <v>0</v>
      </c>
      <c r="I169" s="967">
        <v>0</v>
      </c>
      <c r="J169" s="968">
        <v>0</v>
      </c>
      <c r="K169" s="971">
        <v>0</v>
      </c>
      <c r="L169" s="971">
        <v>0</v>
      </c>
      <c r="M169" s="967">
        <v>0</v>
      </c>
      <c r="N169" s="967">
        <v>0</v>
      </c>
      <c r="O169" s="967">
        <v>0</v>
      </c>
      <c r="P169" s="967"/>
      <c r="Q169" s="967">
        <v>10</v>
      </c>
      <c r="R169" s="967">
        <v>10</v>
      </c>
      <c r="S169" s="967">
        <v>0</v>
      </c>
      <c r="T169" s="967">
        <v>0</v>
      </c>
    </row>
    <row r="170" spans="1:20" outlineLevel="4">
      <c r="A170" s="981" t="s">
        <v>489</v>
      </c>
      <c r="B170" s="981"/>
      <c r="C170" s="981">
        <v>27</v>
      </c>
      <c r="D170" s="982">
        <v>46090</v>
      </c>
      <c r="E170" s="982">
        <v>46126</v>
      </c>
      <c r="F170" s="982">
        <v>46090</v>
      </c>
      <c r="G170" s="982">
        <v>46125</v>
      </c>
      <c r="H170" s="982">
        <v>0</v>
      </c>
      <c r="I170" s="981">
        <v>0</v>
      </c>
      <c r="J170" s="981">
        <v>0</v>
      </c>
      <c r="K170" s="984">
        <v>0</v>
      </c>
      <c r="L170" s="984">
        <v>0</v>
      </c>
      <c r="M170" s="981">
        <v>0</v>
      </c>
      <c r="N170" s="981">
        <v>0</v>
      </c>
      <c r="O170" s="981">
        <v>0</v>
      </c>
      <c r="P170" s="981"/>
      <c r="Q170" s="981">
        <v>4</v>
      </c>
      <c r="R170" s="981">
        <v>4</v>
      </c>
      <c r="S170" s="981">
        <v>0</v>
      </c>
      <c r="T170" s="981">
        <v>0</v>
      </c>
    </row>
    <row r="171" spans="1:20" outlineLevel="5">
      <c r="A171" s="936" t="s">
        <v>583</v>
      </c>
      <c r="B171" s="936" t="s">
        <v>491</v>
      </c>
      <c r="C171" s="936">
        <v>27</v>
      </c>
      <c r="D171" s="937">
        <v>46090</v>
      </c>
      <c r="E171" s="937">
        <v>46126</v>
      </c>
      <c r="F171" s="937">
        <v>46090</v>
      </c>
      <c r="G171" s="937">
        <v>46125</v>
      </c>
      <c r="H171" s="937">
        <v>0</v>
      </c>
      <c r="I171" s="936">
        <v>0</v>
      </c>
      <c r="J171" s="936">
        <v>0</v>
      </c>
      <c r="K171" s="939">
        <v>1</v>
      </c>
      <c r="L171" s="939">
        <v>1</v>
      </c>
      <c r="M171" s="936">
        <v>0</v>
      </c>
      <c r="N171" s="936">
        <v>0</v>
      </c>
      <c r="O171" s="936">
        <v>0</v>
      </c>
      <c r="P171" s="936" t="s">
        <v>364</v>
      </c>
      <c r="Q171" s="936">
        <v>1</v>
      </c>
      <c r="R171" s="936">
        <v>1</v>
      </c>
      <c r="S171" s="936">
        <v>0</v>
      </c>
      <c r="T171" s="936">
        <v>0</v>
      </c>
    </row>
    <row r="172" spans="1:20" outlineLevel="5">
      <c r="A172" s="936" t="s">
        <v>585</v>
      </c>
      <c r="B172" s="936" t="s">
        <v>495</v>
      </c>
      <c r="C172" s="936">
        <v>26</v>
      </c>
      <c r="D172" s="937">
        <v>46091</v>
      </c>
      <c r="E172" s="937">
        <v>46126</v>
      </c>
      <c r="F172" s="937">
        <v>46091</v>
      </c>
      <c r="G172" s="937">
        <v>46125</v>
      </c>
      <c r="H172" s="937">
        <v>0</v>
      </c>
      <c r="I172" s="936">
        <v>0</v>
      </c>
      <c r="J172" s="936">
        <v>0</v>
      </c>
      <c r="K172" s="939">
        <v>1</v>
      </c>
      <c r="L172" s="939">
        <v>1</v>
      </c>
      <c r="M172" s="936">
        <v>0</v>
      </c>
      <c r="N172" s="936">
        <v>0</v>
      </c>
      <c r="O172" s="936">
        <v>0</v>
      </c>
      <c r="P172" s="936" t="s">
        <v>364</v>
      </c>
      <c r="Q172" s="936">
        <v>1</v>
      </c>
      <c r="R172" s="936">
        <v>1</v>
      </c>
      <c r="S172" s="936">
        <v>0</v>
      </c>
      <c r="T172" s="936">
        <v>0</v>
      </c>
    </row>
    <row r="173" spans="1:20" outlineLevel="5">
      <c r="A173" s="936" t="s">
        <v>586</v>
      </c>
      <c r="B173" s="936" t="s">
        <v>497</v>
      </c>
      <c r="C173" s="936">
        <v>22</v>
      </c>
      <c r="D173" s="937">
        <v>46095</v>
      </c>
      <c r="E173" s="937">
        <v>46125</v>
      </c>
      <c r="F173" s="937">
        <v>46095</v>
      </c>
      <c r="G173" s="937">
        <v>46125</v>
      </c>
      <c r="H173" s="937">
        <v>0</v>
      </c>
      <c r="I173" s="936">
        <v>0</v>
      </c>
      <c r="J173" s="936">
        <v>0</v>
      </c>
      <c r="K173" s="939">
        <v>1</v>
      </c>
      <c r="L173" s="939">
        <v>1</v>
      </c>
      <c r="M173" s="936">
        <v>0</v>
      </c>
      <c r="N173" s="936">
        <v>0</v>
      </c>
      <c r="O173" s="936">
        <v>0</v>
      </c>
      <c r="P173" s="936" t="s">
        <v>364</v>
      </c>
      <c r="Q173" s="936">
        <v>1</v>
      </c>
      <c r="R173" s="936">
        <v>1</v>
      </c>
      <c r="S173" s="936">
        <v>0</v>
      </c>
      <c r="T173" s="936">
        <v>0</v>
      </c>
    </row>
    <row r="174" spans="1:20" outlineLevel="5">
      <c r="A174" s="936" t="s">
        <v>584</v>
      </c>
      <c r="B174" s="936" t="s">
        <v>493</v>
      </c>
      <c r="C174" s="936">
        <v>21</v>
      </c>
      <c r="D174" s="937">
        <v>46097</v>
      </c>
      <c r="E174" s="937">
        <v>46126</v>
      </c>
      <c r="F174" s="937">
        <v>46097</v>
      </c>
      <c r="G174" s="937">
        <v>46125</v>
      </c>
      <c r="H174" s="937">
        <v>0</v>
      </c>
      <c r="I174" s="936">
        <v>0</v>
      </c>
      <c r="J174" s="936">
        <v>0</v>
      </c>
      <c r="K174" s="939">
        <v>1</v>
      </c>
      <c r="L174" s="939">
        <v>1</v>
      </c>
      <c r="M174" s="936">
        <v>0</v>
      </c>
      <c r="N174" s="936">
        <v>0</v>
      </c>
      <c r="O174" s="936">
        <v>0</v>
      </c>
      <c r="P174" s="936" t="s">
        <v>364</v>
      </c>
      <c r="Q174" s="936">
        <v>1</v>
      </c>
      <c r="R174" s="936">
        <v>1</v>
      </c>
      <c r="S174" s="936">
        <v>0</v>
      </c>
      <c r="T174" s="936">
        <v>0</v>
      </c>
    </row>
    <row r="175" spans="1:20" outlineLevel="4">
      <c r="A175" s="981" t="s">
        <v>498</v>
      </c>
      <c r="B175" s="981"/>
      <c r="C175" s="981">
        <v>27</v>
      </c>
      <c r="D175" s="982">
        <v>46090</v>
      </c>
      <c r="E175" s="982">
        <v>46126</v>
      </c>
      <c r="F175" s="982">
        <v>46090</v>
      </c>
      <c r="G175" s="982">
        <v>46125</v>
      </c>
      <c r="H175" s="982">
        <v>0</v>
      </c>
      <c r="I175" s="981">
        <v>0</v>
      </c>
      <c r="J175" s="981">
        <v>0</v>
      </c>
      <c r="K175" s="984">
        <v>0</v>
      </c>
      <c r="L175" s="984">
        <v>0</v>
      </c>
      <c r="M175" s="981">
        <v>0</v>
      </c>
      <c r="N175" s="981">
        <v>0</v>
      </c>
      <c r="O175" s="981">
        <v>0</v>
      </c>
      <c r="P175" s="981"/>
      <c r="Q175" s="981">
        <v>3</v>
      </c>
      <c r="R175" s="981">
        <v>3</v>
      </c>
      <c r="S175" s="981">
        <v>0</v>
      </c>
      <c r="T175" s="981">
        <v>0</v>
      </c>
    </row>
    <row r="176" spans="1:20" outlineLevel="5">
      <c r="A176" s="936" t="s">
        <v>587</v>
      </c>
      <c r="B176" s="936" t="s">
        <v>500</v>
      </c>
      <c r="C176" s="936">
        <v>27</v>
      </c>
      <c r="D176" s="937">
        <v>46090</v>
      </c>
      <c r="E176" s="937">
        <v>46126</v>
      </c>
      <c r="F176" s="937">
        <v>46090</v>
      </c>
      <c r="G176" s="937">
        <v>46125</v>
      </c>
      <c r="H176" s="937">
        <v>0</v>
      </c>
      <c r="I176" s="936">
        <v>0</v>
      </c>
      <c r="J176" s="936">
        <v>0</v>
      </c>
      <c r="K176" s="939">
        <v>1</v>
      </c>
      <c r="L176" s="939">
        <v>1</v>
      </c>
      <c r="M176" s="936">
        <v>0</v>
      </c>
      <c r="N176" s="936">
        <v>0</v>
      </c>
      <c r="O176" s="936">
        <v>0</v>
      </c>
      <c r="P176" s="936" t="s">
        <v>364</v>
      </c>
      <c r="Q176" s="936">
        <v>1</v>
      </c>
      <c r="R176" s="936">
        <v>1</v>
      </c>
      <c r="S176" s="936">
        <v>0</v>
      </c>
      <c r="T176" s="936">
        <v>0</v>
      </c>
    </row>
    <row r="177" spans="1:20" outlineLevel="5">
      <c r="A177" s="936" t="s">
        <v>588</v>
      </c>
      <c r="B177" s="936" t="s">
        <v>502</v>
      </c>
      <c r="C177" s="936">
        <v>21</v>
      </c>
      <c r="D177" s="937">
        <v>46097</v>
      </c>
      <c r="E177" s="937">
        <v>46126</v>
      </c>
      <c r="F177" s="937">
        <v>46097</v>
      </c>
      <c r="G177" s="937">
        <v>46125</v>
      </c>
      <c r="H177" s="937">
        <v>0</v>
      </c>
      <c r="I177" s="936">
        <v>0</v>
      </c>
      <c r="J177" s="936">
        <v>0</v>
      </c>
      <c r="K177" s="939">
        <v>1</v>
      </c>
      <c r="L177" s="939">
        <v>1</v>
      </c>
      <c r="M177" s="936">
        <v>0</v>
      </c>
      <c r="N177" s="936">
        <v>0</v>
      </c>
      <c r="O177" s="936">
        <v>0</v>
      </c>
      <c r="P177" s="936" t="s">
        <v>364</v>
      </c>
      <c r="Q177" s="936">
        <v>1</v>
      </c>
      <c r="R177" s="936">
        <v>1</v>
      </c>
      <c r="S177" s="936">
        <v>0</v>
      </c>
      <c r="T177" s="936">
        <v>0</v>
      </c>
    </row>
    <row r="178" spans="1:20" outlineLevel="5">
      <c r="A178" s="936" t="s">
        <v>589</v>
      </c>
      <c r="B178" s="936" t="s">
        <v>504</v>
      </c>
      <c r="C178" s="936">
        <v>21</v>
      </c>
      <c r="D178" s="937">
        <v>46097</v>
      </c>
      <c r="E178" s="937">
        <v>46126</v>
      </c>
      <c r="F178" s="937">
        <v>46097</v>
      </c>
      <c r="G178" s="937">
        <v>46125</v>
      </c>
      <c r="H178" s="937">
        <v>0</v>
      </c>
      <c r="I178" s="936">
        <v>0</v>
      </c>
      <c r="J178" s="936">
        <v>0</v>
      </c>
      <c r="K178" s="939">
        <v>1</v>
      </c>
      <c r="L178" s="939">
        <v>1</v>
      </c>
      <c r="M178" s="936">
        <v>0</v>
      </c>
      <c r="N178" s="936">
        <v>0</v>
      </c>
      <c r="O178" s="936">
        <v>0</v>
      </c>
      <c r="P178" s="936" t="s">
        <v>364</v>
      </c>
      <c r="Q178" s="936">
        <v>1</v>
      </c>
      <c r="R178" s="936">
        <v>1</v>
      </c>
      <c r="S178" s="936">
        <v>0</v>
      </c>
      <c r="T178" s="936">
        <v>0</v>
      </c>
    </row>
    <row r="179" spans="1:20" outlineLevel="4">
      <c r="A179" s="981" t="s">
        <v>505</v>
      </c>
      <c r="B179" s="981"/>
      <c r="C179" s="981">
        <v>24</v>
      </c>
      <c r="D179" s="982">
        <v>46093</v>
      </c>
      <c r="E179" s="982">
        <v>46126</v>
      </c>
      <c r="F179" s="982">
        <v>46093</v>
      </c>
      <c r="G179" s="982">
        <v>46125</v>
      </c>
      <c r="H179" s="982">
        <v>0</v>
      </c>
      <c r="I179" s="981">
        <v>0</v>
      </c>
      <c r="J179" s="981">
        <v>0</v>
      </c>
      <c r="K179" s="984">
        <v>0</v>
      </c>
      <c r="L179" s="984">
        <v>0</v>
      </c>
      <c r="M179" s="981">
        <v>0</v>
      </c>
      <c r="N179" s="981">
        <v>0</v>
      </c>
      <c r="O179" s="981">
        <v>0</v>
      </c>
      <c r="P179" s="981"/>
      <c r="Q179" s="981">
        <v>2</v>
      </c>
      <c r="R179" s="981">
        <v>2</v>
      </c>
      <c r="S179" s="981">
        <v>0</v>
      </c>
      <c r="T179" s="981">
        <v>0</v>
      </c>
    </row>
    <row r="180" spans="1:20" outlineLevel="5">
      <c r="A180" s="936" t="s">
        <v>590</v>
      </c>
      <c r="B180" s="936" t="s">
        <v>507</v>
      </c>
      <c r="C180" s="936">
        <v>24</v>
      </c>
      <c r="D180" s="937">
        <v>46093</v>
      </c>
      <c r="E180" s="937">
        <v>46126</v>
      </c>
      <c r="F180" s="937">
        <v>46093</v>
      </c>
      <c r="G180" s="937">
        <v>46125</v>
      </c>
      <c r="H180" s="937">
        <v>0</v>
      </c>
      <c r="I180" s="936">
        <v>0</v>
      </c>
      <c r="J180" s="936">
        <v>0</v>
      </c>
      <c r="K180" s="939">
        <v>1</v>
      </c>
      <c r="L180" s="939">
        <v>1</v>
      </c>
      <c r="M180" s="936">
        <v>0</v>
      </c>
      <c r="N180" s="936">
        <v>0</v>
      </c>
      <c r="O180" s="936">
        <v>0</v>
      </c>
      <c r="P180" s="936" t="s">
        <v>364</v>
      </c>
      <c r="Q180" s="936">
        <v>1</v>
      </c>
      <c r="R180" s="936">
        <v>1</v>
      </c>
      <c r="S180" s="936">
        <v>0</v>
      </c>
      <c r="T180" s="936">
        <v>0</v>
      </c>
    </row>
    <row r="181" spans="1:20" outlineLevel="5">
      <c r="A181" s="936" t="s">
        <v>591</v>
      </c>
      <c r="B181" s="936" t="s">
        <v>509</v>
      </c>
      <c r="C181" s="936">
        <v>20</v>
      </c>
      <c r="D181" s="937">
        <v>46098</v>
      </c>
      <c r="E181" s="937">
        <v>46126</v>
      </c>
      <c r="F181" s="937">
        <v>46098</v>
      </c>
      <c r="G181" s="937">
        <v>46125</v>
      </c>
      <c r="H181" s="937">
        <v>0</v>
      </c>
      <c r="I181" s="936">
        <v>0</v>
      </c>
      <c r="J181" s="936">
        <v>0</v>
      </c>
      <c r="K181" s="939">
        <v>1</v>
      </c>
      <c r="L181" s="939">
        <v>1</v>
      </c>
      <c r="M181" s="936">
        <v>0</v>
      </c>
      <c r="N181" s="936">
        <v>0</v>
      </c>
      <c r="O181" s="936">
        <v>0</v>
      </c>
      <c r="P181" s="936" t="s">
        <v>364</v>
      </c>
      <c r="Q181" s="936">
        <v>1</v>
      </c>
      <c r="R181" s="936">
        <v>1</v>
      </c>
      <c r="S181" s="936">
        <v>0</v>
      </c>
      <c r="T181" s="936">
        <v>0</v>
      </c>
    </row>
    <row r="182" spans="1:20" outlineLevel="4">
      <c r="A182" s="981" t="s">
        <v>420</v>
      </c>
      <c r="B182" s="981"/>
      <c r="C182" s="981">
        <v>10</v>
      </c>
      <c r="D182" s="982">
        <v>46219</v>
      </c>
      <c r="E182" s="982">
        <v>46230</v>
      </c>
      <c r="F182" s="982">
        <v>46254</v>
      </c>
      <c r="G182" s="982">
        <v>46286</v>
      </c>
      <c r="H182" s="982">
        <v>0</v>
      </c>
      <c r="I182" s="981">
        <v>0</v>
      </c>
      <c r="J182" s="982">
        <v>0</v>
      </c>
      <c r="K182" s="984">
        <v>0</v>
      </c>
      <c r="L182" s="984">
        <v>0</v>
      </c>
      <c r="M182" s="981">
        <v>0</v>
      </c>
      <c r="N182" s="981">
        <v>0</v>
      </c>
      <c r="O182" s="981">
        <v>0</v>
      </c>
      <c r="P182" s="981"/>
      <c r="Q182" s="981">
        <v>1</v>
      </c>
      <c r="R182" s="981">
        <v>1</v>
      </c>
      <c r="S182" s="981">
        <v>0</v>
      </c>
      <c r="T182" s="981">
        <v>0</v>
      </c>
    </row>
    <row r="183" spans="1:20" outlineLevel="5">
      <c r="A183" s="936" t="s">
        <v>592</v>
      </c>
      <c r="B183" s="936" t="s">
        <v>511</v>
      </c>
      <c r="C183" s="936">
        <v>10</v>
      </c>
      <c r="D183" s="937">
        <v>46219</v>
      </c>
      <c r="E183" s="937">
        <v>46230</v>
      </c>
      <c r="F183" s="937">
        <v>46254</v>
      </c>
      <c r="G183" s="937">
        <v>46286</v>
      </c>
      <c r="H183" s="937">
        <v>0</v>
      </c>
      <c r="I183" s="936">
        <v>0</v>
      </c>
      <c r="J183" s="937">
        <v>0</v>
      </c>
      <c r="K183" s="939">
        <v>1</v>
      </c>
      <c r="L183" s="939">
        <v>1</v>
      </c>
      <c r="M183" s="936">
        <v>0</v>
      </c>
      <c r="N183" s="936">
        <v>0</v>
      </c>
      <c r="O183" s="936">
        <v>0</v>
      </c>
      <c r="P183" s="936" t="s">
        <v>364</v>
      </c>
      <c r="Q183" s="936">
        <v>1</v>
      </c>
      <c r="R183" s="936">
        <v>1</v>
      </c>
      <c r="S183" s="936">
        <v>0</v>
      </c>
      <c r="T183" s="936">
        <v>0</v>
      </c>
    </row>
    <row r="184" spans="1:20" outlineLevel="3">
      <c r="A184" s="967" t="s">
        <v>512</v>
      </c>
      <c r="B184" s="967"/>
      <c r="C184" s="967">
        <v>72</v>
      </c>
      <c r="D184" s="968">
        <v>46162</v>
      </c>
      <c r="E184" s="968">
        <v>46250</v>
      </c>
      <c r="F184" s="968">
        <v>46162</v>
      </c>
      <c r="G184" s="968">
        <v>46286</v>
      </c>
      <c r="H184" s="968">
        <v>0</v>
      </c>
      <c r="I184" s="967">
        <v>0</v>
      </c>
      <c r="J184" s="968">
        <v>0</v>
      </c>
      <c r="K184" s="971">
        <v>0</v>
      </c>
      <c r="L184" s="971">
        <v>0</v>
      </c>
      <c r="M184" s="967">
        <v>0</v>
      </c>
      <c r="N184" s="967">
        <v>0</v>
      </c>
      <c r="O184" s="967">
        <v>0</v>
      </c>
      <c r="P184" s="967"/>
      <c r="Q184" s="967">
        <v>14</v>
      </c>
      <c r="R184" s="967">
        <v>14</v>
      </c>
      <c r="S184" s="967">
        <v>0</v>
      </c>
      <c r="T184" s="967">
        <v>0</v>
      </c>
    </row>
    <row r="185" spans="1:20" outlineLevel="4">
      <c r="A185" s="981" t="s">
        <v>513</v>
      </c>
      <c r="B185" s="981"/>
      <c r="C185" s="981">
        <v>20</v>
      </c>
      <c r="D185" s="982">
        <v>46162</v>
      </c>
      <c r="E185" s="982">
        <v>46190</v>
      </c>
      <c r="F185" s="982">
        <v>46162</v>
      </c>
      <c r="G185" s="982">
        <v>46189</v>
      </c>
      <c r="H185" s="982">
        <v>0</v>
      </c>
      <c r="I185" s="981">
        <v>0</v>
      </c>
      <c r="J185" s="981">
        <v>0</v>
      </c>
      <c r="K185" s="984">
        <v>0</v>
      </c>
      <c r="L185" s="984">
        <v>0</v>
      </c>
      <c r="M185" s="981">
        <v>0</v>
      </c>
      <c r="N185" s="981">
        <v>0</v>
      </c>
      <c r="O185" s="981">
        <v>0</v>
      </c>
      <c r="P185" s="981"/>
      <c r="Q185" s="981">
        <v>4</v>
      </c>
      <c r="R185" s="981">
        <v>4</v>
      </c>
      <c r="S185" s="981">
        <v>0</v>
      </c>
      <c r="T185" s="981">
        <v>0</v>
      </c>
    </row>
    <row r="186" spans="1:20" outlineLevel="5">
      <c r="A186" s="936" t="s">
        <v>593</v>
      </c>
      <c r="B186" s="936" t="s">
        <v>515</v>
      </c>
      <c r="C186" s="936">
        <v>20</v>
      </c>
      <c r="D186" s="937">
        <v>46162</v>
      </c>
      <c r="E186" s="937">
        <v>46190</v>
      </c>
      <c r="F186" s="937">
        <v>46162</v>
      </c>
      <c r="G186" s="937">
        <v>46189</v>
      </c>
      <c r="H186" s="937">
        <v>0</v>
      </c>
      <c r="I186" s="936">
        <v>0</v>
      </c>
      <c r="J186" s="936">
        <v>0</v>
      </c>
      <c r="K186" s="939">
        <v>1</v>
      </c>
      <c r="L186" s="939">
        <v>1</v>
      </c>
      <c r="M186" s="936">
        <v>0</v>
      </c>
      <c r="N186" s="936">
        <v>0</v>
      </c>
      <c r="O186" s="936">
        <v>0</v>
      </c>
      <c r="P186" s="936" t="s">
        <v>364</v>
      </c>
      <c r="Q186" s="936">
        <v>1</v>
      </c>
      <c r="R186" s="936">
        <v>1</v>
      </c>
      <c r="S186" s="936">
        <v>0</v>
      </c>
      <c r="T186" s="936">
        <v>0</v>
      </c>
    </row>
    <row r="187" spans="1:20" outlineLevel="5">
      <c r="A187" s="936" t="s">
        <v>594</v>
      </c>
      <c r="B187" s="936" t="s">
        <v>517</v>
      </c>
      <c r="C187" s="936">
        <v>20</v>
      </c>
      <c r="D187" s="937">
        <v>46162</v>
      </c>
      <c r="E187" s="937">
        <v>46190</v>
      </c>
      <c r="F187" s="937">
        <v>46162</v>
      </c>
      <c r="G187" s="937">
        <v>46189</v>
      </c>
      <c r="H187" s="937">
        <v>0</v>
      </c>
      <c r="I187" s="936">
        <v>0</v>
      </c>
      <c r="J187" s="936">
        <v>0</v>
      </c>
      <c r="K187" s="939">
        <v>1</v>
      </c>
      <c r="L187" s="939">
        <v>1</v>
      </c>
      <c r="M187" s="936">
        <v>0</v>
      </c>
      <c r="N187" s="936">
        <v>0</v>
      </c>
      <c r="O187" s="936">
        <v>0</v>
      </c>
      <c r="P187" s="936" t="s">
        <v>364</v>
      </c>
      <c r="Q187" s="936">
        <v>1</v>
      </c>
      <c r="R187" s="936">
        <v>1</v>
      </c>
      <c r="S187" s="936">
        <v>0</v>
      </c>
      <c r="T187" s="936">
        <v>0</v>
      </c>
    </row>
    <row r="188" spans="1:20" outlineLevel="5">
      <c r="A188" s="936" t="s">
        <v>595</v>
      </c>
      <c r="B188" s="936" t="s">
        <v>519</v>
      </c>
      <c r="C188" s="936">
        <v>20</v>
      </c>
      <c r="D188" s="937">
        <v>46162</v>
      </c>
      <c r="E188" s="937">
        <v>46190</v>
      </c>
      <c r="F188" s="937">
        <v>46162</v>
      </c>
      <c r="G188" s="937">
        <v>46189</v>
      </c>
      <c r="H188" s="937">
        <v>0</v>
      </c>
      <c r="I188" s="936">
        <v>0</v>
      </c>
      <c r="J188" s="936">
        <v>0</v>
      </c>
      <c r="K188" s="939">
        <v>1</v>
      </c>
      <c r="L188" s="939">
        <v>1</v>
      </c>
      <c r="M188" s="936">
        <v>0</v>
      </c>
      <c r="N188" s="936">
        <v>0</v>
      </c>
      <c r="O188" s="936">
        <v>0</v>
      </c>
      <c r="P188" s="936" t="s">
        <v>364</v>
      </c>
      <c r="Q188" s="936">
        <v>1</v>
      </c>
      <c r="R188" s="936">
        <v>1</v>
      </c>
      <c r="S188" s="936">
        <v>0</v>
      </c>
      <c r="T188" s="936">
        <v>0</v>
      </c>
    </row>
    <row r="189" spans="1:20" outlineLevel="5">
      <c r="A189" s="936" t="s">
        <v>596</v>
      </c>
      <c r="B189" s="936" t="s">
        <v>521</v>
      </c>
      <c r="C189" s="936">
        <v>20</v>
      </c>
      <c r="D189" s="937">
        <v>46162</v>
      </c>
      <c r="E189" s="937">
        <v>46190</v>
      </c>
      <c r="F189" s="937">
        <v>46162</v>
      </c>
      <c r="G189" s="937">
        <v>46189</v>
      </c>
      <c r="H189" s="937">
        <v>0</v>
      </c>
      <c r="I189" s="936">
        <v>0</v>
      </c>
      <c r="J189" s="936">
        <v>0</v>
      </c>
      <c r="K189" s="939">
        <v>1</v>
      </c>
      <c r="L189" s="939">
        <v>1</v>
      </c>
      <c r="M189" s="936">
        <v>0</v>
      </c>
      <c r="N189" s="936">
        <v>0</v>
      </c>
      <c r="O189" s="936">
        <v>0</v>
      </c>
      <c r="P189" s="936" t="s">
        <v>364</v>
      </c>
      <c r="Q189" s="936">
        <v>1</v>
      </c>
      <c r="R189" s="936">
        <v>1</v>
      </c>
      <c r="S189" s="936">
        <v>0</v>
      </c>
      <c r="T189" s="936">
        <v>0</v>
      </c>
    </row>
    <row r="190" spans="1:20" outlineLevel="4">
      <c r="A190" s="981" t="s">
        <v>522</v>
      </c>
      <c r="B190" s="981"/>
      <c r="C190" s="981">
        <v>20</v>
      </c>
      <c r="D190" s="982">
        <v>46162</v>
      </c>
      <c r="E190" s="982">
        <v>46190</v>
      </c>
      <c r="F190" s="982">
        <v>46162</v>
      </c>
      <c r="G190" s="982">
        <v>46189</v>
      </c>
      <c r="H190" s="982">
        <v>0</v>
      </c>
      <c r="I190" s="981">
        <v>0</v>
      </c>
      <c r="J190" s="981">
        <v>0</v>
      </c>
      <c r="K190" s="984">
        <v>0</v>
      </c>
      <c r="L190" s="984">
        <v>0</v>
      </c>
      <c r="M190" s="981">
        <v>0</v>
      </c>
      <c r="N190" s="981">
        <v>0</v>
      </c>
      <c r="O190" s="981">
        <v>0</v>
      </c>
      <c r="P190" s="981"/>
      <c r="Q190" s="981">
        <v>4</v>
      </c>
      <c r="R190" s="981">
        <v>4</v>
      </c>
      <c r="S190" s="981">
        <v>0</v>
      </c>
      <c r="T190" s="981">
        <v>0</v>
      </c>
    </row>
    <row r="191" spans="1:20" outlineLevel="5">
      <c r="A191" s="936" t="s">
        <v>597</v>
      </c>
      <c r="B191" s="936" t="s">
        <v>524</v>
      </c>
      <c r="C191" s="936">
        <v>20</v>
      </c>
      <c r="D191" s="937">
        <v>46162</v>
      </c>
      <c r="E191" s="937">
        <v>46190</v>
      </c>
      <c r="F191" s="937">
        <v>46162</v>
      </c>
      <c r="G191" s="937">
        <v>46189</v>
      </c>
      <c r="H191" s="937">
        <v>0</v>
      </c>
      <c r="I191" s="936">
        <v>0</v>
      </c>
      <c r="J191" s="936">
        <v>0</v>
      </c>
      <c r="K191" s="939">
        <v>1</v>
      </c>
      <c r="L191" s="939">
        <v>1</v>
      </c>
      <c r="M191" s="936">
        <v>0</v>
      </c>
      <c r="N191" s="936">
        <v>0</v>
      </c>
      <c r="O191" s="936">
        <v>0</v>
      </c>
      <c r="P191" s="936" t="s">
        <v>364</v>
      </c>
      <c r="Q191" s="936">
        <v>1</v>
      </c>
      <c r="R191" s="936">
        <v>1</v>
      </c>
      <c r="S191" s="936">
        <v>0</v>
      </c>
      <c r="T191" s="936">
        <v>0</v>
      </c>
    </row>
    <row r="192" spans="1:20" outlineLevel="5">
      <c r="A192" s="936" t="s">
        <v>598</v>
      </c>
      <c r="B192" s="936" t="s">
        <v>526</v>
      </c>
      <c r="C192" s="936">
        <v>20</v>
      </c>
      <c r="D192" s="937">
        <v>46162</v>
      </c>
      <c r="E192" s="937">
        <v>46190</v>
      </c>
      <c r="F192" s="937">
        <v>46162</v>
      </c>
      <c r="G192" s="937">
        <v>46189</v>
      </c>
      <c r="H192" s="937">
        <v>0</v>
      </c>
      <c r="I192" s="936">
        <v>0</v>
      </c>
      <c r="J192" s="936">
        <v>0</v>
      </c>
      <c r="K192" s="939">
        <v>1</v>
      </c>
      <c r="L192" s="939">
        <v>1</v>
      </c>
      <c r="M192" s="936">
        <v>0</v>
      </c>
      <c r="N192" s="936">
        <v>0</v>
      </c>
      <c r="O192" s="936">
        <v>0</v>
      </c>
      <c r="P192" s="936" t="s">
        <v>364</v>
      </c>
      <c r="Q192" s="936">
        <v>1</v>
      </c>
      <c r="R192" s="936">
        <v>1</v>
      </c>
      <c r="S192" s="936">
        <v>0</v>
      </c>
      <c r="T192" s="936">
        <v>0</v>
      </c>
    </row>
    <row r="193" spans="1:20" outlineLevel="5">
      <c r="A193" s="936" t="s">
        <v>599</v>
      </c>
      <c r="B193" s="936" t="s">
        <v>528</v>
      </c>
      <c r="C193" s="936">
        <v>20</v>
      </c>
      <c r="D193" s="937">
        <v>46162</v>
      </c>
      <c r="E193" s="937">
        <v>46190</v>
      </c>
      <c r="F193" s="937">
        <v>46162</v>
      </c>
      <c r="G193" s="937">
        <v>46189</v>
      </c>
      <c r="H193" s="937">
        <v>0</v>
      </c>
      <c r="I193" s="936">
        <v>0</v>
      </c>
      <c r="J193" s="936">
        <v>0</v>
      </c>
      <c r="K193" s="939">
        <v>1</v>
      </c>
      <c r="L193" s="939">
        <v>1</v>
      </c>
      <c r="M193" s="936">
        <v>0</v>
      </c>
      <c r="N193" s="936">
        <v>0</v>
      </c>
      <c r="O193" s="936">
        <v>0</v>
      </c>
      <c r="P193" s="936" t="s">
        <v>364</v>
      </c>
      <c r="Q193" s="936">
        <v>1</v>
      </c>
      <c r="R193" s="936">
        <v>1</v>
      </c>
      <c r="S193" s="936">
        <v>0</v>
      </c>
      <c r="T193" s="936">
        <v>0</v>
      </c>
    </row>
    <row r="194" spans="1:20" outlineLevel="5">
      <c r="A194" s="936" t="s">
        <v>600</v>
      </c>
      <c r="B194" s="936" t="s">
        <v>530</v>
      </c>
      <c r="C194" s="936">
        <v>20</v>
      </c>
      <c r="D194" s="937">
        <v>46162</v>
      </c>
      <c r="E194" s="937">
        <v>46190</v>
      </c>
      <c r="F194" s="937">
        <v>46162</v>
      </c>
      <c r="G194" s="937">
        <v>46189</v>
      </c>
      <c r="H194" s="937">
        <v>0</v>
      </c>
      <c r="I194" s="936">
        <v>0</v>
      </c>
      <c r="J194" s="936">
        <v>0</v>
      </c>
      <c r="K194" s="939">
        <v>1</v>
      </c>
      <c r="L194" s="939">
        <v>1</v>
      </c>
      <c r="M194" s="936">
        <v>0</v>
      </c>
      <c r="N194" s="936">
        <v>0</v>
      </c>
      <c r="O194" s="936">
        <v>0</v>
      </c>
      <c r="P194" s="936" t="s">
        <v>364</v>
      </c>
      <c r="Q194" s="936">
        <v>1</v>
      </c>
      <c r="R194" s="936">
        <v>1</v>
      </c>
      <c r="S194" s="936">
        <v>0</v>
      </c>
      <c r="T194" s="936">
        <v>0</v>
      </c>
    </row>
    <row r="195" spans="1:20" outlineLevel="4">
      <c r="A195" s="981" t="s">
        <v>531</v>
      </c>
      <c r="B195" s="981"/>
      <c r="C195" s="981">
        <v>20</v>
      </c>
      <c r="D195" s="982">
        <v>46162</v>
      </c>
      <c r="E195" s="982">
        <v>46190</v>
      </c>
      <c r="F195" s="982">
        <v>46162</v>
      </c>
      <c r="G195" s="982">
        <v>46189</v>
      </c>
      <c r="H195" s="982">
        <v>0</v>
      </c>
      <c r="I195" s="981">
        <v>0</v>
      </c>
      <c r="J195" s="981">
        <v>0</v>
      </c>
      <c r="K195" s="984">
        <v>0</v>
      </c>
      <c r="L195" s="984">
        <v>0</v>
      </c>
      <c r="M195" s="981">
        <v>0</v>
      </c>
      <c r="N195" s="981">
        <v>0</v>
      </c>
      <c r="O195" s="981">
        <v>0</v>
      </c>
      <c r="P195" s="981"/>
      <c r="Q195" s="981">
        <v>3</v>
      </c>
      <c r="R195" s="981">
        <v>3</v>
      </c>
      <c r="S195" s="981">
        <v>0</v>
      </c>
      <c r="T195" s="981">
        <v>0</v>
      </c>
    </row>
    <row r="196" spans="1:20" outlineLevel="5">
      <c r="A196" s="936" t="s">
        <v>603</v>
      </c>
      <c r="B196" s="936" t="s">
        <v>537</v>
      </c>
      <c r="C196" s="936">
        <v>20</v>
      </c>
      <c r="D196" s="937">
        <v>46162</v>
      </c>
      <c r="E196" s="937">
        <v>46190</v>
      </c>
      <c r="F196" s="937">
        <v>46162</v>
      </c>
      <c r="G196" s="937">
        <v>46189</v>
      </c>
      <c r="H196" s="937">
        <v>0</v>
      </c>
      <c r="I196" s="936">
        <v>0</v>
      </c>
      <c r="J196" s="936">
        <v>0</v>
      </c>
      <c r="K196" s="939">
        <v>1</v>
      </c>
      <c r="L196" s="939">
        <v>1</v>
      </c>
      <c r="M196" s="936">
        <v>0</v>
      </c>
      <c r="N196" s="936">
        <v>0</v>
      </c>
      <c r="O196" s="936">
        <v>0</v>
      </c>
      <c r="P196" s="936" t="s">
        <v>364</v>
      </c>
      <c r="Q196" s="936">
        <v>1</v>
      </c>
      <c r="R196" s="936">
        <v>1</v>
      </c>
      <c r="S196" s="936">
        <v>0</v>
      </c>
      <c r="T196" s="936">
        <v>0</v>
      </c>
    </row>
    <row r="197" spans="1:20" outlineLevel="5">
      <c r="A197" s="936" t="s">
        <v>601</v>
      </c>
      <c r="B197" s="936" t="s">
        <v>533</v>
      </c>
      <c r="C197" s="936">
        <v>20</v>
      </c>
      <c r="D197" s="937">
        <v>46162</v>
      </c>
      <c r="E197" s="937">
        <v>46190</v>
      </c>
      <c r="F197" s="937">
        <v>46162</v>
      </c>
      <c r="G197" s="937">
        <v>46189</v>
      </c>
      <c r="H197" s="937">
        <v>0</v>
      </c>
      <c r="I197" s="936">
        <v>0</v>
      </c>
      <c r="J197" s="936">
        <v>0</v>
      </c>
      <c r="K197" s="939">
        <v>1</v>
      </c>
      <c r="L197" s="939">
        <v>1</v>
      </c>
      <c r="M197" s="936">
        <v>0</v>
      </c>
      <c r="N197" s="936">
        <v>0</v>
      </c>
      <c r="O197" s="936">
        <v>0</v>
      </c>
      <c r="P197" s="936" t="s">
        <v>364</v>
      </c>
      <c r="Q197" s="936">
        <v>1</v>
      </c>
      <c r="R197" s="936">
        <v>1</v>
      </c>
      <c r="S197" s="936">
        <v>0</v>
      </c>
      <c r="T197" s="936">
        <v>0</v>
      </c>
    </row>
    <row r="198" spans="1:20" outlineLevel="5">
      <c r="A198" s="936" t="s">
        <v>602</v>
      </c>
      <c r="B198" s="936" t="s">
        <v>535</v>
      </c>
      <c r="C198" s="936">
        <v>20</v>
      </c>
      <c r="D198" s="937">
        <v>46162</v>
      </c>
      <c r="E198" s="937">
        <v>46190</v>
      </c>
      <c r="F198" s="937">
        <v>46162</v>
      </c>
      <c r="G198" s="937">
        <v>46189</v>
      </c>
      <c r="H198" s="937">
        <v>0</v>
      </c>
      <c r="I198" s="936">
        <v>0</v>
      </c>
      <c r="J198" s="936">
        <v>0</v>
      </c>
      <c r="K198" s="939">
        <v>1</v>
      </c>
      <c r="L198" s="939">
        <v>1</v>
      </c>
      <c r="M198" s="936">
        <v>0</v>
      </c>
      <c r="N198" s="936">
        <v>0</v>
      </c>
      <c r="O198" s="936">
        <v>0</v>
      </c>
      <c r="P198" s="936" t="s">
        <v>364</v>
      </c>
      <c r="Q198" s="936">
        <v>1</v>
      </c>
      <c r="R198" s="936">
        <v>1</v>
      </c>
      <c r="S198" s="936">
        <v>0</v>
      </c>
      <c r="T198" s="936">
        <v>0</v>
      </c>
    </row>
    <row r="199" spans="1:20" outlineLevel="4">
      <c r="A199" s="981" t="s">
        <v>420</v>
      </c>
      <c r="B199" s="981"/>
      <c r="C199" s="981">
        <v>17</v>
      </c>
      <c r="D199" s="982">
        <v>46231</v>
      </c>
      <c r="E199" s="982">
        <v>46250</v>
      </c>
      <c r="F199" s="982">
        <v>46254</v>
      </c>
      <c r="G199" s="982">
        <v>46286</v>
      </c>
      <c r="H199" s="982">
        <v>0</v>
      </c>
      <c r="I199" s="981">
        <v>0</v>
      </c>
      <c r="J199" s="982">
        <v>0</v>
      </c>
      <c r="K199" s="984">
        <v>0</v>
      </c>
      <c r="L199" s="984">
        <v>0</v>
      </c>
      <c r="M199" s="981">
        <v>0</v>
      </c>
      <c r="N199" s="981">
        <v>0</v>
      </c>
      <c r="O199" s="981">
        <v>0</v>
      </c>
      <c r="P199" s="981"/>
      <c r="Q199" s="981">
        <v>3</v>
      </c>
      <c r="R199" s="981">
        <v>3</v>
      </c>
      <c r="S199" s="981">
        <v>0</v>
      </c>
      <c r="T199" s="981">
        <v>0</v>
      </c>
    </row>
    <row r="200" spans="1:20" outlineLevel="5">
      <c r="A200" s="936" t="s">
        <v>604</v>
      </c>
      <c r="B200" s="936" t="s">
        <v>539</v>
      </c>
      <c r="C200" s="936">
        <v>17</v>
      </c>
      <c r="D200" s="937">
        <v>46231</v>
      </c>
      <c r="E200" s="937">
        <v>46250</v>
      </c>
      <c r="F200" s="937">
        <v>46254</v>
      </c>
      <c r="G200" s="937">
        <v>46286</v>
      </c>
      <c r="H200" s="937">
        <v>0</v>
      </c>
      <c r="I200" s="936">
        <v>0</v>
      </c>
      <c r="J200" s="937">
        <v>0</v>
      </c>
      <c r="K200" s="939">
        <v>1</v>
      </c>
      <c r="L200" s="939">
        <v>1</v>
      </c>
      <c r="M200" s="936">
        <v>0</v>
      </c>
      <c r="N200" s="936">
        <v>0</v>
      </c>
      <c r="O200" s="936">
        <v>0</v>
      </c>
      <c r="P200" s="936" t="s">
        <v>364</v>
      </c>
      <c r="Q200" s="936">
        <v>1</v>
      </c>
      <c r="R200" s="936">
        <v>1</v>
      </c>
      <c r="S200" s="936">
        <v>0</v>
      </c>
      <c r="T200" s="936">
        <v>0</v>
      </c>
    </row>
    <row r="201" spans="1:20" outlineLevel="5">
      <c r="A201" s="936" t="s">
        <v>605</v>
      </c>
      <c r="B201" s="936" t="s">
        <v>541</v>
      </c>
      <c r="C201" s="936">
        <v>8</v>
      </c>
      <c r="D201" s="937">
        <v>46237</v>
      </c>
      <c r="E201" s="937">
        <v>46245</v>
      </c>
      <c r="F201" s="937">
        <v>46254</v>
      </c>
      <c r="G201" s="937">
        <v>46286</v>
      </c>
      <c r="H201" s="937">
        <v>0</v>
      </c>
      <c r="I201" s="936">
        <v>0</v>
      </c>
      <c r="J201" s="937">
        <v>0</v>
      </c>
      <c r="K201" s="939">
        <v>1</v>
      </c>
      <c r="L201" s="939">
        <v>1</v>
      </c>
      <c r="M201" s="936">
        <v>0</v>
      </c>
      <c r="N201" s="936">
        <v>0</v>
      </c>
      <c r="O201" s="936">
        <v>0</v>
      </c>
      <c r="P201" s="936" t="s">
        <v>364</v>
      </c>
      <c r="Q201" s="936">
        <v>1</v>
      </c>
      <c r="R201" s="936">
        <v>1</v>
      </c>
      <c r="S201" s="936">
        <v>0</v>
      </c>
      <c r="T201" s="936">
        <v>0</v>
      </c>
    </row>
    <row r="202" spans="1:20" outlineLevel="5">
      <c r="A202" s="936" t="s">
        <v>606</v>
      </c>
      <c r="B202" s="936" t="s">
        <v>543</v>
      </c>
      <c r="C202" s="936">
        <v>6</v>
      </c>
      <c r="D202" s="937">
        <v>46239</v>
      </c>
      <c r="E202" s="937">
        <v>46245</v>
      </c>
      <c r="F202" s="937">
        <v>46254</v>
      </c>
      <c r="G202" s="937">
        <v>46286</v>
      </c>
      <c r="H202" s="937">
        <v>0</v>
      </c>
      <c r="I202" s="936">
        <v>0</v>
      </c>
      <c r="J202" s="937">
        <v>0</v>
      </c>
      <c r="K202" s="939">
        <v>1</v>
      </c>
      <c r="L202" s="939">
        <v>1</v>
      </c>
      <c r="M202" s="936">
        <v>0</v>
      </c>
      <c r="N202" s="936">
        <v>0</v>
      </c>
      <c r="O202" s="936">
        <v>0</v>
      </c>
      <c r="P202" s="936" t="s">
        <v>364</v>
      </c>
      <c r="Q202" s="936">
        <v>1</v>
      </c>
      <c r="R202" s="936">
        <v>1</v>
      </c>
      <c r="S202" s="936">
        <v>0</v>
      </c>
      <c r="T202" s="936">
        <v>0</v>
      </c>
    </row>
    <row r="203" spans="1:20" outlineLevel="2">
      <c r="A203" s="959" t="s">
        <v>607</v>
      </c>
      <c r="B203" s="959"/>
      <c r="C203" s="959">
        <v>120</v>
      </c>
      <c r="D203" s="960">
        <v>46070</v>
      </c>
      <c r="E203" s="960">
        <v>46219</v>
      </c>
      <c r="F203" s="960">
        <v>46070</v>
      </c>
      <c r="G203" s="960">
        <v>46254</v>
      </c>
      <c r="H203" s="960">
        <v>0</v>
      </c>
      <c r="I203" s="959">
        <v>0</v>
      </c>
      <c r="J203" s="959">
        <v>0</v>
      </c>
      <c r="K203" s="963">
        <v>0</v>
      </c>
      <c r="L203" s="963">
        <v>0</v>
      </c>
      <c r="M203" s="959">
        <v>0</v>
      </c>
      <c r="N203" s="959">
        <v>0</v>
      </c>
      <c r="O203" s="959">
        <v>0</v>
      </c>
      <c r="P203" s="959"/>
      <c r="Q203" s="959">
        <v>63</v>
      </c>
      <c r="R203" s="959">
        <v>63</v>
      </c>
      <c r="S203" s="959">
        <v>0</v>
      </c>
      <c r="T203" s="959">
        <v>0</v>
      </c>
    </row>
    <row r="204" spans="1:20" outlineLevel="3">
      <c r="A204" s="967" t="s">
        <v>608</v>
      </c>
      <c r="B204" s="967"/>
      <c r="C204" s="967">
        <v>120</v>
      </c>
      <c r="D204" s="968">
        <v>46070</v>
      </c>
      <c r="E204" s="968">
        <v>46219</v>
      </c>
      <c r="F204" s="968">
        <v>46070</v>
      </c>
      <c r="G204" s="968">
        <v>46254</v>
      </c>
      <c r="H204" s="968">
        <v>0</v>
      </c>
      <c r="I204" s="967">
        <v>0</v>
      </c>
      <c r="J204" s="967">
        <v>0</v>
      </c>
      <c r="K204" s="971">
        <v>0</v>
      </c>
      <c r="L204" s="971">
        <v>0</v>
      </c>
      <c r="M204" s="967">
        <v>0</v>
      </c>
      <c r="N204" s="967">
        <v>0</v>
      </c>
      <c r="O204" s="967">
        <v>0</v>
      </c>
      <c r="P204" s="967"/>
      <c r="Q204" s="967">
        <v>24</v>
      </c>
      <c r="R204" s="967">
        <v>24</v>
      </c>
      <c r="S204" s="967">
        <v>0</v>
      </c>
      <c r="T204" s="967">
        <v>0</v>
      </c>
    </row>
    <row r="205" spans="1:20" outlineLevel="4">
      <c r="A205" s="981" t="s">
        <v>609</v>
      </c>
      <c r="B205" s="981"/>
      <c r="C205" s="981">
        <v>56</v>
      </c>
      <c r="D205" s="982">
        <v>46078</v>
      </c>
      <c r="E205" s="982">
        <v>46148</v>
      </c>
      <c r="F205" s="982">
        <v>46078</v>
      </c>
      <c r="G205" s="982">
        <v>46147</v>
      </c>
      <c r="H205" s="982">
        <v>0</v>
      </c>
      <c r="I205" s="981">
        <v>0</v>
      </c>
      <c r="J205" s="981">
        <v>0</v>
      </c>
      <c r="K205" s="984">
        <v>0</v>
      </c>
      <c r="L205" s="984">
        <v>0</v>
      </c>
      <c r="M205" s="981">
        <v>0</v>
      </c>
      <c r="N205" s="981">
        <v>0</v>
      </c>
      <c r="O205" s="981">
        <v>0</v>
      </c>
      <c r="P205" s="981"/>
      <c r="Q205" s="981">
        <v>3</v>
      </c>
      <c r="R205" s="981">
        <v>3</v>
      </c>
      <c r="S205" s="981">
        <v>0</v>
      </c>
      <c r="T205" s="981">
        <v>0</v>
      </c>
    </row>
    <row r="206" spans="1:20" outlineLevel="5">
      <c r="A206" s="936" t="s">
        <v>612</v>
      </c>
      <c r="B206" s="936" t="s">
        <v>613</v>
      </c>
      <c r="C206" s="936">
        <v>56</v>
      </c>
      <c r="D206" s="937">
        <v>46078</v>
      </c>
      <c r="E206" s="937">
        <v>46148</v>
      </c>
      <c r="F206" s="937">
        <v>46078</v>
      </c>
      <c r="G206" s="937">
        <v>46147</v>
      </c>
      <c r="H206" s="937">
        <v>0</v>
      </c>
      <c r="I206" s="936">
        <v>0</v>
      </c>
      <c r="J206" s="936">
        <v>0</v>
      </c>
      <c r="K206" s="939">
        <v>1</v>
      </c>
      <c r="L206" s="939">
        <v>1</v>
      </c>
      <c r="M206" s="936">
        <v>0</v>
      </c>
      <c r="N206" s="936">
        <v>0</v>
      </c>
      <c r="O206" s="936">
        <v>0</v>
      </c>
      <c r="P206" s="936" t="s">
        <v>364</v>
      </c>
      <c r="Q206" s="936">
        <v>1</v>
      </c>
      <c r="R206" s="936">
        <v>1</v>
      </c>
      <c r="S206" s="936">
        <v>0</v>
      </c>
      <c r="T206" s="936">
        <v>0</v>
      </c>
    </row>
    <row r="207" spans="1:20" outlineLevel="5">
      <c r="A207" s="936" t="s">
        <v>614</v>
      </c>
      <c r="B207" s="936" t="s">
        <v>615</v>
      </c>
      <c r="C207" s="936">
        <v>49</v>
      </c>
      <c r="D207" s="937">
        <v>46086</v>
      </c>
      <c r="E207" s="937">
        <v>46148</v>
      </c>
      <c r="F207" s="937">
        <v>46086</v>
      </c>
      <c r="G207" s="937">
        <v>46147</v>
      </c>
      <c r="H207" s="937">
        <v>0</v>
      </c>
      <c r="I207" s="936">
        <v>0</v>
      </c>
      <c r="J207" s="936">
        <v>0</v>
      </c>
      <c r="K207" s="939">
        <v>1</v>
      </c>
      <c r="L207" s="939">
        <v>1</v>
      </c>
      <c r="M207" s="936">
        <v>0</v>
      </c>
      <c r="N207" s="936">
        <v>0</v>
      </c>
      <c r="O207" s="936">
        <v>0</v>
      </c>
      <c r="P207" s="936" t="s">
        <v>364</v>
      </c>
      <c r="Q207" s="936">
        <v>1</v>
      </c>
      <c r="R207" s="936">
        <v>1</v>
      </c>
      <c r="S207" s="936">
        <v>0</v>
      </c>
      <c r="T207" s="936">
        <v>0</v>
      </c>
    </row>
    <row r="208" spans="1:20" outlineLevel="5">
      <c r="A208" s="936" t="s">
        <v>610</v>
      </c>
      <c r="B208" s="936" t="s">
        <v>611</v>
      </c>
      <c r="C208" s="936">
        <v>49</v>
      </c>
      <c r="D208" s="937">
        <v>46086</v>
      </c>
      <c r="E208" s="937">
        <v>46148</v>
      </c>
      <c r="F208" s="937">
        <v>46086</v>
      </c>
      <c r="G208" s="937">
        <v>46147</v>
      </c>
      <c r="H208" s="937">
        <v>0</v>
      </c>
      <c r="I208" s="936">
        <v>0</v>
      </c>
      <c r="J208" s="936">
        <v>0</v>
      </c>
      <c r="K208" s="939">
        <v>1</v>
      </c>
      <c r="L208" s="939">
        <v>1</v>
      </c>
      <c r="M208" s="936">
        <v>0</v>
      </c>
      <c r="N208" s="936">
        <v>0</v>
      </c>
      <c r="O208" s="936">
        <v>0</v>
      </c>
      <c r="P208" s="936" t="s">
        <v>364</v>
      </c>
      <c r="Q208" s="936">
        <v>1</v>
      </c>
      <c r="R208" s="936">
        <v>1</v>
      </c>
      <c r="S208" s="936">
        <v>0</v>
      </c>
      <c r="T208" s="936">
        <v>0</v>
      </c>
    </row>
    <row r="209" spans="1:20" outlineLevel="4">
      <c r="A209" s="981" t="s">
        <v>616</v>
      </c>
      <c r="B209" s="981"/>
      <c r="C209" s="981">
        <v>120</v>
      </c>
      <c r="D209" s="982">
        <v>46070</v>
      </c>
      <c r="E209" s="982">
        <v>46219</v>
      </c>
      <c r="F209" s="982">
        <v>46070</v>
      </c>
      <c r="G209" s="982">
        <v>46254</v>
      </c>
      <c r="H209" s="982">
        <v>0</v>
      </c>
      <c r="I209" s="981">
        <v>0</v>
      </c>
      <c r="J209" s="981">
        <v>0</v>
      </c>
      <c r="K209" s="984">
        <v>0</v>
      </c>
      <c r="L209" s="984">
        <v>0</v>
      </c>
      <c r="M209" s="981">
        <v>0</v>
      </c>
      <c r="N209" s="981">
        <v>0</v>
      </c>
      <c r="O209" s="981">
        <v>0</v>
      </c>
      <c r="P209" s="981"/>
      <c r="Q209" s="981">
        <v>6</v>
      </c>
      <c r="R209" s="981">
        <v>6</v>
      </c>
      <c r="S209" s="981">
        <v>0</v>
      </c>
      <c r="T209" s="981">
        <v>0</v>
      </c>
    </row>
    <row r="210" spans="1:20" outlineLevel="5">
      <c r="A210" s="936" t="s">
        <v>625</v>
      </c>
      <c r="B210" s="936" t="s">
        <v>3048</v>
      </c>
      <c r="C210" s="936">
        <v>101</v>
      </c>
      <c r="D210" s="937">
        <v>46070</v>
      </c>
      <c r="E210" s="937">
        <v>46198</v>
      </c>
      <c r="F210" s="937">
        <v>46070</v>
      </c>
      <c r="G210" s="937">
        <v>46197</v>
      </c>
      <c r="H210" s="937">
        <v>0</v>
      </c>
      <c r="I210" s="936">
        <v>0</v>
      </c>
      <c r="J210" s="936">
        <v>0</v>
      </c>
      <c r="K210" s="939">
        <v>1</v>
      </c>
      <c r="L210" s="939">
        <v>1</v>
      </c>
      <c r="M210" s="936">
        <v>0</v>
      </c>
      <c r="N210" s="936">
        <v>0</v>
      </c>
      <c r="O210" s="936">
        <v>0</v>
      </c>
      <c r="P210" s="936" t="s">
        <v>364</v>
      </c>
      <c r="Q210" s="936">
        <v>1</v>
      </c>
      <c r="R210" s="936">
        <v>1</v>
      </c>
      <c r="S210" s="936">
        <v>0</v>
      </c>
      <c r="T210" s="936">
        <v>0</v>
      </c>
    </row>
    <row r="211" spans="1:20" outlineLevel="5">
      <c r="A211" s="936" t="s">
        <v>617</v>
      </c>
      <c r="B211" s="936" t="s">
        <v>618</v>
      </c>
      <c r="C211" s="936">
        <v>48</v>
      </c>
      <c r="D211" s="937">
        <v>46088</v>
      </c>
      <c r="E211" s="937">
        <v>46148</v>
      </c>
      <c r="F211" s="937">
        <v>46088</v>
      </c>
      <c r="G211" s="937">
        <v>46147</v>
      </c>
      <c r="H211" s="937">
        <v>0</v>
      </c>
      <c r="I211" s="936">
        <v>0</v>
      </c>
      <c r="J211" s="936">
        <v>0</v>
      </c>
      <c r="K211" s="939">
        <v>1</v>
      </c>
      <c r="L211" s="939">
        <v>1</v>
      </c>
      <c r="M211" s="936">
        <v>0</v>
      </c>
      <c r="N211" s="936">
        <v>0</v>
      </c>
      <c r="O211" s="936">
        <v>0</v>
      </c>
      <c r="P211" s="936" t="s">
        <v>364</v>
      </c>
      <c r="Q211" s="936">
        <v>1</v>
      </c>
      <c r="R211" s="936">
        <v>1</v>
      </c>
      <c r="S211" s="936">
        <v>0</v>
      </c>
      <c r="T211" s="936">
        <v>0</v>
      </c>
    </row>
    <row r="212" spans="1:20" outlineLevel="5">
      <c r="A212" s="936" t="s">
        <v>619</v>
      </c>
      <c r="B212" s="936" t="s">
        <v>620</v>
      </c>
      <c r="C212" s="936">
        <v>48</v>
      </c>
      <c r="D212" s="937">
        <v>46088</v>
      </c>
      <c r="E212" s="937">
        <v>46148</v>
      </c>
      <c r="F212" s="937">
        <v>46088</v>
      </c>
      <c r="G212" s="937">
        <v>46147</v>
      </c>
      <c r="H212" s="937">
        <v>0</v>
      </c>
      <c r="I212" s="936">
        <v>0</v>
      </c>
      <c r="J212" s="936">
        <v>0</v>
      </c>
      <c r="K212" s="939">
        <v>1</v>
      </c>
      <c r="L212" s="939">
        <v>1</v>
      </c>
      <c r="M212" s="936">
        <v>0</v>
      </c>
      <c r="N212" s="936">
        <v>0</v>
      </c>
      <c r="O212" s="936">
        <v>0</v>
      </c>
      <c r="P212" s="936" t="s">
        <v>364</v>
      </c>
      <c r="Q212" s="936">
        <v>1</v>
      </c>
      <c r="R212" s="936">
        <v>1</v>
      </c>
      <c r="S212" s="936">
        <v>0</v>
      </c>
      <c r="T212" s="936">
        <v>0</v>
      </c>
    </row>
    <row r="213" spans="1:20" outlineLevel="5">
      <c r="A213" s="936" t="s">
        <v>621</v>
      </c>
      <c r="B213" s="936" t="s">
        <v>622</v>
      </c>
      <c r="C213" s="936">
        <v>48</v>
      </c>
      <c r="D213" s="937">
        <v>46088</v>
      </c>
      <c r="E213" s="937">
        <v>46148</v>
      </c>
      <c r="F213" s="937">
        <v>46088</v>
      </c>
      <c r="G213" s="937">
        <v>46147</v>
      </c>
      <c r="H213" s="937">
        <v>0</v>
      </c>
      <c r="I213" s="936">
        <v>0</v>
      </c>
      <c r="J213" s="936">
        <v>0</v>
      </c>
      <c r="K213" s="939">
        <v>1</v>
      </c>
      <c r="L213" s="939">
        <v>1</v>
      </c>
      <c r="M213" s="936">
        <v>0</v>
      </c>
      <c r="N213" s="936">
        <v>0</v>
      </c>
      <c r="O213" s="936">
        <v>0</v>
      </c>
      <c r="P213" s="936" t="s">
        <v>364</v>
      </c>
      <c r="Q213" s="936">
        <v>1</v>
      </c>
      <c r="R213" s="936">
        <v>1</v>
      </c>
      <c r="S213" s="936">
        <v>0</v>
      </c>
      <c r="T213" s="936">
        <v>0</v>
      </c>
    </row>
    <row r="214" spans="1:20" outlineLevel="5">
      <c r="A214" s="936" t="s">
        <v>623</v>
      </c>
      <c r="B214" s="936" t="s">
        <v>624</v>
      </c>
      <c r="C214" s="936">
        <v>48</v>
      </c>
      <c r="D214" s="937">
        <v>46088</v>
      </c>
      <c r="E214" s="937">
        <v>46148</v>
      </c>
      <c r="F214" s="937">
        <v>46088</v>
      </c>
      <c r="G214" s="937">
        <v>46147</v>
      </c>
      <c r="H214" s="937">
        <v>0</v>
      </c>
      <c r="I214" s="936">
        <v>0</v>
      </c>
      <c r="J214" s="936">
        <v>0</v>
      </c>
      <c r="K214" s="939">
        <v>1</v>
      </c>
      <c r="L214" s="939">
        <v>1</v>
      </c>
      <c r="M214" s="936">
        <v>0</v>
      </c>
      <c r="N214" s="936">
        <v>0</v>
      </c>
      <c r="O214" s="936">
        <v>0</v>
      </c>
      <c r="P214" s="936" t="s">
        <v>364</v>
      </c>
      <c r="Q214" s="936">
        <v>1</v>
      </c>
      <c r="R214" s="936">
        <v>1</v>
      </c>
      <c r="S214" s="936">
        <v>0</v>
      </c>
      <c r="T214" s="936">
        <v>0</v>
      </c>
    </row>
    <row r="215" spans="1:20" outlineLevel="5">
      <c r="A215" s="936" t="s">
        <v>3049</v>
      </c>
      <c r="B215" s="936" t="s">
        <v>3050</v>
      </c>
      <c r="C215" s="936">
        <v>19</v>
      </c>
      <c r="D215" s="937">
        <v>46198</v>
      </c>
      <c r="E215" s="937">
        <v>46219</v>
      </c>
      <c r="F215" s="937">
        <v>46203</v>
      </c>
      <c r="G215" s="937">
        <v>46254</v>
      </c>
      <c r="H215" s="937">
        <v>0</v>
      </c>
      <c r="I215" s="936">
        <v>0</v>
      </c>
      <c r="J215" s="936">
        <v>0</v>
      </c>
      <c r="K215" s="940">
        <v>1</v>
      </c>
      <c r="L215" s="939">
        <v>1</v>
      </c>
      <c r="M215" s="936">
        <v>0</v>
      </c>
      <c r="N215" s="936">
        <v>0</v>
      </c>
      <c r="O215" s="936">
        <v>0</v>
      </c>
      <c r="P215" s="936" t="s">
        <v>364</v>
      </c>
      <c r="Q215" s="936">
        <v>1</v>
      </c>
      <c r="R215" s="936">
        <v>1</v>
      </c>
      <c r="S215" s="936">
        <v>0</v>
      </c>
      <c r="T215" s="936">
        <v>0</v>
      </c>
    </row>
    <row r="216" spans="1:20" outlineLevel="4">
      <c r="A216" s="981" t="s">
        <v>627</v>
      </c>
      <c r="B216" s="981"/>
      <c r="C216" s="981">
        <v>43</v>
      </c>
      <c r="D216" s="982">
        <v>46085</v>
      </c>
      <c r="E216" s="982">
        <v>46140</v>
      </c>
      <c r="F216" s="982">
        <v>46085</v>
      </c>
      <c r="G216" s="982">
        <v>46139</v>
      </c>
      <c r="H216" s="982">
        <v>0</v>
      </c>
      <c r="I216" s="981">
        <v>0</v>
      </c>
      <c r="J216" s="981">
        <v>0</v>
      </c>
      <c r="K216" s="984">
        <v>0</v>
      </c>
      <c r="L216" s="984">
        <v>0</v>
      </c>
      <c r="M216" s="981">
        <v>0</v>
      </c>
      <c r="N216" s="981">
        <v>0</v>
      </c>
      <c r="O216" s="981">
        <v>0</v>
      </c>
      <c r="P216" s="981"/>
      <c r="Q216" s="981">
        <v>1</v>
      </c>
      <c r="R216" s="981">
        <v>1</v>
      </c>
      <c r="S216" s="981">
        <v>0</v>
      </c>
      <c r="T216" s="981">
        <v>0</v>
      </c>
    </row>
    <row r="217" spans="1:20" outlineLevel="5">
      <c r="A217" s="936" t="s">
        <v>628</v>
      </c>
      <c r="B217" s="936" t="s">
        <v>629</v>
      </c>
      <c r="C217" s="936">
        <v>43</v>
      </c>
      <c r="D217" s="937">
        <v>46085</v>
      </c>
      <c r="E217" s="937">
        <v>46140</v>
      </c>
      <c r="F217" s="937">
        <v>46085</v>
      </c>
      <c r="G217" s="937">
        <v>46139</v>
      </c>
      <c r="H217" s="937">
        <v>0</v>
      </c>
      <c r="I217" s="936">
        <v>0</v>
      </c>
      <c r="J217" s="936">
        <v>0</v>
      </c>
      <c r="K217" s="939">
        <v>1</v>
      </c>
      <c r="L217" s="939">
        <v>1</v>
      </c>
      <c r="M217" s="936">
        <v>0</v>
      </c>
      <c r="N217" s="936">
        <v>0</v>
      </c>
      <c r="O217" s="936">
        <v>0</v>
      </c>
      <c r="P217" s="936" t="s">
        <v>364</v>
      </c>
      <c r="Q217" s="936">
        <v>1</v>
      </c>
      <c r="R217" s="936">
        <v>1</v>
      </c>
      <c r="S217" s="936">
        <v>0</v>
      </c>
      <c r="T217" s="936">
        <v>0</v>
      </c>
    </row>
    <row r="218" spans="1:20" outlineLevel="4">
      <c r="A218" s="981" t="s">
        <v>630</v>
      </c>
      <c r="B218" s="981"/>
      <c r="C218" s="981">
        <v>47</v>
      </c>
      <c r="D218" s="982">
        <v>46090</v>
      </c>
      <c r="E218" s="982">
        <v>46149</v>
      </c>
      <c r="F218" s="982">
        <v>46090</v>
      </c>
      <c r="G218" s="982">
        <v>46148</v>
      </c>
      <c r="H218" s="982">
        <v>0</v>
      </c>
      <c r="I218" s="981">
        <v>0</v>
      </c>
      <c r="J218" s="981">
        <v>0</v>
      </c>
      <c r="K218" s="984">
        <v>0</v>
      </c>
      <c r="L218" s="984">
        <v>0</v>
      </c>
      <c r="M218" s="981">
        <v>0</v>
      </c>
      <c r="N218" s="981">
        <v>0</v>
      </c>
      <c r="O218" s="981">
        <v>0</v>
      </c>
      <c r="P218" s="981"/>
      <c r="Q218" s="981">
        <v>2</v>
      </c>
      <c r="R218" s="981">
        <v>2</v>
      </c>
      <c r="S218" s="981">
        <v>0</v>
      </c>
      <c r="T218" s="981">
        <v>0</v>
      </c>
    </row>
    <row r="219" spans="1:20" outlineLevel="5">
      <c r="A219" s="936" t="s">
        <v>631</v>
      </c>
      <c r="B219" s="936" t="s">
        <v>632</v>
      </c>
      <c r="C219" s="936">
        <v>47</v>
      </c>
      <c r="D219" s="937">
        <v>46090</v>
      </c>
      <c r="E219" s="937">
        <v>46149</v>
      </c>
      <c r="F219" s="937">
        <v>46090</v>
      </c>
      <c r="G219" s="937">
        <v>46148</v>
      </c>
      <c r="H219" s="937">
        <v>0</v>
      </c>
      <c r="I219" s="936">
        <v>0</v>
      </c>
      <c r="J219" s="936">
        <v>0</v>
      </c>
      <c r="K219" s="939">
        <v>1</v>
      </c>
      <c r="L219" s="939">
        <v>1</v>
      </c>
      <c r="M219" s="936">
        <v>0</v>
      </c>
      <c r="N219" s="936">
        <v>0</v>
      </c>
      <c r="O219" s="936">
        <v>0</v>
      </c>
      <c r="P219" s="936" t="s">
        <v>364</v>
      </c>
      <c r="Q219" s="936">
        <v>1</v>
      </c>
      <c r="R219" s="936">
        <v>1</v>
      </c>
      <c r="S219" s="936">
        <v>0</v>
      </c>
      <c r="T219" s="936">
        <v>0</v>
      </c>
    </row>
    <row r="220" spans="1:20" outlineLevel="5">
      <c r="A220" s="936" t="s">
        <v>633</v>
      </c>
      <c r="B220" s="936" t="s">
        <v>634</v>
      </c>
      <c r="C220" s="936">
        <v>47</v>
      </c>
      <c r="D220" s="937">
        <v>46090</v>
      </c>
      <c r="E220" s="937">
        <v>46149</v>
      </c>
      <c r="F220" s="937">
        <v>46090</v>
      </c>
      <c r="G220" s="937">
        <v>46148</v>
      </c>
      <c r="H220" s="937">
        <v>0</v>
      </c>
      <c r="I220" s="936">
        <v>0</v>
      </c>
      <c r="J220" s="936">
        <v>0</v>
      </c>
      <c r="K220" s="939">
        <v>1</v>
      </c>
      <c r="L220" s="939">
        <v>1</v>
      </c>
      <c r="M220" s="936">
        <v>0</v>
      </c>
      <c r="N220" s="936">
        <v>0</v>
      </c>
      <c r="O220" s="936">
        <v>0</v>
      </c>
      <c r="P220" s="936" t="s">
        <v>364</v>
      </c>
      <c r="Q220" s="936">
        <v>1</v>
      </c>
      <c r="R220" s="936">
        <v>1</v>
      </c>
      <c r="S220" s="936">
        <v>0</v>
      </c>
      <c r="T220" s="936">
        <v>0</v>
      </c>
    </row>
    <row r="221" spans="1:20" outlineLevel="4">
      <c r="A221" s="981" t="s">
        <v>635</v>
      </c>
      <c r="B221" s="981"/>
      <c r="C221" s="981">
        <v>46</v>
      </c>
      <c r="D221" s="982">
        <v>46091</v>
      </c>
      <c r="E221" s="982">
        <v>46149</v>
      </c>
      <c r="F221" s="982">
        <v>46091</v>
      </c>
      <c r="G221" s="982">
        <v>46148</v>
      </c>
      <c r="H221" s="982">
        <v>0</v>
      </c>
      <c r="I221" s="981">
        <v>0</v>
      </c>
      <c r="J221" s="981">
        <v>0</v>
      </c>
      <c r="K221" s="984">
        <v>0</v>
      </c>
      <c r="L221" s="984">
        <v>0</v>
      </c>
      <c r="M221" s="981">
        <v>0</v>
      </c>
      <c r="N221" s="981">
        <v>0</v>
      </c>
      <c r="O221" s="981">
        <v>0</v>
      </c>
      <c r="P221" s="981"/>
      <c r="Q221" s="981">
        <v>2</v>
      </c>
      <c r="R221" s="981">
        <v>2</v>
      </c>
      <c r="S221" s="981">
        <v>0</v>
      </c>
      <c r="T221" s="981">
        <v>0</v>
      </c>
    </row>
    <row r="222" spans="1:20" outlineLevel="5">
      <c r="A222" s="936" t="s">
        <v>636</v>
      </c>
      <c r="B222" s="936" t="s">
        <v>637</v>
      </c>
      <c r="C222" s="936">
        <v>46</v>
      </c>
      <c r="D222" s="937">
        <v>46091</v>
      </c>
      <c r="E222" s="937">
        <v>46149</v>
      </c>
      <c r="F222" s="937">
        <v>46091</v>
      </c>
      <c r="G222" s="937">
        <v>46148</v>
      </c>
      <c r="H222" s="937">
        <v>0</v>
      </c>
      <c r="I222" s="936">
        <v>0</v>
      </c>
      <c r="J222" s="936">
        <v>0</v>
      </c>
      <c r="K222" s="939">
        <v>1</v>
      </c>
      <c r="L222" s="939">
        <v>1</v>
      </c>
      <c r="M222" s="936">
        <v>0</v>
      </c>
      <c r="N222" s="936">
        <v>0</v>
      </c>
      <c r="O222" s="936">
        <v>0</v>
      </c>
      <c r="P222" s="936" t="s">
        <v>364</v>
      </c>
      <c r="Q222" s="936">
        <v>1</v>
      </c>
      <c r="R222" s="936">
        <v>1</v>
      </c>
      <c r="S222" s="936">
        <v>0</v>
      </c>
      <c r="T222" s="936">
        <v>0</v>
      </c>
    </row>
    <row r="223" spans="1:20" outlineLevel="5">
      <c r="A223" s="936" t="s">
        <v>638</v>
      </c>
      <c r="B223" s="936" t="s">
        <v>639</v>
      </c>
      <c r="C223" s="936">
        <v>42</v>
      </c>
      <c r="D223" s="937">
        <v>46096</v>
      </c>
      <c r="E223" s="937">
        <v>46149</v>
      </c>
      <c r="F223" s="937">
        <v>46096</v>
      </c>
      <c r="G223" s="937">
        <v>46148</v>
      </c>
      <c r="H223" s="937">
        <v>0</v>
      </c>
      <c r="I223" s="936">
        <v>0</v>
      </c>
      <c r="J223" s="936">
        <v>0</v>
      </c>
      <c r="K223" s="939">
        <v>1</v>
      </c>
      <c r="L223" s="939">
        <v>1</v>
      </c>
      <c r="M223" s="936">
        <v>0</v>
      </c>
      <c r="N223" s="936">
        <v>0</v>
      </c>
      <c r="O223" s="936">
        <v>0</v>
      </c>
      <c r="P223" s="936" t="s">
        <v>364</v>
      </c>
      <c r="Q223" s="936">
        <v>1</v>
      </c>
      <c r="R223" s="936">
        <v>1</v>
      </c>
      <c r="S223" s="936">
        <v>0</v>
      </c>
      <c r="T223" s="936">
        <v>0</v>
      </c>
    </row>
    <row r="224" spans="1:20" outlineLevel="4">
      <c r="A224" s="981" t="s">
        <v>640</v>
      </c>
      <c r="B224" s="981"/>
      <c r="C224" s="981">
        <v>50</v>
      </c>
      <c r="D224" s="982">
        <v>46086</v>
      </c>
      <c r="E224" s="982">
        <v>46149</v>
      </c>
      <c r="F224" s="982">
        <v>46086</v>
      </c>
      <c r="G224" s="982">
        <v>46148</v>
      </c>
      <c r="H224" s="982">
        <v>0</v>
      </c>
      <c r="I224" s="981">
        <v>0</v>
      </c>
      <c r="J224" s="981">
        <v>0</v>
      </c>
      <c r="K224" s="984">
        <v>0</v>
      </c>
      <c r="L224" s="984">
        <v>0</v>
      </c>
      <c r="M224" s="981">
        <v>0</v>
      </c>
      <c r="N224" s="981">
        <v>0</v>
      </c>
      <c r="O224" s="981">
        <v>0</v>
      </c>
      <c r="P224" s="981"/>
      <c r="Q224" s="981">
        <v>2</v>
      </c>
      <c r="R224" s="981">
        <v>2</v>
      </c>
      <c r="S224" s="981">
        <v>0</v>
      </c>
      <c r="T224" s="981">
        <v>0</v>
      </c>
    </row>
    <row r="225" spans="1:20" outlineLevel="5">
      <c r="A225" s="936" t="s">
        <v>641</v>
      </c>
      <c r="B225" s="936" t="s">
        <v>642</v>
      </c>
      <c r="C225" s="936">
        <v>50</v>
      </c>
      <c r="D225" s="937">
        <v>46086</v>
      </c>
      <c r="E225" s="937">
        <v>46149</v>
      </c>
      <c r="F225" s="937">
        <v>46086</v>
      </c>
      <c r="G225" s="937">
        <v>46148</v>
      </c>
      <c r="H225" s="937">
        <v>0</v>
      </c>
      <c r="I225" s="936">
        <v>0</v>
      </c>
      <c r="J225" s="936">
        <v>0</v>
      </c>
      <c r="K225" s="939">
        <v>1</v>
      </c>
      <c r="L225" s="939">
        <v>1</v>
      </c>
      <c r="M225" s="936">
        <v>0</v>
      </c>
      <c r="N225" s="936">
        <v>0</v>
      </c>
      <c r="O225" s="936">
        <v>0</v>
      </c>
      <c r="P225" s="936" t="s">
        <v>364</v>
      </c>
      <c r="Q225" s="936">
        <v>1</v>
      </c>
      <c r="R225" s="936">
        <v>1</v>
      </c>
      <c r="S225" s="936">
        <v>0</v>
      </c>
      <c r="T225" s="936">
        <v>0</v>
      </c>
    </row>
    <row r="226" spans="1:20" outlineLevel="5">
      <c r="A226" s="936" t="s">
        <v>643</v>
      </c>
      <c r="B226" s="936" t="s">
        <v>644</v>
      </c>
      <c r="C226" s="936">
        <v>50</v>
      </c>
      <c r="D226" s="937">
        <v>46086</v>
      </c>
      <c r="E226" s="937">
        <v>46149</v>
      </c>
      <c r="F226" s="937">
        <v>46086</v>
      </c>
      <c r="G226" s="937">
        <v>46148</v>
      </c>
      <c r="H226" s="937">
        <v>0</v>
      </c>
      <c r="I226" s="936">
        <v>0</v>
      </c>
      <c r="J226" s="936">
        <v>0</v>
      </c>
      <c r="K226" s="939">
        <v>1</v>
      </c>
      <c r="L226" s="939">
        <v>1</v>
      </c>
      <c r="M226" s="936">
        <v>0</v>
      </c>
      <c r="N226" s="936">
        <v>0</v>
      </c>
      <c r="O226" s="936">
        <v>0</v>
      </c>
      <c r="P226" s="936" t="s">
        <v>364</v>
      </c>
      <c r="Q226" s="936">
        <v>1</v>
      </c>
      <c r="R226" s="936">
        <v>1</v>
      </c>
      <c r="S226" s="936">
        <v>0</v>
      </c>
      <c r="T226" s="936">
        <v>0</v>
      </c>
    </row>
    <row r="227" spans="1:20" outlineLevel="4">
      <c r="A227" s="981" t="s">
        <v>645</v>
      </c>
      <c r="B227" s="981"/>
      <c r="C227" s="981">
        <v>26</v>
      </c>
      <c r="D227" s="982">
        <v>46154</v>
      </c>
      <c r="E227" s="982">
        <v>46189</v>
      </c>
      <c r="F227" s="982">
        <v>46154</v>
      </c>
      <c r="G227" s="982">
        <v>46188</v>
      </c>
      <c r="H227" s="982">
        <v>0</v>
      </c>
      <c r="I227" s="981">
        <v>0</v>
      </c>
      <c r="J227" s="981">
        <v>0</v>
      </c>
      <c r="K227" s="984">
        <v>0</v>
      </c>
      <c r="L227" s="984">
        <v>0</v>
      </c>
      <c r="M227" s="981">
        <v>0</v>
      </c>
      <c r="N227" s="981">
        <v>0</v>
      </c>
      <c r="O227" s="981">
        <v>0</v>
      </c>
      <c r="P227" s="981"/>
      <c r="Q227" s="981">
        <v>8</v>
      </c>
      <c r="R227" s="981">
        <v>8</v>
      </c>
      <c r="S227" s="981">
        <v>0</v>
      </c>
      <c r="T227" s="981">
        <v>0</v>
      </c>
    </row>
    <row r="228" spans="1:20" outlineLevel="5">
      <c r="A228" s="936" t="s">
        <v>646</v>
      </c>
      <c r="B228" s="936" t="s">
        <v>647</v>
      </c>
      <c r="C228" s="936">
        <v>26</v>
      </c>
      <c r="D228" s="937">
        <v>46154</v>
      </c>
      <c r="E228" s="937">
        <v>46189</v>
      </c>
      <c r="F228" s="937">
        <v>46154</v>
      </c>
      <c r="G228" s="937">
        <v>46188</v>
      </c>
      <c r="H228" s="937">
        <v>0</v>
      </c>
      <c r="I228" s="936">
        <v>0</v>
      </c>
      <c r="J228" s="936">
        <v>0</v>
      </c>
      <c r="K228" s="939">
        <v>1</v>
      </c>
      <c r="L228" s="939">
        <v>1</v>
      </c>
      <c r="M228" s="936">
        <v>0</v>
      </c>
      <c r="N228" s="936">
        <v>0</v>
      </c>
      <c r="O228" s="936">
        <v>0</v>
      </c>
      <c r="P228" s="936" t="s">
        <v>364</v>
      </c>
      <c r="Q228" s="936">
        <v>1</v>
      </c>
      <c r="R228" s="936">
        <v>1</v>
      </c>
      <c r="S228" s="936">
        <v>0</v>
      </c>
      <c r="T228" s="936">
        <v>0</v>
      </c>
    </row>
    <row r="229" spans="1:20" outlineLevel="5">
      <c r="A229" s="936" t="s">
        <v>648</v>
      </c>
      <c r="B229" s="936" t="s">
        <v>649</v>
      </c>
      <c r="C229" s="936">
        <v>26</v>
      </c>
      <c r="D229" s="937">
        <v>46154</v>
      </c>
      <c r="E229" s="937">
        <v>46189</v>
      </c>
      <c r="F229" s="937">
        <v>46154</v>
      </c>
      <c r="G229" s="937">
        <v>46188</v>
      </c>
      <c r="H229" s="937">
        <v>0</v>
      </c>
      <c r="I229" s="936">
        <v>0</v>
      </c>
      <c r="J229" s="936">
        <v>0</v>
      </c>
      <c r="K229" s="939">
        <v>1</v>
      </c>
      <c r="L229" s="939">
        <v>1</v>
      </c>
      <c r="M229" s="936">
        <v>0</v>
      </c>
      <c r="N229" s="936">
        <v>0</v>
      </c>
      <c r="O229" s="936">
        <v>0</v>
      </c>
      <c r="P229" s="936" t="s">
        <v>364</v>
      </c>
      <c r="Q229" s="936">
        <v>1</v>
      </c>
      <c r="R229" s="936">
        <v>1</v>
      </c>
      <c r="S229" s="936">
        <v>0</v>
      </c>
      <c r="T229" s="936">
        <v>0</v>
      </c>
    </row>
    <row r="230" spans="1:20" outlineLevel="5">
      <c r="A230" s="936" t="s">
        <v>650</v>
      </c>
      <c r="B230" s="936" t="s">
        <v>651</v>
      </c>
      <c r="C230" s="936">
        <v>26</v>
      </c>
      <c r="D230" s="937">
        <v>46154</v>
      </c>
      <c r="E230" s="937">
        <v>46189</v>
      </c>
      <c r="F230" s="937">
        <v>46154</v>
      </c>
      <c r="G230" s="937">
        <v>46188</v>
      </c>
      <c r="H230" s="937">
        <v>0</v>
      </c>
      <c r="I230" s="936">
        <v>0</v>
      </c>
      <c r="J230" s="936">
        <v>0</v>
      </c>
      <c r="K230" s="939">
        <v>1</v>
      </c>
      <c r="L230" s="939">
        <v>1</v>
      </c>
      <c r="M230" s="936">
        <v>0</v>
      </c>
      <c r="N230" s="936">
        <v>0</v>
      </c>
      <c r="O230" s="936">
        <v>0</v>
      </c>
      <c r="P230" s="936" t="s">
        <v>364</v>
      </c>
      <c r="Q230" s="936">
        <v>1</v>
      </c>
      <c r="R230" s="936">
        <v>1</v>
      </c>
      <c r="S230" s="936">
        <v>0</v>
      </c>
      <c r="T230" s="936">
        <v>0</v>
      </c>
    </row>
    <row r="231" spans="1:20" outlineLevel="5">
      <c r="A231" s="936" t="s">
        <v>652</v>
      </c>
      <c r="B231" s="936" t="s">
        <v>653</v>
      </c>
      <c r="C231" s="936">
        <v>26</v>
      </c>
      <c r="D231" s="937">
        <v>46154</v>
      </c>
      <c r="E231" s="937">
        <v>46189</v>
      </c>
      <c r="F231" s="937">
        <v>46154</v>
      </c>
      <c r="G231" s="937">
        <v>46188</v>
      </c>
      <c r="H231" s="937">
        <v>0</v>
      </c>
      <c r="I231" s="936">
        <v>0</v>
      </c>
      <c r="J231" s="936">
        <v>0</v>
      </c>
      <c r="K231" s="939">
        <v>1</v>
      </c>
      <c r="L231" s="939">
        <v>1</v>
      </c>
      <c r="M231" s="936">
        <v>0</v>
      </c>
      <c r="N231" s="936">
        <v>0</v>
      </c>
      <c r="O231" s="936">
        <v>0</v>
      </c>
      <c r="P231" s="936" t="s">
        <v>364</v>
      </c>
      <c r="Q231" s="936">
        <v>1</v>
      </c>
      <c r="R231" s="936">
        <v>1</v>
      </c>
      <c r="S231" s="936">
        <v>0</v>
      </c>
      <c r="T231" s="936">
        <v>0</v>
      </c>
    </row>
    <row r="232" spans="1:20" outlineLevel="5">
      <c r="A232" s="936" t="s">
        <v>654</v>
      </c>
      <c r="B232" s="936" t="s">
        <v>655</v>
      </c>
      <c r="C232" s="936">
        <v>26</v>
      </c>
      <c r="D232" s="937">
        <v>46154</v>
      </c>
      <c r="E232" s="937">
        <v>46189</v>
      </c>
      <c r="F232" s="937">
        <v>46154</v>
      </c>
      <c r="G232" s="937">
        <v>46188</v>
      </c>
      <c r="H232" s="937">
        <v>0</v>
      </c>
      <c r="I232" s="936">
        <v>0</v>
      </c>
      <c r="J232" s="936">
        <v>0</v>
      </c>
      <c r="K232" s="939">
        <v>1</v>
      </c>
      <c r="L232" s="939">
        <v>1</v>
      </c>
      <c r="M232" s="936">
        <v>0</v>
      </c>
      <c r="N232" s="936">
        <v>0</v>
      </c>
      <c r="O232" s="936">
        <v>0</v>
      </c>
      <c r="P232" s="936" t="s">
        <v>364</v>
      </c>
      <c r="Q232" s="936">
        <v>1</v>
      </c>
      <c r="R232" s="936">
        <v>1</v>
      </c>
      <c r="S232" s="936">
        <v>0</v>
      </c>
      <c r="T232" s="936">
        <v>0</v>
      </c>
    </row>
    <row r="233" spans="1:20" outlineLevel="5">
      <c r="A233" s="936" t="s">
        <v>656</v>
      </c>
      <c r="B233" s="936" t="s">
        <v>657</v>
      </c>
      <c r="C233" s="936">
        <v>26</v>
      </c>
      <c r="D233" s="937">
        <v>46154</v>
      </c>
      <c r="E233" s="937">
        <v>46189</v>
      </c>
      <c r="F233" s="937">
        <v>46154</v>
      </c>
      <c r="G233" s="937">
        <v>46188</v>
      </c>
      <c r="H233" s="937">
        <v>0</v>
      </c>
      <c r="I233" s="936">
        <v>0</v>
      </c>
      <c r="J233" s="936">
        <v>0</v>
      </c>
      <c r="K233" s="939">
        <v>1</v>
      </c>
      <c r="L233" s="939">
        <v>1</v>
      </c>
      <c r="M233" s="936">
        <v>0</v>
      </c>
      <c r="N233" s="936">
        <v>0</v>
      </c>
      <c r="O233" s="936">
        <v>0</v>
      </c>
      <c r="P233" s="936" t="s">
        <v>364</v>
      </c>
      <c r="Q233" s="936">
        <v>1</v>
      </c>
      <c r="R233" s="936">
        <v>1</v>
      </c>
      <c r="S233" s="936">
        <v>0</v>
      </c>
      <c r="T233" s="936">
        <v>0</v>
      </c>
    </row>
    <row r="234" spans="1:20" outlineLevel="5">
      <c r="A234" s="936" t="s">
        <v>658</v>
      </c>
      <c r="B234" s="936" t="s">
        <v>659</v>
      </c>
      <c r="C234" s="936">
        <v>26</v>
      </c>
      <c r="D234" s="937">
        <v>46154</v>
      </c>
      <c r="E234" s="937">
        <v>46189</v>
      </c>
      <c r="F234" s="937">
        <v>46154</v>
      </c>
      <c r="G234" s="937">
        <v>46188</v>
      </c>
      <c r="H234" s="937">
        <v>0</v>
      </c>
      <c r="I234" s="936">
        <v>0</v>
      </c>
      <c r="J234" s="936">
        <v>0</v>
      </c>
      <c r="K234" s="939">
        <v>1</v>
      </c>
      <c r="L234" s="939">
        <v>1</v>
      </c>
      <c r="M234" s="936">
        <v>0</v>
      </c>
      <c r="N234" s="936">
        <v>0</v>
      </c>
      <c r="O234" s="936">
        <v>0</v>
      </c>
      <c r="P234" s="936" t="s">
        <v>364</v>
      </c>
      <c r="Q234" s="936">
        <v>1</v>
      </c>
      <c r="R234" s="936">
        <v>1</v>
      </c>
      <c r="S234" s="936">
        <v>0</v>
      </c>
      <c r="T234" s="936">
        <v>0</v>
      </c>
    </row>
    <row r="235" spans="1:20" outlineLevel="5">
      <c r="A235" s="936" t="s">
        <v>660</v>
      </c>
      <c r="B235" s="936" t="s">
        <v>661</v>
      </c>
      <c r="C235" s="936">
        <v>26</v>
      </c>
      <c r="D235" s="937">
        <v>46154</v>
      </c>
      <c r="E235" s="937">
        <v>46189</v>
      </c>
      <c r="F235" s="937">
        <v>46154</v>
      </c>
      <c r="G235" s="937">
        <v>46188</v>
      </c>
      <c r="H235" s="937">
        <v>0</v>
      </c>
      <c r="I235" s="936">
        <v>0</v>
      </c>
      <c r="J235" s="936">
        <v>0</v>
      </c>
      <c r="K235" s="939">
        <v>1</v>
      </c>
      <c r="L235" s="939">
        <v>1</v>
      </c>
      <c r="M235" s="936">
        <v>0</v>
      </c>
      <c r="N235" s="936">
        <v>0</v>
      </c>
      <c r="O235" s="936">
        <v>0</v>
      </c>
      <c r="P235" s="936" t="s">
        <v>364</v>
      </c>
      <c r="Q235" s="936">
        <v>1</v>
      </c>
      <c r="R235" s="936">
        <v>1</v>
      </c>
      <c r="S235" s="936">
        <v>0</v>
      </c>
      <c r="T235" s="936">
        <v>0</v>
      </c>
    </row>
    <row r="236" spans="1:20" outlineLevel="3">
      <c r="A236" s="967" t="s">
        <v>662</v>
      </c>
      <c r="B236" s="967"/>
      <c r="C236" s="967">
        <v>28</v>
      </c>
      <c r="D236" s="968">
        <v>46070</v>
      </c>
      <c r="E236" s="968">
        <v>46109</v>
      </c>
      <c r="F236" s="968">
        <v>46070</v>
      </c>
      <c r="G236" s="968">
        <v>46108</v>
      </c>
      <c r="H236" s="968">
        <v>0</v>
      </c>
      <c r="I236" s="967">
        <v>0</v>
      </c>
      <c r="J236" s="967">
        <v>0</v>
      </c>
      <c r="K236" s="971">
        <v>0</v>
      </c>
      <c r="L236" s="971">
        <v>0</v>
      </c>
      <c r="M236" s="967">
        <v>0</v>
      </c>
      <c r="N236" s="967">
        <v>0</v>
      </c>
      <c r="O236" s="967">
        <v>0</v>
      </c>
      <c r="P236" s="967"/>
      <c r="Q236" s="967">
        <v>39</v>
      </c>
      <c r="R236" s="967">
        <v>39</v>
      </c>
      <c r="S236" s="967">
        <v>0</v>
      </c>
      <c r="T236" s="967">
        <v>0</v>
      </c>
    </row>
    <row r="237" spans="1:20" outlineLevel="4">
      <c r="A237" s="981" t="s">
        <v>609</v>
      </c>
      <c r="B237" s="981"/>
      <c r="C237" s="981">
        <v>23</v>
      </c>
      <c r="D237" s="982">
        <v>46070</v>
      </c>
      <c r="E237" s="982">
        <v>46098</v>
      </c>
      <c r="F237" s="982">
        <v>46070</v>
      </c>
      <c r="G237" s="982">
        <v>46097</v>
      </c>
      <c r="H237" s="982">
        <v>0</v>
      </c>
      <c r="I237" s="981">
        <v>0</v>
      </c>
      <c r="J237" s="981">
        <v>0</v>
      </c>
      <c r="K237" s="984">
        <v>0</v>
      </c>
      <c r="L237" s="984">
        <v>0</v>
      </c>
      <c r="M237" s="981">
        <v>0</v>
      </c>
      <c r="N237" s="981">
        <v>0</v>
      </c>
      <c r="O237" s="981">
        <v>0</v>
      </c>
      <c r="P237" s="981"/>
      <c r="Q237" s="981">
        <v>8</v>
      </c>
      <c r="R237" s="981">
        <v>8</v>
      </c>
      <c r="S237" s="981">
        <v>0</v>
      </c>
      <c r="T237" s="981">
        <v>0</v>
      </c>
    </row>
    <row r="238" spans="1:20" outlineLevel="5">
      <c r="A238" s="936" t="s">
        <v>663</v>
      </c>
      <c r="B238" s="936" t="s">
        <v>664</v>
      </c>
      <c r="C238" s="936">
        <v>23</v>
      </c>
      <c r="D238" s="937">
        <v>46070</v>
      </c>
      <c r="E238" s="937">
        <v>46098</v>
      </c>
      <c r="F238" s="937">
        <v>46070</v>
      </c>
      <c r="G238" s="937">
        <v>46097</v>
      </c>
      <c r="H238" s="937">
        <v>0</v>
      </c>
      <c r="I238" s="936">
        <v>0</v>
      </c>
      <c r="J238" s="936">
        <v>0</v>
      </c>
      <c r="K238" s="939">
        <v>1</v>
      </c>
      <c r="L238" s="939">
        <v>1</v>
      </c>
      <c r="M238" s="936">
        <v>0</v>
      </c>
      <c r="N238" s="936">
        <v>0</v>
      </c>
      <c r="O238" s="936">
        <v>0</v>
      </c>
      <c r="P238" s="936" t="s">
        <v>364</v>
      </c>
      <c r="Q238" s="936">
        <v>1</v>
      </c>
      <c r="R238" s="936">
        <v>1</v>
      </c>
      <c r="S238" s="936">
        <v>0</v>
      </c>
      <c r="T238" s="936">
        <v>0</v>
      </c>
    </row>
    <row r="239" spans="1:20" outlineLevel="5">
      <c r="A239" s="936" t="s">
        <v>667</v>
      </c>
      <c r="B239" s="936" t="s">
        <v>668</v>
      </c>
      <c r="C239" s="936">
        <v>20</v>
      </c>
      <c r="D239" s="937">
        <v>46074</v>
      </c>
      <c r="E239" s="937">
        <v>46098</v>
      </c>
      <c r="F239" s="937">
        <v>46074</v>
      </c>
      <c r="G239" s="937">
        <v>46097</v>
      </c>
      <c r="H239" s="937">
        <v>0</v>
      </c>
      <c r="I239" s="936">
        <v>0</v>
      </c>
      <c r="J239" s="936">
        <v>0</v>
      </c>
      <c r="K239" s="939">
        <v>1</v>
      </c>
      <c r="L239" s="939">
        <v>1</v>
      </c>
      <c r="M239" s="936">
        <v>0</v>
      </c>
      <c r="N239" s="936">
        <v>0</v>
      </c>
      <c r="O239" s="936">
        <v>0</v>
      </c>
      <c r="P239" s="936" t="s">
        <v>364</v>
      </c>
      <c r="Q239" s="936">
        <v>1</v>
      </c>
      <c r="R239" s="936">
        <v>1</v>
      </c>
      <c r="S239" s="936">
        <v>0</v>
      </c>
      <c r="T239" s="936">
        <v>0</v>
      </c>
    </row>
    <row r="240" spans="1:20" outlineLevel="5">
      <c r="A240" s="936" t="s">
        <v>665</v>
      </c>
      <c r="B240" s="936" t="s">
        <v>666</v>
      </c>
      <c r="C240" s="936">
        <v>4</v>
      </c>
      <c r="D240" s="937">
        <v>46093</v>
      </c>
      <c r="E240" s="937">
        <v>46098</v>
      </c>
      <c r="F240" s="937">
        <v>46093</v>
      </c>
      <c r="G240" s="937">
        <v>46097</v>
      </c>
      <c r="H240" s="937">
        <v>0</v>
      </c>
      <c r="I240" s="936">
        <v>0</v>
      </c>
      <c r="J240" s="936">
        <v>0</v>
      </c>
      <c r="K240" s="939">
        <v>1</v>
      </c>
      <c r="L240" s="939">
        <v>1</v>
      </c>
      <c r="M240" s="936">
        <v>0</v>
      </c>
      <c r="N240" s="936">
        <v>0</v>
      </c>
      <c r="O240" s="936">
        <v>0</v>
      </c>
      <c r="P240" s="936" t="s">
        <v>364</v>
      </c>
      <c r="Q240" s="936">
        <v>1</v>
      </c>
      <c r="R240" s="936">
        <v>1</v>
      </c>
      <c r="S240" s="936">
        <v>0</v>
      </c>
      <c r="T240" s="936">
        <v>0</v>
      </c>
    </row>
    <row r="241" spans="1:20" outlineLevel="5">
      <c r="A241" s="936" t="s">
        <v>669</v>
      </c>
      <c r="B241" s="936" t="s">
        <v>670</v>
      </c>
      <c r="C241" s="936">
        <v>4</v>
      </c>
      <c r="D241" s="937">
        <v>46093</v>
      </c>
      <c r="E241" s="937">
        <v>46098</v>
      </c>
      <c r="F241" s="937">
        <v>46093</v>
      </c>
      <c r="G241" s="937">
        <v>46097</v>
      </c>
      <c r="H241" s="937">
        <v>0</v>
      </c>
      <c r="I241" s="936">
        <v>0</v>
      </c>
      <c r="J241" s="936">
        <v>0</v>
      </c>
      <c r="K241" s="939">
        <v>1</v>
      </c>
      <c r="L241" s="939">
        <v>1</v>
      </c>
      <c r="M241" s="936">
        <v>0</v>
      </c>
      <c r="N241" s="936">
        <v>0</v>
      </c>
      <c r="O241" s="936">
        <v>0</v>
      </c>
      <c r="P241" s="936" t="s">
        <v>364</v>
      </c>
      <c r="Q241" s="936">
        <v>1</v>
      </c>
      <c r="R241" s="936">
        <v>1</v>
      </c>
      <c r="S241" s="936">
        <v>0</v>
      </c>
      <c r="T241" s="936">
        <v>0</v>
      </c>
    </row>
    <row r="242" spans="1:20" outlineLevel="5">
      <c r="A242" s="936" t="s">
        <v>671</v>
      </c>
      <c r="B242" s="936" t="s">
        <v>672</v>
      </c>
      <c r="C242" s="936">
        <v>4</v>
      </c>
      <c r="D242" s="937">
        <v>46093</v>
      </c>
      <c r="E242" s="937">
        <v>46098</v>
      </c>
      <c r="F242" s="937">
        <v>46093</v>
      </c>
      <c r="G242" s="937">
        <v>46097</v>
      </c>
      <c r="H242" s="937">
        <v>0</v>
      </c>
      <c r="I242" s="936">
        <v>0</v>
      </c>
      <c r="J242" s="936">
        <v>0</v>
      </c>
      <c r="K242" s="939">
        <v>1</v>
      </c>
      <c r="L242" s="939">
        <v>1</v>
      </c>
      <c r="M242" s="936">
        <v>0</v>
      </c>
      <c r="N242" s="936">
        <v>0</v>
      </c>
      <c r="O242" s="936">
        <v>0</v>
      </c>
      <c r="P242" s="936" t="s">
        <v>364</v>
      </c>
      <c r="Q242" s="936">
        <v>1</v>
      </c>
      <c r="R242" s="936">
        <v>1</v>
      </c>
      <c r="S242" s="936">
        <v>0</v>
      </c>
      <c r="T242" s="936">
        <v>0</v>
      </c>
    </row>
    <row r="243" spans="1:20" outlineLevel="5">
      <c r="A243" s="936" t="s">
        <v>673</v>
      </c>
      <c r="B243" s="936" t="s">
        <v>674</v>
      </c>
      <c r="C243" s="936">
        <v>4</v>
      </c>
      <c r="D243" s="937">
        <v>46093</v>
      </c>
      <c r="E243" s="937">
        <v>46098</v>
      </c>
      <c r="F243" s="937">
        <v>46093</v>
      </c>
      <c r="G243" s="937">
        <v>46097</v>
      </c>
      <c r="H243" s="937">
        <v>0</v>
      </c>
      <c r="I243" s="936">
        <v>0</v>
      </c>
      <c r="J243" s="936">
        <v>0</v>
      </c>
      <c r="K243" s="939">
        <v>1</v>
      </c>
      <c r="L243" s="939">
        <v>1</v>
      </c>
      <c r="M243" s="936">
        <v>0</v>
      </c>
      <c r="N243" s="936">
        <v>0</v>
      </c>
      <c r="O243" s="936">
        <v>0</v>
      </c>
      <c r="P243" s="936" t="s">
        <v>364</v>
      </c>
      <c r="Q243" s="936">
        <v>1</v>
      </c>
      <c r="R243" s="936">
        <v>1</v>
      </c>
      <c r="S243" s="936">
        <v>0</v>
      </c>
      <c r="T243" s="936">
        <v>0</v>
      </c>
    </row>
    <row r="244" spans="1:20" outlineLevel="5">
      <c r="A244" s="936" t="s">
        <v>675</v>
      </c>
      <c r="B244" s="936" t="s">
        <v>676</v>
      </c>
      <c r="C244" s="936">
        <v>4</v>
      </c>
      <c r="D244" s="937">
        <v>46093</v>
      </c>
      <c r="E244" s="937">
        <v>46098</v>
      </c>
      <c r="F244" s="937">
        <v>46093</v>
      </c>
      <c r="G244" s="937">
        <v>46097</v>
      </c>
      <c r="H244" s="937">
        <v>0</v>
      </c>
      <c r="I244" s="936">
        <v>0</v>
      </c>
      <c r="J244" s="936">
        <v>0</v>
      </c>
      <c r="K244" s="939">
        <v>1</v>
      </c>
      <c r="L244" s="939">
        <v>1</v>
      </c>
      <c r="M244" s="936">
        <v>0</v>
      </c>
      <c r="N244" s="936">
        <v>0</v>
      </c>
      <c r="O244" s="936">
        <v>0</v>
      </c>
      <c r="P244" s="936" t="s">
        <v>364</v>
      </c>
      <c r="Q244" s="936">
        <v>1</v>
      </c>
      <c r="R244" s="936">
        <v>1</v>
      </c>
      <c r="S244" s="936">
        <v>0</v>
      </c>
      <c r="T244" s="936">
        <v>0</v>
      </c>
    </row>
    <row r="245" spans="1:20" outlineLevel="5">
      <c r="A245" s="936" t="s">
        <v>677</v>
      </c>
      <c r="B245" s="936" t="s">
        <v>678</v>
      </c>
      <c r="C245" s="936">
        <v>4</v>
      </c>
      <c r="D245" s="937">
        <v>46093</v>
      </c>
      <c r="E245" s="937">
        <v>46098</v>
      </c>
      <c r="F245" s="937">
        <v>46093</v>
      </c>
      <c r="G245" s="937">
        <v>46097</v>
      </c>
      <c r="H245" s="937">
        <v>0</v>
      </c>
      <c r="I245" s="936">
        <v>0</v>
      </c>
      <c r="J245" s="936">
        <v>0</v>
      </c>
      <c r="K245" s="939">
        <v>1</v>
      </c>
      <c r="L245" s="939">
        <v>1</v>
      </c>
      <c r="M245" s="936">
        <v>0</v>
      </c>
      <c r="N245" s="936">
        <v>0</v>
      </c>
      <c r="O245" s="936">
        <v>0</v>
      </c>
      <c r="P245" s="936" t="s">
        <v>364</v>
      </c>
      <c r="Q245" s="936">
        <v>1</v>
      </c>
      <c r="R245" s="936">
        <v>1</v>
      </c>
      <c r="S245" s="936">
        <v>0</v>
      </c>
      <c r="T245" s="936">
        <v>0</v>
      </c>
    </row>
    <row r="246" spans="1:20" outlineLevel="4">
      <c r="A246" s="981" t="s">
        <v>627</v>
      </c>
      <c r="B246" s="981"/>
      <c r="C246" s="981">
        <v>28</v>
      </c>
      <c r="D246" s="982">
        <v>46070</v>
      </c>
      <c r="E246" s="982">
        <v>46109</v>
      </c>
      <c r="F246" s="982">
        <v>46070</v>
      </c>
      <c r="G246" s="982">
        <v>46108</v>
      </c>
      <c r="H246" s="982">
        <v>0</v>
      </c>
      <c r="I246" s="981">
        <v>0</v>
      </c>
      <c r="J246" s="981">
        <v>0</v>
      </c>
      <c r="K246" s="984">
        <v>0</v>
      </c>
      <c r="L246" s="984">
        <v>0</v>
      </c>
      <c r="M246" s="981">
        <v>0</v>
      </c>
      <c r="N246" s="981">
        <v>0</v>
      </c>
      <c r="O246" s="981">
        <v>0</v>
      </c>
      <c r="P246" s="981"/>
      <c r="Q246" s="981">
        <v>5</v>
      </c>
      <c r="R246" s="981">
        <v>5</v>
      </c>
      <c r="S246" s="981">
        <v>0</v>
      </c>
      <c r="T246" s="981">
        <v>0</v>
      </c>
    </row>
    <row r="247" spans="1:20" outlineLevel="5">
      <c r="A247" s="936" t="s">
        <v>679</v>
      </c>
      <c r="B247" s="936" t="s">
        <v>680</v>
      </c>
      <c r="C247" s="936">
        <v>17</v>
      </c>
      <c r="D247" s="937">
        <v>46070</v>
      </c>
      <c r="E247" s="937">
        <v>46091</v>
      </c>
      <c r="F247" s="937">
        <v>46070</v>
      </c>
      <c r="G247" s="937">
        <v>46090</v>
      </c>
      <c r="H247" s="937">
        <v>0</v>
      </c>
      <c r="I247" s="936">
        <v>0</v>
      </c>
      <c r="J247" s="936">
        <v>0</v>
      </c>
      <c r="K247" s="939">
        <v>1</v>
      </c>
      <c r="L247" s="939">
        <v>1</v>
      </c>
      <c r="M247" s="936">
        <v>0</v>
      </c>
      <c r="N247" s="936">
        <v>0</v>
      </c>
      <c r="O247" s="936">
        <v>0</v>
      </c>
      <c r="P247" s="936" t="s">
        <v>364</v>
      </c>
      <c r="Q247" s="936">
        <v>1</v>
      </c>
      <c r="R247" s="936">
        <v>1</v>
      </c>
      <c r="S247" s="936">
        <v>0</v>
      </c>
      <c r="T247" s="936">
        <v>0</v>
      </c>
    </row>
    <row r="248" spans="1:20" outlineLevel="5">
      <c r="A248" s="936" t="s">
        <v>681</v>
      </c>
      <c r="B248" s="936" t="s">
        <v>682</v>
      </c>
      <c r="C248" s="936">
        <v>13</v>
      </c>
      <c r="D248" s="937">
        <v>46076</v>
      </c>
      <c r="E248" s="937">
        <v>46091</v>
      </c>
      <c r="F248" s="937">
        <v>46076</v>
      </c>
      <c r="G248" s="937">
        <v>46090</v>
      </c>
      <c r="H248" s="937">
        <v>0</v>
      </c>
      <c r="I248" s="936">
        <v>0</v>
      </c>
      <c r="J248" s="936">
        <v>0</v>
      </c>
      <c r="K248" s="939">
        <v>1</v>
      </c>
      <c r="L248" s="939">
        <v>1</v>
      </c>
      <c r="M248" s="936">
        <v>0</v>
      </c>
      <c r="N248" s="936">
        <v>0</v>
      </c>
      <c r="O248" s="936">
        <v>0</v>
      </c>
      <c r="P248" s="936" t="s">
        <v>364</v>
      </c>
      <c r="Q248" s="936">
        <v>1</v>
      </c>
      <c r="R248" s="936">
        <v>1</v>
      </c>
      <c r="S248" s="936">
        <v>0</v>
      </c>
      <c r="T248" s="936">
        <v>0</v>
      </c>
    </row>
    <row r="249" spans="1:20" outlineLevel="5">
      <c r="A249" s="936" t="s">
        <v>685</v>
      </c>
      <c r="B249" s="936" t="s">
        <v>686</v>
      </c>
      <c r="C249" s="936">
        <v>19</v>
      </c>
      <c r="D249" s="937">
        <v>46082</v>
      </c>
      <c r="E249" s="937">
        <v>46109</v>
      </c>
      <c r="F249" s="937">
        <v>46082</v>
      </c>
      <c r="G249" s="937">
        <v>46108</v>
      </c>
      <c r="H249" s="937">
        <v>0</v>
      </c>
      <c r="I249" s="936">
        <v>0</v>
      </c>
      <c r="J249" s="936">
        <v>0</v>
      </c>
      <c r="K249" s="939">
        <v>1</v>
      </c>
      <c r="L249" s="939">
        <v>1</v>
      </c>
      <c r="M249" s="936">
        <v>0</v>
      </c>
      <c r="N249" s="936">
        <v>0</v>
      </c>
      <c r="O249" s="936">
        <v>0</v>
      </c>
      <c r="P249" s="936" t="s">
        <v>364</v>
      </c>
      <c r="Q249" s="936">
        <v>1</v>
      </c>
      <c r="R249" s="936">
        <v>1</v>
      </c>
      <c r="S249" s="936">
        <v>0</v>
      </c>
      <c r="T249" s="936">
        <v>0</v>
      </c>
    </row>
    <row r="250" spans="1:20" outlineLevel="5">
      <c r="A250" s="936" t="s">
        <v>687</v>
      </c>
      <c r="B250" s="936" t="s">
        <v>688</v>
      </c>
      <c r="C250" s="936">
        <v>19</v>
      </c>
      <c r="D250" s="937">
        <v>46082</v>
      </c>
      <c r="E250" s="937">
        <v>46109</v>
      </c>
      <c r="F250" s="937">
        <v>46082</v>
      </c>
      <c r="G250" s="937">
        <v>46108</v>
      </c>
      <c r="H250" s="937">
        <v>0</v>
      </c>
      <c r="I250" s="936">
        <v>0</v>
      </c>
      <c r="J250" s="936">
        <v>0</v>
      </c>
      <c r="K250" s="939">
        <v>1</v>
      </c>
      <c r="L250" s="939">
        <v>1</v>
      </c>
      <c r="M250" s="936">
        <v>0</v>
      </c>
      <c r="N250" s="936">
        <v>0</v>
      </c>
      <c r="O250" s="936">
        <v>0</v>
      </c>
      <c r="P250" s="936" t="s">
        <v>364</v>
      </c>
      <c r="Q250" s="936">
        <v>1</v>
      </c>
      <c r="R250" s="936">
        <v>1</v>
      </c>
      <c r="S250" s="936">
        <v>0</v>
      </c>
      <c r="T250" s="936">
        <v>0</v>
      </c>
    </row>
    <row r="251" spans="1:20" outlineLevel="5">
      <c r="A251" s="936" t="s">
        <v>683</v>
      </c>
      <c r="B251" s="936" t="s">
        <v>684</v>
      </c>
      <c r="C251" s="936">
        <v>9</v>
      </c>
      <c r="D251" s="937">
        <v>46093</v>
      </c>
      <c r="E251" s="937">
        <v>46109</v>
      </c>
      <c r="F251" s="937">
        <v>46093</v>
      </c>
      <c r="G251" s="937">
        <v>46107</v>
      </c>
      <c r="H251" s="937">
        <v>0</v>
      </c>
      <c r="I251" s="936">
        <v>0</v>
      </c>
      <c r="J251" s="936">
        <v>0</v>
      </c>
      <c r="K251" s="939">
        <v>1</v>
      </c>
      <c r="L251" s="939">
        <v>1</v>
      </c>
      <c r="M251" s="936">
        <v>0</v>
      </c>
      <c r="N251" s="936">
        <v>0</v>
      </c>
      <c r="O251" s="936">
        <v>0</v>
      </c>
      <c r="P251" s="936" t="s">
        <v>364</v>
      </c>
      <c r="Q251" s="936">
        <v>1</v>
      </c>
      <c r="R251" s="936">
        <v>1</v>
      </c>
      <c r="S251" s="936">
        <v>0</v>
      </c>
      <c r="T251" s="936">
        <v>0</v>
      </c>
    </row>
    <row r="252" spans="1:20" outlineLevel="4">
      <c r="A252" s="981" t="s">
        <v>689</v>
      </c>
      <c r="B252" s="981"/>
      <c r="C252" s="981">
        <v>18</v>
      </c>
      <c r="D252" s="982">
        <v>46074</v>
      </c>
      <c r="E252" s="982">
        <v>46096</v>
      </c>
      <c r="F252" s="982">
        <v>46074</v>
      </c>
      <c r="G252" s="982">
        <v>46095</v>
      </c>
      <c r="H252" s="982">
        <v>0</v>
      </c>
      <c r="I252" s="981">
        <v>0</v>
      </c>
      <c r="J252" s="981">
        <v>0</v>
      </c>
      <c r="K252" s="984">
        <v>0</v>
      </c>
      <c r="L252" s="984">
        <v>0</v>
      </c>
      <c r="M252" s="981">
        <v>0</v>
      </c>
      <c r="N252" s="981">
        <v>0</v>
      </c>
      <c r="O252" s="981">
        <v>0</v>
      </c>
      <c r="P252" s="981"/>
      <c r="Q252" s="981">
        <v>12</v>
      </c>
      <c r="R252" s="981">
        <v>12</v>
      </c>
      <c r="S252" s="981">
        <v>0</v>
      </c>
      <c r="T252" s="981">
        <v>0</v>
      </c>
    </row>
    <row r="253" spans="1:20" outlineLevel="5">
      <c r="A253" s="936" t="s">
        <v>702</v>
      </c>
      <c r="B253" s="936" t="s">
        <v>703</v>
      </c>
      <c r="C253" s="936">
        <v>18</v>
      </c>
      <c r="D253" s="937">
        <v>46074</v>
      </c>
      <c r="E253" s="937">
        <v>46096</v>
      </c>
      <c r="F253" s="937">
        <v>46074</v>
      </c>
      <c r="G253" s="937">
        <v>46095</v>
      </c>
      <c r="H253" s="937">
        <v>0</v>
      </c>
      <c r="I253" s="936">
        <v>0</v>
      </c>
      <c r="J253" s="936">
        <v>0</v>
      </c>
      <c r="K253" s="939">
        <v>1</v>
      </c>
      <c r="L253" s="939">
        <v>1</v>
      </c>
      <c r="M253" s="936">
        <v>0</v>
      </c>
      <c r="N253" s="936">
        <v>0</v>
      </c>
      <c r="O253" s="936">
        <v>0</v>
      </c>
      <c r="P253" s="936" t="s">
        <v>364</v>
      </c>
      <c r="Q253" s="936">
        <v>1</v>
      </c>
      <c r="R253" s="936">
        <v>1</v>
      </c>
      <c r="S253" s="936">
        <v>0</v>
      </c>
      <c r="T253" s="936">
        <v>0</v>
      </c>
    </row>
    <row r="254" spans="1:20" outlineLevel="5">
      <c r="A254" s="936" t="s">
        <v>704</v>
      </c>
      <c r="B254" s="936" t="s">
        <v>705</v>
      </c>
      <c r="C254" s="936">
        <v>15</v>
      </c>
      <c r="D254" s="937">
        <v>46078</v>
      </c>
      <c r="E254" s="937">
        <v>46096</v>
      </c>
      <c r="F254" s="937">
        <v>46078</v>
      </c>
      <c r="G254" s="937">
        <v>46095</v>
      </c>
      <c r="H254" s="937">
        <v>0</v>
      </c>
      <c r="I254" s="936">
        <v>0</v>
      </c>
      <c r="J254" s="936">
        <v>0</v>
      </c>
      <c r="K254" s="939">
        <v>1</v>
      </c>
      <c r="L254" s="939">
        <v>1</v>
      </c>
      <c r="M254" s="936">
        <v>0</v>
      </c>
      <c r="N254" s="936">
        <v>0</v>
      </c>
      <c r="O254" s="936">
        <v>0</v>
      </c>
      <c r="P254" s="936" t="s">
        <v>364</v>
      </c>
      <c r="Q254" s="936">
        <v>1</v>
      </c>
      <c r="R254" s="936">
        <v>1</v>
      </c>
      <c r="S254" s="936">
        <v>0</v>
      </c>
      <c r="T254" s="936">
        <v>0</v>
      </c>
    </row>
    <row r="255" spans="1:20" outlineLevel="5">
      <c r="A255" s="936" t="s">
        <v>710</v>
      </c>
      <c r="B255" s="936" t="s">
        <v>711</v>
      </c>
      <c r="C255" s="936">
        <v>10</v>
      </c>
      <c r="D255" s="937">
        <v>46084</v>
      </c>
      <c r="E255" s="937">
        <v>46096</v>
      </c>
      <c r="F255" s="937">
        <v>46084</v>
      </c>
      <c r="G255" s="937">
        <v>46095</v>
      </c>
      <c r="H255" s="937">
        <v>0</v>
      </c>
      <c r="I255" s="936">
        <v>0</v>
      </c>
      <c r="J255" s="936">
        <v>0</v>
      </c>
      <c r="K255" s="939">
        <v>1</v>
      </c>
      <c r="L255" s="939">
        <v>1</v>
      </c>
      <c r="M255" s="936">
        <v>0</v>
      </c>
      <c r="N255" s="936">
        <v>0</v>
      </c>
      <c r="O255" s="936">
        <v>0</v>
      </c>
      <c r="P255" s="936" t="s">
        <v>364</v>
      </c>
      <c r="Q255" s="936">
        <v>1</v>
      </c>
      <c r="R255" s="936">
        <v>1</v>
      </c>
      <c r="S255" s="936">
        <v>0</v>
      </c>
      <c r="T255" s="936">
        <v>0</v>
      </c>
    </row>
    <row r="256" spans="1:20" outlineLevel="5">
      <c r="A256" s="936" t="s">
        <v>712</v>
      </c>
      <c r="B256" s="936" t="s">
        <v>713</v>
      </c>
      <c r="C256" s="936">
        <v>10</v>
      </c>
      <c r="D256" s="937">
        <v>46084</v>
      </c>
      <c r="E256" s="937">
        <v>46096</v>
      </c>
      <c r="F256" s="937">
        <v>46084</v>
      </c>
      <c r="G256" s="937">
        <v>46095</v>
      </c>
      <c r="H256" s="937">
        <v>0</v>
      </c>
      <c r="I256" s="936">
        <v>0</v>
      </c>
      <c r="J256" s="936">
        <v>0</v>
      </c>
      <c r="K256" s="939">
        <v>1</v>
      </c>
      <c r="L256" s="939">
        <v>1</v>
      </c>
      <c r="M256" s="936">
        <v>0</v>
      </c>
      <c r="N256" s="936">
        <v>0</v>
      </c>
      <c r="O256" s="936">
        <v>0</v>
      </c>
      <c r="P256" s="936" t="s">
        <v>364</v>
      </c>
      <c r="Q256" s="936">
        <v>1</v>
      </c>
      <c r="R256" s="936">
        <v>1</v>
      </c>
      <c r="S256" s="936">
        <v>0</v>
      </c>
      <c r="T256" s="936">
        <v>0</v>
      </c>
    </row>
    <row r="257" spans="1:20" outlineLevel="5">
      <c r="A257" s="936" t="s">
        <v>690</v>
      </c>
      <c r="B257" s="936" t="s">
        <v>691</v>
      </c>
      <c r="C257" s="936">
        <v>4</v>
      </c>
      <c r="D257" s="937">
        <v>46091</v>
      </c>
      <c r="E257" s="937">
        <v>46096</v>
      </c>
      <c r="F257" s="937">
        <v>46091</v>
      </c>
      <c r="G257" s="937">
        <v>46095</v>
      </c>
      <c r="H257" s="937">
        <v>0</v>
      </c>
      <c r="I257" s="936">
        <v>0</v>
      </c>
      <c r="J257" s="936">
        <v>0</v>
      </c>
      <c r="K257" s="939">
        <v>1</v>
      </c>
      <c r="L257" s="939">
        <v>1</v>
      </c>
      <c r="M257" s="936">
        <v>0</v>
      </c>
      <c r="N257" s="936">
        <v>0</v>
      </c>
      <c r="O257" s="936">
        <v>0</v>
      </c>
      <c r="P257" s="936" t="s">
        <v>364</v>
      </c>
      <c r="Q257" s="936">
        <v>1</v>
      </c>
      <c r="R257" s="936">
        <v>1</v>
      </c>
      <c r="S257" s="936">
        <v>0</v>
      </c>
      <c r="T257" s="936">
        <v>0</v>
      </c>
    </row>
    <row r="258" spans="1:20" outlineLevel="5">
      <c r="A258" s="936" t="s">
        <v>698</v>
      </c>
      <c r="B258" s="936" t="s">
        <v>699</v>
      </c>
      <c r="C258" s="936">
        <v>4</v>
      </c>
      <c r="D258" s="937">
        <v>46091</v>
      </c>
      <c r="E258" s="937">
        <v>46096</v>
      </c>
      <c r="F258" s="937">
        <v>46091</v>
      </c>
      <c r="G258" s="937">
        <v>46095</v>
      </c>
      <c r="H258" s="937">
        <v>0</v>
      </c>
      <c r="I258" s="936">
        <v>0</v>
      </c>
      <c r="J258" s="936">
        <v>0</v>
      </c>
      <c r="K258" s="939">
        <v>1</v>
      </c>
      <c r="L258" s="939">
        <v>1</v>
      </c>
      <c r="M258" s="936">
        <v>0</v>
      </c>
      <c r="N258" s="936">
        <v>0</v>
      </c>
      <c r="O258" s="936">
        <v>0</v>
      </c>
      <c r="P258" s="936" t="s">
        <v>364</v>
      </c>
      <c r="Q258" s="936">
        <v>1</v>
      </c>
      <c r="R258" s="936">
        <v>1</v>
      </c>
      <c r="S258" s="936">
        <v>0</v>
      </c>
      <c r="T258" s="936">
        <v>0</v>
      </c>
    </row>
    <row r="259" spans="1:20" outlineLevel="5">
      <c r="A259" s="936" t="s">
        <v>700</v>
      </c>
      <c r="B259" s="936" t="s">
        <v>701</v>
      </c>
      <c r="C259" s="936">
        <v>4</v>
      </c>
      <c r="D259" s="937">
        <v>46091</v>
      </c>
      <c r="E259" s="937">
        <v>46096</v>
      </c>
      <c r="F259" s="937">
        <v>46091</v>
      </c>
      <c r="G259" s="937">
        <v>46095</v>
      </c>
      <c r="H259" s="937">
        <v>0</v>
      </c>
      <c r="I259" s="936">
        <v>0</v>
      </c>
      <c r="J259" s="936">
        <v>0</v>
      </c>
      <c r="K259" s="939">
        <v>1</v>
      </c>
      <c r="L259" s="939">
        <v>1</v>
      </c>
      <c r="M259" s="936">
        <v>0</v>
      </c>
      <c r="N259" s="936">
        <v>0</v>
      </c>
      <c r="O259" s="936">
        <v>0</v>
      </c>
      <c r="P259" s="936" t="s">
        <v>364</v>
      </c>
      <c r="Q259" s="936">
        <v>1</v>
      </c>
      <c r="R259" s="936">
        <v>1</v>
      </c>
      <c r="S259" s="936">
        <v>0</v>
      </c>
      <c r="T259" s="936">
        <v>0</v>
      </c>
    </row>
    <row r="260" spans="1:20" outlineLevel="5">
      <c r="A260" s="936" t="s">
        <v>706</v>
      </c>
      <c r="B260" s="936" t="s">
        <v>707</v>
      </c>
      <c r="C260" s="936">
        <v>4</v>
      </c>
      <c r="D260" s="937">
        <v>46091</v>
      </c>
      <c r="E260" s="937">
        <v>46096</v>
      </c>
      <c r="F260" s="937">
        <v>46091</v>
      </c>
      <c r="G260" s="937">
        <v>46095</v>
      </c>
      <c r="H260" s="937">
        <v>0</v>
      </c>
      <c r="I260" s="936">
        <v>0</v>
      </c>
      <c r="J260" s="936">
        <v>0</v>
      </c>
      <c r="K260" s="939">
        <v>1</v>
      </c>
      <c r="L260" s="939">
        <v>1</v>
      </c>
      <c r="M260" s="936">
        <v>0</v>
      </c>
      <c r="N260" s="936">
        <v>0</v>
      </c>
      <c r="O260" s="936">
        <v>0</v>
      </c>
      <c r="P260" s="936" t="s">
        <v>364</v>
      </c>
      <c r="Q260" s="936">
        <v>1</v>
      </c>
      <c r="R260" s="936">
        <v>1</v>
      </c>
      <c r="S260" s="936">
        <v>0</v>
      </c>
      <c r="T260" s="936">
        <v>0</v>
      </c>
    </row>
    <row r="261" spans="1:20" outlineLevel="5">
      <c r="A261" s="936" t="s">
        <v>708</v>
      </c>
      <c r="B261" s="936" t="s">
        <v>709</v>
      </c>
      <c r="C261" s="936">
        <v>4</v>
      </c>
      <c r="D261" s="937">
        <v>46091</v>
      </c>
      <c r="E261" s="937">
        <v>46096</v>
      </c>
      <c r="F261" s="937">
        <v>46091</v>
      </c>
      <c r="G261" s="937">
        <v>46095</v>
      </c>
      <c r="H261" s="937">
        <v>0</v>
      </c>
      <c r="I261" s="936">
        <v>0</v>
      </c>
      <c r="J261" s="936">
        <v>0</v>
      </c>
      <c r="K261" s="939">
        <v>1</v>
      </c>
      <c r="L261" s="939">
        <v>1</v>
      </c>
      <c r="M261" s="936">
        <v>0</v>
      </c>
      <c r="N261" s="936">
        <v>0</v>
      </c>
      <c r="O261" s="936">
        <v>0</v>
      </c>
      <c r="P261" s="936" t="s">
        <v>364</v>
      </c>
      <c r="Q261" s="936">
        <v>1</v>
      </c>
      <c r="R261" s="936">
        <v>1</v>
      </c>
      <c r="S261" s="936">
        <v>0</v>
      </c>
      <c r="T261" s="936">
        <v>0</v>
      </c>
    </row>
    <row r="262" spans="1:20" outlineLevel="5">
      <c r="A262" s="936" t="s">
        <v>692</v>
      </c>
      <c r="B262" s="936" t="s">
        <v>693</v>
      </c>
      <c r="C262" s="936">
        <v>4</v>
      </c>
      <c r="D262" s="937">
        <v>46091</v>
      </c>
      <c r="E262" s="937">
        <v>46096</v>
      </c>
      <c r="F262" s="937">
        <v>46091</v>
      </c>
      <c r="G262" s="937">
        <v>46095</v>
      </c>
      <c r="H262" s="937">
        <v>0</v>
      </c>
      <c r="I262" s="936">
        <v>0</v>
      </c>
      <c r="J262" s="936">
        <v>0</v>
      </c>
      <c r="K262" s="939">
        <v>1</v>
      </c>
      <c r="L262" s="939">
        <v>1</v>
      </c>
      <c r="M262" s="936">
        <v>0</v>
      </c>
      <c r="N262" s="936">
        <v>0</v>
      </c>
      <c r="O262" s="936">
        <v>0</v>
      </c>
      <c r="P262" s="936" t="s">
        <v>364</v>
      </c>
      <c r="Q262" s="936">
        <v>1</v>
      </c>
      <c r="R262" s="936">
        <v>1</v>
      </c>
      <c r="S262" s="936">
        <v>0</v>
      </c>
      <c r="T262" s="936">
        <v>0</v>
      </c>
    </row>
    <row r="263" spans="1:20" outlineLevel="5">
      <c r="A263" s="936" t="s">
        <v>694</v>
      </c>
      <c r="B263" s="936" t="s">
        <v>695</v>
      </c>
      <c r="C263" s="936">
        <v>4</v>
      </c>
      <c r="D263" s="937">
        <v>46091</v>
      </c>
      <c r="E263" s="937">
        <v>46096</v>
      </c>
      <c r="F263" s="937">
        <v>46091</v>
      </c>
      <c r="G263" s="937">
        <v>46095</v>
      </c>
      <c r="H263" s="937">
        <v>0</v>
      </c>
      <c r="I263" s="936">
        <v>0</v>
      </c>
      <c r="J263" s="936">
        <v>0</v>
      </c>
      <c r="K263" s="939">
        <v>1</v>
      </c>
      <c r="L263" s="939">
        <v>1</v>
      </c>
      <c r="M263" s="936">
        <v>0</v>
      </c>
      <c r="N263" s="936">
        <v>0</v>
      </c>
      <c r="O263" s="936">
        <v>0</v>
      </c>
      <c r="P263" s="936" t="s">
        <v>364</v>
      </c>
      <c r="Q263" s="936">
        <v>1</v>
      </c>
      <c r="R263" s="936">
        <v>1</v>
      </c>
      <c r="S263" s="936">
        <v>0</v>
      </c>
      <c r="T263" s="936">
        <v>0</v>
      </c>
    </row>
    <row r="264" spans="1:20" outlineLevel="5">
      <c r="A264" s="936" t="s">
        <v>696</v>
      </c>
      <c r="B264" s="936" t="s">
        <v>697</v>
      </c>
      <c r="C264" s="936">
        <v>4</v>
      </c>
      <c r="D264" s="937">
        <v>46091</v>
      </c>
      <c r="E264" s="937">
        <v>46096</v>
      </c>
      <c r="F264" s="937">
        <v>46091</v>
      </c>
      <c r="G264" s="937">
        <v>46095</v>
      </c>
      <c r="H264" s="937">
        <v>0</v>
      </c>
      <c r="I264" s="936">
        <v>0</v>
      </c>
      <c r="J264" s="936">
        <v>0</v>
      </c>
      <c r="K264" s="939">
        <v>1</v>
      </c>
      <c r="L264" s="939">
        <v>1</v>
      </c>
      <c r="M264" s="936">
        <v>0</v>
      </c>
      <c r="N264" s="936">
        <v>0</v>
      </c>
      <c r="O264" s="936">
        <v>0</v>
      </c>
      <c r="P264" s="936" t="s">
        <v>364</v>
      </c>
      <c r="Q264" s="936">
        <v>1</v>
      </c>
      <c r="R264" s="936">
        <v>1</v>
      </c>
      <c r="S264" s="936">
        <v>0</v>
      </c>
      <c r="T264" s="936">
        <v>0</v>
      </c>
    </row>
    <row r="265" spans="1:20" outlineLevel="4">
      <c r="A265" s="981" t="s">
        <v>630</v>
      </c>
      <c r="B265" s="981"/>
      <c r="C265" s="981">
        <v>11</v>
      </c>
      <c r="D265" s="982">
        <v>46085</v>
      </c>
      <c r="E265" s="982">
        <v>46098</v>
      </c>
      <c r="F265" s="982">
        <v>46085</v>
      </c>
      <c r="G265" s="982">
        <v>46097</v>
      </c>
      <c r="H265" s="982">
        <v>0</v>
      </c>
      <c r="I265" s="981">
        <v>0</v>
      </c>
      <c r="J265" s="981">
        <v>0</v>
      </c>
      <c r="K265" s="984">
        <v>0</v>
      </c>
      <c r="L265" s="984">
        <v>0</v>
      </c>
      <c r="M265" s="981">
        <v>0</v>
      </c>
      <c r="N265" s="981">
        <v>0</v>
      </c>
      <c r="O265" s="981">
        <v>0</v>
      </c>
      <c r="P265" s="981"/>
      <c r="Q265" s="981">
        <v>3</v>
      </c>
      <c r="R265" s="981">
        <v>3</v>
      </c>
      <c r="S265" s="981">
        <v>0</v>
      </c>
      <c r="T265" s="981">
        <v>0</v>
      </c>
    </row>
    <row r="266" spans="1:20" outlineLevel="5">
      <c r="A266" s="936" t="s">
        <v>716</v>
      </c>
      <c r="B266" s="936" t="s">
        <v>717</v>
      </c>
      <c r="C266" s="936">
        <v>11</v>
      </c>
      <c r="D266" s="937">
        <v>46085</v>
      </c>
      <c r="E266" s="937">
        <v>46098</v>
      </c>
      <c r="F266" s="937">
        <v>46085</v>
      </c>
      <c r="G266" s="937">
        <v>46097</v>
      </c>
      <c r="H266" s="937">
        <v>0</v>
      </c>
      <c r="I266" s="936">
        <v>0</v>
      </c>
      <c r="J266" s="936">
        <v>0</v>
      </c>
      <c r="K266" s="939">
        <v>1</v>
      </c>
      <c r="L266" s="939">
        <v>1</v>
      </c>
      <c r="M266" s="936">
        <v>0</v>
      </c>
      <c r="N266" s="936">
        <v>0</v>
      </c>
      <c r="O266" s="936">
        <v>0</v>
      </c>
      <c r="P266" s="936" t="s">
        <v>364</v>
      </c>
      <c r="Q266" s="936">
        <v>1</v>
      </c>
      <c r="R266" s="936">
        <v>1</v>
      </c>
      <c r="S266" s="936">
        <v>0</v>
      </c>
      <c r="T266" s="936">
        <v>0</v>
      </c>
    </row>
    <row r="267" spans="1:20" outlineLevel="5">
      <c r="A267" s="936" t="s">
        <v>718</v>
      </c>
      <c r="B267" s="936" t="s">
        <v>719</v>
      </c>
      <c r="C267" s="936">
        <v>11</v>
      </c>
      <c r="D267" s="937">
        <v>46085</v>
      </c>
      <c r="E267" s="937">
        <v>46098</v>
      </c>
      <c r="F267" s="937">
        <v>46085</v>
      </c>
      <c r="G267" s="937">
        <v>46097</v>
      </c>
      <c r="H267" s="937">
        <v>0</v>
      </c>
      <c r="I267" s="936">
        <v>0</v>
      </c>
      <c r="J267" s="936">
        <v>0</v>
      </c>
      <c r="K267" s="939">
        <v>1</v>
      </c>
      <c r="L267" s="939">
        <v>1</v>
      </c>
      <c r="M267" s="936">
        <v>0</v>
      </c>
      <c r="N267" s="936">
        <v>0</v>
      </c>
      <c r="O267" s="936">
        <v>0</v>
      </c>
      <c r="P267" s="936" t="s">
        <v>364</v>
      </c>
      <c r="Q267" s="936">
        <v>1</v>
      </c>
      <c r="R267" s="936">
        <v>1</v>
      </c>
      <c r="S267" s="936">
        <v>0</v>
      </c>
      <c r="T267" s="936">
        <v>0</v>
      </c>
    </row>
    <row r="268" spans="1:20" outlineLevel="5">
      <c r="A268" s="936" t="s">
        <v>714</v>
      </c>
      <c r="B268" s="936" t="s">
        <v>715</v>
      </c>
      <c r="C268" s="936">
        <v>8</v>
      </c>
      <c r="D268" s="937">
        <v>46089</v>
      </c>
      <c r="E268" s="937">
        <v>46098</v>
      </c>
      <c r="F268" s="937">
        <v>46089</v>
      </c>
      <c r="G268" s="937">
        <v>46097</v>
      </c>
      <c r="H268" s="937">
        <v>0</v>
      </c>
      <c r="I268" s="936">
        <v>0</v>
      </c>
      <c r="J268" s="936">
        <v>0</v>
      </c>
      <c r="K268" s="939">
        <v>1</v>
      </c>
      <c r="L268" s="939">
        <v>1</v>
      </c>
      <c r="M268" s="936">
        <v>0</v>
      </c>
      <c r="N268" s="936">
        <v>0</v>
      </c>
      <c r="O268" s="936">
        <v>0</v>
      </c>
      <c r="P268" s="936" t="s">
        <v>364</v>
      </c>
      <c r="Q268" s="936">
        <v>1</v>
      </c>
      <c r="R268" s="936">
        <v>1</v>
      </c>
      <c r="S268" s="936">
        <v>0</v>
      </c>
      <c r="T268" s="936">
        <v>0</v>
      </c>
    </row>
    <row r="269" spans="1:20" outlineLevel="4">
      <c r="A269" s="981" t="s">
        <v>720</v>
      </c>
      <c r="B269" s="981"/>
      <c r="C269" s="981">
        <v>19</v>
      </c>
      <c r="D269" s="982">
        <v>46076</v>
      </c>
      <c r="E269" s="982">
        <v>46098</v>
      </c>
      <c r="F269" s="982">
        <v>46076</v>
      </c>
      <c r="G269" s="982">
        <v>46097</v>
      </c>
      <c r="H269" s="982">
        <v>0</v>
      </c>
      <c r="I269" s="981">
        <v>0</v>
      </c>
      <c r="J269" s="981">
        <v>0</v>
      </c>
      <c r="K269" s="984">
        <v>0</v>
      </c>
      <c r="L269" s="984">
        <v>0</v>
      </c>
      <c r="M269" s="981">
        <v>0</v>
      </c>
      <c r="N269" s="981">
        <v>0</v>
      </c>
      <c r="O269" s="981">
        <v>0</v>
      </c>
      <c r="P269" s="981"/>
      <c r="Q269" s="981">
        <v>4</v>
      </c>
      <c r="R269" s="981">
        <v>4</v>
      </c>
      <c r="S269" s="981">
        <v>0</v>
      </c>
      <c r="T269" s="981">
        <v>0</v>
      </c>
    </row>
    <row r="270" spans="1:20" outlineLevel="5">
      <c r="A270" s="936" t="s">
        <v>721</v>
      </c>
      <c r="B270" s="936" t="s">
        <v>722</v>
      </c>
      <c r="C270" s="936">
        <v>19</v>
      </c>
      <c r="D270" s="937">
        <v>46076</v>
      </c>
      <c r="E270" s="937">
        <v>46098</v>
      </c>
      <c r="F270" s="937">
        <v>46076</v>
      </c>
      <c r="G270" s="937">
        <v>46097</v>
      </c>
      <c r="H270" s="937">
        <v>0</v>
      </c>
      <c r="I270" s="936">
        <v>0</v>
      </c>
      <c r="J270" s="936">
        <v>0</v>
      </c>
      <c r="K270" s="939">
        <v>1</v>
      </c>
      <c r="L270" s="939">
        <v>1</v>
      </c>
      <c r="M270" s="936">
        <v>0</v>
      </c>
      <c r="N270" s="936">
        <v>0</v>
      </c>
      <c r="O270" s="936">
        <v>0</v>
      </c>
      <c r="P270" s="936" t="s">
        <v>364</v>
      </c>
      <c r="Q270" s="936">
        <v>1</v>
      </c>
      <c r="R270" s="936">
        <v>1</v>
      </c>
      <c r="S270" s="936">
        <v>0</v>
      </c>
      <c r="T270" s="936">
        <v>0</v>
      </c>
    </row>
    <row r="271" spans="1:20" outlineLevel="5">
      <c r="A271" s="936" t="s">
        <v>723</v>
      </c>
      <c r="B271" s="936" t="s">
        <v>724</v>
      </c>
      <c r="C271" s="936">
        <v>15</v>
      </c>
      <c r="D271" s="937">
        <v>46081</v>
      </c>
      <c r="E271" s="937">
        <v>46098</v>
      </c>
      <c r="F271" s="937">
        <v>46081</v>
      </c>
      <c r="G271" s="937">
        <v>46097</v>
      </c>
      <c r="H271" s="937">
        <v>0</v>
      </c>
      <c r="I271" s="936">
        <v>0</v>
      </c>
      <c r="J271" s="936">
        <v>0</v>
      </c>
      <c r="K271" s="939">
        <v>1</v>
      </c>
      <c r="L271" s="939">
        <v>1</v>
      </c>
      <c r="M271" s="936">
        <v>0</v>
      </c>
      <c r="N271" s="936">
        <v>0</v>
      </c>
      <c r="O271" s="936">
        <v>0</v>
      </c>
      <c r="P271" s="936" t="s">
        <v>364</v>
      </c>
      <c r="Q271" s="936">
        <v>1</v>
      </c>
      <c r="R271" s="936">
        <v>1</v>
      </c>
      <c r="S271" s="936">
        <v>0</v>
      </c>
      <c r="T271" s="936">
        <v>0</v>
      </c>
    </row>
    <row r="272" spans="1:20" outlineLevel="5">
      <c r="A272" s="936" t="s">
        <v>725</v>
      </c>
      <c r="B272" s="936" t="s">
        <v>726</v>
      </c>
      <c r="C272" s="936">
        <v>11</v>
      </c>
      <c r="D272" s="937">
        <v>46085</v>
      </c>
      <c r="E272" s="937">
        <v>46098</v>
      </c>
      <c r="F272" s="937">
        <v>46085</v>
      </c>
      <c r="G272" s="937">
        <v>46097</v>
      </c>
      <c r="H272" s="937">
        <v>0</v>
      </c>
      <c r="I272" s="936">
        <v>0</v>
      </c>
      <c r="J272" s="936">
        <v>0</v>
      </c>
      <c r="K272" s="939">
        <v>1</v>
      </c>
      <c r="L272" s="939">
        <v>1</v>
      </c>
      <c r="M272" s="936">
        <v>0</v>
      </c>
      <c r="N272" s="936">
        <v>0</v>
      </c>
      <c r="O272" s="936">
        <v>0</v>
      </c>
      <c r="P272" s="936" t="s">
        <v>364</v>
      </c>
      <c r="Q272" s="936">
        <v>1</v>
      </c>
      <c r="R272" s="936">
        <v>1</v>
      </c>
      <c r="S272" s="936">
        <v>0</v>
      </c>
      <c r="T272" s="936">
        <v>0</v>
      </c>
    </row>
    <row r="273" spans="1:20" outlineLevel="5">
      <c r="A273" s="936" t="s">
        <v>727</v>
      </c>
      <c r="B273" s="936" t="s">
        <v>728</v>
      </c>
      <c r="C273" s="936">
        <v>11</v>
      </c>
      <c r="D273" s="937">
        <v>46085</v>
      </c>
      <c r="E273" s="937">
        <v>46098</v>
      </c>
      <c r="F273" s="937">
        <v>46085</v>
      </c>
      <c r="G273" s="937">
        <v>46097</v>
      </c>
      <c r="H273" s="937">
        <v>0</v>
      </c>
      <c r="I273" s="936">
        <v>0</v>
      </c>
      <c r="J273" s="936">
        <v>0</v>
      </c>
      <c r="K273" s="939">
        <v>1</v>
      </c>
      <c r="L273" s="939">
        <v>1</v>
      </c>
      <c r="M273" s="936">
        <v>0</v>
      </c>
      <c r="N273" s="936">
        <v>0</v>
      </c>
      <c r="O273" s="936">
        <v>0</v>
      </c>
      <c r="P273" s="936" t="s">
        <v>364</v>
      </c>
      <c r="Q273" s="936">
        <v>1</v>
      </c>
      <c r="R273" s="936">
        <v>1</v>
      </c>
      <c r="S273" s="936">
        <v>0</v>
      </c>
      <c r="T273" s="936">
        <v>0</v>
      </c>
    </row>
    <row r="274" spans="1:20" outlineLevel="4">
      <c r="A274" s="981" t="s">
        <v>635</v>
      </c>
      <c r="B274" s="981"/>
      <c r="C274" s="981">
        <v>4</v>
      </c>
      <c r="D274" s="982">
        <v>46093</v>
      </c>
      <c r="E274" s="982">
        <v>46098</v>
      </c>
      <c r="F274" s="982">
        <v>46093</v>
      </c>
      <c r="G274" s="982">
        <v>46097</v>
      </c>
      <c r="H274" s="982">
        <v>0</v>
      </c>
      <c r="I274" s="981">
        <v>0</v>
      </c>
      <c r="J274" s="981">
        <v>0</v>
      </c>
      <c r="K274" s="984">
        <v>0</v>
      </c>
      <c r="L274" s="984">
        <v>0</v>
      </c>
      <c r="M274" s="981">
        <v>0</v>
      </c>
      <c r="N274" s="981">
        <v>0</v>
      </c>
      <c r="O274" s="981">
        <v>0</v>
      </c>
      <c r="P274" s="981"/>
      <c r="Q274" s="981">
        <v>3</v>
      </c>
      <c r="R274" s="981">
        <v>3</v>
      </c>
      <c r="S274" s="981">
        <v>0</v>
      </c>
      <c r="T274" s="981">
        <v>0</v>
      </c>
    </row>
    <row r="275" spans="1:20" outlineLevel="5">
      <c r="A275" s="936" t="s">
        <v>729</v>
      </c>
      <c r="B275" s="936" t="s">
        <v>730</v>
      </c>
      <c r="C275" s="936">
        <v>4</v>
      </c>
      <c r="D275" s="937">
        <v>46093</v>
      </c>
      <c r="E275" s="937">
        <v>46098</v>
      </c>
      <c r="F275" s="937">
        <v>46093</v>
      </c>
      <c r="G275" s="937">
        <v>46097</v>
      </c>
      <c r="H275" s="937">
        <v>0</v>
      </c>
      <c r="I275" s="936">
        <v>0</v>
      </c>
      <c r="J275" s="936">
        <v>0</v>
      </c>
      <c r="K275" s="939">
        <v>1</v>
      </c>
      <c r="L275" s="939">
        <v>1</v>
      </c>
      <c r="M275" s="936">
        <v>0</v>
      </c>
      <c r="N275" s="936">
        <v>0</v>
      </c>
      <c r="O275" s="936">
        <v>0</v>
      </c>
      <c r="P275" s="936" t="s">
        <v>364</v>
      </c>
      <c r="Q275" s="936">
        <v>1</v>
      </c>
      <c r="R275" s="936">
        <v>1</v>
      </c>
      <c r="S275" s="936">
        <v>0</v>
      </c>
      <c r="T275" s="936">
        <v>0</v>
      </c>
    </row>
    <row r="276" spans="1:20" outlineLevel="5">
      <c r="A276" s="936" t="s">
        <v>731</v>
      </c>
      <c r="B276" s="936" t="s">
        <v>732</v>
      </c>
      <c r="C276" s="936">
        <v>4</v>
      </c>
      <c r="D276" s="937">
        <v>46093</v>
      </c>
      <c r="E276" s="937">
        <v>46098</v>
      </c>
      <c r="F276" s="937">
        <v>46093</v>
      </c>
      <c r="G276" s="937">
        <v>46097</v>
      </c>
      <c r="H276" s="937">
        <v>0</v>
      </c>
      <c r="I276" s="936">
        <v>0</v>
      </c>
      <c r="J276" s="936">
        <v>0</v>
      </c>
      <c r="K276" s="939">
        <v>1</v>
      </c>
      <c r="L276" s="939">
        <v>1</v>
      </c>
      <c r="M276" s="936">
        <v>0</v>
      </c>
      <c r="N276" s="936">
        <v>0</v>
      </c>
      <c r="O276" s="936">
        <v>0</v>
      </c>
      <c r="P276" s="936" t="s">
        <v>364</v>
      </c>
      <c r="Q276" s="936">
        <v>1</v>
      </c>
      <c r="R276" s="936">
        <v>1</v>
      </c>
      <c r="S276" s="936">
        <v>0</v>
      </c>
      <c r="T276" s="936">
        <v>0</v>
      </c>
    </row>
    <row r="277" spans="1:20" outlineLevel="5">
      <c r="A277" s="936" t="s">
        <v>733</v>
      </c>
      <c r="B277" s="936" t="s">
        <v>734</v>
      </c>
      <c r="C277" s="936">
        <v>4</v>
      </c>
      <c r="D277" s="937">
        <v>46093</v>
      </c>
      <c r="E277" s="937">
        <v>46098</v>
      </c>
      <c r="F277" s="937">
        <v>46093</v>
      </c>
      <c r="G277" s="937">
        <v>46097</v>
      </c>
      <c r="H277" s="937">
        <v>0</v>
      </c>
      <c r="I277" s="936">
        <v>0</v>
      </c>
      <c r="J277" s="936">
        <v>0</v>
      </c>
      <c r="K277" s="939">
        <v>1</v>
      </c>
      <c r="L277" s="939">
        <v>1</v>
      </c>
      <c r="M277" s="936">
        <v>0</v>
      </c>
      <c r="N277" s="936">
        <v>0</v>
      </c>
      <c r="O277" s="936">
        <v>0</v>
      </c>
      <c r="P277" s="936" t="s">
        <v>364</v>
      </c>
      <c r="Q277" s="936">
        <v>1</v>
      </c>
      <c r="R277" s="936">
        <v>1</v>
      </c>
      <c r="S277" s="936">
        <v>0</v>
      </c>
      <c r="T277" s="936">
        <v>0</v>
      </c>
    </row>
    <row r="278" spans="1:20" outlineLevel="4">
      <c r="A278" s="981" t="s">
        <v>640</v>
      </c>
      <c r="B278" s="981"/>
      <c r="C278" s="981">
        <v>17</v>
      </c>
      <c r="D278" s="982">
        <v>46078</v>
      </c>
      <c r="E278" s="982">
        <v>46098</v>
      </c>
      <c r="F278" s="982">
        <v>46078</v>
      </c>
      <c r="G278" s="982">
        <v>46097</v>
      </c>
      <c r="H278" s="982">
        <v>0</v>
      </c>
      <c r="I278" s="981">
        <v>0</v>
      </c>
      <c r="J278" s="981">
        <v>0</v>
      </c>
      <c r="K278" s="984">
        <v>0</v>
      </c>
      <c r="L278" s="984">
        <v>0</v>
      </c>
      <c r="M278" s="981">
        <v>0</v>
      </c>
      <c r="N278" s="981">
        <v>0</v>
      </c>
      <c r="O278" s="981">
        <v>0</v>
      </c>
      <c r="P278" s="981"/>
      <c r="Q278" s="981">
        <v>2</v>
      </c>
      <c r="R278" s="981">
        <v>2</v>
      </c>
      <c r="S278" s="981">
        <v>0</v>
      </c>
      <c r="T278" s="981">
        <v>0</v>
      </c>
    </row>
    <row r="279" spans="1:20" outlineLevel="5">
      <c r="A279" s="936" t="s">
        <v>735</v>
      </c>
      <c r="B279" s="936" t="s">
        <v>736</v>
      </c>
      <c r="C279" s="936">
        <v>17</v>
      </c>
      <c r="D279" s="937">
        <v>46078</v>
      </c>
      <c r="E279" s="937">
        <v>46098</v>
      </c>
      <c r="F279" s="937">
        <v>46078</v>
      </c>
      <c r="G279" s="937">
        <v>46097</v>
      </c>
      <c r="H279" s="937">
        <v>0</v>
      </c>
      <c r="I279" s="936">
        <v>0</v>
      </c>
      <c r="J279" s="936">
        <v>0</v>
      </c>
      <c r="K279" s="939">
        <v>1</v>
      </c>
      <c r="L279" s="939">
        <v>1</v>
      </c>
      <c r="M279" s="936">
        <v>0</v>
      </c>
      <c r="N279" s="936">
        <v>0</v>
      </c>
      <c r="O279" s="936">
        <v>0</v>
      </c>
      <c r="P279" s="936" t="s">
        <v>364</v>
      </c>
      <c r="Q279" s="936">
        <v>1</v>
      </c>
      <c r="R279" s="936">
        <v>1</v>
      </c>
      <c r="S279" s="936">
        <v>0</v>
      </c>
      <c r="T279" s="936">
        <v>0</v>
      </c>
    </row>
    <row r="280" spans="1:20" outlineLevel="5">
      <c r="A280" s="936" t="s">
        <v>737</v>
      </c>
      <c r="B280" s="936" t="s">
        <v>738</v>
      </c>
      <c r="C280" s="936">
        <v>12</v>
      </c>
      <c r="D280" s="937">
        <v>46084</v>
      </c>
      <c r="E280" s="937">
        <v>46098</v>
      </c>
      <c r="F280" s="937">
        <v>46084</v>
      </c>
      <c r="G280" s="937">
        <v>46097</v>
      </c>
      <c r="H280" s="937">
        <v>0</v>
      </c>
      <c r="I280" s="936">
        <v>0</v>
      </c>
      <c r="J280" s="936">
        <v>0</v>
      </c>
      <c r="K280" s="939">
        <v>1</v>
      </c>
      <c r="L280" s="939">
        <v>1</v>
      </c>
      <c r="M280" s="936">
        <v>0</v>
      </c>
      <c r="N280" s="936">
        <v>0</v>
      </c>
      <c r="O280" s="936">
        <v>0</v>
      </c>
      <c r="P280" s="936" t="s">
        <v>364</v>
      </c>
      <c r="Q280" s="936">
        <v>1</v>
      </c>
      <c r="R280" s="936">
        <v>1</v>
      </c>
      <c r="S280" s="936">
        <v>0</v>
      </c>
      <c r="T280" s="936">
        <v>0</v>
      </c>
    </row>
    <row r="281" spans="1:20" outlineLevel="4">
      <c r="A281" s="981" t="s">
        <v>645</v>
      </c>
      <c r="B281" s="981"/>
      <c r="C281" s="981">
        <v>4</v>
      </c>
      <c r="D281" s="982">
        <v>46093</v>
      </c>
      <c r="E281" s="982">
        <v>46098</v>
      </c>
      <c r="F281" s="982">
        <v>46093</v>
      </c>
      <c r="G281" s="982">
        <v>46097</v>
      </c>
      <c r="H281" s="982">
        <v>0</v>
      </c>
      <c r="I281" s="981">
        <v>0</v>
      </c>
      <c r="J281" s="981">
        <v>0</v>
      </c>
      <c r="K281" s="984">
        <v>0</v>
      </c>
      <c r="L281" s="984">
        <v>0</v>
      </c>
      <c r="M281" s="981">
        <v>0</v>
      </c>
      <c r="N281" s="981">
        <v>0</v>
      </c>
      <c r="O281" s="981">
        <v>0</v>
      </c>
      <c r="P281" s="981"/>
      <c r="Q281" s="981">
        <v>1</v>
      </c>
      <c r="R281" s="981">
        <v>1</v>
      </c>
      <c r="S281" s="981">
        <v>0</v>
      </c>
      <c r="T281" s="981">
        <v>0</v>
      </c>
    </row>
    <row r="282" spans="1:20" outlineLevel="5">
      <c r="A282" s="936" t="s">
        <v>739</v>
      </c>
      <c r="B282" s="936" t="s">
        <v>740</v>
      </c>
      <c r="C282" s="936">
        <v>4</v>
      </c>
      <c r="D282" s="937">
        <v>46093</v>
      </c>
      <c r="E282" s="937">
        <v>46098</v>
      </c>
      <c r="F282" s="937">
        <v>46093</v>
      </c>
      <c r="G282" s="937">
        <v>46097</v>
      </c>
      <c r="H282" s="937">
        <v>0</v>
      </c>
      <c r="I282" s="936">
        <v>0</v>
      </c>
      <c r="J282" s="936">
        <v>0</v>
      </c>
      <c r="K282" s="939">
        <v>1</v>
      </c>
      <c r="L282" s="939">
        <v>1</v>
      </c>
      <c r="M282" s="936">
        <v>0</v>
      </c>
      <c r="N282" s="936">
        <v>0</v>
      </c>
      <c r="O282" s="936">
        <v>0</v>
      </c>
      <c r="P282" s="936" t="s">
        <v>364</v>
      </c>
      <c r="Q282" s="936">
        <v>1</v>
      </c>
      <c r="R282" s="936">
        <v>1</v>
      </c>
      <c r="S282" s="936">
        <v>0</v>
      </c>
      <c r="T282" s="936">
        <v>0</v>
      </c>
    </row>
    <row r="283" spans="1:20" outlineLevel="4">
      <c r="A283" s="981" t="s">
        <v>741</v>
      </c>
      <c r="B283" s="981"/>
      <c r="C283" s="981">
        <v>4</v>
      </c>
      <c r="D283" s="982">
        <v>46093</v>
      </c>
      <c r="E283" s="982">
        <v>46098</v>
      </c>
      <c r="F283" s="982">
        <v>46093</v>
      </c>
      <c r="G283" s="982">
        <v>46097</v>
      </c>
      <c r="H283" s="982">
        <v>0</v>
      </c>
      <c r="I283" s="981">
        <v>0</v>
      </c>
      <c r="J283" s="981">
        <v>0</v>
      </c>
      <c r="K283" s="984">
        <v>0</v>
      </c>
      <c r="L283" s="984">
        <v>0</v>
      </c>
      <c r="M283" s="981">
        <v>0</v>
      </c>
      <c r="N283" s="981">
        <v>0</v>
      </c>
      <c r="O283" s="981">
        <v>0</v>
      </c>
      <c r="P283" s="981"/>
      <c r="Q283" s="981">
        <v>1</v>
      </c>
      <c r="R283" s="981">
        <v>1</v>
      </c>
      <c r="S283" s="981">
        <v>0</v>
      </c>
      <c r="T283" s="981">
        <v>0</v>
      </c>
    </row>
    <row r="284" spans="1:20" outlineLevel="5">
      <c r="A284" s="936" t="s">
        <v>742</v>
      </c>
      <c r="B284" s="936" t="s">
        <v>743</v>
      </c>
      <c r="C284" s="936">
        <v>4</v>
      </c>
      <c r="D284" s="937">
        <v>46093</v>
      </c>
      <c r="E284" s="937">
        <v>46098</v>
      </c>
      <c r="F284" s="937">
        <v>46093</v>
      </c>
      <c r="G284" s="937">
        <v>46097</v>
      </c>
      <c r="H284" s="937">
        <v>0</v>
      </c>
      <c r="I284" s="936">
        <v>0</v>
      </c>
      <c r="J284" s="936">
        <v>0</v>
      </c>
      <c r="K284" s="939">
        <v>1</v>
      </c>
      <c r="L284" s="939">
        <v>1</v>
      </c>
      <c r="M284" s="936">
        <v>0</v>
      </c>
      <c r="N284" s="936">
        <v>0</v>
      </c>
      <c r="O284" s="936">
        <v>0</v>
      </c>
      <c r="P284" s="936" t="s">
        <v>364</v>
      </c>
      <c r="Q284" s="936">
        <v>1</v>
      </c>
      <c r="R284" s="936">
        <v>1</v>
      </c>
      <c r="S284" s="936">
        <v>0</v>
      </c>
      <c r="T284" s="936">
        <v>0</v>
      </c>
    </row>
    <row r="285" spans="1:20" outlineLevel="2">
      <c r="A285" s="959" t="s">
        <v>744</v>
      </c>
      <c r="B285" s="959"/>
      <c r="C285" s="959">
        <v>118</v>
      </c>
      <c r="D285" s="960">
        <v>46074</v>
      </c>
      <c r="E285" s="960">
        <v>46221</v>
      </c>
      <c r="F285" s="960">
        <v>46074</v>
      </c>
      <c r="G285" s="960">
        <v>46296</v>
      </c>
      <c r="H285" s="961">
        <v>526126.19999999995</v>
      </c>
      <c r="I285" s="961">
        <v>526126.19999999995</v>
      </c>
      <c r="J285" s="961">
        <v>526126.19999999995</v>
      </c>
      <c r="K285" s="962">
        <v>1</v>
      </c>
      <c r="L285" s="962">
        <v>1</v>
      </c>
      <c r="M285" s="961">
        <v>0</v>
      </c>
      <c r="N285" s="959">
        <v>0</v>
      </c>
      <c r="O285" s="959">
        <v>0</v>
      </c>
      <c r="P285" s="961"/>
      <c r="Q285" s="959">
        <v>75</v>
      </c>
      <c r="R285" s="959">
        <v>75</v>
      </c>
      <c r="S285" s="959">
        <v>0</v>
      </c>
      <c r="T285" s="959">
        <v>0</v>
      </c>
    </row>
    <row r="286" spans="1:20" outlineLevel="3">
      <c r="A286" s="967" t="s">
        <v>608</v>
      </c>
      <c r="B286" s="967"/>
      <c r="C286" s="967">
        <v>111</v>
      </c>
      <c r="D286" s="968">
        <v>46083</v>
      </c>
      <c r="E286" s="968">
        <v>46221</v>
      </c>
      <c r="F286" s="968">
        <v>46083</v>
      </c>
      <c r="G286" s="968">
        <v>46296</v>
      </c>
      <c r="H286" s="969">
        <v>358885.26</v>
      </c>
      <c r="I286" s="969">
        <v>358885.26</v>
      </c>
      <c r="J286" s="969">
        <v>358885.26</v>
      </c>
      <c r="K286" s="970">
        <v>1</v>
      </c>
      <c r="L286" s="970">
        <v>1</v>
      </c>
      <c r="M286" s="969">
        <v>0</v>
      </c>
      <c r="N286" s="967">
        <v>0</v>
      </c>
      <c r="O286" s="967">
        <v>0</v>
      </c>
      <c r="P286" s="969"/>
      <c r="Q286" s="967">
        <v>36</v>
      </c>
      <c r="R286" s="967">
        <v>36</v>
      </c>
      <c r="S286" s="967">
        <v>0</v>
      </c>
      <c r="T286" s="967">
        <v>0</v>
      </c>
    </row>
    <row r="287" spans="1:20" outlineLevel="4">
      <c r="A287" s="981" t="s">
        <v>609</v>
      </c>
      <c r="B287" s="981"/>
      <c r="C287" s="981">
        <v>2</v>
      </c>
      <c r="D287" s="982">
        <v>46153</v>
      </c>
      <c r="E287" s="982">
        <v>46154</v>
      </c>
      <c r="F287" s="982">
        <v>46153</v>
      </c>
      <c r="G287" s="982">
        <v>46154</v>
      </c>
      <c r="H287" s="983">
        <v>19812.18</v>
      </c>
      <c r="I287" s="983">
        <v>19812.18</v>
      </c>
      <c r="J287" s="983">
        <v>19812.18</v>
      </c>
      <c r="K287" s="984">
        <v>1</v>
      </c>
      <c r="L287" s="984">
        <v>1</v>
      </c>
      <c r="M287" s="983">
        <v>0</v>
      </c>
      <c r="N287" s="981">
        <v>0</v>
      </c>
      <c r="O287" s="981">
        <v>0</v>
      </c>
      <c r="P287" s="983"/>
      <c r="Q287" s="981">
        <v>3</v>
      </c>
      <c r="R287" s="981">
        <v>3</v>
      </c>
      <c r="S287" s="981">
        <v>0</v>
      </c>
      <c r="T287" s="981">
        <v>0</v>
      </c>
    </row>
    <row r="288" spans="1:20" outlineLevel="5">
      <c r="A288" s="936" t="s">
        <v>746</v>
      </c>
      <c r="B288" s="936" t="s">
        <v>613</v>
      </c>
      <c r="C288" s="936">
        <v>2</v>
      </c>
      <c r="D288" s="937">
        <v>46153</v>
      </c>
      <c r="E288" s="937">
        <v>46154</v>
      </c>
      <c r="F288" s="937">
        <v>46153</v>
      </c>
      <c r="G288" s="937">
        <v>46154</v>
      </c>
      <c r="H288" s="938">
        <v>4007.97</v>
      </c>
      <c r="I288" s="938">
        <v>4007.97</v>
      </c>
      <c r="J288" s="938">
        <v>4007.97</v>
      </c>
      <c r="K288" s="939">
        <v>1</v>
      </c>
      <c r="L288" s="939">
        <v>1</v>
      </c>
      <c r="M288" s="938">
        <v>0</v>
      </c>
      <c r="N288" s="936">
        <v>0</v>
      </c>
      <c r="O288" s="936">
        <v>0</v>
      </c>
      <c r="P288" s="938" t="s">
        <v>364</v>
      </c>
      <c r="Q288" s="936">
        <v>1</v>
      </c>
      <c r="R288" s="936">
        <v>1</v>
      </c>
      <c r="S288" s="936">
        <v>0</v>
      </c>
      <c r="T288" s="936">
        <v>0</v>
      </c>
    </row>
    <row r="289" spans="1:20" outlineLevel="5">
      <c r="A289" s="936" t="s">
        <v>747</v>
      </c>
      <c r="B289" s="936" t="s">
        <v>615</v>
      </c>
      <c r="C289" s="936">
        <v>2</v>
      </c>
      <c r="D289" s="937">
        <v>46153</v>
      </c>
      <c r="E289" s="937">
        <v>46154</v>
      </c>
      <c r="F289" s="937">
        <v>46153</v>
      </c>
      <c r="G289" s="937">
        <v>46154</v>
      </c>
      <c r="H289" s="938">
        <v>2529.21</v>
      </c>
      <c r="I289" s="938">
        <v>2529.21</v>
      </c>
      <c r="J289" s="938">
        <v>2529.21</v>
      </c>
      <c r="K289" s="939">
        <v>1</v>
      </c>
      <c r="L289" s="939">
        <v>1</v>
      </c>
      <c r="M289" s="938">
        <v>0</v>
      </c>
      <c r="N289" s="936">
        <v>0</v>
      </c>
      <c r="O289" s="936">
        <v>0</v>
      </c>
      <c r="P289" s="938" t="s">
        <v>364</v>
      </c>
      <c r="Q289" s="936">
        <v>1</v>
      </c>
      <c r="R289" s="936">
        <v>1</v>
      </c>
      <c r="S289" s="936">
        <v>0</v>
      </c>
      <c r="T289" s="936">
        <v>0</v>
      </c>
    </row>
    <row r="290" spans="1:20" outlineLevel="5">
      <c r="A290" s="936" t="s">
        <v>745</v>
      </c>
      <c r="B290" s="936" t="s">
        <v>611</v>
      </c>
      <c r="C290" s="936">
        <v>2</v>
      </c>
      <c r="D290" s="937">
        <v>46153</v>
      </c>
      <c r="E290" s="937">
        <v>46154</v>
      </c>
      <c r="F290" s="937">
        <v>46153</v>
      </c>
      <c r="G290" s="937">
        <v>46154</v>
      </c>
      <c r="H290" s="938">
        <v>13275</v>
      </c>
      <c r="I290" s="938">
        <v>13275</v>
      </c>
      <c r="J290" s="938">
        <v>13275</v>
      </c>
      <c r="K290" s="939">
        <v>1</v>
      </c>
      <c r="L290" s="939">
        <v>1</v>
      </c>
      <c r="M290" s="938">
        <v>0</v>
      </c>
      <c r="N290" s="936">
        <v>0</v>
      </c>
      <c r="O290" s="936">
        <v>0</v>
      </c>
      <c r="P290" s="938" t="s">
        <v>364</v>
      </c>
      <c r="Q290" s="936">
        <v>1</v>
      </c>
      <c r="R290" s="936">
        <v>1</v>
      </c>
      <c r="S290" s="936">
        <v>0</v>
      </c>
      <c r="T290" s="936">
        <v>0</v>
      </c>
    </row>
    <row r="291" spans="1:20" outlineLevel="4">
      <c r="A291" s="981" t="s">
        <v>616</v>
      </c>
      <c r="B291" s="981"/>
      <c r="C291" s="981">
        <v>96</v>
      </c>
      <c r="D291" s="982">
        <v>46083</v>
      </c>
      <c r="E291" s="982">
        <v>46203</v>
      </c>
      <c r="F291" s="982">
        <v>46083</v>
      </c>
      <c r="G291" s="982">
        <v>46284</v>
      </c>
      <c r="H291" s="983">
        <v>273522.53999999998</v>
      </c>
      <c r="I291" s="983">
        <v>273522.53999999998</v>
      </c>
      <c r="J291" s="983">
        <v>273522.53999999998</v>
      </c>
      <c r="K291" s="984">
        <v>1</v>
      </c>
      <c r="L291" s="985">
        <v>1</v>
      </c>
      <c r="M291" s="983">
        <v>0</v>
      </c>
      <c r="N291" s="981">
        <v>0</v>
      </c>
      <c r="O291" s="981">
        <v>0</v>
      </c>
      <c r="P291" s="983"/>
      <c r="Q291" s="981">
        <v>6</v>
      </c>
      <c r="R291" s="981">
        <v>6</v>
      </c>
      <c r="S291" s="981">
        <v>0</v>
      </c>
      <c r="T291" s="981">
        <v>0</v>
      </c>
    </row>
    <row r="292" spans="1:20" outlineLevel="5">
      <c r="A292" s="936" t="s">
        <v>752</v>
      </c>
      <c r="B292" s="936" t="s">
        <v>3048</v>
      </c>
      <c r="C292" s="936">
        <v>91</v>
      </c>
      <c r="D292" s="937">
        <v>46083</v>
      </c>
      <c r="E292" s="937">
        <v>46197</v>
      </c>
      <c r="F292" s="937">
        <v>46083</v>
      </c>
      <c r="G292" s="937">
        <v>46197</v>
      </c>
      <c r="H292" s="938">
        <v>62622.07</v>
      </c>
      <c r="I292" s="938">
        <v>62622.07</v>
      </c>
      <c r="J292" s="938">
        <v>62622.07</v>
      </c>
      <c r="K292" s="939">
        <v>1</v>
      </c>
      <c r="L292" s="939">
        <v>1</v>
      </c>
      <c r="M292" s="938">
        <v>0</v>
      </c>
      <c r="N292" s="936">
        <v>0</v>
      </c>
      <c r="O292" s="936">
        <v>0</v>
      </c>
      <c r="P292" s="938" t="s">
        <v>364</v>
      </c>
      <c r="Q292" s="936">
        <v>1</v>
      </c>
      <c r="R292" s="936">
        <v>1</v>
      </c>
      <c r="S292" s="936">
        <v>0</v>
      </c>
      <c r="T292" s="936">
        <v>0</v>
      </c>
    </row>
    <row r="293" spans="1:20" outlineLevel="5">
      <c r="A293" s="936" t="s">
        <v>748</v>
      </c>
      <c r="B293" s="936" t="s">
        <v>618</v>
      </c>
      <c r="C293" s="936">
        <v>8</v>
      </c>
      <c r="D293" s="937">
        <v>46154</v>
      </c>
      <c r="E293" s="937">
        <v>46162</v>
      </c>
      <c r="F293" s="937">
        <v>46154</v>
      </c>
      <c r="G293" s="937">
        <v>46162</v>
      </c>
      <c r="H293" s="938">
        <v>13051.5</v>
      </c>
      <c r="I293" s="938">
        <v>13051.5</v>
      </c>
      <c r="J293" s="938">
        <v>13051.5</v>
      </c>
      <c r="K293" s="939">
        <v>1</v>
      </c>
      <c r="L293" s="939">
        <v>1</v>
      </c>
      <c r="M293" s="938">
        <v>0</v>
      </c>
      <c r="N293" s="936">
        <v>0</v>
      </c>
      <c r="O293" s="936">
        <v>0</v>
      </c>
      <c r="P293" s="938" t="s">
        <v>364</v>
      </c>
      <c r="Q293" s="936">
        <v>1</v>
      </c>
      <c r="R293" s="936">
        <v>1</v>
      </c>
      <c r="S293" s="936">
        <v>0</v>
      </c>
      <c r="T293" s="936">
        <v>0</v>
      </c>
    </row>
    <row r="294" spans="1:20" outlineLevel="5">
      <c r="A294" s="936" t="s">
        <v>749</v>
      </c>
      <c r="B294" s="936" t="s">
        <v>620</v>
      </c>
      <c r="C294" s="936">
        <v>8</v>
      </c>
      <c r="D294" s="937">
        <v>46154</v>
      </c>
      <c r="E294" s="937">
        <v>46162</v>
      </c>
      <c r="F294" s="937">
        <v>46154</v>
      </c>
      <c r="G294" s="937">
        <v>46162</v>
      </c>
      <c r="H294" s="938">
        <v>2256</v>
      </c>
      <c r="I294" s="938">
        <v>2256</v>
      </c>
      <c r="J294" s="938">
        <v>2256</v>
      </c>
      <c r="K294" s="939">
        <v>1</v>
      </c>
      <c r="L294" s="939">
        <v>1</v>
      </c>
      <c r="M294" s="938">
        <v>0</v>
      </c>
      <c r="N294" s="936">
        <v>0</v>
      </c>
      <c r="O294" s="936">
        <v>0</v>
      </c>
      <c r="P294" s="938" t="s">
        <v>364</v>
      </c>
      <c r="Q294" s="936">
        <v>1</v>
      </c>
      <c r="R294" s="936">
        <v>1</v>
      </c>
      <c r="S294" s="936">
        <v>0</v>
      </c>
      <c r="T294" s="936">
        <v>0</v>
      </c>
    </row>
    <row r="295" spans="1:20" outlineLevel="5">
      <c r="A295" s="936" t="s">
        <v>750</v>
      </c>
      <c r="B295" s="936" t="s">
        <v>622</v>
      </c>
      <c r="C295" s="936">
        <v>8</v>
      </c>
      <c r="D295" s="937">
        <v>46154</v>
      </c>
      <c r="E295" s="937">
        <v>46162</v>
      </c>
      <c r="F295" s="937">
        <v>46154</v>
      </c>
      <c r="G295" s="937">
        <v>46162</v>
      </c>
      <c r="H295" s="938">
        <v>5950.8</v>
      </c>
      <c r="I295" s="938">
        <v>5950.8</v>
      </c>
      <c r="J295" s="938">
        <v>5950.8</v>
      </c>
      <c r="K295" s="939">
        <v>1</v>
      </c>
      <c r="L295" s="939">
        <v>1</v>
      </c>
      <c r="M295" s="938">
        <v>0</v>
      </c>
      <c r="N295" s="936">
        <v>0</v>
      </c>
      <c r="O295" s="936">
        <v>0</v>
      </c>
      <c r="P295" s="938" t="s">
        <v>364</v>
      </c>
      <c r="Q295" s="936">
        <v>1</v>
      </c>
      <c r="R295" s="936">
        <v>1</v>
      </c>
      <c r="S295" s="936">
        <v>0</v>
      </c>
      <c r="T295" s="936">
        <v>0</v>
      </c>
    </row>
    <row r="296" spans="1:20" outlineLevel="5">
      <c r="A296" s="936" t="s">
        <v>751</v>
      </c>
      <c r="B296" s="936" t="s">
        <v>624</v>
      </c>
      <c r="C296" s="936">
        <v>8</v>
      </c>
      <c r="D296" s="937">
        <v>46154</v>
      </c>
      <c r="E296" s="937">
        <v>46162</v>
      </c>
      <c r="F296" s="937">
        <v>46154</v>
      </c>
      <c r="G296" s="937">
        <v>46162</v>
      </c>
      <c r="H296" s="938">
        <v>43524</v>
      </c>
      <c r="I296" s="938">
        <v>43524</v>
      </c>
      <c r="J296" s="938">
        <v>43524</v>
      </c>
      <c r="K296" s="939">
        <v>1</v>
      </c>
      <c r="L296" s="939">
        <v>1</v>
      </c>
      <c r="M296" s="938">
        <v>0</v>
      </c>
      <c r="N296" s="936">
        <v>0</v>
      </c>
      <c r="O296" s="936">
        <v>0</v>
      </c>
      <c r="P296" s="938" t="s">
        <v>364</v>
      </c>
      <c r="Q296" s="936">
        <v>1</v>
      </c>
      <c r="R296" s="936">
        <v>1</v>
      </c>
      <c r="S296" s="936">
        <v>0</v>
      </c>
      <c r="T296" s="936">
        <v>0</v>
      </c>
    </row>
    <row r="297" spans="1:20" outlineLevel="5">
      <c r="A297" s="936" t="s">
        <v>3051</v>
      </c>
      <c r="B297" s="936" t="s">
        <v>3050</v>
      </c>
      <c r="C297" s="936">
        <v>5</v>
      </c>
      <c r="D297" s="937">
        <v>46198</v>
      </c>
      <c r="E297" s="937">
        <v>46203</v>
      </c>
      <c r="F297" s="937">
        <v>46205</v>
      </c>
      <c r="G297" s="937">
        <v>46284</v>
      </c>
      <c r="H297" s="938">
        <v>146118.17000000001</v>
      </c>
      <c r="I297" s="938">
        <v>146118.17000000001</v>
      </c>
      <c r="J297" s="938">
        <v>146118.17000000001</v>
      </c>
      <c r="K297" s="939">
        <v>1</v>
      </c>
      <c r="L297" s="939">
        <v>1</v>
      </c>
      <c r="M297" s="938">
        <v>0</v>
      </c>
      <c r="N297" s="936">
        <v>0</v>
      </c>
      <c r="O297" s="936">
        <v>0</v>
      </c>
      <c r="P297" s="938" t="s">
        <v>364</v>
      </c>
      <c r="Q297" s="936">
        <v>1</v>
      </c>
      <c r="R297" s="936">
        <v>1</v>
      </c>
      <c r="S297" s="936">
        <v>0</v>
      </c>
      <c r="T297" s="936">
        <v>0</v>
      </c>
    </row>
    <row r="298" spans="1:20" outlineLevel="4">
      <c r="A298" s="981" t="s">
        <v>627</v>
      </c>
      <c r="B298" s="981"/>
      <c r="C298" s="981">
        <v>40</v>
      </c>
      <c r="D298" s="982">
        <v>46090</v>
      </c>
      <c r="E298" s="982">
        <v>46140</v>
      </c>
      <c r="F298" s="982">
        <v>46090</v>
      </c>
      <c r="G298" s="982">
        <v>46140</v>
      </c>
      <c r="H298" s="983">
        <v>1417.5</v>
      </c>
      <c r="I298" s="983">
        <v>1417.5</v>
      </c>
      <c r="J298" s="983">
        <v>1417.5</v>
      </c>
      <c r="K298" s="984">
        <v>1</v>
      </c>
      <c r="L298" s="984">
        <v>1</v>
      </c>
      <c r="M298" s="983">
        <v>0</v>
      </c>
      <c r="N298" s="981">
        <v>0</v>
      </c>
      <c r="O298" s="981">
        <v>0</v>
      </c>
      <c r="P298" s="983"/>
      <c r="Q298" s="981">
        <v>1</v>
      </c>
      <c r="R298" s="981">
        <v>1</v>
      </c>
      <c r="S298" s="981">
        <v>0</v>
      </c>
      <c r="T298" s="981">
        <v>0</v>
      </c>
    </row>
    <row r="299" spans="1:20" outlineLevel="5">
      <c r="A299" s="936" t="s">
        <v>753</v>
      </c>
      <c r="B299" s="936" t="s">
        <v>629</v>
      </c>
      <c r="C299" s="936">
        <v>40</v>
      </c>
      <c r="D299" s="937">
        <v>46090</v>
      </c>
      <c r="E299" s="937">
        <v>46140</v>
      </c>
      <c r="F299" s="937">
        <v>46090</v>
      </c>
      <c r="G299" s="937">
        <v>46140</v>
      </c>
      <c r="H299" s="938">
        <v>1417.5</v>
      </c>
      <c r="I299" s="938">
        <v>1417.5</v>
      </c>
      <c r="J299" s="938">
        <v>1417.5</v>
      </c>
      <c r="K299" s="939">
        <v>1</v>
      </c>
      <c r="L299" s="939">
        <v>1</v>
      </c>
      <c r="M299" s="938">
        <v>0</v>
      </c>
      <c r="N299" s="936">
        <v>0</v>
      </c>
      <c r="O299" s="936">
        <v>0</v>
      </c>
      <c r="P299" s="938" t="s">
        <v>364</v>
      </c>
      <c r="Q299" s="936">
        <v>1</v>
      </c>
      <c r="R299" s="936">
        <v>1</v>
      </c>
      <c r="S299" s="936">
        <v>0</v>
      </c>
      <c r="T299" s="936">
        <v>0</v>
      </c>
    </row>
    <row r="300" spans="1:20" outlineLevel="4">
      <c r="A300" s="981" t="s">
        <v>630</v>
      </c>
      <c r="B300" s="981"/>
      <c r="C300" s="981">
        <v>34</v>
      </c>
      <c r="D300" s="982">
        <v>46182</v>
      </c>
      <c r="E300" s="982">
        <v>46221</v>
      </c>
      <c r="F300" s="982">
        <v>46182</v>
      </c>
      <c r="G300" s="982">
        <v>46296</v>
      </c>
      <c r="H300" s="982">
        <v>889.23</v>
      </c>
      <c r="I300" s="981">
        <v>889.23</v>
      </c>
      <c r="J300" s="982">
        <v>889.23</v>
      </c>
      <c r="K300" s="985">
        <v>1</v>
      </c>
      <c r="L300" s="984">
        <v>1</v>
      </c>
      <c r="M300" s="981">
        <v>0</v>
      </c>
      <c r="N300" s="981">
        <v>0</v>
      </c>
      <c r="O300" s="981">
        <v>0</v>
      </c>
      <c r="P300" s="981"/>
      <c r="Q300" s="981">
        <v>4</v>
      </c>
      <c r="R300" s="981">
        <v>4</v>
      </c>
      <c r="S300" s="981">
        <v>0</v>
      </c>
      <c r="T300" s="981">
        <v>0</v>
      </c>
    </row>
    <row r="301" spans="1:20" outlineLevel="5">
      <c r="A301" s="936" t="s">
        <v>754</v>
      </c>
      <c r="B301" s="936" t="s">
        <v>3052</v>
      </c>
      <c r="C301" s="936">
        <v>14</v>
      </c>
      <c r="D301" s="937">
        <v>46182</v>
      </c>
      <c r="E301" s="937">
        <v>46197</v>
      </c>
      <c r="F301" s="937">
        <v>46182</v>
      </c>
      <c r="G301" s="937">
        <v>46197</v>
      </c>
      <c r="H301" s="937">
        <v>76.52</v>
      </c>
      <c r="I301" s="936">
        <v>76.52</v>
      </c>
      <c r="J301" s="936">
        <v>76.52</v>
      </c>
      <c r="K301" s="939">
        <v>1</v>
      </c>
      <c r="L301" s="939">
        <v>1</v>
      </c>
      <c r="M301" s="936">
        <v>0</v>
      </c>
      <c r="N301" s="936">
        <v>0</v>
      </c>
      <c r="O301" s="936">
        <v>0</v>
      </c>
      <c r="P301" s="936" t="s">
        <v>364</v>
      </c>
      <c r="Q301" s="936">
        <v>1</v>
      </c>
      <c r="R301" s="936">
        <v>1</v>
      </c>
      <c r="S301" s="936">
        <v>0</v>
      </c>
      <c r="T301" s="936">
        <v>0</v>
      </c>
    </row>
    <row r="302" spans="1:20" outlineLevel="5">
      <c r="A302" s="936" t="s">
        <v>755</v>
      </c>
      <c r="B302" s="936" t="s">
        <v>3055</v>
      </c>
      <c r="C302" s="936">
        <v>14</v>
      </c>
      <c r="D302" s="937">
        <v>46182</v>
      </c>
      <c r="E302" s="937">
        <v>46197</v>
      </c>
      <c r="F302" s="937">
        <v>46182</v>
      </c>
      <c r="G302" s="937">
        <v>46197</v>
      </c>
      <c r="H302" s="937">
        <v>457.02</v>
      </c>
      <c r="I302" s="937">
        <v>457.02</v>
      </c>
      <c r="J302" s="937">
        <v>457.02</v>
      </c>
      <c r="K302" s="940">
        <v>1</v>
      </c>
      <c r="L302" s="939">
        <v>1</v>
      </c>
      <c r="M302" s="936">
        <v>0</v>
      </c>
      <c r="N302" s="936">
        <v>0</v>
      </c>
      <c r="O302" s="936">
        <v>0</v>
      </c>
      <c r="P302" s="936" t="s">
        <v>364</v>
      </c>
      <c r="Q302" s="936">
        <v>1</v>
      </c>
      <c r="R302" s="936">
        <v>1</v>
      </c>
      <c r="S302" s="936">
        <v>0</v>
      </c>
      <c r="T302" s="936">
        <v>0</v>
      </c>
    </row>
    <row r="303" spans="1:20" outlineLevel="5">
      <c r="A303" s="936" t="s">
        <v>3053</v>
      </c>
      <c r="B303" s="936" t="s">
        <v>3054</v>
      </c>
      <c r="C303" s="936">
        <v>15</v>
      </c>
      <c r="D303" s="937">
        <v>46198</v>
      </c>
      <c r="E303" s="937">
        <v>46215</v>
      </c>
      <c r="F303" s="937">
        <v>46281</v>
      </c>
      <c r="G303" s="937">
        <v>46296</v>
      </c>
      <c r="H303" s="937">
        <v>51.01</v>
      </c>
      <c r="I303" s="936">
        <v>51.01</v>
      </c>
      <c r="J303" s="936">
        <v>51.01</v>
      </c>
      <c r="K303" s="939">
        <v>1</v>
      </c>
      <c r="L303" s="939">
        <v>1</v>
      </c>
      <c r="M303" s="936">
        <v>0</v>
      </c>
      <c r="N303" s="936">
        <v>0</v>
      </c>
      <c r="O303" s="936">
        <v>0</v>
      </c>
      <c r="P303" s="936" t="s">
        <v>364</v>
      </c>
      <c r="Q303" s="936">
        <v>1</v>
      </c>
      <c r="R303" s="936">
        <v>1</v>
      </c>
      <c r="S303" s="936">
        <v>0</v>
      </c>
      <c r="T303" s="936">
        <v>0</v>
      </c>
    </row>
    <row r="304" spans="1:20" outlineLevel="5">
      <c r="A304" s="936" t="s">
        <v>3056</v>
      </c>
      <c r="B304" s="936" t="s">
        <v>3057</v>
      </c>
      <c r="C304" s="936">
        <v>20</v>
      </c>
      <c r="D304" s="937">
        <v>46198</v>
      </c>
      <c r="E304" s="937">
        <v>46221</v>
      </c>
      <c r="F304" s="936">
        <v>46281</v>
      </c>
      <c r="G304" s="937">
        <v>46296</v>
      </c>
      <c r="H304" s="937">
        <v>304.68</v>
      </c>
      <c r="I304" s="937">
        <v>304.68</v>
      </c>
      <c r="J304" s="937">
        <v>304.68</v>
      </c>
      <c r="K304" s="939">
        <v>1</v>
      </c>
      <c r="L304" s="939">
        <v>1</v>
      </c>
      <c r="M304" s="936">
        <v>0</v>
      </c>
      <c r="N304" s="936">
        <v>0</v>
      </c>
      <c r="O304" s="936">
        <v>0</v>
      </c>
      <c r="P304" s="936" t="s">
        <v>364</v>
      </c>
      <c r="Q304" s="936">
        <v>1</v>
      </c>
      <c r="R304" s="936">
        <v>1</v>
      </c>
      <c r="S304" s="936">
        <v>0</v>
      </c>
      <c r="T304" s="936">
        <v>0</v>
      </c>
    </row>
    <row r="305" spans="1:20" outlineLevel="4">
      <c r="A305" s="981" t="s">
        <v>635</v>
      </c>
      <c r="B305" s="981"/>
      <c r="C305" s="981">
        <v>34</v>
      </c>
      <c r="D305" s="982">
        <v>46182</v>
      </c>
      <c r="E305" s="982">
        <v>46221</v>
      </c>
      <c r="F305" s="982">
        <v>46162</v>
      </c>
      <c r="G305" s="982">
        <v>46197</v>
      </c>
      <c r="H305" s="983">
        <v>3553.95</v>
      </c>
      <c r="I305" s="983">
        <v>3553.95</v>
      </c>
      <c r="J305" s="983">
        <v>3553.95</v>
      </c>
      <c r="K305" s="985">
        <v>1</v>
      </c>
      <c r="L305" s="984">
        <v>1</v>
      </c>
      <c r="M305" s="983">
        <v>0</v>
      </c>
      <c r="N305" s="981">
        <v>0</v>
      </c>
      <c r="O305" s="981">
        <v>0</v>
      </c>
      <c r="P305" s="983"/>
      <c r="Q305" s="981">
        <v>4</v>
      </c>
      <c r="R305" s="981">
        <v>4</v>
      </c>
      <c r="S305" s="981">
        <v>0</v>
      </c>
      <c r="T305" s="981">
        <v>0</v>
      </c>
    </row>
    <row r="306" spans="1:20" outlineLevel="5">
      <c r="A306" s="936" t="s">
        <v>756</v>
      </c>
      <c r="B306" s="936" t="s">
        <v>3058</v>
      </c>
      <c r="C306" s="936">
        <v>14</v>
      </c>
      <c r="D306" s="937">
        <v>46182</v>
      </c>
      <c r="E306" s="937">
        <v>46197</v>
      </c>
      <c r="F306" s="937">
        <v>46182</v>
      </c>
      <c r="G306" s="937">
        <v>46197</v>
      </c>
      <c r="H306" s="938">
        <v>1090.98</v>
      </c>
      <c r="I306" s="938">
        <v>1090.98</v>
      </c>
      <c r="J306" s="938">
        <v>1090.98</v>
      </c>
      <c r="K306" s="939">
        <v>1</v>
      </c>
      <c r="L306" s="939">
        <v>1</v>
      </c>
      <c r="M306" s="938">
        <v>0</v>
      </c>
      <c r="N306" s="936">
        <v>0</v>
      </c>
      <c r="O306" s="936">
        <v>0</v>
      </c>
      <c r="P306" s="938" t="s">
        <v>364</v>
      </c>
      <c r="Q306" s="936">
        <v>1</v>
      </c>
      <c r="R306" s="936">
        <v>1</v>
      </c>
      <c r="S306" s="936">
        <v>0</v>
      </c>
      <c r="T306" s="936">
        <v>0</v>
      </c>
    </row>
    <row r="307" spans="1:20" outlineLevel="5">
      <c r="A307" s="936" t="s">
        <v>757</v>
      </c>
      <c r="B307" s="936" t="s">
        <v>3061</v>
      </c>
      <c r="C307" s="936">
        <v>14</v>
      </c>
      <c r="D307" s="937">
        <v>46182</v>
      </c>
      <c r="E307" s="937">
        <v>46197</v>
      </c>
      <c r="F307" s="937">
        <v>46182</v>
      </c>
      <c r="G307" s="937">
        <v>46197</v>
      </c>
      <c r="H307" s="938">
        <v>1041.3900000000001</v>
      </c>
      <c r="I307" s="938">
        <v>1041.3900000000001</v>
      </c>
      <c r="J307" s="938">
        <v>1041.3900000000001</v>
      </c>
      <c r="K307" s="939">
        <v>1</v>
      </c>
      <c r="L307" s="939">
        <v>1</v>
      </c>
      <c r="M307" s="936">
        <v>0</v>
      </c>
      <c r="N307" s="936">
        <v>0</v>
      </c>
      <c r="O307" s="936">
        <v>0</v>
      </c>
      <c r="P307" s="936" t="s">
        <v>364</v>
      </c>
      <c r="Q307" s="936">
        <v>1</v>
      </c>
      <c r="R307" s="936">
        <v>1</v>
      </c>
      <c r="S307" s="936">
        <v>0</v>
      </c>
      <c r="T307" s="936">
        <v>0</v>
      </c>
    </row>
    <row r="308" spans="1:20" outlineLevel="5">
      <c r="A308" s="936" t="s">
        <v>3059</v>
      </c>
      <c r="B308" s="936" t="s">
        <v>3060</v>
      </c>
      <c r="C308" s="936">
        <v>20</v>
      </c>
      <c r="D308" s="937">
        <v>46198</v>
      </c>
      <c r="E308" s="937">
        <v>46221</v>
      </c>
      <c r="F308" s="937">
        <v>46162</v>
      </c>
      <c r="G308" s="937">
        <v>46163</v>
      </c>
      <c r="H308" s="938">
        <v>727.32</v>
      </c>
      <c r="I308" s="938">
        <v>727.32</v>
      </c>
      <c r="J308" s="938">
        <v>727.32</v>
      </c>
      <c r="K308" s="939">
        <v>1</v>
      </c>
      <c r="L308" s="939">
        <v>1</v>
      </c>
      <c r="M308" s="938">
        <v>0</v>
      </c>
      <c r="N308" s="936">
        <v>0</v>
      </c>
      <c r="O308" s="936">
        <v>0</v>
      </c>
      <c r="P308" s="938" t="s">
        <v>364</v>
      </c>
      <c r="Q308" s="936">
        <v>1</v>
      </c>
      <c r="R308" s="936">
        <v>1</v>
      </c>
      <c r="S308" s="936">
        <v>0</v>
      </c>
      <c r="T308" s="936">
        <v>0</v>
      </c>
    </row>
    <row r="309" spans="1:20" outlineLevel="5">
      <c r="A309" s="936" t="s">
        <v>3062</v>
      </c>
      <c r="B309" s="936" t="s">
        <v>3063</v>
      </c>
      <c r="C309" s="936">
        <v>15</v>
      </c>
      <c r="D309" s="937">
        <v>46198</v>
      </c>
      <c r="E309" s="937">
        <v>46215</v>
      </c>
      <c r="F309" s="937">
        <v>46176</v>
      </c>
      <c r="G309" s="937">
        <v>46179</v>
      </c>
      <c r="H309" s="938">
        <v>694.26</v>
      </c>
      <c r="I309" s="938">
        <v>694.26</v>
      </c>
      <c r="J309" s="938">
        <v>694.26</v>
      </c>
      <c r="K309" s="940">
        <v>1</v>
      </c>
      <c r="L309" s="939">
        <v>1</v>
      </c>
      <c r="M309" s="936">
        <v>0</v>
      </c>
      <c r="N309" s="936">
        <v>0</v>
      </c>
      <c r="O309" s="936">
        <v>0</v>
      </c>
      <c r="P309" s="936" t="s">
        <v>364</v>
      </c>
      <c r="Q309" s="936">
        <v>1</v>
      </c>
      <c r="R309" s="936">
        <v>1</v>
      </c>
      <c r="S309" s="936">
        <v>0</v>
      </c>
      <c r="T309" s="936">
        <v>0</v>
      </c>
    </row>
    <row r="310" spans="1:20" outlineLevel="4">
      <c r="A310" s="981" t="s">
        <v>640</v>
      </c>
      <c r="B310" s="981"/>
      <c r="C310" s="981">
        <v>45</v>
      </c>
      <c r="D310" s="982">
        <v>46092</v>
      </c>
      <c r="E310" s="982">
        <v>46148</v>
      </c>
      <c r="F310" s="982">
        <v>46092</v>
      </c>
      <c r="G310" s="982">
        <v>46148</v>
      </c>
      <c r="H310" s="983">
        <v>24486.75</v>
      </c>
      <c r="I310" s="983">
        <v>24486.75</v>
      </c>
      <c r="J310" s="983">
        <v>24486.75</v>
      </c>
      <c r="K310" s="984">
        <v>1</v>
      </c>
      <c r="L310" s="984">
        <v>1</v>
      </c>
      <c r="M310" s="983">
        <v>0</v>
      </c>
      <c r="N310" s="981">
        <v>0</v>
      </c>
      <c r="O310" s="981">
        <v>0</v>
      </c>
      <c r="P310" s="983"/>
      <c r="Q310" s="981">
        <v>2</v>
      </c>
      <c r="R310" s="981">
        <v>2</v>
      </c>
      <c r="S310" s="981">
        <v>0</v>
      </c>
      <c r="T310" s="981">
        <v>0</v>
      </c>
    </row>
    <row r="311" spans="1:20" outlineLevel="5">
      <c r="A311" s="936" t="s">
        <v>758</v>
      </c>
      <c r="B311" s="936" t="s">
        <v>642</v>
      </c>
      <c r="C311" s="936">
        <v>45</v>
      </c>
      <c r="D311" s="937">
        <v>46092</v>
      </c>
      <c r="E311" s="937">
        <v>46148</v>
      </c>
      <c r="F311" s="937">
        <v>46092</v>
      </c>
      <c r="G311" s="937">
        <v>46148</v>
      </c>
      <c r="H311" s="938">
        <v>19941</v>
      </c>
      <c r="I311" s="938">
        <v>19941</v>
      </c>
      <c r="J311" s="938">
        <v>19941</v>
      </c>
      <c r="K311" s="939">
        <v>1</v>
      </c>
      <c r="L311" s="939">
        <v>1</v>
      </c>
      <c r="M311" s="938">
        <v>0</v>
      </c>
      <c r="N311" s="936">
        <v>0</v>
      </c>
      <c r="O311" s="936">
        <v>0</v>
      </c>
      <c r="P311" s="938" t="s">
        <v>364</v>
      </c>
      <c r="Q311" s="936">
        <v>1</v>
      </c>
      <c r="R311" s="936">
        <v>1</v>
      </c>
      <c r="S311" s="936">
        <v>0</v>
      </c>
      <c r="T311" s="936">
        <v>0</v>
      </c>
    </row>
    <row r="312" spans="1:20" outlineLevel="5">
      <c r="A312" s="936" t="s">
        <v>759</v>
      </c>
      <c r="B312" s="936" t="s">
        <v>644</v>
      </c>
      <c r="C312" s="936">
        <v>45</v>
      </c>
      <c r="D312" s="937">
        <v>46092</v>
      </c>
      <c r="E312" s="937">
        <v>46148</v>
      </c>
      <c r="F312" s="937">
        <v>46092</v>
      </c>
      <c r="G312" s="937">
        <v>46148</v>
      </c>
      <c r="H312" s="938">
        <v>4545.75</v>
      </c>
      <c r="I312" s="938">
        <v>4545.75</v>
      </c>
      <c r="J312" s="938">
        <v>4545.75</v>
      </c>
      <c r="K312" s="939">
        <v>1</v>
      </c>
      <c r="L312" s="939">
        <v>1</v>
      </c>
      <c r="M312" s="938">
        <v>0</v>
      </c>
      <c r="N312" s="936">
        <v>0</v>
      </c>
      <c r="O312" s="936">
        <v>0</v>
      </c>
      <c r="P312" s="938" t="s">
        <v>364</v>
      </c>
      <c r="Q312" s="936">
        <v>1</v>
      </c>
      <c r="R312" s="936">
        <v>1</v>
      </c>
      <c r="S312" s="936">
        <v>0</v>
      </c>
      <c r="T312" s="936">
        <v>0</v>
      </c>
    </row>
    <row r="313" spans="1:20" outlineLevel="4">
      <c r="A313" s="981" t="s">
        <v>645</v>
      </c>
      <c r="B313" s="981"/>
      <c r="C313" s="981">
        <v>41</v>
      </c>
      <c r="D313" s="982">
        <v>46154</v>
      </c>
      <c r="E313" s="982">
        <v>46205</v>
      </c>
      <c r="F313" s="982">
        <v>46154</v>
      </c>
      <c r="G313" s="982">
        <v>46281</v>
      </c>
      <c r="H313" s="983">
        <v>35203.11</v>
      </c>
      <c r="I313" s="983">
        <v>35203.11</v>
      </c>
      <c r="J313" s="983">
        <v>35203.11</v>
      </c>
      <c r="K313" s="984">
        <v>1</v>
      </c>
      <c r="L313" s="984">
        <v>1</v>
      </c>
      <c r="M313" s="983">
        <v>0</v>
      </c>
      <c r="N313" s="981">
        <v>0</v>
      </c>
      <c r="O313" s="981">
        <v>0</v>
      </c>
      <c r="P313" s="983"/>
      <c r="Q313" s="981">
        <v>16</v>
      </c>
      <c r="R313" s="981">
        <v>16</v>
      </c>
      <c r="S313" s="981">
        <v>0</v>
      </c>
      <c r="T313" s="981">
        <v>0</v>
      </c>
    </row>
    <row r="314" spans="1:20" outlineLevel="5">
      <c r="A314" s="936" t="s">
        <v>760</v>
      </c>
      <c r="B314" s="936" t="s">
        <v>3064</v>
      </c>
      <c r="C314" s="936">
        <v>34</v>
      </c>
      <c r="D314" s="937">
        <v>46154</v>
      </c>
      <c r="E314" s="937">
        <v>46197</v>
      </c>
      <c r="F314" s="937">
        <v>46154</v>
      </c>
      <c r="G314" s="937">
        <v>46197</v>
      </c>
      <c r="H314" s="937">
        <v>297.54000000000002</v>
      </c>
      <c r="I314" s="936">
        <v>297.54000000000002</v>
      </c>
      <c r="J314" s="936">
        <v>297.54000000000002</v>
      </c>
      <c r="K314" s="939">
        <v>1</v>
      </c>
      <c r="L314" s="939">
        <v>1</v>
      </c>
      <c r="M314" s="936">
        <v>0</v>
      </c>
      <c r="N314" s="936">
        <v>0</v>
      </c>
      <c r="O314" s="936">
        <v>0</v>
      </c>
      <c r="P314" s="936" t="s">
        <v>364</v>
      </c>
      <c r="Q314" s="936">
        <v>1</v>
      </c>
      <c r="R314" s="936">
        <v>1</v>
      </c>
      <c r="S314" s="936">
        <v>0</v>
      </c>
      <c r="T314" s="936">
        <v>0</v>
      </c>
    </row>
    <row r="315" spans="1:20" outlineLevel="5">
      <c r="A315" s="936" t="s">
        <v>761</v>
      </c>
      <c r="B315" s="936" t="s">
        <v>3067</v>
      </c>
      <c r="C315" s="936">
        <v>34</v>
      </c>
      <c r="D315" s="937">
        <v>46154</v>
      </c>
      <c r="E315" s="937">
        <v>46197</v>
      </c>
      <c r="F315" s="937">
        <v>46154</v>
      </c>
      <c r="G315" s="937">
        <v>46197</v>
      </c>
      <c r="H315" s="937">
        <v>238.03</v>
      </c>
      <c r="I315" s="936">
        <v>238.03</v>
      </c>
      <c r="J315" s="937">
        <v>238.03</v>
      </c>
      <c r="K315" s="939">
        <v>1</v>
      </c>
      <c r="L315" s="939">
        <v>1</v>
      </c>
      <c r="M315" s="936">
        <v>0</v>
      </c>
      <c r="N315" s="936">
        <v>0</v>
      </c>
      <c r="O315" s="936">
        <v>0</v>
      </c>
      <c r="P315" s="936" t="s">
        <v>364</v>
      </c>
      <c r="Q315" s="936">
        <v>1</v>
      </c>
      <c r="R315" s="936">
        <v>1</v>
      </c>
      <c r="S315" s="936">
        <v>0</v>
      </c>
      <c r="T315" s="936">
        <v>0</v>
      </c>
    </row>
    <row r="316" spans="1:20" outlineLevel="5">
      <c r="A316" s="936" t="s">
        <v>762</v>
      </c>
      <c r="B316" s="936" t="s">
        <v>3070</v>
      </c>
      <c r="C316" s="936">
        <v>34</v>
      </c>
      <c r="D316" s="937">
        <v>46154</v>
      </c>
      <c r="E316" s="937">
        <v>46197</v>
      </c>
      <c r="F316" s="937">
        <v>46154</v>
      </c>
      <c r="G316" s="937">
        <v>46197</v>
      </c>
      <c r="H316" s="937">
        <v>17405.28</v>
      </c>
      <c r="I316" s="936">
        <v>17405.28</v>
      </c>
      <c r="J316" s="936">
        <v>17405.28</v>
      </c>
      <c r="K316" s="939">
        <v>1</v>
      </c>
      <c r="L316" s="939">
        <v>1</v>
      </c>
      <c r="M316" s="936">
        <v>0</v>
      </c>
      <c r="N316" s="936">
        <v>0</v>
      </c>
      <c r="O316" s="936">
        <v>0</v>
      </c>
      <c r="P316" s="936" t="s">
        <v>364</v>
      </c>
      <c r="Q316" s="936">
        <v>1</v>
      </c>
      <c r="R316" s="936">
        <v>1</v>
      </c>
      <c r="S316" s="936">
        <v>0</v>
      </c>
      <c r="T316" s="936">
        <v>0</v>
      </c>
    </row>
    <row r="317" spans="1:20" outlineLevel="5">
      <c r="A317" s="936" t="s">
        <v>763</v>
      </c>
      <c r="B317" s="936" t="s">
        <v>3073</v>
      </c>
      <c r="C317" s="936">
        <v>34</v>
      </c>
      <c r="D317" s="937">
        <v>46154</v>
      </c>
      <c r="E317" s="937">
        <v>46197</v>
      </c>
      <c r="F317" s="937">
        <v>46154</v>
      </c>
      <c r="G317" s="937">
        <v>46197</v>
      </c>
      <c r="H317" s="937">
        <v>769.7</v>
      </c>
      <c r="I317" s="936">
        <v>769.7</v>
      </c>
      <c r="J317" s="937">
        <v>769.7</v>
      </c>
      <c r="K317" s="939">
        <v>1</v>
      </c>
      <c r="L317" s="939">
        <v>1</v>
      </c>
      <c r="M317" s="936">
        <v>0</v>
      </c>
      <c r="N317" s="936">
        <v>0</v>
      </c>
      <c r="O317" s="936">
        <v>0</v>
      </c>
      <c r="P317" s="936" t="s">
        <v>364</v>
      </c>
      <c r="Q317" s="936">
        <v>1</v>
      </c>
      <c r="R317" s="936">
        <v>1</v>
      </c>
      <c r="S317" s="936">
        <v>0</v>
      </c>
      <c r="T317" s="936">
        <v>0</v>
      </c>
    </row>
    <row r="318" spans="1:20" outlineLevel="5">
      <c r="A318" s="936" t="s">
        <v>764</v>
      </c>
      <c r="B318" s="936" t="s">
        <v>3076</v>
      </c>
      <c r="C318" s="936">
        <v>34</v>
      </c>
      <c r="D318" s="937">
        <v>46154</v>
      </c>
      <c r="E318" s="937">
        <v>46197</v>
      </c>
      <c r="F318" s="937">
        <v>46154</v>
      </c>
      <c r="G318" s="937">
        <v>46197</v>
      </c>
      <c r="H318" s="938">
        <v>602.51</v>
      </c>
      <c r="I318" s="938">
        <v>602.51</v>
      </c>
      <c r="J318" s="938">
        <v>602.51</v>
      </c>
      <c r="K318" s="939">
        <v>1</v>
      </c>
      <c r="L318" s="939">
        <v>1</v>
      </c>
      <c r="M318" s="938">
        <v>0</v>
      </c>
      <c r="N318" s="936">
        <v>0</v>
      </c>
      <c r="O318" s="936">
        <v>0</v>
      </c>
      <c r="P318" s="938" t="s">
        <v>364</v>
      </c>
      <c r="Q318" s="936">
        <v>1</v>
      </c>
      <c r="R318" s="936">
        <v>1</v>
      </c>
      <c r="S318" s="936">
        <v>0</v>
      </c>
      <c r="T318" s="936">
        <v>0</v>
      </c>
    </row>
    <row r="319" spans="1:20" outlineLevel="5">
      <c r="A319" s="936" t="s">
        <v>765</v>
      </c>
      <c r="B319" s="936" t="s">
        <v>3079</v>
      </c>
      <c r="C319" s="936">
        <v>34</v>
      </c>
      <c r="D319" s="937">
        <v>46154</v>
      </c>
      <c r="E319" s="937">
        <v>46197</v>
      </c>
      <c r="F319" s="937">
        <v>46154</v>
      </c>
      <c r="G319" s="937">
        <v>46197</v>
      </c>
      <c r="H319" s="938">
        <v>587.63</v>
      </c>
      <c r="I319" s="938">
        <v>587.63</v>
      </c>
      <c r="J319" s="938">
        <v>587.63</v>
      </c>
      <c r="K319" s="939">
        <v>1</v>
      </c>
      <c r="L319" s="939">
        <v>1</v>
      </c>
      <c r="M319" s="938">
        <v>0</v>
      </c>
      <c r="N319" s="936">
        <v>0</v>
      </c>
      <c r="O319" s="936">
        <v>0</v>
      </c>
      <c r="P319" s="938" t="s">
        <v>364</v>
      </c>
      <c r="Q319" s="936">
        <v>1</v>
      </c>
      <c r="R319" s="936">
        <v>1</v>
      </c>
      <c r="S319" s="936">
        <v>0</v>
      </c>
      <c r="T319" s="936">
        <v>0</v>
      </c>
    </row>
    <row r="320" spans="1:20" outlineLevel="5">
      <c r="A320" s="936" t="s">
        <v>766</v>
      </c>
      <c r="B320" s="936" t="s">
        <v>3082</v>
      </c>
      <c r="C320" s="936">
        <v>34</v>
      </c>
      <c r="D320" s="937">
        <v>46154</v>
      </c>
      <c r="E320" s="937">
        <v>46197</v>
      </c>
      <c r="F320" s="937">
        <v>46154</v>
      </c>
      <c r="G320" s="937">
        <v>46197</v>
      </c>
      <c r="H320" s="938">
        <v>743.94</v>
      </c>
      <c r="I320" s="938">
        <v>743.94</v>
      </c>
      <c r="J320" s="938">
        <v>743.94</v>
      </c>
      <c r="K320" s="939">
        <v>1</v>
      </c>
      <c r="L320" s="939">
        <v>1</v>
      </c>
      <c r="M320" s="936">
        <v>0</v>
      </c>
      <c r="N320" s="936">
        <v>0</v>
      </c>
      <c r="O320" s="936">
        <v>0</v>
      </c>
      <c r="P320" s="936" t="s">
        <v>364</v>
      </c>
      <c r="Q320" s="936">
        <v>1</v>
      </c>
      <c r="R320" s="936">
        <v>1</v>
      </c>
      <c r="S320" s="936">
        <v>0</v>
      </c>
      <c r="T320" s="936">
        <v>0</v>
      </c>
    </row>
    <row r="321" spans="1:20" outlineLevel="5">
      <c r="A321" s="936" t="s">
        <v>767</v>
      </c>
      <c r="B321" s="936" t="s">
        <v>3085</v>
      </c>
      <c r="C321" s="936">
        <v>34</v>
      </c>
      <c r="D321" s="937">
        <v>46154</v>
      </c>
      <c r="E321" s="937">
        <v>46197</v>
      </c>
      <c r="F321" s="937">
        <v>46154</v>
      </c>
      <c r="G321" s="937">
        <v>46197</v>
      </c>
      <c r="H321" s="937">
        <v>477.23</v>
      </c>
      <c r="I321" s="936">
        <v>477.23</v>
      </c>
      <c r="J321" s="936">
        <v>477.23</v>
      </c>
      <c r="K321" s="939">
        <v>1</v>
      </c>
      <c r="L321" s="939">
        <v>1</v>
      </c>
      <c r="M321" s="936">
        <v>0</v>
      </c>
      <c r="N321" s="936">
        <v>0</v>
      </c>
      <c r="O321" s="936">
        <v>0</v>
      </c>
      <c r="P321" s="936" t="s">
        <v>364</v>
      </c>
      <c r="Q321" s="936">
        <v>1</v>
      </c>
      <c r="R321" s="936">
        <v>1</v>
      </c>
      <c r="S321" s="936">
        <v>0</v>
      </c>
      <c r="T321" s="936">
        <v>0</v>
      </c>
    </row>
    <row r="322" spans="1:20" outlineLevel="5">
      <c r="A322" s="936" t="s">
        <v>3065</v>
      </c>
      <c r="B322" s="936" t="s">
        <v>3066</v>
      </c>
      <c r="C322" s="936">
        <v>7</v>
      </c>
      <c r="D322" s="937">
        <v>46198</v>
      </c>
      <c r="E322" s="937">
        <v>46205</v>
      </c>
      <c r="F322" s="937">
        <v>46233</v>
      </c>
      <c r="G322" s="937">
        <v>46281</v>
      </c>
      <c r="H322" s="937">
        <v>198.36</v>
      </c>
      <c r="I322" s="936">
        <v>198.36</v>
      </c>
      <c r="J322" s="936">
        <v>198.36</v>
      </c>
      <c r="K322" s="939">
        <v>1</v>
      </c>
      <c r="L322" s="939">
        <v>1</v>
      </c>
      <c r="M322" s="936">
        <v>0</v>
      </c>
      <c r="N322" s="936">
        <v>0</v>
      </c>
      <c r="O322" s="936">
        <v>0</v>
      </c>
      <c r="P322" s="936" t="s">
        <v>364</v>
      </c>
      <c r="Q322" s="936">
        <v>1</v>
      </c>
      <c r="R322" s="936">
        <v>1</v>
      </c>
      <c r="S322" s="936">
        <v>0</v>
      </c>
      <c r="T322" s="936">
        <v>0</v>
      </c>
    </row>
    <row r="323" spans="1:20" outlineLevel="5">
      <c r="A323" s="936" t="s">
        <v>3068</v>
      </c>
      <c r="B323" s="936" t="s">
        <v>3069</v>
      </c>
      <c r="C323" s="936">
        <v>7</v>
      </c>
      <c r="D323" s="937">
        <v>46198</v>
      </c>
      <c r="E323" s="937">
        <v>46205</v>
      </c>
      <c r="F323" s="937">
        <v>46233</v>
      </c>
      <c r="G323" s="937">
        <v>46281</v>
      </c>
      <c r="H323" s="937">
        <v>158.69</v>
      </c>
      <c r="I323" s="936">
        <v>158.69</v>
      </c>
      <c r="J323" s="937">
        <v>158.69</v>
      </c>
      <c r="K323" s="939">
        <v>1</v>
      </c>
      <c r="L323" s="939">
        <v>1</v>
      </c>
      <c r="M323" s="936">
        <v>0</v>
      </c>
      <c r="N323" s="936">
        <v>0</v>
      </c>
      <c r="O323" s="936">
        <v>0</v>
      </c>
      <c r="P323" s="936" t="s">
        <v>364</v>
      </c>
      <c r="Q323" s="936">
        <v>1</v>
      </c>
      <c r="R323" s="936">
        <v>1</v>
      </c>
      <c r="S323" s="936">
        <v>0</v>
      </c>
      <c r="T323" s="936">
        <v>0</v>
      </c>
    </row>
    <row r="324" spans="1:20" outlineLevel="5">
      <c r="A324" s="936" t="s">
        <v>3071</v>
      </c>
      <c r="B324" s="936" t="s">
        <v>3072</v>
      </c>
      <c r="C324" s="936">
        <v>7</v>
      </c>
      <c r="D324" s="937">
        <v>46198</v>
      </c>
      <c r="E324" s="937">
        <v>46205</v>
      </c>
      <c r="F324" s="937">
        <v>46233</v>
      </c>
      <c r="G324" s="937">
        <v>46281</v>
      </c>
      <c r="H324" s="937">
        <v>11603.52</v>
      </c>
      <c r="I324" s="936">
        <v>11603.52</v>
      </c>
      <c r="J324" s="936">
        <v>11603.52</v>
      </c>
      <c r="K324" s="939">
        <v>1</v>
      </c>
      <c r="L324" s="939">
        <v>1</v>
      </c>
      <c r="M324" s="936">
        <v>0</v>
      </c>
      <c r="N324" s="936">
        <v>0</v>
      </c>
      <c r="O324" s="936">
        <v>0</v>
      </c>
      <c r="P324" s="936" t="s">
        <v>364</v>
      </c>
      <c r="Q324" s="936">
        <v>1</v>
      </c>
      <c r="R324" s="936">
        <v>1</v>
      </c>
      <c r="S324" s="936">
        <v>0</v>
      </c>
      <c r="T324" s="936">
        <v>0</v>
      </c>
    </row>
    <row r="325" spans="1:20" outlineLevel="5">
      <c r="A325" s="936" t="s">
        <v>3074</v>
      </c>
      <c r="B325" s="936" t="s">
        <v>3075</v>
      </c>
      <c r="C325" s="936">
        <v>7</v>
      </c>
      <c r="D325" s="937">
        <v>46198</v>
      </c>
      <c r="E325" s="937">
        <v>46205</v>
      </c>
      <c r="F325" s="937">
        <v>46215</v>
      </c>
      <c r="G325" s="937">
        <v>46226</v>
      </c>
      <c r="H325" s="938">
        <v>513.13</v>
      </c>
      <c r="I325" s="938">
        <v>513.13</v>
      </c>
      <c r="J325" s="938">
        <v>513.13</v>
      </c>
      <c r="K325" s="939">
        <v>1</v>
      </c>
      <c r="L325" s="939">
        <v>1</v>
      </c>
      <c r="M325" s="936">
        <v>0</v>
      </c>
      <c r="N325" s="936">
        <v>0</v>
      </c>
      <c r="O325" s="936">
        <v>0</v>
      </c>
      <c r="P325" s="936" t="s">
        <v>364</v>
      </c>
      <c r="Q325" s="936">
        <v>1</v>
      </c>
      <c r="R325" s="936">
        <v>1</v>
      </c>
      <c r="S325" s="936">
        <v>0</v>
      </c>
      <c r="T325" s="936">
        <v>0</v>
      </c>
    </row>
    <row r="326" spans="1:20" outlineLevel="5">
      <c r="A326" s="936" t="s">
        <v>3077</v>
      </c>
      <c r="B326" s="936" t="s">
        <v>3078</v>
      </c>
      <c r="C326" s="936">
        <v>7</v>
      </c>
      <c r="D326" s="937">
        <v>46198</v>
      </c>
      <c r="E326" s="937">
        <v>46205</v>
      </c>
      <c r="F326" s="937">
        <v>46233</v>
      </c>
      <c r="G326" s="937">
        <v>46281</v>
      </c>
      <c r="H326" s="937">
        <v>401.68</v>
      </c>
      <c r="I326" s="936">
        <v>401.68</v>
      </c>
      <c r="J326" s="936">
        <v>401.68</v>
      </c>
      <c r="K326" s="939">
        <v>1</v>
      </c>
      <c r="L326" s="939">
        <v>1</v>
      </c>
      <c r="M326" s="936">
        <v>0</v>
      </c>
      <c r="N326" s="936">
        <v>0</v>
      </c>
      <c r="O326" s="936">
        <v>0</v>
      </c>
      <c r="P326" s="936" t="s">
        <v>364</v>
      </c>
      <c r="Q326" s="936">
        <v>1</v>
      </c>
      <c r="R326" s="936">
        <v>1</v>
      </c>
      <c r="S326" s="936">
        <v>0</v>
      </c>
      <c r="T326" s="936">
        <v>0</v>
      </c>
    </row>
    <row r="327" spans="1:20" outlineLevel="5">
      <c r="A327" s="936" t="s">
        <v>3080</v>
      </c>
      <c r="B327" s="936" t="s">
        <v>3081</v>
      </c>
      <c r="C327" s="936">
        <v>7</v>
      </c>
      <c r="D327" s="937">
        <v>46198</v>
      </c>
      <c r="E327" s="937">
        <v>46205</v>
      </c>
      <c r="F327" s="937">
        <v>46233</v>
      </c>
      <c r="G327" s="937">
        <v>46281</v>
      </c>
      <c r="H327" s="938">
        <v>391.75</v>
      </c>
      <c r="I327" s="937">
        <v>391.75</v>
      </c>
      <c r="J327" s="938">
        <v>391.75</v>
      </c>
      <c r="K327" s="939">
        <v>1</v>
      </c>
      <c r="L327" s="939">
        <v>1</v>
      </c>
      <c r="M327" s="936">
        <v>0</v>
      </c>
      <c r="N327" s="936">
        <v>0</v>
      </c>
      <c r="O327" s="936">
        <v>0</v>
      </c>
      <c r="P327" s="936" t="s">
        <v>364</v>
      </c>
      <c r="Q327" s="936">
        <v>1</v>
      </c>
      <c r="R327" s="936">
        <v>1</v>
      </c>
      <c r="S327" s="936">
        <v>0</v>
      </c>
      <c r="T327" s="936">
        <v>0</v>
      </c>
    </row>
    <row r="328" spans="1:20" outlineLevel="5">
      <c r="A328" s="936" t="s">
        <v>3083</v>
      </c>
      <c r="B328" s="936" t="s">
        <v>3084</v>
      </c>
      <c r="C328" s="936">
        <v>7</v>
      </c>
      <c r="D328" s="937">
        <v>46198</v>
      </c>
      <c r="E328" s="937">
        <v>46205</v>
      </c>
      <c r="F328" s="937">
        <v>46261</v>
      </c>
      <c r="G328" s="937">
        <v>46281</v>
      </c>
      <c r="H328" s="937">
        <v>495.96</v>
      </c>
      <c r="I328" s="936">
        <v>495.96</v>
      </c>
      <c r="J328" s="936">
        <v>495.96</v>
      </c>
      <c r="K328" s="939">
        <v>1</v>
      </c>
      <c r="L328" s="939">
        <v>1</v>
      </c>
      <c r="M328" s="936">
        <v>0</v>
      </c>
      <c r="N328" s="936">
        <v>0</v>
      </c>
      <c r="O328" s="936">
        <v>0</v>
      </c>
      <c r="P328" s="936" t="s">
        <v>364</v>
      </c>
      <c r="Q328" s="936">
        <v>1</v>
      </c>
      <c r="R328" s="936">
        <v>1</v>
      </c>
      <c r="S328" s="936">
        <v>0</v>
      </c>
      <c r="T328" s="936">
        <v>0</v>
      </c>
    </row>
    <row r="329" spans="1:20" outlineLevel="5">
      <c r="A329" s="936" t="s">
        <v>3086</v>
      </c>
      <c r="B329" s="936" t="s">
        <v>3087</v>
      </c>
      <c r="C329" s="936">
        <v>7</v>
      </c>
      <c r="D329" s="937">
        <v>46198</v>
      </c>
      <c r="E329" s="937">
        <v>46205</v>
      </c>
      <c r="F329" s="937">
        <v>46261</v>
      </c>
      <c r="G329" s="937">
        <v>46281</v>
      </c>
      <c r="H329" s="937">
        <v>318.16000000000003</v>
      </c>
      <c r="I329" s="937">
        <v>318.16000000000003</v>
      </c>
      <c r="J329" s="937">
        <v>318.16000000000003</v>
      </c>
      <c r="K329" s="939">
        <v>1</v>
      </c>
      <c r="L329" s="939">
        <v>1</v>
      </c>
      <c r="M329" s="936">
        <v>0</v>
      </c>
      <c r="N329" s="936">
        <v>0</v>
      </c>
      <c r="O329" s="936">
        <v>0</v>
      </c>
      <c r="P329" s="936" t="s">
        <v>364</v>
      </c>
      <c r="Q329" s="936">
        <v>1</v>
      </c>
      <c r="R329" s="936">
        <v>1</v>
      </c>
      <c r="S329" s="936">
        <v>0</v>
      </c>
      <c r="T329" s="936">
        <v>0</v>
      </c>
    </row>
    <row r="330" spans="1:20" outlineLevel="3">
      <c r="A330" s="967" t="s">
        <v>662</v>
      </c>
      <c r="B330" s="967"/>
      <c r="C330" s="967">
        <v>25</v>
      </c>
      <c r="D330" s="968">
        <v>46074</v>
      </c>
      <c r="E330" s="968">
        <v>46107</v>
      </c>
      <c r="F330" s="968">
        <v>46074</v>
      </c>
      <c r="G330" s="968">
        <v>46107</v>
      </c>
      <c r="H330" s="969">
        <v>167240.94</v>
      </c>
      <c r="I330" s="969">
        <v>167240.94</v>
      </c>
      <c r="J330" s="969">
        <v>167240.94</v>
      </c>
      <c r="K330" s="971">
        <v>1</v>
      </c>
      <c r="L330" s="971">
        <v>1</v>
      </c>
      <c r="M330" s="969">
        <v>0</v>
      </c>
      <c r="N330" s="967">
        <v>0</v>
      </c>
      <c r="O330" s="967">
        <v>0</v>
      </c>
      <c r="P330" s="969"/>
      <c r="Q330" s="967">
        <v>39</v>
      </c>
      <c r="R330" s="967">
        <v>39</v>
      </c>
      <c r="S330" s="967">
        <v>0</v>
      </c>
      <c r="T330" s="967">
        <v>0</v>
      </c>
    </row>
    <row r="331" spans="1:20" outlineLevel="4">
      <c r="A331" s="981" t="s">
        <v>609</v>
      </c>
      <c r="B331" s="981"/>
      <c r="C331" s="981">
        <v>25</v>
      </c>
      <c r="D331" s="982">
        <v>46074</v>
      </c>
      <c r="E331" s="982">
        <v>46107</v>
      </c>
      <c r="F331" s="982">
        <v>46074</v>
      </c>
      <c r="G331" s="982">
        <v>46107</v>
      </c>
      <c r="H331" s="983">
        <v>139867.29</v>
      </c>
      <c r="I331" s="983">
        <v>139867.29</v>
      </c>
      <c r="J331" s="983">
        <v>139867.29</v>
      </c>
      <c r="K331" s="984">
        <v>1</v>
      </c>
      <c r="L331" s="984">
        <v>1</v>
      </c>
      <c r="M331" s="983">
        <v>0</v>
      </c>
      <c r="N331" s="981">
        <v>0</v>
      </c>
      <c r="O331" s="981">
        <v>0</v>
      </c>
      <c r="P331" s="983"/>
      <c r="Q331" s="981">
        <v>8</v>
      </c>
      <c r="R331" s="981">
        <v>8</v>
      </c>
      <c r="S331" s="981">
        <v>0</v>
      </c>
      <c r="T331" s="981">
        <v>0</v>
      </c>
    </row>
    <row r="332" spans="1:20" outlineLevel="5">
      <c r="A332" s="936" t="s">
        <v>768</v>
      </c>
      <c r="B332" s="936" t="s">
        <v>664</v>
      </c>
      <c r="C332" s="936">
        <v>25</v>
      </c>
      <c r="D332" s="937">
        <v>46074</v>
      </c>
      <c r="E332" s="937">
        <v>46107</v>
      </c>
      <c r="F332" s="937">
        <v>46074</v>
      </c>
      <c r="G332" s="937">
        <v>46107</v>
      </c>
      <c r="H332" s="938">
        <v>36450</v>
      </c>
      <c r="I332" s="938">
        <v>36450</v>
      </c>
      <c r="J332" s="938">
        <v>36450</v>
      </c>
      <c r="K332" s="939">
        <v>1</v>
      </c>
      <c r="L332" s="939">
        <v>1</v>
      </c>
      <c r="M332" s="938">
        <v>0</v>
      </c>
      <c r="N332" s="936">
        <v>0</v>
      </c>
      <c r="O332" s="936">
        <v>0</v>
      </c>
      <c r="P332" s="938" t="s">
        <v>364</v>
      </c>
      <c r="Q332" s="936">
        <v>1</v>
      </c>
      <c r="R332" s="936">
        <v>1</v>
      </c>
      <c r="S332" s="936">
        <v>0</v>
      </c>
      <c r="T332" s="936">
        <v>0</v>
      </c>
    </row>
    <row r="333" spans="1:20" outlineLevel="5">
      <c r="A333" s="936" t="s">
        <v>770</v>
      </c>
      <c r="B333" s="936" t="s">
        <v>668</v>
      </c>
      <c r="C333" s="936">
        <v>22</v>
      </c>
      <c r="D333" s="937">
        <v>46078</v>
      </c>
      <c r="E333" s="937">
        <v>46107</v>
      </c>
      <c r="F333" s="937">
        <v>46078</v>
      </c>
      <c r="G333" s="937">
        <v>46107</v>
      </c>
      <c r="H333" s="938">
        <v>8580</v>
      </c>
      <c r="I333" s="938">
        <v>8580</v>
      </c>
      <c r="J333" s="938">
        <v>8580</v>
      </c>
      <c r="K333" s="939">
        <v>1</v>
      </c>
      <c r="L333" s="939">
        <v>1</v>
      </c>
      <c r="M333" s="938">
        <v>0</v>
      </c>
      <c r="N333" s="936">
        <v>0</v>
      </c>
      <c r="O333" s="936">
        <v>0</v>
      </c>
      <c r="P333" s="938" t="s">
        <v>364</v>
      </c>
      <c r="Q333" s="936">
        <v>1</v>
      </c>
      <c r="R333" s="936">
        <v>1</v>
      </c>
      <c r="S333" s="936">
        <v>0</v>
      </c>
      <c r="T333" s="936">
        <v>0</v>
      </c>
    </row>
    <row r="334" spans="1:20" outlineLevel="5">
      <c r="A334" s="936" t="s">
        <v>769</v>
      </c>
      <c r="B334" s="936" t="s">
        <v>666</v>
      </c>
      <c r="C334" s="936">
        <v>2</v>
      </c>
      <c r="D334" s="937">
        <v>46106</v>
      </c>
      <c r="E334" s="937">
        <v>46107</v>
      </c>
      <c r="F334" s="937">
        <v>46106</v>
      </c>
      <c r="G334" s="937">
        <v>46107</v>
      </c>
      <c r="H334" s="938">
        <v>29832</v>
      </c>
      <c r="I334" s="938">
        <v>29832</v>
      </c>
      <c r="J334" s="938">
        <v>29832</v>
      </c>
      <c r="K334" s="939">
        <v>1</v>
      </c>
      <c r="L334" s="939">
        <v>1</v>
      </c>
      <c r="M334" s="938">
        <v>0</v>
      </c>
      <c r="N334" s="936">
        <v>0</v>
      </c>
      <c r="O334" s="936">
        <v>0</v>
      </c>
      <c r="P334" s="938" t="s">
        <v>364</v>
      </c>
      <c r="Q334" s="936">
        <v>1</v>
      </c>
      <c r="R334" s="936">
        <v>1</v>
      </c>
      <c r="S334" s="936">
        <v>0</v>
      </c>
      <c r="T334" s="936">
        <v>0</v>
      </c>
    </row>
    <row r="335" spans="1:20" outlineLevel="5">
      <c r="A335" s="936" t="s">
        <v>771</v>
      </c>
      <c r="B335" s="936" t="s">
        <v>670</v>
      </c>
      <c r="C335" s="936">
        <v>2</v>
      </c>
      <c r="D335" s="937">
        <v>46106</v>
      </c>
      <c r="E335" s="937">
        <v>46107</v>
      </c>
      <c r="F335" s="937">
        <v>46106</v>
      </c>
      <c r="G335" s="937">
        <v>46107</v>
      </c>
      <c r="H335" s="938">
        <v>43185</v>
      </c>
      <c r="I335" s="938">
        <v>43185</v>
      </c>
      <c r="J335" s="938">
        <v>43185</v>
      </c>
      <c r="K335" s="939">
        <v>1</v>
      </c>
      <c r="L335" s="939">
        <v>1</v>
      </c>
      <c r="M335" s="938">
        <v>0</v>
      </c>
      <c r="N335" s="936">
        <v>0</v>
      </c>
      <c r="O335" s="936">
        <v>0</v>
      </c>
      <c r="P335" s="938" t="s">
        <v>364</v>
      </c>
      <c r="Q335" s="936">
        <v>1</v>
      </c>
      <c r="R335" s="936">
        <v>1</v>
      </c>
      <c r="S335" s="936">
        <v>0</v>
      </c>
      <c r="T335" s="936">
        <v>0</v>
      </c>
    </row>
    <row r="336" spans="1:20" outlineLevel="5">
      <c r="A336" s="936" t="s">
        <v>772</v>
      </c>
      <c r="B336" s="936" t="s">
        <v>672</v>
      </c>
      <c r="C336" s="936">
        <v>2</v>
      </c>
      <c r="D336" s="937">
        <v>46106</v>
      </c>
      <c r="E336" s="937">
        <v>46107</v>
      </c>
      <c r="F336" s="937">
        <v>46106</v>
      </c>
      <c r="G336" s="937">
        <v>46107</v>
      </c>
      <c r="H336" s="938">
        <v>525.63</v>
      </c>
      <c r="I336" s="938">
        <v>525.63</v>
      </c>
      <c r="J336" s="938">
        <v>525.63</v>
      </c>
      <c r="K336" s="939">
        <v>1</v>
      </c>
      <c r="L336" s="939">
        <v>1</v>
      </c>
      <c r="M336" s="936">
        <v>0</v>
      </c>
      <c r="N336" s="936">
        <v>0</v>
      </c>
      <c r="O336" s="936">
        <v>0</v>
      </c>
      <c r="P336" s="936" t="s">
        <v>364</v>
      </c>
      <c r="Q336" s="936">
        <v>1</v>
      </c>
      <c r="R336" s="936">
        <v>1</v>
      </c>
      <c r="S336" s="936">
        <v>0</v>
      </c>
      <c r="T336" s="936">
        <v>0</v>
      </c>
    </row>
    <row r="337" spans="1:20" outlineLevel="5">
      <c r="A337" s="936" t="s">
        <v>773</v>
      </c>
      <c r="B337" s="936" t="s">
        <v>674</v>
      </c>
      <c r="C337" s="936">
        <v>2</v>
      </c>
      <c r="D337" s="937">
        <v>46106</v>
      </c>
      <c r="E337" s="937">
        <v>46107</v>
      </c>
      <c r="F337" s="937">
        <v>46106</v>
      </c>
      <c r="G337" s="937">
        <v>46107</v>
      </c>
      <c r="H337" s="938">
        <v>198.36</v>
      </c>
      <c r="I337" s="938">
        <v>198.36</v>
      </c>
      <c r="J337" s="938">
        <v>198.36</v>
      </c>
      <c r="K337" s="939">
        <v>1</v>
      </c>
      <c r="L337" s="939">
        <v>1</v>
      </c>
      <c r="M337" s="936">
        <v>0</v>
      </c>
      <c r="N337" s="936">
        <v>0</v>
      </c>
      <c r="O337" s="936">
        <v>0</v>
      </c>
      <c r="P337" s="936" t="s">
        <v>364</v>
      </c>
      <c r="Q337" s="936">
        <v>1</v>
      </c>
      <c r="R337" s="936">
        <v>1</v>
      </c>
      <c r="S337" s="936">
        <v>0</v>
      </c>
      <c r="T337" s="936">
        <v>0</v>
      </c>
    </row>
    <row r="338" spans="1:20" outlineLevel="5">
      <c r="A338" s="936" t="s">
        <v>774</v>
      </c>
      <c r="B338" s="936" t="s">
        <v>676</v>
      </c>
      <c r="C338" s="936">
        <v>2</v>
      </c>
      <c r="D338" s="937">
        <v>46106</v>
      </c>
      <c r="E338" s="937">
        <v>46107</v>
      </c>
      <c r="F338" s="937">
        <v>46106</v>
      </c>
      <c r="G338" s="937">
        <v>46107</v>
      </c>
      <c r="H338" s="938">
        <v>9546.2999999999993</v>
      </c>
      <c r="I338" s="938">
        <v>9546.2999999999993</v>
      </c>
      <c r="J338" s="938">
        <v>9546.2999999999993</v>
      </c>
      <c r="K338" s="939">
        <v>1</v>
      </c>
      <c r="L338" s="939">
        <v>1</v>
      </c>
      <c r="M338" s="938">
        <v>0</v>
      </c>
      <c r="N338" s="936">
        <v>0</v>
      </c>
      <c r="O338" s="936">
        <v>0</v>
      </c>
      <c r="P338" s="938" t="s">
        <v>364</v>
      </c>
      <c r="Q338" s="936">
        <v>1</v>
      </c>
      <c r="R338" s="936">
        <v>1</v>
      </c>
      <c r="S338" s="936">
        <v>0</v>
      </c>
      <c r="T338" s="936">
        <v>0</v>
      </c>
    </row>
    <row r="339" spans="1:20" outlineLevel="5">
      <c r="A339" s="936" t="s">
        <v>775</v>
      </c>
      <c r="B339" s="936" t="s">
        <v>678</v>
      </c>
      <c r="C339" s="936">
        <v>2</v>
      </c>
      <c r="D339" s="937">
        <v>46106</v>
      </c>
      <c r="E339" s="937">
        <v>46107</v>
      </c>
      <c r="F339" s="937">
        <v>46106</v>
      </c>
      <c r="G339" s="937">
        <v>46107</v>
      </c>
      <c r="H339" s="938">
        <v>11550</v>
      </c>
      <c r="I339" s="938">
        <v>11550</v>
      </c>
      <c r="J339" s="938">
        <v>11550</v>
      </c>
      <c r="K339" s="939">
        <v>1</v>
      </c>
      <c r="L339" s="939">
        <v>1</v>
      </c>
      <c r="M339" s="938">
        <v>0</v>
      </c>
      <c r="N339" s="936">
        <v>0</v>
      </c>
      <c r="O339" s="936">
        <v>0</v>
      </c>
      <c r="P339" s="938" t="s">
        <v>364</v>
      </c>
      <c r="Q339" s="936">
        <v>1</v>
      </c>
      <c r="R339" s="936">
        <v>1</v>
      </c>
      <c r="S339" s="936">
        <v>0</v>
      </c>
      <c r="T339" s="936">
        <v>0</v>
      </c>
    </row>
    <row r="340" spans="1:20" outlineLevel="4">
      <c r="A340" s="981" t="s">
        <v>627</v>
      </c>
      <c r="B340" s="981"/>
      <c r="C340" s="981">
        <v>24</v>
      </c>
      <c r="D340" s="982">
        <v>46076</v>
      </c>
      <c r="E340" s="982">
        <v>46107</v>
      </c>
      <c r="F340" s="982">
        <v>46076</v>
      </c>
      <c r="G340" s="982">
        <v>46107</v>
      </c>
      <c r="H340" s="983">
        <v>1609.47</v>
      </c>
      <c r="I340" s="983">
        <v>1609.47</v>
      </c>
      <c r="J340" s="983">
        <v>1609.47</v>
      </c>
      <c r="K340" s="984">
        <v>1</v>
      </c>
      <c r="L340" s="984">
        <v>1</v>
      </c>
      <c r="M340" s="983">
        <v>0</v>
      </c>
      <c r="N340" s="981">
        <v>0</v>
      </c>
      <c r="O340" s="981">
        <v>0</v>
      </c>
      <c r="P340" s="983"/>
      <c r="Q340" s="981">
        <v>5</v>
      </c>
      <c r="R340" s="981">
        <v>5</v>
      </c>
      <c r="S340" s="981">
        <v>0</v>
      </c>
      <c r="T340" s="981">
        <v>0</v>
      </c>
    </row>
    <row r="341" spans="1:20" outlineLevel="5">
      <c r="A341" s="936" t="s">
        <v>776</v>
      </c>
      <c r="B341" s="936" t="s">
        <v>680</v>
      </c>
      <c r="C341" s="936">
        <v>14</v>
      </c>
      <c r="D341" s="937">
        <v>46076</v>
      </c>
      <c r="E341" s="937">
        <v>46091</v>
      </c>
      <c r="F341" s="937">
        <v>46076</v>
      </c>
      <c r="G341" s="937">
        <v>46091</v>
      </c>
      <c r="H341" s="937">
        <v>476.82</v>
      </c>
      <c r="I341" s="936">
        <v>476.82</v>
      </c>
      <c r="J341" s="936">
        <v>476.82</v>
      </c>
      <c r="K341" s="939">
        <v>1</v>
      </c>
      <c r="L341" s="939">
        <v>1</v>
      </c>
      <c r="M341" s="936">
        <v>0</v>
      </c>
      <c r="N341" s="936">
        <v>0</v>
      </c>
      <c r="O341" s="936">
        <v>0</v>
      </c>
      <c r="P341" s="936" t="s">
        <v>364</v>
      </c>
      <c r="Q341" s="936">
        <v>1</v>
      </c>
      <c r="R341" s="936">
        <v>1</v>
      </c>
      <c r="S341" s="936">
        <v>0</v>
      </c>
      <c r="T341" s="936">
        <v>0</v>
      </c>
    </row>
    <row r="342" spans="1:20" outlineLevel="5">
      <c r="A342" s="936" t="s">
        <v>777</v>
      </c>
      <c r="B342" s="936" t="s">
        <v>682</v>
      </c>
      <c r="C342" s="936">
        <v>9</v>
      </c>
      <c r="D342" s="937">
        <v>46082</v>
      </c>
      <c r="E342" s="937">
        <v>46091</v>
      </c>
      <c r="F342" s="937">
        <v>46082</v>
      </c>
      <c r="G342" s="937">
        <v>46091</v>
      </c>
      <c r="H342" s="937">
        <v>518.85</v>
      </c>
      <c r="I342" s="936">
        <v>518.85</v>
      </c>
      <c r="J342" s="936">
        <v>518.85</v>
      </c>
      <c r="K342" s="939">
        <v>1</v>
      </c>
      <c r="L342" s="939">
        <v>1</v>
      </c>
      <c r="M342" s="936">
        <v>0</v>
      </c>
      <c r="N342" s="936">
        <v>0</v>
      </c>
      <c r="O342" s="936">
        <v>0</v>
      </c>
      <c r="P342" s="936" t="s">
        <v>364</v>
      </c>
      <c r="Q342" s="936">
        <v>1</v>
      </c>
      <c r="R342" s="936">
        <v>1</v>
      </c>
      <c r="S342" s="936">
        <v>0</v>
      </c>
      <c r="T342" s="936">
        <v>0</v>
      </c>
    </row>
    <row r="343" spans="1:20" outlineLevel="5">
      <c r="A343" s="936" t="s">
        <v>779</v>
      </c>
      <c r="B343" s="936" t="s">
        <v>686</v>
      </c>
      <c r="C343" s="936">
        <v>15</v>
      </c>
      <c r="D343" s="937">
        <v>46086</v>
      </c>
      <c r="E343" s="937">
        <v>46107</v>
      </c>
      <c r="F343" s="937">
        <v>46086</v>
      </c>
      <c r="G343" s="937">
        <v>46107</v>
      </c>
      <c r="H343" s="937">
        <v>124.2</v>
      </c>
      <c r="I343" s="936">
        <v>124.2</v>
      </c>
      <c r="J343" s="936">
        <v>124.2</v>
      </c>
      <c r="K343" s="939">
        <v>1</v>
      </c>
      <c r="L343" s="939">
        <v>1</v>
      </c>
      <c r="M343" s="936">
        <v>0</v>
      </c>
      <c r="N343" s="936">
        <v>0</v>
      </c>
      <c r="O343" s="936">
        <v>0</v>
      </c>
      <c r="P343" s="936" t="s">
        <v>364</v>
      </c>
      <c r="Q343" s="936">
        <v>1</v>
      </c>
      <c r="R343" s="936">
        <v>1</v>
      </c>
      <c r="S343" s="936">
        <v>0</v>
      </c>
      <c r="T343" s="936">
        <v>0</v>
      </c>
    </row>
    <row r="344" spans="1:20" outlineLevel="5">
      <c r="A344" s="936" t="s">
        <v>780</v>
      </c>
      <c r="B344" s="936" t="s">
        <v>688</v>
      </c>
      <c r="C344" s="936">
        <v>15</v>
      </c>
      <c r="D344" s="937">
        <v>46086</v>
      </c>
      <c r="E344" s="937">
        <v>46107</v>
      </c>
      <c r="F344" s="937">
        <v>46086</v>
      </c>
      <c r="G344" s="937">
        <v>46107</v>
      </c>
      <c r="H344" s="937">
        <v>372</v>
      </c>
      <c r="I344" s="936">
        <v>372</v>
      </c>
      <c r="J344" s="936">
        <v>372</v>
      </c>
      <c r="K344" s="939">
        <v>1</v>
      </c>
      <c r="L344" s="939">
        <v>1</v>
      </c>
      <c r="M344" s="936">
        <v>0</v>
      </c>
      <c r="N344" s="936">
        <v>0</v>
      </c>
      <c r="O344" s="936">
        <v>0</v>
      </c>
      <c r="P344" s="936" t="s">
        <v>364</v>
      </c>
      <c r="Q344" s="936">
        <v>1</v>
      </c>
      <c r="R344" s="936">
        <v>1</v>
      </c>
      <c r="S344" s="936">
        <v>0</v>
      </c>
      <c r="T344" s="936">
        <v>0</v>
      </c>
    </row>
    <row r="345" spans="1:20" outlineLevel="5">
      <c r="A345" s="936" t="s">
        <v>778</v>
      </c>
      <c r="B345" s="936" t="s">
        <v>684</v>
      </c>
      <c r="C345" s="936">
        <v>1</v>
      </c>
      <c r="D345" s="937">
        <v>46107</v>
      </c>
      <c r="E345" s="937">
        <v>46107</v>
      </c>
      <c r="F345" s="937">
        <v>46107</v>
      </c>
      <c r="G345" s="937">
        <v>46107</v>
      </c>
      <c r="H345" s="937">
        <v>117.6</v>
      </c>
      <c r="I345" s="936">
        <v>117.6</v>
      </c>
      <c r="J345" s="936">
        <v>117.6</v>
      </c>
      <c r="K345" s="939">
        <v>1</v>
      </c>
      <c r="L345" s="939">
        <v>1</v>
      </c>
      <c r="M345" s="936">
        <v>0</v>
      </c>
      <c r="N345" s="936">
        <v>0</v>
      </c>
      <c r="O345" s="936">
        <v>0</v>
      </c>
      <c r="P345" s="936" t="s">
        <v>364</v>
      </c>
      <c r="Q345" s="936">
        <v>1</v>
      </c>
      <c r="R345" s="936">
        <v>1</v>
      </c>
      <c r="S345" s="936">
        <v>0</v>
      </c>
      <c r="T345" s="936">
        <v>0</v>
      </c>
    </row>
    <row r="346" spans="1:20" outlineLevel="4">
      <c r="A346" s="981" t="s">
        <v>689</v>
      </c>
      <c r="B346" s="981"/>
      <c r="C346" s="981">
        <v>17</v>
      </c>
      <c r="D346" s="982">
        <v>46078</v>
      </c>
      <c r="E346" s="982">
        <v>46097</v>
      </c>
      <c r="F346" s="982">
        <v>46078</v>
      </c>
      <c r="G346" s="982">
        <v>46097</v>
      </c>
      <c r="H346" s="983">
        <v>7931.55</v>
      </c>
      <c r="I346" s="983">
        <v>7931.55</v>
      </c>
      <c r="J346" s="983">
        <v>7931.55</v>
      </c>
      <c r="K346" s="984">
        <v>1</v>
      </c>
      <c r="L346" s="984">
        <v>1</v>
      </c>
      <c r="M346" s="983">
        <v>0</v>
      </c>
      <c r="N346" s="981">
        <v>0</v>
      </c>
      <c r="O346" s="981">
        <v>0</v>
      </c>
      <c r="P346" s="983"/>
      <c r="Q346" s="981">
        <v>12</v>
      </c>
      <c r="R346" s="981">
        <v>12</v>
      </c>
      <c r="S346" s="981">
        <v>0</v>
      </c>
      <c r="T346" s="981">
        <v>0</v>
      </c>
    </row>
    <row r="347" spans="1:20" outlineLevel="5">
      <c r="A347" s="936" t="s">
        <v>787</v>
      </c>
      <c r="B347" s="936" t="s">
        <v>703</v>
      </c>
      <c r="C347" s="936">
        <v>17</v>
      </c>
      <c r="D347" s="937">
        <v>46078</v>
      </c>
      <c r="E347" s="937">
        <v>46097</v>
      </c>
      <c r="F347" s="937">
        <v>46078</v>
      </c>
      <c r="G347" s="937">
        <v>46097</v>
      </c>
      <c r="H347" s="937">
        <v>221.37</v>
      </c>
      <c r="I347" s="936">
        <v>221.37</v>
      </c>
      <c r="J347" s="936">
        <v>221.37</v>
      </c>
      <c r="K347" s="939">
        <v>1</v>
      </c>
      <c r="L347" s="939">
        <v>1</v>
      </c>
      <c r="M347" s="936">
        <v>0</v>
      </c>
      <c r="N347" s="936">
        <v>0</v>
      </c>
      <c r="O347" s="936">
        <v>0</v>
      </c>
      <c r="P347" s="936" t="s">
        <v>364</v>
      </c>
      <c r="Q347" s="936">
        <v>1</v>
      </c>
      <c r="R347" s="936">
        <v>1</v>
      </c>
      <c r="S347" s="936">
        <v>0</v>
      </c>
      <c r="T347" s="936">
        <v>0</v>
      </c>
    </row>
    <row r="348" spans="1:20" outlineLevel="5">
      <c r="A348" s="936" t="s">
        <v>788</v>
      </c>
      <c r="B348" s="936" t="s">
        <v>705</v>
      </c>
      <c r="C348" s="936">
        <v>14</v>
      </c>
      <c r="D348" s="937">
        <v>46082</v>
      </c>
      <c r="E348" s="937">
        <v>46097</v>
      </c>
      <c r="F348" s="937">
        <v>46082</v>
      </c>
      <c r="G348" s="937">
        <v>46097</v>
      </c>
      <c r="H348" s="938">
        <v>147.9</v>
      </c>
      <c r="I348" s="938">
        <v>147.9</v>
      </c>
      <c r="J348" s="938">
        <v>147.9</v>
      </c>
      <c r="K348" s="939">
        <v>1</v>
      </c>
      <c r="L348" s="939">
        <v>1</v>
      </c>
      <c r="M348" s="936">
        <v>0</v>
      </c>
      <c r="N348" s="936">
        <v>0</v>
      </c>
      <c r="O348" s="936">
        <v>0</v>
      </c>
      <c r="P348" s="936" t="s">
        <v>364</v>
      </c>
      <c r="Q348" s="936">
        <v>1</v>
      </c>
      <c r="R348" s="936">
        <v>1</v>
      </c>
      <c r="S348" s="936">
        <v>0</v>
      </c>
      <c r="T348" s="936">
        <v>0</v>
      </c>
    </row>
    <row r="349" spans="1:20" outlineLevel="5">
      <c r="A349" s="936" t="s">
        <v>781</v>
      </c>
      <c r="B349" s="936" t="s">
        <v>691</v>
      </c>
      <c r="C349" s="936">
        <v>2</v>
      </c>
      <c r="D349" s="937">
        <v>46096</v>
      </c>
      <c r="E349" s="937">
        <v>46097</v>
      </c>
      <c r="F349" s="937">
        <v>46096</v>
      </c>
      <c r="G349" s="937">
        <v>46097</v>
      </c>
      <c r="H349" s="938">
        <v>571.95000000000005</v>
      </c>
      <c r="I349" s="938">
        <v>571.95000000000005</v>
      </c>
      <c r="J349" s="938">
        <v>571.95000000000005</v>
      </c>
      <c r="K349" s="939">
        <v>1</v>
      </c>
      <c r="L349" s="939">
        <v>1</v>
      </c>
      <c r="M349" s="938">
        <v>0</v>
      </c>
      <c r="N349" s="936">
        <v>0</v>
      </c>
      <c r="O349" s="936">
        <v>0</v>
      </c>
      <c r="P349" s="938" t="s">
        <v>364</v>
      </c>
      <c r="Q349" s="936">
        <v>1</v>
      </c>
      <c r="R349" s="936">
        <v>1</v>
      </c>
      <c r="S349" s="936">
        <v>0</v>
      </c>
      <c r="T349" s="936">
        <v>0</v>
      </c>
    </row>
    <row r="350" spans="1:20" outlineLevel="5">
      <c r="A350" s="936" t="s">
        <v>785</v>
      </c>
      <c r="B350" s="936" t="s">
        <v>699</v>
      </c>
      <c r="C350" s="936">
        <v>2</v>
      </c>
      <c r="D350" s="937">
        <v>46096</v>
      </c>
      <c r="E350" s="937">
        <v>46097</v>
      </c>
      <c r="F350" s="937">
        <v>46096</v>
      </c>
      <c r="G350" s="937">
        <v>46097</v>
      </c>
      <c r="H350" s="937">
        <v>535.5</v>
      </c>
      <c r="I350" s="936">
        <v>535.5</v>
      </c>
      <c r="J350" s="936">
        <v>535.5</v>
      </c>
      <c r="K350" s="939">
        <v>1</v>
      </c>
      <c r="L350" s="939">
        <v>1</v>
      </c>
      <c r="M350" s="936">
        <v>0</v>
      </c>
      <c r="N350" s="936">
        <v>0</v>
      </c>
      <c r="O350" s="936">
        <v>0</v>
      </c>
      <c r="P350" s="936" t="s">
        <v>364</v>
      </c>
      <c r="Q350" s="936">
        <v>1</v>
      </c>
      <c r="R350" s="936">
        <v>1</v>
      </c>
      <c r="S350" s="936">
        <v>0</v>
      </c>
      <c r="T350" s="936">
        <v>0</v>
      </c>
    </row>
    <row r="351" spans="1:20" outlineLevel="5">
      <c r="A351" s="936" t="s">
        <v>786</v>
      </c>
      <c r="B351" s="936" t="s">
        <v>701</v>
      </c>
      <c r="C351" s="936">
        <v>2</v>
      </c>
      <c r="D351" s="937">
        <v>46096</v>
      </c>
      <c r="E351" s="937">
        <v>46097</v>
      </c>
      <c r="F351" s="937">
        <v>46096</v>
      </c>
      <c r="G351" s="937">
        <v>46097</v>
      </c>
      <c r="H351" s="938">
        <v>111.18</v>
      </c>
      <c r="I351" s="938">
        <v>111.18</v>
      </c>
      <c r="J351" s="938">
        <v>111.18</v>
      </c>
      <c r="K351" s="939">
        <v>1</v>
      </c>
      <c r="L351" s="939">
        <v>1</v>
      </c>
      <c r="M351" s="936">
        <v>0</v>
      </c>
      <c r="N351" s="936">
        <v>0</v>
      </c>
      <c r="O351" s="936">
        <v>0</v>
      </c>
      <c r="P351" s="936" t="s">
        <v>364</v>
      </c>
      <c r="Q351" s="936">
        <v>1</v>
      </c>
      <c r="R351" s="936">
        <v>1</v>
      </c>
      <c r="S351" s="936">
        <v>0</v>
      </c>
      <c r="T351" s="936">
        <v>0</v>
      </c>
    </row>
    <row r="352" spans="1:20" outlineLevel="5">
      <c r="A352" s="936" t="s">
        <v>789</v>
      </c>
      <c r="B352" s="936" t="s">
        <v>707</v>
      </c>
      <c r="C352" s="936">
        <v>2</v>
      </c>
      <c r="D352" s="937">
        <v>46096</v>
      </c>
      <c r="E352" s="937">
        <v>46097</v>
      </c>
      <c r="F352" s="937">
        <v>46096</v>
      </c>
      <c r="G352" s="937">
        <v>46097</v>
      </c>
      <c r="H352" s="937">
        <v>1852.2</v>
      </c>
      <c r="I352" s="936">
        <v>1852.2</v>
      </c>
      <c r="J352" s="936">
        <v>1852.2</v>
      </c>
      <c r="K352" s="939">
        <v>1</v>
      </c>
      <c r="L352" s="939">
        <v>1</v>
      </c>
      <c r="M352" s="936">
        <v>0</v>
      </c>
      <c r="N352" s="936">
        <v>0</v>
      </c>
      <c r="O352" s="936">
        <v>0</v>
      </c>
      <c r="P352" s="936" t="s">
        <v>364</v>
      </c>
      <c r="Q352" s="936">
        <v>1</v>
      </c>
      <c r="R352" s="936">
        <v>1</v>
      </c>
      <c r="S352" s="936">
        <v>0</v>
      </c>
      <c r="T352" s="936">
        <v>0</v>
      </c>
    </row>
    <row r="353" spans="1:20" outlineLevel="5">
      <c r="A353" s="936" t="s">
        <v>790</v>
      </c>
      <c r="B353" s="936" t="s">
        <v>709</v>
      </c>
      <c r="C353" s="936">
        <v>2</v>
      </c>
      <c r="D353" s="937">
        <v>46096</v>
      </c>
      <c r="E353" s="937">
        <v>46097</v>
      </c>
      <c r="F353" s="937">
        <v>46096</v>
      </c>
      <c r="G353" s="937">
        <v>46097</v>
      </c>
      <c r="H353" s="938">
        <v>0</v>
      </c>
      <c r="I353" s="938">
        <v>0</v>
      </c>
      <c r="J353" s="938">
        <v>0</v>
      </c>
      <c r="K353" s="939">
        <v>1</v>
      </c>
      <c r="L353" s="939">
        <v>1</v>
      </c>
      <c r="M353" s="936">
        <v>0</v>
      </c>
      <c r="N353" s="936">
        <v>0</v>
      </c>
      <c r="O353" s="936">
        <v>0</v>
      </c>
      <c r="P353" s="936" t="s">
        <v>364</v>
      </c>
      <c r="Q353" s="936">
        <v>1</v>
      </c>
      <c r="R353" s="936">
        <v>1</v>
      </c>
      <c r="S353" s="936">
        <v>0</v>
      </c>
      <c r="T353" s="936">
        <v>0</v>
      </c>
    </row>
    <row r="354" spans="1:20" outlineLevel="5">
      <c r="A354" s="936" t="s">
        <v>791</v>
      </c>
      <c r="B354" s="936" t="s">
        <v>711</v>
      </c>
      <c r="C354" s="936">
        <v>2</v>
      </c>
      <c r="D354" s="937">
        <v>46096</v>
      </c>
      <c r="E354" s="937">
        <v>46097</v>
      </c>
      <c r="F354" s="937">
        <v>46096</v>
      </c>
      <c r="G354" s="937">
        <v>46097</v>
      </c>
      <c r="H354" s="937">
        <v>1340.4</v>
      </c>
      <c r="I354" s="936">
        <v>1340.4</v>
      </c>
      <c r="J354" s="936">
        <v>1340.4</v>
      </c>
      <c r="K354" s="939">
        <v>1</v>
      </c>
      <c r="L354" s="939">
        <v>1</v>
      </c>
      <c r="M354" s="936">
        <v>0</v>
      </c>
      <c r="N354" s="936">
        <v>0</v>
      </c>
      <c r="O354" s="936">
        <v>0</v>
      </c>
      <c r="P354" s="936" t="s">
        <v>364</v>
      </c>
      <c r="Q354" s="936">
        <v>1</v>
      </c>
      <c r="R354" s="936">
        <v>1</v>
      </c>
      <c r="S354" s="936">
        <v>0</v>
      </c>
      <c r="T354" s="936">
        <v>0</v>
      </c>
    </row>
    <row r="355" spans="1:20" outlineLevel="5">
      <c r="A355" s="936" t="s">
        <v>792</v>
      </c>
      <c r="B355" s="936" t="s">
        <v>713</v>
      </c>
      <c r="C355" s="936">
        <v>2</v>
      </c>
      <c r="D355" s="937">
        <v>46096</v>
      </c>
      <c r="E355" s="937">
        <v>46097</v>
      </c>
      <c r="F355" s="937">
        <v>46096</v>
      </c>
      <c r="G355" s="937">
        <v>46097</v>
      </c>
      <c r="H355" s="938">
        <v>155.4</v>
      </c>
      <c r="I355" s="938">
        <v>155.4</v>
      </c>
      <c r="J355" s="938">
        <v>155.4</v>
      </c>
      <c r="K355" s="939">
        <v>1</v>
      </c>
      <c r="L355" s="939">
        <v>1</v>
      </c>
      <c r="M355" s="938">
        <v>0</v>
      </c>
      <c r="N355" s="936">
        <v>0</v>
      </c>
      <c r="O355" s="936">
        <v>0</v>
      </c>
      <c r="P355" s="938" t="s">
        <v>364</v>
      </c>
      <c r="Q355" s="936">
        <v>1</v>
      </c>
      <c r="R355" s="936">
        <v>1</v>
      </c>
      <c r="S355" s="936">
        <v>0</v>
      </c>
      <c r="T355" s="936">
        <v>0</v>
      </c>
    </row>
    <row r="356" spans="1:20" outlineLevel="5">
      <c r="A356" s="936" t="s">
        <v>782</v>
      </c>
      <c r="B356" s="936" t="s">
        <v>693</v>
      </c>
      <c r="C356" s="936">
        <v>2</v>
      </c>
      <c r="D356" s="937">
        <v>46096</v>
      </c>
      <c r="E356" s="937">
        <v>46097</v>
      </c>
      <c r="F356" s="937">
        <v>46096</v>
      </c>
      <c r="G356" s="937">
        <v>46097</v>
      </c>
      <c r="H356" s="937">
        <v>188.58</v>
      </c>
      <c r="I356" s="936">
        <v>188.58</v>
      </c>
      <c r="J356" s="936">
        <v>188.58</v>
      </c>
      <c r="K356" s="939">
        <v>1</v>
      </c>
      <c r="L356" s="939">
        <v>1</v>
      </c>
      <c r="M356" s="936">
        <v>0</v>
      </c>
      <c r="N356" s="936">
        <v>0</v>
      </c>
      <c r="O356" s="936">
        <v>0</v>
      </c>
      <c r="P356" s="936" t="s">
        <v>364</v>
      </c>
      <c r="Q356" s="936">
        <v>1</v>
      </c>
      <c r="R356" s="936">
        <v>1</v>
      </c>
      <c r="S356" s="936">
        <v>0</v>
      </c>
      <c r="T356" s="936">
        <v>0</v>
      </c>
    </row>
    <row r="357" spans="1:20" outlineLevel="5">
      <c r="A357" s="936" t="s">
        <v>783</v>
      </c>
      <c r="B357" s="936" t="s">
        <v>695</v>
      </c>
      <c r="C357" s="936">
        <v>2</v>
      </c>
      <c r="D357" s="937">
        <v>46096</v>
      </c>
      <c r="E357" s="937">
        <v>46097</v>
      </c>
      <c r="F357" s="937">
        <v>46096</v>
      </c>
      <c r="G357" s="937">
        <v>46097</v>
      </c>
      <c r="H357" s="938">
        <v>2262.87</v>
      </c>
      <c r="I357" s="938">
        <v>2262.87</v>
      </c>
      <c r="J357" s="938">
        <v>2262.87</v>
      </c>
      <c r="K357" s="939">
        <v>1</v>
      </c>
      <c r="L357" s="939">
        <v>1</v>
      </c>
      <c r="M357" s="938">
        <v>0</v>
      </c>
      <c r="N357" s="936">
        <v>0</v>
      </c>
      <c r="O357" s="936">
        <v>0</v>
      </c>
      <c r="P357" s="938" t="s">
        <v>364</v>
      </c>
      <c r="Q357" s="936">
        <v>1</v>
      </c>
      <c r="R357" s="936">
        <v>1</v>
      </c>
      <c r="S357" s="936">
        <v>0</v>
      </c>
      <c r="T357" s="936">
        <v>0</v>
      </c>
    </row>
    <row r="358" spans="1:20" outlineLevel="5">
      <c r="A358" s="936" t="s">
        <v>784</v>
      </c>
      <c r="B358" s="936" t="s">
        <v>697</v>
      </c>
      <c r="C358" s="936">
        <v>2</v>
      </c>
      <c r="D358" s="937">
        <v>46096</v>
      </c>
      <c r="E358" s="937">
        <v>46097</v>
      </c>
      <c r="F358" s="937">
        <v>46096</v>
      </c>
      <c r="G358" s="937">
        <v>46097</v>
      </c>
      <c r="H358" s="937">
        <v>544.20000000000005</v>
      </c>
      <c r="I358" s="936">
        <v>544.20000000000005</v>
      </c>
      <c r="J358" s="936">
        <v>544.20000000000005</v>
      </c>
      <c r="K358" s="939">
        <v>1</v>
      </c>
      <c r="L358" s="939">
        <v>1</v>
      </c>
      <c r="M358" s="936">
        <v>0</v>
      </c>
      <c r="N358" s="936">
        <v>0</v>
      </c>
      <c r="O358" s="936">
        <v>0</v>
      </c>
      <c r="P358" s="936" t="s">
        <v>364</v>
      </c>
      <c r="Q358" s="936">
        <v>1</v>
      </c>
      <c r="R358" s="936">
        <v>1</v>
      </c>
      <c r="S358" s="936">
        <v>0</v>
      </c>
      <c r="T358" s="936">
        <v>0</v>
      </c>
    </row>
    <row r="359" spans="1:20" outlineLevel="4">
      <c r="A359" s="981" t="s">
        <v>630</v>
      </c>
      <c r="B359" s="981"/>
      <c r="C359" s="981">
        <v>12</v>
      </c>
      <c r="D359" s="982">
        <v>46090</v>
      </c>
      <c r="E359" s="982">
        <v>46107</v>
      </c>
      <c r="F359" s="982">
        <v>46090</v>
      </c>
      <c r="G359" s="982">
        <v>46107</v>
      </c>
      <c r="H359" s="982">
        <v>478.89</v>
      </c>
      <c r="I359" s="981">
        <v>478.89</v>
      </c>
      <c r="J359" s="981">
        <v>478.89</v>
      </c>
      <c r="K359" s="984">
        <v>1</v>
      </c>
      <c r="L359" s="984">
        <v>1</v>
      </c>
      <c r="M359" s="981">
        <v>0</v>
      </c>
      <c r="N359" s="981">
        <v>0</v>
      </c>
      <c r="O359" s="981">
        <v>0</v>
      </c>
      <c r="P359" s="981"/>
      <c r="Q359" s="981">
        <v>3</v>
      </c>
      <c r="R359" s="981">
        <v>3</v>
      </c>
      <c r="S359" s="981">
        <v>0</v>
      </c>
      <c r="T359" s="981">
        <v>0</v>
      </c>
    </row>
    <row r="360" spans="1:20" outlineLevel="5">
      <c r="A360" s="936" t="s">
        <v>794</v>
      </c>
      <c r="B360" s="936" t="s">
        <v>717</v>
      </c>
      <c r="C360" s="936">
        <v>12</v>
      </c>
      <c r="D360" s="937">
        <v>46090</v>
      </c>
      <c r="E360" s="937">
        <v>46107</v>
      </c>
      <c r="F360" s="937">
        <v>46090</v>
      </c>
      <c r="G360" s="937">
        <v>46107</v>
      </c>
      <c r="H360" s="937">
        <v>31.32</v>
      </c>
      <c r="I360" s="936">
        <v>31.32</v>
      </c>
      <c r="J360" s="936">
        <v>31.32</v>
      </c>
      <c r="K360" s="939">
        <v>1</v>
      </c>
      <c r="L360" s="939">
        <v>1</v>
      </c>
      <c r="M360" s="936">
        <v>0</v>
      </c>
      <c r="N360" s="936">
        <v>0</v>
      </c>
      <c r="O360" s="936">
        <v>0</v>
      </c>
      <c r="P360" s="936" t="s">
        <v>364</v>
      </c>
      <c r="Q360" s="936">
        <v>1</v>
      </c>
      <c r="R360" s="936">
        <v>1</v>
      </c>
      <c r="S360" s="936">
        <v>0</v>
      </c>
      <c r="T360" s="936">
        <v>0</v>
      </c>
    </row>
    <row r="361" spans="1:20" outlineLevel="5">
      <c r="A361" s="936" t="s">
        <v>795</v>
      </c>
      <c r="B361" s="936" t="s">
        <v>719</v>
      </c>
      <c r="C361" s="936">
        <v>12</v>
      </c>
      <c r="D361" s="937">
        <v>46090</v>
      </c>
      <c r="E361" s="937">
        <v>46107</v>
      </c>
      <c r="F361" s="937">
        <v>46090</v>
      </c>
      <c r="G361" s="937">
        <v>46107</v>
      </c>
      <c r="H361" s="937">
        <v>85.71</v>
      </c>
      <c r="I361" s="936">
        <v>85.71</v>
      </c>
      <c r="J361" s="936">
        <v>85.71</v>
      </c>
      <c r="K361" s="939">
        <v>1</v>
      </c>
      <c r="L361" s="939">
        <v>1</v>
      </c>
      <c r="M361" s="936">
        <v>0</v>
      </c>
      <c r="N361" s="936">
        <v>0</v>
      </c>
      <c r="O361" s="936">
        <v>0</v>
      </c>
      <c r="P361" s="936" t="s">
        <v>364</v>
      </c>
      <c r="Q361" s="936">
        <v>1</v>
      </c>
      <c r="R361" s="936">
        <v>1</v>
      </c>
      <c r="S361" s="936">
        <v>0</v>
      </c>
      <c r="T361" s="936">
        <v>0</v>
      </c>
    </row>
    <row r="362" spans="1:20" outlineLevel="5">
      <c r="A362" s="936" t="s">
        <v>793</v>
      </c>
      <c r="B362" s="936" t="s">
        <v>715</v>
      </c>
      <c r="C362" s="936">
        <v>9</v>
      </c>
      <c r="D362" s="937">
        <v>46093</v>
      </c>
      <c r="E362" s="937">
        <v>46107</v>
      </c>
      <c r="F362" s="937">
        <v>46093</v>
      </c>
      <c r="G362" s="937">
        <v>46107</v>
      </c>
      <c r="H362" s="937">
        <v>361.86</v>
      </c>
      <c r="I362" s="936">
        <v>361.86</v>
      </c>
      <c r="J362" s="936">
        <v>361.86</v>
      </c>
      <c r="K362" s="939">
        <v>1</v>
      </c>
      <c r="L362" s="939">
        <v>1</v>
      </c>
      <c r="M362" s="936">
        <v>0</v>
      </c>
      <c r="N362" s="936">
        <v>0</v>
      </c>
      <c r="O362" s="936">
        <v>0</v>
      </c>
      <c r="P362" s="936" t="s">
        <v>364</v>
      </c>
      <c r="Q362" s="936">
        <v>1</v>
      </c>
      <c r="R362" s="936">
        <v>1</v>
      </c>
      <c r="S362" s="936">
        <v>0</v>
      </c>
      <c r="T362" s="936">
        <v>0</v>
      </c>
    </row>
    <row r="363" spans="1:20" outlineLevel="4">
      <c r="A363" s="981" t="s">
        <v>720</v>
      </c>
      <c r="B363" s="981"/>
      <c r="C363" s="981">
        <v>20</v>
      </c>
      <c r="D363" s="982">
        <v>46081</v>
      </c>
      <c r="E363" s="982">
        <v>46107</v>
      </c>
      <c r="F363" s="982">
        <v>46081</v>
      </c>
      <c r="G363" s="982">
        <v>46107</v>
      </c>
      <c r="H363" s="982">
        <v>606.36</v>
      </c>
      <c r="I363" s="981">
        <v>606.36</v>
      </c>
      <c r="J363" s="981">
        <v>606.36</v>
      </c>
      <c r="K363" s="984">
        <v>1</v>
      </c>
      <c r="L363" s="984">
        <v>1</v>
      </c>
      <c r="M363" s="981">
        <v>0</v>
      </c>
      <c r="N363" s="981">
        <v>0</v>
      </c>
      <c r="O363" s="981">
        <v>0</v>
      </c>
      <c r="P363" s="981"/>
      <c r="Q363" s="981">
        <v>4</v>
      </c>
      <c r="R363" s="981">
        <v>4</v>
      </c>
      <c r="S363" s="981">
        <v>0</v>
      </c>
      <c r="T363" s="981">
        <v>0</v>
      </c>
    </row>
    <row r="364" spans="1:20" outlineLevel="5">
      <c r="A364" s="936" t="s">
        <v>796</v>
      </c>
      <c r="B364" s="936" t="s">
        <v>722</v>
      </c>
      <c r="C364" s="936">
        <v>20</v>
      </c>
      <c r="D364" s="937">
        <v>46081</v>
      </c>
      <c r="E364" s="937">
        <v>46107</v>
      </c>
      <c r="F364" s="937">
        <v>46081</v>
      </c>
      <c r="G364" s="937">
        <v>46107</v>
      </c>
      <c r="H364" s="937">
        <v>309.93</v>
      </c>
      <c r="I364" s="936">
        <v>309.93</v>
      </c>
      <c r="J364" s="936">
        <v>309.93</v>
      </c>
      <c r="K364" s="939">
        <v>1</v>
      </c>
      <c r="L364" s="939">
        <v>1</v>
      </c>
      <c r="M364" s="936">
        <v>0</v>
      </c>
      <c r="N364" s="936">
        <v>0</v>
      </c>
      <c r="O364" s="936">
        <v>0</v>
      </c>
      <c r="P364" s="936" t="s">
        <v>364</v>
      </c>
      <c r="Q364" s="936">
        <v>1</v>
      </c>
      <c r="R364" s="936">
        <v>1</v>
      </c>
      <c r="S364" s="936">
        <v>0</v>
      </c>
      <c r="T364" s="936">
        <v>0</v>
      </c>
    </row>
    <row r="365" spans="1:20" outlineLevel="5">
      <c r="A365" s="936" t="s">
        <v>797</v>
      </c>
      <c r="B365" s="936" t="s">
        <v>724</v>
      </c>
      <c r="C365" s="936">
        <v>16</v>
      </c>
      <c r="D365" s="937">
        <v>46085</v>
      </c>
      <c r="E365" s="937">
        <v>46107</v>
      </c>
      <c r="F365" s="937">
        <v>46085</v>
      </c>
      <c r="G365" s="937">
        <v>46107</v>
      </c>
      <c r="H365" s="937">
        <v>156</v>
      </c>
      <c r="I365" s="936">
        <v>156</v>
      </c>
      <c r="J365" s="936">
        <v>156</v>
      </c>
      <c r="K365" s="939">
        <v>1</v>
      </c>
      <c r="L365" s="939">
        <v>1</v>
      </c>
      <c r="M365" s="936">
        <v>0</v>
      </c>
      <c r="N365" s="936">
        <v>0</v>
      </c>
      <c r="O365" s="936">
        <v>0</v>
      </c>
      <c r="P365" s="936" t="s">
        <v>364</v>
      </c>
      <c r="Q365" s="936">
        <v>1</v>
      </c>
      <c r="R365" s="936">
        <v>1</v>
      </c>
      <c r="S365" s="936">
        <v>0</v>
      </c>
      <c r="T365" s="936">
        <v>0</v>
      </c>
    </row>
    <row r="366" spans="1:20" outlineLevel="5">
      <c r="A366" s="936" t="s">
        <v>798</v>
      </c>
      <c r="B366" s="936" t="s">
        <v>726</v>
      </c>
      <c r="C366" s="936">
        <v>11</v>
      </c>
      <c r="D366" s="937">
        <v>46091</v>
      </c>
      <c r="E366" s="937">
        <v>46107</v>
      </c>
      <c r="F366" s="937">
        <v>46091</v>
      </c>
      <c r="G366" s="937">
        <v>46107</v>
      </c>
      <c r="H366" s="937">
        <v>74.31</v>
      </c>
      <c r="I366" s="936">
        <v>74.31</v>
      </c>
      <c r="J366" s="936">
        <v>74.31</v>
      </c>
      <c r="K366" s="939">
        <v>1</v>
      </c>
      <c r="L366" s="939">
        <v>1</v>
      </c>
      <c r="M366" s="936">
        <v>0</v>
      </c>
      <c r="N366" s="936">
        <v>0</v>
      </c>
      <c r="O366" s="936">
        <v>0</v>
      </c>
      <c r="P366" s="936" t="s">
        <v>364</v>
      </c>
      <c r="Q366" s="936">
        <v>1</v>
      </c>
      <c r="R366" s="936">
        <v>1</v>
      </c>
      <c r="S366" s="936">
        <v>0</v>
      </c>
      <c r="T366" s="936">
        <v>0</v>
      </c>
    </row>
    <row r="367" spans="1:20" outlineLevel="5">
      <c r="A367" s="936" t="s">
        <v>799</v>
      </c>
      <c r="B367" s="936" t="s">
        <v>728</v>
      </c>
      <c r="C367" s="936">
        <v>11</v>
      </c>
      <c r="D367" s="937">
        <v>46091</v>
      </c>
      <c r="E367" s="937">
        <v>46107</v>
      </c>
      <c r="F367" s="937">
        <v>46091</v>
      </c>
      <c r="G367" s="937">
        <v>46107</v>
      </c>
      <c r="H367" s="937">
        <v>66.12</v>
      </c>
      <c r="I367" s="936">
        <v>66.12</v>
      </c>
      <c r="J367" s="936">
        <v>66.12</v>
      </c>
      <c r="K367" s="939">
        <v>1</v>
      </c>
      <c r="L367" s="939">
        <v>1</v>
      </c>
      <c r="M367" s="936">
        <v>0</v>
      </c>
      <c r="N367" s="936">
        <v>0</v>
      </c>
      <c r="O367" s="936">
        <v>0</v>
      </c>
      <c r="P367" s="936" t="s">
        <v>364</v>
      </c>
      <c r="Q367" s="936">
        <v>1</v>
      </c>
      <c r="R367" s="936">
        <v>1</v>
      </c>
      <c r="S367" s="936">
        <v>0</v>
      </c>
      <c r="T367" s="936">
        <v>0</v>
      </c>
    </row>
    <row r="368" spans="1:20" outlineLevel="4">
      <c r="A368" s="981" t="s">
        <v>635</v>
      </c>
      <c r="B368" s="981"/>
      <c r="C368" s="981">
        <v>2</v>
      </c>
      <c r="D368" s="982">
        <v>46106</v>
      </c>
      <c r="E368" s="982">
        <v>46107</v>
      </c>
      <c r="F368" s="982">
        <v>46106</v>
      </c>
      <c r="G368" s="982">
        <v>46107</v>
      </c>
      <c r="H368" s="983">
        <v>3147.03</v>
      </c>
      <c r="I368" s="983">
        <v>3147.03</v>
      </c>
      <c r="J368" s="983">
        <v>3147.03</v>
      </c>
      <c r="K368" s="984">
        <v>1</v>
      </c>
      <c r="L368" s="984">
        <v>1</v>
      </c>
      <c r="M368" s="983">
        <v>0</v>
      </c>
      <c r="N368" s="981">
        <v>0</v>
      </c>
      <c r="O368" s="981">
        <v>0</v>
      </c>
      <c r="P368" s="983"/>
      <c r="Q368" s="981">
        <v>3</v>
      </c>
      <c r="R368" s="981">
        <v>3</v>
      </c>
      <c r="S368" s="981">
        <v>0</v>
      </c>
      <c r="T368" s="981">
        <v>0</v>
      </c>
    </row>
    <row r="369" spans="1:20" outlineLevel="5">
      <c r="A369" s="936" t="s">
        <v>800</v>
      </c>
      <c r="B369" s="936" t="s">
        <v>730</v>
      </c>
      <c r="C369" s="936">
        <v>2</v>
      </c>
      <c r="D369" s="937">
        <v>46106</v>
      </c>
      <c r="E369" s="937">
        <v>46107</v>
      </c>
      <c r="F369" s="937">
        <v>46106</v>
      </c>
      <c r="G369" s="937">
        <v>46107</v>
      </c>
      <c r="H369" s="938">
        <v>265.2</v>
      </c>
      <c r="I369" s="938">
        <v>265.2</v>
      </c>
      <c r="J369" s="938">
        <v>265.2</v>
      </c>
      <c r="K369" s="939">
        <v>1</v>
      </c>
      <c r="L369" s="939">
        <v>1</v>
      </c>
      <c r="M369" s="936">
        <v>0</v>
      </c>
      <c r="N369" s="936">
        <v>0</v>
      </c>
      <c r="O369" s="936">
        <v>0</v>
      </c>
      <c r="P369" s="936" t="s">
        <v>364</v>
      </c>
      <c r="Q369" s="936">
        <v>1</v>
      </c>
      <c r="R369" s="936">
        <v>1</v>
      </c>
      <c r="S369" s="936">
        <v>0</v>
      </c>
      <c r="T369" s="936">
        <v>0</v>
      </c>
    </row>
    <row r="370" spans="1:20" outlineLevel="5">
      <c r="A370" s="936" t="s">
        <v>801</v>
      </c>
      <c r="B370" s="936" t="s">
        <v>732</v>
      </c>
      <c r="C370" s="936">
        <v>2</v>
      </c>
      <c r="D370" s="937">
        <v>46106</v>
      </c>
      <c r="E370" s="937">
        <v>46107</v>
      </c>
      <c r="F370" s="937">
        <v>46106</v>
      </c>
      <c r="G370" s="937">
        <v>46107</v>
      </c>
      <c r="H370" s="937">
        <v>335.19</v>
      </c>
      <c r="I370" s="936">
        <v>335.19</v>
      </c>
      <c r="J370" s="936">
        <v>335.19</v>
      </c>
      <c r="K370" s="939">
        <v>1</v>
      </c>
      <c r="L370" s="939">
        <v>1</v>
      </c>
      <c r="M370" s="936">
        <v>0</v>
      </c>
      <c r="N370" s="936">
        <v>0</v>
      </c>
      <c r="O370" s="936">
        <v>0</v>
      </c>
      <c r="P370" s="936" t="s">
        <v>364</v>
      </c>
      <c r="Q370" s="936">
        <v>1</v>
      </c>
      <c r="R370" s="936">
        <v>1</v>
      </c>
      <c r="S370" s="936">
        <v>0</v>
      </c>
      <c r="T370" s="936">
        <v>0</v>
      </c>
    </row>
    <row r="371" spans="1:20" outlineLevel="5">
      <c r="A371" s="936" t="s">
        <v>802</v>
      </c>
      <c r="B371" s="936" t="s">
        <v>734</v>
      </c>
      <c r="C371" s="936">
        <v>2</v>
      </c>
      <c r="D371" s="937">
        <v>46106</v>
      </c>
      <c r="E371" s="937">
        <v>46107</v>
      </c>
      <c r="F371" s="937">
        <v>46106</v>
      </c>
      <c r="G371" s="937">
        <v>46107</v>
      </c>
      <c r="H371" s="938">
        <v>2546.64</v>
      </c>
      <c r="I371" s="938">
        <v>2546.64</v>
      </c>
      <c r="J371" s="938">
        <v>2546.64</v>
      </c>
      <c r="K371" s="939">
        <v>1</v>
      </c>
      <c r="L371" s="939">
        <v>1</v>
      </c>
      <c r="M371" s="938">
        <v>0</v>
      </c>
      <c r="N371" s="936">
        <v>0</v>
      </c>
      <c r="O371" s="936">
        <v>0</v>
      </c>
      <c r="P371" s="938" t="s">
        <v>364</v>
      </c>
      <c r="Q371" s="936">
        <v>1</v>
      </c>
      <c r="R371" s="936">
        <v>1</v>
      </c>
      <c r="S371" s="936">
        <v>0</v>
      </c>
      <c r="T371" s="936">
        <v>0</v>
      </c>
    </row>
    <row r="372" spans="1:20" outlineLevel="4">
      <c r="A372" s="981" t="s">
        <v>640</v>
      </c>
      <c r="B372" s="981"/>
      <c r="C372" s="981">
        <v>17</v>
      </c>
      <c r="D372" s="982">
        <v>46084</v>
      </c>
      <c r="E372" s="982">
        <v>46107</v>
      </c>
      <c r="F372" s="982">
        <v>46084</v>
      </c>
      <c r="G372" s="982">
        <v>46107</v>
      </c>
      <c r="H372" s="983">
        <v>13170.12</v>
      </c>
      <c r="I372" s="983">
        <v>13170.12</v>
      </c>
      <c r="J372" s="983">
        <v>13170.12</v>
      </c>
      <c r="K372" s="984">
        <v>1</v>
      </c>
      <c r="L372" s="984">
        <v>1</v>
      </c>
      <c r="M372" s="983">
        <v>0</v>
      </c>
      <c r="N372" s="981">
        <v>0</v>
      </c>
      <c r="O372" s="981">
        <v>0</v>
      </c>
      <c r="P372" s="983"/>
      <c r="Q372" s="981">
        <v>2</v>
      </c>
      <c r="R372" s="981">
        <v>2</v>
      </c>
      <c r="S372" s="981">
        <v>0</v>
      </c>
      <c r="T372" s="981">
        <v>0</v>
      </c>
    </row>
    <row r="373" spans="1:20" outlineLevel="5">
      <c r="A373" s="936" t="s">
        <v>803</v>
      </c>
      <c r="B373" s="936" t="s">
        <v>736</v>
      </c>
      <c r="C373" s="936">
        <v>17</v>
      </c>
      <c r="D373" s="937">
        <v>46084</v>
      </c>
      <c r="E373" s="937">
        <v>46107</v>
      </c>
      <c r="F373" s="937">
        <v>46084</v>
      </c>
      <c r="G373" s="937">
        <v>46107</v>
      </c>
      <c r="H373" s="938">
        <v>1330.74</v>
      </c>
      <c r="I373" s="938">
        <v>1330.74</v>
      </c>
      <c r="J373" s="938">
        <v>1330.74</v>
      </c>
      <c r="K373" s="939">
        <v>1</v>
      </c>
      <c r="L373" s="939">
        <v>1</v>
      </c>
      <c r="M373" s="938">
        <v>0</v>
      </c>
      <c r="N373" s="936">
        <v>0</v>
      </c>
      <c r="O373" s="936">
        <v>0</v>
      </c>
      <c r="P373" s="938" t="s">
        <v>364</v>
      </c>
      <c r="Q373" s="936">
        <v>1</v>
      </c>
      <c r="R373" s="936">
        <v>1</v>
      </c>
      <c r="S373" s="936">
        <v>0</v>
      </c>
      <c r="T373" s="936">
        <v>0</v>
      </c>
    </row>
    <row r="374" spans="1:20" outlineLevel="5">
      <c r="A374" s="936" t="s">
        <v>804</v>
      </c>
      <c r="B374" s="936" t="s">
        <v>738</v>
      </c>
      <c r="C374" s="936">
        <v>12</v>
      </c>
      <c r="D374" s="937">
        <v>46090</v>
      </c>
      <c r="E374" s="937">
        <v>46107</v>
      </c>
      <c r="F374" s="937">
        <v>46090</v>
      </c>
      <c r="G374" s="937">
        <v>46107</v>
      </c>
      <c r="H374" s="938">
        <v>11839.38</v>
      </c>
      <c r="I374" s="938">
        <v>11839.38</v>
      </c>
      <c r="J374" s="938">
        <v>11839.38</v>
      </c>
      <c r="K374" s="939">
        <v>1</v>
      </c>
      <c r="L374" s="939">
        <v>1</v>
      </c>
      <c r="M374" s="938">
        <v>0</v>
      </c>
      <c r="N374" s="936">
        <v>0</v>
      </c>
      <c r="O374" s="936">
        <v>0</v>
      </c>
      <c r="P374" s="938" t="s">
        <v>364</v>
      </c>
      <c r="Q374" s="936">
        <v>1</v>
      </c>
      <c r="R374" s="936">
        <v>1</v>
      </c>
      <c r="S374" s="936">
        <v>0</v>
      </c>
      <c r="T374" s="936">
        <v>0</v>
      </c>
    </row>
    <row r="375" spans="1:20" outlineLevel="4">
      <c r="A375" s="981" t="s">
        <v>645</v>
      </c>
      <c r="B375" s="981"/>
      <c r="C375" s="981">
        <v>2</v>
      </c>
      <c r="D375" s="982">
        <v>46106</v>
      </c>
      <c r="E375" s="982">
        <v>46107</v>
      </c>
      <c r="F375" s="982">
        <v>46106</v>
      </c>
      <c r="G375" s="982">
        <v>46107</v>
      </c>
      <c r="H375" s="982">
        <v>407.52</v>
      </c>
      <c r="I375" s="981">
        <v>407.52</v>
      </c>
      <c r="J375" s="981">
        <v>407.52</v>
      </c>
      <c r="K375" s="984">
        <v>1</v>
      </c>
      <c r="L375" s="984">
        <v>1</v>
      </c>
      <c r="M375" s="981">
        <v>0</v>
      </c>
      <c r="N375" s="981">
        <v>0</v>
      </c>
      <c r="O375" s="981">
        <v>0</v>
      </c>
      <c r="P375" s="981"/>
      <c r="Q375" s="981">
        <v>1</v>
      </c>
      <c r="R375" s="981">
        <v>1</v>
      </c>
      <c r="S375" s="981">
        <v>0</v>
      </c>
      <c r="T375" s="981">
        <v>0</v>
      </c>
    </row>
    <row r="376" spans="1:20" outlineLevel="5">
      <c r="A376" s="936" t="s">
        <v>805</v>
      </c>
      <c r="B376" s="936" t="s">
        <v>740</v>
      </c>
      <c r="C376" s="936">
        <v>2</v>
      </c>
      <c r="D376" s="937">
        <v>46106</v>
      </c>
      <c r="E376" s="937">
        <v>46107</v>
      </c>
      <c r="F376" s="937">
        <v>46106</v>
      </c>
      <c r="G376" s="937">
        <v>46107</v>
      </c>
      <c r="H376" s="937">
        <v>407.52</v>
      </c>
      <c r="I376" s="936">
        <v>407.52</v>
      </c>
      <c r="J376" s="936">
        <v>407.52</v>
      </c>
      <c r="K376" s="939">
        <v>1</v>
      </c>
      <c r="L376" s="939">
        <v>1</v>
      </c>
      <c r="M376" s="936">
        <v>0</v>
      </c>
      <c r="N376" s="936">
        <v>0</v>
      </c>
      <c r="O376" s="936">
        <v>0</v>
      </c>
      <c r="P376" s="936" t="s">
        <v>364</v>
      </c>
      <c r="Q376" s="936">
        <v>1</v>
      </c>
      <c r="R376" s="936">
        <v>1</v>
      </c>
      <c r="S376" s="936">
        <v>0</v>
      </c>
      <c r="T376" s="936">
        <v>0</v>
      </c>
    </row>
    <row r="377" spans="1:20" outlineLevel="4">
      <c r="A377" s="981" t="s">
        <v>741</v>
      </c>
      <c r="B377" s="981"/>
      <c r="C377" s="981">
        <v>2</v>
      </c>
      <c r="D377" s="982">
        <v>46106</v>
      </c>
      <c r="E377" s="982">
        <v>46107</v>
      </c>
      <c r="F377" s="982">
        <v>46106</v>
      </c>
      <c r="G377" s="982">
        <v>46107</v>
      </c>
      <c r="H377" s="982">
        <v>22.71</v>
      </c>
      <c r="I377" s="981">
        <v>22.71</v>
      </c>
      <c r="J377" s="981">
        <v>22.71</v>
      </c>
      <c r="K377" s="984">
        <v>1</v>
      </c>
      <c r="L377" s="984">
        <v>1</v>
      </c>
      <c r="M377" s="981">
        <v>0</v>
      </c>
      <c r="N377" s="981">
        <v>0</v>
      </c>
      <c r="O377" s="981">
        <v>0</v>
      </c>
      <c r="P377" s="981"/>
      <c r="Q377" s="981">
        <v>1</v>
      </c>
      <c r="R377" s="981">
        <v>1</v>
      </c>
      <c r="S377" s="981">
        <v>0</v>
      </c>
      <c r="T377" s="981">
        <v>0</v>
      </c>
    </row>
    <row r="378" spans="1:20" outlineLevel="5">
      <c r="A378" s="936" t="s">
        <v>806</v>
      </c>
      <c r="B378" s="936" t="s">
        <v>743</v>
      </c>
      <c r="C378" s="936">
        <v>2</v>
      </c>
      <c r="D378" s="937">
        <v>46106</v>
      </c>
      <c r="E378" s="937">
        <v>46107</v>
      </c>
      <c r="F378" s="937">
        <v>46106</v>
      </c>
      <c r="G378" s="937">
        <v>46107</v>
      </c>
      <c r="H378" s="937">
        <v>22.71</v>
      </c>
      <c r="I378" s="936">
        <v>22.71</v>
      </c>
      <c r="J378" s="936">
        <v>22.71</v>
      </c>
      <c r="K378" s="939">
        <v>1</v>
      </c>
      <c r="L378" s="939">
        <v>1</v>
      </c>
      <c r="M378" s="936">
        <v>0</v>
      </c>
      <c r="N378" s="936">
        <v>0</v>
      </c>
      <c r="O378" s="936">
        <v>0</v>
      </c>
      <c r="P378" s="936" t="s">
        <v>364</v>
      </c>
      <c r="Q378" s="936">
        <v>1</v>
      </c>
      <c r="R378" s="936">
        <v>1</v>
      </c>
      <c r="S378" s="936">
        <v>0</v>
      </c>
      <c r="T378" s="936">
        <v>0</v>
      </c>
    </row>
    <row r="379" spans="1:20" outlineLevel="1">
      <c r="A379" s="950" t="s">
        <v>807</v>
      </c>
      <c r="B379" s="950"/>
      <c r="C379" s="950">
        <v>145</v>
      </c>
      <c r="D379" s="951">
        <v>46084</v>
      </c>
      <c r="E379" s="951">
        <v>46261</v>
      </c>
      <c r="F379" s="951">
        <v>46084</v>
      </c>
      <c r="G379" s="951"/>
      <c r="H379" s="952">
        <v>4735135.8</v>
      </c>
      <c r="I379" s="952">
        <v>3896713.2</v>
      </c>
      <c r="J379" s="952">
        <v>4735135.8</v>
      </c>
      <c r="K379" s="954">
        <v>1</v>
      </c>
      <c r="L379" s="954">
        <v>0.82289999999999996</v>
      </c>
      <c r="M379" s="952">
        <v>0</v>
      </c>
      <c r="N379" s="950">
        <v>0</v>
      </c>
      <c r="O379" s="950">
        <v>0</v>
      </c>
      <c r="P379" s="952"/>
      <c r="Q379" s="950">
        <v>214</v>
      </c>
      <c r="R379" s="950">
        <v>185</v>
      </c>
      <c r="S379" s="950">
        <v>27</v>
      </c>
      <c r="T379" s="950">
        <v>2</v>
      </c>
    </row>
    <row r="380" spans="1:20" outlineLevel="2">
      <c r="A380" s="959" t="s">
        <v>808</v>
      </c>
      <c r="B380" s="959"/>
      <c r="C380" s="959">
        <v>132</v>
      </c>
      <c r="D380" s="960">
        <v>46099</v>
      </c>
      <c r="E380" s="960">
        <v>46261</v>
      </c>
      <c r="F380" s="960">
        <v>46099</v>
      </c>
      <c r="G380" s="960"/>
      <c r="H380" s="961">
        <v>3229967.34</v>
      </c>
      <c r="I380" s="961">
        <v>2438081.9700000002</v>
      </c>
      <c r="J380" s="961">
        <v>3229967.34</v>
      </c>
      <c r="K380" s="962">
        <v>1</v>
      </c>
      <c r="L380" s="962">
        <v>0.75480000000000003</v>
      </c>
      <c r="M380" s="961">
        <v>0</v>
      </c>
      <c r="N380" s="959">
        <v>0</v>
      </c>
      <c r="O380" s="959">
        <v>0</v>
      </c>
      <c r="P380" s="961"/>
      <c r="Q380" s="959">
        <v>121</v>
      </c>
      <c r="R380" s="959">
        <v>103</v>
      </c>
      <c r="S380" s="959">
        <v>16</v>
      </c>
      <c r="T380" s="959">
        <v>2</v>
      </c>
    </row>
    <row r="381" spans="1:20" outlineLevel="3">
      <c r="A381" s="967" t="s">
        <v>809</v>
      </c>
      <c r="B381" s="967"/>
      <c r="C381" s="967">
        <v>92</v>
      </c>
      <c r="D381" s="968">
        <v>46099</v>
      </c>
      <c r="E381" s="968">
        <v>46215</v>
      </c>
      <c r="F381" s="968">
        <v>46099</v>
      </c>
      <c r="G381" s="968">
        <v>46281</v>
      </c>
      <c r="H381" s="968">
        <v>0</v>
      </c>
      <c r="I381" s="967">
        <v>0</v>
      </c>
      <c r="J381" s="968">
        <v>0</v>
      </c>
      <c r="K381" s="971">
        <v>0</v>
      </c>
      <c r="L381" s="971">
        <v>0</v>
      </c>
      <c r="M381" s="967">
        <v>0</v>
      </c>
      <c r="N381" s="967">
        <v>0</v>
      </c>
      <c r="O381" s="967">
        <v>0</v>
      </c>
      <c r="P381" s="967"/>
      <c r="Q381" s="967">
        <v>31</v>
      </c>
      <c r="R381" s="967">
        <v>31</v>
      </c>
      <c r="S381" s="967">
        <v>0</v>
      </c>
      <c r="T381" s="967">
        <v>0</v>
      </c>
    </row>
    <row r="382" spans="1:20" outlineLevel="4">
      <c r="A382" s="981" t="s">
        <v>609</v>
      </c>
      <c r="B382" s="981"/>
      <c r="C382" s="981">
        <v>5</v>
      </c>
      <c r="D382" s="982">
        <v>46148</v>
      </c>
      <c r="E382" s="982">
        <v>46154</v>
      </c>
      <c r="F382" s="982">
        <v>46148</v>
      </c>
      <c r="G382" s="982">
        <v>46153</v>
      </c>
      <c r="H382" s="982">
        <v>0</v>
      </c>
      <c r="I382" s="981">
        <v>0</v>
      </c>
      <c r="J382" s="981">
        <v>0</v>
      </c>
      <c r="K382" s="984">
        <v>0</v>
      </c>
      <c r="L382" s="984">
        <v>0</v>
      </c>
      <c r="M382" s="981">
        <v>0</v>
      </c>
      <c r="N382" s="981">
        <v>0</v>
      </c>
      <c r="O382" s="981">
        <v>0</v>
      </c>
      <c r="P382" s="981"/>
      <c r="Q382" s="981">
        <v>3</v>
      </c>
      <c r="R382" s="981">
        <v>3</v>
      </c>
      <c r="S382" s="981">
        <v>0</v>
      </c>
      <c r="T382" s="981">
        <v>0</v>
      </c>
    </row>
    <row r="383" spans="1:20" outlineLevel="5">
      <c r="A383" s="936" t="s">
        <v>811</v>
      </c>
      <c r="B383" s="936" t="s">
        <v>613</v>
      </c>
      <c r="C383" s="936">
        <v>5</v>
      </c>
      <c r="D383" s="937">
        <v>46148</v>
      </c>
      <c r="E383" s="937">
        <v>46154</v>
      </c>
      <c r="F383" s="937">
        <v>46148</v>
      </c>
      <c r="G383" s="937">
        <v>46153</v>
      </c>
      <c r="H383" s="937">
        <v>0</v>
      </c>
      <c r="I383" s="936">
        <v>0</v>
      </c>
      <c r="J383" s="936">
        <v>0</v>
      </c>
      <c r="K383" s="939">
        <v>1</v>
      </c>
      <c r="L383" s="939">
        <v>1</v>
      </c>
      <c r="M383" s="936">
        <v>0</v>
      </c>
      <c r="N383" s="936">
        <v>0</v>
      </c>
      <c r="O383" s="936">
        <v>0</v>
      </c>
      <c r="P383" s="936" t="s">
        <v>364</v>
      </c>
      <c r="Q383" s="936">
        <v>1</v>
      </c>
      <c r="R383" s="936">
        <v>1</v>
      </c>
      <c r="S383" s="936">
        <v>0</v>
      </c>
      <c r="T383" s="936">
        <v>0</v>
      </c>
    </row>
    <row r="384" spans="1:20" outlineLevel="5">
      <c r="A384" s="936" t="s">
        <v>812</v>
      </c>
      <c r="B384" s="936" t="s">
        <v>615</v>
      </c>
      <c r="C384" s="936">
        <v>5</v>
      </c>
      <c r="D384" s="937">
        <v>46148</v>
      </c>
      <c r="E384" s="937">
        <v>46154</v>
      </c>
      <c r="F384" s="937">
        <v>46148</v>
      </c>
      <c r="G384" s="937">
        <v>46153</v>
      </c>
      <c r="H384" s="937">
        <v>0</v>
      </c>
      <c r="I384" s="936">
        <v>0</v>
      </c>
      <c r="J384" s="936">
        <v>0</v>
      </c>
      <c r="K384" s="939">
        <v>1</v>
      </c>
      <c r="L384" s="939">
        <v>1</v>
      </c>
      <c r="M384" s="936">
        <v>0</v>
      </c>
      <c r="N384" s="936">
        <v>0</v>
      </c>
      <c r="O384" s="936">
        <v>0</v>
      </c>
      <c r="P384" s="936" t="s">
        <v>364</v>
      </c>
      <c r="Q384" s="936">
        <v>1</v>
      </c>
      <c r="R384" s="936">
        <v>1</v>
      </c>
      <c r="S384" s="936">
        <v>0</v>
      </c>
      <c r="T384" s="936">
        <v>0</v>
      </c>
    </row>
    <row r="385" spans="1:20" outlineLevel="5">
      <c r="A385" s="936" t="s">
        <v>810</v>
      </c>
      <c r="B385" s="936" t="s">
        <v>611</v>
      </c>
      <c r="C385" s="936">
        <v>5</v>
      </c>
      <c r="D385" s="937">
        <v>46148</v>
      </c>
      <c r="E385" s="937">
        <v>46154</v>
      </c>
      <c r="F385" s="937">
        <v>46148</v>
      </c>
      <c r="G385" s="937">
        <v>46153</v>
      </c>
      <c r="H385" s="937">
        <v>0</v>
      </c>
      <c r="I385" s="936">
        <v>0</v>
      </c>
      <c r="J385" s="936">
        <v>0</v>
      </c>
      <c r="K385" s="939">
        <v>1</v>
      </c>
      <c r="L385" s="939">
        <v>1</v>
      </c>
      <c r="M385" s="936">
        <v>0</v>
      </c>
      <c r="N385" s="936">
        <v>0</v>
      </c>
      <c r="O385" s="936">
        <v>0</v>
      </c>
      <c r="P385" s="936" t="s">
        <v>364</v>
      </c>
      <c r="Q385" s="936">
        <v>1</v>
      </c>
      <c r="R385" s="936">
        <v>1</v>
      </c>
      <c r="S385" s="936">
        <v>0</v>
      </c>
      <c r="T385" s="936">
        <v>0</v>
      </c>
    </row>
    <row r="386" spans="1:20" outlineLevel="4">
      <c r="A386" s="981" t="s">
        <v>616</v>
      </c>
      <c r="B386" s="981"/>
      <c r="C386" s="981">
        <v>87</v>
      </c>
      <c r="D386" s="982">
        <v>46107</v>
      </c>
      <c r="E386" s="982">
        <v>46212</v>
      </c>
      <c r="F386" s="982">
        <v>46107</v>
      </c>
      <c r="G386" s="982">
        <v>46212</v>
      </c>
      <c r="H386" s="982">
        <v>0</v>
      </c>
      <c r="I386" s="981">
        <v>0</v>
      </c>
      <c r="J386" s="981">
        <v>0</v>
      </c>
      <c r="K386" s="984">
        <v>0</v>
      </c>
      <c r="L386" s="984">
        <v>0</v>
      </c>
      <c r="M386" s="981">
        <v>0</v>
      </c>
      <c r="N386" s="981">
        <v>0</v>
      </c>
      <c r="O386" s="981">
        <v>0</v>
      </c>
      <c r="P386" s="981"/>
      <c r="Q386" s="981">
        <v>5</v>
      </c>
      <c r="R386" s="981">
        <v>5</v>
      </c>
      <c r="S386" s="981">
        <v>0</v>
      </c>
      <c r="T386" s="981">
        <v>0</v>
      </c>
    </row>
    <row r="387" spans="1:20" outlineLevel="5">
      <c r="A387" s="936" t="s">
        <v>816</v>
      </c>
      <c r="B387" s="936" t="s">
        <v>624</v>
      </c>
      <c r="C387" s="936">
        <v>36</v>
      </c>
      <c r="D387" s="937">
        <v>46107</v>
      </c>
      <c r="E387" s="937">
        <v>46149</v>
      </c>
      <c r="F387" s="937">
        <v>46107</v>
      </c>
      <c r="G387" s="937">
        <v>46148</v>
      </c>
      <c r="H387" s="937">
        <v>0</v>
      </c>
      <c r="I387" s="936">
        <v>0</v>
      </c>
      <c r="J387" s="936">
        <v>0</v>
      </c>
      <c r="K387" s="939">
        <v>1</v>
      </c>
      <c r="L387" s="939">
        <v>1</v>
      </c>
      <c r="M387" s="936">
        <v>0</v>
      </c>
      <c r="N387" s="936">
        <v>0</v>
      </c>
      <c r="O387" s="936">
        <v>0</v>
      </c>
      <c r="P387" s="936" t="s">
        <v>364</v>
      </c>
      <c r="Q387" s="936">
        <v>1</v>
      </c>
      <c r="R387" s="936">
        <v>1</v>
      </c>
      <c r="S387" s="936">
        <v>0</v>
      </c>
      <c r="T387" s="936">
        <v>0</v>
      </c>
    </row>
    <row r="388" spans="1:20" outlineLevel="5">
      <c r="A388" s="936" t="s">
        <v>813</v>
      </c>
      <c r="B388" s="936" t="s">
        <v>618</v>
      </c>
      <c r="C388" s="936">
        <v>35</v>
      </c>
      <c r="D388" s="937">
        <v>46109</v>
      </c>
      <c r="E388" s="937">
        <v>46149</v>
      </c>
      <c r="F388" s="937">
        <v>46109</v>
      </c>
      <c r="G388" s="937">
        <v>46148</v>
      </c>
      <c r="H388" s="937">
        <v>0</v>
      </c>
      <c r="I388" s="936">
        <v>0</v>
      </c>
      <c r="J388" s="936">
        <v>0</v>
      </c>
      <c r="K388" s="939">
        <v>1</v>
      </c>
      <c r="L388" s="939">
        <v>1</v>
      </c>
      <c r="M388" s="936">
        <v>0</v>
      </c>
      <c r="N388" s="936">
        <v>0</v>
      </c>
      <c r="O388" s="936">
        <v>0</v>
      </c>
      <c r="P388" s="936" t="s">
        <v>364</v>
      </c>
      <c r="Q388" s="936">
        <v>1</v>
      </c>
      <c r="R388" s="936">
        <v>1</v>
      </c>
      <c r="S388" s="936">
        <v>0</v>
      </c>
      <c r="T388" s="936">
        <v>0</v>
      </c>
    </row>
    <row r="389" spans="1:20" outlineLevel="5">
      <c r="A389" s="936" t="s">
        <v>814</v>
      </c>
      <c r="B389" s="936" t="s">
        <v>620</v>
      </c>
      <c r="C389" s="936">
        <v>35</v>
      </c>
      <c r="D389" s="937">
        <v>46109</v>
      </c>
      <c r="E389" s="937">
        <v>46149</v>
      </c>
      <c r="F389" s="937">
        <v>46109</v>
      </c>
      <c r="G389" s="937">
        <v>46148</v>
      </c>
      <c r="H389" s="937">
        <v>0</v>
      </c>
      <c r="I389" s="936">
        <v>0</v>
      </c>
      <c r="J389" s="936">
        <v>0</v>
      </c>
      <c r="K389" s="939">
        <v>1</v>
      </c>
      <c r="L389" s="939">
        <v>1</v>
      </c>
      <c r="M389" s="936">
        <v>0</v>
      </c>
      <c r="N389" s="936">
        <v>0</v>
      </c>
      <c r="O389" s="936">
        <v>0</v>
      </c>
      <c r="P389" s="936" t="s">
        <v>364</v>
      </c>
      <c r="Q389" s="936">
        <v>1</v>
      </c>
      <c r="R389" s="936">
        <v>1</v>
      </c>
      <c r="S389" s="936">
        <v>0</v>
      </c>
      <c r="T389" s="936">
        <v>0</v>
      </c>
    </row>
    <row r="390" spans="1:20" outlineLevel="5">
      <c r="A390" s="936" t="s">
        <v>815</v>
      </c>
      <c r="B390" s="936" t="s">
        <v>622</v>
      </c>
      <c r="C390" s="936">
        <v>35</v>
      </c>
      <c r="D390" s="937">
        <v>46109</v>
      </c>
      <c r="E390" s="937">
        <v>46149</v>
      </c>
      <c r="F390" s="937">
        <v>46109</v>
      </c>
      <c r="G390" s="937">
        <v>46148</v>
      </c>
      <c r="H390" s="937">
        <v>0</v>
      </c>
      <c r="I390" s="936">
        <v>0</v>
      </c>
      <c r="J390" s="936">
        <v>0</v>
      </c>
      <c r="K390" s="939">
        <v>1</v>
      </c>
      <c r="L390" s="939">
        <v>1</v>
      </c>
      <c r="M390" s="936">
        <v>0</v>
      </c>
      <c r="N390" s="936">
        <v>0</v>
      </c>
      <c r="O390" s="936">
        <v>0</v>
      </c>
      <c r="P390" s="936" t="s">
        <v>364</v>
      </c>
      <c r="Q390" s="936">
        <v>1</v>
      </c>
      <c r="R390" s="936">
        <v>1</v>
      </c>
      <c r="S390" s="936">
        <v>0</v>
      </c>
      <c r="T390" s="936">
        <v>0</v>
      </c>
    </row>
    <row r="391" spans="1:20" outlineLevel="5">
      <c r="A391" s="936" t="s">
        <v>817</v>
      </c>
      <c r="B391" s="936" t="s">
        <v>626</v>
      </c>
      <c r="C391" s="936">
        <v>8</v>
      </c>
      <c r="D391" s="937">
        <v>46204</v>
      </c>
      <c r="E391" s="937">
        <v>46212</v>
      </c>
      <c r="F391" s="937">
        <v>46211</v>
      </c>
      <c r="G391" s="937">
        <v>46212</v>
      </c>
      <c r="H391" s="937">
        <v>0</v>
      </c>
      <c r="I391" s="936">
        <v>0</v>
      </c>
      <c r="J391" s="936">
        <v>0</v>
      </c>
      <c r="K391" s="939">
        <v>1</v>
      </c>
      <c r="L391" s="939">
        <v>1</v>
      </c>
      <c r="M391" s="936">
        <v>0</v>
      </c>
      <c r="N391" s="936">
        <v>0</v>
      </c>
      <c r="O391" s="936">
        <v>0</v>
      </c>
      <c r="P391" s="936" t="s">
        <v>364</v>
      </c>
      <c r="Q391" s="936">
        <v>1</v>
      </c>
      <c r="R391" s="936">
        <v>1</v>
      </c>
      <c r="S391" s="936">
        <v>0</v>
      </c>
      <c r="T391" s="936">
        <v>0</v>
      </c>
    </row>
    <row r="392" spans="1:20" outlineLevel="4">
      <c r="A392" s="981" t="s">
        <v>627</v>
      </c>
      <c r="B392" s="981"/>
      <c r="C392" s="981">
        <v>39</v>
      </c>
      <c r="D392" s="982">
        <v>46099</v>
      </c>
      <c r="E392" s="982">
        <v>46149</v>
      </c>
      <c r="F392" s="982">
        <v>46099</v>
      </c>
      <c r="G392" s="982">
        <v>46148</v>
      </c>
      <c r="H392" s="982">
        <v>0</v>
      </c>
      <c r="I392" s="981">
        <v>0</v>
      </c>
      <c r="J392" s="981">
        <v>0</v>
      </c>
      <c r="K392" s="984">
        <v>0</v>
      </c>
      <c r="L392" s="984">
        <v>0</v>
      </c>
      <c r="M392" s="981">
        <v>0</v>
      </c>
      <c r="N392" s="981">
        <v>0</v>
      </c>
      <c r="O392" s="981">
        <v>0</v>
      </c>
      <c r="P392" s="981"/>
      <c r="Q392" s="981">
        <v>1</v>
      </c>
      <c r="R392" s="981">
        <v>1</v>
      </c>
      <c r="S392" s="981">
        <v>0</v>
      </c>
      <c r="T392" s="981">
        <v>0</v>
      </c>
    </row>
    <row r="393" spans="1:20" outlineLevel="5">
      <c r="A393" s="936" t="s">
        <v>818</v>
      </c>
      <c r="B393" s="936" t="s">
        <v>629</v>
      </c>
      <c r="C393" s="936">
        <v>39</v>
      </c>
      <c r="D393" s="937">
        <v>46099</v>
      </c>
      <c r="E393" s="937">
        <v>46149</v>
      </c>
      <c r="F393" s="937">
        <v>46099</v>
      </c>
      <c r="G393" s="937">
        <v>46148</v>
      </c>
      <c r="H393" s="937">
        <v>0</v>
      </c>
      <c r="I393" s="936">
        <v>0</v>
      </c>
      <c r="J393" s="936">
        <v>0</v>
      </c>
      <c r="K393" s="939">
        <v>1</v>
      </c>
      <c r="L393" s="939">
        <v>1</v>
      </c>
      <c r="M393" s="936">
        <v>0</v>
      </c>
      <c r="N393" s="936">
        <v>0</v>
      </c>
      <c r="O393" s="936">
        <v>0</v>
      </c>
      <c r="P393" s="936" t="s">
        <v>364</v>
      </c>
      <c r="Q393" s="936">
        <v>1</v>
      </c>
      <c r="R393" s="936">
        <v>1</v>
      </c>
      <c r="S393" s="936">
        <v>0</v>
      </c>
      <c r="T393" s="936">
        <v>0</v>
      </c>
    </row>
    <row r="394" spans="1:20" outlineLevel="4">
      <c r="A394" s="981" t="s">
        <v>630</v>
      </c>
      <c r="B394" s="981"/>
      <c r="C394" s="981">
        <v>36</v>
      </c>
      <c r="D394" s="982">
        <v>46107</v>
      </c>
      <c r="E394" s="982">
        <v>46149</v>
      </c>
      <c r="F394" s="982">
        <v>46107</v>
      </c>
      <c r="G394" s="982">
        <v>46148</v>
      </c>
      <c r="H394" s="982">
        <v>0</v>
      </c>
      <c r="I394" s="981">
        <v>0</v>
      </c>
      <c r="J394" s="981">
        <v>0</v>
      </c>
      <c r="K394" s="984">
        <v>0</v>
      </c>
      <c r="L394" s="984">
        <v>0</v>
      </c>
      <c r="M394" s="981">
        <v>0</v>
      </c>
      <c r="N394" s="981">
        <v>0</v>
      </c>
      <c r="O394" s="981">
        <v>0</v>
      </c>
      <c r="P394" s="981"/>
      <c r="Q394" s="981">
        <v>2</v>
      </c>
      <c r="R394" s="981">
        <v>2</v>
      </c>
      <c r="S394" s="981">
        <v>0</v>
      </c>
      <c r="T394" s="981">
        <v>0</v>
      </c>
    </row>
    <row r="395" spans="1:20" outlineLevel="5">
      <c r="A395" s="936" t="s">
        <v>819</v>
      </c>
      <c r="B395" s="936" t="s">
        <v>632</v>
      </c>
      <c r="C395" s="936">
        <v>36</v>
      </c>
      <c r="D395" s="937">
        <v>46107</v>
      </c>
      <c r="E395" s="937">
        <v>46149</v>
      </c>
      <c r="F395" s="937">
        <v>46107</v>
      </c>
      <c r="G395" s="937">
        <v>46148</v>
      </c>
      <c r="H395" s="937">
        <v>0</v>
      </c>
      <c r="I395" s="936">
        <v>0</v>
      </c>
      <c r="J395" s="936">
        <v>0</v>
      </c>
      <c r="K395" s="939">
        <v>1</v>
      </c>
      <c r="L395" s="939">
        <v>1</v>
      </c>
      <c r="M395" s="936">
        <v>0</v>
      </c>
      <c r="N395" s="936">
        <v>0</v>
      </c>
      <c r="O395" s="936">
        <v>0</v>
      </c>
      <c r="P395" s="936" t="s">
        <v>364</v>
      </c>
      <c r="Q395" s="936">
        <v>1</v>
      </c>
      <c r="R395" s="936">
        <v>1</v>
      </c>
      <c r="S395" s="936">
        <v>0</v>
      </c>
      <c r="T395" s="936">
        <v>0</v>
      </c>
    </row>
    <row r="396" spans="1:20" outlineLevel="5">
      <c r="A396" s="936" t="s">
        <v>820</v>
      </c>
      <c r="B396" s="936" t="s">
        <v>634</v>
      </c>
      <c r="C396" s="936">
        <v>36</v>
      </c>
      <c r="D396" s="937">
        <v>46107</v>
      </c>
      <c r="E396" s="937">
        <v>46149</v>
      </c>
      <c r="F396" s="937">
        <v>46107</v>
      </c>
      <c r="G396" s="937">
        <v>46148</v>
      </c>
      <c r="H396" s="937">
        <v>0</v>
      </c>
      <c r="I396" s="936">
        <v>0</v>
      </c>
      <c r="J396" s="936">
        <v>0</v>
      </c>
      <c r="K396" s="939">
        <v>1</v>
      </c>
      <c r="L396" s="939">
        <v>1</v>
      </c>
      <c r="M396" s="936">
        <v>0</v>
      </c>
      <c r="N396" s="936">
        <v>0</v>
      </c>
      <c r="O396" s="936">
        <v>0</v>
      </c>
      <c r="P396" s="936" t="s">
        <v>364</v>
      </c>
      <c r="Q396" s="936">
        <v>1</v>
      </c>
      <c r="R396" s="936">
        <v>1</v>
      </c>
      <c r="S396" s="936">
        <v>0</v>
      </c>
      <c r="T396" s="936">
        <v>0</v>
      </c>
    </row>
    <row r="397" spans="1:20" outlineLevel="4">
      <c r="A397" s="981" t="s">
        <v>635</v>
      </c>
      <c r="B397" s="981"/>
      <c r="C397" s="981">
        <v>34</v>
      </c>
      <c r="D397" s="982">
        <v>46110</v>
      </c>
      <c r="E397" s="982">
        <v>46149</v>
      </c>
      <c r="F397" s="982">
        <v>46110</v>
      </c>
      <c r="G397" s="982">
        <v>46148</v>
      </c>
      <c r="H397" s="982">
        <v>0</v>
      </c>
      <c r="I397" s="981">
        <v>0</v>
      </c>
      <c r="J397" s="981">
        <v>0</v>
      </c>
      <c r="K397" s="984">
        <v>0</v>
      </c>
      <c r="L397" s="984">
        <v>0</v>
      </c>
      <c r="M397" s="981">
        <v>0</v>
      </c>
      <c r="N397" s="981">
        <v>0</v>
      </c>
      <c r="O397" s="981">
        <v>0</v>
      </c>
      <c r="P397" s="981"/>
      <c r="Q397" s="981">
        <v>2</v>
      </c>
      <c r="R397" s="981">
        <v>2</v>
      </c>
      <c r="S397" s="981">
        <v>0</v>
      </c>
      <c r="T397" s="981">
        <v>0</v>
      </c>
    </row>
    <row r="398" spans="1:20" outlineLevel="5">
      <c r="A398" s="936" t="s">
        <v>821</v>
      </c>
      <c r="B398" s="936" t="s">
        <v>637</v>
      </c>
      <c r="C398" s="936">
        <v>34</v>
      </c>
      <c r="D398" s="937">
        <v>46110</v>
      </c>
      <c r="E398" s="937">
        <v>46149</v>
      </c>
      <c r="F398" s="937">
        <v>46110</v>
      </c>
      <c r="G398" s="937">
        <v>46148</v>
      </c>
      <c r="H398" s="937">
        <v>0</v>
      </c>
      <c r="I398" s="936">
        <v>0</v>
      </c>
      <c r="J398" s="936">
        <v>0</v>
      </c>
      <c r="K398" s="939">
        <v>1</v>
      </c>
      <c r="L398" s="939">
        <v>1</v>
      </c>
      <c r="M398" s="936">
        <v>0</v>
      </c>
      <c r="N398" s="936">
        <v>0</v>
      </c>
      <c r="O398" s="936">
        <v>0</v>
      </c>
      <c r="P398" s="936" t="s">
        <v>364</v>
      </c>
      <c r="Q398" s="936">
        <v>1</v>
      </c>
      <c r="R398" s="936">
        <v>1</v>
      </c>
      <c r="S398" s="936">
        <v>0</v>
      </c>
      <c r="T398" s="936">
        <v>0</v>
      </c>
    </row>
    <row r="399" spans="1:20" outlineLevel="5">
      <c r="A399" s="936" t="s">
        <v>822</v>
      </c>
      <c r="B399" s="936" t="s">
        <v>639</v>
      </c>
      <c r="C399" s="936">
        <v>30</v>
      </c>
      <c r="D399" s="937">
        <v>46114</v>
      </c>
      <c r="E399" s="937">
        <v>46149</v>
      </c>
      <c r="F399" s="937">
        <v>46114</v>
      </c>
      <c r="G399" s="937">
        <v>46148</v>
      </c>
      <c r="H399" s="937">
        <v>0</v>
      </c>
      <c r="I399" s="936">
        <v>0</v>
      </c>
      <c r="J399" s="936">
        <v>0</v>
      </c>
      <c r="K399" s="939">
        <v>1</v>
      </c>
      <c r="L399" s="939">
        <v>1</v>
      </c>
      <c r="M399" s="936">
        <v>0</v>
      </c>
      <c r="N399" s="936">
        <v>0</v>
      </c>
      <c r="O399" s="936">
        <v>0</v>
      </c>
      <c r="P399" s="936" t="s">
        <v>364</v>
      </c>
      <c r="Q399" s="936">
        <v>1</v>
      </c>
      <c r="R399" s="936">
        <v>1</v>
      </c>
      <c r="S399" s="936">
        <v>0</v>
      </c>
      <c r="T399" s="936">
        <v>0</v>
      </c>
    </row>
    <row r="400" spans="1:20" outlineLevel="4">
      <c r="A400" s="981" t="s">
        <v>640</v>
      </c>
      <c r="B400" s="981"/>
      <c r="C400" s="981">
        <v>37</v>
      </c>
      <c r="D400" s="982">
        <v>46106</v>
      </c>
      <c r="E400" s="982">
        <v>46149</v>
      </c>
      <c r="F400" s="982">
        <v>46106</v>
      </c>
      <c r="G400" s="982">
        <v>46148</v>
      </c>
      <c r="H400" s="982">
        <v>0</v>
      </c>
      <c r="I400" s="981">
        <v>0</v>
      </c>
      <c r="J400" s="981">
        <v>0</v>
      </c>
      <c r="K400" s="984">
        <v>0</v>
      </c>
      <c r="L400" s="984">
        <v>0</v>
      </c>
      <c r="M400" s="981">
        <v>0</v>
      </c>
      <c r="N400" s="981">
        <v>0</v>
      </c>
      <c r="O400" s="981">
        <v>0</v>
      </c>
      <c r="P400" s="981"/>
      <c r="Q400" s="981">
        <v>2</v>
      </c>
      <c r="R400" s="981">
        <v>2</v>
      </c>
      <c r="S400" s="981">
        <v>0</v>
      </c>
      <c r="T400" s="981">
        <v>0</v>
      </c>
    </row>
    <row r="401" spans="1:20" outlineLevel="5">
      <c r="A401" s="936" t="s">
        <v>823</v>
      </c>
      <c r="B401" s="936" t="s">
        <v>642</v>
      </c>
      <c r="C401" s="936">
        <v>37</v>
      </c>
      <c r="D401" s="937">
        <v>46106</v>
      </c>
      <c r="E401" s="937">
        <v>46149</v>
      </c>
      <c r="F401" s="937">
        <v>46106</v>
      </c>
      <c r="G401" s="937">
        <v>46148</v>
      </c>
      <c r="H401" s="937">
        <v>0</v>
      </c>
      <c r="I401" s="936">
        <v>0</v>
      </c>
      <c r="J401" s="936">
        <v>0</v>
      </c>
      <c r="K401" s="939">
        <v>1</v>
      </c>
      <c r="L401" s="939">
        <v>1</v>
      </c>
      <c r="M401" s="936">
        <v>0</v>
      </c>
      <c r="N401" s="936">
        <v>0</v>
      </c>
      <c r="O401" s="936">
        <v>0</v>
      </c>
      <c r="P401" s="936" t="s">
        <v>364</v>
      </c>
      <c r="Q401" s="936">
        <v>1</v>
      </c>
      <c r="R401" s="936">
        <v>1</v>
      </c>
      <c r="S401" s="936">
        <v>0</v>
      </c>
      <c r="T401" s="936">
        <v>0</v>
      </c>
    </row>
    <row r="402" spans="1:20" outlineLevel="5">
      <c r="A402" s="936" t="s">
        <v>824</v>
      </c>
      <c r="B402" s="936" t="s">
        <v>644</v>
      </c>
      <c r="C402" s="936">
        <v>37</v>
      </c>
      <c r="D402" s="937">
        <v>46106</v>
      </c>
      <c r="E402" s="937">
        <v>46149</v>
      </c>
      <c r="F402" s="937">
        <v>46106</v>
      </c>
      <c r="G402" s="937">
        <v>46148</v>
      </c>
      <c r="H402" s="937">
        <v>0</v>
      </c>
      <c r="I402" s="936">
        <v>0</v>
      </c>
      <c r="J402" s="936">
        <v>0</v>
      </c>
      <c r="K402" s="939">
        <v>1</v>
      </c>
      <c r="L402" s="939">
        <v>1</v>
      </c>
      <c r="M402" s="936">
        <v>0</v>
      </c>
      <c r="N402" s="936">
        <v>0</v>
      </c>
      <c r="O402" s="936">
        <v>0</v>
      </c>
      <c r="P402" s="936" t="s">
        <v>364</v>
      </c>
      <c r="Q402" s="936">
        <v>1</v>
      </c>
      <c r="R402" s="936">
        <v>1</v>
      </c>
      <c r="S402" s="936">
        <v>0</v>
      </c>
      <c r="T402" s="936">
        <v>0</v>
      </c>
    </row>
    <row r="403" spans="1:20" outlineLevel="4">
      <c r="A403" s="981" t="s">
        <v>645</v>
      </c>
      <c r="B403" s="981"/>
      <c r="C403" s="981">
        <v>48</v>
      </c>
      <c r="D403" s="982">
        <v>46155</v>
      </c>
      <c r="E403" s="982">
        <v>46215</v>
      </c>
      <c r="F403" s="982">
        <v>46155</v>
      </c>
      <c r="G403" s="982">
        <v>46281</v>
      </c>
      <c r="H403" s="982">
        <v>0</v>
      </c>
      <c r="I403" s="981">
        <v>0</v>
      </c>
      <c r="J403" s="982">
        <v>0</v>
      </c>
      <c r="K403" s="984">
        <v>0</v>
      </c>
      <c r="L403" s="984">
        <v>0</v>
      </c>
      <c r="M403" s="981">
        <v>0</v>
      </c>
      <c r="N403" s="981">
        <v>0</v>
      </c>
      <c r="O403" s="981">
        <v>0</v>
      </c>
      <c r="P403" s="981"/>
      <c r="Q403" s="981">
        <v>16</v>
      </c>
      <c r="R403" s="981">
        <v>16</v>
      </c>
      <c r="S403" s="981">
        <v>0</v>
      </c>
      <c r="T403" s="981">
        <v>0</v>
      </c>
    </row>
    <row r="404" spans="1:20" outlineLevel="5">
      <c r="A404" s="936" t="s">
        <v>825</v>
      </c>
      <c r="B404" s="936" t="s">
        <v>3064</v>
      </c>
      <c r="C404" s="936">
        <v>33</v>
      </c>
      <c r="D404" s="937">
        <v>46155</v>
      </c>
      <c r="E404" s="937">
        <v>46198</v>
      </c>
      <c r="F404" s="937">
        <v>46155</v>
      </c>
      <c r="G404" s="937">
        <v>46197</v>
      </c>
      <c r="H404" s="937">
        <v>0</v>
      </c>
      <c r="I404" s="936">
        <v>0</v>
      </c>
      <c r="J404" s="936">
        <v>0</v>
      </c>
      <c r="K404" s="939">
        <v>1</v>
      </c>
      <c r="L404" s="939">
        <v>1</v>
      </c>
      <c r="M404" s="936">
        <v>0</v>
      </c>
      <c r="N404" s="936">
        <v>0</v>
      </c>
      <c r="O404" s="936">
        <v>0</v>
      </c>
      <c r="P404" s="936" t="s">
        <v>364</v>
      </c>
      <c r="Q404" s="936">
        <v>1</v>
      </c>
      <c r="R404" s="936">
        <v>1</v>
      </c>
      <c r="S404" s="936">
        <v>0</v>
      </c>
      <c r="T404" s="936">
        <v>0</v>
      </c>
    </row>
    <row r="405" spans="1:20" outlineLevel="5">
      <c r="A405" s="936" t="s">
        <v>826</v>
      </c>
      <c r="B405" s="936" t="s">
        <v>3067</v>
      </c>
      <c r="C405" s="936">
        <v>33</v>
      </c>
      <c r="D405" s="937">
        <v>46155</v>
      </c>
      <c r="E405" s="937">
        <v>46198</v>
      </c>
      <c r="F405" s="937">
        <v>46155</v>
      </c>
      <c r="G405" s="937">
        <v>46197</v>
      </c>
      <c r="H405" s="937">
        <v>0</v>
      </c>
      <c r="I405" s="936">
        <v>0</v>
      </c>
      <c r="J405" s="937">
        <v>0</v>
      </c>
      <c r="K405" s="939">
        <v>1</v>
      </c>
      <c r="L405" s="939">
        <v>1</v>
      </c>
      <c r="M405" s="936">
        <v>0</v>
      </c>
      <c r="N405" s="936">
        <v>0</v>
      </c>
      <c r="O405" s="936">
        <v>0</v>
      </c>
      <c r="P405" s="936" t="s">
        <v>364</v>
      </c>
      <c r="Q405" s="936">
        <v>1</v>
      </c>
      <c r="R405" s="936">
        <v>1</v>
      </c>
      <c r="S405" s="936">
        <v>0</v>
      </c>
      <c r="T405" s="936">
        <v>0</v>
      </c>
    </row>
    <row r="406" spans="1:20" outlineLevel="5">
      <c r="A406" s="936" t="s">
        <v>827</v>
      </c>
      <c r="B406" s="936" t="s">
        <v>3070</v>
      </c>
      <c r="C406" s="936">
        <v>33</v>
      </c>
      <c r="D406" s="937">
        <v>46155</v>
      </c>
      <c r="E406" s="937">
        <v>46198</v>
      </c>
      <c r="F406" s="937">
        <v>46155</v>
      </c>
      <c r="G406" s="937">
        <v>46197</v>
      </c>
      <c r="H406" s="937">
        <v>0</v>
      </c>
      <c r="I406" s="936">
        <v>0</v>
      </c>
      <c r="J406" s="936">
        <v>0</v>
      </c>
      <c r="K406" s="939">
        <v>1</v>
      </c>
      <c r="L406" s="939">
        <v>1</v>
      </c>
      <c r="M406" s="936">
        <v>0</v>
      </c>
      <c r="N406" s="936">
        <v>0</v>
      </c>
      <c r="O406" s="936">
        <v>0</v>
      </c>
      <c r="P406" s="936" t="s">
        <v>364</v>
      </c>
      <c r="Q406" s="936">
        <v>1</v>
      </c>
      <c r="R406" s="936">
        <v>1</v>
      </c>
      <c r="S406" s="936">
        <v>0</v>
      </c>
      <c r="T406" s="936">
        <v>0</v>
      </c>
    </row>
    <row r="407" spans="1:20" outlineLevel="5">
      <c r="A407" s="936" t="s">
        <v>828</v>
      </c>
      <c r="B407" s="936" t="s">
        <v>3073</v>
      </c>
      <c r="C407" s="936">
        <v>33</v>
      </c>
      <c r="D407" s="937">
        <v>46155</v>
      </c>
      <c r="E407" s="937">
        <v>46198</v>
      </c>
      <c r="F407" s="937">
        <v>46155</v>
      </c>
      <c r="G407" s="937">
        <v>46197</v>
      </c>
      <c r="H407" s="937">
        <v>0</v>
      </c>
      <c r="I407" s="936">
        <v>0</v>
      </c>
      <c r="J407" s="937">
        <v>0</v>
      </c>
      <c r="K407" s="939">
        <v>1</v>
      </c>
      <c r="L407" s="939">
        <v>1</v>
      </c>
      <c r="M407" s="936">
        <v>0</v>
      </c>
      <c r="N407" s="936">
        <v>0</v>
      </c>
      <c r="O407" s="936">
        <v>0</v>
      </c>
      <c r="P407" s="936" t="s">
        <v>364</v>
      </c>
      <c r="Q407" s="936">
        <v>1</v>
      </c>
      <c r="R407" s="936">
        <v>1</v>
      </c>
      <c r="S407" s="936">
        <v>0</v>
      </c>
      <c r="T407" s="936">
        <v>0</v>
      </c>
    </row>
    <row r="408" spans="1:20" outlineLevel="5">
      <c r="A408" s="936" t="s">
        <v>829</v>
      </c>
      <c r="B408" s="936" t="s">
        <v>3076</v>
      </c>
      <c r="C408" s="936">
        <v>33</v>
      </c>
      <c r="D408" s="937">
        <v>46155</v>
      </c>
      <c r="E408" s="937">
        <v>46198</v>
      </c>
      <c r="F408" s="937">
        <v>46155</v>
      </c>
      <c r="G408" s="937">
        <v>46197</v>
      </c>
      <c r="H408" s="937">
        <v>0</v>
      </c>
      <c r="I408" s="936">
        <v>0</v>
      </c>
      <c r="J408" s="936">
        <v>0</v>
      </c>
      <c r="K408" s="939">
        <v>1</v>
      </c>
      <c r="L408" s="939">
        <v>1</v>
      </c>
      <c r="M408" s="936">
        <v>0</v>
      </c>
      <c r="N408" s="936">
        <v>0</v>
      </c>
      <c r="O408" s="936">
        <v>0</v>
      </c>
      <c r="P408" s="936" t="s">
        <v>364</v>
      </c>
      <c r="Q408" s="936">
        <v>1</v>
      </c>
      <c r="R408" s="936">
        <v>1</v>
      </c>
      <c r="S408" s="936">
        <v>0</v>
      </c>
      <c r="T408" s="936">
        <v>0</v>
      </c>
    </row>
    <row r="409" spans="1:20" outlineLevel="5">
      <c r="A409" s="936" t="s">
        <v>830</v>
      </c>
      <c r="B409" s="936" t="s">
        <v>3079</v>
      </c>
      <c r="C409" s="936">
        <v>33</v>
      </c>
      <c r="D409" s="937">
        <v>46155</v>
      </c>
      <c r="E409" s="937">
        <v>46198</v>
      </c>
      <c r="F409" s="937">
        <v>46155</v>
      </c>
      <c r="G409" s="937">
        <v>46197</v>
      </c>
      <c r="H409" s="937">
        <v>0</v>
      </c>
      <c r="I409" s="936">
        <v>0</v>
      </c>
      <c r="J409" s="937">
        <v>0</v>
      </c>
      <c r="K409" s="939">
        <v>1</v>
      </c>
      <c r="L409" s="939">
        <v>1</v>
      </c>
      <c r="M409" s="936">
        <v>0</v>
      </c>
      <c r="N409" s="936">
        <v>0</v>
      </c>
      <c r="O409" s="936">
        <v>0</v>
      </c>
      <c r="P409" s="936" t="s">
        <v>364</v>
      </c>
      <c r="Q409" s="936">
        <v>1</v>
      </c>
      <c r="R409" s="936">
        <v>1</v>
      </c>
      <c r="S409" s="936">
        <v>0</v>
      </c>
      <c r="T409" s="936">
        <v>0</v>
      </c>
    </row>
    <row r="410" spans="1:20" outlineLevel="5">
      <c r="A410" s="936" t="s">
        <v>831</v>
      </c>
      <c r="B410" s="936" t="s">
        <v>3082</v>
      </c>
      <c r="C410" s="936">
        <v>33</v>
      </c>
      <c r="D410" s="937">
        <v>46155</v>
      </c>
      <c r="E410" s="937">
        <v>46198</v>
      </c>
      <c r="F410" s="937">
        <v>46155</v>
      </c>
      <c r="G410" s="937">
        <v>46197</v>
      </c>
      <c r="H410" s="937">
        <v>0</v>
      </c>
      <c r="I410" s="936">
        <v>0</v>
      </c>
      <c r="J410" s="936">
        <v>0</v>
      </c>
      <c r="K410" s="939">
        <v>1</v>
      </c>
      <c r="L410" s="939">
        <v>1</v>
      </c>
      <c r="M410" s="936">
        <v>0</v>
      </c>
      <c r="N410" s="936">
        <v>0</v>
      </c>
      <c r="O410" s="936">
        <v>0</v>
      </c>
      <c r="P410" s="936" t="s">
        <v>364</v>
      </c>
      <c r="Q410" s="936">
        <v>1</v>
      </c>
      <c r="R410" s="936">
        <v>1</v>
      </c>
      <c r="S410" s="936">
        <v>0</v>
      </c>
      <c r="T410" s="936">
        <v>0</v>
      </c>
    </row>
    <row r="411" spans="1:20" outlineLevel="5">
      <c r="A411" s="936" t="s">
        <v>832</v>
      </c>
      <c r="B411" s="936" t="s">
        <v>3085</v>
      </c>
      <c r="C411" s="936">
        <v>33</v>
      </c>
      <c r="D411" s="937">
        <v>46155</v>
      </c>
      <c r="E411" s="937">
        <v>46198</v>
      </c>
      <c r="F411" s="937">
        <v>46155</v>
      </c>
      <c r="G411" s="937">
        <v>46197</v>
      </c>
      <c r="H411" s="937">
        <v>0</v>
      </c>
      <c r="I411" s="936">
        <v>0</v>
      </c>
      <c r="J411" s="937">
        <v>0</v>
      </c>
      <c r="K411" s="939">
        <v>1</v>
      </c>
      <c r="L411" s="939">
        <v>1</v>
      </c>
      <c r="M411" s="936">
        <v>0</v>
      </c>
      <c r="N411" s="936">
        <v>0</v>
      </c>
      <c r="O411" s="936">
        <v>0</v>
      </c>
      <c r="P411" s="936" t="s">
        <v>364</v>
      </c>
      <c r="Q411" s="936">
        <v>1</v>
      </c>
      <c r="R411" s="936">
        <v>1</v>
      </c>
      <c r="S411" s="936">
        <v>0</v>
      </c>
      <c r="T411" s="936">
        <v>0</v>
      </c>
    </row>
    <row r="412" spans="1:20" outlineLevel="5">
      <c r="A412" s="936" t="s">
        <v>3088</v>
      </c>
      <c r="B412" s="936" t="s">
        <v>3066</v>
      </c>
      <c r="C412" s="936">
        <v>8</v>
      </c>
      <c r="D412" s="937">
        <v>46207</v>
      </c>
      <c r="E412" s="937">
        <v>46215</v>
      </c>
      <c r="F412" s="937">
        <v>46248</v>
      </c>
      <c r="G412" s="937">
        <v>46281</v>
      </c>
      <c r="H412" s="937">
        <v>0</v>
      </c>
      <c r="I412" s="936">
        <v>0</v>
      </c>
      <c r="J412" s="936">
        <v>0</v>
      </c>
      <c r="K412" s="939">
        <v>1</v>
      </c>
      <c r="L412" s="939">
        <v>1</v>
      </c>
      <c r="M412" s="936">
        <v>0</v>
      </c>
      <c r="N412" s="936">
        <v>0</v>
      </c>
      <c r="O412" s="936">
        <v>0</v>
      </c>
      <c r="P412" s="936" t="s">
        <v>364</v>
      </c>
      <c r="Q412" s="936">
        <v>1</v>
      </c>
      <c r="R412" s="936">
        <v>1</v>
      </c>
      <c r="S412" s="936">
        <v>0</v>
      </c>
      <c r="T412" s="936">
        <v>0</v>
      </c>
    </row>
    <row r="413" spans="1:20" outlineLevel="5">
      <c r="A413" s="936" t="s">
        <v>3089</v>
      </c>
      <c r="B413" s="936" t="s">
        <v>3069</v>
      </c>
      <c r="C413" s="936">
        <v>8</v>
      </c>
      <c r="D413" s="937">
        <v>46207</v>
      </c>
      <c r="E413" s="937">
        <v>46215</v>
      </c>
      <c r="F413" s="937">
        <v>46248</v>
      </c>
      <c r="G413" s="937">
        <v>46281</v>
      </c>
      <c r="H413" s="937">
        <v>0</v>
      </c>
      <c r="I413" s="937">
        <v>0</v>
      </c>
      <c r="J413" s="937">
        <v>0</v>
      </c>
      <c r="K413" s="939">
        <v>1</v>
      </c>
      <c r="L413" s="939">
        <v>1</v>
      </c>
      <c r="M413" s="936">
        <v>0</v>
      </c>
      <c r="N413" s="936">
        <v>0</v>
      </c>
      <c r="O413" s="936">
        <v>0</v>
      </c>
      <c r="P413" s="936" t="s">
        <v>364</v>
      </c>
      <c r="Q413" s="936">
        <v>1</v>
      </c>
      <c r="R413" s="936">
        <v>1</v>
      </c>
      <c r="S413" s="936">
        <v>0</v>
      </c>
      <c r="T413" s="936">
        <v>0</v>
      </c>
    </row>
    <row r="414" spans="1:20" outlineLevel="5">
      <c r="A414" s="936" t="s">
        <v>3090</v>
      </c>
      <c r="B414" s="936" t="s">
        <v>3072</v>
      </c>
      <c r="C414" s="936">
        <v>8</v>
      </c>
      <c r="D414" s="937">
        <v>46207</v>
      </c>
      <c r="E414" s="937">
        <v>46215</v>
      </c>
      <c r="F414" s="937">
        <v>46248</v>
      </c>
      <c r="G414" s="937">
        <v>46281</v>
      </c>
      <c r="H414" s="937">
        <v>0</v>
      </c>
      <c r="I414" s="936">
        <v>0</v>
      </c>
      <c r="J414" s="936">
        <v>0</v>
      </c>
      <c r="K414" s="939">
        <v>1</v>
      </c>
      <c r="L414" s="939">
        <v>1</v>
      </c>
      <c r="M414" s="936">
        <v>0</v>
      </c>
      <c r="N414" s="936">
        <v>0</v>
      </c>
      <c r="O414" s="936">
        <v>0</v>
      </c>
      <c r="P414" s="936" t="s">
        <v>364</v>
      </c>
      <c r="Q414" s="936">
        <v>1</v>
      </c>
      <c r="R414" s="936">
        <v>1</v>
      </c>
      <c r="S414" s="936">
        <v>0</v>
      </c>
      <c r="T414" s="936">
        <v>0</v>
      </c>
    </row>
    <row r="415" spans="1:20" outlineLevel="5">
      <c r="A415" s="936" t="s">
        <v>3091</v>
      </c>
      <c r="B415" s="936" t="s">
        <v>3075</v>
      </c>
      <c r="C415" s="936">
        <v>8</v>
      </c>
      <c r="D415" s="937">
        <v>46207</v>
      </c>
      <c r="E415" s="937">
        <v>46215</v>
      </c>
      <c r="F415" s="937">
        <v>46226</v>
      </c>
      <c r="G415" s="937">
        <v>46281</v>
      </c>
      <c r="H415" s="937">
        <v>0</v>
      </c>
      <c r="I415" s="937">
        <v>0</v>
      </c>
      <c r="J415" s="937">
        <v>0</v>
      </c>
      <c r="K415" s="939">
        <v>1</v>
      </c>
      <c r="L415" s="939">
        <v>1</v>
      </c>
      <c r="M415" s="936">
        <v>0</v>
      </c>
      <c r="N415" s="936">
        <v>0</v>
      </c>
      <c r="O415" s="936">
        <v>0</v>
      </c>
      <c r="P415" s="936" t="s">
        <v>364</v>
      </c>
      <c r="Q415" s="936">
        <v>1</v>
      </c>
      <c r="R415" s="936">
        <v>1</v>
      </c>
      <c r="S415" s="936">
        <v>0</v>
      </c>
      <c r="T415" s="936">
        <v>0</v>
      </c>
    </row>
    <row r="416" spans="1:20" outlineLevel="5">
      <c r="A416" s="936" t="s">
        <v>3092</v>
      </c>
      <c r="B416" s="936" t="s">
        <v>3078</v>
      </c>
      <c r="C416" s="936">
        <v>8</v>
      </c>
      <c r="D416" s="937">
        <v>46207</v>
      </c>
      <c r="E416" s="937">
        <v>46215</v>
      </c>
      <c r="F416" s="937">
        <v>46261</v>
      </c>
      <c r="G416" s="937">
        <v>46281</v>
      </c>
      <c r="H416" s="937">
        <v>0</v>
      </c>
      <c r="I416" s="936">
        <v>0</v>
      </c>
      <c r="J416" s="936">
        <v>0</v>
      </c>
      <c r="K416" s="939">
        <v>1</v>
      </c>
      <c r="L416" s="939">
        <v>1</v>
      </c>
      <c r="M416" s="936">
        <v>0</v>
      </c>
      <c r="N416" s="936">
        <v>0</v>
      </c>
      <c r="O416" s="936">
        <v>0</v>
      </c>
      <c r="P416" s="936" t="s">
        <v>364</v>
      </c>
      <c r="Q416" s="936">
        <v>1</v>
      </c>
      <c r="R416" s="936">
        <v>1</v>
      </c>
      <c r="S416" s="936">
        <v>0</v>
      </c>
      <c r="T416" s="936">
        <v>0</v>
      </c>
    </row>
    <row r="417" spans="1:20" outlineLevel="5">
      <c r="A417" s="936" t="s">
        <v>3093</v>
      </c>
      <c r="B417" s="936" t="s">
        <v>3081</v>
      </c>
      <c r="C417" s="936">
        <v>8</v>
      </c>
      <c r="D417" s="937">
        <v>46207</v>
      </c>
      <c r="E417" s="937">
        <v>46215</v>
      </c>
      <c r="F417" s="937">
        <v>46261</v>
      </c>
      <c r="G417" s="937">
        <v>46281</v>
      </c>
      <c r="H417" s="937">
        <v>0</v>
      </c>
      <c r="I417" s="937">
        <v>0</v>
      </c>
      <c r="J417" s="937">
        <v>0</v>
      </c>
      <c r="K417" s="939">
        <v>1</v>
      </c>
      <c r="L417" s="939">
        <v>1</v>
      </c>
      <c r="M417" s="936">
        <v>0</v>
      </c>
      <c r="N417" s="936">
        <v>0</v>
      </c>
      <c r="O417" s="936">
        <v>0</v>
      </c>
      <c r="P417" s="936" t="s">
        <v>364</v>
      </c>
      <c r="Q417" s="936">
        <v>1</v>
      </c>
      <c r="R417" s="936">
        <v>1</v>
      </c>
      <c r="S417" s="936">
        <v>0</v>
      </c>
      <c r="T417" s="936">
        <v>0</v>
      </c>
    </row>
    <row r="418" spans="1:20" outlineLevel="5">
      <c r="A418" s="936" t="s">
        <v>3094</v>
      </c>
      <c r="B418" s="936" t="s">
        <v>3084</v>
      </c>
      <c r="C418" s="936">
        <v>8</v>
      </c>
      <c r="D418" s="937">
        <v>46207</v>
      </c>
      <c r="E418" s="937">
        <v>46215</v>
      </c>
      <c r="F418" s="937">
        <v>46261</v>
      </c>
      <c r="G418" s="937">
        <v>46281</v>
      </c>
      <c r="H418" s="937">
        <v>0</v>
      </c>
      <c r="I418" s="936">
        <v>0</v>
      </c>
      <c r="J418" s="936">
        <v>0</v>
      </c>
      <c r="K418" s="939">
        <v>1</v>
      </c>
      <c r="L418" s="939">
        <v>1</v>
      </c>
      <c r="M418" s="936">
        <v>0</v>
      </c>
      <c r="N418" s="936">
        <v>0</v>
      </c>
      <c r="O418" s="936">
        <v>0</v>
      </c>
      <c r="P418" s="936" t="s">
        <v>364</v>
      </c>
      <c r="Q418" s="936">
        <v>1</v>
      </c>
      <c r="R418" s="936">
        <v>1</v>
      </c>
      <c r="S418" s="936">
        <v>0</v>
      </c>
      <c r="T418" s="936">
        <v>0</v>
      </c>
    </row>
    <row r="419" spans="1:20" outlineLevel="5">
      <c r="A419" s="936" t="s">
        <v>3095</v>
      </c>
      <c r="B419" s="936" t="s">
        <v>3087</v>
      </c>
      <c r="C419" s="936">
        <v>8</v>
      </c>
      <c r="D419" s="937">
        <v>46207</v>
      </c>
      <c r="E419" s="937">
        <v>46215</v>
      </c>
      <c r="F419" s="937">
        <v>46261</v>
      </c>
      <c r="G419" s="937">
        <v>46281</v>
      </c>
      <c r="H419" s="937">
        <v>0</v>
      </c>
      <c r="I419" s="937">
        <v>0</v>
      </c>
      <c r="J419" s="937">
        <v>0</v>
      </c>
      <c r="K419" s="939">
        <v>1</v>
      </c>
      <c r="L419" s="939">
        <v>1</v>
      </c>
      <c r="M419" s="936">
        <v>0</v>
      </c>
      <c r="N419" s="936">
        <v>0</v>
      </c>
      <c r="O419" s="936">
        <v>0</v>
      </c>
      <c r="P419" s="936" t="s">
        <v>364</v>
      </c>
      <c r="Q419" s="936">
        <v>1</v>
      </c>
      <c r="R419" s="936">
        <v>1</v>
      </c>
      <c r="S419" s="936">
        <v>0</v>
      </c>
      <c r="T419" s="936">
        <v>0</v>
      </c>
    </row>
    <row r="420" spans="1:20" outlineLevel="3">
      <c r="A420" s="967" t="s">
        <v>833</v>
      </c>
      <c r="B420" s="967"/>
      <c r="C420" s="967">
        <v>81</v>
      </c>
      <c r="D420" s="968">
        <v>46147</v>
      </c>
      <c r="E420" s="968">
        <v>46245</v>
      </c>
      <c r="F420" s="968">
        <v>46147</v>
      </c>
      <c r="G420" s="968"/>
      <c r="H420" s="968">
        <v>0</v>
      </c>
      <c r="I420" s="967">
        <v>0</v>
      </c>
      <c r="J420" s="968">
        <v>0</v>
      </c>
      <c r="K420" s="971">
        <v>0</v>
      </c>
      <c r="L420" s="971">
        <v>0</v>
      </c>
      <c r="M420" s="967">
        <v>0</v>
      </c>
      <c r="N420" s="967">
        <v>0</v>
      </c>
      <c r="O420" s="967">
        <v>0</v>
      </c>
      <c r="P420" s="967"/>
      <c r="Q420" s="967">
        <v>45</v>
      </c>
      <c r="R420" s="967">
        <v>44</v>
      </c>
      <c r="S420" s="967">
        <v>0</v>
      </c>
      <c r="T420" s="967">
        <v>1</v>
      </c>
    </row>
    <row r="421" spans="1:20" outlineLevel="4">
      <c r="A421" s="981" t="s">
        <v>609</v>
      </c>
      <c r="B421" s="981"/>
      <c r="C421" s="981">
        <v>65</v>
      </c>
      <c r="D421" s="982">
        <v>46147</v>
      </c>
      <c r="E421" s="982">
        <v>46226</v>
      </c>
      <c r="F421" s="982">
        <v>46147</v>
      </c>
      <c r="G421" s="982">
        <v>46281</v>
      </c>
      <c r="H421" s="982">
        <v>0</v>
      </c>
      <c r="I421" s="981">
        <v>0</v>
      </c>
      <c r="J421" s="982">
        <v>0</v>
      </c>
      <c r="K421" s="984">
        <v>0</v>
      </c>
      <c r="L421" s="984">
        <v>0</v>
      </c>
      <c r="M421" s="981">
        <v>0</v>
      </c>
      <c r="N421" s="981">
        <v>0</v>
      </c>
      <c r="O421" s="981">
        <v>0</v>
      </c>
      <c r="P421" s="981"/>
      <c r="Q421" s="981">
        <v>6</v>
      </c>
      <c r="R421" s="981">
        <v>6</v>
      </c>
      <c r="S421" s="981">
        <v>0</v>
      </c>
      <c r="T421" s="981">
        <v>0</v>
      </c>
    </row>
    <row r="422" spans="1:20" outlineLevel="5">
      <c r="A422" s="936" t="s">
        <v>835</v>
      </c>
      <c r="B422" s="936" t="s">
        <v>3099</v>
      </c>
      <c r="C422" s="936">
        <v>40</v>
      </c>
      <c r="D422" s="937">
        <v>46147</v>
      </c>
      <c r="E422" s="937">
        <v>46198</v>
      </c>
      <c r="F422" s="937">
        <v>46147</v>
      </c>
      <c r="G422" s="937">
        <v>46197</v>
      </c>
      <c r="H422" s="937">
        <v>0</v>
      </c>
      <c r="I422" s="936">
        <v>0</v>
      </c>
      <c r="J422" s="936">
        <v>0</v>
      </c>
      <c r="K422" s="939">
        <v>1</v>
      </c>
      <c r="L422" s="939">
        <v>1</v>
      </c>
      <c r="M422" s="936">
        <v>0</v>
      </c>
      <c r="N422" s="936">
        <v>0</v>
      </c>
      <c r="O422" s="936">
        <v>0</v>
      </c>
      <c r="P422" s="936" t="s">
        <v>364</v>
      </c>
      <c r="Q422" s="936">
        <v>1</v>
      </c>
      <c r="R422" s="936">
        <v>1</v>
      </c>
      <c r="S422" s="936">
        <v>0</v>
      </c>
      <c r="T422" s="936">
        <v>0</v>
      </c>
    </row>
    <row r="423" spans="1:20" outlineLevel="5">
      <c r="A423" s="936" t="s">
        <v>836</v>
      </c>
      <c r="B423" s="936" t="s">
        <v>3102</v>
      </c>
      <c r="C423" s="936">
        <v>40</v>
      </c>
      <c r="D423" s="937">
        <v>46147</v>
      </c>
      <c r="E423" s="937">
        <v>46198</v>
      </c>
      <c r="F423" s="937">
        <v>46147</v>
      </c>
      <c r="G423" s="937">
        <v>46197</v>
      </c>
      <c r="H423" s="937">
        <v>0</v>
      </c>
      <c r="I423" s="936">
        <v>0</v>
      </c>
      <c r="J423" s="937">
        <v>0</v>
      </c>
      <c r="K423" s="939">
        <v>1</v>
      </c>
      <c r="L423" s="939">
        <v>1</v>
      </c>
      <c r="M423" s="936">
        <v>0</v>
      </c>
      <c r="N423" s="936">
        <v>0</v>
      </c>
      <c r="O423" s="936">
        <v>0</v>
      </c>
      <c r="P423" s="936" t="s">
        <v>364</v>
      </c>
      <c r="Q423" s="936">
        <v>1</v>
      </c>
      <c r="R423" s="936">
        <v>1</v>
      </c>
      <c r="S423" s="936">
        <v>0</v>
      </c>
      <c r="T423" s="936">
        <v>0</v>
      </c>
    </row>
    <row r="424" spans="1:20" outlineLevel="5">
      <c r="A424" s="936" t="s">
        <v>834</v>
      </c>
      <c r="B424" s="936" t="s">
        <v>3096</v>
      </c>
      <c r="C424" s="936">
        <v>40</v>
      </c>
      <c r="D424" s="937">
        <v>46147</v>
      </c>
      <c r="E424" s="937">
        <v>46198</v>
      </c>
      <c r="F424" s="937">
        <v>46147</v>
      </c>
      <c r="G424" s="937">
        <v>46197</v>
      </c>
      <c r="H424" s="937">
        <v>0</v>
      </c>
      <c r="I424" s="936">
        <v>0</v>
      </c>
      <c r="J424" s="936">
        <v>0</v>
      </c>
      <c r="K424" s="939">
        <v>1</v>
      </c>
      <c r="L424" s="939">
        <v>1</v>
      </c>
      <c r="M424" s="936">
        <v>0</v>
      </c>
      <c r="N424" s="936">
        <v>0</v>
      </c>
      <c r="O424" s="936">
        <v>0</v>
      </c>
      <c r="P424" s="936" t="s">
        <v>364</v>
      </c>
      <c r="Q424" s="936">
        <v>1</v>
      </c>
      <c r="R424" s="936">
        <v>1</v>
      </c>
      <c r="S424" s="936">
        <v>0</v>
      </c>
      <c r="T424" s="936">
        <v>0</v>
      </c>
    </row>
    <row r="425" spans="1:20" outlineLevel="5">
      <c r="A425" s="936" t="s">
        <v>3100</v>
      </c>
      <c r="B425" s="936" t="s">
        <v>3101</v>
      </c>
      <c r="C425" s="936">
        <v>25</v>
      </c>
      <c r="D425" s="937">
        <v>46198</v>
      </c>
      <c r="E425" s="937">
        <v>46226</v>
      </c>
      <c r="F425" s="937">
        <v>46233</v>
      </c>
      <c r="G425" s="937">
        <v>46281</v>
      </c>
      <c r="H425" s="937">
        <v>0</v>
      </c>
      <c r="I425" s="936">
        <v>0</v>
      </c>
      <c r="J425" s="937">
        <v>0</v>
      </c>
      <c r="K425" s="939">
        <v>1</v>
      </c>
      <c r="L425" s="939">
        <v>1</v>
      </c>
      <c r="M425" s="936">
        <v>0</v>
      </c>
      <c r="N425" s="936">
        <v>0</v>
      </c>
      <c r="O425" s="936">
        <v>0</v>
      </c>
      <c r="P425" s="936" t="s">
        <v>364</v>
      </c>
      <c r="Q425" s="936">
        <v>1</v>
      </c>
      <c r="R425" s="936">
        <v>1</v>
      </c>
      <c r="S425" s="936">
        <v>0</v>
      </c>
      <c r="T425" s="936">
        <v>0</v>
      </c>
    </row>
    <row r="426" spans="1:20" outlineLevel="5">
      <c r="A426" s="936" t="s">
        <v>3103</v>
      </c>
      <c r="B426" s="936" t="s">
        <v>3104</v>
      </c>
      <c r="C426" s="936">
        <v>25</v>
      </c>
      <c r="D426" s="937">
        <v>46198</v>
      </c>
      <c r="E426" s="937">
        <v>46226</v>
      </c>
      <c r="F426" s="937">
        <v>46248</v>
      </c>
      <c r="G426" s="937">
        <v>46281</v>
      </c>
      <c r="H426" s="937">
        <v>0</v>
      </c>
      <c r="I426" s="936">
        <v>0</v>
      </c>
      <c r="J426" s="936">
        <v>0</v>
      </c>
      <c r="K426" s="939">
        <v>1</v>
      </c>
      <c r="L426" s="939">
        <v>1</v>
      </c>
      <c r="M426" s="936">
        <v>0</v>
      </c>
      <c r="N426" s="936">
        <v>0</v>
      </c>
      <c r="O426" s="936">
        <v>0</v>
      </c>
      <c r="P426" s="936" t="s">
        <v>364</v>
      </c>
      <c r="Q426" s="936">
        <v>1</v>
      </c>
      <c r="R426" s="936">
        <v>1</v>
      </c>
      <c r="S426" s="936">
        <v>0</v>
      </c>
      <c r="T426" s="936">
        <v>0</v>
      </c>
    </row>
    <row r="427" spans="1:20" outlineLevel="5">
      <c r="A427" s="936" t="s">
        <v>3097</v>
      </c>
      <c r="B427" s="936" t="s">
        <v>3098</v>
      </c>
      <c r="C427" s="936">
        <v>10</v>
      </c>
      <c r="D427" s="937">
        <v>46198</v>
      </c>
      <c r="E427" s="937">
        <v>46209</v>
      </c>
      <c r="F427" s="937">
        <v>46233</v>
      </c>
      <c r="G427" s="937">
        <v>46281</v>
      </c>
      <c r="H427" s="937">
        <v>0</v>
      </c>
      <c r="I427" s="936">
        <v>0</v>
      </c>
      <c r="J427" s="937">
        <v>0</v>
      </c>
      <c r="K427" s="939">
        <v>1</v>
      </c>
      <c r="L427" s="939">
        <v>1</v>
      </c>
      <c r="M427" s="936">
        <v>0</v>
      </c>
      <c r="N427" s="936">
        <v>0</v>
      </c>
      <c r="O427" s="936">
        <v>0</v>
      </c>
      <c r="P427" s="936" t="s">
        <v>364</v>
      </c>
      <c r="Q427" s="936">
        <v>1</v>
      </c>
      <c r="R427" s="936">
        <v>1</v>
      </c>
      <c r="S427" s="936">
        <v>0</v>
      </c>
      <c r="T427" s="936">
        <v>0</v>
      </c>
    </row>
    <row r="428" spans="1:20" outlineLevel="4">
      <c r="A428" s="981" t="s">
        <v>616</v>
      </c>
      <c r="B428" s="981"/>
      <c r="C428" s="981">
        <v>81</v>
      </c>
      <c r="D428" s="982">
        <v>46147</v>
      </c>
      <c r="E428" s="982">
        <v>46245</v>
      </c>
      <c r="F428" s="982">
        <v>46147</v>
      </c>
      <c r="G428" s="982">
        <v>46281</v>
      </c>
      <c r="H428" s="982">
        <v>0</v>
      </c>
      <c r="I428" s="981">
        <v>0</v>
      </c>
      <c r="J428" s="982">
        <v>0</v>
      </c>
      <c r="K428" s="984">
        <v>0</v>
      </c>
      <c r="L428" s="984">
        <v>0</v>
      </c>
      <c r="M428" s="981">
        <v>0</v>
      </c>
      <c r="N428" s="981">
        <v>0</v>
      </c>
      <c r="O428" s="981">
        <v>0</v>
      </c>
      <c r="P428" s="981"/>
      <c r="Q428" s="981">
        <v>9</v>
      </c>
      <c r="R428" s="981">
        <v>9</v>
      </c>
      <c r="S428" s="981">
        <v>0</v>
      </c>
      <c r="T428" s="981">
        <v>0</v>
      </c>
    </row>
    <row r="429" spans="1:20" outlineLevel="5">
      <c r="A429" s="936" t="s">
        <v>837</v>
      </c>
      <c r="B429" s="936" t="s">
        <v>3105</v>
      </c>
      <c r="C429" s="936">
        <v>40</v>
      </c>
      <c r="D429" s="937">
        <v>46147</v>
      </c>
      <c r="E429" s="937">
        <v>46198</v>
      </c>
      <c r="F429" s="937">
        <v>46147</v>
      </c>
      <c r="G429" s="937">
        <v>46197</v>
      </c>
      <c r="H429" s="937">
        <v>0</v>
      </c>
      <c r="I429" s="936">
        <v>0</v>
      </c>
      <c r="J429" s="936">
        <v>0</v>
      </c>
      <c r="K429" s="939">
        <v>1</v>
      </c>
      <c r="L429" s="939">
        <v>1</v>
      </c>
      <c r="M429" s="936">
        <v>0</v>
      </c>
      <c r="N429" s="936">
        <v>0</v>
      </c>
      <c r="O429" s="936">
        <v>0</v>
      </c>
      <c r="P429" s="936" t="s">
        <v>364</v>
      </c>
      <c r="Q429" s="936">
        <v>1</v>
      </c>
      <c r="R429" s="936">
        <v>1</v>
      </c>
      <c r="S429" s="936">
        <v>0</v>
      </c>
      <c r="T429" s="936">
        <v>0</v>
      </c>
    </row>
    <row r="430" spans="1:20" outlineLevel="5">
      <c r="A430" s="936" t="s">
        <v>838</v>
      </c>
      <c r="B430" s="936" t="s">
        <v>3108</v>
      </c>
      <c r="C430" s="936">
        <v>40</v>
      </c>
      <c r="D430" s="937">
        <v>46147</v>
      </c>
      <c r="E430" s="937">
        <v>46198</v>
      </c>
      <c r="F430" s="937">
        <v>46147</v>
      </c>
      <c r="G430" s="937">
        <v>46197</v>
      </c>
      <c r="H430" s="937">
        <v>0</v>
      </c>
      <c r="I430" s="936">
        <v>0</v>
      </c>
      <c r="J430" s="937">
        <v>0</v>
      </c>
      <c r="K430" s="939">
        <v>1</v>
      </c>
      <c r="L430" s="939">
        <v>1</v>
      </c>
      <c r="M430" s="936">
        <v>0</v>
      </c>
      <c r="N430" s="936">
        <v>0</v>
      </c>
      <c r="O430" s="936">
        <v>0</v>
      </c>
      <c r="P430" s="936" t="s">
        <v>364</v>
      </c>
      <c r="Q430" s="936">
        <v>1</v>
      </c>
      <c r="R430" s="936">
        <v>1</v>
      </c>
      <c r="S430" s="936">
        <v>0</v>
      </c>
      <c r="T430" s="936">
        <v>0</v>
      </c>
    </row>
    <row r="431" spans="1:20" outlineLevel="5">
      <c r="A431" s="936" t="s">
        <v>839</v>
      </c>
      <c r="B431" s="936" t="s">
        <v>3111</v>
      </c>
      <c r="C431" s="936">
        <v>40</v>
      </c>
      <c r="D431" s="937">
        <v>46147</v>
      </c>
      <c r="E431" s="937">
        <v>46198</v>
      </c>
      <c r="F431" s="937">
        <v>46147</v>
      </c>
      <c r="G431" s="937">
        <v>46197</v>
      </c>
      <c r="H431" s="937">
        <v>0</v>
      </c>
      <c r="I431" s="936">
        <v>0</v>
      </c>
      <c r="J431" s="936">
        <v>0</v>
      </c>
      <c r="K431" s="939">
        <v>1</v>
      </c>
      <c r="L431" s="939">
        <v>1</v>
      </c>
      <c r="M431" s="936">
        <v>0</v>
      </c>
      <c r="N431" s="936">
        <v>0</v>
      </c>
      <c r="O431" s="936">
        <v>0</v>
      </c>
      <c r="P431" s="936" t="s">
        <v>364</v>
      </c>
      <c r="Q431" s="936">
        <v>1</v>
      </c>
      <c r="R431" s="936">
        <v>1</v>
      </c>
      <c r="S431" s="936">
        <v>0</v>
      </c>
      <c r="T431" s="936">
        <v>0</v>
      </c>
    </row>
    <row r="432" spans="1:20" outlineLevel="5">
      <c r="A432" s="936" t="s">
        <v>840</v>
      </c>
      <c r="B432" s="936" t="s">
        <v>3114</v>
      </c>
      <c r="C432" s="936">
        <v>40</v>
      </c>
      <c r="D432" s="937">
        <v>46147</v>
      </c>
      <c r="E432" s="937">
        <v>46198</v>
      </c>
      <c r="F432" s="937">
        <v>46147</v>
      </c>
      <c r="G432" s="937">
        <v>46197</v>
      </c>
      <c r="H432" s="937">
        <v>0</v>
      </c>
      <c r="I432" s="936">
        <v>0</v>
      </c>
      <c r="J432" s="937">
        <v>0</v>
      </c>
      <c r="K432" s="939">
        <v>1</v>
      </c>
      <c r="L432" s="939">
        <v>1</v>
      </c>
      <c r="M432" s="936">
        <v>0</v>
      </c>
      <c r="N432" s="936">
        <v>0</v>
      </c>
      <c r="O432" s="936">
        <v>0</v>
      </c>
      <c r="P432" s="936" t="s">
        <v>364</v>
      </c>
      <c r="Q432" s="936">
        <v>1</v>
      </c>
      <c r="R432" s="936">
        <v>1</v>
      </c>
      <c r="S432" s="936">
        <v>0</v>
      </c>
      <c r="T432" s="936">
        <v>0</v>
      </c>
    </row>
    <row r="433" spans="1:20" outlineLevel="5">
      <c r="A433" s="936" t="s">
        <v>3106</v>
      </c>
      <c r="B433" s="936" t="s">
        <v>3107</v>
      </c>
      <c r="C433" s="936">
        <v>25</v>
      </c>
      <c r="D433" s="937">
        <v>46198</v>
      </c>
      <c r="E433" s="937">
        <v>46226</v>
      </c>
      <c r="F433" s="937">
        <v>46233</v>
      </c>
      <c r="G433" s="937">
        <v>46281</v>
      </c>
      <c r="H433" s="937">
        <v>0</v>
      </c>
      <c r="I433" s="936">
        <v>0</v>
      </c>
      <c r="J433" s="936">
        <v>0</v>
      </c>
      <c r="K433" s="939">
        <v>1</v>
      </c>
      <c r="L433" s="939">
        <v>1</v>
      </c>
      <c r="M433" s="936">
        <v>0</v>
      </c>
      <c r="N433" s="936">
        <v>0</v>
      </c>
      <c r="O433" s="936">
        <v>0</v>
      </c>
      <c r="P433" s="936" t="s">
        <v>364</v>
      </c>
      <c r="Q433" s="936">
        <v>1</v>
      </c>
      <c r="R433" s="936">
        <v>1</v>
      </c>
      <c r="S433" s="936">
        <v>0</v>
      </c>
      <c r="T433" s="936">
        <v>0</v>
      </c>
    </row>
    <row r="434" spans="1:20" outlineLevel="5">
      <c r="A434" s="936" t="s">
        <v>3109</v>
      </c>
      <c r="B434" s="936" t="s">
        <v>3110</v>
      </c>
      <c r="C434" s="936">
        <v>25</v>
      </c>
      <c r="D434" s="937">
        <v>46198</v>
      </c>
      <c r="E434" s="937">
        <v>46226</v>
      </c>
      <c r="F434" s="937">
        <v>46248</v>
      </c>
      <c r="G434" s="937">
        <v>46281</v>
      </c>
      <c r="H434" s="937">
        <v>0</v>
      </c>
      <c r="I434" s="936">
        <v>0</v>
      </c>
      <c r="J434" s="937">
        <v>0</v>
      </c>
      <c r="K434" s="940">
        <v>1</v>
      </c>
      <c r="L434" s="939">
        <v>1</v>
      </c>
      <c r="M434" s="936">
        <v>0</v>
      </c>
      <c r="N434" s="936">
        <v>0</v>
      </c>
      <c r="O434" s="936">
        <v>0</v>
      </c>
      <c r="P434" s="936" t="s">
        <v>364</v>
      </c>
      <c r="Q434" s="936">
        <v>1</v>
      </c>
      <c r="R434" s="936">
        <v>1</v>
      </c>
      <c r="S434" s="936">
        <v>0</v>
      </c>
      <c r="T434" s="936">
        <v>0</v>
      </c>
    </row>
    <row r="435" spans="1:20" outlineLevel="5">
      <c r="A435" s="936" t="s">
        <v>3112</v>
      </c>
      <c r="B435" s="936" t="s">
        <v>3113</v>
      </c>
      <c r="C435" s="936">
        <v>15</v>
      </c>
      <c r="D435" s="937">
        <v>46198</v>
      </c>
      <c r="E435" s="937">
        <v>46215</v>
      </c>
      <c r="F435" s="937">
        <v>46233</v>
      </c>
      <c r="G435" s="937">
        <v>46281</v>
      </c>
      <c r="H435" s="937">
        <v>0</v>
      </c>
      <c r="I435" s="936">
        <v>0</v>
      </c>
      <c r="J435" s="936">
        <v>0</v>
      </c>
      <c r="K435" s="939">
        <v>1</v>
      </c>
      <c r="L435" s="939">
        <v>1</v>
      </c>
      <c r="M435" s="936">
        <v>0</v>
      </c>
      <c r="N435" s="936">
        <v>0</v>
      </c>
      <c r="O435" s="936">
        <v>0</v>
      </c>
      <c r="P435" s="936" t="s">
        <v>364</v>
      </c>
      <c r="Q435" s="936">
        <v>1</v>
      </c>
      <c r="R435" s="936">
        <v>1</v>
      </c>
      <c r="S435" s="936">
        <v>0</v>
      </c>
      <c r="T435" s="936">
        <v>0</v>
      </c>
    </row>
    <row r="436" spans="1:20" outlineLevel="5">
      <c r="A436" s="936" t="s">
        <v>3115</v>
      </c>
      <c r="B436" s="936" t="s">
        <v>3116</v>
      </c>
      <c r="C436" s="936">
        <v>25</v>
      </c>
      <c r="D436" s="937">
        <v>46198</v>
      </c>
      <c r="E436" s="937">
        <v>46226</v>
      </c>
      <c r="F436" s="937">
        <v>46225</v>
      </c>
      <c r="G436" s="937">
        <v>46281</v>
      </c>
      <c r="H436" s="937">
        <v>0</v>
      </c>
      <c r="I436" s="936">
        <v>0</v>
      </c>
      <c r="J436" s="937">
        <v>0</v>
      </c>
      <c r="K436" s="939">
        <v>1</v>
      </c>
      <c r="L436" s="939">
        <v>1</v>
      </c>
      <c r="M436" s="936">
        <v>0</v>
      </c>
      <c r="N436" s="936">
        <v>0</v>
      </c>
      <c r="O436" s="936">
        <v>0</v>
      </c>
      <c r="P436" s="936" t="s">
        <v>364</v>
      </c>
      <c r="Q436" s="936">
        <v>1</v>
      </c>
      <c r="R436" s="936">
        <v>1</v>
      </c>
      <c r="S436" s="936">
        <v>0</v>
      </c>
      <c r="T436" s="936">
        <v>0</v>
      </c>
    </row>
    <row r="437" spans="1:20" outlineLevel="5">
      <c r="A437" s="936" t="s">
        <v>841</v>
      </c>
      <c r="B437" s="936" t="s">
        <v>626</v>
      </c>
      <c r="C437" s="936">
        <v>28</v>
      </c>
      <c r="D437" s="937">
        <v>46214</v>
      </c>
      <c r="E437" s="937">
        <v>46245</v>
      </c>
      <c r="F437" s="937">
        <v>46261</v>
      </c>
      <c r="G437" s="937">
        <v>46281</v>
      </c>
      <c r="H437" s="937">
        <v>0</v>
      </c>
      <c r="I437" s="937">
        <v>0</v>
      </c>
      <c r="J437" s="937">
        <v>0</v>
      </c>
      <c r="K437" s="939">
        <v>1</v>
      </c>
      <c r="L437" s="939">
        <v>1</v>
      </c>
      <c r="M437" s="936">
        <v>0</v>
      </c>
      <c r="N437" s="936">
        <v>0</v>
      </c>
      <c r="O437" s="936">
        <v>0</v>
      </c>
      <c r="P437" s="936" t="s">
        <v>364</v>
      </c>
      <c r="Q437" s="936">
        <v>1</v>
      </c>
      <c r="R437" s="936">
        <v>1</v>
      </c>
      <c r="S437" s="936">
        <v>0</v>
      </c>
      <c r="T437" s="936">
        <v>0</v>
      </c>
    </row>
    <row r="438" spans="1:20" outlineLevel="4">
      <c r="A438" s="981" t="s">
        <v>627</v>
      </c>
      <c r="B438" s="981"/>
      <c r="C438" s="981">
        <v>55</v>
      </c>
      <c r="D438" s="982">
        <v>46147</v>
      </c>
      <c r="E438" s="982">
        <v>46215</v>
      </c>
      <c r="F438" s="982">
        <v>46147</v>
      </c>
      <c r="G438" s="982">
        <v>46197</v>
      </c>
      <c r="H438" s="982">
        <v>0</v>
      </c>
      <c r="I438" s="981">
        <v>0</v>
      </c>
      <c r="J438" s="981">
        <v>0</v>
      </c>
      <c r="K438" s="984">
        <v>0</v>
      </c>
      <c r="L438" s="984">
        <v>0</v>
      </c>
      <c r="M438" s="981">
        <v>0</v>
      </c>
      <c r="N438" s="981">
        <v>0</v>
      </c>
      <c r="O438" s="981">
        <v>0</v>
      </c>
      <c r="P438" s="981"/>
      <c r="Q438" s="981">
        <v>2</v>
      </c>
      <c r="R438" s="981">
        <v>2</v>
      </c>
      <c r="S438" s="981">
        <v>0</v>
      </c>
      <c r="T438" s="981">
        <v>0</v>
      </c>
    </row>
    <row r="439" spans="1:20" outlineLevel="5">
      <c r="A439" s="936" t="s">
        <v>842</v>
      </c>
      <c r="B439" s="936" t="s">
        <v>3117</v>
      </c>
      <c r="C439" s="936">
        <v>40</v>
      </c>
      <c r="D439" s="937">
        <v>46147</v>
      </c>
      <c r="E439" s="937">
        <v>46198</v>
      </c>
      <c r="F439" s="937">
        <v>46147</v>
      </c>
      <c r="G439" s="937">
        <v>46197</v>
      </c>
      <c r="H439" s="937">
        <v>0</v>
      </c>
      <c r="I439" s="936">
        <v>0</v>
      </c>
      <c r="J439" s="936">
        <v>0</v>
      </c>
      <c r="K439" s="939">
        <v>1</v>
      </c>
      <c r="L439" s="939">
        <v>1</v>
      </c>
      <c r="M439" s="936">
        <v>0</v>
      </c>
      <c r="N439" s="936">
        <v>0</v>
      </c>
      <c r="O439" s="936">
        <v>0</v>
      </c>
      <c r="P439" s="936" t="s">
        <v>364</v>
      </c>
      <c r="Q439" s="936">
        <v>1</v>
      </c>
      <c r="R439" s="936">
        <v>1</v>
      </c>
      <c r="S439" s="936">
        <v>0</v>
      </c>
      <c r="T439" s="936">
        <v>0</v>
      </c>
    </row>
    <row r="440" spans="1:20" outlineLevel="5">
      <c r="A440" s="936" t="s">
        <v>3118</v>
      </c>
      <c r="B440" s="936" t="s">
        <v>3119</v>
      </c>
      <c r="C440" s="936">
        <v>15</v>
      </c>
      <c r="D440" s="937">
        <v>46198</v>
      </c>
      <c r="E440" s="937">
        <v>46215</v>
      </c>
      <c r="F440" s="937">
        <v>46174</v>
      </c>
      <c r="G440" s="937">
        <v>46177</v>
      </c>
      <c r="H440" s="937">
        <v>0</v>
      </c>
      <c r="I440" s="936">
        <v>0</v>
      </c>
      <c r="J440" s="936">
        <v>0</v>
      </c>
      <c r="K440" s="940">
        <v>1</v>
      </c>
      <c r="L440" s="939">
        <v>1</v>
      </c>
      <c r="M440" s="936">
        <v>0</v>
      </c>
      <c r="N440" s="936">
        <v>0</v>
      </c>
      <c r="O440" s="936">
        <v>0</v>
      </c>
      <c r="P440" s="936" t="s">
        <v>364</v>
      </c>
      <c r="Q440" s="936">
        <v>1</v>
      </c>
      <c r="R440" s="936">
        <v>1</v>
      </c>
      <c r="S440" s="936">
        <v>0</v>
      </c>
      <c r="T440" s="936">
        <v>0</v>
      </c>
    </row>
    <row r="441" spans="1:20" outlineLevel="4">
      <c r="A441" s="981" t="s">
        <v>630</v>
      </c>
      <c r="B441" s="981"/>
      <c r="C441" s="981">
        <v>65</v>
      </c>
      <c r="D441" s="982">
        <v>46147</v>
      </c>
      <c r="E441" s="982">
        <v>46226</v>
      </c>
      <c r="F441" s="982">
        <v>46147</v>
      </c>
      <c r="G441" s="982"/>
      <c r="H441" s="982">
        <v>0</v>
      </c>
      <c r="I441" s="981">
        <v>0</v>
      </c>
      <c r="J441" s="982">
        <v>0</v>
      </c>
      <c r="K441" s="984">
        <v>0</v>
      </c>
      <c r="L441" s="984">
        <v>0</v>
      </c>
      <c r="M441" s="981">
        <v>0</v>
      </c>
      <c r="N441" s="981">
        <v>0</v>
      </c>
      <c r="O441" s="981">
        <v>0</v>
      </c>
      <c r="P441" s="981"/>
      <c r="Q441" s="981">
        <v>4</v>
      </c>
      <c r="R441" s="981">
        <v>3</v>
      </c>
      <c r="S441" s="981">
        <v>0</v>
      </c>
      <c r="T441" s="981">
        <v>1</v>
      </c>
    </row>
    <row r="442" spans="1:20" outlineLevel="5">
      <c r="A442" s="936" t="s">
        <v>843</v>
      </c>
      <c r="B442" s="936" t="s">
        <v>3052</v>
      </c>
      <c r="C442" s="936">
        <v>40</v>
      </c>
      <c r="D442" s="937">
        <v>46147</v>
      </c>
      <c r="E442" s="937">
        <v>46198</v>
      </c>
      <c r="F442" s="937">
        <v>46147</v>
      </c>
      <c r="G442" s="937">
        <v>46197</v>
      </c>
      <c r="H442" s="937">
        <v>0</v>
      </c>
      <c r="I442" s="936">
        <v>0</v>
      </c>
      <c r="J442" s="936">
        <v>0</v>
      </c>
      <c r="K442" s="939">
        <v>1</v>
      </c>
      <c r="L442" s="939">
        <v>1</v>
      </c>
      <c r="M442" s="936">
        <v>0</v>
      </c>
      <c r="N442" s="936">
        <v>0</v>
      </c>
      <c r="O442" s="936">
        <v>0</v>
      </c>
      <c r="P442" s="936" t="s">
        <v>364</v>
      </c>
      <c r="Q442" s="936">
        <v>1</v>
      </c>
      <c r="R442" s="936">
        <v>1</v>
      </c>
      <c r="S442" s="936">
        <v>0</v>
      </c>
      <c r="T442" s="936">
        <v>0</v>
      </c>
    </row>
    <row r="443" spans="1:20" outlineLevel="5">
      <c r="A443" s="936" t="s">
        <v>844</v>
      </c>
      <c r="B443" s="936" t="s">
        <v>3055</v>
      </c>
      <c r="C443" s="936">
        <v>40</v>
      </c>
      <c r="D443" s="937">
        <v>46147</v>
      </c>
      <c r="E443" s="937">
        <v>46198</v>
      </c>
      <c r="F443" s="937">
        <v>46147</v>
      </c>
      <c r="G443" s="937">
        <v>46197</v>
      </c>
      <c r="H443" s="937">
        <v>0</v>
      </c>
      <c r="I443" s="937">
        <v>0</v>
      </c>
      <c r="J443" s="937">
        <v>0</v>
      </c>
      <c r="K443" s="939">
        <v>1</v>
      </c>
      <c r="L443" s="939">
        <v>1</v>
      </c>
      <c r="M443" s="936">
        <v>0</v>
      </c>
      <c r="N443" s="936">
        <v>0</v>
      </c>
      <c r="O443" s="936">
        <v>0</v>
      </c>
      <c r="P443" s="936" t="s">
        <v>364</v>
      </c>
      <c r="Q443" s="936">
        <v>1</v>
      </c>
      <c r="R443" s="936">
        <v>1</v>
      </c>
      <c r="S443" s="936">
        <v>0</v>
      </c>
      <c r="T443" s="936">
        <v>0</v>
      </c>
    </row>
    <row r="444" spans="1:20" outlineLevel="5">
      <c r="A444" s="936" t="s">
        <v>3120</v>
      </c>
      <c r="B444" s="936" t="s">
        <v>3054</v>
      </c>
      <c r="C444" s="936">
        <v>25</v>
      </c>
      <c r="D444" s="937">
        <v>46198</v>
      </c>
      <c r="E444" s="937">
        <v>46226</v>
      </c>
      <c r="F444" s="937">
        <v>46271</v>
      </c>
      <c r="G444" s="937">
        <v>46297</v>
      </c>
      <c r="H444" s="937">
        <v>0</v>
      </c>
      <c r="I444" s="936">
        <v>0</v>
      </c>
      <c r="J444" s="936">
        <v>0</v>
      </c>
      <c r="K444" s="939">
        <v>1</v>
      </c>
      <c r="L444" s="939">
        <v>1</v>
      </c>
      <c r="M444" s="936">
        <v>0</v>
      </c>
      <c r="N444" s="936">
        <v>0</v>
      </c>
      <c r="O444" s="936">
        <v>0</v>
      </c>
      <c r="P444" s="936" t="s">
        <v>364</v>
      </c>
      <c r="Q444" s="936">
        <v>1</v>
      </c>
      <c r="R444" s="936">
        <v>1</v>
      </c>
      <c r="S444" s="936">
        <v>0</v>
      </c>
      <c r="T444" s="936">
        <v>0</v>
      </c>
    </row>
    <row r="445" spans="1:20" outlineLevel="5">
      <c r="A445" s="936" t="s">
        <v>3121</v>
      </c>
      <c r="B445" s="936" t="s">
        <v>3057</v>
      </c>
      <c r="C445" s="936">
        <v>25</v>
      </c>
      <c r="D445" s="937">
        <v>46198</v>
      </c>
      <c r="E445" s="937">
        <v>46226</v>
      </c>
      <c r="F445" s="936"/>
      <c r="G445" s="937"/>
      <c r="H445" s="937">
        <v>0</v>
      </c>
      <c r="I445" s="937">
        <v>0</v>
      </c>
      <c r="J445" s="937">
        <v>0</v>
      </c>
      <c r="K445" s="939">
        <v>1</v>
      </c>
      <c r="L445" s="939">
        <v>0</v>
      </c>
      <c r="M445" s="936">
        <v>0</v>
      </c>
      <c r="N445" s="936">
        <v>0</v>
      </c>
      <c r="O445" s="936">
        <v>0</v>
      </c>
      <c r="P445" s="936" t="s">
        <v>367</v>
      </c>
      <c r="Q445" s="936">
        <v>1</v>
      </c>
      <c r="R445" s="936">
        <v>0</v>
      </c>
      <c r="S445" s="936">
        <v>0</v>
      </c>
      <c r="T445" s="936">
        <v>1</v>
      </c>
    </row>
    <row r="446" spans="1:20" outlineLevel="4">
      <c r="A446" s="981" t="s">
        <v>635</v>
      </c>
      <c r="B446" s="981"/>
      <c r="C446" s="981">
        <v>65</v>
      </c>
      <c r="D446" s="982">
        <v>46147</v>
      </c>
      <c r="E446" s="982">
        <v>46226</v>
      </c>
      <c r="F446" s="982">
        <v>46147</v>
      </c>
      <c r="G446" s="982">
        <v>46197</v>
      </c>
      <c r="H446" s="982">
        <v>0</v>
      </c>
      <c r="I446" s="981">
        <v>0</v>
      </c>
      <c r="J446" s="981">
        <v>0</v>
      </c>
      <c r="K446" s="984">
        <v>0</v>
      </c>
      <c r="L446" s="984">
        <v>0</v>
      </c>
      <c r="M446" s="981">
        <v>0</v>
      </c>
      <c r="N446" s="981">
        <v>0</v>
      </c>
      <c r="O446" s="981">
        <v>0</v>
      </c>
      <c r="P446" s="981"/>
      <c r="Q446" s="981">
        <v>4</v>
      </c>
      <c r="R446" s="981">
        <v>4</v>
      </c>
      <c r="S446" s="981">
        <v>0</v>
      </c>
      <c r="T446" s="981">
        <v>0</v>
      </c>
    </row>
    <row r="447" spans="1:20" outlineLevel="5">
      <c r="A447" s="936" t="s">
        <v>845</v>
      </c>
      <c r="B447" s="936" t="s">
        <v>3058</v>
      </c>
      <c r="C447" s="936">
        <v>40</v>
      </c>
      <c r="D447" s="937">
        <v>46147</v>
      </c>
      <c r="E447" s="937">
        <v>46198</v>
      </c>
      <c r="F447" s="937">
        <v>46147</v>
      </c>
      <c r="G447" s="937">
        <v>46197</v>
      </c>
      <c r="H447" s="937">
        <v>0</v>
      </c>
      <c r="I447" s="936">
        <v>0</v>
      </c>
      <c r="J447" s="936">
        <v>0</v>
      </c>
      <c r="K447" s="939">
        <v>1</v>
      </c>
      <c r="L447" s="939">
        <v>1</v>
      </c>
      <c r="M447" s="936">
        <v>0</v>
      </c>
      <c r="N447" s="936">
        <v>0</v>
      </c>
      <c r="O447" s="936">
        <v>0</v>
      </c>
      <c r="P447" s="936" t="s">
        <v>364</v>
      </c>
      <c r="Q447" s="936">
        <v>1</v>
      </c>
      <c r="R447" s="936">
        <v>1</v>
      </c>
      <c r="S447" s="936">
        <v>0</v>
      </c>
      <c r="T447" s="936">
        <v>0</v>
      </c>
    </row>
    <row r="448" spans="1:20" outlineLevel="5">
      <c r="A448" s="936" t="s">
        <v>846</v>
      </c>
      <c r="B448" s="936" t="s">
        <v>3061</v>
      </c>
      <c r="C448" s="936">
        <v>40</v>
      </c>
      <c r="D448" s="937">
        <v>46147</v>
      </c>
      <c r="E448" s="937">
        <v>46198</v>
      </c>
      <c r="F448" s="937">
        <v>46147</v>
      </c>
      <c r="G448" s="937">
        <v>46197</v>
      </c>
      <c r="H448" s="937">
        <v>0</v>
      </c>
      <c r="I448" s="936">
        <v>0</v>
      </c>
      <c r="J448" s="936">
        <v>0</v>
      </c>
      <c r="K448" s="939">
        <v>1</v>
      </c>
      <c r="L448" s="939">
        <v>1</v>
      </c>
      <c r="M448" s="936">
        <v>0</v>
      </c>
      <c r="N448" s="936">
        <v>0</v>
      </c>
      <c r="O448" s="936">
        <v>0</v>
      </c>
      <c r="P448" s="936" t="s">
        <v>364</v>
      </c>
      <c r="Q448" s="936">
        <v>1</v>
      </c>
      <c r="R448" s="936">
        <v>1</v>
      </c>
      <c r="S448" s="936">
        <v>0</v>
      </c>
      <c r="T448" s="936">
        <v>0</v>
      </c>
    </row>
    <row r="449" spans="1:20" outlineLevel="5">
      <c r="A449" s="936" t="s">
        <v>3122</v>
      </c>
      <c r="B449" s="936" t="s">
        <v>3060</v>
      </c>
      <c r="C449" s="936">
        <v>25</v>
      </c>
      <c r="D449" s="937">
        <v>46198</v>
      </c>
      <c r="E449" s="937">
        <v>46226</v>
      </c>
      <c r="F449" s="937">
        <v>46184</v>
      </c>
      <c r="G449" s="937">
        <v>46188</v>
      </c>
      <c r="H449" s="937">
        <v>0</v>
      </c>
      <c r="I449" s="936">
        <v>0</v>
      </c>
      <c r="J449" s="936">
        <v>0</v>
      </c>
      <c r="K449" s="939">
        <v>1</v>
      </c>
      <c r="L449" s="939">
        <v>1</v>
      </c>
      <c r="M449" s="936">
        <v>0</v>
      </c>
      <c r="N449" s="936">
        <v>0</v>
      </c>
      <c r="O449" s="936">
        <v>0</v>
      </c>
      <c r="P449" s="936" t="s">
        <v>364</v>
      </c>
      <c r="Q449" s="936">
        <v>1</v>
      </c>
      <c r="R449" s="936">
        <v>1</v>
      </c>
      <c r="S449" s="936">
        <v>0</v>
      </c>
      <c r="T449" s="936">
        <v>0</v>
      </c>
    </row>
    <row r="450" spans="1:20" outlineLevel="5">
      <c r="A450" s="936" t="s">
        <v>3123</v>
      </c>
      <c r="B450" s="936" t="s">
        <v>3063</v>
      </c>
      <c r="C450" s="936">
        <v>25</v>
      </c>
      <c r="D450" s="937">
        <v>46198</v>
      </c>
      <c r="E450" s="937">
        <v>46226</v>
      </c>
      <c r="F450" s="937">
        <v>46179</v>
      </c>
      <c r="G450" s="937">
        <v>46182</v>
      </c>
      <c r="H450" s="937">
        <v>0</v>
      </c>
      <c r="I450" s="936">
        <v>0</v>
      </c>
      <c r="J450" s="936">
        <v>0</v>
      </c>
      <c r="K450" s="939">
        <v>1</v>
      </c>
      <c r="L450" s="939">
        <v>1</v>
      </c>
      <c r="M450" s="936">
        <v>0</v>
      </c>
      <c r="N450" s="936">
        <v>0</v>
      </c>
      <c r="O450" s="936">
        <v>0</v>
      </c>
      <c r="P450" s="936" t="s">
        <v>364</v>
      </c>
      <c r="Q450" s="936">
        <v>1</v>
      </c>
      <c r="R450" s="936">
        <v>1</v>
      </c>
      <c r="S450" s="936">
        <v>0</v>
      </c>
      <c r="T450" s="936">
        <v>0</v>
      </c>
    </row>
    <row r="451" spans="1:20" outlineLevel="4">
      <c r="A451" s="981" t="s">
        <v>640</v>
      </c>
      <c r="B451" s="981"/>
      <c r="C451" s="981">
        <v>50</v>
      </c>
      <c r="D451" s="982">
        <v>46147</v>
      </c>
      <c r="E451" s="982">
        <v>46209</v>
      </c>
      <c r="F451" s="982">
        <v>46147</v>
      </c>
      <c r="G451" s="982">
        <v>46281</v>
      </c>
      <c r="H451" s="982">
        <v>0</v>
      </c>
      <c r="I451" s="981">
        <v>0</v>
      </c>
      <c r="J451" s="982">
        <v>0</v>
      </c>
      <c r="K451" s="984">
        <v>0</v>
      </c>
      <c r="L451" s="984">
        <v>0</v>
      </c>
      <c r="M451" s="981">
        <v>0</v>
      </c>
      <c r="N451" s="981">
        <v>0</v>
      </c>
      <c r="O451" s="981">
        <v>0</v>
      </c>
      <c r="P451" s="981"/>
      <c r="Q451" s="981">
        <v>4</v>
      </c>
      <c r="R451" s="981">
        <v>4</v>
      </c>
      <c r="S451" s="981">
        <v>0</v>
      </c>
      <c r="T451" s="981">
        <v>0</v>
      </c>
    </row>
    <row r="452" spans="1:20" outlineLevel="5">
      <c r="A452" s="936" t="s">
        <v>847</v>
      </c>
      <c r="B452" s="936" t="s">
        <v>3124</v>
      </c>
      <c r="C452" s="936">
        <v>40</v>
      </c>
      <c r="D452" s="937">
        <v>46147</v>
      </c>
      <c r="E452" s="937">
        <v>46198</v>
      </c>
      <c r="F452" s="937">
        <v>46147</v>
      </c>
      <c r="G452" s="937">
        <v>46197</v>
      </c>
      <c r="H452" s="937">
        <v>0</v>
      </c>
      <c r="I452" s="936">
        <v>0</v>
      </c>
      <c r="J452" s="936">
        <v>0</v>
      </c>
      <c r="K452" s="939">
        <v>1</v>
      </c>
      <c r="L452" s="939">
        <v>1</v>
      </c>
      <c r="M452" s="936">
        <v>0</v>
      </c>
      <c r="N452" s="936">
        <v>0</v>
      </c>
      <c r="O452" s="936">
        <v>0</v>
      </c>
      <c r="P452" s="936" t="s">
        <v>364</v>
      </c>
      <c r="Q452" s="936">
        <v>1</v>
      </c>
      <c r="R452" s="936">
        <v>1</v>
      </c>
      <c r="S452" s="936">
        <v>0</v>
      </c>
      <c r="T452" s="936">
        <v>0</v>
      </c>
    </row>
    <row r="453" spans="1:20" outlineLevel="5">
      <c r="A453" s="936" t="s">
        <v>848</v>
      </c>
      <c r="B453" s="936" t="s">
        <v>3127</v>
      </c>
      <c r="C453" s="936">
        <v>40</v>
      </c>
      <c r="D453" s="937">
        <v>46147</v>
      </c>
      <c r="E453" s="937">
        <v>46198</v>
      </c>
      <c r="F453" s="937">
        <v>46147</v>
      </c>
      <c r="G453" s="937">
        <v>46197</v>
      </c>
      <c r="H453" s="937">
        <v>0</v>
      </c>
      <c r="I453" s="936">
        <v>0</v>
      </c>
      <c r="J453" s="936">
        <v>0</v>
      </c>
      <c r="K453" s="939">
        <v>1</v>
      </c>
      <c r="L453" s="939">
        <v>1</v>
      </c>
      <c r="M453" s="936">
        <v>0</v>
      </c>
      <c r="N453" s="936">
        <v>0</v>
      </c>
      <c r="O453" s="936">
        <v>0</v>
      </c>
      <c r="P453" s="936" t="s">
        <v>364</v>
      </c>
      <c r="Q453" s="936">
        <v>1</v>
      </c>
      <c r="R453" s="936">
        <v>1</v>
      </c>
      <c r="S453" s="936">
        <v>0</v>
      </c>
      <c r="T453" s="936">
        <v>0</v>
      </c>
    </row>
    <row r="454" spans="1:20" outlineLevel="5">
      <c r="A454" s="936" t="s">
        <v>3125</v>
      </c>
      <c r="B454" s="936" t="s">
        <v>3126</v>
      </c>
      <c r="C454" s="936">
        <v>10</v>
      </c>
      <c r="D454" s="937">
        <v>46198</v>
      </c>
      <c r="E454" s="937">
        <v>46209</v>
      </c>
      <c r="F454" s="937">
        <v>46175</v>
      </c>
      <c r="G454" s="937">
        <v>46177</v>
      </c>
      <c r="H454" s="937">
        <v>0</v>
      </c>
      <c r="I454" s="936">
        <v>0</v>
      </c>
      <c r="J454" s="936">
        <v>0</v>
      </c>
      <c r="K454" s="939">
        <v>1</v>
      </c>
      <c r="L454" s="939">
        <v>1</v>
      </c>
      <c r="M454" s="936">
        <v>0</v>
      </c>
      <c r="N454" s="936">
        <v>0</v>
      </c>
      <c r="O454" s="936">
        <v>0</v>
      </c>
      <c r="P454" s="936" t="s">
        <v>364</v>
      </c>
      <c r="Q454" s="936">
        <v>1</v>
      </c>
      <c r="R454" s="936">
        <v>1</v>
      </c>
      <c r="S454" s="936">
        <v>0</v>
      </c>
      <c r="T454" s="936">
        <v>0</v>
      </c>
    </row>
    <row r="455" spans="1:20" outlineLevel="5">
      <c r="A455" s="936" t="s">
        <v>3128</v>
      </c>
      <c r="B455" s="936" t="s">
        <v>3129</v>
      </c>
      <c r="C455" s="936">
        <v>10</v>
      </c>
      <c r="D455" s="937">
        <v>46198</v>
      </c>
      <c r="E455" s="937">
        <v>46209</v>
      </c>
      <c r="F455" s="937">
        <v>46233</v>
      </c>
      <c r="G455" s="937">
        <v>46281</v>
      </c>
      <c r="H455" s="937">
        <v>0</v>
      </c>
      <c r="I455" s="936">
        <v>0</v>
      </c>
      <c r="J455" s="937">
        <v>0</v>
      </c>
      <c r="K455" s="939">
        <v>1</v>
      </c>
      <c r="L455" s="939">
        <v>1</v>
      </c>
      <c r="M455" s="936">
        <v>0</v>
      </c>
      <c r="N455" s="936">
        <v>0</v>
      </c>
      <c r="O455" s="936">
        <v>0</v>
      </c>
      <c r="P455" s="936" t="s">
        <v>364</v>
      </c>
      <c r="Q455" s="936">
        <v>1</v>
      </c>
      <c r="R455" s="936">
        <v>1</v>
      </c>
      <c r="S455" s="936">
        <v>0</v>
      </c>
      <c r="T455" s="936">
        <v>0</v>
      </c>
    </row>
    <row r="456" spans="1:20" outlineLevel="4">
      <c r="A456" s="981" t="s">
        <v>645</v>
      </c>
      <c r="B456" s="981"/>
      <c r="C456" s="981">
        <v>74</v>
      </c>
      <c r="D456" s="982">
        <v>46154</v>
      </c>
      <c r="E456" s="982">
        <v>46244</v>
      </c>
      <c r="F456" s="982">
        <v>46154</v>
      </c>
      <c r="G456" s="982">
        <v>46281</v>
      </c>
      <c r="H456" s="982">
        <v>0</v>
      </c>
      <c r="I456" s="981">
        <v>0</v>
      </c>
      <c r="J456" s="982">
        <v>0</v>
      </c>
      <c r="K456" s="984">
        <v>0</v>
      </c>
      <c r="L456" s="984">
        <v>0</v>
      </c>
      <c r="M456" s="981">
        <v>0</v>
      </c>
      <c r="N456" s="981">
        <v>0</v>
      </c>
      <c r="O456" s="981">
        <v>0</v>
      </c>
      <c r="P456" s="981"/>
      <c r="Q456" s="981">
        <v>16</v>
      </c>
      <c r="R456" s="981">
        <v>16</v>
      </c>
      <c r="S456" s="981">
        <v>0</v>
      </c>
      <c r="T456" s="981">
        <v>0</v>
      </c>
    </row>
    <row r="457" spans="1:20" outlineLevel="5">
      <c r="A457" s="936" t="s">
        <v>849</v>
      </c>
      <c r="B457" s="936" t="s">
        <v>3064</v>
      </c>
      <c r="C457" s="936">
        <v>34</v>
      </c>
      <c r="D457" s="937">
        <v>46154</v>
      </c>
      <c r="E457" s="937">
        <v>46198</v>
      </c>
      <c r="F457" s="937">
        <v>46154</v>
      </c>
      <c r="G457" s="937">
        <v>46197</v>
      </c>
      <c r="H457" s="937">
        <v>0</v>
      </c>
      <c r="I457" s="936">
        <v>0</v>
      </c>
      <c r="J457" s="936">
        <v>0</v>
      </c>
      <c r="K457" s="939">
        <v>1</v>
      </c>
      <c r="L457" s="939">
        <v>1</v>
      </c>
      <c r="M457" s="936">
        <v>0</v>
      </c>
      <c r="N457" s="936">
        <v>0</v>
      </c>
      <c r="O457" s="936">
        <v>0</v>
      </c>
      <c r="P457" s="936" t="s">
        <v>364</v>
      </c>
      <c r="Q457" s="936">
        <v>1</v>
      </c>
      <c r="R457" s="936">
        <v>1</v>
      </c>
      <c r="S457" s="936">
        <v>0</v>
      </c>
      <c r="T457" s="936">
        <v>0</v>
      </c>
    </row>
    <row r="458" spans="1:20" outlineLevel="5">
      <c r="A458" s="936" t="s">
        <v>850</v>
      </c>
      <c r="B458" s="936" t="s">
        <v>3067</v>
      </c>
      <c r="C458" s="936">
        <v>34</v>
      </c>
      <c r="D458" s="937">
        <v>46154</v>
      </c>
      <c r="E458" s="937">
        <v>46198</v>
      </c>
      <c r="F458" s="937">
        <v>46154</v>
      </c>
      <c r="G458" s="937">
        <v>46197</v>
      </c>
      <c r="H458" s="937">
        <v>0</v>
      </c>
      <c r="I458" s="936">
        <v>0</v>
      </c>
      <c r="J458" s="937">
        <v>0</v>
      </c>
      <c r="K458" s="939">
        <v>1</v>
      </c>
      <c r="L458" s="939">
        <v>1</v>
      </c>
      <c r="M458" s="936">
        <v>0</v>
      </c>
      <c r="N458" s="936">
        <v>0</v>
      </c>
      <c r="O458" s="936">
        <v>0</v>
      </c>
      <c r="P458" s="936" t="s">
        <v>364</v>
      </c>
      <c r="Q458" s="936">
        <v>1</v>
      </c>
      <c r="R458" s="936">
        <v>1</v>
      </c>
      <c r="S458" s="936">
        <v>0</v>
      </c>
      <c r="T458" s="936">
        <v>0</v>
      </c>
    </row>
    <row r="459" spans="1:20" outlineLevel="5">
      <c r="A459" s="936" t="s">
        <v>851</v>
      </c>
      <c r="B459" s="936" t="s">
        <v>3070</v>
      </c>
      <c r="C459" s="936">
        <v>34</v>
      </c>
      <c r="D459" s="937">
        <v>46154</v>
      </c>
      <c r="E459" s="937">
        <v>46198</v>
      </c>
      <c r="F459" s="937">
        <v>46154</v>
      </c>
      <c r="G459" s="937">
        <v>46197</v>
      </c>
      <c r="H459" s="937">
        <v>0</v>
      </c>
      <c r="I459" s="936">
        <v>0</v>
      </c>
      <c r="J459" s="936">
        <v>0</v>
      </c>
      <c r="K459" s="939">
        <v>1</v>
      </c>
      <c r="L459" s="939">
        <v>1</v>
      </c>
      <c r="M459" s="936">
        <v>0</v>
      </c>
      <c r="N459" s="936">
        <v>0</v>
      </c>
      <c r="O459" s="936">
        <v>0</v>
      </c>
      <c r="P459" s="936" t="s">
        <v>364</v>
      </c>
      <c r="Q459" s="936">
        <v>1</v>
      </c>
      <c r="R459" s="936">
        <v>1</v>
      </c>
      <c r="S459" s="936">
        <v>0</v>
      </c>
      <c r="T459" s="936">
        <v>0</v>
      </c>
    </row>
    <row r="460" spans="1:20" outlineLevel="5">
      <c r="A460" s="936" t="s">
        <v>852</v>
      </c>
      <c r="B460" s="936" t="s">
        <v>3073</v>
      </c>
      <c r="C460" s="936">
        <v>34</v>
      </c>
      <c r="D460" s="937">
        <v>46154</v>
      </c>
      <c r="E460" s="937">
        <v>46198</v>
      </c>
      <c r="F460" s="937">
        <v>46154</v>
      </c>
      <c r="G460" s="937">
        <v>46197</v>
      </c>
      <c r="H460" s="937">
        <v>0</v>
      </c>
      <c r="I460" s="936">
        <v>0</v>
      </c>
      <c r="J460" s="937">
        <v>0</v>
      </c>
      <c r="K460" s="939">
        <v>1</v>
      </c>
      <c r="L460" s="939">
        <v>1</v>
      </c>
      <c r="M460" s="936">
        <v>0</v>
      </c>
      <c r="N460" s="936">
        <v>0</v>
      </c>
      <c r="O460" s="936">
        <v>0</v>
      </c>
      <c r="P460" s="936" t="s">
        <v>364</v>
      </c>
      <c r="Q460" s="936">
        <v>1</v>
      </c>
      <c r="R460" s="936">
        <v>1</v>
      </c>
      <c r="S460" s="936">
        <v>0</v>
      </c>
      <c r="T460" s="936">
        <v>0</v>
      </c>
    </row>
    <row r="461" spans="1:20" outlineLevel="5">
      <c r="A461" s="936" t="s">
        <v>853</v>
      </c>
      <c r="B461" s="936" t="s">
        <v>3076</v>
      </c>
      <c r="C461" s="936">
        <v>34</v>
      </c>
      <c r="D461" s="937">
        <v>46154</v>
      </c>
      <c r="E461" s="937">
        <v>46198</v>
      </c>
      <c r="F461" s="937">
        <v>46154</v>
      </c>
      <c r="G461" s="937">
        <v>46197</v>
      </c>
      <c r="H461" s="937">
        <v>0</v>
      </c>
      <c r="I461" s="936">
        <v>0</v>
      </c>
      <c r="J461" s="936">
        <v>0</v>
      </c>
      <c r="K461" s="939">
        <v>1</v>
      </c>
      <c r="L461" s="939">
        <v>1</v>
      </c>
      <c r="M461" s="936">
        <v>0</v>
      </c>
      <c r="N461" s="936">
        <v>0</v>
      </c>
      <c r="O461" s="936">
        <v>0</v>
      </c>
      <c r="P461" s="936" t="s">
        <v>364</v>
      </c>
      <c r="Q461" s="936">
        <v>1</v>
      </c>
      <c r="R461" s="936">
        <v>1</v>
      </c>
      <c r="S461" s="936">
        <v>0</v>
      </c>
      <c r="T461" s="936">
        <v>0</v>
      </c>
    </row>
    <row r="462" spans="1:20" outlineLevel="5">
      <c r="A462" s="936" t="s">
        <v>854</v>
      </c>
      <c r="B462" s="936" t="s">
        <v>3079</v>
      </c>
      <c r="C462" s="936">
        <v>34</v>
      </c>
      <c r="D462" s="937">
        <v>46154</v>
      </c>
      <c r="E462" s="937">
        <v>46198</v>
      </c>
      <c r="F462" s="937">
        <v>46154</v>
      </c>
      <c r="G462" s="937">
        <v>46197</v>
      </c>
      <c r="H462" s="937">
        <v>0</v>
      </c>
      <c r="I462" s="936">
        <v>0</v>
      </c>
      <c r="J462" s="937">
        <v>0</v>
      </c>
      <c r="K462" s="939">
        <v>1</v>
      </c>
      <c r="L462" s="939">
        <v>1</v>
      </c>
      <c r="M462" s="936">
        <v>0</v>
      </c>
      <c r="N462" s="936">
        <v>0</v>
      </c>
      <c r="O462" s="936">
        <v>0</v>
      </c>
      <c r="P462" s="936" t="s">
        <v>364</v>
      </c>
      <c r="Q462" s="936">
        <v>1</v>
      </c>
      <c r="R462" s="936">
        <v>1</v>
      </c>
      <c r="S462" s="936">
        <v>0</v>
      </c>
      <c r="T462" s="936">
        <v>0</v>
      </c>
    </row>
    <row r="463" spans="1:20" outlineLevel="5">
      <c r="A463" s="936" t="s">
        <v>855</v>
      </c>
      <c r="B463" s="936" t="s">
        <v>3082</v>
      </c>
      <c r="C463" s="936">
        <v>34</v>
      </c>
      <c r="D463" s="937">
        <v>46154</v>
      </c>
      <c r="E463" s="937">
        <v>46198</v>
      </c>
      <c r="F463" s="937">
        <v>46154</v>
      </c>
      <c r="G463" s="937">
        <v>46197</v>
      </c>
      <c r="H463" s="937">
        <v>0</v>
      </c>
      <c r="I463" s="936">
        <v>0</v>
      </c>
      <c r="J463" s="936">
        <v>0</v>
      </c>
      <c r="K463" s="939">
        <v>1</v>
      </c>
      <c r="L463" s="939">
        <v>1</v>
      </c>
      <c r="M463" s="936">
        <v>0</v>
      </c>
      <c r="N463" s="936">
        <v>0</v>
      </c>
      <c r="O463" s="936">
        <v>0</v>
      </c>
      <c r="P463" s="936" t="s">
        <v>364</v>
      </c>
      <c r="Q463" s="936">
        <v>1</v>
      </c>
      <c r="R463" s="936">
        <v>1</v>
      </c>
      <c r="S463" s="936">
        <v>0</v>
      </c>
      <c r="T463" s="936">
        <v>0</v>
      </c>
    </row>
    <row r="464" spans="1:20" outlineLevel="5">
      <c r="A464" s="936" t="s">
        <v>856</v>
      </c>
      <c r="B464" s="936" t="s">
        <v>3085</v>
      </c>
      <c r="C464" s="936">
        <v>34</v>
      </c>
      <c r="D464" s="937">
        <v>46154</v>
      </c>
      <c r="E464" s="937">
        <v>46198</v>
      </c>
      <c r="F464" s="937">
        <v>46154</v>
      </c>
      <c r="G464" s="937">
        <v>46197</v>
      </c>
      <c r="H464" s="937">
        <v>0</v>
      </c>
      <c r="I464" s="936">
        <v>0</v>
      </c>
      <c r="J464" s="937">
        <v>0</v>
      </c>
      <c r="K464" s="939">
        <v>1</v>
      </c>
      <c r="L464" s="939">
        <v>1</v>
      </c>
      <c r="M464" s="936">
        <v>0</v>
      </c>
      <c r="N464" s="936">
        <v>0</v>
      </c>
      <c r="O464" s="936">
        <v>0</v>
      </c>
      <c r="P464" s="936" t="s">
        <v>364</v>
      </c>
      <c r="Q464" s="936">
        <v>1</v>
      </c>
      <c r="R464" s="936">
        <v>1</v>
      </c>
      <c r="S464" s="936">
        <v>0</v>
      </c>
      <c r="T464" s="936">
        <v>0</v>
      </c>
    </row>
    <row r="465" spans="1:20" outlineLevel="5">
      <c r="A465" s="936" t="s">
        <v>3130</v>
      </c>
      <c r="B465" s="936" t="s">
        <v>3066</v>
      </c>
      <c r="C465" s="936">
        <v>25</v>
      </c>
      <c r="D465" s="937">
        <v>46216</v>
      </c>
      <c r="E465" s="937">
        <v>46244</v>
      </c>
      <c r="F465" s="937">
        <v>46248</v>
      </c>
      <c r="G465" s="937">
        <v>46281</v>
      </c>
      <c r="H465" s="937">
        <v>0</v>
      </c>
      <c r="I465" s="936">
        <v>0</v>
      </c>
      <c r="J465" s="936">
        <v>0</v>
      </c>
      <c r="K465" s="939">
        <v>1</v>
      </c>
      <c r="L465" s="939">
        <v>1</v>
      </c>
      <c r="M465" s="936">
        <v>0</v>
      </c>
      <c r="N465" s="936">
        <v>0</v>
      </c>
      <c r="O465" s="936">
        <v>0</v>
      </c>
      <c r="P465" s="936" t="s">
        <v>364</v>
      </c>
      <c r="Q465" s="936">
        <v>1</v>
      </c>
      <c r="R465" s="936">
        <v>1</v>
      </c>
      <c r="S465" s="936">
        <v>0</v>
      </c>
      <c r="T465" s="936">
        <v>0</v>
      </c>
    </row>
    <row r="466" spans="1:20" outlineLevel="5">
      <c r="A466" s="936" t="s">
        <v>3131</v>
      </c>
      <c r="B466" s="936" t="s">
        <v>3069</v>
      </c>
      <c r="C466" s="936">
        <v>15</v>
      </c>
      <c r="D466" s="937">
        <v>46216</v>
      </c>
      <c r="E466" s="937">
        <v>46232</v>
      </c>
      <c r="F466" s="937">
        <v>46248</v>
      </c>
      <c r="G466" s="937">
        <v>46281</v>
      </c>
      <c r="H466" s="937">
        <v>0</v>
      </c>
      <c r="I466" s="937">
        <v>0</v>
      </c>
      <c r="J466" s="937">
        <v>0</v>
      </c>
      <c r="K466" s="939">
        <v>1</v>
      </c>
      <c r="L466" s="939">
        <v>1</v>
      </c>
      <c r="M466" s="936">
        <v>0</v>
      </c>
      <c r="N466" s="936">
        <v>0</v>
      </c>
      <c r="O466" s="936">
        <v>0</v>
      </c>
      <c r="P466" s="936" t="s">
        <v>364</v>
      </c>
      <c r="Q466" s="936">
        <v>1</v>
      </c>
      <c r="R466" s="936">
        <v>1</v>
      </c>
      <c r="S466" s="936">
        <v>0</v>
      </c>
      <c r="T466" s="936">
        <v>0</v>
      </c>
    </row>
    <row r="467" spans="1:20" outlineLevel="5">
      <c r="A467" s="936" t="s">
        <v>3132</v>
      </c>
      <c r="B467" s="936" t="s">
        <v>3072</v>
      </c>
      <c r="C467" s="936">
        <v>25</v>
      </c>
      <c r="D467" s="937">
        <v>46216</v>
      </c>
      <c r="E467" s="937">
        <v>46244</v>
      </c>
      <c r="F467" s="937">
        <v>46248</v>
      </c>
      <c r="G467" s="937">
        <v>46281</v>
      </c>
      <c r="H467" s="937">
        <v>0</v>
      </c>
      <c r="I467" s="936">
        <v>0</v>
      </c>
      <c r="J467" s="936">
        <v>0</v>
      </c>
      <c r="K467" s="939">
        <v>1</v>
      </c>
      <c r="L467" s="939">
        <v>1</v>
      </c>
      <c r="M467" s="936">
        <v>0</v>
      </c>
      <c r="N467" s="936">
        <v>0</v>
      </c>
      <c r="O467" s="936">
        <v>0</v>
      </c>
      <c r="P467" s="936" t="s">
        <v>364</v>
      </c>
      <c r="Q467" s="936">
        <v>1</v>
      </c>
      <c r="R467" s="936">
        <v>1</v>
      </c>
      <c r="S467" s="936">
        <v>0</v>
      </c>
      <c r="T467" s="936">
        <v>0</v>
      </c>
    </row>
    <row r="468" spans="1:20" outlineLevel="5">
      <c r="A468" s="936" t="s">
        <v>3133</v>
      </c>
      <c r="B468" s="936" t="s">
        <v>3075</v>
      </c>
      <c r="C468" s="936">
        <v>25</v>
      </c>
      <c r="D468" s="937">
        <v>46216</v>
      </c>
      <c r="E468" s="937">
        <v>46244</v>
      </c>
      <c r="F468" s="937">
        <v>46248</v>
      </c>
      <c r="G468" s="937">
        <v>46281</v>
      </c>
      <c r="H468" s="937">
        <v>0</v>
      </c>
      <c r="I468" s="937">
        <v>0</v>
      </c>
      <c r="J468" s="937">
        <v>0</v>
      </c>
      <c r="K468" s="939">
        <v>1</v>
      </c>
      <c r="L468" s="939">
        <v>1</v>
      </c>
      <c r="M468" s="936">
        <v>0</v>
      </c>
      <c r="N468" s="936">
        <v>0</v>
      </c>
      <c r="O468" s="936">
        <v>0</v>
      </c>
      <c r="P468" s="936" t="s">
        <v>364</v>
      </c>
      <c r="Q468" s="936">
        <v>1</v>
      </c>
      <c r="R468" s="936">
        <v>1</v>
      </c>
      <c r="S468" s="936">
        <v>0</v>
      </c>
      <c r="T468" s="936">
        <v>0</v>
      </c>
    </row>
    <row r="469" spans="1:20" outlineLevel="5">
      <c r="A469" s="936" t="s">
        <v>3134</v>
      </c>
      <c r="B469" s="936" t="s">
        <v>3078</v>
      </c>
      <c r="C469" s="936">
        <v>25</v>
      </c>
      <c r="D469" s="937">
        <v>46216</v>
      </c>
      <c r="E469" s="937">
        <v>46244</v>
      </c>
      <c r="F469" s="937">
        <v>46261</v>
      </c>
      <c r="G469" s="937">
        <v>46281</v>
      </c>
      <c r="H469" s="937">
        <v>0</v>
      </c>
      <c r="I469" s="936">
        <v>0</v>
      </c>
      <c r="J469" s="936">
        <v>0</v>
      </c>
      <c r="K469" s="939">
        <v>1</v>
      </c>
      <c r="L469" s="939">
        <v>1</v>
      </c>
      <c r="M469" s="936">
        <v>0</v>
      </c>
      <c r="N469" s="936">
        <v>0</v>
      </c>
      <c r="O469" s="936">
        <v>0</v>
      </c>
      <c r="P469" s="936" t="s">
        <v>364</v>
      </c>
      <c r="Q469" s="936">
        <v>1</v>
      </c>
      <c r="R469" s="936">
        <v>1</v>
      </c>
      <c r="S469" s="936">
        <v>0</v>
      </c>
      <c r="T469" s="936">
        <v>0</v>
      </c>
    </row>
    <row r="470" spans="1:20" outlineLevel="5">
      <c r="A470" s="936" t="s">
        <v>3135</v>
      </c>
      <c r="B470" s="936" t="s">
        <v>3081</v>
      </c>
      <c r="C470" s="936">
        <v>25</v>
      </c>
      <c r="D470" s="937">
        <v>46216</v>
      </c>
      <c r="E470" s="937">
        <v>46244</v>
      </c>
      <c r="F470" s="937">
        <v>46261</v>
      </c>
      <c r="G470" s="937">
        <v>46281</v>
      </c>
      <c r="H470" s="937">
        <v>0</v>
      </c>
      <c r="I470" s="937">
        <v>0</v>
      </c>
      <c r="J470" s="937">
        <v>0</v>
      </c>
      <c r="K470" s="939">
        <v>1</v>
      </c>
      <c r="L470" s="939">
        <v>1</v>
      </c>
      <c r="M470" s="936">
        <v>0</v>
      </c>
      <c r="N470" s="936">
        <v>0</v>
      </c>
      <c r="O470" s="936">
        <v>0</v>
      </c>
      <c r="P470" s="936" t="s">
        <v>364</v>
      </c>
      <c r="Q470" s="936">
        <v>1</v>
      </c>
      <c r="R470" s="936">
        <v>1</v>
      </c>
      <c r="S470" s="936">
        <v>0</v>
      </c>
      <c r="T470" s="936">
        <v>0</v>
      </c>
    </row>
    <row r="471" spans="1:20" outlineLevel="5">
      <c r="A471" s="936" t="s">
        <v>3136</v>
      </c>
      <c r="B471" s="936" t="s">
        <v>3084</v>
      </c>
      <c r="C471" s="936">
        <v>25</v>
      </c>
      <c r="D471" s="937">
        <v>46216</v>
      </c>
      <c r="E471" s="937">
        <v>46244</v>
      </c>
      <c r="F471" s="937">
        <v>46261</v>
      </c>
      <c r="G471" s="937">
        <v>46281</v>
      </c>
      <c r="H471" s="937">
        <v>0</v>
      </c>
      <c r="I471" s="936">
        <v>0</v>
      </c>
      <c r="J471" s="936">
        <v>0</v>
      </c>
      <c r="K471" s="939">
        <v>1</v>
      </c>
      <c r="L471" s="939">
        <v>1</v>
      </c>
      <c r="M471" s="936">
        <v>0</v>
      </c>
      <c r="N471" s="936">
        <v>0</v>
      </c>
      <c r="O471" s="936">
        <v>0</v>
      </c>
      <c r="P471" s="936" t="s">
        <v>364</v>
      </c>
      <c r="Q471" s="936">
        <v>1</v>
      </c>
      <c r="R471" s="936">
        <v>1</v>
      </c>
      <c r="S471" s="936">
        <v>0</v>
      </c>
      <c r="T471" s="936">
        <v>0</v>
      </c>
    </row>
    <row r="472" spans="1:20" outlineLevel="5">
      <c r="A472" s="936" t="s">
        <v>3137</v>
      </c>
      <c r="B472" s="936" t="s">
        <v>3087</v>
      </c>
      <c r="C472" s="936">
        <v>25</v>
      </c>
      <c r="D472" s="937">
        <v>46216</v>
      </c>
      <c r="E472" s="937">
        <v>46244</v>
      </c>
      <c r="F472" s="937">
        <v>46261</v>
      </c>
      <c r="G472" s="937">
        <v>46281</v>
      </c>
      <c r="H472" s="937">
        <v>0</v>
      </c>
      <c r="I472" s="937">
        <v>0</v>
      </c>
      <c r="J472" s="937">
        <v>0</v>
      </c>
      <c r="K472" s="939">
        <v>1</v>
      </c>
      <c r="L472" s="939">
        <v>1</v>
      </c>
      <c r="M472" s="936">
        <v>0</v>
      </c>
      <c r="N472" s="936">
        <v>0</v>
      </c>
      <c r="O472" s="936">
        <v>0</v>
      </c>
      <c r="P472" s="936" t="s">
        <v>364</v>
      </c>
      <c r="Q472" s="936">
        <v>1</v>
      </c>
      <c r="R472" s="936">
        <v>1</v>
      </c>
      <c r="S472" s="936">
        <v>0</v>
      </c>
      <c r="T472" s="936">
        <v>0</v>
      </c>
    </row>
    <row r="473" spans="1:20" outlineLevel="3">
      <c r="A473" s="967" t="s">
        <v>857</v>
      </c>
      <c r="B473" s="967"/>
      <c r="C473" s="967">
        <v>94</v>
      </c>
      <c r="D473" s="968">
        <v>46148</v>
      </c>
      <c r="E473" s="968">
        <v>46261</v>
      </c>
      <c r="F473" s="968">
        <v>46148</v>
      </c>
      <c r="G473" s="968"/>
      <c r="H473" s="969">
        <v>3229967.34</v>
      </c>
      <c r="I473" s="969">
        <v>2438081.9700000002</v>
      </c>
      <c r="J473" s="969">
        <v>3229967.34</v>
      </c>
      <c r="K473" s="970">
        <v>1</v>
      </c>
      <c r="L473" s="970">
        <v>0.75480000000000003</v>
      </c>
      <c r="M473" s="969">
        <v>0</v>
      </c>
      <c r="N473" s="967">
        <v>0</v>
      </c>
      <c r="O473" s="967">
        <v>0</v>
      </c>
      <c r="P473" s="969"/>
      <c r="Q473" s="967">
        <v>45</v>
      </c>
      <c r="R473" s="967">
        <v>28</v>
      </c>
      <c r="S473" s="967">
        <v>16</v>
      </c>
      <c r="T473" s="967">
        <v>1</v>
      </c>
    </row>
    <row r="474" spans="1:20" outlineLevel="4">
      <c r="A474" s="981" t="s">
        <v>609</v>
      </c>
      <c r="B474" s="981"/>
      <c r="C474" s="981">
        <v>79</v>
      </c>
      <c r="D474" s="982">
        <v>46148</v>
      </c>
      <c r="E474" s="982">
        <v>46244</v>
      </c>
      <c r="F474" s="982">
        <v>46148</v>
      </c>
      <c r="G474" s="982"/>
      <c r="H474" s="983">
        <v>178309.62</v>
      </c>
      <c r="I474" s="983">
        <v>176866.75</v>
      </c>
      <c r="J474" s="983">
        <v>178309.62</v>
      </c>
      <c r="K474" s="985">
        <v>1</v>
      </c>
      <c r="L474" s="985">
        <v>0.9919</v>
      </c>
      <c r="M474" s="983">
        <v>0</v>
      </c>
      <c r="N474" s="981">
        <v>0</v>
      </c>
      <c r="O474" s="981">
        <v>0</v>
      </c>
      <c r="P474" s="983"/>
      <c r="Q474" s="981">
        <v>6</v>
      </c>
      <c r="R474" s="981">
        <v>5</v>
      </c>
      <c r="S474" s="981">
        <v>1</v>
      </c>
      <c r="T474" s="981">
        <v>0</v>
      </c>
    </row>
    <row r="475" spans="1:20" outlineLevel="5">
      <c r="A475" s="936" t="s">
        <v>859</v>
      </c>
      <c r="B475" s="936" t="s">
        <v>3099</v>
      </c>
      <c r="C475" s="936">
        <v>39</v>
      </c>
      <c r="D475" s="937">
        <v>46148</v>
      </c>
      <c r="E475" s="937">
        <v>46197</v>
      </c>
      <c r="F475" s="937">
        <v>46148</v>
      </c>
      <c r="G475" s="937">
        <v>46197</v>
      </c>
      <c r="H475" s="938">
        <v>21643.040000000001</v>
      </c>
      <c r="I475" s="938">
        <v>21643.040000000001</v>
      </c>
      <c r="J475" s="938">
        <v>21643.040000000001</v>
      </c>
      <c r="K475" s="939">
        <v>1</v>
      </c>
      <c r="L475" s="939">
        <v>1</v>
      </c>
      <c r="M475" s="938">
        <v>0</v>
      </c>
      <c r="N475" s="936">
        <v>0</v>
      </c>
      <c r="O475" s="936">
        <v>0</v>
      </c>
      <c r="P475" s="938" t="s">
        <v>364</v>
      </c>
      <c r="Q475" s="936">
        <v>1</v>
      </c>
      <c r="R475" s="936">
        <v>1</v>
      </c>
      <c r="S475" s="936">
        <v>0</v>
      </c>
      <c r="T475" s="936">
        <v>0</v>
      </c>
    </row>
    <row r="476" spans="1:20" outlineLevel="5">
      <c r="A476" s="936" t="s">
        <v>860</v>
      </c>
      <c r="B476" s="936" t="s">
        <v>3102</v>
      </c>
      <c r="C476" s="936">
        <v>39</v>
      </c>
      <c r="D476" s="937">
        <v>46148</v>
      </c>
      <c r="E476" s="937">
        <v>46197</v>
      </c>
      <c r="F476" s="937">
        <v>46148</v>
      </c>
      <c r="G476" s="937">
        <v>46197</v>
      </c>
      <c r="H476" s="938">
        <v>11381.45</v>
      </c>
      <c r="I476" s="938">
        <v>11381.45</v>
      </c>
      <c r="J476" s="938">
        <v>11381.45</v>
      </c>
      <c r="K476" s="939">
        <v>1</v>
      </c>
      <c r="L476" s="939">
        <v>1</v>
      </c>
      <c r="M476" s="938">
        <v>0</v>
      </c>
      <c r="N476" s="936">
        <v>0</v>
      </c>
      <c r="O476" s="936">
        <v>0</v>
      </c>
      <c r="P476" s="938" t="s">
        <v>364</v>
      </c>
      <c r="Q476" s="936">
        <v>1</v>
      </c>
      <c r="R476" s="936">
        <v>1</v>
      </c>
      <c r="S476" s="936">
        <v>0</v>
      </c>
      <c r="T476" s="936">
        <v>0</v>
      </c>
    </row>
    <row r="477" spans="1:20" outlineLevel="5">
      <c r="A477" s="936" t="s">
        <v>858</v>
      </c>
      <c r="B477" s="936" t="s">
        <v>3096</v>
      </c>
      <c r="C477" s="936">
        <v>39</v>
      </c>
      <c r="D477" s="937">
        <v>46148</v>
      </c>
      <c r="E477" s="937">
        <v>46197</v>
      </c>
      <c r="F477" s="937">
        <v>46148</v>
      </c>
      <c r="G477" s="937">
        <v>46197</v>
      </c>
      <c r="H477" s="938">
        <v>71685</v>
      </c>
      <c r="I477" s="938">
        <v>71685</v>
      </c>
      <c r="J477" s="938">
        <v>71685</v>
      </c>
      <c r="K477" s="939">
        <v>1</v>
      </c>
      <c r="L477" s="939">
        <v>1</v>
      </c>
      <c r="M477" s="938">
        <v>0</v>
      </c>
      <c r="N477" s="936">
        <v>0</v>
      </c>
      <c r="O477" s="936">
        <v>0</v>
      </c>
      <c r="P477" s="938" t="s">
        <v>364</v>
      </c>
      <c r="Q477" s="936">
        <v>1</v>
      </c>
      <c r="R477" s="936">
        <v>1</v>
      </c>
      <c r="S477" s="936">
        <v>0</v>
      </c>
      <c r="T477" s="936">
        <v>0</v>
      </c>
    </row>
    <row r="478" spans="1:20" outlineLevel="5">
      <c r="A478" s="936" t="s">
        <v>3138</v>
      </c>
      <c r="B478" s="936" t="s">
        <v>3098</v>
      </c>
      <c r="C478" s="936">
        <v>9</v>
      </c>
      <c r="D478" s="937">
        <v>46210</v>
      </c>
      <c r="E478" s="937">
        <v>46219</v>
      </c>
      <c r="F478" s="937">
        <v>46248</v>
      </c>
      <c r="G478" s="937">
        <v>46291</v>
      </c>
      <c r="H478" s="938">
        <v>47790</v>
      </c>
      <c r="I478" s="938">
        <v>47790</v>
      </c>
      <c r="J478" s="938">
        <v>47790</v>
      </c>
      <c r="K478" s="939">
        <v>1</v>
      </c>
      <c r="L478" s="939">
        <v>1</v>
      </c>
      <c r="M478" s="938">
        <v>0</v>
      </c>
      <c r="N478" s="936">
        <v>0</v>
      </c>
      <c r="O478" s="936">
        <v>0</v>
      </c>
      <c r="P478" s="938" t="s">
        <v>364</v>
      </c>
      <c r="Q478" s="936">
        <v>1</v>
      </c>
      <c r="R478" s="936">
        <v>1</v>
      </c>
      <c r="S478" s="936">
        <v>0</v>
      </c>
      <c r="T478" s="936">
        <v>0</v>
      </c>
    </row>
    <row r="479" spans="1:20" outlineLevel="5">
      <c r="A479" s="936" t="s">
        <v>3139</v>
      </c>
      <c r="B479" s="936" t="s">
        <v>3101</v>
      </c>
      <c r="C479" s="936">
        <v>15</v>
      </c>
      <c r="D479" s="937">
        <v>46228</v>
      </c>
      <c r="E479" s="937">
        <v>46244</v>
      </c>
      <c r="F479" s="937">
        <v>46248</v>
      </c>
      <c r="G479" s="937"/>
      <c r="H479" s="938">
        <v>14428.69</v>
      </c>
      <c r="I479" s="938">
        <v>12985.82</v>
      </c>
      <c r="J479" s="938">
        <v>14428.69</v>
      </c>
      <c r="K479" s="939">
        <v>1</v>
      </c>
      <c r="L479" s="939">
        <v>0.9</v>
      </c>
      <c r="M479" s="938">
        <v>0</v>
      </c>
      <c r="N479" s="936">
        <v>0</v>
      </c>
      <c r="O479" s="936">
        <v>0</v>
      </c>
      <c r="P479" s="938" t="s">
        <v>364</v>
      </c>
      <c r="Q479" s="936">
        <v>1</v>
      </c>
      <c r="R479" s="936">
        <v>0</v>
      </c>
      <c r="S479" s="936">
        <v>1</v>
      </c>
      <c r="T479" s="936">
        <v>0</v>
      </c>
    </row>
    <row r="480" spans="1:20" outlineLevel="5">
      <c r="A480" s="936" t="s">
        <v>3140</v>
      </c>
      <c r="B480" s="936" t="s">
        <v>3104</v>
      </c>
      <c r="C480" s="936">
        <v>15</v>
      </c>
      <c r="D480" s="937">
        <v>46228</v>
      </c>
      <c r="E480" s="937">
        <v>46244</v>
      </c>
      <c r="F480" s="937">
        <v>46248</v>
      </c>
      <c r="G480" s="937">
        <v>46295</v>
      </c>
      <c r="H480" s="938">
        <v>11381.45</v>
      </c>
      <c r="I480" s="938">
        <v>11381.45</v>
      </c>
      <c r="J480" s="938">
        <v>11381.45</v>
      </c>
      <c r="K480" s="939">
        <v>1</v>
      </c>
      <c r="L480" s="939">
        <v>1</v>
      </c>
      <c r="M480" s="938">
        <v>0</v>
      </c>
      <c r="N480" s="936">
        <v>0</v>
      </c>
      <c r="O480" s="936">
        <v>0</v>
      </c>
      <c r="P480" s="938" t="s">
        <v>364</v>
      </c>
      <c r="Q480" s="936">
        <v>1</v>
      </c>
      <c r="R480" s="936">
        <v>1</v>
      </c>
      <c r="S480" s="936">
        <v>0</v>
      </c>
      <c r="T480" s="936">
        <v>0</v>
      </c>
    </row>
    <row r="481" spans="1:20" outlineLevel="4">
      <c r="A481" s="981" t="s">
        <v>616</v>
      </c>
      <c r="B481" s="981"/>
      <c r="C481" s="981">
        <v>90</v>
      </c>
      <c r="D481" s="982">
        <v>46148</v>
      </c>
      <c r="E481" s="982">
        <v>46257</v>
      </c>
      <c r="F481" s="982">
        <v>46148</v>
      </c>
      <c r="G481" s="982"/>
      <c r="H481" s="983">
        <v>2461702.86</v>
      </c>
      <c r="I481" s="983">
        <v>1698207.88</v>
      </c>
      <c r="J481" s="983">
        <v>2461702.86</v>
      </c>
      <c r="K481" s="985">
        <v>1</v>
      </c>
      <c r="L481" s="985">
        <v>0.68989999999999996</v>
      </c>
      <c r="M481" s="983">
        <v>0</v>
      </c>
      <c r="N481" s="981">
        <v>0</v>
      </c>
      <c r="O481" s="981">
        <v>0</v>
      </c>
      <c r="P481" s="983"/>
      <c r="Q481" s="981">
        <v>9</v>
      </c>
      <c r="R481" s="981">
        <v>4</v>
      </c>
      <c r="S481" s="981">
        <v>5</v>
      </c>
      <c r="T481" s="981">
        <v>0</v>
      </c>
    </row>
    <row r="482" spans="1:20" outlineLevel="5">
      <c r="A482" s="936" t="s">
        <v>861</v>
      </c>
      <c r="B482" s="936" t="s">
        <v>3105</v>
      </c>
      <c r="C482" s="936">
        <v>39</v>
      </c>
      <c r="D482" s="937">
        <v>46148</v>
      </c>
      <c r="E482" s="937">
        <v>46197</v>
      </c>
      <c r="F482" s="937">
        <v>46148</v>
      </c>
      <c r="G482" s="937">
        <v>46197</v>
      </c>
      <c r="H482" s="938">
        <v>70478.100000000006</v>
      </c>
      <c r="I482" s="938">
        <v>70478.100000000006</v>
      </c>
      <c r="J482" s="938">
        <v>70478.100000000006</v>
      </c>
      <c r="K482" s="939">
        <v>1</v>
      </c>
      <c r="L482" s="939">
        <v>1</v>
      </c>
      <c r="M482" s="938">
        <v>0</v>
      </c>
      <c r="N482" s="936">
        <v>0</v>
      </c>
      <c r="O482" s="936">
        <v>0</v>
      </c>
      <c r="P482" s="938" t="s">
        <v>364</v>
      </c>
      <c r="Q482" s="936">
        <v>1</v>
      </c>
      <c r="R482" s="936">
        <v>1</v>
      </c>
      <c r="S482" s="936">
        <v>0</v>
      </c>
      <c r="T482" s="936">
        <v>0</v>
      </c>
    </row>
    <row r="483" spans="1:20" outlineLevel="5">
      <c r="A483" s="936" t="s">
        <v>862</v>
      </c>
      <c r="B483" s="936" t="s">
        <v>3108</v>
      </c>
      <c r="C483" s="936">
        <v>39</v>
      </c>
      <c r="D483" s="937">
        <v>46148</v>
      </c>
      <c r="E483" s="937">
        <v>46197</v>
      </c>
      <c r="F483" s="937">
        <v>46148</v>
      </c>
      <c r="G483" s="937">
        <v>46197</v>
      </c>
      <c r="H483" s="938">
        <v>10152</v>
      </c>
      <c r="I483" s="938">
        <v>10152</v>
      </c>
      <c r="J483" s="938">
        <v>10152</v>
      </c>
      <c r="K483" s="939">
        <v>1</v>
      </c>
      <c r="L483" s="939">
        <v>1</v>
      </c>
      <c r="M483" s="938">
        <v>0</v>
      </c>
      <c r="N483" s="936">
        <v>0</v>
      </c>
      <c r="O483" s="936">
        <v>0</v>
      </c>
      <c r="P483" s="938" t="s">
        <v>364</v>
      </c>
      <c r="Q483" s="936">
        <v>1</v>
      </c>
      <c r="R483" s="936">
        <v>1</v>
      </c>
      <c r="S483" s="936">
        <v>0</v>
      </c>
      <c r="T483" s="936">
        <v>0</v>
      </c>
    </row>
    <row r="484" spans="1:20" outlineLevel="5">
      <c r="A484" s="936" t="s">
        <v>863</v>
      </c>
      <c r="B484" s="936" t="s">
        <v>3143</v>
      </c>
      <c r="C484" s="936">
        <v>39</v>
      </c>
      <c r="D484" s="937">
        <v>46148</v>
      </c>
      <c r="E484" s="937">
        <v>46197</v>
      </c>
      <c r="F484" s="937">
        <v>46148</v>
      </c>
      <c r="G484" s="937">
        <v>46197</v>
      </c>
      <c r="H484" s="938">
        <v>26778.6</v>
      </c>
      <c r="I484" s="938">
        <v>26778.6</v>
      </c>
      <c r="J484" s="938">
        <v>26778.6</v>
      </c>
      <c r="K484" s="939">
        <v>1</v>
      </c>
      <c r="L484" s="939">
        <v>1</v>
      </c>
      <c r="M484" s="938">
        <v>0</v>
      </c>
      <c r="N484" s="936">
        <v>0</v>
      </c>
      <c r="O484" s="936">
        <v>0</v>
      </c>
      <c r="P484" s="938" t="s">
        <v>364</v>
      </c>
      <c r="Q484" s="936">
        <v>1</v>
      </c>
      <c r="R484" s="936">
        <v>1</v>
      </c>
      <c r="S484" s="936">
        <v>0</v>
      </c>
      <c r="T484" s="936">
        <v>0</v>
      </c>
    </row>
    <row r="485" spans="1:20" outlineLevel="5">
      <c r="A485" s="936" t="s">
        <v>864</v>
      </c>
      <c r="B485" s="936" t="s">
        <v>3114</v>
      </c>
      <c r="C485" s="936">
        <v>39</v>
      </c>
      <c r="D485" s="937">
        <v>46148</v>
      </c>
      <c r="E485" s="937">
        <v>46197</v>
      </c>
      <c r="F485" s="937">
        <v>46148</v>
      </c>
      <c r="G485" s="937">
        <v>46197</v>
      </c>
      <c r="H485" s="938">
        <v>235029.6</v>
      </c>
      <c r="I485" s="938">
        <v>235029.6</v>
      </c>
      <c r="J485" s="938">
        <v>235029.6</v>
      </c>
      <c r="K485" s="939">
        <v>1</v>
      </c>
      <c r="L485" s="939">
        <v>1</v>
      </c>
      <c r="M485" s="938">
        <v>0</v>
      </c>
      <c r="N485" s="936">
        <v>0</v>
      </c>
      <c r="O485" s="936">
        <v>0</v>
      </c>
      <c r="P485" s="938" t="s">
        <v>364</v>
      </c>
      <c r="Q485" s="936">
        <v>1</v>
      </c>
      <c r="R485" s="936">
        <v>1</v>
      </c>
      <c r="S485" s="936">
        <v>0</v>
      </c>
      <c r="T485" s="936">
        <v>0</v>
      </c>
    </row>
    <row r="486" spans="1:20" outlineLevel="5">
      <c r="A486" s="936" t="s">
        <v>3144</v>
      </c>
      <c r="B486" s="936" t="s">
        <v>3145</v>
      </c>
      <c r="C486" s="936">
        <v>15</v>
      </c>
      <c r="D486" s="937">
        <v>46216</v>
      </c>
      <c r="E486" s="937">
        <v>46232</v>
      </c>
      <c r="F486" s="937">
        <v>46248</v>
      </c>
      <c r="G486" s="937"/>
      <c r="H486" s="938">
        <v>26778.6</v>
      </c>
      <c r="I486" s="938">
        <v>25439.67</v>
      </c>
      <c r="J486" s="938">
        <v>26778.6</v>
      </c>
      <c r="K486" s="939">
        <v>1</v>
      </c>
      <c r="L486" s="939">
        <v>0.95</v>
      </c>
      <c r="M486" s="938">
        <v>0</v>
      </c>
      <c r="N486" s="936">
        <v>0</v>
      </c>
      <c r="O486" s="936">
        <v>0</v>
      </c>
      <c r="P486" s="938" t="s">
        <v>364</v>
      </c>
      <c r="Q486" s="936">
        <v>1</v>
      </c>
      <c r="R486" s="936">
        <v>0</v>
      </c>
      <c r="S486" s="936">
        <v>1</v>
      </c>
      <c r="T486" s="936">
        <v>0</v>
      </c>
    </row>
    <row r="487" spans="1:20" outlineLevel="5">
      <c r="A487" s="936" t="s">
        <v>3141</v>
      </c>
      <c r="B487" s="936" t="s">
        <v>3107</v>
      </c>
      <c r="C487" s="936">
        <v>15</v>
      </c>
      <c r="D487" s="937">
        <v>46228</v>
      </c>
      <c r="E487" s="937">
        <v>46244</v>
      </c>
      <c r="F487" s="937">
        <v>46248</v>
      </c>
      <c r="G487" s="937"/>
      <c r="H487" s="938">
        <v>46985.4</v>
      </c>
      <c r="I487" s="938">
        <v>44636.13</v>
      </c>
      <c r="J487" s="938">
        <v>46985.4</v>
      </c>
      <c r="K487" s="939">
        <v>1</v>
      </c>
      <c r="L487" s="939">
        <v>0.95</v>
      </c>
      <c r="M487" s="938">
        <v>0</v>
      </c>
      <c r="N487" s="936">
        <v>0</v>
      </c>
      <c r="O487" s="936">
        <v>0</v>
      </c>
      <c r="P487" s="938" t="s">
        <v>364</v>
      </c>
      <c r="Q487" s="936">
        <v>1</v>
      </c>
      <c r="R487" s="936">
        <v>0</v>
      </c>
      <c r="S487" s="936">
        <v>1</v>
      </c>
      <c r="T487" s="936">
        <v>0</v>
      </c>
    </row>
    <row r="488" spans="1:20" outlineLevel="5">
      <c r="A488" s="936" t="s">
        <v>3142</v>
      </c>
      <c r="B488" s="936" t="s">
        <v>3110</v>
      </c>
      <c r="C488" s="936">
        <v>15</v>
      </c>
      <c r="D488" s="937">
        <v>46228</v>
      </c>
      <c r="E488" s="937">
        <v>46244</v>
      </c>
      <c r="F488" s="937">
        <v>46248</v>
      </c>
      <c r="G488" s="937"/>
      <c r="H488" s="938">
        <v>10152</v>
      </c>
      <c r="I488" s="938">
        <v>9644.4</v>
      </c>
      <c r="J488" s="938">
        <v>10152</v>
      </c>
      <c r="K488" s="939">
        <v>1</v>
      </c>
      <c r="L488" s="939">
        <v>0.95</v>
      </c>
      <c r="M488" s="938">
        <v>0</v>
      </c>
      <c r="N488" s="936">
        <v>0</v>
      </c>
      <c r="O488" s="936">
        <v>0</v>
      </c>
      <c r="P488" s="938" t="s">
        <v>364</v>
      </c>
      <c r="Q488" s="936">
        <v>1</v>
      </c>
      <c r="R488" s="936">
        <v>0</v>
      </c>
      <c r="S488" s="936">
        <v>1</v>
      </c>
      <c r="T488" s="936">
        <v>0</v>
      </c>
    </row>
    <row r="489" spans="1:20" outlineLevel="5">
      <c r="A489" s="936" t="s">
        <v>3146</v>
      </c>
      <c r="B489" s="936" t="s">
        <v>3116</v>
      </c>
      <c r="C489" s="936">
        <v>15</v>
      </c>
      <c r="D489" s="937">
        <v>46228</v>
      </c>
      <c r="E489" s="937">
        <v>46244</v>
      </c>
      <c r="F489" s="937">
        <v>46248</v>
      </c>
      <c r="G489" s="937"/>
      <c r="H489" s="938">
        <v>156686.39999999999</v>
      </c>
      <c r="I489" s="938">
        <v>148852.07999999999</v>
      </c>
      <c r="J489" s="938">
        <v>156686.39999999999</v>
      </c>
      <c r="K489" s="939">
        <v>1</v>
      </c>
      <c r="L489" s="939">
        <v>0.95</v>
      </c>
      <c r="M489" s="938">
        <v>0</v>
      </c>
      <c r="N489" s="936">
        <v>0</v>
      </c>
      <c r="O489" s="936">
        <v>0</v>
      </c>
      <c r="P489" s="938" t="s">
        <v>364</v>
      </c>
      <c r="Q489" s="936">
        <v>1</v>
      </c>
      <c r="R489" s="936">
        <v>0</v>
      </c>
      <c r="S489" s="936">
        <v>1</v>
      </c>
      <c r="T489" s="936">
        <v>0</v>
      </c>
    </row>
    <row r="490" spans="1:20" outlineLevel="5">
      <c r="A490" s="936" t="s">
        <v>865</v>
      </c>
      <c r="B490" s="936" t="s">
        <v>626</v>
      </c>
      <c r="C490" s="936">
        <v>10</v>
      </c>
      <c r="D490" s="937">
        <v>46246</v>
      </c>
      <c r="E490" s="937">
        <v>46257</v>
      </c>
      <c r="F490" s="937">
        <v>46259</v>
      </c>
      <c r="G490" s="937"/>
      <c r="H490" s="938">
        <v>1878662.16</v>
      </c>
      <c r="I490" s="938">
        <v>1127197.3</v>
      </c>
      <c r="J490" s="938">
        <v>1878662.16</v>
      </c>
      <c r="K490" s="939">
        <v>1</v>
      </c>
      <c r="L490" s="939">
        <v>0.6</v>
      </c>
      <c r="M490" s="938">
        <v>0</v>
      </c>
      <c r="N490" s="936">
        <v>0</v>
      </c>
      <c r="O490" s="936">
        <v>0</v>
      </c>
      <c r="P490" s="938" t="s">
        <v>367</v>
      </c>
      <c r="Q490" s="936">
        <v>1</v>
      </c>
      <c r="R490" s="936">
        <v>0</v>
      </c>
      <c r="S490" s="936">
        <v>1</v>
      </c>
      <c r="T490" s="936">
        <v>0</v>
      </c>
    </row>
    <row r="491" spans="1:20" outlineLevel="4">
      <c r="A491" s="981" t="s">
        <v>627</v>
      </c>
      <c r="B491" s="981"/>
      <c r="C491" s="981">
        <v>64</v>
      </c>
      <c r="D491" s="982">
        <v>46148</v>
      </c>
      <c r="E491" s="982">
        <v>46226</v>
      </c>
      <c r="F491" s="982">
        <v>46148</v>
      </c>
      <c r="G491" s="982">
        <v>46208</v>
      </c>
      <c r="H491" s="983">
        <v>12757.5</v>
      </c>
      <c r="I491" s="983">
        <v>12757.5</v>
      </c>
      <c r="J491" s="983">
        <v>12757.5</v>
      </c>
      <c r="K491" s="984">
        <v>1</v>
      </c>
      <c r="L491" s="984">
        <v>1</v>
      </c>
      <c r="M491" s="983">
        <v>0</v>
      </c>
      <c r="N491" s="981">
        <v>0</v>
      </c>
      <c r="O491" s="981">
        <v>0</v>
      </c>
      <c r="P491" s="983"/>
      <c r="Q491" s="981">
        <v>2</v>
      </c>
      <c r="R491" s="981">
        <v>2</v>
      </c>
      <c r="S491" s="981">
        <v>0</v>
      </c>
      <c r="T491" s="981">
        <v>0</v>
      </c>
    </row>
    <row r="492" spans="1:20" outlineLevel="5">
      <c r="A492" s="936" t="s">
        <v>866</v>
      </c>
      <c r="B492" s="936" t="s">
        <v>3117</v>
      </c>
      <c r="C492" s="936">
        <v>39</v>
      </c>
      <c r="D492" s="937">
        <v>46148</v>
      </c>
      <c r="E492" s="937">
        <v>46197</v>
      </c>
      <c r="F492" s="937">
        <v>46148</v>
      </c>
      <c r="G492" s="937">
        <v>46197</v>
      </c>
      <c r="H492" s="938">
        <v>7654.5</v>
      </c>
      <c r="I492" s="938">
        <v>7654.5</v>
      </c>
      <c r="J492" s="938">
        <v>7654.5</v>
      </c>
      <c r="K492" s="939">
        <v>1</v>
      </c>
      <c r="L492" s="939">
        <v>1</v>
      </c>
      <c r="M492" s="938">
        <v>0</v>
      </c>
      <c r="N492" s="936">
        <v>0</v>
      </c>
      <c r="O492" s="936">
        <v>0</v>
      </c>
      <c r="P492" s="938" t="s">
        <v>364</v>
      </c>
      <c r="Q492" s="936">
        <v>1</v>
      </c>
      <c r="R492" s="936">
        <v>1</v>
      </c>
      <c r="S492" s="936">
        <v>0</v>
      </c>
      <c r="T492" s="936">
        <v>0</v>
      </c>
    </row>
    <row r="493" spans="1:20" outlineLevel="5">
      <c r="A493" s="936" t="s">
        <v>3147</v>
      </c>
      <c r="B493" s="936" t="s">
        <v>3119</v>
      </c>
      <c r="C493" s="936">
        <v>10</v>
      </c>
      <c r="D493" s="937">
        <v>46216</v>
      </c>
      <c r="E493" s="937">
        <v>46226</v>
      </c>
      <c r="F493" s="937">
        <v>46207</v>
      </c>
      <c r="G493" s="937">
        <v>46208</v>
      </c>
      <c r="H493" s="938">
        <v>5103</v>
      </c>
      <c r="I493" s="938">
        <v>5103</v>
      </c>
      <c r="J493" s="938">
        <v>5103</v>
      </c>
      <c r="K493" s="939">
        <v>1</v>
      </c>
      <c r="L493" s="939">
        <v>1</v>
      </c>
      <c r="M493" s="938">
        <v>0</v>
      </c>
      <c r="N493" s="936">
        <v>0</v>
      </c>
      <c r="O493" s="936">
        <v>0</v>
      </c>
      <c r="P493" s="938" t="s">
        <v>364</v>
      </c>
      <c r="Q493" s="936">
        <v>1</v>
      </c>
      <c r="R493" s="936">
        <v>1</v>
      </c>
      <c r="S493" s="936">
        <v>0</v>
      </c>
      <c r="T493" s="936">
        <v>0</v>
      </c>
    </row>
    <row r="494" spans="1:20" outlineLevel="4">
      <c r="A494" s="981" t="s">
        <v>630</v>
      </c>
      <c r="B494" s="981"/>
      <c r="C494" s="981">
        <v>79</v>
      </c>
      <c r="D494" s="982">
        <v>46148</v>
      </c>
      <c r="E494" s="982">
        <v>46244</v>
      </c>
      <c r="F494" s="982">
        <v>46148</v>
      </c>
      <c r="G494" s="982"/>
      <c r="H494" s="983">
        <v>8003.07</v>
      </c>
      <c r="I494" s="983">
        <v>4575.42</v>
      </c>
      <c r="J494" s="983">
        <v>8003.07</v>
      </c>
      <c r="K494" s="984">
        <v>1</v>
      </c>
      <c r="L494" s="984">
        <v>0.57169999999999999</v>
      </c>
      <c r="M494" s="983">
        <v>0</v>
      </c>
      <c r="N494" s="981">
        <v>0</v>
      </c>
      <c r="O494" s="981">
        <v>0</v>
      </c>
      <c r="P494" s="983"/>
      <c r="Q494" s="981">
        <v>4</v>
      </c>
      <c r="R494" s="981">
        <v>3</v>
      </c>
      <c r="S494" s="981">
        <v>0</v>
      </c>
      <c r="T494" s="981">
        <v>1</v>
      </c>
    </row>
    <row r="495" spans="1:20" outlineLevel="5">
      <c r="A495" s="936" t="s">
        <v>867</v>
      </c>
      <c r="B495" s="936" t="s">
        <v>3052</v>
      </c>
      <c r="C495" s="936">
        <v>39</v>
      </c>
      <c r="D495" s="937">
        <v>46148</v>
      </c>
      <c r="E495" s="937">
        <v>46197</v>
      </c>
      <c r="F495" s="937">
        <v>46148</v>
      </c>
      <c r="G495" s="937">
        <v>46197</v>
      </c>
      <c r="H495" s="938">
        <v>573.89</v>
      </c>
      <c r="I495" s="938">
        <v>573.89</v>
      </c>
      <c r="J495" s="938">
        <v>573.89</v>
      </c>
      <c r="K495" s="939">
        <v>1</v>
      </c>
      <c r="L495" s="939">
        <v>1</v>
      </c>
      <c r="M495" s="936">
        <v>0</v>
      </c>
      <c r="N495" s="936">
        <v>0</v>
      </c>
      <c r="O495" s="936">
        <v>0</v>
      </c>
      <c r="P495" s="936" t="s">
        <v>364</v>
      </c>
      <c r="Q495" s="936">
        <v>1</v>
      </c>
      <c r="R495" s="936">
        <v>1</v>
      </c>
      <c r="S495" s="936">
        <v>0</v>
      </c>
      <c r="T495" s="936">
        <v>0</v>
      </c>
    </row>
    <row r="496" spans="1:20" outlineLevel="5">
      <c r="A496" s="936" t="s">
        <v>868</v>
      </c>
      <c r="B496" s="936" t="s">
        <v>3055</v>
      </c>
      <c r="C496" s="936">
        <v>39</v>
      </c>
      <c r="D496" s="937">
        <v>46148</v>
      </c>
      <c r="E496" s="937">
        <v>46197</v>
      </c>
      <c r="F496" s="937">
        <v>46148</v>
      </c>
      <c r="G496" s="937">
        <v>46197</v>
      </c>
      <c r="H496" s="937">
        <v>3427.65</v>
      </c>
      <c r="I496" s="937">
        <v>3427.65</v>
      </c>
      <c r="J496" s="937">
        <v>3427.65</v>
      </c>
      <c r="K496" s="939">
        <v>1</v>
      </c>
      <c r="L496" s="939">
        <v>1</v>
      </c>
      <c r="M496" s="936">
        <v>0</v>
      </c>
      <c r="N496" s="936">
        <v>0</v>
      </c>
      <c r="O496" s="936">
        <v>0</v>
      </c>
      <c r="P496" s="936" t="s">
        <v>364</v>
      </c>
      <c r="Q496" s="936">
        <v>1</v>
      </c>
      <c r="R496" s="936">
        <v>1</v>
      </c>
      <c r="S496" s="936">
        <v>0</v>
      </c>
      <c r="T496" s="936">
        <v>0</v>
      </c>
    </row>
    <row r="497" spans="1:20" outlineLevel="5">
      <c r="A497" s="936" t="s">
        <v>3148</v>
      </c>
      <c r="B497" s="936" t="s">
        <v>3054</v>
      </c>
      <c r="C497" s="936">
        <v>15</v>
      </c>
      <c r="D497" s="937">
        <v>46228</v>
      </c>
      <c r="E497" s="937">
        <v>46244</v>
      </c>
      <c r="F497" s="937">
        <v>46261</v>
      </c>
      <c r="G497" s="937">
        <v>46297</v>
      </c>
      <c r="H497" s="938">
        <v>573.89</v>
      </c>
      <c r="I497" s="938">
        <v>573.89</v>
      </c>
      <c r="J497" s="938">
        <v>573.89</v>
      </c>
      <c r="K497" s="939">
        <v>1</v>
      </c>
      <c r="L497" s="939">
        <v>1</v>
      </c>
      <c r="M497" s="938">
        <v>0</v>
      </c>
      <c r="N497" s="936">
        <v>0</v>
      </c>
      <c r="O497" s="936">
        <v>0</v>
      </c>
      <c r="P497" s="938" t="s">
        <v>364</v>
      </c>
      <c r="Q497" s="936">
        <v>1</v>
      </c>
      <c r="R497" s="936">
        <v>1</v>
      </c>
      <c r="S497" s="936">
        <v>0</v>
      </c>
      <c r="T497" s="936">
        <v>0</v>
      </c>
    </row>
    <row r="498" spans="1:20" outlineLevel="5">
      <c r="A498" s="936" t="s">
        <v>3149</v>
      </c>
      <c r="B498" s="936" t="s">
        <v>3057</v>
      </c>
      <c r="C498" s="936">
        <v>15</v>
      </c>
      <c r="D498" s="937">
        <v>46228</v>
      </c>
      <c r="E498" s="937">
        <v>46244</v>
      </c>
      <c r="F498" s="937"/>
      <c r="G498" s="937"/>
      <c r="H498" s="937">
        <v>3427.65</v>
      </c>
      <c r="I498" s="937">
        <v>0</v>
      </c>
      <c r="J498" s="938">
        <v>3427.65</v>
      </c>
      <c r="K498" s="939">
        <v>1</v>
      </c>
      <c r="L498" s="939">
        <v>0</v>
      </c>
      <c r="M498" s="936">
        <v>0</v>
      </c>
      <c r="N498" s="936">
        <v>0</v>
      </c>
      <c r="O498" s="936">
        <v>0</v>
      </c>
      <c r="P498" s="938" t="s">
        <v>367</v>
      </c>
      <c r="Q498" s="936">
        <v>1</v>
      </c>
      <c r="R498" s="936">
        <v>0</v>
      </c>
      <c r="S498" s="936">
        <v>0</v>
      </c>
      <c r="T498" s="936">
        <v>1</v>
      </c>
    </row>
    <row r="499" spans="1:20" outlineLevel="4">
      <c r="A499" s="981" t="s">
        <v>635</v>
      </c>
      <c r="B499" s="981"/>
      <c r="C499" s="981">
        <v>79</v>
      </c>
      <c r="D499" s="982">
        <v>46148</v>
      </c>
      <c r="E499" s="982">
        <v>46244</v>
      </c>
      <c r="F499" s="982">
        <v>46148</v>
      </c>
      <c r="G499" s="982"/>
      <c r="H499" s="983">
        <v>31985.55</v>
      </c>
      <c r="I499" s="983">
        <v>31595.03</v>
      </c>
      <c r="J499" s="983">
        <v>31985.55</v>
      </c>
      <c r="K499" s="984">
        <v>1</v>
      </c>
      <c r="L499" s="984">
        <v>0.98780000000000001</v>
      </c>
      <c r="M499" s="983">
        <v>0</v>
      </c>
      <c r="N499" s="981">
        <v>0</v>
      </c>
      <c r="O499" s="981">
        <v>0</v>
      </c>
      <c r="P499" s="983"/>
      <c r="Q499" s="981">
        <v>4</v>
      </c>
      <c r="R499" s="981">
        <v>3</v>
      </c>
      <c r="S499" s="981">
        <v>1</v>
      </c>
      <c r="T499" s="981">
        <v>0</v>
      </c>
    </row>
    <row r="500" spans="1:20" outlineLevel="5">
      <c r="A500" s="936" t="s">
        <v>869</v>
      </c>
      <c r="B500" s="936" t="s">
        <v>3058</v>
      </c>
      <c r="C500" s="936">
        <v>39</v>
      </c>
      <c r="D500" s="937">
        <v>46148</v>
      </c>
      <c r="E500" s="937">
        <v>46197</v>
      </c>
      <c r="F500" s="937">
        <v>46148</v>
      </c>
      <c r="G500" s="937">
        <v>46197</v>
      </c>
      <c r="H500" s="938">
        <v>8182.35</v>
      </c>
      <c r="I500" s="938">
        <v>8182.35</v>
      </c>
      <c r="J500" s="938">
        <v>8182.35</v>
      </c>
      <c r="K500" s="939">
        <v>1</v>
      </c>
      <c r="L500" s="939">
        <v>1</v>
      </c>
      <c r="M500" s="938">
        <v>0</v>
      </c>
      <c r="N500" s="936">
        <v>0</v>
      </c>
      <c r="O500" s="936">
        <v>0</v>
      </c>
      <c r="P500" s="938" t="s">
        <v>364</v>
      </c>
      <c r="Q500" s="936">
        <v>1</v>
      </c>
      <c r="R500" s="936">
        <v>1</v>
      </c>
      <c r="S500" s="936">
        <v>0</v>
      </c>
      <c r="T500" s="936">
        <v>0</v>
      </c>
    </row>
    <row r="501" spans="1:20" outlineLevel="5">
      <c r="A501" s="936" t="s">
        <v>870</v>
      </c>
      <c r="B501" s="936" t="s">
        <v>3061</v>
      </c>
      <c r="C501" s="936">
        <v>39</v>
      </c>
      <c r="D501" s="937">
        <v>46148</v>
      </c>
      <c r="E501" s="937">
        <v>46197</v>
      </c>
      <c r="F501" s="937">
        <v>46148</v>
      </c>
      <c r="G501" s="937">
        <v>46197</v>
      </c>
      <c r="H501" s="938">
        <v>7810.43</v>
      </c>
      <c r="I501" s="938">
        <v>7810.43</v>
      </c>
      <c r="J501" s="938">
        <v>7810.43</v>
      </c>
      <c r="K501" s="939">
        <v>1</v>
      </c>
      <c r="L501" s="939">
        <v>1</v>
      </c>
      <c r="M501" s="938">
        <v>0</v>
      </c>
      <c r="N501" s="936">
        <v>0</v>
      </c>
      <c r="O501" s="936">
        <v>0</v>
      </c>
      <c r="P501" s="938" t="s">
        <v>364</v>
      </c>
      <c r="Q501" s="936">
        <v>1</v>
      </c>
      <c r="R501" s="936">
        <v>1</v>
      </c>
      <c r="S501" s="936">
        <v>0</v>
      </c>
      <c r="T501" s="936">
        <v>0</v>
      </c>
    </row>
    <row r="502" spans="1:20" outlineLevel="5">
      <c r="A502" s="936" t="s">
        <v>3150</v>
      </c>
      <c r="B502" s="936" t="s">
        <v>3060</v>
      </c>
      <c r="C502" s="936">
        <v>15</v>
      </c>
      <c r="D502" s="937">
        <v>46228</v>
      </c>
      <c r="E502" s="937">
        <v>46244</v>
      </c>
      <c r="F502" s="937">
        <v>46254</v>
      </c>
      <c r="G502" s="937">
        <v>46295</v>
      </c>
      <c r="H502" s="938">
        <v>8182.35</v>
      </c>
      <c r="I502" s="938">
        <v>8182.35</v>
      </c>
      <c r="J502" s="938">
        <v>8182.35</v>
      </c>
      <c r="K502" s="939">
        <v>1</v>
      </c>
      <c r="L502" s="939">
        <v>1</v>
      </c>
      <c r="M502" s="938">
        <v>0</v>
      </c>
      <c r="N502" s="936">
        <v>0</v>
      </c>
      <c r="O502" s="936">
        <v>0</v>
      </c>
      <c r="P502" s="938" t="s">
        <v>364</v>
      </c>
      <c r="Q502" s="936">
        <v>1</v>
      </c>
      <c r="R502" s="936">
        <v>1</v>
      </c>
      <c r="S502" s="936">
        <v>0</v>
      </c>
      <c r="T502" s="936">
        <v>0</v>
      </c>
    </row>
    <row r="503" spans="1:20" outlineLevel="5">
      <c r="A503" s="936" t="s">
        <v>3151</v>
      </c>
      <c r="B503" s="936" t="s">
        <v>3063</v>
      </c>
      <c r="C503" s="936">
        <v>15</v>
      </c>
      <c r="D503" s="937">
        <v>46228</v>
      </c>
      <c r="E503" s="937">
        <v>46244</v>
      </c>
      <c r="F503" s="937">
        <v>46248</v>
      </c>
      <c r="G503" s="937"/>
      <c r="H503" s="938">
        <v>7810.43</v>
      </c>
      <c r="I503" s="938">
        <v>7419.9</v>
      </c>
      <c r="J503" s="938">
        <v>7810.43</v>
      </c>
      <c r="K503" s="939">
        <v>1</v>
      </c>
      <c r="L503" s="939">
        <v>0.95</v>
      </c>
      <c r="M503" s="938">
        <v>0</v>
      </c>
      <c r="N503" s="936">
        <v>0</v>
      </c>
      <c r="O503" s="936">
        <v>0</v>
      </c>
      <c r="P503" s="938" t="s">
        <v>364</v>
      </c>
      <c r="Q503" s="936">
        <v>1</v>
      </c>
      <c r="R503" s="936">
        <v>0</v>
      </c>
      <c r="S503" s="936">
        <v>1</v>
      </c>
      <c r="T503" s="936">
        <v>0</v>
      </c>
    </row>
    <row r="504" spans="1:20" outlineLevel="4">
      <c r="A504" s="981" t="s">
        <v>640</v>
      </c>
      <c r="B504" s="981"/>
      <c r="C504" s="981">
        <v>57</v>
      </c>
      <c r="D504" s="982">
        <v>46148</v>
      </c>
      <c r="E504" s="982">
        <v>46218</v>
      </c>
      <c r="F504" s="982">
        <v>46148</v>
      </c>
      <c r="G504" s="982"/>
      <c r="H504" s="983">
        <v>220380.75</v>
      </c>
      <c r="I504" s="983">
        <v>219357.96</v>
      </c>
      <c r="J504" s="983">
        <v>220380.75</v>
      </c>
      <c r="K504" s="984">
        <v>1</v>
      </c>
      <c r="L504" s="984">
        <v>0.99539999999999995</v>
      </c>
      <c r="M504" s="983">
        <v>0</v>
      </c>
      <c r="N504" s="981">
        <v>0</v>
      </c>
      <c r="O504" s="981">
        <v>0</v>
      </c>
      <c r="P504" s="983"/>
      <c r="Q504" s="981">
        <v>4</v>
      </c>
      <c r="R504" s="981">
        <v>3</v>
      </c>
      <c r="S504" s="981">
        <v>1</v>
      </c>
      <c r="T504" s="981">
        <v>0</v>
      </c>
    </row>
    <row r="505" spans="1:20" outlineLevel="5">
      <c r="A505" s="936" t="s">
        <v>871</v>
      </c>
      <c r="B505" s="936" t="s">
        <v>3124</v>
      </c>
      <c r="C505" s="936">
        <v>39</v>
      </c>
      <c r="D505" s="937">
        <v>46148</v>
      </c>
      <c r="E505" s="937">
        <v>46197</v>
      </c>
      <c r="F505" s="937">
        <v>46148</v>
      </c>
      <c r="G505" s="937">
        <v>46197</v>
      </c>
      <c r="H505" s="938">
        <v>89734.5</v>
      </c>
      <c r="I505" s="938">
        <v>89734.5</v>
      </c>
      <c r="J505" s="938">
        <v>89734.5</v>
      </c>
      <c r="K505" s="939">
        <v>1</v>
      </c>
      <c r="L505" s="939">
        <v>1</v>
      </c>
      <c r="M505" s="938">
        <v>0</v>
      </c>
      <c r="N505" s="936">
        <v>0</v>
      </c>
      <c r="O505" s="936">
        <v>0</v>
      </c>
      <c r="P505" s="938" t="s">
        <v>364</v>
      </c>
      <c r="Q505" s="936">
        <v>1</v>
      </c>
      <c r="R505" s="936">
        <v>1</v>
      </c>
      <c r="S505" s="936">
        <v>0</v>
      </c>
      <c r="T505" s="936">
        <v>0</v>
      </c>
    </row>
    <row r="506" spans="1:20" outlineLevel="5">
      <c r="A506" s="936" t="s">
        <v>872</v>
      </c>
      <c r="B506" s="936" t="s">
        <v>3127</v>
      </c>
      <c r="C506" s="936">
        <v>39</v>
      </c>
      <c r="D506" s="937">
        <v>46148</v>
      </c>
      <c r="E506" s="937">
        <v>46197</v>
      </c>
      <c r="F506" s="937">
        <v>46148</v>
      </c>
      <c r="G506" s="937">
        <v>46197</v>
      </c>
      <c r="H506" s="938">
        <v>20455.88</v>
      </c>
      <c r="I506" s="938">
        <v>20455.88</v>
      </c>
      <c r="J506" s="938">
        <v>20455.88</v>
      </c>
      <c r="K506" s="939">
        <v>1</v>
      </c>
      <c r="L506" s="939">
        <v>1</v>
      </c>
      <c r="M506" s="938">
        <v>0</v>
      </c>
      <c r="N506" s="936">
        <v>0</v>
      </c>
      <c r="O506" s="936">
        <v>0</v>
      </c>
      <c r="P506" s="938" t="s">
        <v>364</v>
      </c>
      <c r="Q506" s="936">
        <v>1</v>
      </c>
      <c r="R506" s="936">
        <v>1</v>
      </c>
      <c r="S506" s="936">
        <v>0</v>
      </c>
      <c r="T506" s="936">
        <v>0</v>
      </c>
    </row>
    <row r="507" spans="1:20" outlineLevel="5">
      <c r="A507" s="936" t="s">
        <v>3152</v>
      </c>
      <c r="B507" s="936" t="s">
        <v>3126</v>
      </c>
      <c r="C507" s="936">
        <v>7</v>
      </c>
      <c r="D507" s="937">
        <v>46210</v>
      </c>
      <c r="E507" s="937">
        <v>46217</v>
      </c>
      <c r="F507" s="937">
        <v>46248</v>
      </c>
      <c r="G507" s="937">
        <v>46261</v>
      </c>
      <c r="H507" s="938">
        <v>89734.5</v>
      </c>
      <c r="I507" s="938">
        <v>89734.5</v>
      </c>
      <c r="J507" s="938">
        <v>89734.5</v>
      </c>
      <c r="K507" s="939">
        <v>1</v>
      </c>
      <c r="L507" s="939">
        <v>1</v>
      </c>
      <c r="M507" s="938">
        <v>0</v>
      </c>
      <c r="N507" s="936">
        <v>0</v>
      </c>
      <c r="O507" s="936">
        <v>0</v>
      </c>
      <c r="P507" s="938" t="s">
        <v>364</v>
      </c>
      <c r="Q507" s="936">
        <v>1</v>
      </c>
      <c r="R507" s="936">
        <v>1</v>
      </c>
      <c r="S507" s="936">
        <v>0</v>
      </c>
      <c r="T507" s="936">
        <v>0</v>
      </c>
    </row>
    <row r="508" spans="1:20" outlineLevel="5">
      <c r="A508" s="936" t="s">
        <v>3153</v>
      </c>
      <c r="B508" s="936" t="s">
        <v>3129</v>
      </c>
      <c r="C508" s="936">
        <v>8</v>
      </c>
      <c r="D508" s="937">
        <v>46210</v>
      </c>
      <c r="E508" s="937">
        <v>46218</v>
      </c>
      <c r="F508" s="937">
        <v>46254</v>
      </c>
      <c r="G508" s="937"/>
      <c r="H508" s="938">
        <v>20455.88</v>
      </c>
      <c r="I508" s="938">
        <v>19433.080000000002</v>
      </c>
      <c r="J508" s="938">
        <v>20455.88</v>
      </c>
      <c r="K508" s="939">
        <v>1</v>
      </c>
      <c r="L508" s="939">
        <v>0.95</v>
      </c>
      <c r="M508" s="938">
        <v>0</v>
      </c>
      <c r="N508" s="936">
        <v>0</v>
      </c>
      <c r="O508" s="936">
        <v>0</v>
      </c>
      <c r="P508" s="938" t="s">
        <v>367</v>
      </c>
      <c r="Q508" s="936">
        <v>1</v>
      </c>
      <c r="R508" s="936">
        <v>0</v>
      </c>
      <c r="S508" s="936">
        <v>1</v>
      </c>
      <c r="T508" s="936">
        <v>0</v>
      </c>
    </row>
    <row r="509" spans="1:20" outlineLevel="4">
      <c r="A509" s="981" t="s">
        <v>645</v>
      </c>
      <c r="B509" s="981"/>
      <c r="C509" s="981">
        <v>88</v>
      </c>
      <c r="D509" s="982">
        <v>46155</v>
      </c>
      <c r="E509" s="982">
        <v>46261</v>
      </c>
      <c r="F509" s="982">
        <v>46155</v>
      </c>
      <c r="G509" s="982"/>
      <c r="H509" s="983">
        <v>316827.99</v>
      </c>
      <c r="I509" s="983">
        <v>294721.44</v>
      </c>
      <c r="J509" s="983">
        <v>316827.99</v>
      </c>
      <c r="K509" s="985">
        <v>1</v>
      </c>
      <c r="L509" s="985">
        <v>0.93020000000000003</v>
      </c>
      <c r="M509" s="983">
        <v>0</v>
      </c>
      <c r="N509" s="981">
        <v>0</v>
      </c>
      <c r="O509" s="981">
        <v>0</v>
      </c>
      <c r="P509" s="983"/>
      <c r="Q509" s="981">
        <v>16</v>
      </c>
      <c r="R509" s="981">
        <v>8</v>
      </c>
      <c r="S509" s="981">
        <v>8</v>
      </c>
      <c r="T509" s="981">
        <v>0</v>
      </c>
    </row>
    <row r="510" spans="1:20" outlineLevel="5">
      <c r="A510" s="936" t="s">
        <v>873</v>
      </c>
      <c r="B510" s="936" t="s">
        <v>3064</v>
      </c>
      <c r="C510" s="936">
        <v>33</v>
      </c>
      <c r="D510" s="937">
        <v>46155</v>
      </c>
      <c r="E510" s="937">
        <v>46197</v>
      </c>
      <c r="F510" s="937">
        <v>46155</v>
      </c>
      <c r="G510" s="937">
        <v>46197</v>
      </c>
      <c r="H510" s="938">
        <v>1338.93</v>
      </c>
      <c r="I510" s="938">
        <v>1338.93</v>
      </c>
      <c r="J510" s="938">
        <v>1338.93</v>
      </c>
      <c r="K510" s="939">
        <v>1</v>
      </c>
      <c r="L510" s="939">
        <v>1</v>
      </c>
      <c r="M510" s="938">
        <v>0</v>
      </c>
      <c r="N510" s="936">
        <v>0</v>
      </c>
      <c r="O510" s="936">
        <v>0</v>
      </c>
      <c r="P510" s="938" t="s">
        <v>364</v>
      </c>
      <c r="Q510" s="936">
        <v>1</v>
      </c>
      <c r="R510" s="936">
        <v>1</v>
      </c>
      <c r="S510" s="936">
        <v>0</v>
      </c>
      <c r="T510" s="936">
        <v>0</v>
      </c>
    </row>
    <row r="511" spans="1:20" outlineLevel="5">
      <c r="A511" s="936" t="s">
        <v>874</v>
      </c>
      <c r="B511" s="936" t="s">
        <v>3067</v>
      </c>
      <c r="C511" s="936">
        <v>33</v>
      </c>
      <c r="D511" s="937">
        <v>46155</v>
      </c>
      <c r="E511" s="937">
        <v>46197</v>
      </c>
      <c r="F511" s="937">
        <v>46155</v>
      </c>
      <c r="G511" s="937">
        <v>46197</v>
      </c>
      <c r="H511" s="938">
        <v>1785.24</v>
      </c>
      <c r="I511" s="938">
        <v>1785.24</v>
      </c>
      <c r="J511" s="938">
        <v>1785.24</v>
      </c>
      <c r="K511" s="939">
        <v>1</v>
      </c>
      <c r="L511" s="939">
        <v>1</v>
      </c>
      <c r="M511" s="936">
        <v>0</v>
      </c>
      <c r="N511" s="936">
        <v>0</v>
      </c>
      <c r="O511" s="936">
        <v>0</v>
      </c>
      <c r="P511" s="938" t="s">
        <v>364</v>
      </c>
      <c r="Q511" s="936">
        <v>1</v>
      </c>
      <c r="R511" s="936">
        <v>1</v>
      </c>
      <c r="S511" s="936">
        <v>0</v>
      </c>
      <c r="T511" s="936">
        <v>0</v>
      </c>
    </row>
    <row r="512" spans="1:20" outlineLevel="5">
      <c r="A512" s="936" t="s">
        <v>875</v>
      </c>
      <c r="B512" s="936" t="s">
        <v>3070</v>
      </c>
      <c r="C512" s="936">
        <v>33</v>
      </c>
      <c r="D512" s="937">
        <v>46155</v>
      </c>
      <c r="E512" s="937">
        <v>46197</v>
      </c>
      <c r="F512" s="937">
        <v>46155</v>
      </c>
      <c r="G512" s="937">
        <v>46197</v>
      </c>
      <c r="H512" s="938">
        <v>78323.759999999995</v>
      </c>
      <c r="I512" s="938">
        <v>78323.759999999995</v>
      </c>
      <c r="J512" s="938">
        <v>78323.759999999995</v>
      </c>
      <c r="K512" s="939">
        <v>1</v>
      </c>
      <c r="L512" s="939">
        <v>1</v>
      </c>
      <c r="M512" s="938">
        <v>0</v>
      </c>
      <c r="N512" s="936">
        <v>0</v>
      </c>
      <c r="O512" s="936">
        <v>0</v>
      </c>
      <c r="P512" s="938" t="s">
        <v>364</v>
      </c>
      <c r="Q512" s="936">
        <v>1</v>
      </c>
      <c r="R512" s="936">
        <v>1</v>
      </c>
      <c r="S512" s="936">
        <v>0</v>
      </c>
      <c r="T512" s="936">
        <v>0</v>
      </c>
    </row>
    <row r="513" spans="1:20" outlineLevel="5">
      <c r="A513" s="936" t="s">
        <v>876</v>
      </c>
      <c r="B513" s="936" t="s">
        <v>3073</v>
      </c>
      <c r="C513" s="936">
        <v>33</v>
      </c>
      <c r="D513" s="937">
        <v>46155</v>
      </c>
      <c r="E513" s="937">
        <v>46197</v>
      </c>
      <c r="F513" s="937">
        <v>46155</v>
      </c>
      <c r="G513" s="937">
        <v>46197</v>
      </c>
      <c r="H513" s="938">
        <v>3463.64</v>
      </c>
      <c r="I513" s="938">
        <v>3463.64</v>
      </c>
      <c r="J513" s="938">
        <v>3463.64</v>
      </c>
      <c r="K513" s="939">
        <v>1</v>
      </c>
      <c r="L513" s="939">
        <v>1</v>
      </c>
      <c r="M513" s="936">
        <v>0</v>
      </c>
      <c r="N513" s="936">
        <v>0</v>
      </c>
      <c r="O513" s="936">
        <v>0</v>
      </c>
      <c r="P513" s="938" t="s">
        <v>364</v>
      </c>
      <c r="Q513" s="936">
        <v>1</v>
      </c>
      <c r="R513" s="936">
        <v>1</v>
      </c>
      <c r="S513" s="936">
        <v>0</v>
      </c>
      <c r="T513" s="936">
        <v>0</v>
      </c>
    </row>
    <row r="514" spans="1:20" outlineLevel="5">
      <c r="A514" s="936" t="s">
        <v>877</v>
      </c>
      <c r="B514" s="936" t="s">
        <v>3076</v>
      </c>
      <c r="C514" s="936">
        <v>33</v>
      </c>
      <c r="D514" s="937">
        <v>46155</v>
      </c>
      <c r="E514" s="937">
        <v>46197</v>
      </c>
      <c r="F514" s="937">
        <v>46155</v>
      </c>
      <c r="G514" s="937">
        <v>46197</v>
      </c>
      <c r="H514" s="938">
        <v>2711.31</v>
      </c>
      <c r="I514" s="938">
        <v>2711.31</v>
      </c>
      <c r="J514" s="938">
        <v>2711.31</v>
      </c>
      <c r="K514" s="939">
        <v>1</v>
      </c>
      <c r="L514" s="939">
        <v>1</v>
      </c>
      <c r="M514" s="938">
        <v>0</v>
      </c>
      <c r="N514" s="936">
        <v>0</v>
      </c>
      <c r="O514" s="936">
        <v>0</v>
      </c>
      <c r="P514" s="938" t="s">
        <v>364</v>
      </c>
      <c r="Q514" s="936">
        <v>1</v>
      </c>
      <c r="R514" s="936">
        <v>1</v>
      </c>
      <c r="S514" s="936">
        <v>0</v>
      </c>
      <c r="T514" s="936">
        <v>0</v>
      </c>
    </row>
    <row r="515" spans="1:20" outlineLevel="5">
      <c r="A515" s="936" t="s">
        <v>878</v>
      </c>
      <c r="B515" s="936" t="s">
        <v>3079</v>
      </c>
      <c r="C515" s="936">
        <v>33</v>
      </c>
      <c r="D515" s="937">
        <v>46155</v>
      </c>
      <c r="E515" s="937">
        <v>46197</v>
      </c>
      <c r="F515" s="937">
        <v>46155</v>
      </c>
      <c r="G515" s="937">
        <v>46197</v>
      </c>
      <c r="H515" s="938">
        <v>2644.33</v>
      </c>
      <c r="I515" s="938">
        <v>2644.33</v>
      </c>
      <c r="J515" s="938">
        <v>2644.33</v>
      </c>
      <c r="K515" s="939">
        <v>1</v>
      </c>
      <c r="L515" s="939">
        <v>1</v>
      </c>
      <c r="M515" s="938">
        <v>0</v>
      </c>
      <c r="N515" s="936">
        <v>0</v>
      </c>
      <c r="O515" s="936">
        <v>0</v>
      </c>
      <c r="P515" s="938" t="s">
        <v>364</v>
      </c>
      <c r="Q515" s="936">
        <v>1</v>
      </c>
      <c r="R515" s="936">
        <v>1</v>
      </c>
      <c r="S515" s="936">
        <v>0</v>
      </c>
      <c r="T515" s="936">
        <v>0</v>
      </c>
    </row>
    <row r="516" spans="1:20" outlineLevel="5">
      <c r="A516" s="936" t="s">
        <v>879</v>
      </c>
      <c r="B516" s="936" t="s">
        <v>3082</v>
      </c>
      <c r="C516" s="936">
        <v>33</v>
      </c>
      <c r="D516" s="937">
        <v>46155</v>
      </c>
      <c r="E516" s="937">
        <v>46197</v>
      </c>
      <c r="F516" s="937">
        <v>46155</v>
      </c>
      <c r="G516" s="937">
        <v>46197</v>
      </c>
      <c r="H516" s="938">
        <v>3347.73</v>
      </c>
      <c r="I516" s="938">
        <v>3347.73</v>
      </c>
      <c r="J516" s="938">
        <v>3347.73</v>
      </c>
      <c r="K516" s="939">
        <v>1</v>
      </c>
      <c r="L516" s="939">
        <v>1</v>
      </c>
      <c r="M516" s="938">
        <v>0</v>
      </c>
      <c r="N516" s="936">
        <v>0</v>
      </c>
      <c r="O516" s="936">
        <v>0</v>
      </c>
      <c r="P516" s="938" t="s">
        <v>364</v>
      </c>
      <c r="Q516" s="936">
        <v>1</v>
      </c>
      <c r="R516" s="936">
        <v>1</v>
      </c>
      <c r="S516" s="936">
        <v>0</v>
      </c>
      <c r="T516" s="936">
        <v>0</v>
      </c>
    </row>
    <row r="517" spans="1:20" outlineLevel="5">
      <c r="A517" s="936" t="s">
        <v>880</v>
      </c>
      <c r="B517" s="936" t="s">
        <v>3085</v>
      </c>
      <c r="C517" s="936">
        <v>33</v>
      </c>
      <c r="D517" s="937">
        <v>46155</v>
      </c>
      <c r="E517" s="937">
        <v>46197</v>
      </c>
      <c r="F517" s="937">
        <v>46155</v>
      </c>
      <c r="G517" s="937">
        <v>46197</v>
      </c>
      <c r="H517" s="938">
        <v>2147.5500000000002</v>
      </c>
      <c r="I517" s="938">
        <v>2147.5500000000002</v>
      </c>
      <c r="J517" s="938">
        <v>2147.5500000000002</v>
      </c>
      <c r="K517" s="939">
        <v>1</v>
      </c>
      <c r="L517" s="939">
        <v>1</v>
      </c>
      <c r="M517" s="938">
        <v>0</v>
      </c>
      <c r="N517" s="936">
        <v>0</v>
      </c>
      <c r="O517" s="936">
        <v>0</v>
      </c>
      <c r="P517" s="938" t="s">
        <v>364</v>
      </c>
      <c r="Q517" s="936">
        <v>1</v>
      </c>
      <c r="R517" s="936">
        <v>1</v>
      </c>
      <c r="S517" s="936">
        <v>0</v>
      </c>
      <c r="T517" s="936">
        <v>0</v>
      </c>
    </row>
    <row r="518" spans="1:20" outlineLevel="5">
      <c r="A518" s="936" t="s">
        <v>3155</v>
      </c>
      <c r="B518" s="936" t="s">
        <v>3069</v>
      </c>
      <c r="C518" s="936">
        <v>10</v>
      </c>
      <c r="D518" s="937">
        <v>46233</v>
      </c>
      <c r="E518" s="937">
        <v>46244</v>
      </c>
      <c r="F518" s="937">
        <v>46248</v>
      </c>
      <c r="G518" s="937"/>
      <c r="H518" s="938">
        <v>1785.24</v>
      </c>
      <c r="I518" s="938">
        <v>1606.72</v>
      </c>
      <c r="J518" s="938">
        <v>1785.24</v>
      </c>
      <c r="K518" s="939">
        <v>1</v>
      </c>
      <c r="L518" s="939">
        <v>0.9</v>
      </c>
      <c r="M518" s="938">
        <v>0</v>
      </c>
      <c r="N518" s="936">
        <v>0</v>
      </c>
      <c r="O518" s="936">
        <v>0</v>
      </c>
      <c r="P518" s="938" t="s">
        <v>367</v>
      </c>
      <c r="Q518" s="936">
        <v>1</v>
      </c>
      <c r="R518" s="936">
        <v>0</v>
      </c>
      <c r="S518" s="936">
        <v>1</v>
      </c>
      <c r="T518" s="936">
        <v>0</v>
      </c>
    </row>
    <row r="519" spans="1:20" outlineLevel="5">
      <c r="A519" s="936" t="s">
        <v>3154</v>
      </c>
      <c r="B519" s="936" t="s">
        <v>3066</v>
      </c>
      <c r="C519" s="936">
        <v>15</v>
      </c>
      <c r="D519" s="937">
        <v>46245</v>
      </c>
      <c r="E519" s="937">
        <v>46261</v>
      </c>
      <c r="F519" s="937">
        <v>46248</v>
      </c>
      <c r="G519" s="937"/>
      <c r="H519" s="938">
        <v>3124.17</v>
      </c>
      <c r="I519" s="938">
        <v>2811.75</v>
      </c>
      <c r="J519" s="938">
        <v>3124.17</v>
      </c>
      <c r="K519" s="939">
        <v>1</v>
      </c>
      <c r="L519" s="939">
        <v>0.9</v>
      </c>
      <c r="M519" s="936">
        <v>0</v>
      </c>
      <c r="N519" s="936">
        <v>0</v>
      </c>
      <c r="O519" s="936">
        <v>0</v>
      </c>
      <c r="P519" s="938" t="s">
        <v>367</v>
      </c>
      <c r="Q519" s="936">
        <v>1</v>
      </c>
      <c r="R519" s="936">
        <v>0</v>
      </c>
      <c r="S519" s="936">
        <v>1</v>
      </c>
      <c r="T519" s="936">
        <v>0</v>
      </c>
    </row>
    <row r="520" spans="1:20" outlineLevel="5">
      <c r="A520" s="936" t="s">
        <v>3156</v>
      </c>
      <c r="B520" s="936" t="s">
        <v>3072</v>
      </c>
      <c r="C520" s="936">
        <v>15</v>
      </c>
      <c r="D520" s="937">
        <v>46245</v>
      </c>
      <c r="E520" s="937">
        <v>46261</v>
      </c>
      <c r="F520" s="937">
        <v>46248</v>
      </c>
      <c r="G520" s="937"/>
      <c r="H520" s="938">
        <v>182755.44</v>
      </c>
      <c r="I520" s="938">
        <v>164479.9</v>
      </c>
      <c r="J520" s="938">
        <v>182755.44</v>
      </c>
      <c r="K520" s="939">
        <v>1</v>
      </c>
      <c r="L520" s="939">
        <v>0.9</v>
      </c>
      <c r="M520" s="938">
        <v>0</v>
      </c>
      <c r="N520" s="936">
        <v>0</v>
      </c>
      <c r="O520" s="936">
        <v>0</v>
      </c>
      <c r="P520" s="938" t="s">
        <v>367</v>
      </c>
      <c r="Q520" s="936">
        <v>1</v>
      </c>
      <c r="R520" s="936">
        <v>0</v>
      </c>
      <c r="S520" s="936">
        <v>1</v>
      </c>
      <c r="T520" s="936">
        <v>0</v>
      </c>
    </row>
    <row r="521" spans="1:20" outlineLevel="5">
      <c r="A521" s="936" t="s">
        <v>3157</v>
      </c>
      <c r="B521" s="936" t="s">
        <v>3075</v>
      </c>
      <c r="C521" s="936">
        <v>15</v>
      </c>
      <c r="D521" s="937">
        <v>46245</v>
      </c>
      <c r="E521" s="937">
        <v>46261</v>
      </c>
      <c r="F521" s="937">
        <v>46248</v>
      </c>
      <c r="G521" s="937"/>
      <c r="H521" s="937">
        <v>8081.83</v>
      </c>
      <c r="I521" s="937">
        <v>7273.65</v>
      </c>
      <c r="J521" s="938">
        <v>8081.83</v>
      </c>
      <c r="K521" s="939">
        <v>1</v>
      </c>
      <c r="L521" s="939">
        <v>0.9</v>
      </c>
      <c r="M521" s="936">
        <v>0</v>
      </c>
      <c r="N521" s="936">
        <v>0</v>
      </c>
      <c r="O521" s="936">
        <v>0</v>
      </c>
      <c r="P521" s="938" t="s">
        <v>364</v>
      </c>
      <c r="Q521" s="936">
        <v>1</v>
      </c>
      <c r="R521" s="936">
        <v>0</v>
      </c>
      <c r="S521" s="936">
        <v>1</v>
      </c>
      <c r="T521" s="936">
        <v>0</v>
      </c>
    </row>
    <row r="522" spans="1:20" outlineLevel="5">
      <c r="A522" s="936" t="s">
        <v>3158</v>
      </c>
      <c r="B522" s="936" t="s">
        <v>3078</v>
      </c>
      <c r="C522" s="936">
        <v>15</v>
      </c>
      <c r="D522" s="937">
        <v>46245</v>
      </c>
      <c r="E522" s="937">
        <v>46261</v>
      </c>
      <c r="F522" s="937">
        <v>46261</v>
      </c>
      <c r="G522" s="937"/>
      <c r="H522" s="938">
        <v>6326.4</v>
      </c>
      <c r="I522" s="938">
        <v>5693.76</v>
      </c>
      <c r="J522" s="938">
        <v>6326.4</v>
      </c>
      <c r="K522" s="939">
        <v>1</v>
      </c>
      <c r="L522" s="939">
        <v>0.9</v>
      </c>
      <c r="M522" s="938">
        <v>0</v>
      </c>
      <c r="N522" s="936">
        <v>0</v>
      </c>
      <c r="O522" s="936">
        <v>0</v>
      </c>
      <c r="P522" s="938" t="s">
        <v>367</v>
      </c>
      <c r="Q522" s="936">
        <v>1</v>
      </c>
      <c r="R522" s="936">
        <v>0</v>
      </c>
      <c r="S522" s="936">
        <v>1</v>
      </c>
      <c r="T522" s="936">
        <v>0</v>
      </c>
    </row>
    <row r="523" spans="1:20" outlineLevel="5">
      <c r="A523" s="936" t="s">
        <v>3159</v>
      </c>
      <c r="B523" s="936" t="s">
        <v>3081</v>
      </c>
      <c r="C523" s="936">
        <v>15</v>
      </c>
      <c r="D523" s="937">
        <v>46245</v>
      </c>
      <c r="E523" s="937">
        <v>46261</v>
      </c>
      <c r="F523" s="937">
        <v>46261</v>
      </c>
      <c r="G523" s="937"/>
      <c r="H523" s="938">
        <v>6170.09</v>
      </c>
      <c r="I523" s="937">
        <v>5553.08</v>
      </c>
      <c r="J523" s="938">
        <v>6170.09</v>
      </c>
      <c r="K523" s="939">
        <v>1</v>
      </c>
      <c r="L523" s="939">
        <v>0.9</v>
      </c>
      <c r="M523" s="936">
        <v>0</v>
      </c>
      <c r="N523" s="936">
        <v>0</v>
      </c>
      <c r="O523" s="936">
        <v>0</v>
      </c>
      <c r="P523" s="938" t="s">
        <v>364</v>
      </c>
      <c r="Q523" s="936">
        <v>1</v>
      </c>
      <c r="R523" s="936">
        <v>0</v>
      </c>
      <c r="S523" s="936">
        <v>1</v>
      </c>
      <c r="T523" s="936">
        <v>0</v>
      </c>
    </row>
    <row r="524" spans="1:20" outlineLevel="5">
      <c r="A524" s="936" t="s">
        <v>3160</v>
      </c>
      <c r="B524" s="936" t="s">
        <v>3084</v>
      </c>
      <c r="C524" s="936">
        <v>15</v>
      </c>
      <c r="D524" s="937">
        <v>46245</v>
      </c>
      <c r="E524" s="937">
        <v>46261</v>
      </c>
      <c r="F524" s="937">
        <v>46261</v>
      </c>
      <c r="G524" s="937"/>
      <c r="H524" s="938">
        <v>7811.37</v>
      </c>
      <c r="I524" s="938">
        <v>7030.23</v>
      </c>
      <c r="J524" s="938">
        <v>7811.37</v>
      </c>
      <c r="K524" s="939">
        <v>1</v>
      </c>
      <c r="L524" s="939">
        <v>0.9</v>
      </c>
      <c r="M524" s="938">
        <v>0</v>
      </c>
      <c r="N524" s="936">
        <v>0</v>
      </c>
      <c r="O524" s="936">
        <v>0</v>
      </c>
      <c r="P524" s="938" t="s">
        <v>364</v>
      </c>
      <c r="Q524" s="936">
        <v>1</v>
      </c>
      <c r="R524" s="936">
        <v>0</v>
      </c>
      <c r="S524" s="936">
        <v>1</v>
      </c>
      <c r="T524" s="936">
        <v>0</v>
      </c>
    </row>
    <row r="525" spans="1:20" outlineLevel="5">
      <c r="A525" s="936" t="s">
        <v>3161</v>
      </c>
      <c r="B525" s="936" t="s">
        <v>3087</v>
      </c>
      <c r="C525" s="936">
        <v>15</v>
      </c>
      <c r="D525" s="937">
        <v>46245</v>
      </c>
      <c r="E525" s="937">
        <v>46261</v>
      </c>
      <c r="F525" s="937">
        <v>46261</v>
      </c>
      <c r="G525" s="937"/>
      <c r="H525" s="938">
        <v>5010.96</v>
      </c>
      <c r="I525" s="937">
        <v>4509.8599999999997</v>
      </c>
      <c r="J525" s="938">
        <v>5010.96</v>
      </c>
      <c r="K525" s="939">
        <v>1</v>
      </c>
      <c r="L525" s="939">
        <v>0.9</v>
      </c>
      <c r="M525" s="936">
        <v>0</v>
      </c>
      <c r="N525" s="936">
        <v>0</v>
      </c>
      <c r="O525" s="936">
        <v>0</v>
      </c>
      <c r="P525" s="938" t="s">
        <v>364</v>
      </c>
      <c r="Q525" s="936">
        <v>1</v>
      </c>
      <c r="R525" s="936">
        <v>0</v>
      </c>
      <c r="S525" s="936">
        <v>1</v>
      </c>
      <c r="T525" s="936">
        <v>0</v>
      </c>
    </row>
    <row r="526" spans="1:20" outlineLevel="2">
      <c r="A526" s="959" t="s">
        <v>881</v>
      </c>
      <c r="B526" s="959"/>
      <c r="C526" s="959">
        <v>105</v>
      </c>
      <c r="D526" s="960">
        <v>46084</v>
      </c>
      <c r="E526" s="960">
        <v>46215</v>
      </c>
      <c r="F526" s="960">
        <v>46084</v>
      </c>
      <c r="G526" s="960"/>
      <c r="H526" s="961">
        <v>1505168.46</v>
      </c>
      <c r="I526" s="961">
        <v>1458631.23</v>
      </c>
      <c r="J526" s="961">
        <v>1505168.46</v>
      </c>
      <c r="K526" s="962">
        <v>1</v>
      </c>
      <c r="L526" s="962">
        <v>0.96909999999999996</v>
      </c>
      <c r="M526" s="961">
        <v>0</v>
      </c>
      <c r="N526" s="959">
        <v>0</v>
      </c>
      <c r="O526" s="959">
        <v>0</v>
      </c>
      <c r="P526" s="961"/>
      <c r="Q526" s="959">
        <v>93</v>
      </c>
      <c r="R526" s="959">
        <v>82</v>
      </c>
      <c r="S526" s="959">
        <v>11</v>
      </c>
      <c r="T526" s="959">
        <v>0</v>
      </c>
    </row>
    <row r="527" spans="1:20" outlineLevel="3">
      <c r="A527" s="967" t="s">
        <v>3480</v>
      </c>
      <c r="B527" s="967"/>
      <c r="C527" s="967">
        <v>0</v>
      </c>
      <c r="D527" s="971"/>
      <c r="E527" s="968"/>
      <c r="F527" s="968"/>
      <c r="G527" s="968"/>
      <c r="H527" s="968">
        <v>0</v>
      </c>
      <c r="I527" s="967">
        <v>0</v>
      </c>
      <c r="J527" s="967">
        <v>0</v>
      </c>
      <c r="K527" s="971">
        <v>0</v>
      </c>
      <c r="L527" s="971">
        <v>0</v>
      </c>
      <c r="M527" s="967">
        <v>0</v>
      </c>
      <c r="N527" s="967">
        <v>0</v>
      </c>
      <c r="O527" s="967">
        <v>0</v>
      </c>
      <c r="P527" s="967"/>
      <c r="Q527" s="967">
        <v>0</v>
      </c>
      <c r="R527" s="967">
        <v>0</v>
      </c>
      <c r="S527" s="967">
        <v>0</v>
      </c>
      <c r="T527" s="967">
        <v>0</v>
      </c>
    </row>
    <row r="528" spans="1:20" outlineLevel="3">
      <c r="A528" s="967" t="s">
        <v>809</v>
      </c>
      <c r="B528" s="967"/>
      <c r="C528" s="967">
        <v>64</v>
      </c>
      <c r="D528" s="968">
        <v>46084</v>
      </c>
      <c r="E528" s="968">
        <v>46163</v>
      </c>
      <c r="F528" s="968">
        <v>46084</v>
      </c>
      <c r="G528" s="968">
        <v>46162</v>
      </c>
      <c r="H528" s="968">
        <v>0</v>
      </c>
      <c r="I528" s="967">
        <v>0</v>
      </c>
      <c r="J528" s="967">
        <v>0</v>
      </c>
      <c r="K528" s="971">
        <v>0</v>
      </c>
      <c r="L528" s="971">
        <v>0</v>
      </c>
      <c r="M528" s="967">
        <v>0</v>
      </c>
      <c r="N528" s="967">
        <v>0</v>
      </c>
      <c r="O528" s="967">
        <v>0</v>
      </c>
      <c r="P528" s="967"/>
      <c r="Q528" s="967">
        <v>39</v>
      </c>
      <c r="R528" s="967">
        <v>39</v>
      </c>
      <c r="S528" s="967">
        <v>0</v>
      </c>
      <c r="T528" s="967">
        <v>0</v>
      </c>
    </row>
    <row r="529" spans="1:20" outlineLevel="4">
      <c r="A529" s="981" t="s">
        <v>609</v>
      </c>
      <c r="B529" s="981"/>
      <c r="C529" s="981">
        <v>57</v>
      </c>
      <c r="D529" s="982">
        <v>46084</v>
      </c>
      <c r="E529" s="982">
        <v>46155</v>
      </c>
      <c r="F529" s="982">
        <v>46084</v>
      </c>
      <c r="G529" s="982">
        <v>46154</v>
      </c>
      <c r="H529" s="982">
        <v>0</v>
      </c>
      <c r="I529" s="981">
        <v>0</v>
      </c>
      <c r="J529" s="981">
        <v>0</v>
      </c>
      <c r="K529" s="984">
        <v>0</v>
      </c>
      <c r="L529" s="984">
        <v>0</v>
      </c>
      <c r="M529" s="981">
        <v>0</v>
      </c>
      <c r="N529" s="981">
        <v>0</v>
      </c>
      <c r="O529" s="981">
        <v>0</v>
      </c>
      <c r="P529" s="981"/>
      <c r="Q529" s="981">
        <v>8</v>
      </c>
      <c r="R529" s="981">
        <v>8</v>
      </c>
      <c r="S529" s="981">
        <v>0</v>
      </c>
      <c r="T529" s="981">
        <v>0</v>
      </c>
    </row>
    <row r="530" spans="1:20" outlineLevel="5">
      <c r="A530" s="936" t="s">
        <v>882</v>
      </c>
      <c r="B530" s="936" t="s">
        <v>664</v>
      </c>
      <c r="C530" s="936">
        <v>40</v>
      </c>
      <c r="D530" s="937">
        <v>46084</v>
      </c>
      <c r="E530" s="937">
        <v>46135</v>
      </c>
      <c r="F530" s="937">
        <v>46084</v>
      </c>
      <c r="G530" s="937">
        <v>46134</v>
      </c>
      <c r="H530" s="937">
        <v>0</v>
      </c>
      <c r="I530" s="936">
        <v>0</v>
      </c>
      <c r="J530" s="936">
        <v>0</v>
      </c>
      <c r="K530" s="939">
        <v>1</v>
      </c>
      <c r="L530" s="939">
        <v>1</v>
      </c>
      <c r="M530" s="936">
        <v>0</v>
      </c>
      <c r="N530" s="936">
        <v>0</v>
      </c>
      <c r="O530" s="936">
        <v>0</v>
      </c>
      <c r="P530" s="936" t="s">
        <v>364</v>
      </c>
      <c r="Q530" s="936">
        <v>1</v>
      </c>
      <c r="R530" s="936">
        <v>1</v>
      </c>
      <c r="S530" s="936">
        <v>0</v>
      </c>
      <c r="T530" s="936">
        <v>0</v>
      </c>
    </row>
    <row r="531" spans="1:20" outlineLevel="5">
      <c r="A531" s="936" t="s">
        <v>884</v>
      </c>
      <c r="B531" s="936" t="s">
        <v>668</v>
      </c>
      <c r="C531" s="936">
        <v>37</v>
      </c>
      <c r="D531" s="937">
        <v>46088</v>
      </c>
      <c r="E531" s="937">
        <v>46135</v>
      </c>
      <c r="F531" s="937">
        <v>46088</v>
      </c>
      <c r="G531" s="937">
        <v>46134</v>
      </c>
      <c r="H531" s="937">
        <v>0</v>
      </c>
      <c r="I531" s="936">
        <v>0</v>
      </c>
      <c r="J531" s="936">
        <v>0</v>
      </c>
      <c r="K531" s="939">
        <v>1</v>
      </c>
      <c r="L531" s="939">
        <v>1</v>
      </c>
      <c r="M531" s="936">
        <v>0</v>
      </c>
      <c r="N531" s="936">
        <v>0</v>
      </c>
      <c r="O531" s="936">
        <v>0</v>
      </c>
      <c r="P531" s="936" t="s">
        <v>364</v>
      </c>
      <c r="Q531" s="936">
        <v>1</v>
      </c>
      <c r="R531" s="936">
        <v>1</v>
      </c>
      <c r="S531" s="936">
        <v>0</v>
      </c>
      <c r="T531" s="936">
        <v>0</v>
      </c>
    </row>
    <row r="532" spans="1:20" outlineLevel="5">
      <c r="A532" s="936" t="s">
        <v>885</v>
      </c>
      <c r="B532" s="936" t="s">
        <v>670</v>
      </c>
      <c r="C532" s="936">
        <v>28</v>
      </c>
      <c r="D532" s="937">
        <v>46110</v>
      </c>
      <c r="E532" s="937">
        <v>46142</v>
      </c>
      <c r="F532" s="937">
        <v>46110</v>
      </c>
      <c r="G532" s="937">
        <v>46141</v>
      </c>
      <c r="H532" s="937">
        <v>0</v>
      </c>
      <c r="I532" s="936">
        <v>0</v>
      </c>
      <c r="J532" s="936">
        <v>0</v>
      </c>
      <c r="K532" s="939">
        <v>1</v>
      </c>
      <c r="L532" s="939">
        <v>1</v>
      </c>
      <c r="M532" s="936">
        <v>0</v>
      </c>
      <c r="N532" s="936">
        <v>0</v>
      </c>
      <c r="O532" s="936">
        <v>0</v>
      </c>
      <c r="P532" s="936" t="s">
        <v>364</v>
      </c>
      <c r="Q532" s="936">
        <v>1</v>
      </c>
      <c r="R532" s="936">
        <v>1</v>
      </c>
      <c r="S532" s="936">
        <v>0</v>
      </c>
      <c r="T532" s="936">
        <v>0</v>
      </c>
    </row>
    <row r="533" spans="1:20" outlineLevel="5">
      <c r="A533" s="936" t="s">
        <v>883</v>
      </c>
      <c r="B533" s="936" t="s">
        <v>666</v>
      </c>
      <c r="C533" s="936">
        <v>25</v>
      </c>
      <c r="D533" s="937">
        <v>46113</v>
      </c>
      <c r="E533" s="937">
        <v>46142</v>
      </c>
      <c r="F533" s="937">
        <v>46113</v>
      </c>
      <c r="G533" s="937">
        <v>46141</v>
      </c>
      <c r="H533" s="937">
        <v>0</v>
      </c>
      <c r="I533" s="936">
        <v>0</v>
      </c>
      <c r="J533" s="936">
        <v>0</v>
      </c>
      <c r="K533" s="939">
        <v>1</v>
      </c>
      <c r="L533" s="939">
        <v>1</v>
      </c>
      <c r="M533" s="936">
        <v>0</v>
      </c>
      <c r="N533" s="936">
        <v>0</v>
      </c>
      <c r="O533" s="936">
        <v>0</v>
      </c>
      <c r="P533" s="936" t="s">
        <v>364</v>
      </c>
      <c r="Q533" s="936">
        <v>1</v>
      </c>
      <c r="R533" s="936">
        <v>1</v>
      </c>
      <c r="S533" s="936">
        <v>0</v>
      </c>
      <c r="T533" s="936">
        <v>0</v>
      </c>
    </row>
    <row r="534" spans="1:20" outlineLevel="5">
      <c r="A534" s="936" t="s">
        <v>886</v>
      </c>
      <c r="B534" s="936" t="s">
        <v>672</v>
      </c>
      <c r="C534" s="936">
        <v>2</v>
      </c>
      <c r="D534" s="937">
        <v>46153</v>
      </c>
      <c r="E534" s="937">
        <v>46155</v>
      </c>
      <c r="F534" s="937">
        <v>46153</v>
      </c>
      <c r="G534" s="937">
        <v>46154</v>
      </c>
      <c r="H534" s="937">
        <v>0</v>
      </c>
      <c r="I534" s="936">
        <v>0</v>
      </c>
      <c r="J534" s="936">
        <v>0</v>
      </c>
      <c r="K534" s="939">
        <v>1</v>
      </c>
      <c r="L534" s="939">
        <v>1</v>
      </c>
      <c r="M534" s="936">
        <v>0</v>
      </c>
      <c r="N534" s="936">
        <v>0</v>
      </c>
      <c r="O534" s="936">
        <v>0</v>
      </c>
      <c r="P534" s="936" t="s">
        <v>364</v>
      </c>
      <c r="Q534" s="936">
        <v>1</v>
      </c>
      <c r="R534" s="936">
        <v>1</v>
      </c>
      <c r="S534" s="936">
        <v>0</v>
      </c>
      <c r="T534" s="936">
        <v>0</v>
      </c>
    </row>
    <row r="535" spans="1:20" outlineLevel="5">
      <c r="A535" s="936" t="s">
        <v>887</v>
      </c>
      <c r="B535" s="936" t="s">
        <v>674</v>
      </c>
      <c r="C535" s="936">
        <v>2</v>
      </c>
      <c r="D535" s="937">
        <v>46153</v>
      </c>
      <c r="E535" s="937">
        <v>46155</v>
      </c>
      <c r="F535" s="937">
        <v>46153</v>
      </c>
      <c r="G535" s="937">
        <v>46154</v>
      </c>
      <c r="H535" s="937">
        <v>0</v>
      </c>
      <c r="I535" s="936">
        <v>0</v>
      </c>
      <c r="J535" s="936">
        <v>0</v>
      </c>
      <c r="K535" s="939">
        <v>1</v>
      </c>
      <c r="L535" s="939">
        <v>1</v>
      </c>
      <c r="M535" s="936">
        <v>0</v>
      </c>
      <c r="N535" s="936">
        <v>0</v>
      </c>
      <c r="O535" s="936">
        <v>0</v>
      </c>
      <c r="P535" s="936" t="s">
        <v>364</v>
      </c>
      <c r="Q535" s="936">
        <v>1</v>
      </c>
      <c r="R535" s="936">
        <v>1</v>
      </c>
      <c r="S535" s="936">
        <v>0</v>
      </c>
      <c r="T535" s="936">
        <v>0</v>
      </c>
    </row>
    <row r="536" spans="1:20" outlineLevel="5">
      <c r="A536" s="936" t="s">
        <v>888</v>
      </c>
      <c r="B536" s="936" t="s">
        <v>676</v>
      </c>
      <c r="C536" s="936">
        <v>2</v>
      </c>
      <c r="D536" s="937">
        <v>46153</v>
      </c>
      <c r="E536" s="937">
        <v>46155</v>
      </c>
      <c r="F536" s="937">
        <v>46153</v>
      </c>
      <c r="G536" s="937">
        <v>46154</v>
      </c>
      <c r="H536" s="937">
        <v>0</v>
      </c>
      <c r="I536" s="936">
        <v>0</v>
      </c>
      <c r="J536" s="936">
        <v>0</v>
      </c>
      <c r="K536" s="939">
        <v>1</v>
      </c>
      <c r="L536" s="939">
        <v>1</v>
      </c>
      <c r="M536" s="936">
        <v>0</v>
      </c>
      <c r="N536" s="936">
        <v>0</v>
      </c>
      <c r="O536" s="936">
        <v>0</v>
      </c>
      <c r="P536" s="936" t="s">
        <v>364</v>
      </c>
      <c r="Q536" s="936">
        <v>1</v>
      </c>
      <c r="R536" s="936">
        <v>1</v>
      </c>
      <c r="S536" s="936">
        <v>0</v>
      </c>
      <c r="T536" s="936">
        <v>0</v>
      </c>
    </row>
    <row r="537" spans="1:20" outlineLevel="5">
      <c r="A537" s="1000" t="s">
        <v>889</v>
      </c>
      <c r="B537" s="1000" t="s">
        <v>678</v>
      </c>
      <c r="C537" s="1000">
        <v>2</v>
      </c>
      <c r="D537" s="1001">
        <v>46153</v>
      </c>
      <c r="E537" s="1001">
        <v>46155</v>
      </c>
      <c r="F537" s="1001">
        <v>46153</v>
      </c>
      <c r="G537" s="1001">
        <v>46154</v>
      </c>
      <c r="H537" s="1001">
        <v>0</v>
      </c>
      <c r="I537" s="1000">
        <v>0</v>
      </c>
      <c r="J537" s="1000">
        <v>0</v>
      </c>
      <c r="K537" s="1004">
        <v>1</v>
      </c>
      <c r="L537" s="1004">
        <v>1</v>
      </c>
      <c r="M537" s="1000">
        <v>0</v>
      </c>
      <c r="N537" s="1000">
        <v>0</v>
      </c>
      <c r="O537" s="1000">
        <v>0</v>
      </c>
      <c r="P537" s="1000" t="s">
        <v>364</v>
      </c>
      <c r="Q537" s="1000">
        <v>1</v>
      </c>
      <c r="R537" s="1000">
        <v>1</v>
      </c>
      <c r="S537" s="1000">
        <v>0</v>
      </c>
      <c r="T537" s="1000">
        <v>0</v>
      </c>
    </row>
    <row r="538" spans="1:20" outlineLevel="4">
      <c r="A538" s="981" t="s">
        <v>627</v>
      </c>
      <c r="B538" s="981"/>
      <c r="C538" s="981">
        <v>39</v>
      </c>
      <c r="D538" s="982">
        <v>46085</v>
      </c>
      <c r="E538" s="982">
        <v>46135</v>
      </c>
      <c r="F538" s="982">
        <v>46085</v>
      </c>
      <c r="G538" s="982">
        <v>46134</v>
      </c>
      <c r="H538" s="982">
        <v>0</v>
      </c>
      <c r="I538" s="981">
        <v>0</v>
      </c>
      <c r="J538" s="981">
        <v>0</v>
      </c>
      <c r="K538" s="984">
        <v>0</v>
      </c>
      <c r="L538" s="984">
        <v>0</v>
      </c>
      <c r="M538" s="981">
        <v>0</v>
      </c>
      <c r="N538" s="981">
        <v>0</v>
      </c>
      <c r="O538" s="981">
        <v>0</v>
      </c>
      <c r="P538" s="981"/>
      <c r="Q538" s="981">
        <v>5</v>
      </c>
      <c r="R538" s="981">
        <v>5</v>
      </c>
      <c r="S538" s="981">
        <v>0</v>
      </c>
      <c r="T538" s="981">
        <v>0</v>
      </c>
    </row>
    <row r="539" spans="1:20" outlineLevel="5">
      <c r="A539" s="936" t="s">
        <v>890</v>
      </c>
      <c r="B539" s="936" t="s">
        <v>680</v>
      </c>
      <c r="C539" s="936">
        <v>39</v>
      </c>
      <c r="D539" s="937">
        <v>46085</v>
      </c>
      <c r="E539" s="937">
        <v>46135</v>
      </c>
      <c r="F539" s="937">
        <v>46085</v>
      </c>
      <c r="G539" s="937">
        <v>46134</v>
      </c>
      <c r="H539" s="937">
        <v>0</v>
      </c>
      <c r="I539" s="936">
        <v>0</v>
      </c>
      <c r="J539" s="936">
        <v>0</v>
      </c>
      <c r="K539" s="939">
        <v>1</v>
      </c>
      <c r="L539" s="939">
        <v>1</v>
      </c>
      <c r="M539" s="936">
        <v>0</v>
      </c>
      <c r="N539" s="936">
        <v>0</v>
      </c>
      <c r="O539" s="936">
        <v>0</v>
      </c>
      <c r="P539" s="936" t="s">
        <v>364</v>
      </c>
      <c r="Q539" s="936">
        <v>1</v>
      </c>
      <c r="R539" s="936">
        <v>1</v>
      </c>
      <c r="S539" s="936">
        <v>0</v>
      </c>
      <c r="T539" s="936">
        <v>0</v>
      </c>
    </row>
    <row r="540" spans="1:20" outlineLevel="5">
      <c r="A540" s="936" t="s">
        <v>891</v>
      </c>
      <c r="B540" s="936" t="s">
        <v>682</v>
      </c>
      <c r="C540" s="936">
        <v>34</v>
      </c>
      <c r="D540" s="937">
        <v>46091</v>
      </c>
      <c r="E540" s="937">
        <v>46135</v>
      </c>
      <c r="F540" s="937">
        <v>46091</v>
      </c>
      <c r="G540" s="937">
        <v>46134</v>
      </c>
      <c r="H540" s="937">
        <v>0</v>
      </c>
      <c r="I540" s="936">
        <v>0</v>
      </c>
      <c r="J540" s="936">
        <v>0</v>
      </c>
      <c r="K540" s="939">
        <v>1</v>
      </c>
      <c r="L540" s="939">
        <v>1</v>
      </c>
      <c r="M540" s="936">
        <v>0</v>
      </c>
      <c r="N540" s="936">
        <v>0</v>
      </c>
      <c r="O540" s="936">
        <v>0</v>
      </c>
      <c r="P540" s="936" t="s">
        <v>364</v>
      </c>
      <c r="Q540" s="936">
        <v>1</v>
      </c>
      <c r="R540" s="936">
        <v>1</v>
      </c>
      <c r="S540" s="936">
        <v>0</v>
      </c>
      <c r="T540" s="936">
        <v>0</v>
      </c>
    </row>
    <row r="541" spans="1:20" outlineLevel="5">
      <c r="A541" s="936" t="s">
        <v>893</v>
      </c>
      <c r="B541" s="936" t="s">
        <v>686</v>
      </c>
      <c r="C541" s="936">
        <v>30</v>
      </c>
      <c r="D541" s="937">
        <v>46096</v>
      </c>
      <c r="E541" s="937">
        <v>46135</v>
      </c>
      <c r="F541" s="937">
        <v>46096</v>
      </c>
      <c r="G541" s="937">
        <v>46134</v>
      </c>
      <c r="H541" s="937">
        <v>0</v>
      </c>
      <c r="I541" s="936">
        <v>0</v>
      </c>
      <c r="J541" s="936">
        <v>0</v>
      </c>
      <c r="K541" s="939">
        <v>1</v>
      </c>
      <c r="L541" s="939">
        <v>1</v>
      </c>
      <c r="M541" s="936">
        <v>0</v>
      </c>
      <c r="N541" s="936">
        <v>0</v>
      </c>
      <c r="O541" s="936">
        <v>0</v>
      </c>
      <c r="P541" s="936" t="s">
        <v>364</v>
      </c>
      <c r="Q541" s="936">
        <v>1</v>
      </c>
      <c r="R541" s="936">
        <v>1</v>
      </c>
      <c r="S541" s="936">
        <v>0</v>
      </c>
      <c r="T541" s="936">
        <v>0</v>
      </c>
    </row>
    <row r="542" spans="1:20" outlineLevel="5">
      <c r="A542" s="936" t="s">
        <v>894</v>
      </c>
      <c r="B542" s="936" t="s">
        <v>688</v>
      </c>
      <c r="C542" s="936">
        <v>30</v>
      </c>
      <c r="D542" s="937">
        <v>46096</v>
      </c>
      <c r="E542" s="937">
        <v>46135</v>
      </c>
      <c r="F542" s="937">
        <v>46096</v>
      </c>
      <c r="G542" s="937">
        <v>46134</v>
      </c>
      <c r="H542" s="937">
        <v>0</v>
      </c>
      <c r="I542" s="936">
        <v>0</v>
      </c>
      <c r="J542" s="936">
        <v>0</v>
      </c>
      <c r="K542" s="939">
        <v>1</v>
      </c>
      <c r="L542" s="939">
        <v>1</v>
      </c>
      <c r="M542" s="936">
        <v>0</v>
      </c>
      <c r="N542" s="936">
        <v>0</v>
      </c>
      <c r="O542" s="936">
        <v>0</v>
      </c>
      <c r="P542" s="936" t="s">
        <v>364</v>
      </c>
      <c r="Q542" s="936">
        <v>1</v>
      </c>
      <c r="R542" s="936">
        <v>1</v>
      </c>
      <c r="S542" s="936">
        <v>0</v>
      </c>
      <c r="T542" s="936">
        <v>0</v>
      </c>
    </row>
    <row r="543" spans="1:20" outlineLevel="5">
      <c r="A543" s="1000" t="s">
        <v>892</v>
      </c>
      <c r="B543" s="1000" t="s">
        <v>684</v>
      </c>
      <c r="C543" s="1000">
        <v>19</v>
      </c>
      <c r="D543" s="1001">
        <v>46113</v>
      </c>
      <c r="E543" s="1001">
        <v>46135</v>
      </c>
      <c r="F543" s="1001">
        <v>46113</v>
      </c>
      <c r="G543" s="1001">
        <v>46134</v>
      </c>
      <c r="H543" s="1001">
        <v>0</v>
      </c>
      <c r="I543" s="1000">
        <v>0</v>
      </c>
      <c r="J543" s="1000">
        <v>0</v>
      </c>
      <c r="K543" s="1004">
        <v>1</v>
      </c>
      <c r="L543" s="1004">
        <v>1</v>
      </c>
      <c r="M543" s="1000">
        <v>0</v>
      </c>
      <c r="N543" s="1000">
        <v>0</v>
      </c>
      <c r="O543" s="1000">
        <v>0</v>
      </c>
      <c r="P543" s="1000" t="s">
        <v>364</v>
      </c>
      <c r="Q543" s="1000">
        <v>1</v>
      </c>
      <c r="R543" s="1000">
        <v>1</v>
      </c>
      <c r="S543" s="1000">
        <v>0</v>
      </c>
      <c r="T543" s="1000">
        <v>0</v>
      </c>
    </row>
    <row r="544" spans="1:20" outlineLevel="4">
      <c r="A544" s="981" t="s">
        <v>689</v>
      </c>
      <c r="B544" s="981"/>
      <c r="C544" s="981">
        <v>48</v>
      </c>
      <c r="D544" s="982">
        <v>46088</v>
      </c>
      <c r="E544" s="982">
        <v>46148</v>
      </c>
      <c r="F544" s="982">
        <v>46088</v>
      </c>
      <c r="G544" s="982">
        <v>46147</v>
      </c>
      <c r="H544" s="982">
        <v>0</v>
      </c>
      <c r="I544" s="981">
        <v>0</v>
      </c>
      <c r="J544" s="981">
        <v>0</v>
      </c>
      <c r="K544" s="984">
        <v>0</v>
      </c>
      <c r="L544" s="984">
        <v>0</v>
      </c>
      <c r="M544" s="981">
        <v>0</v>
      </c>
      <c r="N544" s="981">
        <v>0</v>
      </c>
      <c r="O544" s="981">
        <v>0</v>
      </c>
      <c r="P544" s="981"/>
      <c r="Q544" s="981">
        <v>12</v>
      </c>
      <c r="R544" s="981">
        <v>12</v>
      </c>
      <c r="S544" s="981">
        <v>0</v>
      </c>
      <c r="T544" s="981">
        <v>0</v>
      </c>
    </row>
    <row r="545" spans="1:20" outlineLevel="5">
      <c r="A545" s="936" t="s">
        <v>901</v>
      </c>
      <c r="B545" s="936" t="s">
        <v>703</v>
      </c>
      <c r="C545" s="936">
        <v>48</v>
      </c>
      <c r="D545" s="937">
        <v>46088</v>
      </c>
      <c r="E545" s="937">
        <v>46148</v>
      </c>
      <c r="F545" s="937">
        <v>46088</v>
      </c>
      <c r="G545" s="937">
        <v>46147</v>
      </c>
      <c r="H545" s="937">
        <v>0</v>
      </c>
      <c r="I545" s="936">
        <v>0</v>
      </c>
      <c r="J545" s="936">
        <v>0</v>
      </c>
      <c r="K545" s="939">
        <v>1</v>
      </c>
      <c r="L545" s="939">
        <v>1</v>
      </c>
      <c r="M545" s="936">
        <v>0</v>
      </c>
      <c r="N545" s="936">
        <v>0</v>
      </c>
      <c r="O545" s="936">
        <v>0</v>
      </c>
      <c r="P545" s="936" t="s">
        <v>364</v>
      </c>
      <c r="Q545" s="936">
        <v>1</v>
      </c>
      <c r="R545" s="936">
        <v>1</v>
      </c>
      <c r="S545" s="936">
        <v>0</v>
      </c>
      <c r="T545" s="936">
        <v>0</v>
      </c>
    </row>
    <row r="546" spans="1:20" outlineLevel="5">
      <c r="A546" s="936" t="s">
        <v>902</v>
      </c>
      <c r="B546" s="936" t="s">
        <v>705</v>
      </c>
      <c r="C546" s="936">
        <v>45</v>
      </c>
      <c r="D546" s="937">
        <v>46091</v>
      </c>
      <c r="E546" s="937">
        <v>46148</v>
      </c>
      <c r="F546" s="937">
        <v>46091</v>
      </c>
      <c r="G546" s="937">
        <v>46147</v>
      </c>
      <c r="H546" s="937">
        <v>0</v>
      </c>
      <c r="I546" s="936">
        <v>0</v>
      </c>
      <c r="J546" s="936">
        <v>0</v>
      </c>
      <c r="K546" s="939">
        <v>1</v>
      </c>
      <c r="L546" s="939">
        <v>1</v>
      </c>
      <c r="M546" s="936">
        <v>0</v>
      </c>
      <c r="N546" s="936">
        <v>0</v>
      </c>
      <c r="O546" s="936">
        <v>0</v>
      </c>
      <c r="P546" s="936" t="s">
        <v>364</v>
      </c>
      <c r="Q546" s="936">
        <v>1</v>
      </c>
      <c r="R546" s="936">
        <v>1</v>
      </c>
      <c r="S546" s="936">
        <v>0</v>
      </c>
      <c r="T546" s="936">
        <v>0</v>
      </c>
    </row>
    <row r="547" spans="1:20" outlineLevel="5">
      <c r="A547" s="936" t="s">
        <v>905</v>
      </c>
      <c r="B547" s="936" t="s">
        <v>711</v>
      </c>
      <c r="C547" s="936">
        <v>40</v>
      </c>
      <c r="D547" s="937">
        <v>46097</v>
      </c>
      <c r="E547" s="937">
        <v>46148</v>
      </c>
      <c r="F547" s="937">
        <v>46097</v>
      </c>
      <c r="G547" s="937">
        <v>46147</v>
      </c>
      <c r="H547" s="937">
        <v>0</v>
      </c>
      <c r="I547" s="936">
        <v>0</v>
      </c>
      <c r="J547" s="936">
        <v>0</v>
      </c>
      <c r="K547" s="939">
        <v>1</v>
      </c>
      <c r="L547" s="939">
        <v>1</v>
      </c>
      <c r="M547" s="936">
        <v>0</v>
      </c>
      <c r="N547" s="936">
        <v>0</v>
      </c>
      <c r="O547" s="936">
        <v>0</v>
      </c>
      <c r="P547" s="936" t="s">
        <v>364</v>
      </c>
      <c r="Q547" s="936">
        <v>1</v>
      </c>
      <c r="R547" s="936">
        <v>1</v>
      </c>
      <c r="S547" s="936">
        <v>0</v>
      </c>
      <c r="T547" s="936">
        <v>0</v>
      </c>
    </row>
    <row r="548" spans="1:20" outlineLevel="5">
      <c r="A548" s="936" t="s">
        <v>906</v>
      </c>
      <c r="B548" s="936" t="s">
        <v>713</v>
      </c>
      <c r="C548" s="936">
        <v>40</v>
      </c>
      <c r="D548" s="937">
        <v>46097</v>
      </c>
      <c r="E548" s="937">
        <v>46148</v>
      </c>
      <c r="F548" s="937">
        <v>46097</v>
      </c>
      <c r="G548" s="937">
        <v>46147</v>
      </c>
      <c r="H548" s="937">
        <v>0</v>
      </c>
      <c r="I548" s="936">
        <v>0</v>
      </c>
      <c r="J548" s="936">
        <v>0</v>
      </c>
      <c r="K548" s="939">
        <v>1</v>
      </c>
      <c r="L548" s="939">
        <v>1</v>
      </c>
      <c r="M548" s="936">
        <v>0</v>
      </c>
      <c r="N548" s="936">
        <v>0</v>
      </c>
      <c r="O548" s="936">
        <v>0</v>
      </c>
      <c r="P548" s="936" t="s">
        <v>364</v>
      </c>
      <c r="Q548" s="936">
        <v>1</v>
      </c>
      <c r="R548" s="936">
        <v>1</v>
      </c>
      <c r="S548" s="936">
        <v>0</v>
      </c>
      <c r="T548" s="936">
        <v>0</v>
      </c>
    </row>
    <row r="549" spans="1:20" outlineLevel="5">
      <c r="A549" s="936" t="s">
        <v>895</v>
      </c>
      <c r="B549" s="936" t="s">
        <v>691</v>
      </c>
      <c r="C549" s="936">
        <v>32</v>
      </c>
      <c r="D549" s="937">
        <v>46111</v>
      </c>
      <c r="E549" s="937">
        <v>46148</v>
      </c>
      <c r="F549" s="937">
        <v>46111</v>
      </c>
      <c r="G549" s="937">
        <v>46147</v>
      </c>
      <c r="H549" s="937">
        <v>0</v>
      </c>
      <c r="I549" s="936">
        <v>0</v>
      </c>
      <c r="J549" s="936">
        <v>0</v>
      </c>
      <c r="K549" s="939">
        <v>1</v>
      </c>
      <c r="L549" s="939">
        <v>1</v>
      </c>
      <c r="M549" s="936">
        <v>0</v>
      </c>
      <c r="N549" s="936">
        <v>0</v>
      </c>
      <c r="O549" s="936">
        <v>0</v>
      </c>
      <c r="P549" s="936" t="s">
        <v>364</v>
      </c>
      <c r="Q549" s="936">
        <v>1</v>
      </c>
      <c r="R549" s="936">
        <v>1</v>
      </c>
      <c r="S549" s="936">
        <v>0</v>
      </c>
      <c r="T549" s="936">
        <v>0</v>
      </c>
    </row>
    <row r="550" spans="1:20" outlineLevel="5">
      <c r="A550" s="936" t="s">
        <v>899</v>
      </c>
      <c r="B550" s="936" t="s">
        <v>699</v>
      </c>
      <c r="C550" s="936">
        <v>32</v>
      </c>
      <c r="D550" s="937">
        <v>46111</v>
      </c>
      <c r="E550" s="937">
        <v>46148</v>
      </c>
      <c r="F550" s="937">
        <v>46111</v>
      </c>
      <c r="G550" s="937">
        <v>46147</v>
      </c>
      <c r="H550" s="937">
        <v>0</v>
      </c>
      <c r="I550" s="936">
        <v>0</v>
      </c>
      <c r="J550" s="936">
        <v>0</v>
      </c>
      <c r="K550" s="939">
        <v>1</v>
      </c>
      <c r="L550" s="939">
        <v>1</v>
      </c>
      <c r="M550" s="936">
        <v>0</v>
      </c>
      <c r="N550" s="936">
        <v>0</v>
      </c>
      <c r="O550" s="936">
        <v>0</v>
      </c>
      <c r="P550" s="936" t="s">
        <v>364</v>
      </c>
      <c r="Q550" s="936">
        <v>1</v>
      </c>
      <c r="R550" s="936">
        <v>1</v>
      </c>
      <c r="S550" s="936">
        <v>0</v>
      </c>
      <c r="T550" s="936">
        <v>0</v>
      </c>
    </row>
    <row r="551" spans="1:20" outlineLevel="5">
      <c r="A551" s="936" t="s">
        <v>900</v>
      </c>
      <c r="B551" s="936" t="s">
        <v>701</v>
      </c>
      <c r="C551" s="936">
        <v>32</v>
      </c>
      <c r="D551" s="937">
        <v>46111</v>
      </c>
      <c r="E551" s="937">
        <v>46148</v>
      </c>
      <c r="F551" s="937">
        <v>46111</v>
      </c>
      <c r="G551" s="937">
        <v>46147</v>
      </c>
      <c r="H551" s="937">
        <v>0</v>
      </c>
      <c r="I551" s="936">
        <v>0</v>
      </c>
      <c r="J551" s="936">
        <v>0</v>
      </c>
      <c r="K551" s="939">
        <v>1</v>
      </c>
      <c r="L551" s="939">
        <v>1</v>
      </c>
      <c r="M551" s="936">
        <v>0</v>
      </c>
      <c r="N551" s="936">
        <v>0</v>
      </c>
      <c r="O551" s="936">
        <v>0</v>
      </c>
      <c r="P551" s="936" t="s">
        <v>364</v>
      </c>
      <c r="Q551" s="936">
        <v>1</v>
      </c>
      <c r="R551" s="936">
        <v>1</v>
      </c>
      <c r="S551" s="936">
        <v>0</v>
      </c>
      <c r="T551" s="936">
        <v>0</v>
      </c>
    </row>
    <row r="552" spans="1:20" outlineLevel="5">
      <c r="A552" s="936" t="s">
        <v>896</v>
      </c>
      <c r="B552" s="936" t="s">
        <v>693</v>
      </c>
      <c r="C552" s="936">
        <v>32</v>
      </c>
      <c r="D552" s="937">
        <v>46111</v>
      </c>
      <c r="E552" s="937">
        <v>46148</v>
      </c>
      <c r="F552" s="937">
        <v>46111</v>
      </c>
      <c r="G552" s="937">
        <v>46147</v>
      </c>
      <c r="H552" s="937">
        <v>0</v>
      </c>
      <c r="I552" s="936">
        <v>0</v>
      </c>
      <c r="J552" s="936">
        <v>0</v>
      </c>
      <c r="K552" s="939">
        <v>1</v>
      </c>
      <c r="L552" s="939">
        <v>1</v>
      </c>
      <c r="M552" s="936">
        <v>0</v>
      </c>
      <c r="N552" s="936">
        <v>0</v>
      </c>
      <c r="O552" s="936">
        <v>0</v>
      </c>
      <c r="P552" s="936" t="s">
        <v>364</v>
      </c>
      <c r="Q552" s="936">
        <v>1</v>
      </c>
      <c r="R552" s="936">
        <v>1</v>
      </c>
      <c r="S552" s="936">
        <v>0</v>
      </c>
      <c r="T552" s="936">
        <v>0</v>
      </c>
    </row>
    <row r="553" spans="1:20" outlineLevel="5">
      <c r="A553" s="936" t="s">
        <v>897</v>
      </c>
      <c r="B553" s="936" t="s">
        <v>695</v>
      </c>
      <c r="C553" s="936">
        <v>32</v>
      </c>
      <c r="D553" s="937">
        <v>46111</v>
      </c>
      <c r="E553" s="937">
        <v>46148</v>
      </c>
      <c r="F553" s="937">
        <v>46111</v>
      </c>
      <c r="G553" s="937">
        <v>46147</v>
      </c>
      <c r="H553" s="937">
        <v>0</v>
      </c>
      <c r="I553" s="936">
        <v>0</v>
      </c>
      <c r="J553" s="936">
        <v>0</v>
      </c>
      <c r="K553" s="939">
        <v>1</v>
      </c>
      <c r="L553" s="939">
        <v>1</v>
      </c>
      <c r="M553" s="936">
        <v>0</v>
      </c>
      <c r="N553" s="936">
        <v>0</v>
      </c>
      <c r="O553" s="936">
        <v>0</v>
      </c>
      <c r="P553" s="936" t="s">
        <v>364</v>
      </c>
      <c r="Q553" s="936">
        <v>1</v>
      </c>
      <c r="R553" s="936">
        <v>1</v>
      </c>
      <c r="S553" s="936">
        <v>0</v>
      </c>
      <c r="T553" s="936">
        <v>0</v>
      </c>
    </row>
    <row r="554" spans="1:20" outlineLevel="5">
      <c r="A554" s="936" t="s">
        <v>898</v>
      </c>
      <c r="B554" s="936" t="s">
        <v>697</v>
      </c>
      <c r="C554" s="936">
        <v>32</v>
      </c>
      <c r="D554" s="937">
        <v>46111</v>
      </c>
      <c r="E554" s="937">
        <v>46148</v>
      </c>
      <c r="F554" s="937">
        <v>46111</v>
      </c>
      <c r="G554" s="937">
        <v>46147</v>
      </c>
      <c r="H554" s="937">
        <v>0</v>
      </c>
      <c r="I554" s="936">
        <v>0</v>
      </c>
      <c r="J554" s="936">
        <v>0</v>
      </c>
      <c r="K554" s="939">
        <v>1</v>
      </c>
      <c r="L554" s="939">
        <v>1</v>
      </c>
      <c r="M554" s="936">
        <v>0</v>
      </c>
      <c r="N554" s="936">
        <v>0</v>
      </c>
      <c r="O554" s="936">
        <v>0</v>
      </c>
      <c r="P554" s="936" t="s">
        <v>364</v>
      </c>
      <c r="Q554" s="936">
        <v>1</v>
      </c>
      <c r="R554" s="936">
        <v>1</v>
      </c>
      <c r="S554" s="936">
        <v>0</v>
      </c>
      <c r="T554" s="936">
        <v>0</v>
      </c>
    </row>
    <row r="555" spans="1:20" outlineLevel="5">
      <c r="A555" s="936" t="s">
        <v>903</v>
      </c>
      <c r="B555" s="936" t="s">
        <v>707</v>
      </c>
      <c r="C555" s="936">
        <v>30</v>
      </c>
      <c r="D555" s="937">
        <v>46113</v>
      </c>
      <c r="E555" s="937">
        <v>46148</v>
      </c>
      <c r="F555" s="937">
        <v>46113</v>
      </c>
      <c r="G555" s="937">
        <v>46147</v>
      </c>
      <c r="H555" s="937">
        <v>0</v>
      </c>
      <c r="I555" s="936">
        <v>0</v>
      </c>
      <c r="J555" s="936">
        <v>0</v>
      </c>
      <c r="K555" s="939">
        <v>1</v>
      </c>
      <c r="L555" s="939">
        <v>1</v>
      </c>
      <c r="M555" s="936">
        <v>0</v>
      </c>
      <c r="N555" s="936">
        <v>0</v>
      </c>
      <c r="O555" s="936">
        <v>0</v>
      </c>
      <c r="P555" s="936" t="s">
        <v>364</v>
      </c>
      <c r="Q555" s="936">
        <v>1</v>
      </c>
      <c r="R555" s="936">
        <v>1</v>
      </c>
      <c r="S555" s="936">
        <v>0</v>
      </c>
      <c r="T555" s="936">
        <v>0</v>
      </c>
    </row>
    <row r="556" spans="1:20" outlineLevel="5">
      <c r="A556" s="1000" t="s">
        <v>904</v>
      </c>
      <c r="B556" s="1000" t="s">
        <v>709</v>
      </c>
      <c r="C556" s="1000">
        <v>30</v>
      </c>
      <c r="D556" s="1001">
        <v>46113</v>
      </c>
      <c r="E556" s="1001">
        <v>46148</v>
      </c>
      <c r="F556" s="1001">
        <v>46113</v>
      </c>
      <c r="G556" s="1001">
        <v>46147</v>
      </c>
      <c r="H556" s="1001">
        <v>0</v>
      </c>
      <c r="I556" s="1000">
        <v>0</v>
      </c>
      <c r="J556" s="1000">
        <v>0</v>
      </c>
      <c r="K556" s="1004">
        <v>1</v>
      </c>
      <c r="L556" s="1004">
        <v>1</v>
      </c>
      <c r="M556" s="1000">
        <v>0</v>
      </c>
      <c r="N556" s="1000">
        <v>0</v>
      </c>
      <c r="O556" s="1000">
        <v>0</v>
      </c>
      <c r="P556" s="1000" t="s">
        <v>364</v>
      </c>
      <c r="Q556" s="1000">
        <v>1</v>
      </c>
      <c r="R556" s="1000">
        <v>1</v>
      </c>
      <c r="S556" s="1000">
        <v>0</v>
      </c>
      <c r="T556" s="1000">
        <v>0</v>
      </c>
    </row>
    <row r="557" spans="1:20" outlineLevel="4">
      <c r="A557" s="981" t="s">
        <v>630</v>
      </c>
      <c r="B557" s="981"/>
      <c r="C557" s="981">
        <v>36</v>
      </c>
      <c r="D557" s="982">
        <v>46106</v>
      </c>
      <c r="E557" s="982">
        <v>46148</v>
      </c>
      <c r="F557" s="982">
        <v>46106</v>
      </c>
      <c r="G557" s="982">
        <v>46147</v>
      </c>
      <c r="H557" s="982">
        <v>0</v>
      </c>
      <c r="I557" s="981">
        <v>0</v>
      </c>
      <c r="J557" s="981">
        <v>0</v>
      </c>
      <c r="K557" s="984">
        <v>0</v>
      </c>
      <c r="L557" s="984">
        <v>0</v>
      </c>
      <c r="M557" s="981">
        <v>0</v>
      </c>
      <c r="N557" s="981">
        <v>0</v>
      </c>
      <c r="O557" s="981">
        <v>0</v>
      </c>
      <c r="P557" s="981"/>
      <c r="Q557" s="981">
        <v>3</v>
      </c>
      <c r="R557" s="981">
        <v>3</v>
      </c>
      <c r="S557" s="981">
        <v>0</v>
      </c>
      <c r="T557" s="981">
        <v>0</v>
      </c>
    </row>
    <row r="558" spans="1:20" outlineLevel="5">
      <c r="A558" s="936" t="s">
        <v>907</v>
      </c>
      <c r="B558" s="936" t="s">
        <v>715</v>
      </c>
      <c r="C558" s="936">
        <v>36</v>
      </c>
      <c r="D558" s="937">
        <v>46106</v>
      </c>
      <c r="E558" s="937">
        <v>46148</v>
      </c>
      <c r="F558" s="937">
        <v>46106</v>
      </c>
      <c r="G558" s="937">
        <v>46147</v>
      </c>
      <c r="H558" s="937">
        <v>0</v>
      </c>
      <c r="I558" s="936">
        <v>0</v>
      </c>
      <c r="J558" s="936">
        <v>0</v>
      </c>
      <c r="K558" s="939">
        <v>1</v>
      </c>
      <c r="L558" s="939">
        <v>1</v>
      </c>
      <c r="M558" s="936">
        <v>0</v>
      </c>
      <c r="N558" s="936">
        <v>0</v>
      </c>
      <c r="O558" s="936">
        <v>0</v>
      </c>
      <c r="P558" s="936" t="s">
        <v>364</v>
      </c>
      <c r="Q558" s="936">
        <v>1</v>
      </c>
      <c r="R558" s="936">
        <v>1</v>
      </c>
      <c r="S558" s="936">
        <v>0</v>
      </c>
      <c r="T558" s="936">
        <v>0</v>
      </c>
    </row>
    <row r="559" spans="1:20" outlineLevel="5">
      <c r="A559" s="936" t="s">
        <v>908</v>
      </c>
      <c r="B559" s="936" t="s">
        <v>717</v>
      </c>
      <c r="C559" s="936">
        <v>2</v>
      </c>
      <c r="D559" s="937">
        <v>46146</v>
      </c>
      <c r="E559" s="937">
        <v>46148</v>
      </c>
      <c r="F559" s="937">
        <v>46146</v>
      </c>
      <c r="G559" s="937">
        <v>46147</v>
      </c>
      <c r="H559" s="937">
        <v>0</v>
      </c>
      <c r="I559" s="936">
        <v>0</v>
      </c>
      <c r="J559" s="936">
        <v>0</v>
      </c>
      <c r="K559" s="939">
        <v>1</v>
      </c>
      <c r="L559" s="939">
        <v>1</v>
      </c>
      <c r="M559" s="936">
        <v>0</v>
      </c>
      <c r="N559" s="936">
        <v>0</v>
      </c>
      <c r="O559" s="936">
        <v>0</v>
      </c>
      <c r="P559" s="936" t="s">
        <v>364</v>
      </c>
      <c r="Q559" s="936">
        <v>1</v>
      </c>
      <c r="R559" s="936">
        <v>1</v>
      </c>
      <c r="S559" s="936">
        <v>0</v>
      </c>
      <c r="T559" s="936">
        <v>0</v>
      </c>
    </row>
    <row r="560" spans="1:20" outlineLevel="5">
      <c r="A560" s="1000" t="s">
        <v>909</v>
      </c>
      <c r="B560" s="1000" t="s">
        <v>719</v>
      </c>
      <c r="C560" s="1000">
        <v>2</v>
      </c>
      <c r="D560" s="1001">
        <v>46146</v>
      </c>
      <c r="E560" s="1001">
        <v>46148</v>
      </c>
      <c r="F560" s="1001">
        <v>46146</v>
      </c>
      <c r="G560" s="1001">
        <v>46147</v>
      </c>
      <c r="H560" s="1001">
        <v>0</v>
      </c>
      <c r="I560" s="1000">
        <v>0</v>
      </c>
      <c r="J560" s="1000">
        <v>0</v>
      </c>
      <c r="K560" s="1004">
        <v>1</v>
      </c>
      <c r="L560" s="1004">
        <v>1</v>
      </c>
      <c r="M560" s="1000">
        <v>0</v>
      </c>
      <c r="N560" s="1000">
        <v>0</v>
      </c>
      <c r="O560" s="1000">
        <v>0</v>
      </c>
      <c r="P560" s="1000" t="s">
        <v>364</v>
      </c>
      <c r="Q560" s="1000">
        <v>1</v>
      </c>
      <c r="R560" s="1000">
        <v>1</v>
      </c>
      <c r="S560" s="1000">
        <v>0</v>
      </c>
      <c r="T560" s="1000">
        <v>0</v>
      </c>
    </row>
    <row r="561" spans="1:20" outlineLevel="4">
      <c r="A561" s="981" t="s">
        <v>720</v>
      </c>
      <c r="B561" s="981"/>
      <c r="C561" s="981">
        <v>46</v>
      </c>
      <c r="D561" s="982">
        <v>46090</v>
      </c>
      <c r="E561" s="982">
        <v>46148</v>
      </c>
      <c r="F561" s="982">
        <v>46090</v>
      </c>
      <c r="G561" s="982">
        <v>46147</v>
      </c>
      <c r="H561" s="982">
        <v>0</v>
      </c>
      <c r="I561" s="981">
        <v>0</v>
      </c>
      <c r="J561" s="981">
        <v>0</v>
      </c>
      <c r="K561" s="984">
        <v>0</v>
      </c>
      <c r="L561" s="984">
        <v>0</v>
      </c>
      <c r="M561" s="981">
        <v>0</v>
      </c>
      <c r="N561" s="981">
        <v>0</v>
      </c>
      <c r="O561" s="981">
        <v>0</v>
      </c>
      <c r="P561" s="981"/>
      <c r="Q561" s="981">
        <v>4</v>
      </c>
      <c r="R561" s="981">
        <v>4</v>
      </c>
      <c r="S561" s="981">
        <v>0</v>
      </c>
      <c r="T561" s="981">
        <v>0</v>
      </c>
    </row>
    <row r="562" spans="1:20" outlineLevel="5">
      <c r="A562" s="936" t="s">
        <v>910</v>
      </c>
      <c r="B562" s="936" t="s">
        <v>722</v>
      </c>
      <c r="C562" s="936">
        <v>46</v>
      </c>
      <c r="D562" s="937">
        <v>46090</v>
      </c>
      <c r="E562" s="937">
        <v>46148</v>
      </c>
      <c r="F562" s="937">
        <v>46090</v>
      </c>
      <c r="G562" s="937">
        <v>46147</v>
      </c>
      <c r="H562" s="937">
        <v>0</v>
      </c>
      <c r="I562" s="936">
        <v>0</v>
      </c>
      <c r="J562" s="936">
        <v>0</v>
      </c>
      <c r="K562" s="939">
        <v>1</v>
      </c>
      <c r="L562" s="939">
        <v>1</v>
      </c>
      <c r="M562" s="936">
        <v>0</v>
      </c>
      <c r="N562" s="936">
        <v>0</v>
      </c>
      <c r="O562" s="936">
        <v>0</v>
      </c>
      <c r="P562" s="936" t="s">
        <v>364</v>
      </c>
      <c r="Q562" s="936">
        <v>1</v>
      </c>
      <c r="R562" s="936">
        <v>1</v>
      </c>
      <c r="S562" s="936">
        <v>0</v>
      </c>
      <c r="T562" s="936">
        <v>0</v>
      </c>
    </row>
    <row r="563" spans="1:20" outlineLevel="5">
      <c r="A563" s="936" t="s">
        <v>911</v>
      </c>
      <c r="B563" s="936" t="s">
        <v>724</v>
      </c>
      <c r="C563" s="936">
        <v>42</v>
      </c>
      <c r="D563" s="937">
        <v>46095</v>
      </c>
      <c r="E563" s="937">
        <v>46148</v>
      </c>
      <c r="F563" s="937">
        <v>46095</v>
      </c>
      <c r="G563" s="937">
        <v>46147</v>
      </c>
      <c r="H563" s="937">
        <v>0</v>
      </c>
      <c r="I563" s="936">
        <v>0</v>
      </c>
      <c r="J563" s="936">
        <v>0</v>
      </c>
      <c r="K563" s="939">
        <v>1</v>
      </c>
      <c r="L563" s="939">
        <v>1</v>
      </c>
      <c r="M563" s="936">
        <v>0</v>
      </c>
      <c r="N563" s="936">
        <v>0</v>
      </c>
      <c r="O563" s="936">
        <v>0</v>
      </c>
      <c r="P563" s="936" t="s">
        <v>364</v>
      </c>
      <c r="Q563" s="936">
        <v>1</v>
      </c>
      <c r="R563" s="936">
        <v>1</v>
      </c>
      <c r="S563" s="936">
        <v>0</v>
      </c>
      <c r="T563" s="936">
        <v>0</v>
      </c>
    </row>
    <row r="564" spans="1:20" outlineLevel="5">
      <c r="A564" s="936" t="s">
        <v>912</v>
      </c>
      <c r="B564" s="936" t="s">
        <v>726</v>
      </c>
      <c r="C564" s="936">
        <v>34</v>
      </c>
      <c r="D564" s="937">
        <v>46109</v>
      </c>
      <c r="E564" s="937">
        <v>46148</v>
      </c>
      <c r="F564" s="937">
        <v>46109</v>
      </c>
      <c r="G564" s="937">
        <v>46147</v>
      </c>
      <c r="H564" s="937">
        <v>0</v>
      </c>
      <c r="I564" s="936">
        <v>0</v>
      </c>
      <c r="J564" s="936">
        <v>0</v>
      </c>
      <c r="K564" s="939">
        <v>1</v>
      </c>
      <c r="L564" s="939">
        <v>1</v>
      </c>
      <c r="M564" s="936">
        <v>0</v>
      </c>
      <c r="N564" s="936">
        <v>0</v>
      </c>
      <c r="O564" s="936">
        <v>0</v>
      </c>
      <c r="P564" s="936" t="s">
        <v>364</v>
      </c>
      <c r="Q564" s="936">
        <v>1</v>
      </c>
      <c r="R564" s="936">
        <v>1</v>
      </c>
      <c r="S564" s="936">
        <v>0</v>
      </c>
      <c r="T564" s="936">
        <v>0</v>
      </c>
    </row>
    <row r="565" spans="1:20" outlineLevel="5">
      <c r="A565" s="1000" t="s">
        <v>913</v>
      </c>
      <c r="B565" s="1000" t="s">
        <v>728</v>
      </c>
      <c r="C565" s="1000">
        <v>27</v>
      </c>
      <c r="D565" s="1001">
        <v>46117</v>
      </c>
      <c r="E565" s="1001">
        <v>46148</v>
      </c>
      <c r="F565" s="1001">
        <v>46117</v>
      </c>
      <c r="G565" s="1001">
        <v>46147</v>
      </c>
      <c r="H565" s="1001">
        <v>0</v>
      </c>
      <c r="I565" s="1000">
        <v>0</v>
      </c>
      <c r="J565" s="1000">
        <v>0</v>
      </c>
      <c r="K565" s="1004">
        <v>1</v>
      </c>
      <c r="L565" s="1004">
        <v>1</v>
      </c>
      <c r="M565" s="1000">
        <v>0</v>
      </c>
      <c r="N565" s="1000">
        <v>0</v>
      </c>
      <c r="O565" s="1000">
        <v>0</v>
      </c>
      <c r="P565" s="1000" t="s">
        <v>364</v>
      </c>
      <c r="Q565" s="1000">
        <v>1</v>
      </c>
      <c r="R565" s="1000">
        <v>1</v>
      </c>
      <c r="S565" s="1000">
        <v>0</v>
      </c>
      <c r="T565" s="1000">
        <v>0</v>
      </c>
    </row>
    <row r="566" spans="1:20" outlineLevel="4">
      <c r="A566" s="981" t="s">
        <v>635</v>
      </c>
      <c r="B566" s="981"/>
      <c r="C566" s="981">
        <v>33</v>
      </c>
      <c r="D566" s="982">
        <v>46110</v>
      </c>
      <c r="E566" s="982">
        <v>46148</v>
      </c>
      <c r="F566" s="982">
        <v>46110</v>
      </c>
      <c r="G566" s="982">
        <v>46147</v>
      </c>
      <c r="H566" s="982">
        <v>0</v>
      </c>
      <c r="I566" s="981">
        <v>0</v>
      </c>
      <c r="J566" s="981">
        <v>0</v>
      </c>
      <c r="K566" s="984">
        <v>0</v>
      </c>
      <c r="L566" s="984">
        <v>0</v>
      </c>
      <c r="M566" s="981">
        <v>0</v>
      </c>
      <c r="N566" s="981">
        <v>0</v>
      </c>
      <c r="O566" s="981">
        <v>0</v>
      </c>
      <c r="P566" s="981"/>
      <c r="Q566" s="981">
        <v>3</v>
      </c>
      <c r="R566" s="981">
        <v>3</v>
      </c>
      <c r="S566" s="981">
        <v>0</v>
      </c>
      <c r="T566" s="981">
        <v>0</v>
      </c>
    </row>
    <row r="567" spans="1:20" outlineLevel="5">
      <c r="A567" s="936" t="s">
        <v>914</v>
      </c>
      <c r="B567" s="936" t="s">
        <v>730</v>
      </c>
      <c r="C567" s="936">
        <v>33</v>
      </c>
      <c r="D567" s="937">
        <v>46110</v>
      </c>
      <c r="E567" s="937">
        <v>46148</v>
      </c>
      <c r="F567" s="937">
        <v>46110</v>
      </c>
      <c r="G567" s="937">
        <v>46147</v>
      </c>
      <c r="H567" s="937">
        <v>0</v>
      </c>
      <c r="I567" s="936">
        <v>0</v>
      </c>
      <c r="J567" s="936">
        <v>0</v>
      </c>
      <c r="K567" s="939">
        <v>1</v>
      </c>
      <c r="L567" s="939">
        <v>1</v>
      </c>
      <c r="M567" s="936">
        <v>0</v>
      </c>
      <c r="N567" s="936">
        <v>0</v>
      </c>
      <c r="O567" s="936">
        <v>0</v>
      </c>
      <c r="P567" s="936" t="s">
        <v>364</v>
      </c>
      <c r="Q567" s="936">
        <v>1</v>
      </c>
      <c r="R567" s="936">
        <v>1</v>
      </c>
      <c r="S567" s="936">
        <v>0</v>
      </c>
      <c r="T567" s="936">
        <v>0</v>
      </c>
    </row>
    <row r="568" spans="1:20" outlineLevel="5">
      <c r="A568" s="936" t="s">
        <v>915</v>
      </c>
      <c r="B568" s="936" t="s">
        <v>732</v>
      </c>
      <c r="C568" s="936">
        <v>33</v>
      </c>
      <c r="D568" s="937">
        <v>46110</v>
      </c>
      <c r="E568" s="937">
        <v>46148</v>
      </c>
      <c r="F568" s="937">
        <v>46110</v>
      </c>
      <c r="G568" s="937">
        <v>46147</v>
      </c>
      <c r="H568" s="937">
        <v>0</v>
      </c>
      <c r="I568" s="936">
        <v>0</v>
      </c>
      <c r="J568" s="936">
        <v>0</v>
      </c>
      <c r="K568" s="939">
        <v>1</v>
      </c>
      <c r="L568" s="939">
        <v>1</v>
      </c>
      <c r="M568" s="936">
        <v>0</v>
      </c>
      <c r="N568" s="936">
        <v>0</v>
      </c>
      <c r="O568" s="936">
        <v>0</v>
      </c>
      <c r="P568" s="936" t="s">
        <v>364</v>
      </c>
      <c r="Q568" s="936">
        <v>1</v>
      </c>
      <c r="R568" s="936">
        <v>1</v>
      </c>
      <c r="S568" s="936">
        <v>0</v>
      </c>
      <c r="T568" s="936">
        <v>0</v>
      </c>
    </row>
    <row r="569" spans="1:20" outlineLevel="5">
      <c r="A569" s="1000" t="s">
        <v>916</v>
      </c>
      <c r="B569" s="1000" t="s">
        <v>734</v>
      </c>
      <c r="C569" s="1000">
        <v>33</v>
      </c>
      <c r="D569" s="1001">
        <v>46110</v>
      </c>
      <c r="E569" s="1001">
        <v>46148</v>
      </c>
      <c r="F569" s="1001">
        <v>46110</v>
      </c>
      <c r="G569" s="1001">
        <v>46147</v>
      </c>
      <c r="H569" s="1001">
        <v>0</v>
      </c>
      <c r="I569" s="1000">
        <v>0</v>
      </c>
      <c r="J569" s="1000">
        <v>0</v>
      </c>
      <c r="K569" s="1004">
        <v>1</v>
      </c>
      <c r="L569" s="1004">
        <v>1</v>
      </c>
      <c r="M569" s="1000">
        <v>0</v>
      </c>
      <c r="N569" s="1000">
        <v>0</v>
      </c>
      <c r="O569" s="1000">
        <v>0</v>
      </c>
      <c r="P569" s="1000" t="s">
        <v>364</v>
      </c>
      <c r="Q569" s="1000">
        <v>1</v>
      </c>
      <c r="R569" s="1000">
        <v>1</v>
      </c>
      <c r="S569" s="1000">
        <v>0</v>
      </c>
      <c r="T569" s="1000">
        <v>0</v>
      </c>
    </row>
    <row r="570" spans="1:20" outlineLevel="4">
      <c r="A570" s="981" t="s">
        <v>640</v>
      </c>
      <c r="B570" s="981"/>
      <c r="C570" s="981">
        <v>43</v>
      </c>
      <c r="D570" s="982">
        <v>46093</v>
      </c>
      <c r="E570" s="982">
        <v>46148</v>
      </c>
      <c r="F570" s="982">
        <v>46093</v>
      </c>
      <c r="G570" s="982">
        <v>46147</v>
      </c>
      <c r="H570" s="982">
        <v>0</v>
      </c>
      <c r="I570" s="981">
        <v>0</v>
      </c>
      <c r="J570" s="981">
        <v>0</v>
      </c>
      <c r="K570" s="984">
        <v>0</v>
      </c>
      <c r="L570" s="984">
        <v>0</v>
      </c>
      <c r="M570" s="981">
        <v>0</v>
      </c>
      <c r="N570" s="981">
        <v>0</v>
      </c>
      <c r="O570" s="981">
        <v>0</v>
      </c>
      <c r="P570" s="981"/>
      <c r="Q570" s="981">
        <v>2</v>
      </c>
      <c r="R570" s="981">
        <v>2</v>
      </c>
      <c r="S570" s="981">
        <v>0</v>
      </c>
      <c r="T570" s="981">
        <v>0</v>
      </c>
    </row>
    <row r="571" spans="1:20" outlineLevel="5">
      <c r="A571" s="936" t="s">
        <v>917</v>
      </c>
      <c r="B571" s="936" t="s">
        <v>736</v>
      </c>
      <c r="C571" s="936">
        <v>43</v>
      </c>
      <c r="D571" s="937">
        <v>46093</v>
      </c>
      <c r="E571" s="937">
        <v>46148</v>
      </c>
      <c r="F571" s="937">
        <v>46093</v>
      </c>
      <c r="G571" s="937">
        <v>46147</v>
      </c>
      <c r="H571" s="937">
        <v>0</v>
      </c>
      <c r="I571" s="936">
        <v>0</v>
      </c>
      <c r="J571" s="936">
        <v>0</v>
      </c>
      <c r="K571" s="939">
        <v>1</v>
      </c>
      <c r="L571" s="939">
        <v>1</v>
      </c>
      <c r="M571" s="936">
        <v>0</v>
      </c>
      <c r="N571" s="936">
        <v>0</v>
      </c>
      <c r="O571" s="936">
        <v>0</v>
      </c>
      <c r="P571" s="936" t="s">
        <v>364</v>
      </c>
      <c r="Q571" s="936">
        <v>1</v>
      </c>
      <c r="R571" s="936">
        <v>1</v>
      </c>
      <c r="S571" s="936">
        <v>0</v>
      </c>
      <c r="T571" s="936">
        <v>0</v>
      </c>
    </row>
    <row r="572" spans="1:20" outlineLevel="5">
      <c r="A572" s="1000" t="s">
        <v>918</v>
      </c>
      <c r="B572" s="1000" t="s">
        <v>738</v>
      </c>
      <c r="C572" s="1000">
        <v>38</v>
      </c>
      <c r="D572" s="1001">
        <v>46099</v>
      </c>
      <c r="E572" s="1001">
        <v>46148</v>
      </c>
      <c r="F572" s="1001">
        <v>46099</v>
      </c>
      <c r="G572" s="1001">
        <v>46147</v>
      </c>
      <c r="H572" s="1001">
        <v>0</v>
      </c>
      <c r="I572" s="1000">
        <v>0</v>
      </c>
      <c r="J572" s="1000">
        <v>0</v>
      </c>
      <c r="K572" s="1004">
        <v>1</v>
      </c>
      <c r="L572" s="1004">
        <v>1</v>
      </c>
      <c r="M572" s="1000">
        <v>0</v>
      </c>
      <c r="N572" s="1000">
        <v>0</v>
      </c>
      <c r="O572" s="1000">
        <v>0</v>
      </c>
      <c r="P572" s="1000" t="s">
        <v>364</v>
      </c>
      <c r="Q572" s="1000">
        <v>1</v>
      </c>
      <c r="R572" s="1000">
        <v>1</v>
      </c>
      <c r="S572" s="1000">
        <v>0</v>
      </c>
      <c r="T572" s="1000">
        <v>0</v>
      </c>
    </row>
    <row r="573" spans="1:20" outlineLevel="4">
      <c r="A573" s="981" t="s">
        <v>645</v>
      </c>
      <c r="B573" s="981"/>
      <c r="C573" s="981">
        <v>8</v>
      </c>
      <c r="D573" s="982">
        <v>46154</v>
      </c>
      <c r="E573" s="982">
        <v>46163</v>
      </c>
      <c r="F573" s="982">
        <v>46154</v>
      </c>
      <c r="G573" s="982">
        <v>46162</v>
      </c>
      <c r="H573" s="982">
        <v>0</v>
      </c>
      <c r="I573" s="981">
        <v>0</v>
      </c>
      <c r="J573" s="981">
        <v>0</v>
      </c>
      <c r="K573" s="984">
        <v>0</v>
      </c>
      <c r="L573" s="984">
        <v>0</v>
      </c>
      <c r="M573" s="981">
        <v>0</v>
      </c>
      <c r="N573" s="981">
        <v>0</v>
      </c>
      <c r="O573" s="981">
        <v>0</v>
      </c>
      <c r="P573" s="981"/>
      <c r="Q573" s="981">
        <v>1</v>
      </c>
      <c r="R573" s="981">
        <v>1</v>
      </c>
      <c r="S573" s="981">
        <v>0</v>
      </c>
      <c r="T573" s="981">
        <v>0</v>
      </c>
    </row>
    <row r="574" spans="1:20" outlineLevel="5">
      <c r="A574" s="936" t="s">
        <v>919</v>
      </c>
      <c r="B574" s="936" t="s">
        <v>740</v>
      </c>
      <c r="C574" s="936">
        <v>8</v>
      </c>
      <c r="D574" s="937">
        <v>46154</v>
      </c>
      <c r="E574" s="937">
        <v>46163</v>
      </c>
      <c r="F574" s="937">
        <v>46154</v>
      </c>
      <c r="G574" s="937">
        <v>46162</v>
      </c>
      <c r="H574" s="937">
        <v>0</v>
      </c>
      <c r="I574" s="936">
        <v>0</v>
      </c>
      <c r="J574" s="936">
        <v>0</v>
      </c>
      <c r="K574" s="939">
        <v>1</v>
      </c>
      <c r="L574" s="939">
        <v>1</v>
      </c>
      <c r="M574" s="936">
        <v>0</v>
      </c>
      <c r="N574" s="936">
        <v>0</v>
      </c>
      <c r="O574" s="936">
        <v>0</v>
      </c>
      <c r="P574" s="936" t="s">
        <v>364</v>
      </c>
      <c r="Q574" s="936">
        <v>1</v>
      </c>
      <c r="R574" s="936">
        <v>1</v>
      </c>
      <c r="S574" s="936">
        <v>0</v>
      </c>
      <c r="T574" s="936">
        <v>0</v>
      </c>
    </row>
    <row r="575" spans="1:20" outlineLevel="4">
      <c r="A575" s="981" t="s">
        <v>741</v>
      </c>
      <c r="B575" s="981"/>
      <c r="C575" s="981">
        <v>30</v>
      </c>
      <c r="D575" s="982">
        <v>46113</v>
      </c>
      <c r="E575" s="982">
        <v>46148</v>
      </c>
      <c r="F575" s="982">
        <v>46113</v>
      </c>
      <c r="G575" s="982">
        <v>46147</v>
      </c>
      <c r="H575" s="982">
        <v>0</v>
      </c>
      <c r="I575" s="981">
        <v>0</v>
      </c>
      <c r="J575" s="981">
        <v>0</v>
      </c>
      <c r="K575" s="984">
        <v>0</v>
      </c>
      <c r="L575" s="984">
        <v>0</v>
      </c>
      <c r="M575" s="981">
        <v>0</v>
      </c>
      <c r="N575" s="981">
        <v>0</v>
      </c>
      <c r="O575" s="981">
        <v>0</v>
      </c>
      <c r="P575" s="981"/>
      <c r="Q575" s="981">
        <v>1</v>
      </c>
      <c r="R575" s="981">
        <v>1</v>
      </c>
      <c r="S575" s="981">
        <v>0</v>
      </c>
      <c r="T575" s="981">
        <v>0</v>
      </c>
    </row>
    <row r="576" spans="1:20" outlineLevel="5">
      <c r="A576" s="936" t="s">
        <v>920</v>
      </c>
      <c r="B576" s="936" t="s">
        <v>743</v>
      </c>
      <c r="C576" s="936">
        <v>30</v>
      </c>
      <c r="D576" s="937">
        <v>46113</v>
      </c>
      <c r="E576" s="937">
        <v>46148</v>
      </c>
      <c r="F576" s="937">
        <v>46113</v>
      </c>
      <c r="G576" s="937">
        <v>46147</v>
      </c>
      <c r="H576" s="938">
        <v>0</v>
      </c>
      <c r="I576" s="938">
        <v>0</v>
      </c>
      <c r="J576" s="938">
        <v>0</v>
      </c>
      <c r="K576" s="940">
        <v>1</v>
      </c>
      <c r="L576" s="940">
        <v>1</v>
      </c>
      <c r="M576" s="938">
        <v>0</v>
      </c>
      <c r="N576" s="936">
        <v>0</v>
      </c>
      <c r="O576" s="936">
        <v>0</v>
      </c>
      <c r="P576" s="938" t="s">
        <v>364</v>
      </c>
      <c r="Q576" s="936">
        <v>1</v>
      </c>
      <c r="R576" s="936">
        <v>1</v>
      </c>
      <c r="S576" s="936">
        <v>0</v>
      </c>
      <c r="T576" s="936">
        <v>0</v>
      </c>
    </row>
    <row r="577" spans="1:20" outlineLevel="3">
      <c r="A577" s="967" t="s">
        <v>857</v>
      </c>
      <c r="B577" s="967"/>
      <c r="C577" s="967">
        <v>103</v>
      </c>
      <c r="D577" s="968">
        <v>46086</v>
      </c>
      <c r="E577" s="968">
        <v>46215</v>
      </c>
      <c r="F577" s="968">
        <v>46086</v>
      </c>
      <c r="G577" s="968"/>
      <c r="H577" s="969">
        <v>1505168.46</v>
      </c>
      <c r="I577" s="969">
        <v>1458631.23</v>
      </c>
      <c r="J577" s="969">
        <v>1505168.46</v>
      </c>
      <c r="K577" s="970">
        <v>1</v>
      </c>
      <c r="L577" s="970">
        <v>0.96909999999999996</v>
      </c>
      <c r="M577" s="969">
        <v>0</v>
      </c>
      <c r="N577" s="967">
        <v>0</v>
      </c>
      <c r="O577" s="967">
        <v>0</v>
      </c>
      <c r="P577" s="969"/>
      <c r="Q577" s="967">
        <v>54</v>
      </c>
      <c r="R577" s="967">
        <v>43</v>
      </c>
      <c r="S577" s="967">
        <v>11</v>
      </c>
      <c r="T577" s="967">
        <v>0</v>
      </c>
    </row>
    <row r="578" spans="1:20" outlineLevel="4">
      <c r="A578" s="981" t="s">
        <v>609</v>
      </c>
      <c r="B578" s="981"/>
      <c r="C578" s="981">
        <v>100</v>
      </c>
      <c r="D578" s="982">
        <v>46086</v>
      </c>
      <c r="E578" s="982">
        <v>46211</v>
      </c>
      <c r="F578" s="982">
        <v>46086</v>
      </c>
      <c r="G578" s="982"/>
      <c r="H578" s="983">
        <v>1258805.6100000001</v>
      </c>
      <c r="I578" s="983">
        <v>1235050.47</v>
      </c>
      <c r="J578" s="983">
        <v>1258805.6100000001</v>
      </c>
      <c r="K578" s="984">
        <v>1</v>
      </c>
      <c r="L578" s="984">
        <v>0.98109999999999997</v>
      </c>
      <c r="M578" s="983">
        <v>0</v>
      </c>
      <c r="N578" s="981">
        <v>0</v>
      </c>
      <c r="O578" s="981">
        <v>0</v>
      </c>
      <c r="P578" s="983"/>
      <c r="Q578" s="981">
        <v>12</v>
      </c>
      <c r="R578" s="981">
        <v>8</v>
      </c>
      <c r="S578" s="981">
        <v>4</v>
      </c>
      <c r="T578" s="981">
        <v>0</v>
      </c>
    </row>
    <row r="579" spans="1:20" outlineLevel="5">
      <c r="A579" s="936" t="s">
        <v>921</v>
      </c>
      <c r="B579" s="936" t="s">
        <v>664</v>
      </c>
      <c r="C579" s="936">
        <v>39</v>
      </c>
      <c r="D579" s="937">
        <v>46086</v>
      </c>
      <c r="E579" s="937">
        <v>46135</v>
      </c>
      <c r="F579" s="937">
        <v>46086</v>
      </c>
      <c r="G579" s="937">
        <v>46136</v>
      </c>
      <c r="H579" s="938">
        <v>328050</v>
      </c>
      <c r="I579" s="938">
        <v>328050</v>
      </c>
      <c r="J579" s="938">
        <v>328050</v>
      </c>
      <c r="K579" s="939">
        <v>1</v>
      </c>
      <c r="L579" s="939">
        <v>1</v>
      </c>
      <c r="M579" s="938">
        <v>0</v>
      </c>
      <c r="N579" s="936">
        <v>0</v>
      </c>
      <c r="O579" s="936">
        <v>0</v>
      </c>
      <c r="P579" s="938" t="s">
        <v>364</v>
      </c>
      <c r="Q579" s="936">
        <v>1</v>
      </c>
      <c r="R579" s="936">
        <v>1</v>
      </c>
      <c r="S579" s="936">
        <v>0</v>
      </c>
      <c r="T579" s="936">
        <v>0</v>
      </c>
    </row>
    <row r="580" spans="1:20" outlineLevel="5">
      <c r="A580" s="936" t="s">
        <v>923</v>
      </c>
      <c r="B580" s="936" t="s">
        <v>668</v>
      </c>
      <c r="C580" s="936">
        <v>12</v>
      </c>
      <c r="D580" s="937">
        <v>46142</v>
      </c>
      <c r="E580" s="937">
        <v>46155</v>
      </c>
      <c r="F580" s="937">
        <v>46142</v>
      </c>
      <c r="G580" s="937">
        <v>46155</v>
      </c>
      <c r="H580" s="938">
        <v>77220</v>
      </c>
      <c r="I580" s="938">
        <v>77220</v>
      </c>
      <c r="J580" s="938">
        <v>77220</v>
      </c>
      <c r="K580" s="939">
        <v>1</v>
      </c>
      <c r="L580" s="939">
        <v>1</v>
      </c>
      <c r="M580" s="938">
        <v>0</v>
      </c>
      <c r="N580" s="936">
        <v>0</v>
      </c>
      <c r="O580" s="936">
        <v>0</v>
      </c>
      <c r="P580" s="938" t="s">
        <v>364</v>
      </c>
      <c r="Q580" s="936">
        <v>1</v>
      </c>
      <c r="R580" s="936">
        <v>1</v>
      </c>
      <c r="S580" s="936">
        <v>0</v>
      </c>
      <c r="T580" s="936">
        <v>0</v>
      </c>
    </row>
    <row r="581" spans="1:20" outlineLevel="5">
      <c r="A581" s="936" t="s">
        <v>922</v>
      </c>
      <c r="B581" s="936" t="s">
        <v>666</v>
      </c>
      <c r="C581" s="936">
        <v>12</v>
      </c>
      <c r="D581" s="937">
        <v>46142</v>
      </c>
      <c r="E581" s="937">
        <v>46155</v>
      </c>
      <c r="F581" s="937">
        <v>46142</v>
      </c>
      <c r="G581" s="937">
        <v>46155</v>
      </c>
      <c r="H581" s="938">
        <v>268488</v>
      </c>
      <c r="I581" s="938">
        <v>268488</v>
      </c>
      <c r="J581" s="938">
        <v>268488</v>
      </c>
      <c r="K581" s="939">
        <v>1</v>
      </c>
      <c r="L581" s="939">
        <v>1</v>
      </c>
      <c r="M581" s="938">
        <v>0</v>
      </c>
      <c r="N581" s="936">
        <v>0</v>
      </c>
      <c r="O581" s="936">
        <v>0</v>
      </c>
      <c r="P581" s="938" t="s">
        <v>364</v>
      </c>
      <c r="Q581" s="936">
        <v>1</v>
      </c>
      <c r="R581" s="936">
        <v>1</v>
      </c>
      <c r="S581" s="936">
        <v>0</v>
      </c>
      <c r="T581" s="936">
        <v>0</v>
      </c>
    </row>
    <row r="582" spans="1:20" outlineLevel="5">
      <c r="A582" s="936" t="s">
        <v>924</v>
      </c>
      <c r="B582" s="936" t="s">
        <v>670</v>
      </c>
      <c r="C582" s="936">
        <v>12</v>
      </c>
      <c r="D582" s="937">
        <v>46142</v>
      </c>
      <c r="E582" s="937">
        <v>46155</v>
      </c>
      <c r="F582" s="937">
        <v>46142</v>
      </c>
      <c r="G582" s="937">
        <v>46155</v>
      </c>
      <c r="H582" s="938">
        <v>388665</v>
      </c>
      <c r="I582" s="938">
        <v>388665</v>
      </c>
      <c r="J582" s="938">
        <v>388665</v>
      </c>
      <c r="K582" s="939">
        <v>1</v>
      </c>
      <c r="L582" s="939">
        <v>1</v>
      </c>
      <c r="M582" s="938">
        <v>0</v>
      </c>
      <c r="N582" s="936">
        <v>0</v>
      </c>
      <c r="O582" s="936">
        <v>0</v>
      </c>
      <c r="P582" s="938" t="s">
        <v>364</v>
      </c>
      <c r="Q582" s="936">
        <v>1</v>
      </c>
      <c r="R582" s="936">
        <v>1</v>
      </c>
      <c r="S582" s="936">
        <v>0</v>
      </c>
      <c r="T582" s="936">
        <v>0</v>
      </c>
    </row>
    <row r="583" spans="1:20" outlineLevel="5">
      <c r="A583" s="936" t="s">
        <v>925</v>
      </c>
      <c r="B583" s="936" t="s">
        <v>3162</v>
      </c>
      <c r="C583" s="936">
        <v>39</v>
      </c>
      <c r="D583" s="937">
        <v>46148</v>
      </c>
      <c r="E583" s="937">
        <v>46197</v>
      </c>
      <c r="F583" s="937">
        <v>46148</v>
      </c>
      <c r="G583" s="937">
        <v>46197</v>
      </c>
      <c r="H583" s="938">
        <v>2838.4</v>
      </c>
      <c r="I583" s="938">
        <v>2838.4</v>
      </c>
      <c r="J583" s="938">
        <v>2838.4</v>
      </c>
      <c r="K583" s="940">
        <v>1</v>
      </c>
      <c r="L583" s="939">
        <v>1</v>
      </c>
      <c r="M583" s="936">
        <v>0</v>
      </c>
      <c r="N583" s="936">
        <v>0</v>
      </c>
      <c r="O583" s="936">
        <v>0</v>
      </c>
      <c r="P583" s="938" t="s">
        <v>364</v>
      </c>
      <c r="Q583" s="936">
        <v>1</v>
      </c>
      <c r="R583" s="936">
        <v>1</v>
      </c>
      <c r="S583" s="936">
        <v>0</v>
      </c>
      <c r="T583" s="936">
        <v>0</v>
      </c>
    </row>
    <row r="584" spans="1:20" outlineLevel="5">
      <c r="A584" s="936" t="s">
        <v>926</v>
      </c>
      <c r="B584" s="936" t="s">
        <v>3165</v>
      </c>
      <c r="C584" s="936">
        <v>39</v>
      </c>
      <c r="D584" s="937">
        <v>46148</v>
      </c>
      <c r="E584" s="937">
        <v>46197</v>
      </c>
      <c r="F584" s="937">
        <v>46148</v>
      </c>
      <c r="G584" s="937">
        <v>46197</v>
      </c>
      <c r="H584" s="938">
        <v>1071.1400000000001</v>
      </c>
      <c r="I584" s="938">
        <v>1071.1400000000001</v>
      </c>
      <c r="J584" s="938">
        <v>1071.1400000000001</v>
      </c>
      <c r="K584" s="939">
        <v>1</v>
      </c>
      <c r="L584" s="939">
        <v>1</v>
      </c>
      <c r="M584" s="938">
        <v>0</v>
      </c>
      <c r="N584" s="936">
        <v>0</v>
      </c>
      <c r="O584" s="936">
        <v>0</v>
      </c>
      <c r="P584" s="938" t="s">
        <v>364</v>
      </c>
      <c r="Q584" s="936">
        <v>1</v>
      </c>
      <c r="R584" s="936">
        <v>1</v>
      </c>
      <c r="S584" s="936">
        <v>0</v>
      </c>
      <c r="T584" s="936">
        <v>0</v>
      </c>
    </row>
    <row r="585" spans="1:20" outlineLevel="5">
      <c r="A585" s="936" t="s">
        <v>927</v>
      </c>
      <c r="B585" s="936" t="s">
        <v>3168</v>
      </c>
      <c r="C585" s="936">
        <v>39</v>
      </c>
      <c r="D585" s="937">
        <v>46148</v>
      </c>
      <c r="E585" s="937">
        <v>46197</v>
      </c>
      <c r="F585" s="937">
        <v>46148</v>
      </c>
      <c r="G585" s="937">
        <v>46197</v>
      </c>
      <c r="H585" s="938">
        <v>51550.02</v>
      </c>
      <c r="I585" s="938">
        <v>51550.02</v>
      </c>
      <c r="J585" s="938">
        <v>51550.02</v>
      </c>
      <c r="K585" s="940">
        <v>1</v>
      </c>
      <c r="L585" s="939">
        <v>1</v>
      </c>
      <c r="M585" s="936">
        <v>0</v>
      </c>
      <c r="N585" s="936">
        <v>0</v>
      </c>
      <c r="O585" s="936">
        <v>0</v>
      </c>
      <c r="P585" s="936" t="s">
        <v>364</v>
      </c>
      <c r="Q585" s="936">
        <v>1</v>
      </c>
      <c r="R585" s="936">
        <v>1</v>
      </c>
      <c r="S585" s="936">
        <v>0</v>
      </c>
      <c r="T585" s="936">
        <v>0</v>
      </c>
    </row>
    <row r="586" spans="1:20" outlineLevel="5">
      <c r="A586" s="936" t="s">
        <v>928</v>
      </c>
      <c r="B586" s="936" t="s">
        <v>3171</v>
      </c>
      <c r="C586" s="936">
        <v>39</v>
      </c>
      <c r="D586" s="937">
        <v>46148</v>
      </c>
      <c r="E586" s="937">
        <v>46197</v>
      </c>
      <c r="F586" s="937">
        <v>46148</v>
      </c>
      <c r="G586" s="937">
        <v>46197</v>
      </c>
      <c r="H586" s="938">
        <v>62370</v>
      </c>
      <c r="I586" s="938">
        <v>62370</v>
      </c>
      <c r="J586" s="938">
        <v>62370</v>
      </c>
      <c r="K586" s="939">
        <v>1</v>
      </c>
      <c r="L586" s="939">
        <v>1</v>
      </c>
      <c r="M586" s="938">
        <v>0</v>
      </c>
      <c r="N586" s="936">
        <v>0</v>
      </c>
      <c r="O586" s="936">
        <v>0</v>
      </c>
      <c r="P586" s="938" t="s">
        <v>364</v>
      </c>
      <c r="Q586" s="936">
        <v>1</v>
      </c>
      <c r="R586" s="936">
        <v>1</v>
      </c>
      <c r="S586" s="936">
        <v>0</v>
      </c>
      <c r="T586" s="936">
        <v>0</v>
      </c>
    </row>
    <row r="587" spans="1:20" outlineLevel="5">
      <c r="A587" s="936" t="s">
        <v>3163</v>
      </c>
      <c r="B587" s="936" t="s">
        <v>3164</v>
      </c>
      <c r="C587" s="936">
        <v>12</v>
      </c>
      <c r="D587" s="937">
        <v>46198</v>
      </c>
      <c r="E587" s="937">
        <v>46211</v>
      </c>
      <c r="F587" s="937">
        <v>46261</v>
      </c>
      <c r="G587" s="937"/>
      <c r="H587" s="938">
        <v>1892.27</v>
      </c>
      <c r="I587" s="937">
        <v>1135.3599999999999</v>
      </c>
      <c r="J587" s="938">
        <v>1892.27</v>
      </c>
      <c r="K587" s="940">
        <v>1</v>
      </c>
      <c r="L587" s="939">
        <v>0.6</v>
      </c>
      <c r="M587" s="936">
        <v>0</v>
      </c>
      <c r="N587" s="936">
        <v>0</v>
      </c>
      <c r="O587" s="936">
        <v>0</v>
      </c>
      <c r="P587" s="938" t="s">
        <v>364</v>
      </c>
      <c r="Q587" s="936">
        <v>1</v>
      </c>
      <c r="R587" s="936">
        <v>0</v>
      </c>
      <c r="S587" s="936">
        <v>1</v>
      </c>
      <c r="T587" s="936">
        <v>0</v>
      </c>
    </row>
    <row r="588" spans="1:20" outlineLevel="5">
      <c r="A588" s="936" t="s">
        <v>3166</v>
      </c>
      <c r="B588" s="936" t="s">
        <v>3167</v>
      </c>
      <c r="C588" s="936">
        <v>12</v>
      </c>
      <c r="D588" s="937">
        <v>46198</v>
      </c>
      <c r="E588" s="937">
        <v>46211</v>
      </c>
      <c r="F588" s="937">
        <v>46261</v>
      </c>
      <c r="G588" s="937"/>
      <c r="H588" s="938">
        <v>714.1</v>
      </c>
      <c r="I588" s="938">
        <v>499.87</v>
      </c>
      <c r="J588" s="938">
        <v>714.1</v>
      </c>
      <c r="K588" s="939">
        <v>1</v>
      </c>
      <c r="L588" s="939">
        <v>0.7</v>
      </c>
      <c r="M588" s="938">
        <v>0</v>
      </c>
      <c r="N588" s="936">
        <v>0</v>
      </c>
      <c r="O588" s="936">
        <v>0</v>
      </c>
      <c r="P588" s="938" t="s">
        <v>364</v>
      </c>
      <c r="Q588" s="936">
        <v>1</v>
      </c>
      <c r="R588" s="936">
        <v>0</v>
      </c>
      <c r="S588" s="936">
        <v>1</v>
      </c>
      <c r="T588" s="936">
        <v>0</v>
      </c>
    </row>
    <row r="589" spans="1:20" outlineLevel="5">
      <c r="A589" s="936" t="s">
        <v>3169</v>
      </c>
      <c r="B589" s="936" t="s">
        <v>3170</v>
      </c>
      <c r="C589" s="936">
        <v>12</v>
      </c>
      <c r="D589" s="937">
        <v>46198</v>
      </c>
      <c r="E589" s="937">
        <v>46211</v>
      </c>
      <c r="F589" s="937">
        <v>46261</v>
      </c>
      <c r="G589" s="937"/>
      <c r="H589" s="938">
        <v>34366.68</v>
      </c>
      <c r="I589" s="937">
        <v>24056.68</v>
      </c>
      <c r="J589" s="938">
        <v>34366.68</v>
      </c>
      <c r="K589" s="940">
        <v>1</v>
      </c>
      <c r="L589" s="939">
        <v>0.7</v>
      </c>
      <c r="M589" s="936">
        <v>0</v>
      </c>
      <c r="N589" s="936">
        <v>0</v>
      </c>
      <c r="O589" s="936">
        <v>0</v>
      </c>
      <c r="P589" s="938" t="s">
        <v>364</v>
      </c>
      <c r="Q589" s="936">
        <v>1</v>
      </c>
      <c r="R589" s="936">
        <v>0</v>
      </c>
      <c r="S589" s="936">
        <v>1</v>
      </c>
      <c r="T589" s="936">
        <v>0</v>
      </c>
    </row>
    <row r="590" spans="1:20" outlineLevel="5">
      <c r="A590" s="1000" t="s">
        <v>3172</v>
      </c>
      <c r="B590" s="1000" t="s">
        <v>3173</v>
      </c>
      <c r="C590" s="1000">
        <v>12</v>
      </c>
      <c r="D590" s="1001">
        <v>46198</v>
      </c>
      <c r="E590" s="1001">
        <v>46211</v>
      </c>
      <c r="F590" s="1001">
        <v>46261</v>
      </c>
      <c r="G590" s="1001"/>
      <c r="H590" s="1002">
        <v>41580</v>
      </c>
      <c r="I590" s="1002">
        <v>29106</v>
      </c>
      <c r="J590" s="1002">
        <v>41580</v>
      </c>
      <c r="K590" s="1004">
        <v>1</v>
      </c>
      <c r="L590" s="1004">
        <v>0.7</v>
      </c>
      <c r="M590" s="1002">
        <v>0</v>
      </c>
      <c r="N590" s="1000">
        <v>0</v>
      </c>
      <c r="O590" s="1000">
        <v>0</v>
      </c>
      <c r="P590" s="1002" t="s">
        <v>364</v>
      </c>
      <c r="Q590" s="1000">
        <v>1</v>
      </c>
      <c r="R590" s="1000">
        <v>0</v>
      </c>
      <c r="S590" s="1000">
        <v>1</v>
      </c>
      <c r="T590" s="1000">
        <v>0</v>
      </c>
    </row>
    <row r="591" spans="1:20" outlineLevel="4">
      <c r="A591" s="981" t="s">
        <v>627</v>
      </c>
      <c r="B591" s="981"/>
      <c r="C591" s="981">
        <v>50</v>
      </c>
      <c r="D591" s="982">
        <v>46093</v>
      </c>
      <c r="E591" s="982">
        <v>46155</v>
      </c>
      <c r="F591" s="982">
        <v>46093</v>
      </c>
      <c r="G591" s="982">
        <v>46155</v>
      </c>
      <c r="H591" s="983">
        <v>14485.23</v>
      </c>
      <c r="I591" s="983">
        <v>14485.23</v>
      </c>
      <c r="J591" s="983">
        <v>14485.23</v>
      </c>
      <c r="K591" s="984">
        <v>1</v>
      </c>
      <c r="L591" s="984">
        <v>1</v>
      </c>
      <c r="M591" s="983">
        <v>0</v>
      </c>
      <c r="N591" s="981">
        <v>0</v>
      </c>
      <c r="O591" s="981">
        <v>0</v>
      </c>
      <c r="P591" s="983"/>
      <c r="Q591" s="981">
        <v>5</v>
      </c>
      <c r="R591" s="981">
        <v>5</v>
      </c>
      <c r="S591" s="981">
        <v>0</v>
      </c>
      <c r="T591" s="981">
        <v>0</v>
      </c>
    </row>
    <row r="592" spans="1:20" outlineLevel="5">
      <c r="A592" s="936" t="s">
        <v>930</v>
      </c>
      <c r="B592" s="936" t="s">
        <v>682</v>
      </c>
      <c r="C592" s="936">
        <v>50</v>
      </c>
      <c r="D592" s="937">
        <v>46093</v>
      </c>
      <c r="E592" s="937">
        <v>46155</v>
      </c>
      <c r="F592" s="937">
        <v>46093</v>
      </c>
      <c r="G592" s="937">
        <v>46155</v>
      </c>
      <c r="H592" s="938">
        <v>4669.6499999999996</v>
      </c>
      <c r="I592" s="938">
        <v>4669.6499999999996</v>
      </c>
      <c r="J592" s="938">
        <v>4669.6499999999996</v>
      </c>
      <c r="K592" s="939">
        <v>1</v>
      </c>
      <c r="L592" s="939">
        <v>1</v>
      </c>
      <c r="M592" s="938">
        <v>0</v>
      </c>
      <c r="N592" s="936">
        <v>0</v>
      </c>
      <c r="O592" s="936">
        <v>0</v>
      </c>
      <c r="P592" s="938" t="s">
        <v>364</v>
      </c>
      <c r="Q592" s="936">
        <v>1</v>
      </c>
      <c r="R592" s="936">
        <v>1</v>
      </c>
      <c r="S592" s="936">
        <v>0</v>
      </c>
      <c r="T592" s="936">
        <v>0</v>
      </c>
    </row>
    <row r="593" spans="1:20" outlineLevel="5">
      <c r="A593" s="936" t="s">
        <v>929</v>
      </c>
      <c r="B593" s="936" t="s">
        <v>680</v>
      </c>
      <c r="C593" s="936">
        <v>18</v>
      </c>
      <c r="D593" s="937">
        <v>46135</v>
      </c>
      <c r="E593" s="937">
        <v>46155</v>
      </c>
      <c r="F593" s="937">
        <v>46135</v>
      </c>
      <c r="G593" s="937">
        <v>46155</v>
      </c>
      <c r="H593" s="938">
        <v>4291.38</v>
      </c>
      <c r="I593" s="938">
        <v>4291.38</v>
      </c>
      <c r="J593" s="938">
        <v>4291.38</v>
      </c>
      <c r="K593" s="939">
        <v>1</v>
      </c>
      <c r="L593" s="939">
        <v>1</v>
      </c>
      <c r="M593" s="938">
        <v>0</v>
      </c>
      <c r="N593" s="936">
        <v>0</v>
      </c>
      <c r="O593" s="936">
        <v>0</v>
      </c>
      <c r="P593" s="938" t="s">
        <v>364</v>
      </c>
      <c r="Q593" s="936">
        <v>1</v>
      </c>
      <c r="R593" s="936">
        <v>1</v>
      </c>
      <c r="S593" s="936">
        <v>0</v>
      </c>
      <c r="T593" s="936">
        <v>0</v>
      </c>
    </row>
    <row r="594" spans="1:20" outlineLevel="5">
      <c r="A594" s="936" t="s">
        <v>931</v>
      </c>
      <c r="B594" s="936" t="s">
        <v>684</v>
      </c>
      <c r="C594" s="936">
        <v>18</v>
      </c>
      <c r="D594" s="937">
        <v>46135</v>
      </c>
      <c r="E594" s="937">
        <v>46155</v>
      </c>
      <c r="F594" s="937">
        <v>46135</v>
      </c>
      <c r="G594" s="937">
        <v>46155</v>
      </c>
      <c r="H594" s="938">
        <v>1058.4000000000001</v>
      </c>
      <c r="I594" s="938">
        <v>1058.4000000000001</v>
      </c>
      <c r="J594" s="938">
        <v>1058.4000000000001</v>
      </c>
      <c r="K594" s="939">
        <v>1</v>
      </c>
      <c r="L594" s="939">
        <v>1</v>
      </c>
      <c r="M594" s="938">
        <v>0</v>
      </c>
      <c r="N594" s="936">
        <v>0</v>
      </c>
      <c r="O594" s="936">
        <v>0</v>
      </c>
      <c r="P594" s="938" t="s">
        <v>364</v>
      </c>
      <c r="Q594" s="936">
        <v>1</v>
      </c>
      <c r="R594" s="936">
        <v>1</v>
      </c>
      <c r="S594" s="936">
        <v>0</v>
      </c>
      <c r="T594" s="936">
        <v>0</v>
      </c>
    </row>
    <row r="595" spans="1:20" outlineLevel="5">
      <c r="A595" s="936" t="s">
        <v>932</v>
      </c>
      <c r="B595" s="936" t="s">
        <v>686</v>
      </c>
      <c r="C595" s="936">
        <v>18</v>
      </c>
      <c r="D595" s="937">
        <v>46135</v>
      </c>
      <c r="E595" s="937">
        <v>46155</v>
      </c>
      <c r="F595" s="937">
        <v>46135</v>
      </c>
      <c r="G595" s="937">
        <v>46155</v>
      </c>
      <c r="H595" s="938">
        <v>1117.8</v>
      </c>
      <c r="I595" s="938">
        <v>1117.8</v>
      </c>
      <c r="J595" s="938">
        <v>1117.8</v>
      </c>
      <c r="K595" s="939">
        <v>1</v>
      </c>
      <c r="L595" s="939">
        <v>1</v>
      </c>
      <c r="M595" s="938">
        <v>0</v>
      </c>
      <c r="N595" s="936">
        <v>0</v>
      </c>
      <c r="O595" s="936">
        <v>0</v>
      </c>
      <c r="P595" s="938" t="s">
        <v>364</v>
      </c>
      <c r="Q595" s="936">
        <v>1</v>
      </c>
      <c r="R595" s="936">
        <v>1</v>
      </c>
      <c r="S595" s="936">
        <v>0</v>
      </c>
      <c r="T595" s="936">
        <v>0</v>
      </c>
    </row>
    <row r="596" spans="1:20" outlineLevel="5">
      <c r="A596" s="1000" t="s">
        <v>933</v>
      </c>
      <c r="B596" s="1000" t="s">
        <v>688</v>
      </c>
      <c r="C596" s="1000">
        <v>18</v>
      </c>
      <c r="D596" s="1001">
        <v>46135</v>
      </c>
      <c r="E596" s="1001">
        <v>46155</v>
      </c>
      <c r="F596" s="1001">
        <v>46135</v>
      </c>
      <c r="G596" s="1001">
        <v>46155</v>
      </c>
      <c r="H596" s="1002">
        <v>3348</v>
      </c>
      <c r="I596" s="1002">
        <v>3348</v>
      </c>
      <c r="J596" s="1002">
        <v>3348</v>
      </c>
      <c r="K596" s="1004">
        <v>1</v>
      </c>
      <c r="L596" s="1004">
        <v>1</v>
      </c>
      <c r="M596" s="1002">
        <v>0</v>
      </c>
      <c r="N596" s="1000">
        <v>0</v>
      </c>
      <c r="O596" s="1000">
        <v>0</v>
      </c>
      <c r="P596" s="1002" t="s">
        <v>364</v>
      </c>
      <c r="Q596" s="1000">
        <v>1</v>
      </c>
      <c r="R596" s="1000">
        <v>1</v>
      </c>
      <c r="S596" s="1000">
        <v>0</v>
      </c>
      <c r="T596" s="1000">
        <v>0</v>
      </c>
    </row>
    <row r="597" spans="1:20" outlineLevel="4">
      <c r="A597" s="981" t="s">
        <v>689</v>
      </c>
      <c r="B597" s="981"/>
      <c r="C597" s="981">
        <v>7</v>
      </c>
      <c r="D597" s="982">
        <v>46148</v>
      </c>
      <c r="E597" s="982">
        <v>46155</v>
      </c>
      <c r="F597" s="982">
        <v>46148</v>
      </c>
      <c r="G597" s="982">
        <v>46155</v>
      </c>
      <c r="H597" s="983">
        <v>71383.95</v>
      </c>
      <c r="I597" s="983">
        <v>71383.95</v>
      </c>
      <c r="J597" s="983">
        <v>71383.95</v>
      </c>
      <c r="K597" s="984">
        <v>1</v>
      </c>
      <c r="L597" s="984">
        <v>1</v>
      </c>
      <c r="M597" s="983">
        <v>0</v>
      </c>
      <c r="N597" s="981">
        <v>0</v>
      </c>
      <c r="O597" s="981">
        <v>0</v>
      </c>
      <c r="P597" s="983"/>
      <c r="Q597" s="981">
        <v>12</v>
      </c>
      <c r="R597" s="981">
        <v>12</v>
      </c>
      <c r="S597" s="981">
        <v>0</v>
      </c>
      <c r="T597" s="981">
        <v>0</v>
      </c>
    </row>
    <row r="598" spans="1:20" outlineLevel="5">
      <c r="A598" s="936" t="s">
        <v>934</v>
      </c>
      <c r="B598" s="936" t="s">
        <v>691</v>
      </c>
      <c r="C598" s="936">
        <v>7</v>
      </c>
      <c r="D598" s="937">
        <v>46148</v>
      </c>
      <c r="E598" s="937">
        <v>46155</v>
      </c>
      <c r="F598" s="937">
        <v>46148</v>
      </c>
      <c r="G598" s="937">
        <v>46155</v>
      </c>
      <c r="H598" s="938">
        <v>5147.55</v>
      </c>
      <c r="I598" s="938">
        <v>5147.55</v>
      </c>
      <c r="J598" s="938">
        <v>5147.55</v>
      </c>
      <c r="K598" s="939">
        <v>1</v>
      </c>
      <c r="L598" s="939">
        <v>1</v>
      </c>
      <c r="M598" s="938">
        <v>0</v>
      </c>
      <c r="N598" s="936">
        <v>0</v>
      </c>
      <c r="O598" s="936">
        <v>0</v>
      </c>
      <c r="P598" s="938" t="s">
        <v>364</v>
      </c>
      <c r="Q598" s="936">
        <v>1</v>
      </c>
      <c r="R598" s="936">
        <v>1</v>
      </c>
      <c r="S598" s="936">
        <v>0</v>
      </c>
      <c r="T598" s="936">
        <v>0</v>
      </c>
    </row>
    <row r="599" spans="1:20" outlineLevel="5">
      <c r="A599" s="936" t="s">
        <v>938</v>
      </c>
      <c r="B599" s="936" t="s">
        <v>699</v>
      </c>
      <c r="C599" s="936">
        <v>7</v>
      </c>
      <c r="D599" s="937">
        <v>46148</v>
      </c>
      <c r="E599" s="937">
        <v>46155</v>
      </c>
      <c r="F599" s="937">
        <v>46148</v>
      </c>
      <c r="G599" s="937">
        <v>46155</v>
      </c>
      <c r="H599" s="938">
        <v>4819.5</v>
      </c>
      <c r="I599" s="938">
        <v>4819.5</v>
      </c>
      <c r="J599" s="938">
        <v>4819.5</v>
      </c>
      <c r="K599" s="939">
        <v>1</v>
      </c>
      <c r="L599" s="939">
        <v>1</v>
      </c>
      <c r="M599" s="938">
        <v>0</v>
      </c>
      <c r="N599" s="936">
        <v>0</v>
      </c>
      <c r="O599" s="936">
        <v>0</v>
      </c>
      <c r="P599" s="938" t="s">
        <v>364</v>
      </c>
      <c r="Q599" s="936">
        <v>1</v>
      </c>
      <c r="R599" s="936">
        <v>1</v>
      </c>
      <c r="S599" s="936">
        <v>0</v>
      </c>
      <c r="T599" s="936">
        <v>0</v>
      </c>
    </row>
    <row r="600" spans="1:20" outlineLevel="5">
      <c r="A600" s="936" t="s">
        <v>939</v>
      </c>
      <c r="B600" s="936" t="s">
        <v>701</v>
      </c>
      <c r="C600" s="936">
        <v>7</v>
      </c>
      <c r="D600" s="937">
        <v>46148</v>
      </c>
      <c r="E600" s="937">
        <v>46155</v>
      </c>
      <c r="F600" s="937">
        <v>46148</v>
      </c>
      <c r="G600" s="937">
        <v>46155</v>
      </c>
      <c r="H600" s="938">
        <v>1000.62</v>
      </c>
      <c r="I600" s="938">
        <v>1000.62</v>
      </c>
      <c r="J600" s="938">
        <v>1000.62</v>
      </c>
      <c r="K600" s="939">
        <v>1</v>
      </c>
      <c r="L600" s="939">
        <v>1</v>
      </c>
      <c r="M600" s="938">
        <v>0</v>
      </c>
      <c r="N600" s="936">
        <v>0</v>
      </c>
      <c r="O600" s="936">
        <v>0</v>
      </c>
      <c r="P600" s="938" t="s">
        <v>364</v>
      </c>
      <c r="Q600" s="936">
        <v>1</v>
      </c>
      <c r="R600" s="936">
        <v>1</v>
      </c>
      <c r="S600" s="936">
        <v>0</v>
      </c>
      <c r="T600" s="936">
        <v>0</v>
      </c>
    </row>
    <row r="601" spans="1:20" outlineLevel="5">
      <c r="A601" s="936" t="s">
        <v>940</v>
      </c>
      <c r="B601" s="936" t="s">
        <v>703</v>
      </c>
      <c r="C601" s="936">
        <v>7</v>
      </c>
      <c r="D601" s="937">
        <v>46148</v>
      </c>
      <c r="E601" s="937">
        <v>46155</v>
      </c>
      <c r="F601" s="937">
        <v>46148</v>
      </c>
      <c r="G601" s="937">
        <v>46155</v>
      </c>
      <c r="H601" s="938">
        <v>1992.33</v>
      </c>
      <c r="I601" s="938">
        <v>1992.33</v>
      </c>
      <c r="J601" s="938">
        <v>1992.33</v>
      </c>
      <c r="K601" s="939">
        <v>1</v>
      </c>
      <c r="L601" s="939">
        <v>1</v>
      </c>
      <c r="M601" s="938">
        <v>0</v>
      </c>
      <c r="N601" s="936">
        <v>0</v>
      </c>
      <c r="O601" s="936">
        <v>0</v>
      </c>
      <c r="P601" s="938" t="s">
        <v>364</v>
      </c>
      <c r="Q601" s="936">
        <v>1</v>
      </c>
      <c r="R601" s="936">
        <v>1</v>
      </c>
      <c r="S601" s="936">
        <v>0</v>
      </c>
      <c r="T601" s="936">
        <v>0</v>
      </c>
    </row>
    <row r="602" spans="1:20" outlineLevel="5">
      <c r="A602" s="936" t="s">
        <v>941</v>
      </c>
      <c r="B602" s="936" t="s">
        <v>705</v>
      </c>
      <c r="C602" s="936">
        <v>7</v>
      </c>
      <c r="D602" s="937">
        <v>46148</v>
      </c>
      <c r="E602" s="937">
        <v>46155</v>
      </c>
      <c r="F602" s="937">
        <v>46148</v>
      </c>
      <c r="G602" s="937">
        <v>46155</v>
      </c>
      <c r="H602" s="938">
        <v>1331.1</v>
      </c>
      <c r="I602" s="938">
        <v>1331.1</v>
      </c>
      <c r="J602" s="938">
        <v>1331.1</v>
      </c>
      <c r="K602" s="939">
        <v>1</v>
      </c>
      <c r="L602" s="939">
        <v>1</v>
      </c>
      <c r="M602" s="938">
        <v>0</v>
      </c>
      <c r="N602" s="936">
        <v>0</v>
      </c>
      <c r="O602" s="936">
        <v>0</v>
      </c>
      <c r="P602" s="938" t="s">
        <v>364</v>
      </c>
      <c r="Q602" s="936">
        <v>1</v>
      </c>
      <c r="R602" s="936">
        <v>1</v>
      </c>
      <c r="S602" s="936">
        <v>0</v>
      </c>
      <c r="T602" s="936">
        <v>0</v>
      </c>
    </row>
    <row r="603" spans="1:20" outlineLevel="5">
      <c r="A603" s="936" t="s">
        <v>942</v>
      </c>
      <c r="B603" s="936" t="s">
        <v>707</v>
      </c>
      <c r="C603" s="936">
        <v>7</v>
      </c>
      <c r="D603" s="937">
        <v>46148</v>
      </c>
      <c r="E603" s="937">
        <v>46155</v>
      </c>
      <c r="F603" s="937">
        <v>46148</v>
      </c>
      <c r="G603" s="937">
        <v>46155</v>
      </c>
      <c r="H603" s="938">
        <v>16669.8</v>
      </c>
      <c r="I603" s="938">
        <v>16669.8</v>
      </c>
      <c r="J603" s="938">
        <v>16669.8</v>
      </c>
      <c r="K603" s="939">
        <v>1</v>
      </c>
      <c r="L603" s="939">
        <v>1</v>
      </c>
      <c r="M603" s="938">
        <v>0</v>
      </c>
      <c r="N603" s="936">
        <v>0</v>
      </c>
      <c r="O603" s="936">
        <v>0</v>
      </c>
      <c r="P603" s="938" t="s">
        <v>364</v>
      </c>
      <c r="Q603" s="936">
        <v>1</v>
      </c>
      <c r="R603" s="936">
        <v>1</v>
      </c>
      <c r="S603" s="936">
        <v>0</v>
      </c>
      <c r="T603" s="936">
        <v>0</v>
      </c>
    </row>
    <row r="604" spans="1:20" outlineLevel="5">
      <c r="A604" s="936" t="s">
        <v>943</v>
      </c>
      <c r="B604" s="936" t="s">
        <v>709</v>
      </c>
      <c r="C604" s="936">
        <v>7</v>
      </c>
      <c r="D604" s="937">
        <v>46148</v>
      </c>
      <c r="E604" s="937">
        <v>46155</v>
      </c>
      <c r="F604" s="937">
        <v>46148</v>
      </c>
      <c r="G604" s="937">
        <v>46155</v>
      </c>
      <c r="H604" s="938">
        <v>0</v>
      </c>
      <c r="I604" s="938">
        <v>0</v>
      </c>
      <c r="J604" s="938">
        <v>0</v>
      </c>
      <c r="K604" s="939">
        <v>1</v>
      </c>
      <c r="L604" s="939">
        <v>1</v>
      </c>
      <c r="M604" s="938">
        <v>0</v>
      </c>
      <c r="N604" s="936">
        <v>0</v>
      </c>
      <c r="O604" s="936">
        <v>0</v>
      </c>
      <c r="P604" s="938" t="s">
        <v>364</v>
      </c>
      <c r="Q604" s="936">
        <v>1</v>
      </c>
      <c r="R604" s="936">
        <v>1</v>
      </c>
      <c r="S604" s="936">
        <v>0</v>
      </c>
      <c r="T604" s="936">
        <v>0</v>
      </c>
    </row>
    <row r="605" spans="1:20" outlineLevel="5">
      <c r="A605" s="936" t="s">
        <v>944</v>
      </c>
      <c r="B605" s="936" t="s">
        <v>711</v>
      </c>
      <c r="C605" s="936">
        <v>7</v>
      </c>
      <c r="D605" s="937">
        <v>46148</v>
      </c>
      <c r="E605" s="937">
        <v>46155</v>
      </c>
      <c r="F605" s="937">
        <v>46148</v>
      </c>
      <c r="G605" s="937">
        <v>46155</v>
      </c>
      <c r="H605" s="938">
        <v>12063.6</v>
      </c>
      <c r="I605" s="938">
        <v>12063.6</v>
      </c>
      <c r="J605" s="938">
        <v>12063.6</v>
      </c>
      <c r="K605" s="939">
        <v>1</v>
      </c>
      <c r="L605" s="939">
        <v>1</v>
      </c>
      <c r="M605" s="938">
        <v>0</v>
      </c>
      <c r="N605" s="936">
        <v>0</v>
      </c>
      <c r="O605" s="936">
        <v>0</v>
      </c>
      <c r="P605" s="938" t="s">
        <v>364</v>
      </c>
      <c r="Q605" s="936">
        <v>1</v>
      </c>
      <c r="R605" s="936">
        <v>1</v>
      </c>
      <c r="S605" s="936">
        <v>0</v>
      </c>
      <c r="T605" s="936">
        <v>0</v>
      </c>
    </row>
    <row r="606" spans="1:20" outlineLevel="5">
      <c r="A606" s="936" t="s">
        <v>945</v>
      </c>
      <c r="B606" s="936" t="s">
        <v>713</v>
      </c>
      <c r="C606" s="936">
        <v>7</v>
      </c>
      <c r="D606" s="937">
        <v>46148</v>
      </c>
      <c r="E606" s="937">
        <v>46155</v>
      </c>
      <c r="F606" s="937">
        <v>46148</v>
      </c>
      <c r="G606" s="937">
        <v>46155</v>
      </c>
      <c r="H606" s="938">
        <v>1398.6</v>
      </c>
      <c r="I606" s="938">
        <v>1398.6</v>
      </c>
      <c r="J606" s="938">
        <v>1398.6</v>
      </c>
      <c r="K606" s="939">
        <v>1</v>
      </c>
      <c r="L606" s="939">
        <v>1</v>
      </c>
      <c r="M606" s="936">
        <v>0</v>
      </c>
      <c r="N606" s="936">
        <v>0</v>
      </c>
      <c r="O606" s="936">
        <v>0</v>
      </c>
      <c r="P606" s="936" t="s">
        <v>364</v>
      </c>
      <c r="Q606" s="936">
        <v>1</v>
      </c>
      <c r="R606" s="936">
        <v>1</v>
      </c>
      <c r="S606" s="936">
        <v>0</v>
      </c>
      <c r="T606" s="936">
        <v>0</v>
      </c>
    </row>
    <row r="607" spans="1:20" outlineLevel="5">
      <c r="A607" s="936" t="s">
        <v>935</v>
      </c>
      <c r="B607" s="936" t="s">
        <v>693</v>
      </c>
      <c r="C607" s="936">
        <v>7</v>
      </c>
      <c r="D607" s="937">
        <v>46148</v>
      </c>
      <c r="E607" s="937">
        <v>46155</v>
      </c>
      <c r="F607" s="937">
        <v>46148</v>
      </c>
      <c r="G607" s="937">
        <v>46155</v>
      </c>
      <c r="H607" s="938">
        <v>1697.22</v>
      </c>
      <c r="I607" s="938">
        <v>1697.22</v>
      </c>
      <c r="J607" s="938">
        <v>1697.22</v>
      </c>
      <c r="K607" s="939">
        <v>1</v>
      </c>
      <c r="L607" s="939">
        <v>1</v>
      </c>
      <c r="M607" s="938">
        <v>0</v>
      </c>
      <c r="N607" s="936">
        <v>0</v>
      </c>
      <c r="O607" s="936">
        <v>0</v>
      </c>
      <c r="P607" s="938" t="s">
        <v>364</v>
      </c>
      <c r="Q607" s="936">
        <v>1</v>
      </c>
      <c r="R607" s="936">
        <v>1</v>
      </c>
      <c r="S607" s="936">
        <v>0</v>
      </c>
      <c r="T607" s="936">
        <v>0</v>
      </c>
    </row>
    <row r="608" spans="1:20" outlineLevel="5">
      <c r="A608" s="936" t="s">
        <v>936</v>
      </c>
      <c r="B608" s="936" t="s">
        <v>695</v>
      </c>
      <c r="C608" s="936">
        <v>7</v>
      </c>
      <c r="D608" s="937">
        <v>46148</v>
      </c>
      <c r="E608" s="937">
        <v>46155</v>
      </c>
      <c r="F608" s="937">
        <v>46148</v>
      </c>
      <c r="G608" s="937">
        <v>46155</v>
      </c>
      <c r="H608" s="938">
        <v>20365.830000000002</v>
      </c>
      <c r="I608" s="938">
        <v>20365.830000000002</v>
      </c>
      <c r="J608" s="938">
        <v>20365.830000000002</v>
      </c>
      <c r="K608" s="939">
        <v>1</v>
      </c>
      <c r="L608" s="939">
        <v>1</v>
      </c>
      <c r="M608" s="938">
        <v>0</v>
      </c>
      <c r="N608" s="936">
        <v>0</v>
      </c>
      <c r="O608" s="936">
        <v>0</v>
      </c>
      <c r="P608" s="938" t="s">
        <v>364</v>
      </c>
      <c r="Q608" s="936">
        <v>1</v>
      </c>
      <c r="R608" s="936">
        <v>1</v>
      </c>
      <c r="S608" s="936">
        <v>0</v>
      </c>
      <c r="T608" s="936">
        <v>0</v>
      </c>
    </row>
    <row r="609" spans="1:20" outlineLevel="5">
      <c r="A609" s="1000" t="s">
        <v>937</v>
      </c>
      <c r="B609" s="1000" t="s">
        <v>697</v>
      </c>
      <c r="C609" s="1000">
        <v>7</v>
      </c>
      <c r="D609" s="1001">
        <v>46148</v>
      </c>
      <c r="E609" s="1001">
        <v>46155</v>
      </c>
      <c r="F609" s="1001">
        <v>46148</v>
      </c>
      <c r="G609" s="1001">
        <v>46155</v>
      </c>
      <c r="H609" s="1002">
        <v>4897.8</v>
      </c>
      <c r="I609" s="1002">
        <v>4897.8</v>
      </c>
      <c r="J609" s="1002">
        <v>4897.8</v>
      </c>
      <c r="K609" s="1003">
        <v>1</v>
      </c>
      <c r="L609" s="1004">
        <v>1</v>
      </c>
      <c r="M609" s="1002">
        <v>0</v>
      </c>
      <c r="N609" s="1000">
        <v>0</v>
      </c>
      <c r="O609" s="1000">
        <v>0</v>
      </c>
      <c r="P609" s="1002" t="s">
        <v>364</v>
      </c>
      <c r="Q609" s="1000">
        <v>1</v>
      </c>
      <c r="R609" s="1000">
        <v>1</v>
      </c>
      <c r="S609" s="1000">
        <v>0</v>
      </c>
      <c r="T609" s="1000">
        <v>0</v>
      </c>
    </row>
    <row r="610" spans="1:20" outlineLevel="4">
      <c r="A610" s="981" t="s">
        <v>630</v>
      </c>
      <c r="B610" s="981"/>
      <c r="C610" s="981">
        <v>51</v>
      </c>
      <c r="D610" s="982">
        <v>46148</v>
      </c>
      <c r="E610" s="982">
        <v>46211</v>
      </c>
      <c r="F610" s="982">
        <v>46148</v>
      </c>
      <c r="G610" s="982"/>
      <c r="H610" s="983">
        <v>4310.01</v>
      </c>
      <c r="I610" s="983">
        <v>3792.81</v>
      </c>
      <c r="J610" s="983">
        <v>4310.01</v>
      </c>
      <c r="K610" s="984">
        <v>1</v>
      </c>
      <c r="L610" s="984">
        <v>0.88</v>
      </c>
      <c r="M610" s="983">
        <v>0</v>
      </c>
      <c r="N610" s="981">
        <v>0</v>
      </c>
      <c r="O610" s="981">
        <v>0</v>
      </c>
      <c r="P610" s="983"/>
      <c r="Q610" s="981">
        <v>6</v>
      </c>
      <c r="R610" s="981">
        <v>3</v>
      </c>
      <c r="S610" s="981">
        <v>3</v>
      </c>
      <c r="T610" s="981">
        <v>0</v>
      </c>
    </row>
    <row r="611" spans="1:20" outlineLevel="5">
      <c r="A611" s="936" t="s">
        <v>946</v>
      </c>
      <c r="B611" s="936" t="s">
        <v>3174</v>
      </c>
      <c r="C611" s="936">
        <v>39</v>
      </c>
      <c r="D611" s="937">
        <v>46148</v>
      </c>
      <c r="E611" s="937">
        <v>46197</v>
      </c>
      <c r="F611" s="937">
        <v>46148</v>
      </c>
      <c r="G611" s="937">
        <v>46197</v>
      </c>
      <c r="H611" s="937">
        <v>1954.04</v>
      </c>
      <c r="I611" s="937">
        <v>1954.04</v>
      </c>
      <c r="J611" s="938">
        <v>1954.04</v>
      </c>
      <c r="K611" s="940">
        <v>1</v>
      </c>
      <c r="L611" s="939">
        <v>1</v>
      </c>
      <c r="M611" s="936">
        <v>0</v>
      </c>
      <c r="N611" s="936">
        <v>0</v>
      </c>
      <c r="O611" s="936">
        <v>0</v>
      </c>
      <c r="P611" s="938" t="s">
        <v>364</v>
      </c>
      <c r="Q611" s="936">
        <v>1</v>
      </c>
      <c r="R611" s="936">
        <v>1</v>
      </c>
      <c r="S611" s="936">
        <v>0</v>
      </c>
      <c r="T611" s="936">
        <v>0</v>
      </c>
    </row>
    <row r="612" spans="1:20" outlineLevel="5">
      <c r="A612" s="936" t="s">
        <v>947</v>
      </c>
      <c r="B612" s="936" t="s">
        <v>3177</v>
      </c>
      <c r="C612" s="936">
        <v>39</v>
      </c>
      <c r="D612" s="937">
        <v>46148</v>
      </c>
      <c r="E612" s="937">
        <v>46197</v>
      </c>
      <c r="F612" s="937">
        <v>46148</v>
      </c>
      <c r="G612" s="937">
        <v>46197</v>
      </c>
      <c r="H612" s="937">
        <v>169.13</v>
      </c>
      <c r="I612" s="936">
        <v>169.13</v>
      </c>
      <c r="J612" s="936">
        <v>169.13</v>
      </c>
      <c r="K612" s="939">
        <v>1</v>
      </c>
      <c r="L612" s="939">
        <v>1</v>
      </c>
      <c r="M612" s="936">
        <v>0</v>
      </c>
      <c r="N612" s="936">
        <v>0</v>
      </c>
      <c r="O612" s="936">
        <v>0</v>
      </c>
      <c r="P612" s="936" t="s">
        <v>364</v>
      </c>
      <c r="Q612" s="936">
        <v>1</v>
      </c>
      <c r="R612" s="936">
        <v>1</v>
      </c>
      <c r="S612" s="936">
        <v>0</v>
      </c>
      <c r="T612" s="936">
        <v>0</v>
      </c>
    </row>
    <row r="613" spans="1:20" outlineLevel="5">
      <c r="A613" s="936" t="s">
        <v>948</v>
      </c>
      <c r="B613" s="936" t="s">
        <v>3180</v>
      </c>
      <c r="C613" s="936">
        <v>39</v>
      </c>
      <c r="D613" s="937">
        <v>46148</v>
      </c>
      <c r="E613" s="937">
        <v>46197</v>
      </c>
      <c r="F613" s="937">
        <v>46148</v>
      </c>
      <c r="G613" s="937">
        <v>46197</v>
      </c>
      <c r="H613" s="938">
        <v>462.83</v>
      </c>
      <c r="I613" s="938">
        <v>462.83</v>
      </c>
      <c r="J613" s="938">
        <v>462.83</v>
      </c>
      <c r="K613" s="940">
        <v>1</v>
      </c>
      <c r="L613" s="939">
        <v>1</v>
      </c>
      <c r="M613" s="936">
        <v>0</v>
      </c>
      <c r="N613" s="936">
        <v>0</v>
      </c>
      <c r="O613" s="936">
        <v>0</v>
      </c>
      <c r="P613" s="936" t="s">
        <v>364</v>
      </c>
      <c r="Q613" s="936">
        <v>1</v>
      </c>
      <c r="R613" s="936">
        <v>1</v>
      </c>
      <c r="S613" s="936">
        <v>0</v>
      </c>
      <c r="T613" s="936">
        <v>0</v>
      </c>
    </row>
    <row r="614" spans="1:20" outlineLevel="5">
      <c r="A614" s="936" t="s">
        <v>3175</v>
      </c>
      <c r="B614" s="936" t="s">
        <v>3176</v>
      </c>
      <c r="C614" s="936">
        <v>12</v>
      </c>
      <c r="D614" s="937">
        <v>46198</v>
      </c>
      <c r="E614" s="937">
        <v>46211</v>
      </c>
      <c r="F614" s="937">
        <v>46291</v>
      </c>
      <c r="G614" s="937"/>
      <c r="H614" s="937">
        <v>1302.7</v>
      </c>
      <c r="I614" s="936">
        <v>911.89</v>
      </c>
      <c r="J614" s="936">
        <v>1302.7</v>
      </c>
      <c r="K614" s="939">
        <v>1</v>
      </c>
      <c r="L614" s="939">
        <v>0.7</v>
      </c>
      <c r="M614" s="936">
        <v>0</v>
      </c>
      <c r="N614" s="936">
        <v>0</v>
      </c>
      <c r="O614" s="936">
        <v>0</v>
      </c>
      <c r="P614" s="936" t="s">
        <v>364</v>
      </c>
      <c r="Q614" s="936">
        <v>1</v>
      </c>
      <c r="R614" s="936">
        <v>0</v>
      </c>
      <c r="S614" s="936">
        <v>1</v>
      </c>
      <c r="T614" s="936">
        <v>0</v>
      </c>
    </row>
    <row r="615" spans="1:20" outlineLevel="5">
      <c r="A615" s="936" t="s">
        <v>3178</v>
      </c>
      <c r="B615" s="936" t="s">
        <v>3179</v>
      </c>
      <c r="C615" s="936">
        <v>12</v>
      </c>
      <c r="D615" s="937">
        <v>46198</v>
      </c>
      <c r="E615" s="937">
        <v>46211</v>
      </c>
      <c r="F615" s="936">
        <v>46291</v>
      </c>
      <c r="G615" s="937"/>
      <c r="H615" s="937">
        <v>112.75</v>
      </c>
      <c r="I615" s="937">
        <v>78.930000000000007</v>
      </c>
      <c r="J615" s="937">
        <v>112.75</v>
      </c>
      <c r="K615" s="940">
        <v>1</v>
      </c>
      <c r="L615" s="939">
        <v>0.7</v>
      </c>
      <c r="M615" s="936">
        <v>0</v>
      </c>
      <c r="N615" s="936">
        <v>0</v>
      </c>
      <c r="O615" s="936">
        <v>0</v>
      </c>
      <c r="P615" s="936" t="s">
        <v>364</v>
      </c>
      <c r="Q615" s="936">
        <v>1</v>
      </c>
      <c r="R615" s="936">
        <v>0</v>
      </c>
      <c r="S615" s="936">
        <v>1</v>
      </c>
      <c r="T615" s="936">
        <v>0</v>
      </c>
    </row>
    <row r="616" spans="1:20" outlineLevel="5">
      <c r="A616" s="1000" t="s">
        <v>3181</v>
      </c>
      <c r="B616" s="1000" t="s">
        <v>3182</v>
      </c>
      <c r="C616" s="1000">
        <v>12</v>
      </c>
      <c r="D616" s="1001">
        <v>46198</v>
      </c>
      <c r="E616" s="1001">
        <v>46211</v>
      </c>
      <c r="F616" s="1001">
        <v>46291</v>
      </c>
      <c r="G616" s="1001"/>
      <c r="H616" s="1002">
        <v>308.56</v>
      </c>
      <c r="I616" s="1002">
        <v>215.99</v>
      </c>
      <c r="J616" s="1002">
        <v>308.56</v>
      </c>
      <c r="K616" s="1003">
        <v>1</v>
      </c>
      <c r="L616" s="1004">
        <v>0.7</v>
      </c>
      <c r="M616" s="1002">
        <v>0</v>
      </c>
      <c r="N616" s="1000">
        <v>0</v>
      </c>
      <c r="O616" s="1000">
        <v>0</v>
      </c>
      <c r="P616" s="1002" t="s">
        <v>364</v>
      </c>
      <c r="Q616" s="1000">
        <v>1</v>
      </c>
      <c r="R616" s="1000">
        <v>0</v>
      </c>
      <c r="S616" s="1000">
        <v>1</v>
      </c>
      <c r="T616" s="1000">
        <v>0</v>
      </c>
    </row>
    <row r="617" spans="1:20" outlineLevel="4">
      <c r="A617" s="981" t="s">
        <v>720</v>
      </c>
      <c r="B617" s="981"/>
      <c r="C617" s="981">
        <v>51</v>
      </c>
      <c r="D617" s="982">
        <v>46148</v>
      </c>
      <c r="E617" s="982">
        <v>46211</v>
      </c>
      <c r="F617" s="982">
        <v>46148</v>
      </c>
      <c r="G617" s="982">
        <v>46297</v>
      </c>
      <c r="H617" s="983">
        <v>5457.24</v>
      </c>
      <c r="I617" s="983">
        <v>5457.24</v>
      </c>
      <c r="J617" s="983">
        <v>5457.24</v>
      </c>
      <c r="K617" s="984">
        <v>1</v>
      </c>
      <c r="L617" s="984">
        <v>1</v>
      </c>
      <c r="M617" s="983">
        <v>0</v>
      </c>
      <c r="N617" s="981">
        <v>0</v>
      </c>
      <c r="O617" s="981">
        <v>0</v>
      </c>
      <c r="P617" s="983"/>
      <c r="Q617" s="981">
        <v>8</v>
      </c>
      <c r="R617" s="981">
        <v>8</v>
      </c>
      <c r="S617" s="981">
        <v>0</v>
      </c>
      <c r="T617" s="981">
        <v>0</v>
      </c>
    </row>
    <row r="618" spans="1:20" outlineLevel="5">
      <c r="A618" s="936" t="s">
        <v>949</v>
      </c>
      <c r="B618" s="936" t="s">
        <v>3183</v>
      </c>
      <c r="C618" s="936">
        <v>39</v>
      </c>
      <c r="D618" s="937">
        <v>46148</v>
      </c>
      <c r="E618" s="937">
        <v>46197</v>
      </c>
      <c r="F618" s="937">
        <v>46148</v>
      </c>
      <c r="G618" s="937">
        <v>46197</v>
      </c>
      <c r="H618" s="937">
        <v>1673.62</v>
      </c>
      <c r="I618" s="937">
        <v>1673.62</v>
      </c>
      <c r="J618" s="938">
        <v>1673.62</v>
      </c>
      <c r="K618" s="940">
        <v>1</v>
      </c>
      <c r="L618" s="939">
        <v>1</v>
      </c>
      <c r="M618" s="936">
        <v>0</v>
      </c>
      <c r="N618" s="936">
        <v>0</v>
      </c>
      <c r="O618" s="936">
        <v>0</v>
      </c>
      <c r="P618" s="938" t="s">
        <v>364</v>
      </c>
      <c r="Q618" s="936">
        <v>1</v>
      </c>
      <c r="R618" s="936">
        <v>1</v>
      </c>
      <c r="S618" s="936">
        <v>0</v>
      </c>
      <c r="T618" s="936">
        <v>0</v>
      </c>
    </row>
    <row r="619" spans="1:20" outlineLevel="5">
      <c r="A619" s="936" t="s">
        <v>950</v>
      </c>
      <c r="B619" s="936" t="s">
        <v>3186</v>
      </c>
      <c r="C619" s="936">
        <v>39</v>
      </c>
      <c r="D619" s="937">
        <v>46148</v>
      </c>
      <c r="E619" s="937">
        <v>46197</v>
      </c>
      <c r="F619" s="937">
        <v>46148</v>
      </c>
      <c r="G619" s="937">
        <v>46197</v>
      </c>
      <c r="H619" s="937">
        <v>842.4</v>
      </c>
      <c r="I619" s="936">
        <v>842.4</v>
      </c>
      <c r="J619" s="936">
        <v>842.4</v>
      </c>
      <c r="K619" s="939">
        <v>1</v>
      </c>
      <c r="L619" s="939">
        <v>1</v>
      </c>
      <c r="M619" s="936">
        <v>0</v>
      </c>
      <c r="N619" s="936">
        <v>0</v>
      </c>
      <c r="O619" s="936">
        <v>0</v>
      </c>
      <c r="P619" s="936" t="s">
        <v>364</v>
      </c>
      <c r="Q619" s="936">
        <v>1</v>
      </c>
      <c r="R619" s="936">
        <v>1</v>
      </c>
      <c r="S619" s="936">
        <v>0</v>
      </c>
      <c r="T619" s="936">
        <v>0</v>
      </c>
    </row>
    <row r="620" spans="1:20" outlineLevel="5">
      <c r="A620" s="936" t="s">
        <v>951</v>
      </c>
      <c r="B620" s="936" t="s">
        <v>3189</v>
      </c>
      <c r="C620" s="936">
        <v>39</v>
      </c>
      <c r="D620" s="937">
        <v>46148</v>
      </c>
      <c r="E620" s="937">
        <v>46197</v>
      </c>
      <c r="F620" s="937">
        <v>46148</v>
      </c>
      <c r="G620" s="937">
        <v>46197</v>
      </c>
      <c r="H620" s="937">
        <v>401.27</v>
      </c>
      <c r="I620" s="937">
        <v>401.27</v>
      </c>
      <c r="J620" s="937">
        <v>401.27</v>
      </c>
      <c r="K620" s="940">
        <v>1</v>
      </c>
      <c r="L620" s="939">
        <v>1</v>
      </c>
      <c r="M620" s="936">
        <v>0</v>
      </c>
      <c r="N620" s="936">
        <v>0</v>
      </c>
      <c r="O620" s="936">
        <v>0</v>
      </c>
      <c r="P620" s="936" t="s">
        <v>364</v>
      </c>
      <c r="Q620" s="936">
        <v>1</v>
      </c>
      <c r="R620" s="936">
        <v>1</v>
      </c>
      <c r="S620" s="936">
        <v>0</v>
      </c>
      <c r="T620" s="936">
        <v>0</v>
      </c>
    </row>
    <row r="621" spans="1:20" outlineLevel="5">
      <c r="A621" s="936" t="s">
        <v>952</v>
      </c>
      <c r="B621" s="936" t="s">
        <v>3192</v>
      </c>
      <c r="C621" s="936">
        <v>39</v>
      </c>
      <c r="D621" s="937">
        <v>46148</v>
      </c>
      <c r="E621" s="937">
        <v>46197</v>
      </c>
      <c r="F621" s="937">
        <v>46148</v>
      </c>
      <c r="G621" s="937">
        <v>46197</v>
      </c>
      <c r="H621" s="938">
        <v>357.05</v>
      </c>
      <c r="I621" s="938">
        <v>357.05</v>
      </c>
      <c r="J621" s="938">
        <v>357.05</v>
      </c>
      <c r="K621" s="939">
        <v>1</v>
      </c>
      <c r="L621" s="939">
        <v>1</v>
      </c>
      <c r="M621" s="936">
        <v>0</v>
      </c>
      <c r="N621" s="936">
        <v>0</v>
      </c>
      <c r="O621" s="936">
        <v>0</v>
      </c>
      <c r="P621" s="936" t="s">
        <v>364</v>
      </c>
      <c r="Q621" s="936">
        <v>1</v>
      </c>
      <c r="R621" s="936">
        <v>1</v>
      </c>
      <c r="S621" s="936">
        <v>0</v>
      </c>
      <c r="T621" s="936">
        <v>0</v>
      </c>
    </row>
    <row r="622" spans="1:20" outlineLevel="5">
      <c r="A622" s="936" t="s">
        <v>3184</v>
      </c>
      <c r="B622" s="936" t="s">
        <v>3185</v>
      </c>
      <c r="C622" s="936">
        <v>12</v>
      </c>
      <c r="D622" s="937">
        <v>46198</v>
      </c>
      <c r="E622" s="937">
        <v>46211</v>
      </c>
      <c r="F622" s="937">
        <v>46261</v>
      </c>
      <c r="G622" s="937">
        <v>46297</v>
      </c>
      <c r="H622" s="937">
        <v>1115.75</v>
      </c>
      <c r="I622" s="937">
        <v>1115.75</v>
      </c>
      <c r="J622" s="937">
        <v>1115.75</v>
      </c>
      <c r="K622" s="940">
        <v>1</v>
      </c>
      <c r="L622" s="939">
        <v>1</v>
      </c>
      <c r="M622" s="936">
        <v>0</v>
      </c>
      <c r="N622" s="936">
        <v>0</v>
      </c>
      <c r="O622" s="936">
        <v>0</v>
      </c>
      <c r="P622" s="936" t="s">
        <v>364</v>
      </c>
      <c r="Q622" s="936">
        <v>1</v>
      </c>
      <c r="R622" s="936">
        <v>1</v>
      </c>
      <c r="S622" s="936">
        <v>0</v>
      </c>
      <c r="T622" s="936">
        <v>0</v>
      </c>
    </row>
    <row r="623" spans="1:20" outlineLevel="5">
      <c r="A623" s="936" t="s">
        <v>3187</v>
      </c>
      <c r="B623" s="936" t="s">
        <v>3188</v>
      </c>
      <c r="C623" s="936">
        <v>12</v>
      </c>
      <c r="D623" s="937">
        <v>46198</v>
      </c>
      <c r="E623" s="937">
        <v>46211</v>
      </c>
      <c r="F623" s="937">
        <v>46261</v>
      </c>
      <c r="G623" s="937">
        <v>46297</v>
      </c>
      <c r="H623" s="937">
        <v>561.6</v>
      </c>
      <c r="I623" s="936">
        <v>561.6</v>
      </c>
      <c r="J623" s="936">
        <v>561.6</v>
      </c>
      <c r="K623" s="939">
        <v>1</v>
      </c>
      <c r="L623" s="939">
        <v>1</v>
      </c>
      <c r="M623" s="936">
        <v>0</v>
      </c>
      <c r="N623" s="936">
        <v>0</v>
      </c>
      <c r="O623" s="936">
        <v>0</v>
      </c>
      <c r="P623" s="936" t="s">
        <v>364</v>
      </c>
      <c r="Q623" s="936">
        <v>1</v>
      </c>
      <c r="R623" s="936">
        <v>1</v>
      </c>
      <c r="S623" s="936">
        <v>0</v>
      </c>
      <c r="T623" s="936">
        <v>0</v>
      </c>
    </row>
    <row r="624" spans="1:20" outlineLevel="5">
      <c r="A624" s="936" t="s">
        <v>3190</v>
      </c>
      <c r="B624" s="936" t="s">
        <v>3191</v>
      </c>
      <c r="C624" s="936">
        <v>12</v>
      </c>
      <c r="D624" s="937">
        <v>46198</v>
      </c>
      <c r="E624" s="937">
        <v>46211</v>
      </c>
      <c r="F624" s="937">
        <v>46261</v>
      </c>
      <c r="G624" s="937">
        <v>46297</v>
      </c>
      <c r="H624" s="937">
        <v>267.52</v>
      </c>
      <c r="I624" s="937">
        <v>267.52</v>
      </c>
      <c r="J624" s="937">
        <v>267.52</v>
      </c>
      <c r="K624" s="940">
        <v>1</v>
      </c>
      <c r="L624" s="939">
        <v>1</v>
      </c>
      <c r="M624" s="936">
        <v>0</v>
      </c>
      <c r="N624" s="936">
        <v>0</v>
      </c>
      <c r="O624" s="936">
        <v>0</v>
      </c>
      <c r="P624" s="936" t="s">
        <v>364</v>
      </c>
      <c r="Q624" s="936">
        <v>1</v>
      </c>
      <c r="R624" s="936">
        <v>1</v>
      </c>
      <c r="S624" s="936">
        <v>0</v>
      </c>
      <c r="T624" s="936">
        <v>0</v>
      </c>
    </row>
    <row r="625" spans="1:20" outlineLevel="5">
      <c r="A625" s="1000" t="s">
        <v>3193</v>
      </c>
      <c r="B625" s="1000" t="s">
        <v>3194</v>
      </c>
      <c r="C625" s="1000">
        <v>12</v>
      </c>
      <c r="D625" s="1001">
        <v>46198</v>
      </c>
      <c r="E625" s="1001">
        <v>46211</v>
      </c>
      <c r="F625" s="1001">
        <v>46261</v>
      </c>
      <c r="G625" s="1001">
        <v>46297</v>
      </c>
      <c r="H625" s="1002">
        <v>238.03</v>
      </c>
      <c r="I625" s="1002">
        <v>238.03</v>
      </c>
      <c r="J625" s="1002">
        <v>238.03</v>
      </c>
      <c r="K625" s="1004">
        <v>1</v>
      </c>
      <c r="L625" s="1004">
        <v>1</v>
      </c>
      <c r="M625" s="1002">
        <v>0</v>
      </c>
      <c r="N625" s="1000">
        <v>0</v>
      </c>
      <c r="O625" s="1000">
        <v>0</v>
      </c>
      <c r="P625" s="1002" t="s">
        <v>364</v>
      </c>
      <c r="Q625" s="1000">
        <v>1</v>
      </c>
      <c r="R625" s="1000">
        <v>1</v>
      </c>
      <c r="S625" s="1000">
        <v>0</v>
      </c>
      <c r="T625" s="1000">
        <v>0</v>
      </c>
    </row>
    <row r="626" spans="1:20" outlineLevel="4">
      <c r="A626" s="981" t="s">
        <v>635</v>
      </c>
      <c r="B626" s="981"/>
      <c r="C626" s="981">
        <v>7</v>
      </c>
      <c r="D626" s="982">
        <v>46148</v>
      </c>
      <c r="E626" s="982">
        <v>46155</v>
      </c>
      <c r="F626" s="982">
        <v>46148</v>
      </c>
      <c r="G626" s="982">
        <v>46155</v>
      </c>
      <c r="H626" s="983">
        <v>28323.27</v>
      </c>
      <c r="I626" s="983">
        <v>28323.27</v>
      </c>
      <c r="J626" s="983">
        <v>28323.27</v>
      </c>
      <c r="K626" s="984">
        <v>1</v>
      </c>
      <c r="L626" s="984">
        <v>1</v>
      </c>
      <c r="M626" s="983">
        <v>0</v>
      </c>
      <c r="N626" s="981">
        <v>0</v>
      </c>
      <c r="O626" s="981">
        <v>0</v>
      </c>
      <c r="P626" s="983"/>
      <c r="Q626" s="981">
        <v>3</v>
      </c>
      <c r="R626" s="981">
        <v>3</v>
      </c>
      <c r="S626" s="981">
        <v>0</v>
      </c>
      <c r="T626" s="981">
        <v>0</v>
      </c>
    </row>
    <row r="627" spans="1:20" outlineLevel="5">
      <c r="A627" s="936" t="s">
        <v>953</v>
      </c>
      <c r="B627" s="936" t="s">
        <v>730</v>
      </c>
      <c r="C627" s="936">
        <v>7</v>
      </c>
      <c r="D627" s="937">
        <v>46148</v>
      </c>
      <c r="E627" s="937">
        <v>46155</v>
      </c>
      <c r="F627" s="937">
        <v>46148</v>
      </c>
      <c r="G627" s="937">
        <v>46155</v>
      </c>
      <c r="H627" s="938">
        <v>2386.8000000000002</v>
      </c>
      <c r="I627" s="938">
        <v>2386.8000000000002</v>
      </c>
      <c r="J627" s="938">
        <v>2386.8000000000002</v>
      </c>
      <c r="K627" s="939">
        <v>1</v>
      </c>
      <c r="L627" s="939">
        <v>1</v>
      </c>
      <c r="M627" s="938">
        <v>0</v>
      </c>
      <c r="N627" s="936">
        <v>0</v>
      </c>
      <c r="O627" s="936">
        <v>0</v>
      </c>
      <c r="P627" s="938" t="s">
        <v>364</v>
      </c>
      <c r="Q627" s="936">
        <v>1</v>
      </c>
      <c r="R627" s="936">
        <v>1</v>
      </c>
      <c r="S627" s="936">
        <v>0</v>
      </c>
      <c r="T627" s="936">
        <v>0</v>
      </c>
    </row>
    <row r="628" spans="1:20" outlineLevel="5">
      <c r="A628" s="936" t="s">
        <v>954</v>
      </c>
      <c r="B628" s="936" t="s">
        <v>732</v>
      </c>
      <c r="C628" s="936">
        <v>7</v>
      </c>
      <c r="D628" s="937">
        <v>46148</v>
      </c>
      <c r="E628" s="937">
        <v>46155</v>
      </c>
      <c r="F628" s="937">
        <v>46148</v>
      </c>
      <c r="G628" s="937">
        <v>46155</v>
      </c>
      <c r="H628" s="938">
        <v>3016.71</v>
      </c>
      <c r="I628" s="938">
        <v>3016.71</v>
      </c>
      <c r="J628" s="938">
        <v>3016.71</v>
      </c>
      <c r="K628" s="939">
        <v>1</v>
      </c>
      <c r="L628" s="939">
        <v>1</v>
      </c>
      <c r="M628" s="938">
        <v>0</v>
      </c>
      <c r="N628" s="936">
        <v>0</v>
      </c>
      <c r="O628" s="936">
        <v>0</v>
      </c>
      <c r="P628" s="938" t="s">
        <v>364</v>
      </c>
      <c r="Q628" s="936">
        <v>1</v>
      </c>
      <c r="R628" s="936">
        <v>1</v>
      </c>
      <c r="S628" s="936">
        <v>0</v>
      </c>
      <c r="T628" s="936">
        <v>0</v>
      </c>
    </row>
    <row r="629" spans="1:20" outlineLevel="5">
      <c r="A629" s="1000" t="s">
        <v>955</v>
      </c>
      <c r="B629" s="1000" t="s">
        <v>734</v>
      </c>
      <c r="C629" s="1000">
        <v>7</v>
      </c>
      <c r="D629" s="1001">
        <v>46148</v>
      </c>
      <c r="E629" s="1001">
        <v>46155</v>
      </c>
      <c r="F629" s="1001">
        <v>46148</v>
      </c>
      <c r="G629" s="1001">
        <v>46155</v>
      </c>
      <c r="H629" s="1002">
        <v>22919.759999999998</v>
      </c>
      <c r="I629" s="1002">
        <v>22919.759999999998</v>
      </c>
      <c r="J629" s="1002">
        <v>22919.759999999998</v>
      </c>
      <c r="K629" s="1004">
        <v>1</v>
      </c>
      <c r="L629" s="1004">
        <v>1</v>
      </c>
      <c r="M629" s="1002">
        <v>0</v>
      </c>
      <c r="N629" s="1000">
        <v>0</v>
      </c>
      <c r="O629" s="1000">
        <v>0</v>
      </c>
      <c r="P629" s="1002" t="s">
        <v>364</v>
      </c>
      <c r="Q629" s="1000">
        <v>1</v>
      </c>
      <c r="R629" s="1000">
        <v>1</v>
      </c>
      <c r="S629" s="1000">
        <v>0</v>
      </c>
      <c r="T629" s="1000">
        <v>0</v>
      </c>
    </row>
    <row r="630" spans="1:20" outlineLevel="4">
      <c r="A630" s="981" t="s">
        <v>640</v>
      </c>
      <c r="B630" s="981"/>
      <c r="C630" s="981">
        <v>51</v>
      </c>
      <c r="D630" s="982">
        <v>46148</v>
      </c>
      <c r="E630" s="982">
        <v>46211</v>
      </c>
      <c r="F630" s="982">
        <v>46148</v>
      </c>
      <c r="G630" s="982"/>
      <c r="H630" s="983">
        <v>118531.08</v>
      </c>
      <c r="I630" s="983">
        <v>97195.49</v>
      </c>
      <c r="J630" s="983">
        <v>118531.08</v>
      </c>
      <c r="K630" s="984">
        <v>1</v>
      </c>
      <c r="L630" s="984">
        <v>0.82</v>
      </c>
      <c r="M630" s="983">
        <v>0</v>
      </c>
      <c r="N630" s="981">
        <v>0</v>
      </c>
      <c r="O630" s="981">
        <v>0</v>
      </c>
      <c r="P630" s="983"/>
      <c r="Q630" s="981">
        <v>4</v>
      </c>
      <c r="R630" s="981">
        <v>2</v>
      </c>
      <c r="S630" s="981">
        <v>2</v>
      </c>
      <c r="T630" s="981">
        <v>0</v>
      </c>
    </row>
    <row r="631" spans="1:20" outlineLevel="5">
      <c r="A631" s="936" t="s">
        <v>956</v>
      </c>
      <c r="B631" s="936" t="s">
        <v>3195</v>
      </c>
      <c r="C631" s="936">
        <v>39</v>
      </c>
      <c r="D631" s="937">
        <v>46148</v>
      </c>
      <c r="E631" s="937">
        <v>46197</v>
      </c>
      <c r="F631" s="937">
        <v>46148</v>
      </c>
      <c r="G631" s="937">
        <v>46197</v>
      </c>
      <c r="H631" s="938">
        <v>4790.66</v>
      </c>
      <c r="I631" s="938">
        <v>4790.66</v>
      </c>
      <c r="J631" s="938">
        <v>4790.66</v>
      </c>
      <c r="K631" s="940">
        <v>1</v>
      </c>
      <c r="L631" s="939">
        <v>1</v>
      </c>
      <c r="M631" s="938">
        <v>0</v>
      </c>
      <c r="N631" s="936">
        <v>0</v>
      </c>
      <c r="O631" s="936">
        <v>0</v>
      </c>
      <c r="P631" s="938" t="s">
        <v>364</v>
      </c>
      <c r="Q631" s="936">
        <v>1</v>
      </c>
      <c r="R631" s="936">
        <v>1</v>
      </c>
      <c r="S631" s="936">
        <v>0</v>
      </c>
      <c r="T631" s="936">
        <v>0</v>
      </c>
    </row>
    <row r="632" spans="1:20" outlineLevel="5">
      <c r="A632" s="936" t="s">
        <v>957</v>
      </c>
      <c r="B632" s="936" t="s">
        <v>3198</v>
      </c>
      <c r="C632" s="936">
        <v>39</v>
      </c>
      <c r="D632" s="937">
        <v>46148</v>
      </c>
      <c r="E632" s="937">
        <v>46197</v>
      </c>
      <c r="F632" s="937">
        <v>46148</v>
      </c>
      <c r="G632" s="937">
        <v>46197</v>
      </c>
      <c r="H632" s="938">
        <v>42621.77</v>
      </c>
      <c r="I632" s="938">
        <v>42621.77</v>
      </c>
      <c r="J632" s="938">
        <v>42621.77</v>
      </c>
      <c r="K632" s="939">
        <v>1</v>
      </c>
      <c r="L632" s="939">
        <v>1</v>
      </c>
      <c r="M632" s="938">
        <v>0</v>
      </c>
      <c r="N632" s="936">
        <v>0</v>
      </c>
      <c r="O632" s="936">
        <v>0</v>
      </c>
      <c r="P632" s="938" t="s">
        <v>364</v>
      </c>
      <c r="Q632" s="936">
        <v>1</v>
      </c>
      <c r="R632" s="936">
        <v>1</v>
      </c>
      <c r="S632" s="936">
        <v>0</v>
      </c>
      <c r="T632" s="936">
        <v>0</v>
      </c>
    </row>
    <row r="633" spans="1:20" outlineLevel="5">
      <c r="A633" s="936" t="s">
        <v>3196</v>
      </c>
      <c r="B633" s="936" t="s">
        <v>3197</v>
      </c>
      <c r="C633" s="936">
        <v>12</v>
      </c>
      <c r="D633" s="937">
        <v>46198</v>
      </c>
      <c r="E633" s="937">
        <v>46211</v>
      </c>
      <c r="F633" s="937">
        <v>46248</v>
      </c>
      <c r="G633" s="937"/>
      <c r="H633" s="938">
        <v>7186</v>
      </c>
      <c r="I633" s="938">
        <v>5030.2</v>
      </c>
      <c r="J633" s="938">
        <v>7186</v>
      </c>
      <c r="K633" s="940">
        <v>1</v>
      </c>
      <c r="L633" s="939">
        <v>0.7</v>
      </c>
      <c r="M633" s="938">
        <v>0</v>
      </c>
      <c r="N633" s="936">
        <v>0</v>
      </c>
      <c r="O633" s="936">
        <v>0</v>
      </c>
      <c r="P633" s="938" t="s">
        <v>367</v>
      </c>
      <c r="Q633" s="936">
        <v>1</v>
      </c>
      <c r="R633" s="936">
        <v>0</v>
      </c>
      <c r="S633" s="936">
        <v>1</v>
      </c>
      <c r="T633" s="936">
        <v>0</v>
      </c>
    </row>
    <row r="634" spans="1:20" outlineLevel="5">
      <c r="A634" s="1000" t="s">
        <v>3199</v>
      </c>
      <c r="B634" s="1000" t="s">
        <v>3200</v>
      </c>
      <c r="C634" s="1000">
        <v>12</v>
      </c>
      <c r="D634" s="1001">
        <v>46198</v>
      </c>
      <c r="E634" s="1001">
        <v>46211</v>
      </c>
      <c r="F634" s="1001">
        <v>46254</v>
      </c>
      <c r="G634" s="1001"/>
      <c r="H634" s="1002">
        <v>63932.65</v>
      </c>
      <c r="I634" s="1002">
        <v>44752.86</v>
      </c>
      <c r="J634" s="1002">
        <v>63932.65</v>
      </c>
      <c r="K634" s="1004">
        <v>1</v>
      </c>
      <c r="L634" s="1004">
        <v>0.7</v>
      </c>
      <c r="M634" s="1002">
        <v>0</v>
      </c>
      <c r="N634" s="1000">
        <v>0</v>
      </c>
      <c r="O634" s="1000">
        <v>0</v>
      </c>
      <c r="P634" s="1002" t="s">
        <v>367</v>
      </c>
      <c r="Q634" s="1000">
        <v>1</v>
      </c>
      <c r="R634" s="1000">
        <v>0</v>
      </c>
      <c r="S634" s="1000">
        <v>1</v>
      </c>
      <c r="T634" s="1000">
        <v>0</v>
      </c>
    </row>
    <row r="635" spans="1:20" outlineLevel="4">
      <c r="A635" s="981" t="s">
        <v>645</v>
      </c>
      <c r="B635" s="981"/>
      <c r="C635" s="981">
        <v>50</v>
      </c>
      <c r="D635" s="982">
        <v>46153</v>
      </c>
      <c r="E635" s="982">
        <v>46215</v>
      </c>
      <c r="F635" s="982">
        <v>46153</v>
      </c>
      <c r="G635" s="982"/>
      <c r="H635" s="983">
        <v>3667.68</v>
      </c>
      <c r="I635" s="983">
        <v>2787.44</v>
      </c>
      <c r="J635" s="983">
        <v>3667.68</v>
      </c>
      <c r="K635" s="984">
        <v>1</v>
      </c>
      <c r="L635" s="984">
        <v>0.76</v>
      </c>
      <c r="M635" s="983">
        <v>0</v>
      </c>
      <c r="N635" s="981">
        <v>0</v>
      </c>
      <c r="O635" s="981">
        <v>0</v>
      </c>
      <c r="P635" s="983"/>
      <c r="Q635" s="981">
        <v>2</v>
      </c>
      <c r="R635" s="981">
        <v>1</v>
      </c>
      <c r="S635" s="981">
        <v>1</v>
      </c>
      <c r="T635" s="981">
        <v>0</v>
      </c>
    </row>
    <row r="636" spans="1:20" outlineLevel="5">
      <c r="A636" s="936" t="s">
        <v>958</v>
      </c>
      <c r="B636" s="936" t="s">
        <v>3201</v>
      </c>
      <c r="C636" s="936">
        <v>35</v>
      </c>
      <c r="D636" s="937">
        <v>46153</v>
      </c>
      <c r="E636" s="937">
        <v>46197</v>
      </c>
      <c r="F636" s="937">
        <v>46153</v>
      </c>
      <c r="G636" s="937">
        <v>46197</v>
      </c>
      <c r="H636" s="938">
        <v>1467.07</v>
      </c>
      <c r="I636" s="938">
        <v>1467.07</v>
      </c>
      <c r="J636" s="938">
        <v>1467.07</v>
      </c>
      <c r="K636" s="940">
        <v>1</v>
      </c>
      <c r="L636" s="939">
        <v>1</v>
      </c>
      <c r="M636" s="936">
        <v>0</v>
      </c>
      <c r="N636" s="936">
        <v>0</v>
      </c>
      <c r="O636" s="936">
        <v>0</v>
      </c>
      <c r="P636" s="938" t="s">
        <v>364</v>
      </c>
      <c r="Q636" s="936">
        <v>1</v>
      </c>
      <c r="R636" s="936">
        <v>1</v>
      </c>
      <c r="S636" s="936">
        <v>0</v>
      </c>
      <c r="T636" s="936">
        <v>0</v>
      </c>
    </row>
    <row r="637" spans="1:20" outlineLevel="5">
      <c r="A637" s="1000" t="s">
        <v>3202</v>
      </c>
      <c r="B637" s="1000" t="s">
        <v>3203</v>
      </c>
      <c r="C637" s="1000">
        <v>15</v>
      </c>
      <c r="D637" s="1001">
        <v>46198</v>
      </c>
      <c r="E637" s="1001">
        <v>46215</v>
      </c>
      <c r="F637" s="1001">
        <v>46291</v>
      </c>
      <c r="G637" s="1001"/>
      <c r="H637" s="1002">
        <v>2200.61</v>
      </c>
      <c r="I637" s="1000">
        <v>1320.36</v>
      </c>
      <c r="J637" s="1002">
        <v>2200.61</v>
      </c>
      <c r="K637" s="1004">
        <v>1</v>
      </c>
      <c r="L637" s="1004">
        <v>0.6</v>
      </c>
      <c r="M637" s="1000">
        <v>0</v>
      </c>
      <c r="N637" s="1000">
        <v>0</v>
      </c>
      <c r="O637" s="1000">
        <v>0</v>
      </c>
      <c r="P637" s="1000" t="s">
        <v>367</v>
      </c>
      <c r="Q637" s="1000">
        <v>1</v>
      </c>
      <c r="R637" s="1000">
        <v>0</v>
      </c>
      <c r="S637" s="1000">
        <v>1</v>
      </c>
      <c r="T637" s="1000">
        <v>0</v>
      </c>
    </row>
    <row r="638" spans="1:20" outlineLevel="4">
      <c r="A638" s="981" t="s">
        <v>741</v>
      </c>
      <c r="B638" s="981"/>
      <c r="C638" s="981">
        <v>51</v>
      </c>
      <c r="D638" s="982">
        <v>46148</v>
      </c>
      <c r="E638" s="982">
        <v>46211</v>
      </c>
      <c r="F638" s="982">
        <v>46148</v>
      </c>
      <c r="G638" s="982"/>
      <c r="H638" s="982">
        <v>204.39</v>
      </c>
      <c r="I638" s="981">
        <v>155.34</v>
      </c>
      <c r="J638" s="981">
        <v>204.39</v>
      </c>
      <c r="K638" s="984">
        <v>1</v>
      </c>
      <c r="L638" s="984">
        <v>0.76</v>
      </c>
      <c r="M638" s="981">
        <v>0</v>
      </c>
      <c r="N638" s="981">
        <v>0</v>
      </c>
      <c r="O638" s="981">
        <v>0</v>
      </c>
      <c r="P638" s="981"/>
      <c r="Q638" s="981">
        <v>2</v>
      </c>
      <c r="R638" s="981">
        <v>1</v>
      </c>
      <c r="S638" s="981">
        <v>1</v>
      </c>
      <c r="T638" s="981">
        <v>0</v>
      </c>
    </row>
    <row r="639" spans="1:20" outlineLevel="5">
      <c r="A639" s="936" t="s">
        <v>959</v>
      </c>
      <c r="B639" s="936" t="s">
        <v>3204</v>
      </c>
      <c r="C639" s="936">
        <v>39</v>
      </c>
      <c r="D639" s="937">
        <v>46148</v>
      </c>
      <c r="E639" s="937">
        <v>46197</v>
      </c>
      <c r="F639" s="937">
        <v>46148</v>
      </c>
      <c r="G639" s="937">
        <v>46197</v>
      </c>
      <c r="H639" s="937">
        <v>81.760000000000005</v>
      </c>
      <c r="I639" s="937">
        <v>81.760000000000005</v>
      </c>
      <c r="J639" s="937">
        <v>81.760000000000005</v>
      </c>
      <c r="K639" s="940">
        <v>1</v>
      </c>
      <c r="L639" s="939">
        <v>1</v>
      </c>
      <c r="M639" s="936">
        <v>0</v>
      </c>
      <c r="N639" s="936">
        <v>0</v>
      </c>
      <c r="O639" s="936">
        <v>0</v>
      </c>
      <c r="P639" s="936" t="s">
        <v>364</v>
      </c>
      <c r="Q639" s="936">
        <v>1</v>
      </c>
      <c r="R639" s="936">
        <v>1</v>
      </c>
      <c r="S639" s="936">
        <v>0</v>
      </c>
      <c r="T639" s="936">
        <v>0</v>
      </c>
    </row>
    <row r="640" spans="1:20" outlineLevel="5">
      <c r="A640" s="1000" t="s">
        <v>3205</v>
      </c>
      <c r="B640" s="1000" t="s">
        <v>3206</v>
      </c>
      <c r="C640" s="1000">
        <v>12</v>
      </c>
      <c r="D640" s="1001">
        <v>46198</v>
      </c>
      <c r="E640" s="1001">
        <v>46211</v>
      </c>
      <c r="F640" s="1001">
        <v>46291</v>
      </c>
      <c r="G640" s="1001"/>
      <c r="H640" s="1002">
        <v>122.63</v>
      </c>
      <c r="I640" s="1002">
        <v>73.58</v>
      </c>
      <c r="J640" s="1002">
        <v>122.63</v>
      </c>
      <c r="K640" s="1003">
        <v>1</v>
      </c>
      <c r="L640" s="1003">
        <v>0.6</v>
      </c>
      <c r="M640" s="1002">
        <v>0</v>
      </c>
      <c r="N640" s="1000">
        <v>0</v>
      </c>
      <c r="O640" s="1000">
        <v>0</v>
      </c>
      <c r="P640" s="1002" t="s">
        <v>367</v>
      </c>
      <c r="Q640" s="1000">
        <v>1</v>
      </c>
      <c r="R640" s="1000">
        <v>0</v>
      </c>
      <c r="S640" s="1000">
        <v>1</v>
      </c>
      <c r="T640" s="1000">
        <v>0</v>
      </c>
    </row>
    <row r="641" spans="1:20" outlineLevel="1">
      <c r="A641" s="950" t="s">
        <v>960</v>
      </c>
      <c r="B641" s="950"/>
      <c r="C641" s="950">
        <v>225</v>
      </c>
      <c r="D641" s="951">
        <v>46105</v>
      </c>
      <c r="E641" s="951">
        <v>46372</v>
      </c>
      <c r="F641" s="951">
        <v>46105</v>
      </c>
      <c r="G641" s="951"/>
      <c r="H641" s="952">
        <v>8431928.4499999993</v>
      </c>
      <c r="I641" s="952">
        <v>6922352.7400000002</v>
      </c>
      <c r="J641" s="952">
        <v>10522524</v>
      </c>
      <c r="K641" s="954">
        <v>0.81459999999999999</v>
      </c>
      <c r="L641" s="954">
        <v>0.66879999999999995</v>
      </c>
      <c r="M641" s="952">
        <v>8112</v>
      </c>
      <c r="N641" s="950">
        <v>6400</v>
      </c>
      <c r="O641" s="950">
        <v>5598</v>
      </c>
      <c r="P641" s="952"/>
      <c r="Q641" s="950">
        <v>171</v>
      </c>
      <c r="R641" s="950">
        <v>95</v>
      </c>
      <c r="S641" s="950">
        <v>33</v>
      </c>
      <c r="T641" s="950">
        <v>43</v>
      </c>
    </row>
    <row r="642" spans="1:20" outlineLevel="2">
      <c r="A642" s="959" t="s">
        <v>961</v>
      </c>
      <c r="B642" s="959"/>
      <c r="C642" s="959">
        <v>225</v>
      </c>
      <c r="D642" s="960">
        <v>46105</v>
      </c>
      <c r="E642" s="960">
        <v>46372</v>
      </c>
      <c r="F642" s="960">
        <v>46105</v>
      </c>
      <c r="G642" s="960"/>
      <c r="H642" s="961">
        <v>5108188.92</v>
      </c>
      <c r="I642" s="961">
        <v>5163264.28</v>
      </c>
      <c r="J642" s="961">
        <v>6019638.4199999999</v>
      </c>
      <c r="K642" s="963">
        <v>0.87350000000000005</v>
      </c>
      <c r="L642" s="963">
        <v>0.88290000000000002</v>
      </c>
      <c r="M642" s="961">
        <v>5288</v>
      </c>
      <c r="N642" s="959">
        <v>4102</v>
      </c>
      <c r="O642" s="959">
        <v>3626</v>
      </c>
      <c r="P642" s="961"/>
      <c r="Q642" s="959">
        <v>112</v>
      </c>
      <c r="R642" s="959">
        <v>58</v>
      </c>
      <c r="S642" s="959">
        <v>24</v>
      </c>
      <c r="T642" s="959">
        <v>30</v>
      </c>
    </row>
    <row r="643" spans="1:20" outlineLevel="3">
      <c r="A643" s="972" t="s">
        <v>962</v>
      </c>
      <c r="B643" s="972"/>
      <c r="C643" s="972">
        <v>38</v>
      </c>
      <c r="D643" s="973">
        <v>46105</v>
      </c>
      <c r="E643" s="973">
        <v>46148</v>
      </c>
      <c r="F643" s="973">
        <v>46105</v>
      </c>
      <c r="G643" s="973">
        <v>46148</v>
      </c>
      <c r="H643" s="974">
        <v>729000</v>
      </c>
      <c r="I643" s="974">
        <v>729000</v>
      </c>
      <c r="J643" s="974">
        <v>900600</v>
      </c>
      <c r="K643" s="975">
        <v>1</v>
      </c>
      <c r="L643" s="975">
        <v>1</v>
      </c>
      <c r="M643" s="972">
        <v>376</v>
      </c>
      <c r="N643" s="972">
        <v>276</v>
      </c>
      <c r="O643" s="972">
        <v>276</v>
      </c>
      <c r="P643" s="974"/>
      <c r="Q643" s="972">
        <v>3</v>
      </c>
      <c r="R643" s="972">
        <v>3</v>
      </c>
      <c r="S643" s="972">
        <v>0</v>
      </c>
      <c r="T643" s="972">
        <v>0</v>
      </c>
    </row>
    <row r="644" spans="1:20" outlineLevel="4">
      <c r="A644" s="936" t="s">
        <v>963</v>
      </c>
      <c r="B644" s="936" t="s">
        <v>964</v>
      </c>
      <c r="C644" s="936">
        <v>36</v>
      </c>
      <c r="D644" s="937">
        <v>46105</v>
      </c>
      <c r="E644" s="937">
        <v>46146</v>
      </c>
      <c r="F644" s="937">
        <v>46105</v>
      </c>
      <c r="G644" s="937">
        <v>46146</v>
      </c>
      <c r="H644" s="938">
        <v>233280</v>
      </c>
      <c r="I644" s="938">
        <v>233280</v>
      </c>
      <c r="J644" s="938">
        <v>233280</v>
      </c>
      <c r="K644" s="939">
        <v>1</v>
      </c>
      <c r="L644" s="939">
        <v>1</v>
      </c>
      <c r="M644" s="938">
        <v>172</v>
      </c>
      <c r="N644" s="936">
        <v>172</v>
      </c>
      <c r="O644" s="936">
        <v>172</v>
      </c>
      <c r="P644" s="938" t="s">
        <v>364</v>
      </c>
      <c r="Q644" s="936">
        <v>1</v>
      </c>
      <c r="R644" s="936">
        <v>1</v>
      </c>
      <c r="S644" s="936">
        <v>0</v>
      </c>
      <c r="T644" s="936">
        <v>0</v>
      </c>
    </row>
    <row r="645" spans="1:20" outlineLevel="4">
      <c r="A645" s="936" t="s">
        <v>966</v>
      </c>
      <c r="B645" s="936" t="s">
        <v>967</v>
      </c>
      <c r="C645" s="936">
        <v>18</v>
      </c>
      <c r="D645" s="937">
        <v>46128</v>
      </c>
      <c r="E645" s="937">
        <v>46148</v>
      </c>
      <c r="F645" s="937">
        <v>46128</v>
      </c>
      <c r="G645" s="937">
        <v>46148</v>
      </c>
      <c r="H645" s="938">
        <v>495720</v>
      </c>
      <c r="I645" s="938">
        <v>495720</v>
      </c>
      <c r="J645" s="938">
        <v>495720</v>
      </c>
      <c r="K645" s="939">
        <v>1</v>
      </c>
      <c r="L645" s="939">
        <v>1</v>
      </c>
      <c r="M645" s="938">
        <v>104</v>
      </c>
      <c r="N645" s="936">
        <v>104</v>
      </c>
      <c r="O645" s="936">
        <v>104</v>
      </c>
      <c r="P645" s="938" t="s">
        <v>364</v>
      </c>
      <c r="Q645" s="936">
        <v>1</v>
      </c>
      <c r="R645" s="936">
        <v>1</v>
      </c>
      <c r="S645" s="936">
        <v>0</v>
      </c>
      <c r="T645" s="936">
        <v>0</v>
      </c>
    </row>
    <row r="646" spans="1:20" outlineLevel="4">
      <c r="A646" s="1000" t="s">
        <v>3484</v>
      </c>
      <c r="B646" s="1000" t="s">
        <v>965</v>
      </c>
      <c r="C646" s="1000">
        <v>0</v>
      </c>
      <c r="D646" s="1003"/>
      <c r="E646" s="1001"/>
      <c r="F646" s="1001">
        <v>46117</v>
      </c>
      <c r="G646" s="1001">
        <v>46147</v>
      </c>
      <c r="H646" s="1002">
        <v>0</v>
      </c>
      <c r="I646" s="1002">
        <v>0</v>
      </c>
      <c r="J646" s="1002">
        <v>171600</v>
      </c>
      <c r="K646" s="1003">
        <v>0</v>
      </c>
      <c r="L646" s="1003">
        <v>1</v>
      </c>
      <c r="M646" s="1002">
        <v>100</v>
      </c>
      <c r="N646" s="1000">
        <v>0</v>
      </c>
      <c r="O646" s="1000">
        <v>0</v>
      </c>
      <c r="P646" s="1002" t="s">
        <v>364</v>
      </c>
      <c r="Q646" s="1000">
        <v>1</v>
      </c>
      <c r="R646" s="1000">
        <v>1</v>
      </c>
      <c r="S646" s="1000">
        <v>0</v>
      </c>
      <c r="T646" s="1000">
        <v>0</v>
      </c>
    </row>
    <row r="647" spans="1:20" outlineLevel="3">
      <c r="A647" s="967" t="s">
        <v>968</v>
      </c>
      <c r="B647" s="967"/>
      <c r="C647" s="967">
        <v>189</v>
      </c>
      <c r="D647" s="968">
        <v>46133</v>
      </c>
      <c r="E647" s="968">
        <v>46358</v>
      </c>
      <c r="F647" s="968">
        <v>46133</v>
      </c>
      <c r="G647" s="968"/>
      <c r="H647" s="969">
        <v>1098075.94</v>
      </c>
      <c r="I647" s="969">
        <v>1220136.71</v>
      </c>
      <c r="J647" s="969">
        <v>1318471.2</v>
      </c>
      <c r="K647" s="970">
        <v>0.83279999999999998</v>
      </c>
      <c r="L647" s="970">
        <v>0.9254</v>
      </c>
      <c r="M647" s="969">
        <v>1896</v>
      </c>
      <c r="N647" s="967">
        <v>1588</v>
      </c>
      <c r="O647" s="967">
        <v>1548</v>
      </c>
      <c r="P647" s="969"/>
      <c r="Q647" s="967">
        <v>35</v>
      </c>
      <c r="R647" s="967">
        <v>20</v>
      </c>
      <c r="S647" s="967">
        <v>11</v>
      </c>
      <c r="T647" s="967">
        <v>4</v>
      </c>
    </row>
    <row r="648" spans="1:20" outlineLevel="4">
      <c r="A648" s="981" t="s">
        <v>969</v>
      </c>
      <c r="B648" s="981"/>
      <c r="C648" s="981">
        <v>176</v>
      </c>
      <c r="D648" s="982">
        <v>46133</v>
      </c>
      <c r="E648" s="982">
        <v>46343</v>
      </c>
      <c r="F648" s="982">
        <v>46133</v>
      </c>
      <c r="G648" s="982"/>
      <c r="H648" s="983">
        <v>564254.69999999995</v>
      </c>
      <c r="I648" s="983">
        <v>571303.6</v>
      </c>
      <c r="J648" s="983">
        <v>611282.16</v>
      </c>
      <c r="K648" s="984">
        <v>0.92310000000000003</v>
      </c>
      <c r="L648" s="984">
        <v>0.93459999999999999</v>
      </c>
      <c r="M648" s="983">
        <v>864</v>
      </c>
      <c r="N648" s="981">
        <v>714</v>
      </c>
      <c r="O648" s="981">
        <v>742</v>
      </c>
      <c r="P648" s="983"/>
      <c r="Q648" s="981">
        <v>13</v>
      </c>
      <c r="R648" s="981">
        <v>8</v>
      </c>
      <c r="S648" s="981">
        <v>4</v>
      </c>
      <c r="T648" s="981">
        <v>1</v>
      </c>
    </row>
    <row r="649" spans="1:20" outlineLevel="5">
      <c r="A649" s="936" t="s">
        <v>970</v>
      </c>
      <c r="B649" s="936" t="s">
        <v>971</v>
      </c>
      <c r="C649" s="936">
        <v>14</v>
      </c>
      <c r="D649" s="937">
        <v>46133</v>
      </c>
      <c r="E649" s="937">
        <v>46148</v>
      </c>
      <c r="F649" s="937">
        <v>46133</v>
      </c>
      <c r="G649" s="937">
        <v>46148</v>
      </c>
      <c r="H649" s="938">
        <v>23667</v>
      </c>
      <c r="I649" s="938">
        <v>23667</v>
      </c>
      <c r="J649" s="938">
        <v>23667</v>
      </c>
      <c r="K649" s="939">
        <v>1</v>
      </c>
      <c r="L649" s="939">
        <v>1</v>
      </c>
      <c r="M649" s="936">
        <v>96</v>
      </c>
      <c r="N649" s="936">
        <v>96</v>
      </c>
      <c r="O649" s="936">
        <v>96</v>
      </c>
      <c r="P649" s="938" t="s">
        <v>364</v>
      </c>
      <c r="Q649" s="936">
        <v>1</v>
      </c>
      <c r="R649" s="936">
        <v>1</v>
      </c>
      <c r="S649" s="936">
        <v>0</v>
      </c>
      <c r="T649" s="936">
        <v>0</v>
      </c>
    </row>
    <row r="650" spans="1:20" outlineLevel="5">
      <c r="A650" s="936" t="s">
        <v>978</v>
      </c>
      <c r="B650" s="936" t="s">
        <v>979</v>
      </c>
      <c r="C650" s="936">
        <v>10</v>
      </c>
      <c r="D650" s="937">
        <v>46138</v>
      </c>
      <c r="E650" s="937">
        <v>46148</v>
      </c>
      <c r="F650" s="937">
        <v>46138</v>
      </c>
      <c r="G650" s="937">
        <v>46148</v>
      </c>
      <c r="H650" s="938">
        <v>23667</v>
      </c>
      <c r="I650" s="938">
        <v>23667</v>
      </c>
      <c r="J650" s="938">
        <v>23667</v>
      </c>
      <c r="K650" s="939">
        <v>1</v>
      </c>
      <c r="L650" s="939">
        <v>1</v>
      </c>
      <c r="M650" s="936">
        <v>96</v>
      </c>
      <c r="N650" s="936">
        <v>96</v>
      </c>
      <c r="O650" s="936">
        <v>96</v>
      </c>
      <c r="P650" s="938" t="s">
        <v>364</v>
      </c>
      <c r="Q650" s="936">
        <v>1</v>
      </c>
      <c r="R650" s="936">
        <v>1</v>
      </c>
      <c r="S650" s="936">
        <v>0</v>
      </c>
      <c r="T650" s="936">
        <v>0</v>
      </c>
    </row>
    <row r="651" spans="1:20" outlineLevel="5">
      <c r="A651" s="936" t="s">
        <v>980</v>
      </c>
      <c r="B651" s="936" t="s">
        <v>981</v>
      </c>
      <c r="C651" s="936">
        <v>33</v>
      </c>
      <c r="D651" s="937">
        <v>46148</v>
      </c>
      <c r="E651" s="937">
        <v>46190</v>
      </c>
      <c r="F651" s="937">
        <v>46148</v>
      </c>
      <c r="G651" s="937">
        <v>46190</v>
      </c>
      <c r="H651" s="938">
        <v>23667</v>
      </c>
      <c r="I651" s="938">
        <v>23667</v>
      </c>
      <c r="J651" s="938">
        <v>23667</v>
      </c>
      <c r="K651" s="939">
        <v>1</v>
      </c>
      <c r="L651" s="939">
        <v>1</v>
      </c>
      <c r="M651" s="938">
        <v>96</v>
      </c>
      <c r="N651" s="936">
        <v>96</v>
      </c>
      <c r="O651" s="936">
        <v>96</v>
      </c>
      <c r="P651" s="938" t="s">
        <v>364</v>
      </c>
      <c r="Q651" s="936">
        <v>1</v>
      </c>
      <c r="R651" s="936">
        <v>1</v>
      </c>
      <c r="S651" s="936">
        <v>0</v>
      </c>
      <c r="T651" s="936">
        <v>0</v>
      </c>
    </row>
    <row r="652" spans="1:20" outlineLevel="5">
      <c r="A652" s="936" t="s">
        <v>982</v>
      </c>
      <c r="B652" s="936" t="s">
        <v>3207</v>
      </c>
      <c r="C652" s="936">
        <v>7</v>
      </c>
      <c r="D652" s="937">
        <v>46190</v>
      </c>
      <c r="E652" s="937">
        <v>46197</v>
      </c>
      <c r="F652" s="937">
        <v>46190</v>
      </c>
      <c r="G652" s="937">
        <v>46197</v>
      </c>
      <c r="H652" s="938">
        <v>104457.60000000001</v>
      </c>
      <c r="I652" s="938">
        <v>104457.60000000001</v>
      </c>
      <c r="J652" s="938">
        <v>104457.60000000001</v>
      </c>
      <c r="K652" s="939">
        <v>1</v>
      </c>
      <c r="L652" s="939">
        <v>1</v>
      </c>
      <c r="M652" s="938">
        <v>19</v>
      </c>
      <c r="N652" s="936">
        <v>19</v>
      </c>
      <c r="O652" s="936">
        <v>19</v>
      </c>
      <c r="P652" s="938" t="s">
        <v>364</v>
      </c>
      <c r="Q652" s="936">
        <v>1</v>
      </c>
      <c r="R652" s="936">
        <v>1</v>
      </c>
      <c r="S652" s="936">
        <v>0</v>
      </c>
      <c r="T652" s="936">
        <v>0</v>
      </c>
    </row>
    <row r="653" spans="1:20" outlineLevel="5">
      <c r="A653" s="936" t="s">
        <v>990</v>
      </c>
      <c r="B653" s="936" t="s">
        <v>991</v>
      </c>
      <c r="C653" s="936">
        <v>10</v>
      </c>
      <c r="D653" s="937">
        <v>46198</v>
      </c>
      <c r="E653" s="937">
        <v>46209</v>
      </c>
      <c r="F653" s="937">
        <v>46212</v>
      </c>
      <c r="G653" s="937">
        <v>46214</v>
      </c>
      <c r="H653" s="938">
        <v>23667</v>
      </c>
      <c r="I653" s="938">
        <v>23667</v>
      </c>
      <c r="J653" s="938">
        <v>23667</v>
      </c>
      <c r="K653" s="939">
        <v>1</v>
      </c>
      <c r="L653" s="939">
        <v>1</v>
      </c>
      <c r="M653" s="938">
        <v>76</v>
      </c>
      <c r="N653" s="936">
        <v>76</v>
      </c>
      <c r="O653" s="936">
        <v>76</v>
      </c>
      <c r="P653" s="938" t="s">
        <v>364</v>
      </c>
      <c r="Q653" s="936">
        <v>1</v>
      </c>
      <c r="R653" s="936">
        <v>1</v>
      </c>
      <c r="S653" s="936">
        <v>0</v>
      </c>
      <c r="T653" s="936">
        <v>0</v>
      </c>
    </row>
    <row r="654" spans="1:20" outlineLevel="5">
      <c r="A654" s="936" t="s">
        <v>988</v>
      </c>
      <c r="B654" s="936" t="s">
        <v>989</v>
      </c>
      <c r="C654" s="936">
        <v>12</v>
      </c>
      <c r="D654" s="937">
        <v>46210</v>
      </c>
      <c r="E654" s="937">
        <v>46223</v>
      </c>
      <c r="F654" s="937">
        <v>46215</v>
      </c>
      <c r="G654" s="937">
        <v>46248</v>
      </c>
      <c r="H654" s="938">
        <v>23667</v>
      </c>
      <c r="I654" s="938">
        <v>23667</v>
      </c>
      <c r="J654" s="938">
        <v>23667</v>
      </c>
      <c r="K654" s="939">
        <v>1</v>
      </c>
      <c r="L654" s="939">
        <v>1</v>
      </c>
      <c r="M654" s="938">
        <v>84</v>
      </c>
      <c r="N654" s="936">
        <v>84</v>
      </c>
      <c r="O654" s="936">
        <v>84</v>
      </c>
      <c r="P654" s="938" t="s">
        <v>364</v>
      </c>
      <c r="Q654" s="936">
        <v>1</v>
      </c>
      <c r="R654" s="936">
        <v>1</v>
      </c>
      <c r="S654" s="936">
        <v>0</v>
      </c>
      <c r="T654" s="936">
        <v>0</v>
      </c>
    </row>
    <row r="655" spans="1:20" outlineLevel="5">
      <c r="A655" s="936" t="s">
        <v>984</v>
      </c>
      <c r="B655" s="936" t="s">
        <v>985</v>
      </c>
      <c r="C655" s="936">
        <v>25</v>
      </c>
      <c r="D655" s="937">
        <v>46224</v>
      </c>
      <c r="E655" s="937">
        <v>46252</v>
      </c>
      <c r="F655" s="937">
        <v>46240</v>
      </c>
      <c r="G655" s="937">
        <v>46261</v>
      </c>
      <c r="H655" s="938">
        <v>35500.5</v>
      </c>
      <c r="I655" s="938">
        <v>35500.5</v>
      </c>
      <c r="J655" s="938">
        <v>35500.5</v>
      </c>
      <c r="K655" s="939">
        <v>1</v>
      </c>
      <c r="L655" s="939">
        <v>1</v>
      </c>
      <c r="M655" s="938">
        <v>100</v>
      </c>
      <c r="N655" s="936">
        <v>100</v>
      </c>
      <c r="O655" s="936">
        <v>100</v>
      </c>
      <c r="P655" s="938" t="s">
        <v>364</v>
      </c>
      <c r="Q655" s="936">
        <v>1</v>
      </c>
      <c r="R655" s="936">
        <v>1</v>
      </c>
      <c r="S655" s="936">
        <v>0</v>
      </c>
      <c r="T655" s="936">
        <v>0</v>
      </c>
    </row>
    <row r="656" spans="1:20" outlineLevel="5">
      <c r="A656" s="936" t="s">
        <v>976</v>
      </c>
      <c r="B656" s="936" t="s">
        <v>977</v>
      </c>
      <c r="C656" s="936">
        <v>12</v>
      </c>
      <c r="D656" s="937">
        <v>46253</v>
      </c>
      <c r="E656" s="937">
        <v>46266</v>
      </c>
      <c r="F656" s="937">
        <v>46254</v>
      </c>
      <c r="G656" s="937"/>
      <c r="H656" s="938">
        <v>24360</v>
      </c>
      <c r="I656" s="938">
        <v>20706</v>
      </c>
      <c r="J656" s="938">
        <v>24360</v>
      </c>
      <c r="K656" s="939">
        <v>1</v>
      </c>
      <c r="L656" s="939">
        <v>0.85</v>
      </c>
      <c r="M656" s="938">
        <v>32</v>
      </c>
      <c r="N656" s="936">
        <v>32</v>
      </c>
      <c r="O656" s="936">
        <v>27</v>
      </c>
      <c r="P656" s="938" t="s">
        <v>364</v>
      </c>
      <c r="Q656" s="936">
        <v>1</v>
      </c>
      <c r="R656" s="936">
        <v>0</v>
      </c>
      <c r="S656" s="936">
        <v>1</v>
      </c>
      <c r="T656" s="936">
        <v>0</v>
      </c>
    </row>
    <row r="657" spans="1:20" outlineLevel="5">
      <c r="A657" s="936" t="s">
        <v>992</v>
      </c>
      <c r="B657" s="936" t="s">
        <v>993</v>
      </c>
      <c r="C657" s="936">
        <v>10</v>
      </c>
      <c r="D657" s="937">
        <v>46267</v>
      </c>
      <c r="E657" s="937">
        <v>46278</v>
      </c>
      <c r="F657" s="937">
        <v>46248</v>
      </c>
      <c r="G657" s="937"/>
      <c r="H657" s="937">
        <v>23667</v>
      </c>
      <c r="I657" s="938">
        <v>18933.599999999999</v>
      </c>
      <c r="J657" s="938">
        <v>23667</v>
      </c>
      <c r="K657" s="939">
        <v>1</v>
      </c>
      <c r="L657" s="939">
        <v>0.8</v>
      </c>
      <c r="M657" s="936">
        <v>48</v>
      </c>
      <c r="N657" s="936">
        <v>48</v>
      </c>
      <c r="O657" s="936">
        <v>38</v>
      </c>
      <c r="P657" s="938" t="s">
        <v>364</v>
      </c>
      <c r="Q657" s="936">
        <v>1</v>
      </c>
      <c r="R657" s="936">
        <v>0</v>
      </c>
      <c r="S657" s="936">
        <v>1</v>
      </c>
      <c r="T657" s="936">
        <v>0</v>
      </c>
    </row>
    <row r="658" spans="1:20" outlineLevel="5">
      <c r="A658" s="936" t="s">
        <v>3208</v>
      </c>
      <c r="B658" s="936" t="s">
        <v>3209</v>
      </c>
      <c r="C658" s="936">
        <v>15</v>
      </c>
      <c r="D658" s="937">
        <v>46279</v>
      </c>
      <c r="E658" s="937">
        <v>46296</v>
      </c>
      <c r="F658" s="937">
        <v>46215</v>
      </c>
      <c r="G658" s="937">
        <v>46248</v>
      </c>
      <c r="H658" s="938">
        <v>243734.39999999999</v>
      </c>
      <c r="I658" s="938">
        <v>243734.39999999999</v>
      </c>
      <c r="J658" s="938">
        <v>243734.39999999999</v>
      </c>
      <c r="K658" s="939">
        <v>1</v>
      </c>
      <c r="L658" s="939">
        <v>1</v>
      </c>
      <c r="M658" s="938">
        <v>45</v>
      </c>
      <c r="N658" s="936">
        <v>45</v>
      </c>
      <c r="O658" s="936">
        <v>45</v>
      </c>
      <c r="P658" s="938" t="s">
        <v>364</v>
      </c>
      <c r="Q658" s="936">
        <v>1</v>
      </c>
      <c r="R658" s="936">
        <v>1</v>
      </c>
      <c r="S658" s="936">
        <v>0</v>
      </c>
      <c r="T658" s="936">
        <v>0</v>
      </c>
    </row>
    <row r="659" spans="1:20" outlineLevel="5">
      <c r="A659" s="936" t="s">
        <v>986</v>
      </c>
      <c r="B659" s="936" t="s">
        <v>987</v>
      </c>
      <c r="C659" s="936">
        <v>15</v>
      </c>
      <c r="D659" s="937">
        <v>46298</v>
      </c>
      <c r="E659" s="937">
        <v>46314</v>
      </c>
      <c r="F659" s="937">
        <v>46261</v>
      </c>
      <c r="G659" s="937"/>
      <c r="H659" s="938">
        <v>14200.2</v>
      </c>
      <c r="I659" s="936">
        <v>28400.400000000001</v>
      </c>
      <c r="J659" s="938">
        <v>35500.5</v>
      </c>
      <c r="K659" s="939">
        <v>0.4</v>
      </c>
      <c r="L659" s="939">
        <v>0.8</v>
      </c>
      <c r="M659" s="938">
        <v>56</v>
      </c>
      <c r="N659" s="936">
        <v>22</v>
      </c>
      <c r="O659" s="936">
        <v>45</v>
      </c>
      <c r="P659" s="938" t="s">
        <v>364</v>
      </c>
      <c r="Q659" s="936">
        <v>1</v>
      </c>
      <c r="R659" s="936">
        <v>0</v>
      </c>
      <c r="S659" s="936">
        <v>1</v>
      </c>
      <c r="T659" s="936">
        <v>0</v>
      </c>
    </row>
    <row r="660" spans="1:20" outlineLevel="5">
      <c r="A660" s="936" t="s">
        <v>974</v>
      </c>
      <c r="B660" s="936" t="s">
        <v>975</v>
      </c>
      <c r="C660" s="936">
        <v>17</v>
      </c>
      <c r="D660" s="937">
        <v>46315</v>
      </c>
      <c r="E660" s="937">
        <v>46334</v>
      </c>
      <c r="F660" s="937">
        <v>46261</v>
      </c>
      <c r="G660" s="937"/>
      <c r="H660" s="937">
        <v>0</v>
      </c>
      <c r="I660" s="938">
        <v>1236.0999999999999</v>
      </c>
      <c r="J660" s="938">
        <v>2060.16</v>
      </c>
      <c r="K660" s="939">
        <v>0</v>
      </c>
      <c r="L660" s="939">
        <v>0.6</v>
      </c>
      <c r="M660" s="938">
        <v>32</v>
      </c>
      <c r="N660" s="936">
        <v>0</v>
      </c>
      <c r="O660" s="936">
        <v>19</v>
      </c>
      <c r="P660" s="938" t="s">
        <v>364</v>
      </c>
      <c r="Q660" s="936">
        <v>1</v>
      </c>
      <c r="R660" s="936">
        <v>0</v>
      </c>
      <c r="S660" s="936">
        <v>1</v>
      </c>
      <c r="T660" s="936">
        <v>0</v>
      </c>
    </row>
    <row r="661" spans="1:20" outlineLevel="5">
      <c r="A661" s="1000" t="s">
        <v>972</v>
      </c>
      <c r="B661" s="1000" t="s">
        <v>973</v>
      </c>
      <c r="C661" s="1000">
        <v>8</v>
      </c>
      <c r="D661" s="1001">
        <v>46335</v>
      </c>
      <c r="E661" s="1001">
        <v>46343</v>
      </c>
      <c r="F661" s="1001"/>
      <c r="G661" s="1001"/>
      <c r="H661" s="1002">
        <v>0</v>
      </c>
      <c r="I661" s="1002">
        <v>0</v>
      </c>
      <c r="J661" s="1002">
        <v>23667</v>
      </c>
      <c r="K661" s="1003">
        <v>0</v>
      </c>
      <c r="L661" s="1003">
        <v>0</v>
      </c>
      <c r="M661" s="1002">
        <v>84</v>
      </c>
      <c r="N661" s="1000">
        <v>0</v>
      </c>
      <c r="O661" s="1000">
        <v>0</v>
      </c>
      <c r="P661" s="1002" t="s">
        <v>364</v>
      </c>
      <c r="Q661" s="1000">
        <v>1</v>
      </c>
      <c r="R661" s="1000">
        <v>0</v>
      </c>
      <c r="S661" s="1000">
        <v>0</v>
      </c>
      <c r="T661" s="1000">
        <v>1</v>
      </c>
    </row>
    <row r="662" spans="1:20" outlineLevel="4">
      <c r="A662" s="981" t="s">
        <v>994</v>
      </c>
      <c r="B662" s="981"/>
      <c r="C662" s="981">
        <v>168</v>
      </c>
      <c r="D662" s="982">
        <v>46142</v>
      </c>
      <c r="E662" s="982">
        <v>46343</v>
      </c>
      <c r="F662" s="982">
        <v>46142</v>
      </c>
      <c r="G662" s="982"/>
      <c r="H662" s="983">
        <v>367838.34</v>
      </c>
      <c r="I662" s="983">
        <v>372446.93</v>
      </c>
      <c r="J662" s="983">
        <v>381705.12</v>
      </c>
      <c r="K662" s="984">
        <v>0.9637</v>
      </c>
      <c r="L662" s="984">
        <v>0.97570000000000001</v>
      </c>
      <c r="M662" s="983">
        <v>608</v>
      </c>
      <c r="N662" s="981">
        <v>538</v>
      </c>
      <c r="O662" s="981">
        <v>564</v>
      </c>
      <c r="P662" s="983"/>
      <c r="Q662" s="981">
        <v>11</v>
      </c>
      <c r="R662" s="981">
        <v>7</v>
      </c>
      <c r="S662" s="981">
        <v>4</v>
      </c>
      <c r="T662" s="981">
        <v>0</v>
      </c>
    </row>
    <row r="663" spans="1:20" outlineLevel="5">
      <c r="A663" s="936" t="s">
        <v>995</v>
      </c>
      <c r="B663" s="936" t="s">
        <v>971</v>
      </c>
      <c r="C663" s="936">
        <v>6</v>
      </c>
      <c r="D663" s="937">
        <v>46142</v>
      </c>
      <c r="E663" s="937">
        <v>46148</v>
      </c>
      <c r="F663" s="937">
        <v>46142</v>
      </c>
      <c r="G663" s="937">
        <v>46148</v>
      </c>
      <c r="H663" s="938">
        <v>15472.08</v>
      </c>
      <c r="I663" s="938">
        <v>15472.08</v>
      </c>
      <c r="J663" s="938">
        <v>15472.08</v>
      </c>
      <c r="K663" s="939">
        <v>1</v>
      </c>
      <c r="L663" s="939">
        <v>1</v>
      </c>
      <c r="M663" s="936">
        <v>96</v>
      </c>
      <c r="N663" s="936">
        <v>96</v>
      </c>
      <c r="O663" s="936">
        <v>96</v>
      </c>
      <c r="P663" s="938" t="s">
        <v>364</v>
      </c>
      <c r="Q663" s="936">
        <v>1</v>
      </c>
      <c r="R663" s="936">
        <v>1</v>
      </c>
      <c r="S663" s="936">
        <v>0</v>
      </c>
      <c r="T663" s="936">
        <v>0</v>
      </c>
    </row>
    <row r="664" spans="1:20" outlineLevel="5">
      <c r="A664" s="936" t="s">
        <v>997</v>
      </c>
      <c r="B664" s="936" t="s">
        <v>979</v>
      </c>
      <c r="C664" s="936">
        <v>1</v>
      </c>
      <c r="D664" s="937">
        <v>46147</v>
      </c>
      <c r="E664" s="937">
        <v>46148</v>
      </c>
      <c r="F664" s="937">
        <v>46147</v>
      </c>
      <c r="G664" s="937">
        <v>46148</v>
      </c>
      <c r="H664" s="938">
        <v>15472.08</v>
      </c>
      <c r="I664" s="938">
        <v>15472.08</v>
      </c>
      <c r="J664" s="938">
        <v>15472.08</v>
      </c>
      <c r="K664" s="939">
        <v>1</v>
      </c>
      <c r="L664" s="939">
        <v>1</v>
      </c>
      <c r="M664" s="938">
        <v>96</v>
      </c>
      <c r="N664" s="936">
        <v>96</v>
      </c>
      <c r="O664" s="936">
        <v>96</v>
      </c>
      <c r="P664" s="938" t="s">
        <v>364</v>
      </c>
      <c r="Q664" s="936">
        <v>1</v>
      </c>
      <c r="R664" s="936">
        <v>1</v>
      </c>
      <c r="S664" s="936">
        <v>0</v>
      </c>
      <c r="T664" s="936">
        <v>0</v>
      </c>
    </row>
    <row r="665" spans="1:20" outlineLevel="5">
      <c r="A665" s="936" t="s">
        <v>998</v>
      </c>
      <c r="B665" s="936" t="s">
        <v>981</v>
      </c>
      <c r="C665" s="936">
        <v>33</v>
      </c>
      <c r="D665" s="937">
        <v>46148</v>
      </c>
      <c r="E665" s="937">
        <v>46190</v>
      </c>
      <c r="F665" s="937">
        <v>46148</v>
      </c>
      <c r="G665" s="937">
        <v>46190</v>
      </c>
      <c r="H665" s="938">
        <v>15472.08</v>
      </c>
      <c r="I665" s="938">
        <v>15472.08</v>
      </c>
      <c r="J665" s="938">
        <v>15472.08</v>
      </c>
      <c r="K665" s="939">
        <v>1</v>
      </c>
      <c r="L665" s="939">
        <v>1</v>
      </c>
      <c r="M665" s="938">
        <v>96</v>
      </c>
      <c r="N665" s="936">
        <v>96</v>
      </c>
      <c r="O665" s="936">
        <v>96</v>
      </c>
      <c r="P665" s="938" t="s">
        <v>364</v>
      </c>
      <c r="Q665" s="936">
        <v>1</v>
      </c>
      <c r="R665" s="936">
        <v>1</v>
      </c>
      <c r="S665" s="936">
        <v>0</v>
      </c>
      <c r="T665" s="936">
        <v>0</v>
      </c>
    </row>
    <row r="666" spans="1:20" outlineLevel="5">
      <c r="A666" s="936" t="s">
        <v>1004</v>
      </c>
      <c r="B666" s="936" t="s">
        <v>3210</v>
      </c>
      <c r="C666" s="936">
        <v>7</v>
      </c>
      <c r="D666" s="937">
        <v>46190</v>
      </c>
      <c r="E666" s="937">
        <v>46197</v>
      </c>
      <c r="F666" s="937">
        <v>46190</v>
      </c>
      <c r="G666" s="937">
        <v>46197</v>
      </c>
      <c r="H666" s="938">
        <v>4641.62</v>
      </c>
      <c r="I666" s="938">
        <v>4641.62</v>
      </c>
      <c r="J666" s="938">
        <v>4641.62</v>
      </c>
      <c r="K666" s="939">
        <v>1</v>
      </c>
      <c r="L666" s="939">
        <v>1</v>
      </c>
      <c r="M666" s="938">
        <v>7</v>
      </c>
      <c r="N666" s="936">
        <v>7</v>
      </c>
      <c r="O666" s="936">
        <v>7</v>
      </c>
      <c r="P666" s="938" t="s">
        <v>364</v>
      </c>
      <c r="Q666" s="936">
        <v>1</v>
      </c>
      <c r="R666" s="936">
        <v>1</v>
      </c>
      <c r="S666" s="936">
        <v>0</v>
      </c>
      <c r="T666" s="936">
        <v>0</v>
      </c>
    </row>
    <row r="667" spans="1:20" outlineLevel="5">
      <c r="A667" s="936" t="s">
        <v>1000</v>
      </c>
      <c r="B667" s="936" t="s">
        <v>1001</v>
      </c>
      <c r="C667" s="936">
        <v>25</v>
      </c>
      <c r="D667" s="937">
        <v>46198</v>
      </c>
      <c r="E667" s="937">
        <v>46226</v>
      </c>
      <c r="F667" s="937">
        <v>46240</v>
      </c>
      <c r="G667" s="937">
        <v>46247</v>
      </c>
      <c r="H667" s="938">
        <v>15472.08</v>
      </c>
      <c r="I667" s="938">
        <v>15472.08</v>
      </c>
      <c r="J667" s="938">
        <v>15472.08</v>
      </c>
      <c r="K667" s="939">
        <v>1</v>
      </c>
      <c r="L667" s="939">
        <v>1</v>
      </c>
      <c r="M667" s="938">
        <v>100</v>
      </c>
      <c r="N667" s="936">
        <v>100</v>
      </c>
      <c r="O667" s="936">
        <v>100</v>
      </c>
      <c r="P667" s="938" t="s">
        <v>364</v>
      </c>
      <c r="Q667" s="936">
        <v>1</v>
      </c>
      <c r="R667" s="936">
        <v>1</v>
      </c>
      <c r="S667" s="936">
        <v>0</v>
      </c>
      <c r="T667" s="936">
        <v>0</v>
      </c>
    </row>
    <row r="668" spans="1:20" outlineLevel="5">
      <c r="A668" s="936" t="s">
        <v>3211</v>
      </c>
      <c r="B668" s="936" t="s">
        <v>3212</v>
      </c>
      <c r="C668" s="936">
        <v>15</v>
      </c>
      <c r="D668" s="937">
        <v>46228</v>
      </c>
      <c r="E668" s="937">
        <v>46244</v>
      </c>
      <c r="F668" s="937">
        <v>46240</v>
      </c>
      <c r="G668" s="937">
        <v>46248</v>
      </c>
      <c r="H668" s="938">
        <v>10830.46</v>
      </c>
      <c r="I668" s="938">
        <v>10830.46</v>
      </c>
      <c r="J668" s="938">
        <v>10830.46</v>
      </c>
      <c r="K668" s="939">
        <v>1</v>
      </c>
      <c r="L668" s="939">
        <v>1</v>
      </c>
      <c r="M668" s="938">
        <v>17</v>
      </c>
      <c r="N668" s="936">
        <v>17</v>
      </c>
      <c r="O668" s="936">
        <v>17</v>
      </c>
      <c r="P668" s="938" t="s">
        <v>364</v>
      </c>
      <c r="Q668" s="936">
        <v>1</v>
      </c>
      <c r="R668" s="936">
        <v>1</v>
      </c>
      <c r="S668" s="936">
        <v>0</v>
      </c>
      <c r="T668" s="936">
        <v>0</v>
      </c>
    </row>
    <row r="669" spans="1:20" outlineLevel="5">
      <c r="A669" s="936" t="s">
        <v>999</v>
      </c>
      <c r="B669" s="936" t="s">
        <v>983</v>
      </c>
      <c r="C669" s="936">
        <v>17</v>
      </c>
      <c r="D669" s="937">
        <v>46245</v>
      </c>
      <c r="E669" s="937">
        <v>46264</v>
      </c>
      <c r="F669" s="937">
        <v>46233</v>
      </c>
      <c r="G669" s="937">
        <v>46248</v>
      </c>
      <c r="H669" s="938">
        <v>261144</v>
      </c>
      <c r="I669" s="938">
        <v>261144</v>
      </c>
      <c r="J669" s="938">
        <v>261144</v>
      </c>
      <c r="K669" s="939">
        <v>1</v>
      </c>
      <c r="L669" s="939">
        <v>1</v>
      </c>
      <c r="M669" s="938">
        <v>40</v>
      </c>
      <c r="N669" s="936">
        <v>40</v>
      </c>
      <c r="O669" s="936">
        <v>40</v>
      </c>
      <c r="P669" s="938" t="s">
        <v>364</v>
      </c>
      <c r="Q669" s="936">
        <v>1</v>
      </c>
      <c r="R669" s="936">
        <v>1</v>
      </c>
      <c r="S669" s="936">
        <v>0</v>
      </c>
      <c r="T669" s="936">
        <v>0</v>
      </c>
    </row>
    <row r="670" spans="1:20" outlineLevel="5">
      <c r="A670" s="936" t="s">
        <v>1005</v>
      </c>
      <c r="B670" s="936" t="s">
        <v>1006</v>
      </c>
      <c r="C670" s="936">
        <v>15</v>
      </c>
      <c r="D670" s="937">
        <v>46265</v>
      </c>
      <c r="E670" s="937">
        <v>46281</v>
      </c>
      <c r="F670" s="937">
        <v>46254</v>
      </c>
      <c r="G670" s="937"/>
      <c r="H670" s="937">
        <v>13091.76</v>
      </c>
      <c r="I670" s="938">
        <v>10473.41</v>
      </c>
      <c r="J670" s="938">
        <v>13091.76</v>
      </c>
      <c r="K670" s="939">
        <v>1</v>
      </c>
      <c r="L670" s="939">
        <v>0.8</v>
      </c>
      <c r="M670" s="938">
        <v>28</v>
      </c>
      <c r="N670" s="936">
        <v>28</v>
      </c>
      <c r="O670" s="936">
        <v>22</v>
      </c>
      <c r="P670" s="938" t="s">
        <v>364</v>
      </c>
      <c r="Q670" s="936">
        <v>1</v>
      </c>
      <c r="R670" s="936">
        <v>0</v>
      </c>
      <c r="S670" s="936">
        <v>1</v>
      </c>
      <c r="T670" s="936">
        <v>0</v>
      </c>
    </row>
    <row r="671" spans="1:20" outlineLevel="5">
      <c r="A671" s="936" t="s">
        <v>1002</v>
      </c>
      <c r="B671" s="936" t="s">
        <v>1003</v>
      </c>
      <c r="C671" s="936">
        <v>17</v>
      </c>
      <c r="D671" s="937">
        <v>46282</v>
      </c>
      <c r="E671" s="937">
        <v>46302</v>
      </c>
      <c r="F671" s="937">
        <v>46254</v>
      </c>
      <c r="G671" s="937"/>
      <c r="H671" s="937">
        <v>15472.08</v>
      </c>
      <c r="I671" s="938">
        <v>12377.66</v>
      </c>
      <c r="J671" s="938">
        <v>15472.08</v>
      </c>
      <c r="K671" s="939">
        <v>1</v>
      </c>
      <c r="L671" s="939">
        <v>0.8</v>
      </c>
      <c r="M671" s="938">
        <v>56</v>
      </c>
      <c r="N671" s="936">
        <v>56</v>
      </c>
      <c r="O671" s="936">
        <v>45</v>
      </c>
      <c r="P671" s="938" t="s">
        <v>364</v>
      </c>
      <c r="Q671" s="936">
        <v>1</v>
      </c>
      <c r="R671" s="936">
        <v>0</v>
      </c>
      <c r="S671" s="936">
        <v>1</v>
      </c>
      <c r="T671" s="936">
        <v>0</v>
      </c>
    </row>
    <row r="672" spans="1:20" outlineLevel="5">
      <c r="A672" s="936" t="s">
        <v>1007</v>
      </c>
      <c r="B672" s="936" t="s">
        <v>1008</v>
      </c>
      <c r="C672" s="936">
        <v>17</v>
      </c>
      <c r="D672" s="937">
        <v>46303</v>
      </c>
      <c r="E672" s="937">
        <v>46322</v>
      </c>
      <c r="F672" s="936">
        <v>46296</v>
      </c>
      <c r="G672" s="937"/>
      <c r="H672" s="937">
        <v>770.1</v>
      </c>
      <c r="I672" s="937">
        <v>10473.41</v>
      </c>
      <c r="J672" s="938">
        <v>13091.76</v>
      </c>
      <c r="K672" s="939">
        <v>5.8799999999999998E-2</v>
      </c>
      <c r="L672" s="939">
        <v>0.8</v>
      </c>
      <c r="M672" s="936">
        <v>40</v>
      </c>
      <c r="N672" s="936">
        <v>2</v>
      </c>
      <c r="O672" s="936">
        <v>32</v>
      </c>
      <c r="P672" s="938" t="s">
        <v>364</v>
      </c>
      <c r="Q672" s="936">
        <v>1</v>
      </c>
      <c r="R672" s="936">
        <v>0</v>
      </c>
      <c r="S672" s="936">
        <v>1</v>
      </c>
      <c r="T672" s="936">
        <v>0</v>
      </c>
    </row>
    <row r="673" spans="1:20" outlineLevel="5">
      <c r="A673" s="1000" t="s">
        <v>996</v>
      </c>
      <c r="B673" s="1000" t="s">
        <v>975</v>
      </c>
      <c r="C673" s="1000">
        <v>18</v>
      </c>
      <c r="D673" s="1001">
        <v>46323</v>
      </c>
      <c r="E673" s="1001">
        <v>46343</v>
      </c>
      <c r="F673" s="1001">
        <v>46292</v>
      </c>
      <c r="G673" s="1001"/>
      <c r="H673" s="1002">
        <v>0</v>
      </c>
      <c r="I673" s="1002">
        <v>618.04999999999995</v>
      </c>
      <c r="J673" s="1002">
        <v>1545.12</v>
      </c>
      <c r="K673" s="1003">
        <v>0</v>
      </c>
      <c r="L673" s="1003">
        <v>0.4</v>
      </c>
      <c r="M673" s="1002">
        <v>32</v>
      </c>
      <c r="N673" s="1000">
        <v>0</v>
      </c>
      <c r="O673" s="1000">
        <v>13</v>
      </c>
      <c r="P673" s="1002" t="s">
        <v>364</v>
      </c>
      <c r="Q673" s="1000">
        <v>1</v>
      </c>
      <c r="R673" s="1000">
        <v>0</v>
      </c>
      <c r="S673" s="1000">
        <v>1</v>
      </c>
      <c r="T673" s="1000">
        <v>0</v>
      </c>
    </row>
    <row r="674" spans="1:20" outlineLevel="4">
      <c r="A674" s="981" t="s">
        <v>1009</v>
      </c>
      <c r="B674" s="981"/>
      <c r="C674" s="981">
        <v>176</v>
      </c>
      <c r="D674" s="982">
        <v>46148</v>
      </c>
      <c r="E674" s="982">
        <v>46358</v>
      </c>
      <c r="F674" s="982">
        <v>46148</v>
      </c>
      <c r="G674" s="982"/>
      <c r="H674" s="983">
        <v>165982.89000000001</v>
      </c>
      <c r="I674" s="983">
        <v>276386.18</v>
      </c>
      <c r="J674" s="983">
        <v>325483.92</v>
      </c>
      <c r="K674" s="984">
        <v>0.51</v>
      </c>
      <c r="L674" s="984">
        <v>0.84919999999999995</v>
      </c>
      <c r="M674" s="983">
        <v>424</v>
      </c>
      <c r="N674" s="981">
        <v>335</v>
      </c>
      <c r="O674" s="981">
        <v>243</v>
      </c>
      <c r="P674" s="983"/>
      <c r="Q674" s="981">
        <v>11</v>
      </c>
      <c r="R674" s="981">
        <v>5</v>
      </c>
      <c r="S674" s="981">
        <v>3</v>
      </c>
      <c r="T674" s="981">
        <v>3</v>
      </c>
    </row>
    <row r="675" spans="1:20" outlineLevel="5">
      <c r="A675" s="936" t="s">
        <v>1010</v>
      </c>
      <c r="B675" s="936" t="s">
        <v>3213</v>
      </c>
      <c r="C675" s="936">
        <v>39</v>
      </c>
      <c r="D675" s="937">
        <v>46148</v>
      </c>
      <c r="E675" s="937">
        <v>46197</v>
      </c>
      <c r="F675" s="937">
        <v>46148</v>
      </c>
      <c r="G675" s="937">
        <v>46197</v>
      </c>
      <c r="H675" s="938">
        <v>16243.2</v>
      </c>
      <c r="I675" s="938">
        <v>16243.2</v>
      </c>
      <c r="J675" s="938">
        <v>16243.2</v>
      </c>
      <c r="K675" s="939">
        <v>1</v>
      </c>
      <c r="L675" s="939">
        <v>1</v>
      </c>
      <c r="M675" s="938">
        <v>54</v>
      </c>
      <c r="N675" s="936">
        <v>54</v>
      </c>
      <c r="O675" s="936">
        <v>54</v>
      </c>
      <c r="P675" s="938" t="s">
        <v>364</v>
      </c>
      <c r="Q675" s="936">
        <v>1</v>
      </c>
      <c r="R675" s="936">
        <v>1</v>
      </c>
      <c r="S675" s="936">
        <v>0</v>
      </c>
      <c r="T675" s="936">
        <v>0</v>
      </c>
    </row>
    <row r="676" spans="1:20" outlineLevel="5">
      <c r="A676" s="936" t="s">
        <v>1011</v>
      </c>
      <c r="B676" s="936" t="s">
        <v>3216</v>
      </c>
      <c r="C676" s="936">
        <v>27</v>
      </c>
      <c r="D676" s="937">
        <v>46162</v>
      </c>
      <c r="E676" s="937">
        <v>46197</v>
      </c>
      <c r="F676" s="937">
        <v>46162</v>
      </c>
      <c r="G676" s="937">
        <v>46197</v>
      </c>
      <c r="H676" s="938">
        <v>1767.48</v>
      </c>
      <c r="I676" s="938">
        <v>1767.48</v>
      </c>
      <c r="J676" s="938">
        <v>1767.48</v>
      </c>
      <c r="K676" s="939">
        <v>1</v>
      </c>
      <c r="L676" s="939">
        <v>1</v>
      </c>
      <c r="M676" s="938">
        <v>24</v>
      </c>
      <c r="N676" s="936">
        <v>24</v>
      </c>
      <c r="O676" s="936">
        <v>24</v>
      </c>
      <c r="P676" s="938" t="s">
        <v>364</v>
      </c>
      <c r="Q676" s="936">
        <v>1</v>
      </c>
      <c r="R676" s="936">
        <v>1</v>
      </c>
      <c r="S676" s="936">
        <v>0</v>
      </c>
      <c r="T676" s="936">
        <v>0</v>
      </c>
    </row>
    <row r="677" spans="1:20" outlineLevel="5">
      <c r="A677" s="936" t="s">
        <v>1012</v>
      </c>
      <c r="B677" s="936" t="s">
        <v>3219</v>
      </c>
      <c r="C677" s="936">
        <v>7</v>
      </c>
      <c r="D677" s="937">
        <v>46190</v>
      </c>
      <c r="E677" s="937">
        <v>46197</v>
      </c>
      <c r="F677" s="937">
        <v>46190</v>
      </c>
      <c r="G677" s="937">
        <v>46197</v>
      </c>
      <c r="H677" s="938">
        <v>130572</v>
      </c>
      <c r="I677" s="938">
        <v>130572</v>
      </c>
      <c r="J677" s="938">
        <v>130572</v>
      </c>
      <c r="K677" s="939">
        <v>1</v>
      </c>
      <c r="L677" s="939">
        <v>1</v>
      </c>
      <c r="M677" s="938">
        <v>20</v>
      </c>
      <c r="N677" s="936">
        <v>20</v>
      </c>
      <c r="O677" s="936">
        <v>20</v>
      </c>
      <c r="P677" s="938" t="s">
        <v>364</v>
      </c>
      <c r="Q677" s="936">
        <v>1</v>
      </c>
      <c r="R677" s="936">
        <v>1</v>
      </c>
      <c r="S677" s="936">
        <v>0</v>
      </c>
      <c r="T677" s="936">
        <v>0</v>
      </c>
    </row>
    <row r="678" spans="1:20" outlineLevel="5">
      <c r="A678" s="936" t="s">
        <v>3214</v>
      </c>
      <c r="B678" s="936" t="s">
        <v>3215</v>
      </c>
      <c r="C678" s="936">
        <v>7</v>
      </c>
      <c r="D678" s="937">
        <v>46198</v>
      </c>
      <c r="E678" s="937">
        <v>46205</v>
      </c>
      <c r="F678" s="937">
        <v>46240</v>
      </c>
      <c r="G678" s="937">
        <v>46248</v>
      </c>
      <c r="H678" s="938">
        <v>1804.8</v>
      </c>
      <c r="I678" s="938">
        <v>1804.8</v>
      </c>
      <c r="J678" s="938">
        <v>1804.8</v>
      </c>
      <c r="K678" s="939">
        <v>1</v>
      </c>
      <c r="L678" s="939">
        <v>1</v>
      </c>
      <c r="M678" s="938">
        <v>6</v>
      </c>
      <c r="N678" s="936">
        <v>6</v>
      </c>
      <c r="O678" s="936">
        <v>6</v>
      </c>
      <c r="P678" s="938" t="s">
        <v>364</v>
      </c>
      <c r="Q678" s="936">
        <v>1</v>
      </c>
      <c r="R678" s="936">
        <v>1</v>
      </c>
      <c r="S678" s="936">
        <v>0</v>
      </c>
      <c r="T678" s="936">
        <v>0</v>
      </c>
    </row>
    <row r="679" spans="1:20" outlineLevel="5">
      <c r="A679" s="936" t="s">
        <v>3217</v>
      </c>
      <c r="B679" s="936" t="s">
        <v>3218</v>
      </c>
      <c r="C679" s="936">
        <v>20</v>
      </c>
      <c r="D679" s="937">
        <v>46207</v>
      </c>
      <c r="E679" s="937">
        <v>46229</v>
      </c>
      <c r="F679" s="937">
        <v>46241</v>
      </c>
      <c r="G679" s="937">
        <v>46261</v>
      </c>
      <c r="H679" s="938">
        <v>1767.48</v>
      </c>
      <c r="I679" s="938">
        <v>1767.48</v>
      </c>
      <c r="J679" s="938">
        <v>1767.48</v>
      </c>
      <c r="K679" s="939">
        <v>1</v>
      </c>
      <c r="L679" s="939">
        <v>1</v>
      </c>
      <c r="M679" s="938">
        <v>24</v>
      </c>
      <c r="N679" s="936">
        <v>24</v>
      </c>
      <c r="O679" s="936">
        <v>24</v>
      </c>
      <c r="P679" s="938" t="s">
        <v>364</v>
      </c>
      <c r="Q679" s="936">
        <v>1</v>
      </c>
      <c r="R679" s="936">
        <v>1</v>
      </c>
      <c r="S679" s="936">
        <v>0</v>
      </c>
      <c r="T679" s="936">
        <v>0</v>
      </c>
    </row>
    <row r="680" spans="1:20" outlineLevel="5">
      <c r="A680" s="936" t="s">
        <v>1013</v>
      </c>
      <c r="B680" s="936" t="s">
        <v>1014</v>
      </c>
      <c r="C680" s="936">
        <v>18</v>
      </c>
      <c r="D680" s="937">
        <v>46245</v>
      </c>
      <c r="E680" s="937">
        <v>46265</v>
      </c>
      <c r="F680" s="937">
        <v>46254</v>
      </c>
      <c r="G680" s="937"/>
      <c r="H680" s="938">
        <v>3534.96</v>
      </c>
      <c r="I680" s="938">
        <v>2474.4699999999998</v>
      </c>
      <c r="J680" s="938">
        <v>3534.96</v>
      </c>
      <c r="K680" s="939">
        <v>1</v>
      </c>
      <c r="L680" s="939">
        <v>0.7</v>
      </c>
      <c r="M680" s="936">
        <v>56</v>
      </c>
      <c r="N680" s="936">
        <v>56</v>
      </c>
      <c r="O680" s="936">
        <v>39</v>
      </c>
      <c r="P680" s="938" t="s">
        <v>364</v>
      </c>
      <c r="Q680" s="936">
        <v>1</v>
      </c>
      <c r="R680" s="936">
        <v>0</v>
      </c>
      <c r="S680" s="936">
        <v>1</v>
      </c>
      <c r="T680" s="936">
        <v>0</v>
      </c>
    </row>
    <row r="681" spans="1:20" outlineLevel="5">
      <c r="A681" s="936" t="s">
        <v>1017</v>
      </c>
      <c r="B681" s="936" t="s">
        <v>1018</v>
      </c>
      <c r="C681" s="936">
        <v>16</v>
      </c>
      <c r="D681" s="937">
        <v>46266</v>
      </c>
      <c r="E681" s="937">
        <v>46284</v>
      </c>
      <c r="F681" s="937">
        <v>46254</v>
      </c>
      <c r="G681" s="937"/>
      <c r="H681" s="937">
        <v>5302.44</v>
      </c>
      <c r="I681" s="937">
        <v>4241.95</v>
      </c>
      <c r="J681" s="938">
        <v>5302.44</v>
      </c>
      <c r="K681" s="939">
        <v>1</v>
      </c>
      <c r="L681" s="939">
        <v>0.8</v>
      </c>
      <c r="M681" s="936">
        <v>72</v>
      </c>
      <c r="N681" s="936">
        <v>72</v>
      </c>
      <c r="O681" s="936">
        <v>58</v>
      </c>
      <c r="P681" s="938" t="s">
        <v>364</v>
      </c>
      <c r="Q681" s="936">
        <v>1</v>
      </c>
      <c r="R681" s="936">
        <v>0</v>
      </c>
      <c r="S681" s="936">
        <v>1</v>
      </c>
      <c r="T681" s="936">
        <v>0</v>
      </c>
    </row>
    <row r="682" spans="1:20" outlineLevel="5">
      <c r="A682" s="936" t="s">
        <v>1015</v>
      </c>
      <c r="B682" s="936" t="s">
        <v>1016</v>
      </c>
      <c r="C682" s="936">
        <v>17</v>
      </c>
      <c r="D682" s="937">
        <v>46285</v>
      </c>
      <c r="E682" s="937">
        <v>46305</v>
      </c>
      <c r="F682" s="937"/>
      <c r="G682" s="937"/>
      <c r="H682" s="937">
        <v>4990.53</v>
      </c>
      <c r="I682" s="938">
        <v>0</v>
      </c>
      <c r="J682" s="938">
        <v>5302.44</v>
      </c>
      <c r="K682" s="939">
        <v>0.94120000000000004</v>
      </c>
      <c r="L682" s="939">
        <v>0</v>
      </c>
      <c r="M682" s="938">
        <v>84</v>
      </c>
      <c r="N682" s="936">
        <v>79</v>
      </c>
      <c r="O682" s="936">
        <v>0</v>
      </c>
      <c r="P682" s="938" t="s">
        <v>364</v>
      </c>
      <c r="Q682" s="936">
        <v>1</v>
      </c>
      <c r="R682" s="936">
        <v>0</v>
      </c>
      <c r="S682" s="936">
        <v>0</v>
      </c>
      <c r="T682" s="936">
        <v>1</v>
      </c>
    </row>
    <row r="683" spans="1:20" outlineLevel="5">
      <c r="A683" s="936" t="s">
        <v>3220</v>
      </c>
      <c r="B683" s="936" t="s">
        <v>3221</v>
      </c>
      <c r="C683" s="936">
        <v>16</v>
      </c>
      <c r="D683" s="937">
        <v>46306</v>
      </c>
      <c r="E683" s="937">
        <v>46323</v>
      </c>
      <c r="F683" s="936">
        <v>46240</v>
      </c>
      <c r="G683" s="937"/>
      <c r="H683" s="937">
        <v>0</v>
      </c>
      <c r="I683" s="937">
        <v>117514.8</v>
      </c>
      <c r="J683" s="938">
        <v>130572</v>
      </c>
      <c r="K683" s="939">
        <v>0</v>
      </c>
      <c r="L683" s="939">
        <v>0.9</v>
      </c>
      <c r="M683" s="936">
        <v>20</v>
      </c>
      <c r="N683" s="936">
        <v>0</v>
      </c>
      <c r="O683" s="936">
        <v>18</v>
      </c>
      <c r="P683" s="938" t="s">
        <v>364</v>
      </c>
      <c r="Q683" s="936">
        <v>1</v>
      </c>
      <c r="R683" s="936">
        <v>0</v>
      </c>
      <c r="S683" s="936">
        <v>1</v>
      </c>
      <c r="T683" s="936">
        <v>0</v>
      </c>
    </row>
    <row r="684" spans="1:20" outlineLevel="5">
      <c r="A684" s="936" t="s">
        <v>1019</v>
      </c>
      <c r="B684" s="936" t="s">
        <v>1020</v>
      </c>
      <c r="C684" s="936">
        <v>15</v>
      </c>
      <c r="D684" s="937">
        <v>46324</v>
      </c>
      <c r="E684" s="937">
        <v>46341</v>
      </c>
      <c r="F684" s="936"/>
      <c r="G684" s="937"/>
      <c r="H684" s="937">
        <v>0</v>
      </c>
      <c r="I684" s="937">
        <v>0</v>
      </c>
      <c r="J684" s="938">
        <v>27072</v>
      </c>
      <c r="K684" s="939">
        <v>0</v>
      </c>
      <c r="L684" s="939">
        <v>0</v>
      </c>
      <c r="M684" s="936">
        <v>32</v>
      </c>
      <c r="N684" s="936">
        <v>0</v>
      </c>
      <c r="O684" s="936">
        <v>0</v>
      </c>
      <c r="P684" s="938" t="s">
        <v>364</v>
      </c>
      <c r="Q684" s="936">
        <v>1</v>
      </c>
      <c r="R684" s="936">
        <v>0</v>
      </c>
      <c r="S684" s="936">
        <v>0</v>
      </c>
      <c r="T684" s="936">
        <v>1</v>
      </c>
    </row>
    <row r="685" spans="1:20" outlineLevel="5">
      <c r="A685" s="1000" t="s">
        <v>1021</v>
      </c>
      <c r="B685" s="1000" t="s">
        <v>975</v>
      </c>
      <c r="C685" s="1000">
        <v>15</v>
      </c>
      <c r="D685" s="1001">
        <v>46342</v>
      </c>
      <c r="E685" s="1001">
        <v>46358</v>
      </c>
      <c r="F685" s="1001"/>
      <c r="G685" s="1001"/>
      <c r="H685" s="1002">
        <v>0</v>
      </c>
      <c r="I685" s="1002">
        <v>0</v>
      </c>
      <c r="J685" s="1002">
        <v>1545.12</v>
      </c>
      <c r="K685" s="1003">
        <v>0</v>
      </c>
      <c r="L685" s="1003">
        <v>0</v>
      </c>
      <c r="M685" s="1002">
        <v>32</v>
      </c>
      <c r="N685" s="1000">
        <v>0</v>
      </c>
      <c r="O685" s="1000">
        <v>0</v>
      </c>
      <c r="P685" s="1002" t="s">
        <v>364</v>
      </c>
      <c r="Q685" s="1000">
        <v>1</v>
      </c>
      <c r="R685" s="1000">
        <v>0</v>
      </c>
      <c r="S685" s="1000">
        <v>0</v>
      </c>
      <c r="T685" s="1000">
        <v>1</v>
      </c>
    </row>
    <row r="686" spans="1:20" outlineLevel="3">
      <c r="A686" s="967" t="s">
        <v>1022</v>
      </c>
      <c r="B686" s="967"/>
      <c r="C686" s="967">
        <v>205</v>
      </c>
      <c r="D686" s="968">
        <v>46128</v>
      </c>
      <c r="E686" s="968">
        <v>46372</v>
      </c>
      <c r="F686" s="968">
        <v>46128</v>
      </c>
      <c r="G686" s="968"/>
      <c r="H686" s="969">
        <v>1494285.96</v>
      </c>
      <c r="I686" s="969">
        <v>1303724.6299999999</v>
      </c>
      <c r="J686" s="969">
        <v>1617941.82</v>
      </c>
      <c r="K686" s="971">
        <v>0.92359999999999998</v>
      </c>
      <c r="L686" s="971">
        <v>0.80579999999999996</v>
      </c>
      <c r="M686" s="969">
        <v>1996</v>
      </c>
      <c r="N686" s="967">
        <v>1416</v>
      </c>
      <c r="O686" s="967">
        <v>966</v>
      </c>
      <c r="P686" s="969"/>
      <c r="Q686" s="967">
        <v>48</v>
      </c>
      <c r="R686" s="967">
        <v>15</v>
      </c>
      <c r="S686" s="967">
        <v>10</v>
      </c>
      <c r="T686" s="967">
        <v>23</v>
      </c>
    </row>
    <row r="687" spans="1:20" outlineLevel="4">
      <c r="A687" s="981" t="s">
        <v>1023</v>
      </c>
      <c r="B687" s="981"/>
      <c r="C687" s="981">
        <v>125</v>
      </c>
      <c r="D687" s="982">
        <v>46128</v>
      </c>
      <c r="E687" s="982">
        <v>46278</v>
      </c>
      <c r="F687" s="982">
        <v>46128</v>
      </c>
      <c r="G687" s="982"/>
      <c r="H687" s="983">
        <v>32909.4</v>
      </c>
      <c r="I687" s="983">
        <v>21391.11</v>
      </c>
      <c r="J687" s="983">
        <v>32909.4</v>
      </c>
      <c r="K687" s="984">
        <v>1</v>
      </c>
      <c r="L687" s="984">
        <v>0.65</v>
      </c>
      <c r="M687" s="983">
        <v>336</v>
      </c>
      <c r="N687" s="981">
        <v>336</v>
      </c>
      <c r="O687" s="981">
        <v>227</v>
      </c>
      <c r="P687" s="983"/>
      <c r="Q687" s="981">
        <v>5</v>
      </c>
      <c r="R687" s="981">
        <v>2</v>
      </c>
      <c r="S687" s="981">
        <v>2</v>
      </c>
      <c r="T687" s="981">
        <v>1</v>
      </c>
    </row>
    <row r="688" spans="1:20" outlineLevel="5">
      <c r="A688" s="936" t="s">
        <v>1024</v>
      </c>
      <c r="B688" s="936" t="s">
        <v>1025</v>
      </c>
      <c r="C688" s="936">
        <v>3</v>
      </c>
      <c r="D688" s="937">
        <v>46128</v>
      </c>
      <c r="E688" s="937">
        <v>46131</v>
      </c>
      <c r="F688" s="937">
        <v>46128</v>
      </c>
      <c r="G688" s="937">
        <v>46131</v>
      </c>
      <c r="H688" s="938">
        <v>6581.88</v>
      </c>
      <c r="I688" s="938">
        <v>6581.88</v>
      </c>
      <c r="J688" s="938">
        <v>6581.88</v>
      </c>
      <c r="K688" s="939">
        <v>1</v>
      </c>
      <c r="L688" s="939">
        <v>1</v>
      </c>
      <c r="M688" s="938">
        <v>92</v>
      </c>
      <c r="N688" s="936">
        <v>92</v>
      </c>
      <c r="O688" s="936">
        <v>92</v>
      </c>
      <c r="P688" s="938" t="s">
        <v>364</v>
      </c>
      <c r="Q688" s="936">
        <v>1</v>
      </c>
      <c r="R688" s="936">
        <v>1</v>
      </c>
      <c r="S688" s="936">
        <v>0</v>
      </c>
      <c r="T688" s="936">
        <v>0</v>
      </c>
    </row>
    <row r="689" spans="1:20" outlineLevel="5">
      <c r="A689" s="936" t="s">
        <v>1026</v>
      </c>
      <c r="B689" s="936" t="s">
        <v>1027</v>
      </c>
      <c r="C689" s="936">
        <v>10</v>
      </c>
      <c r="D689" s="937">
        <v>46224</v>
      </c>
      <c r="E689" s="937">
        <v>46235</v>
      </c>
      <c r="F689" s="937">
        <v>46247</v>
      </c>
      <c r="G689" s="937">
        <v>46254</v>
      </c>
      <c r="H689" s="937">
        <v>6581.88</v>
      </c>
      <c r="I689" s="938">
        <v>6581.88</v>
      </c>
      <c r="J689" s="938">
        <v>6581.88</v>
      </c>
      <c r="K689" s="939">
        <v>1</v>
      </c>
      <c r="L689" s="939">
        <v>1</v>
      </c>
      <c r="M689" s="938">
        <v>68</v>
      </c>
      <c r="N689" s="936">
        <v>68</v>
      </c>
      <c r="O689" s="936">
        <v>68</v>
      </c>
      <c r="P689" s="938" t="s">
        <v>364</v>
      </c>
      <c r="Q689" s="936">
        <v>1</v>
      </c>
      <c r="R689" s="936">
        <v>1</v>
      </c>
      <c r="S689" s="936">
        <v>0</v>
      </c>
      <c r="T689" s="936">
        <v>0</v>
      </c>
    </row>
    <row r="690" spans="1:20" outlineLevel="5">
      <c r="A690" s="936" t="s">
        <v>1028</v>
      </c>
      <c r="B690" s="936" t="s">
        <v>1029</v>
      </c>
      <c r="C690" s="936">
        <v>12</v>
      </c>
      <c r="D690" s="937">
        <v>46236</v>
      </c>
      <c r="E690" s="937">
        <v>46249</v>
      </c>
      <c r="F690" s="937">
        <v>46254</v>
      </c>
      <c r="G690" s="937"/>
      <c r="H690" s="937">
        <v>6581.88</v>
      </c>
      <c r="I690" s="937">
        <v>5594.6</v>
      </c>
      <c r="J690" s="938">
        <v>6581.88</v>
      </c>
      <c r="K690" s="939">
        <v>1</v>
      </c>
      <c r="L690" s="939">
        <v>0.85</v>
      </c>
      <c r="M690" s="936">
        <v>56</v>
      </c>
      <c r="N690" s="936">
        <v>56</v>
      </c>
      <c r="O690" s="936">
        <v>48</v>
      </c>
      <c r="P690" s="938" t="s">
        <v>364</v>
      </c>
      <c r="Q690" s="936">
        <v>1</v>
      </c>
      <c r="R690" s="936">
        <v>0</v>
      </c>
      <c r="S690" s="936">
        <v>1</v>
      </c>
      <c r="T690" s="936">
        <v>0</v>
      </c>
    </row>
    <row r="691" spans="1:20" outlineLevel="5">
      <c r="A691" s="936" t="s">
        <v>1030</v>
      </c>
      <c r="B691" s="936" t="s">
        <v>1031</v>
      </c>
      <c r="C691" s="936">
        <v>15</v>
      </c>
      <c r="D691" s="937">
        <v>46250</v>
      </c>
      <c r="E691" s="937">
        <v>46266</v>
      </c>
      <c r="F691" s="936">
        <v>46292</v>
      </c>
      <c r="G691" s="937"/>
      <c r="H691" s="938">
        <v>6581.88</v>
      </c>
      <c r="I691" s="937">
        <v>2632.75</v>
      </c>
      <c r="J691" s="938">
        <v>6581.88</v>
      </c>
      <c r="K691" s="939">
        <v>1</v>
      </c>
      <c r="L691" s="939">
        <v>0.4</v>
      </c>
      <c r="M691" s="936">
        <v>48</v>
      </c>
      <c r="N691" s="936">
        <v>48</v>
      </c>
      <c r="O691" s="936">
        <v>19</v>
      </c>
      <c r="P691" s="938" t="s">
        <v>364</v>
      </c>
      <c r="Q691" s="936">
        <v>1</v>
      </c>
      <c r="R691" s="936">
        <v>0</v>
      </c>
      <c r="S691" s="936">
        <v>1</v>
      </c>
      <c r="T691" s="936">
        <v>0</v>
      </c>
    </row>
    <row r="692" spans="1:20" outlineLevel="5">
      <c r="A692" s="1000" t="s">
        <v>1032</v>
      </c>
      <c r="B692" s="1000" t="s">
        <v>1033</v>
      </c>
      <c r="C692" s="1000">
        <v>10</v>
      </c>
      <c r="D692" s="1001">
        <v>46267</v>
      </c>
      <c r="E692" s="1001">
        <v>46278</v>
      </c>
      <c r="F692" s="1001"/>
      <c r="G692" s="1001"/>
      <c r="H692" s="1002">
        <v>6581.88</v>
      </c>
      <c r="I692" s="1002">
        <v>0</v>
      </c>
      <c r="J692" s="1002">
        <v>6581.88</v>
      </c>
      <c r="K692" s="1003">
        <v>1</v>
      </c>
      <c r="L692" s="1003">
        <v>0</v>
      </c>
      <c r="M692" s="1002">
        <v>72</v>
      </c>
      <c r="N692" s="1000">
        <v>72</v>
      </c>
      <c r="O692" s="1000">
        <v>0</v>
      </c>
      <c r="P692" s="1002" t="s">
        <v>364</v>
      </c>
      <c r="Q692" s="1000">
        <v>1</v>
      </c>
      <c r="R692" s="1000">
        <v>0</v>
      </c>
      <c r="S692" s="1000">
        <v>0</v>
      </c>
      <c r="T692" s="1000">
        <v>1</v>
      </c>
    </row>
    <row r="693" spans="1:20" outlineLevel="4">
      <c r="A693" s="976" t="s">
        <v>1034</v>
      </c>
      <c r="B693" s="976"/>
      <c r="C693" s="976">
        <v>81</v>
      </c>
      <c r="D693" s="977">
        <v>46154</v>
      </c>
      <c r="E693" s="977">
        <v>46252</v>
      </c>
      <c r="F693" s="977">
        <v>46154</v>
      </c>
      <c r="G693" s="977"/>
      <c r="H693" s="978">
        <v>780707.34</v>
      </c>
      <c r="I693" s="978">
        <v>670165.14</v>
      </c>
      <c r="J693" s="978">
        <v>780707.34</v>
      </c>
      <c r="K693" s="980">
        <v>1</v>
      </c>
      <c r="L693" s="980">
        <v>0.85840000000000005</v>
      </c>
      <c r="M693" s="978">
        <v>476</v>
      </c>
      <c r="N693" s="976">
        <v>476</v>
      </c>
      <c r="O693" s="976">
        <v>316</v>
      </c>
      <c r="P693" s="978"/>
      <c r="Q693" s="976">
        <v>14</v>
      </c>
      <c r="R693" s="976">
        <v>6</v>
      </c>
      <c r="S693" s="976">
        <v>4</v>
      </c>
      <c r="T693" s="976">
        <v>4</v>
      </c>
    </row>
    <row r="694" spans="1:20" outlineLevel="5">
      <c r="A694" s="986" t="s">
        <v>1035</v>
      </c>
      <c r="B694" s="986"/>
      <c r="C694" s="986">
        <v>79</v>
      </c>
      <c r="D694" s="987">
        <v>46154</v>
      </c>
      <c r="E694" s="987">
        <v>46250</v>
      </c>
      <c r="F694" s="987">
        <v>46154</v>
      </c>
      <c r="G694" s="987"/>
      <c r="H694" s="988">
        <v>27252</v>
      </c>
      <c r="I694" s="988">
        <v>18086.400000000001</v>
      </c>
      <c r="J694" s="988">
        <v>27252</v>
      </c>
      <c r="K694" s="989">
        <v>1</v>
      </c>
      <c r="L694" s="989">
        <v>0.66369999999999996</v>
      </c>
      <c r="M694" s="988">
        <v>300</v>
      </c>
      <c r="N694" s="986">
        <v>300</v>
      </c>
      <c r="O694" s="986">
        <v>190</v>
      </c>
      <c r="P694" s="988"/>
      <c r="Q694" s="986">
        <v>9</v>
      </c>
      <c r="R694" s="986">
        <v>4</v>
      </c>
      <c r="S694" s="986">
        <v>2</v>
      </c>
      <c r="T694" s="986">
        <v>3</v>
      </c>
    </row>
    <row r="695" spans="1:20" outlineLevel="6">
      <c r="A695" s="936" t="s">
        <v>1036</v>
      </c>
      <c r="B695" s="936" t="s">
        <v>1037</v>
      </c>
      <c r="C695" s="936">
        <v>2</v>
      </c>
      <c r="D695" s="937">
        <v>46154</v>
      </c>
      <c r="E695" s="937">
        <v>46155</v>
      </c>
      <c r="F695" s="937">
        <v>46154</v>
      </c>
      <c r="G695" s="937">
        <v>46155</v>
      </c>
      <c r="H695" s="938">
        <v>3096</v>
      </c>
      <c r="I695" s="938">
        <v>3096</v>
      </c>
      <c r="J695" s="938">
        <v>3096</v>
      </c>
      <c r="K695" s="939">
        <v>1</v>
      </c>
      <c r="L695" s="939">
        <v>1</v>
      </c>
      <c r="M695" s="938">
        <v>92</v>
      </c>
      <c r="N695" s="936">
        <v>92</v>
      </c>
      <c r="O695" s="936">
        <v>92</v>
      </c>
      <c r="P695" s="938" t="s">
        <v>364</v>
      </c>
      <c r="Q695" s="936">
        <v>1</v>
      </c>
      <c r="R695" s="936">
        <v>1</v>
      </c>
      <c r="S695" s="936">
        <v>0</v>
      </c>
      <c r="T695" s="936">
        <v>0</v>
      </c>
    </row>
    <row r="696" spans="1:20" outlineLevel="6">
      <c r="A696" s="936" t="s">
        <v>1038</v>
      </c>
      <c r="B696" s="936" t="s">
        <v>3222</v>
      </c>
      <c r="C696" s="936">
        <v>27</v>
      </c>
      <c r="D696" s="937">
        <v>46162</v>
      </c>
      <c r="E696" s="937">
        <v>46197</v>
      </c>
      <c r="F696" s="937">
        <v>46162</v>
      </c>
      <c r="G696" s="937">
        <v>46197</v>
      </c>
      <c r="H696" s="938">
        <v>1651.2</v>
      </c>
      <c r="I696" s="938">
        <v>1651.2</v>
      </c>
      <c r="J696" s="938">
        <v>1651.2</v>
      </c>
      <c r="K696" s="940">
        <v>1</v>
      </c>
      <c r="L696" s="939">
        <v>1</v>
      </c>
      <c r="M696" s="936">
        <v>26</v>
      </c>
      <c r="N696" s="936">
        <v>26</v>
      </c>
      <c r="O696" s="936">
        <v>26</v>
      </c>
      <c r="P696" s="936" t="s">
        <v>364</v>
      </c>
      <c r="Q696" s="936">
        <v>1</v>
      </c>
      <c r="R696" s="936">
        <v>1</v>
      </c>
      <c r="S696" s="936">
        <v>0</v>
      </c>
      <c r="T696" s="936">
        <v>0</v>
      </c>
    </row>
    <row r="697" spans="1:20" outlineLevel="6">
      <c r="A697" s="936" t="s">
        <v>1039</v>
      </c>
      <c r="B697" s="936" t="s">
        <v>3225</v>
      </c>
      <c r="C697" s="936">
        <v>7</v>
      </c>
      <c r="D697" s="937">
        <v>46190</v>
      </c>
      <c r="E697" s="937">
        <v>46197</v>
      </c>
      <c r="F697" s="937">
        <v>46190</v>
      </c>
      <c r="G697" s="937">
        <v>46197</v>
      </c>
      <c r="H697" s="938">
        <v>1032</v>
      </c>
      <c r="I697" s="938">
        <v>1032</v>
      </c>
      <c r="J697" s="938">
        <v>1032</v>
      </c>
      <c r="K697" s="939">
        <v>1</v>
      </c>
      <c r="L697" s="939">
        <v>1</v>
      </c>
      <c r="M697" s="938">
        <v>10</v>
      </c>
      <c r="N697" s="936">
        <v>10</v>
      </c>
      <c r="O697" s="936">
        <v>10</v>
      </c>
      <c r="P697" s="938" t="s">
        <v>364</v>
      </c>
      <c r="Q697" s="936">
        <v>1</v>
      </c>
      <c r="R697" s="936">
        <v>1</v>
      </c>
      <c r="S697" s="936">
        <v>0</v>
      </c>
      <c r="T697" s="936">
        <v>0</v>
      </c>
    </row>
    <row r="698" spans="1:20" outlineLevel="6">
      <c r="A698" s="936" t="s">
        <v>3223</v>
      </c>
      <c r="B698" s="936" t="s">
        <v>3224</v>
      </c>
      <c r="C698" s="936">
        <v>8</v>
      </c>
      <c r="D698" s="937">
        <v>46198</v>
      </c>
      <c r="E698" s="937">
        <v>46207</v>
      </c>
      <c r="F698" s="937">
        <v>46241</v>
      </c>
      <c r="G698" s="937">
        <v>46261</v>
      </c>
      <c r="H698" s="938">
        <v>412.8</v>
      </c>
      <c r="I698" s="938">
        <v>412.8</v>
      </c>
      <c r="J698" s="938">
        <v>412.8</v>
      </c>
      <c r="K698" s="939">
        <v>1</v>
      </c>
      <c r="L698" s="939">
        <v>1</v>
      </c>
      <c r="M698" s="936">
        <v>6</v>
      </c>
      <c r="N698" s="936">
        <v>6</v>
      </c>
      <c r="O698" s="936">
        <v>6</v>
      </c>
      <c r="P698" s="938" t="s">
        <v>364</v>
      </c>
      <c r="Q698" s="936">
        <v>1</v>
      </c>
      <c r="R698" s="936">
        <v>1</v>
      </c>
      <c r="S698" s="936">
        <v>0</v>
      </c>
      <c r="T698" s="936">
        <v>0</v>
      </c>
    </row>
    <row r="699" spans="1:20" outlineLevel="6">
      <c r="A699" s="936" t="s">
        <v>3226</v>
      </c>
      <c r="B699" s="936" t="s">
        <v>3227</v>
      </c>
      <c r="C699" s="936">
        <v>6</v>
      </c>
      <c r="D699" s="937">
        <v>46208</v>
      </c>
      <c r="E699" s="937">
        <v>46214</v>
      </c>
      <c r="F699" s="937">
        <v>46254</v>
      </c>
      <c r="G699" s="937"/>
      <c r="H699" s="938">
        <v>4128</v>
      </c>
      <c r="I699" s="938">
        <v>3302.4</v>
      </c>
      <c r="J699" s="938">
        <v>4128</v>
      </c>
      <c r="K699" s="939">
        <v>1</v>
      </c>
      <c r="L699" s="939">
        <v>0.8</v>
      </c>
      <c r="M699" s="938">
        <v>38</v>
      </c>
      <c r="N699" s="936">
        <v>38</v>
      </c>
      <c r="O699" s="936">
        <v>31</v>
      </c>
      <c r="P699" s="938" t="s">
        <v>367</v>
      </c>
      <c r="Q699" s="936">
        <v>1</v>
      </c>
      <c r="R699" s="936">
        <v>0</v>
      </c>
      <c r="S699" s="936">
        <v>1</v>
      </c>
      <c r="T699" s="936">
        <v>0</v>
      </c>
    </row>
    <row r="700" spans="1:20" outlineLevel="6">
      <c r="A700" s="936" t="s">
        <v>1041</v>
      </c>
      <c r="B700" s="936" t="s">
        <v>1042</v>
      </c>
      <c r="C700" s="936">
        <v>6</v>
      </c>
      <c r="D700" s="937">
        <v>46215</v>
      </c>
      <c r="E700" s="937">
        <v>46221</v>
      </c>
      <c r="F700" s="937">
        <v>46254</v>
      </c>
      <c r="G700" s="937"/>
      <c r="H700" s="938">
        <v>10740</v>
      </c>
      <c r="I700" s="937">
        <v>8592</v>
      </c>
      <c r="J700" s="938">
        <v>10740</v>
      </c>
      <c r="K700" s="939">
        <v>1</v>
      </c>
      <c r="L700" s="939">
        <v>0.8</v>
      </c>
      <c r="M700" s="936">
        <v>32</v>
      </c>
      <c r="N700" s="936">
        <v>32</v>
      </c>
      <c r="O700" s="936">
        <v>26</v>
      </c>
      <c r="P700" s="938" t="s">
        <v>367</v>
      </c>
      <c r="Q700" s="936">
        <v>1</v>
      </c>
      <c r="R700" s="936">
        <v>0</v>
      </c>
      <c r="S700" s="936">
        <v>1</v>
      </c>
      <c r="T700" s="936">
        <v>0</v>
      </c>
    </row>
    <row r="701" spans="1:20" outlineLevel="6">
      <c r="A701" s="936" t="s">
        <v>1043</v>
      </c>
      <c r="B701" s="936" t="s">
        <v>1044</v>
      </c>
      <c r="C701" s="936">
        <v>7</v>
      </c>
      <c r="D701" s="937">
        <v>46222</v>
      </c>
      <c r="E701" s="937">
        <v>46229</v>
      </c>
      <c r="F701" s="936"/>
      <c r="G701" s="937"/>
      <c r="H701" s="938">
        <v>2064</v>
      </c>
      <c r="I701" s="937">
        <v>0</v>
      </c>
      <c r="J701" s="938">
        <v>2064</v>
      </c>
      <c r="K701" s="939">
        <v>1</v>
      </c>
      <c r="L701" s="939">
        <v>0</v>
      </c>
      <c r="M701" s="936">
        <v>24</v>
      </c>
      <c r="N701" s="936">
        <v>24</v>
      </c>
      <c r="O701" s="936">
        <v>0</v>
      </c>
      <c r="P701" s="938" t="s">
        <v>367</v>
      </c>
      <c r="Q701" s="936">
        <v>1</v>
      </c>
      <c r="R701" s="936">
        <v>0</v>
      </c>
      <c r="S701" s="936">
        <v>0</v>
      </c>
      <c r="T701" s="936">
        <v>1</v>
      </c>
    </row>
    <row r="702" spans="1:20" outlineLevel="6">
      <c r="A702" s="936" t="s">
        <v>1045</v>
      </c>
      <c r="B702" s="936" t="s">
        <v>1046</v>
      </c>
      <c r="C702" s="936">
        <v>6</v>
      </c>
      <c r="D702" s="937">
        <v>46230</v>
      </c>
      <c r="E702" s="937">
        <v>46236</v>
      </c>
      <c r="F702" s="936"/>
      <c r="G702" s="937"/>
      <c r="H702" s="938">
        <v>2064</v>
      </c>
      <c r="I702" s="937">
        <v>0</v>
      </c>
      <c r="J702" s="938">
        <v>2064</v>
      </c>
      <c r="K702" s="939">
        <v>1</v>
      </c>
      <c r="L702" s="939">
        <v>0</v>
      </c>
      <c r="M702" s="936">
        <v>48</v>
      </c>
      <c r="N702" s="936">
        <v>48</v>
      </c>
      <c r="O702" s="936">
        <v>0</v>
      </c>
      <c r="P702" s="938" t="s">
        <v>367</v>
      </c>
      <c r="Q702" s="936">
        <v>1</v>
      </c>
      <c r="R702" s="936">
        <v>0</v>
      </c>
      <c r="S702" s="936">
        <v>0</v>
      </c>
      <c r="T702" s="936">
        <v>1</v>
      </c>
    </row>
    <row r="703" spans="1:20" outlineLevel="6">
      <c r="A703" s="1000" t="s">
        <v>1047</v>
      </c>
      <c r="B703" s="1000" t="s">
        <v>1048</v>
      </c>
      <c r="C703" s="1000">
        <v>6</v>
      </c>
      <c r="D703" s="1001">
        <v>46244</v>
      </c>
      <c r="E703" s="1001">
        <v>46250</v>
      </c>
      <c r="F703" s="1001"/>
      <c r="G703" s="1001"/>
      <c r="H703" s="1002">
        <v>2064</v>
      </c>
      <c r="I703" s="1002">
        <v>0</v>
      </c>
      <c r="J703" s="1002">
        <v>2064</v>
      </c>
      <c r="K703" s="1003">
        <v>1</v>
      </c>
      <c r="L703" s="1003">
        <v>0</v>
      </c>
      <c r="M703" s="1002">
        <v>24</v>
      </c>
      <c r="N703" s="1000">
        <v>24</v>
      </c>
      <c r="O703" s="1000">
        <v>0</v>
      </c>
      <c r="P703" s="1002" t="s">
        <v>367</v>
      </c>
      <c r="Q703" s="1000">
        <v>1</v>
      </c>
      <c r="R703" s="1000">
        <v>0</v>
      </c>
      <c r="S703" s="1000">
        <v>0</v>
      </c>
      <c r="T703" s="1000">
        <v>1</v>
      </c>
    </row>
    <row r="704" spans="1:20" outlineLevel="5">
      <c r="A704" s="986" t="s">
        <v>1049</v>
      </c>
      <c r="B704" s="986"/>
      <c r="C704" s="986">
        <v>46</v>
      </c>
      <c r="D704" s="987">
        <v>46190</v>
      </c>
      <c r="E704" s="987">
        <v>46243</v>
      </c>
      <c r="F704" s="987">
        <v>46190</v>
      </c>
      <c r="G704" s="987"/>
      <c r="H704" s="988">
        <v>753137.4</v>
      </c>
      <c r="I704" s="988">
        <v>652078.74</v>
      </c>
      <c r="J704" s="988">
        <v>753137.4</v>
      </c>
      <c r="K704" s="989">
        <v>1</v>
      </c>
      <c r="L704" s="989">
        <v>0.86580000000000001</v>
      </c>
      <c r="M704" s="986">
        <v>144</v>
      </c>
      <c r="N704" s="986">
        <v>144</v>
      </c>
      <c r="O704" s="986">
        <v>126</v>
      </c>
      <c r="P704" s="988"/>
      <c r="Q704" s="986">
        <v>4</v>
      </c>
      <c r="R704" s="986">
        <v>2</v>
      </c>
      <c r="S704" s="986">
        <v>2</v>
      </c>
      <c r="T704" s="986">
        <v>0</v>
      </c>
    </row>
    <row r="705" spans="1:20" outlineLevel="6">
      <c r="A705" s="936" t="s">
        <v>1052</v>
      </c>
      <c r="B705" s="936" t="s">
        <v>3228</v>
      </c>
      <c r="C705" s="936">
        <v>7</v>
      </c>
      <c r="D705" s="937">
        <v>46190</v>
      </c>
      <c r="E705" s="937">
        <v>46197</v>
      </c>
      <c r="F705" s="937">
        <v>46190</v>
      </c>
      <c r="G705" s="937">
        <v>46197</v>
      </c>
      <c r="H705" s="938">
        <v>148902.18</v>
      </c>
      <c r="I705" s="938">
        <v>148902.18</v>
      </c>
      <c r="J705" s="938">
        <v>148902.18</v>
      </c>
      <c r="K705" s="939">
        <v>1</v>
      </c>
      <c r="L705" s="939">
        <v>1</v>
      </c>
      <c r="M705" s="938">
        <v>28</v>
      </c>
      <c r="N705" s="936">
        <v>28</v>
      </c>
      <c r="O705" s="936">
        <v>28</v>
      </c>
      <c r="P705" s="938" t="s">
        <v>364</v>
      </c>
      <c r="Q705" s="936">
        <v>1</v>
      </c>
      <c r="R705" s="936">
        <v>1</v>
      </c>
      <c r="S705" s="936">
        <v>0</v>
      </c>
      <c r="T705" s="936">
        <v>0</v>
      </c>
    </row>
    <row r="706" spans="1:20" outlineLevel="6">
      <c r="A706" s="936" t="s">
        <v>3229</v>
      </c>
      <c r="B706" s="936" t="s">
        <v>3230</v>
      </c>
      <c r="C706" s="936">
        <v>3</v>
      </c>
      <c r="D706" s="937">
        <v>46233</v>
      </c>
      <c r="E706" s="937">
        <v>46236</v>
      </c>
      <c r="F706" s="937">
        <v>46240</v>
      </c>
      <c r="G706" s="937">
        <v>46296</v>
      </c>
      <c r="H706" s="938">
        <v>276532.62</v>
      </c>
      <c r="I706" s="938">
        <v>276532.62</v>
      </c>
      <c r="J706" s="938">
        <v>276532.62</v>
      </c>
      <c r="K706" s="939">
        <v>1</v>
      </c>
      <c r="L706" s="939">
        <v>1</v>
      </c>
      <c r="M706" s="938">
        <v>52</v>
      </c>
      <c r="N706" s="936">
        <v>52</v>
      </c>
      <c r="O706" s="936">
        <v>52</v>
      </c>
      <c r="P706" s="938" t="s">
        <v>364</v>
      </c>
      <c r="Q706" s="936">
        <v>1</v>
      </c>
      <c r="R706" s="936">
        <v>1</v>
      </c>
      <c r="S706" s="936">
        <v>0</v>
      </c>
      <c r="T706" s="936">
        <v>0</v>
      </c>
    </row>
    <row r="707" spans="1:20" outlineLevel="6">
      <c r="A707" s="936" t="s">
        <v>1053</v>
      </c>
      <c r="B707" s="936" t="s">
        <v>1054</v>
      </c>
      <c r="C707" s="936">
        <v>3</v>
      </c>
      <c r="D707" s="937">
        <v>46237</v>
      </c>
      <c r="E707" s="937">
        <v>46239</v>
      </c>
      <c r="F707" s="937">
        <v>46254</v>
      </c>
      <c r="G707" s="937"/>
      <c r="H707" s="938">
        <v>90915</v>
      </c>
      <c r="I707" s="938">
        <v>72732</v>
      </c>
      <c r="J707" s="938">
        <v>90915</v>
      </c>
      <c r="K707" s="939">
        <v>1</v>
      </c>
      <c r="L707" s="939">
        <v>0.8</v>
      </c>
      <c r="M707" s="938">
        <v>32</v>
      </c>
      <c r="N707" s="936">
        <v>32</v>
      </c>
      <c r="O707" s="936">
        <v>26</v>
      </c>
      <c r="P707" s="938" t="s">
        <v>367</v>
      </c>
      <c r="Q707" s="936">
        <v>1</v>
      </c>
      <c r="R707" s="936">
        <v>0</v>
      </c>
      <c r="S707" s="936">
        <v>1</v>
      </c>
      <c r="T707" s="936">
        <v>0</v>
      </c>
    </row>
    <row r="708" spans="1:20" outlineLevel="6">
      <c r="A708" s="1000" t="s">
        <v>1050</v>
      </c>
      <c r="B708" s="1000" t="s">
        <v>1051</v>
      </c>
      <c r="C708" s="1000">
        <v>3</v>
      </c>
      <c r="D708" s="1001">
        <v>46240</v>
      </c>
      <c r="E708" s="1001">
        <v>46243</v>
      </c>
      <c r="F708" s="1001">
        <v>46261</v>
      </c>
      <c r="G708" s="1001"/>
      <c r="H708" s="1002">
        <v>236787.6</v>
      </c>
      <c r="I708" s="1001">
        <v>153911.94</v>
      </c>
      <c r="J708" s="1002">
        <v>236787.6</v>
      </c>
      <c r="K708" s="1004">
        <v>1</v>
      </c>
      <c r="L708" s="1004">
        <v>0.65</v>
      </c>
      <c r="M708" s="1000">
        <v>32</v>
      </c>
      <c r="N708" s="1000">
        <v>32</v>
      </c>
      <c r="O708" s="1000">
        <v>21</v>
      </c>
      <c r="P708" s="1000" t="s">
        <v>367</v>
      </c>
      <c r="Q708" s="1000">
        <v>1</v>
      </c>
      <c r="R708" s="1000">
        <v>0</v>
      </c>
      <c r="S708" s="1000">
        <v>1</v>
      </c>
      <c r="T708" s="1000">
        <v>0</v>
      </c>
    </row>
    <row r="709" spans="1:20" outlineLevel="5">
      <c r="A709" s="986" t="s">
        <v>1055</v>
      </c>
      <c r="B709" s="986"/>
      <c r="C709" s="986">
        <v>2</v>
      </c>
      <c r="D709" s="987">
        <v>46251</v>
      </c>
      <c r="E709" s="987">
        <v>46252</v>
      </c>
      <c r="F709" s="986"/>
      <c r="G709" s="987"/>
      <c r="H709" s="987">
        <v>317.94</v>
      </c>
      <c r="I709" s="987">
        <v>0</v>
      </c>
      <c r="J709" s="987">
        <v>317.94</v>
      </c>
      <c r="K709" s="989">
        <v>1</v>
      </c>
      <c r="L709" s="989">
        <v>0</v>
      </c>
      <c r="M709" s="986">
        <v>32</v>
      </c>
      <c r="N709" s="986">
        <v>32</v>
      </c>
      <c r="O709" s="986">
        <v>0</v>
      </c>
      <c r="P709" s="986"/>
      <c r="Q709" s="986">
        <v>1</v>
      </c>
      <c r="R709" s="986">
        <v>0</v>
      </c>
      <c r="S709" s="986">
        <v>0</v>
      </c>
      <c r="T709" s="986">
        <v>1</v>
      </c>
    </row>
    <row r="710" spans="1:20" outlineLevel="6">
      <c r="A710" s="936" t="s">
        <v>1056</v>
      </c>
      <c r="B710" s="936" t="s">
        <v>1057</v>
      </c>
      <c r="C710" s="936">
        <v>2</v>
      </c>
      <c r="D710" s="937">
        <v>46251</v>
      </c>
      <c r="E710" s="937">
        <v>46252</v>
      </c>
      <c r="F710" s="937"/>
      <c r="G710" s="937"/>
      <c r="H710" s="938">
        <v>317.94</v>
      </c>
      <c r="I710" s="938">
        <v>0</v>
      </c>
      <c r="J710" s="938">
        <v>317.94</v>
      </c>
      <c r="K710" s="940">
        <v>1</v>
      </c>
      <c r="L710" s="940">
        <v>0</v>
      </c>
      <c r="M710" s="938">
        <v>32</v>
      </c>
      <c r="N710" s="936">
        <v>32</v>
      </c>
      <c r="O710" s="936">
        <v>0</v>
      </c>
      <c r="P710" s="938" t="s">
        <v>367</v>
      </c>
      <c r="Q710" s="936">
        <v>1</v>
      </c>
      <c r="R710" s="936">
        <v>0</v>
      </c>
      <c r="S710" s="936">
        <v>0</v>
      </c>
      <c r="T710" s="936">
        <v>1</v>
      </c>
    </row>
    <row r="711" spans="1:20" outlineLevel="4">
      <c r="A711" s="976" t="s">
        <v>645</v>
      </c>
      <c r="B711" s="976"/>
      <c r="C711" s="976">
        <v>137</v>
      </c>
      <c r="D711" s="977">
        <v>46162</v>
      </c>
      <c r="E711" s="977">
        <v>46327</v>
      </c>
      <c r="F711" s="977">
        <v>46162</v>
      </c>
      <c r="G711" s="977"/>
      <c r="H711" s="978">
        <v>660770.22</v>
      </c>
      <c r="I711" s="978">
        <v>519487.58</v>
      </c>
      <c r="J711" s="978">
        <v>693965.28</v>
      </c>
      <c r="K711" s="980">
        <v>0.95220000000000005</v>
      </c>
      <c r="L711" s="980">
        <v>0.74860000000000004</v>
      </c>
      <c r="M711" s="978">
        <v>784</v>
      </c>
      <c r="N711" s="976">
        <v>582</v>
      </c>
      <c r="O711" s="976">
        <v>208</v>
      </c>
      <c r="P711" s="978"/>
      <c r="Q711" s="976">
        <v>21</v>
      </c>
      <c r="R711" s="976">
        <v>3</v>
      </c>
      <c r="S711" s="976">
        <v>3</v>
      </c>
      <c r="T711" s="976">
        <v>15</v>
      </c>
    </row>
    <row r="712" spans="1:20" outlineLevel="5">
      <c r="A712" s="986" t="s">
        <v>1058</v>
      </c>
      <c r="B712" s="986"/>
      <c r="C712" s="986">
        <v>102</v>
      </c>
      <c r="D712" s="987">
        <v>46162</v>
      </c>
      <c r="E712" s="987">
        <v>46285</v>
      </c>
      <c r="F712" s="987">
        <v>46162</v>
      </c>
      <c r="G712" s="987"/>
      <c r="H712" s="988">
        <v>636895.07999999996</v>
      </c>
      <c r="I712" s="988">
        <v>519487.58</v>
      </c>
      <c r="J712" s="988">
        <v>636895.07999999996</v>
      </c>
      <c r="K712" s="989">
        <v>1</v>
      </c>
      <c r="L712" s="989">
        <v>0.81569999999999998</v>
      </c>
      <c r="M712" s="988">
        <v>376</v>
      </c>
      <c r="N712" s="986">
        <v>376</v>
      </c>
      <c r="O712" s="986">
        <v>208</v>
      </c>
      <c r="P712" s="988"/>
      <c r="Q712" s="986">
        <v>10</v>
      </c>
      <c r="R712" s="986">
        <v>3</v>
      </c>
      <c r="S712" s="986">
        <v>3</v>
      </c>
      <c r="T712" s="986">
        <v>4</v>
      </c>
    </row>
    <row r="713" spans="1:20" outlineLevel="6">
      <c r="A713" s="936" t="s">
        <v>1059</v>
      </c>
      <c r="B713" s="936" t="s">
        <v>3231</v>
      </c>
      <c r="C713" s="936">
        <v>27</v>
      </c>
      <c r="D713" s="937">
        <v>46162</v>
      </c>
      <c r="E713" s="937">
        <v>46197</v>
      </c>
      <c r="F713" s="937">
        <v>46162</v>
      </c>
      <c r="G713" s="937">
        <v>46197</v>
      </c>
      <c r="H713" s="938">
        <v>121836.96</v>
      </c>
      <c r="I713" s="938">
        <v>121836.96</v>
      </c>
      <c r="J713" s="938">
        <v>121836.96</v>
      </c>
      <c r="K713" s="939">
        <v>1</v>
      </c>
      <c r="L713" s="939">
        <v>1</v>
      </c>
      <c r="M713" s="938">
        <v>64</v>
      </c>
      <c r="N713" s="936">
        <v>64</v>
      </c>
      <c r="O713" s="936">
        <v>64</v>
      </c>
      <c r="P713" s="938" t="s">
        <v>364</v>
      </c>
      <c r="Q713" s="936">
        <v>1</v>
      </c>
      <c r="R713" s="936">
        <v>1</v>
      </c>
      <c r="S713" s="936">
        <v>0</v>
      </c>
      <c r="T713" s="936">
        <v>0</v>
      </c>
    </row>
    <row r="714" spans="1:20" outlineLevel="6">
      <c r="A714" s="936" t="s">
        <v>1060</v>
      </c>
      <c r="B714" s="936" t="s">
        <v>3234</v>
      </c>
      <c r="C714" s="936">
        <v>13</v>
      </c>
      <c r="D714" s="937">
        <v>46183</v>
      </c>
      <c r="E714" s="937">
        <v>46197</v>
      </c>
      <c r="F714" s="937">
        <v>46183</v>
      </c>
      <c r="G714" s="937">
        <v>46197</v>
      </c>
      <c r="H714" s="938">
        <v>69621.119999999995</v>
      </c>
      <c r="I714" s="938">
        <v>69621.119999999995</v>
      </c>
      <c r="J714" s="938">
        <v>69621.119999999995</v>
      </c>
      <c r="K714" s="939">
        <v>1</v>
      </c>
      <c r="L714" s="939">
        <v>1</v>
      </c>
      <c r="M714" s="938">
        <v>20</v>
      </c>
      <c r="N714" s="936">
        <v>20</v>
      </c>
      <c r="O714" s="936">
        <v>20</v>
      </c>
      <c r="P714" s="938" t="s">
        <v>364</v>
      </c>
      <c r="Q714" s="936">
        <v>1</v>
      </c>
      <c r="R714" s="936">
        <v>1</v>
      </c>
      <c r="S714" s="936">
        <v>0</v>
      </c>
      <c r="T714" s="936">
        <v>0</v>
      </c>
    </row>
    <row r="715" spans="1:20" outlineLevel="6">
      <c r="A715" s="936" t="s">
        <v>3232</v>
      </c>
      <c r="B715" s="936" t="s">
        <v>3233</v>
      </c>
      <c r="C715" s="936">
        <v>3</v>
      </c>
      <c r="D715" s="937">
        <v>46247</v>
      </c>
      <c r="E715" s="937">
        <v>46250</v>
      </c>
      <c r="F715" s="937">
        <v>46219</v>
      </c>
      <c r="G715" s="937">
        <v>46261</v>
      </c>
      <c r="H715" s="938">
        <v>52215.839999999997</v>
      </c>
      <c r="I715" s="938">
        <v>52215.839999999997</v>
      </c>
      <c r="J715" s="938">
        <v>52215.839999999997</v>
      </c>
      <c r="K715" s="939">
        <v>1</v>
      </c>
      <c r="L715" s="939">
        <v>1</v>
      </c>
      <c r="M715" s="938">
        <v>28</v>
      </c>
      <c r="N715" s="936">
        <v>28</v>
      </c>
      <c r="O715" s="936">
        <v>28</v>
      </c>
      <c r="P715" s="938" t="s">
        <v>364</v>
      </c>
      <c r="Q715" s="936">
        <v>1</v>
      </c>
      <c r="R715" s="936">
        <v>1</v>
      </c>
      <c r="S715" s="936">
        <v>0</v>
      </c>
      <c r="T715" s="936">
        <v>0</v>
      </c>
    </row>
    <row r="716" spans="1:20" outlineLevel="6">
      <c r="A716" s="936" t="s">
        <v>3235</v>
      </c>
      <c r="B716" s="936" t="s">
        <v>3236</v>
      </c>
      <c r="C716" s="936">
        <v>4</v>
      </c>
      <c r="D716" s="937">
        <v>46247</v>
      </c>
      <c r="E716" s="937">
        <v>46251</v>
      </c>
      <c r="F716" s="937">
        <v>46254</v>
      </c>
      <c r="G716" s="937"/>
      <c r="H716" s="938">
        <v>162449.28</v>
      </c>
      <c r="I716" s="937">
        <v>129959.42</v>
      </c>
      <c r="J716" s="938">
        <v>162449.28</v>
      </c>
      <c r="K716" s="939">
        <v>1</v>
      </c>
      <c r="L716" s="939">
        <v>0.8</v>
      </c>
      <c r="M716" s="936">
        <v>48</v>
      </c>
      <c r="N716" s="936">
        <v>48</v>
      </c>
      <c r="O716" s="936">
        <v>38</v>
      </c>
      <c r="P716" s="938" t="s">
        <v>367</v>
      </c>
      <c r="Q716" s="936">
        <v>1</v>
      </c>
      <c r="R716" s="936">
        <v>0</v>
      </c>
      <c r="S716" s="936">
        <v>1</v>
      </c>
      <c r="T716" s="936">
        <v>0</v>
      </c>
    </row>
    <row r="717" spans="1:20" outlineLevel="6">
      <c r="A717" s="936" t="s">
        <v>1061</v>
      </c>
      <c r="B717" s="936" t="s">
        <v>1062</v>
      </c>
      <c r="C717" s="936">
        <v>3</v>
      </c>
      <c r="D717" s="937">
        <v>46263</v>
      </c>
      <c r="E717" s="937">
        <v>46265</v>
      </c>
      <c r="F717" s="937">
        <v>46261</v>
      </c>
      <c r="G717" s="937"/>
      <c r="H717" s="937">
        <v>8265</v>
      </c>
      <c r="I717" s="937">
        <v>6612</v>
      </c>
      <c r="J717" s="938">
        <v>8265</v>
      </c>
      <c r="K717" s="939">
        <v>1</v>
      </c>
      <c r="L717" s="939">
        <v>0.8</v>
      </c>
      <c r="M717" s="936">
        <v>32</v>
      </c>
      <c r="N717" s="936">
        <v>32</v>
      </c>
      <c r="O717" s="936">
        <v>26</v>
      </c>
      <c r="P717" s="938" t="s">
        <v>367</v>
      </c>
      <c r="Q717" s="936">
        <v>1</v>
      </c>
      <c r="R717" s="936">
        <v>0</v>
      </c>
      <c r="S717" s="936">
        <v>1</v>
      </c>
      <c r="T717" s="936">
        <v>0</v>
      </c>
    </row>
    <row r="718" spans="1:20" outlineLevel="6">
      <c r="A718" s="936" t="s">
        <v>1063</v>
      </c>
      <c r="B718" s="936" t="s">
        <v>1064</v>
      </c>
      <c r="C718" s="936">
        <v>2</v>
      </c>
      <c r="D718" s="937">
        <v>46266</v>
      </c>
      <c r="E718" s="937">
        <v>46267</v>
      </c>
      <c r="F718" s="937"/>
      <c r="G718" s="937"/>
      <c r="H718" s="937">
        <v>4586.7</v>
      </c>
      <c r="I718" s="937">
        <v>0</v>
      </c>
      <c r="J718" s="938">
        <v>4586.7</v>
      </c>
      <c r="K718" s="939">
        <v>1</v>
      </c>
      <c r="L718" s="939">
        <v>0</v>
      </c>
      <c r="M718" s="936">
        <v>32</v>
      </c>
      <c r="N718" s="936">
        <v>32</v>
      </c>
      <c r="O718" s="936">
        <v>0</v>
      </c>
      <c r="P718" s="938" t="s">
        <v>367</v>
      </c>
      <c r="Q718" s="936">
        <v>1</v>
      </c>
      <c r="R718" s="936">
        <v>0</v>
      </c>
      <c r="S718" s="936">
        <v>0</v>
      </c>
      <c r="T718" s="936">
        <v>1</v>
      </c>
    </row>
    <row r="719" spans="1:20" outlineLevel="6">
      <c r="A719" s="936" t="s">
        <v>1065</v>
      </c>
      <c r="B719" s="936" t="s">
        <v>1066</v>
      </c>
      <c r="C719" s="936">
        <v>5</v>
      </c>
      <c r="D719" s="937">
        <v>46268</v>
      </c>
      <c r="E719" s="937">
        <v>46273</v>
      </c>
      <c r="F719" s="936"/>
      <c r="G719" s="937"/>
      <c r="H719" s="937">
        <v>17397.900000000001</v>
      </c>
      <c r="I719" s="936">
        <v>0</v>
      </c>
      <c r="J719" s="938">
        <v>17397.900000000001</v>
      </c>
      <c r="K719" s="939">
        <v>1</v>
      </c>
      <c r="L719" s="939">
        <v>0</v>
      </c>
      <c r="M719" s="938">
        <v>40</v>
      </c>
      <c r="N719" s="936">
        <v>40</v>
      </c>
      <c r="O719" s="936">
        <v>0</v>
      </c>
      <c r="P719" s="938" t="s">
        <v>367</v>
      </c>
      <c r="Q719" s="936">
        <v>1</v>
      </c>
      <c r="R719" s="936">
        <v>0</v>
      </c>
      <c r="S719" s="936">
        <v>0</v>
      </c>
      <c r="T719" s="936">
        <v>1</v>
      </c>
    </row>
    <row r="720" spans="1:20" outlineLevel="6">
      <c r="A720" s="936" t="s">
        <v>1067</v>
      </c>
      <c r="B720" s="936" t="s">
        <v>1068</v>
      </c>
      <c r="C720" s="936">
        <v>3</v>
      </c>
      <c r="D720" s="937">
        <v>46274</v>
      </c>
      <c r="E720" s="937">
        <v>46277</v>
      </c>
      <c r="F720" s="936">
        <v>46254</v>
      </c>
      <c r="G720" s="937"/>
      <c r="H720" s="937">
        <v>174052.8</v>
      </c>
      <c r="I720" s="937">
        <v>139242.23999999999</v>
      </c>
      <c r="J720" s="938">
        <v>174052.8</v>
      </c>
      <c r="K720" s="939">
        <v>1</v>
      </c>
      <c r="L720" s="939">
        <v>0.8</v>
      </c>
      <c r="M720" s="936">
        <v>40</v>
      </c>
      <c r="N720" s="936">
        <v>40</v>
      </c>
      <c r="O720" s="936">
        <v>32</v>
      </c>
      <c r="P720" s="938" t="s">
        <v>367</v>
      </c>
      <c r="Q720" s="936">
        <v>1</v>
      </c>
      <c r="R720" s="936">
        <v>0</v>
      </c>
      <c r="S720" s="936">
        <v>1</v>
      </c>
      <c r="T720" s="936">
        <v>0</v>
      </c>
    </row>
    <row r="721" spans="1:20" outlineLevel="6">
      <c r="A721" s="936" t="s">
        <v>1069</v>
      </c>
      <c r="B721" s="936" t="s">
        <v>1070</v>
      </c>
      <c r="C721" s="936">
        <v>3</v>
      </c>
      <c r="D721" s="937">
        <v>46278</v>
      </c>
      <c r="E721" s="937">
        <v>46280</v>
      </c>
      <c r="F721" s="936"/>
      <c r="G721" s="937"/>
      <c r="H721" s="937">
        <v>4224</v>
      </c>
      <c r="I721" s="937">
        <v>0</v>
      </c>
      <c r="J721" s="938">
        <v>4224</v>
      </c>
      <c r="K721" s="939">
        <v>1</v>
      </c>
      <c r="L721" s="939">
        <v>0</v>
      </c>
      <c r="M721" s="936">
        <v>32</v>
      </c>
      <c r="N721" s="936">
        <v>32</v>
      </c>
      <c r="O721" s="936">
        <v>0</v>
      </c>
      <c r="P721" s="938" t="s">
        <v>367</v>
      </c>
      <c r="Q721" s="936">
        <v>1</v>
      </c>
      <c r="R721" s="936">
        <v>0</v>
      </c>
      <c r="S721" s="936">
        <v>0</v>
      </c>
      <c r="T721" s="936">
        <v>1</v>
      </c>
    </row>
    <row r="722" spans="1:20" outlineLevel="6">
      <c r="A722" s="1000" t="s">
        <v>1071</v>
      </c>
      <c r="B722" s="1000" t="s">
        <v>1072</v>
      </c>
      <c r="C722" s="1000">
        <v>4</v>
      </c>
      <c r="D722" s="1001">
        <v>46281</v>
      </c>
      <c r="E722" s="1001">
        <v>46285</v>
      </c>
      <c r="F722" s="1000"/>
      <c r="G722" s="1001"/>
      <c r="H722" s="1001">
        <v>22245.48</v>
      </c>
      <c r="I722" s="1001">
        <v>0</v>
      </c>
      <c r="J722" s="1002">
        <v>22245.48</v>
      </c>
      <c r="K722" s="1004">
        <v>1</v>
      </c>
      <c r="L722" s="1004">
        <v>0</v>
      </c>
      <c r="M722" s="1000">
        <v>40</v>
      </c>
      <c r="N722" s="1000">
        <v>40</v>
      </c>
      <c r="O722" s="1000">
        <v>0</v>
      </c>
      <c r="P722" s="1002" t="s">
        <v>367</v>
      </c>
      <c r="Q722" s="1000">
        <v>1</v>
      </c>
      <c r="R722" s="1000">
        <v>0</v>
      </c>
      <c r="S722" s="1000">
        <v>0</v>
      </c>
      <c r="T722" s="1000">
        <v>1</v>
      </c>
    </row>
    <row r="723" spans="1:20" outlineLevel="5">
      <c r="A723" s="986" t="s">
        <v>1073</v>
      </c>
      <c r="B723" s="986"/>
      <c r="C723" s="986">
        <v>25</v>
      </c>
      <c r="D723" s="987">
        <v>46286</v>
      </c>
      <c r="E723" s="987">
        <v>46315</v>
      </c>
      <c r="F723" s="986"/>
      <c r="G723" s="987"/>
      <c r="H723" s="987">
        <v>20569.14</v>
      </c>
      <c r="I723" s="987">
        <v>0</v>
      </c>
      <c r="J723" s="988">
        <v>43146</v>
      </c>
      <c r="K723" s="989">
        <v>0.47670000000000001</v>
      </c>
      <c r="L723" s="989">
        <v>0</v>
      </c>
      <c r="M723" s="986">
        <v>272</v>
      </c>
      <c r="N723" s="986">
        <v>162</v>
      </c>
      <c r="O723" s="986">
        <v>0</v>
      </c>
      <c r="P723" s="986"/>
      <c r="Q723" s="986">
        <v>7</v>
      </c>
      <c r="R723" s="986">
        <v>0</v>
      </c>
      <c r="S723" s="986">
        <v>0</v>
      </c>
      <c r="T723" s="986">
        <v>7</v>
      </c>
    </row>
    <row r="724" spans="1:20" outlineLevel="6">
      <c r="A724" s="936" t="s">
        <v>1086</v>
      </c>
      <c r="B724" s="936" t="s">
        <v>1087</v>
      </c>
      <c r="C724" s="936">
        <v>3</v>
      </c>
      <c r="D724" s="937">
        <v>46286</v>
      </c>
      <c r="E724" s="937">
        <v>46289</v>
      </c>
      <c r="F724" s="936"/>
      <c r="G724" s="937"/>
      <c r="H724" s="937">
        <v>619.79999999999995</v>
      </c>
      <c r="I724" s="937">
        <v>0</v>
      </c>
      <c r="J724" s="938">
        <v>619.79999999999995</v>
      </c>
      <c r="K724" s="939">
        <v>1</v>
      </c>
      <c r="L724" s="939">
        <v>0</v>
      </c>
      <c r="M724" s="936">
        <v>40</v>
      </c>
      <c r="N724" s="936">
        <v>40</v>
      </c>
      <c r="O724" s="936">
        <v>0</v>
      </c>
      <c r="P724" s="938" t="s">
        <v>367</v>
      </c>
      <c r="Q724" s="936">
        <v>1</v>
      </c>
      <c r="R724" s="936">
        <v>0</v>
      </c>
      <c r="S724" s="936">
        <v>0</v>
      </c>
      <c r="T724" s="936">
        <v>1</v>
      </c>
    </row>
    <row r="725" spans="1:20" outlineLevel="6">
      <c r="A725" s="936" t="s">
        <v>1074</v>
      </c>
      <c r="B725" s="936" t="s">
        <v>1075</v>
      </c>
      <c r="C725" s="936">
        <v>3</v>
      </c>
      <c r="D725" s="937">
        <v>46291</v>
      </c>
      <c r="E725" s="937">
        <v>46293</v>
      </c>
      <c r="F725" s="936"/>
      <c r="G725" s="937"/>
      <c r="H725" s="937">
        <v>619.79999999999995</v>
      </c>
      <c r="I725" s="937">
        <v>0</v>
      </c>
      <c r="J725" s="938">
        <v>619.79999999999995</v>
      </c>
      <c r="K725" s="939">
        <v>1</v>
      </c>
      <c r="L725" s="939">
        <v>0</v>
      </c>
      <c r="M725" s="936">
        <v>32</v>
      </c>
      <c r="N725" s="936">
        <v>32</v>
      </c>
      <c r="O725" s="936">
        <v>0</v>
      </c>
      <c r="P725" s="938" t="s">
        <v>367</v>
      </c>
      <c r="Q725" s="936">
        <v>1</v>
      </c>
      <c r="R725" s="936">
        <v>0</v>
      </c>
      <c r="S725" s="936">
        <v>0</v>
      </c>
      <c r="T725" s="936">
        <v>1</v>
      </c>
    </row>
    <row r="726" spans="1:20" outlineLevel="6">
      <c r="A726" s="936" t="s">
        <v>1076</v>
      </c>
      <c r="B726" s="936" t="s">
        <v>1077</v>
      </c>
      <c r="C726" s="936">
        <v>4</v>
      </c>
      <c r="D726" s="937">
        <v>46294</v>
      </c>
      <c r="E726" s="937">
        <v>46298</v>
      </c>
      <c r="F726" s="936"/>
      <c r="G726" s="937"/>
      <c r="H726" s="937">
        <v>3718.8</v>
      </c>
      <c r="I726" s="937">
        <v>0</v>
      </c>
      <c r="J726" s="938">
        <v>3718.8</v>
      </c>
      <c r="K726" s="939">
        <v>1</v>
      </c>
      <c r="L726" s="939">
        <v>0</v>
      </c>
      <c r="M726" s="936">
        <v>40</v>
      </c>
      <c r="N726" s="936">
        <v>40</v>
      </c>
      <c r="O726" s="936">
        <v>0</v>
      </c>
      <c r="P726" s="938" t="s">
        <v>367</v>
      </c>
      <c r="Q726" s="936">
        <v>1</v>
      </c>
      <c r="R726" s="936">
        <v>0</v>
      </c>
      <c r="S726" s="936">
        <v>0</v>
      </c>
      <c r="T726" s="936">
        <v>1</v>
      </c>
    </row>
    <row r="727" spans="1:20" outlineLevel="6">
      <c r="A727" s="936" t="s">
        <v>1078</v>
      </c>
      <c r="B727" s="936" t="s">
        <v>1079</v>
      </c>
      <c r="C727" s="936">
        <v>4</v>
      </c>
      <c r="D727" s="937">
        <v>46299</v>
      </c>
      <c r="E727" s="937">
        <v>46302</v>
      </c>
      <c r="F727" s="936"/>
      <c r="G727" s="937"/>
      <c r="H727" s="937">
        <v>15249.12</v>
      </c>
      <c r="I727" s="937">
        <v>0</v>
      </c>
      <c r="J727" s="938">
        <v>15249.12</v>
      </c>
      <c r="K727" s="939">
        <v>1</v>
      </c>
      <c r="L727" s="939">
        <v>0</v>
      </c>
      <c r="M727" s="936">
        <v>40</v>
      </c>
      <c r="N727" s="936">
        <v>40</v>
      </c>
      <c r="O727" s="936">
        <v>0</v>
      </c>
      <c r="P727" s="938" t="s">
        <v>367</v>
      </c>
      <c r="Q727" s="936">
        <v>1</v>
      </c>
      <c r="R727" s="936">
        <v>0</v>
      </c>
      <c r="S727" s="936">
        <v>0</v>
      </c>
      <c r="T727" s="936">
        <v>1</v>
      </c>
    </row>
    <row r="728" spans="1:20" outlineLevel="6">
      <c r="A728" s="936" t="s">
        <v>1080</v>
      </c>
      <c r="B728" s="936" t="s">
        <v>1081</v>
      </c>
      <c r="C728" s="936">
        <v>4</v>
      </c>
      <c r="D728" s="937">
        <v>46303</v>
      </c>
      <c r="E728" s="937">
        <v>46307</v>
      </c>
      <c r="F728" s="936"/>
      <c r="G728" s="937"/>
      <c r="H728" s="937">
        <v>361.62</v>
      </c>
      <c r="I728" s="937">
        <v>0</v>
      </c>
      <c r="J728" s="938">
        <v>1446.48</v>
      </c>
      <c r="K728" s="939">
        <v>0.25</v>
      </c>
      <c r="L728" s="939">
        <v>0</v>
      </c>
      <c r="M728" s="936">
        <v>40</v>
      </c>
      <c r="N728" s="936">
        <v>10</v>
      </c>
      <c r="O728" s="936">
        <v>0</v>
      </c>
      <c r="P728" s="938" t="s">
        <v>367</v>
      </c>
      <c r="Q728" s="936">
        <v>1</v>
      </c>
      <c r="R728" s="936">
        <v>0</v>
      </c>
      <c r="S728" s="936">
        <v>0</v>
      </c>
      <c r="T728" s="936">
        <v>1</v>
      </c>
    </row>
    <row r="729" spans="1:20" outlineLevel="6">
      <c r="A729" s="936" t="s">
        <v>1082</v>
      </c>
      <c r="B729" s="936" t="s">
        <v>1083</v>
      </c>
      <c r="C729" s="936">
        <v>4</v>
      </c>
      <c r="D729" s="937">
        <v>46308</v>
      </c>
      <c r="E729" s="937">
        <v>46312</v>
      </c>
      <c r="F729" s="936"/>
      <c r="G729" s="937"/>
      <c r="H729" s="937">
        <v>0</v>
      </c>
      <c r="I729" s="937">
        <v>0</v>
      </c>
      <c r="J729" s="937">
        <v>6612</v>
      </c>
      <c r="K729" s="939">
        <v>0</v>
      </c>
      <c r="L729" s="939">
        <v>0</v>
      </c>
      <c r="M729" s="936">
        <v>40</v>
      </c>
      <c r="N729" s="936">
        <v>0</v>
      </c>
      <c r="O729" s="936">
        <v>0</v>
      </c>
      <c r="P729" s="936" t="s">
        <v>367</v>
      </c>
      <c r="Q729" s="936">
        <v>1</v>
      </c>
      <c r="R729" s="936">
        <v>0</v>
      </c>
      <c r="S729" s="936">
        <v>0</v>
      </c>
      <c r="T729" s="936">
        <v>1</v>
      </c>
    </row>
    <row r="730" spans="1:20" outlineLevel="6">
      <c r="A730" s="1000" t="s">
        <v>1084</v>
      </c>
      <c r="B730" s="1000" t="s">
        <v>1085</v>
      </c>
      <c r="C730" s="1000">
        <v>3</v>
      </c>
      <c r="D730" s="1001">
        <v>46313</v>
      </c>
      <c r="E730" s="1001">
        <v>46315</v>
      </c>
      <c r="F730" s="1000"/>
      <c r="G730" s="1001"/>
      <c r="H730" s="1001">
        <v>0</v>
      </c>
      <c r="I730" s="1001">
        <v>0</v>
      </c>
      <c r="J730" s="1002">
        <v>14880</v>
      </c>
      <c r="K730" s="1004">
        <v>0</v>
      </c>
      <c r="L730" s="1004">
        <v>0</v>
      </c>
      <c r="M730" s="1000">
        <v>40</v>
      </c>
      <c r="N730" s="1000">
        <v>0</v>
      </c>
      <c r="O730" s="1000">
        <v>0</v>
      </c>
      <c r="P730" s="1002" t="s">
        <v>367</v>
      </c>
      <c r="Q730" s="1000">
        <v>1</v>
      </c>
      <c r="R730" s="1000">
        <v>0</v>
      </c>
      <c r="S730" s="1000">
        <v>0</v>
      </c>
      <c r="T730" s="1000">
        <v>1</v>
      </c>
    </row>
    <row r="731" spans="1:20" outlineLevel="5">
      <c r="A731" s="986" t="s">
        <v>1088</v>
      </c>
      <c r="B731" s="986"/>
      <c r="C731" s="986">
        <v>32</v>
      </c>
      <c r="D731" s="987">
        <v>46291</v>
      </c>
      <c r="E731" s="987">
        <v>46327</v>
      </c>
      <c r="F731" s="986"/>
      <c r="G731" s="987"/>
      <c r="H731" s="987">
        <v>3306</v>
      </c>
      <c r="I731" s="987">
        <v>0</v>
      </c>
      <c r="J731" s="988">
        <v>13924.2</v>
      </c>
      <c r="K731" s="989">
        <v>0.2374</v>
      </c>
      <c r="L731" s="989">
        <v>0</v>
      </c>
      <c r="M731" s="986">
        <v>136</v>
      </c>
      <c r="N731" s="986">
        <v>44</v>
      </c>
      <c r="O731" s="986">
        <v>0</v>
      </c>
      <c r="P731" s="988"/>
      <c r="Q731" s="986">
        <v>4</v>
      </c>
      <c r="R731" s="986">
        <v>0</v>
      </c>
      <c r="S731" s="986">
        <v>0</v>
      </c>
      <c r="T731" s="986">
        <v>4</v>
      </c>
    </row>
    <row r="732" spans="1:20" outlineLevel="6">
      <c r="A732" s="936" t="s">
        <v>1089</v>
      </c>
      <c r="B732" s="936" t="s">
        <v>1090</v>
      </c>
      <c r="C732" s="936">
        <v>8</v>
      </c>
      <c r="D732" s="937">
        <v>46291</v>
      </c>
      <c r="E732" s="937">
        <v>46299</v>
      </c>
      <c r="F732" s="936"/>
      <c r="G732" s="937"/>
      <c r="H732" s="937">
        <v>1983.6</v>
      </c>
      <c r="I732" s="937">
        <v>0</v>
      </c>
      <c r="J732" s="938">
        <v>1983.6</v>
      </c>
      <c r="K732" s="939">
        <v>1</v>
      </c>
      <c r="L732" s="939">
        <v>0</v>
      </c>
      <c r="M732" s="936">
        <v>32</v>
      </c>
      <c r="N732" s="936">
        <v>32</v>
      </c>
      <c r="O732" s="936">
        <v>0</v>
      </c>
      <c r="P732" s="938" t="s">
        <v>367</v>
      </c>
      <c r="Q732" s="936">
        <v>1</v>
      </c>
      <c r="R732" s="936">
        <v>0</v>
      </c>
      <c r="S732" s="936">
        <v>0</v>
      </c>
      <c r="T732" s="936">
        <v>1</v>
      </c>
    </row>
    <row r="733" spans="1:20" outlineLevel="6">
      <c r="A733" s="936" t="s">
        <v>1091</v>
      </c>
      <c r="B733" s="936" t="s">
        <v>1092</v>
      </c>
      <c r="C733" s="936">
        <v>8</v>
      </c>
      <c r="D733" s="937">
        <v>46300</v>
      </c>
      <c r="E733" s="937">
        <v>46308</v>
      </c>
      <c r="F733" s="936"/>
      <c r="G733" s="937"/>
      <c r="H733" s="937">
        <v>1322.4</v>
      </c>
      <c r="I733" s="937">
        <v>0</v>
      </c>
      <c r="J733" s="938">
        <v>2644.8</v>
      </c>
      <c r="K733" s="939">
        <v>0.5</v>
      </c>
      <c r="L733" s="939">
        <v>0</v>
      </c>
      <c r="M733" s="936">
        <v>24</v>
      </c>
      <c r="N733" s="936">
        <v>12</v>
      </c>
      <c r="O733" s="936">
        <v>0</v>
      </c>
      <c r="P733" s="938" t="s">
        <v>367</v>
      </c>
      <c r="Q733" s="936">
        <v>1</v>
      </c>
      <c r="R733" s="936">
        <v>0</v>
      </c>
      <c r="S733" s="936">
        <v>0</v>
      </c>
      <c r="T733" s="936">
        <v>1</v>
      </c>
    </row>
    <row r="734" spans="1:20" outlineLevel="6">
      <c r="A734" s="936" t="s">
        <v>1093</v>
      </c>
      <c r="B734" s="936" t="s">
        <v>1094</v>
      </c>
      <c r="C734" s="936">
        <v>8</v>
      </c>
      <c r="D734" s="937">
        <v>46309</v>
      </c>
      <c r="E734" s="937">
        <v>46317</v>
      </c>
      <c r="F734" s="936"/>
      <c r="G734" s="937"/>
      <c r="H734" s="937">
        <v>0</v>
      </c>
      <c r="I734" s="937">
        <v>0</v>
      </c>
      <c r="J734" s="938">
        <v>8097.6</v>
      </c>
      <c r="K734" s="939">
        <v>0</v>
      </c>
      <c r="L734" s="939">
        <v>0</v>
      </c>
      <c r="M734" s="936">
        <v>40</v>
      </c>
      <c r="N734" s="936">
        <v>0</v>
      </c>
      <c r="O734" s="936">
        <v>0</v>
      </c>
      <c r="P734" s="938" t="s">
        <v>367</v>
      </c>
      <c r="Q734" s="936">
        <v>1</v>
      </c>
      <c r="R734" s="936">
        <v>0</v>
      </c>
      <c r="S734" s="936">
        <v>0</v>
      </c>
      <c r="T734" s="936">
        <v>1</v>
      </c>
    </row>
    <row r="735" spans="1:20" outlineLevel="6">
      <c r="A735" s="1000" t="s">
        <v>1095</v>
      </c>
      <c r="B735" s="1000" t="s">
        <v>1096</v>
      </c>
      <c r="C735" s="1000">
        <v>8</v>
      </c>
      <c r="D735" s="1001">
        <v>46319</v>
      </c>
      <c r="E735" s="1001">
        <v>46327</v>
      </c>
      <c r="F735" s="1001"/>
      <c r="G735" s="1001"/>
      <c r="H735" s="1002">
        <v>0</v>
      </c>
      <c r="I735" s="1002">
        <v>0</v>
      </c>
      <c r="J735" s="1002">
        <v>1198.2</v>
      </c>
      <c r="K735" s="1003">
        <v>0</v>
      </c>
      <c r="L735" s="1003">
        <v>0</v>
      </c>
      <c r="M735" s="1002">
        <v>40</v>
      </c>
      <c r="N735" s="1000">
        <v>0</v>
      </c>
      <c r="O735" s="1000">
        <v>0</v>
      </c>
      <c r="P735" s="1002" t="s">
        <v>367</v>
      </c>
      <c r="Q735" s="1000">
        <v>1</v>
      </c>
      <c r="R735" s="1000">
        <v>0</v>
      </c>
      <c r="S735" s="1000">
        <v>0</v>
      </c>
      <c r="T735" s="1000">
        <v>1</v>
      </c>
    </row>
    <row r="736" spans="1:20" outlineLevel="4">
      <c r="A736" s="981" t="s">
        <v>1097</v>
      </c>
      <c r="B736" s="981"/>
      <c r="C736" s="981">
        <v>124</v>
      </c>
      <c r="D736" s="982">
        <v>46190</v>
      </c>
      <c r="E736" s="982">
        <v>46335</v>
      </c>
      <c r="F736" s="982">
        <v>46190</v>
      </c>
      <c r="G736" s="982"/>
      <c r="H736" s="983">
        <v>19899</v>
      </c>
      <c r="I736" s="983">
        <v>88440</v>
      </c>
      <c r="J736" s="983">
        <v>102919.8</v>
      </c>
      <c r="K736" s="984">
        <v>0.1933</v>
      </c>
      <c r="L736" s="984">
        <v>0.85929999999999995</v>
      </c>
      <c r="M736" s="983">
        <v>164</v>
      </c>
      <c r="N736" s="981">
        <v>22</v>
      </c>
      <c r="O736" s="981">
        <v>80</v>
      </c>
      <c r="P736" s="983"/>
      <c r="Q736" s="981">
        <v>4</v>
      </c>
      <c r="R736" s="981">
        <v>3</v>
      </c>
      <c r="S736" s="981">
        <v>0</v>
      </c>
      <c r="T736" s="981">
        <v>1</v>
      </c>
    </row>
    <row r="737" spans="1:20" outlineLevel="5">
      <c r="A737" s="936" t="s">
        <v>1100</v>
      </c>
      <c r="B737" s="936" t="s">
        <v>3237</v>
      </c>
      <c r="C737" s="936">
        <v>7</v>
      </c>
      <c r="D737" s="937">
        <v>46190</v>
      </c>
      <c r="E737" s="937">
        <v>46197</v>
      </c>
      <c r="F737" s="937">
        <v>46190</v>
      </c>
      <c r="G737" s="937">
        <v>46197</v>
      </c>
      <c r="H737" s="938">
        <v>19899</v>
      </c>
      <c r="I737" s="938">
        <v>19899</v>
      </c>
      <c r="J737" s="938">
        <v>19899</v>
      </c>
      <c r="K737" s="939">
        <v>1</v>
      </c>
      <c r="L737" s="939">
        <v>1</v>
      </c>
      <c r="M737" s="938">
        <v>22</v>
      </c>
      <c r="N737" s="936">
        <v>22</v>
      </c>
      <c r="O737" s="936">
        <v>22</v>
      </c>
      <c r="P737" s="938" t="s">
        <v>364</v>
      </c>
      <c r="Q737" s="936">
        <v>1</v>
      </c>
      <c r="R737" s="936">
        <v>1</v>
      </c>
      <c r="S737" s="936">
        <v>0</v>
      </c>
      <c r="T737" s="936">
        <v>0</v>
      </c>
    </row>
    <row r="738" spans="1:20" outlineLevel="5">
      <c r="A738" s="936" t="s">
        <v>1098</v>
      </c>
      <c r="B738" s="936" t="s">
        <v>1099</v>
      </c>
      <c r="C738" s="936">
        <v>5</v>
      </c>
      <c r="D738" s="937">
        <v>46324</v>
      </c>
      <c r="E738" s="937">
        <v>46329</v>
      </c>
      <c r="F738" s="937">
        <v>46254</v>
      </c>
      <c r="G738" s="937">
        <v>46296</v>
      </c>
      <c r="H738" s="938">
        <v>0</v>
      </c>
      <c r="I738" s="938">
        <v>44220</v>
      </c>
      <c r="J738" s="938">
        <v>44220</v>
      </c>
      <c r="K738" s="939">
        <v>0</v>
      </c>
      <c r="L738" s="939">
        <v>1</v>
      </c>
      <c r="M738" s="938">
        <v>32</v>
      </c>
      <c r="N738" s="936">
        <v>0</v>
      </c>
      <c r="O738" s="936">
        <v>32</v>
      </c>
      <c r="P738" s="938" t="s">
        <v>364</v>
      </c>
      <c r="Q738" s="936">
        <v>1</v>
      </c>
      <c r="R738" s="936">
        <v>1</v>
      </c>
      <c r="S738" s="936">
        <v>0</v>
      </c>
      <c r="T738" s="936">
        <v>0</v>
      </c>
    </row>
    <row r="739" spans="1:20" outlineLevel="5">
      <c r="A739" s="936" t="s">
        <v>3238</v>
      </c>
      <c r="B739" s="936" t="s">
        <v>3239</v>
      </c>
      <c r="C739" s="936">
        <v>3</v>
      </c>
      <c r="D739" s="937">
        <v>46327</v>
      </c>
      <c r="E739" s="937">
        <v>46329</v>
      </c>
      <c r="F739" s="937">
        <v>46209</v>
      </c>
      <c r="G739" s="937">
        <v>46213</v>
      </c>
      <c r="H739" s="937">
        <v>0</v>
      </c>
      <c r="I739" s="937">
        <v>24321</v>
      </c>
      <c r="J739" s="938">
        <v>24321</v>
      </c>
      <c r="K739" s="939">
        <v>0</v>
      </c>
      <c r="L739" s="939">
        <v>1</v>
      </c>
      <c r="M739" s="936">
        <v>26</v>
      </c>
      <c r="N739" s="936">
        <v>0</v>
      </c>
      <c r="O739" s="936">
        <v>26</v>
      </c>
      <c r="P739" s="938" t="s">
        <v>364</v>
      </c>
      <c r="Q739" s="936">
        <v>1</v>
      </c>
      <c r="R739" s="936">
        <v>1</v>
      </c>
      <c r="S739" s="936">
        <v>0</v>
      </c>
      <c r="T739" s="936">
        <v>0</v>
      </c>
    </row>
    <row r="740" spans="1:20" outlineLevel="5">
      <c r="A740" s="1000" t="s">
        <v>1101</v>
      </c>
      <c r="B740" s="1000" t="s">
        <v>1102</v>
      </c>
      <c r="C740" s="1000">
        <v>5</v>
      </c>
      <c r="D740" s="1001">
        <v>46330</v>
      </c>
      <c r="E740" s="1001">
        <v>46335</v>
      </c>
      <c r="F740" s="1000"/>
      <c r="G740" s="1001"/>
      <c r="H740" s="1001">
        <v>0</v>
      </c>
      <c r="I740" s="1000">
        <v>0</v>
      </c>
      <c r="J740" s="1002">
        <v>14479.8</v>
      </c>
      <c r="K740" s="1004">
        <v>0</v>
      </c>
      <c r="L740" s="1004">
        <v>0</v>
      </c>
      <c r="M740" s="1002">
        <v>84</v>
      </c>
      <c r="N740" s="1000">
        <v>0</v>
      </c>
      <c r="O740" s="1000">
        <v>0</v>
      </c>
      <c r="P740" s="1002" t="s">
        <v>367</v>
      </c>
      <c r="Q740" s="1000">
        <v>1</v>
      </c>
      <c r="R740" s="1000">
        <v>0</v>
      </c>
      <c r="S740" s="1000">
        <v>0</v>
      </c>
      <c r="T740" s="1000">
        <v>1</v>
      </c>
    </row>
    <row r="741" spans="1:20" outlineLevel="4">
      <c r="A741" s="981" t="s">
        <v>1103</v>
      </c>
      <c r="B741" s="981"/>
      <c r="C741" s="981">
        <v>32</v>
      </c>
      <c r="D741" s="982">
        <v>46336</v>
      </c>
      <c r="E741" s="982">
        <v>46372</v>
      </c>
      <c r="F741" s="982">
        <v>46215</v>
      </c>
      <c r="G741" s="982"/>
      <c r="H741" s="982">
        <v>0</v>
      </c>
      <c r="I741" s="983">
        <v>4240.8</v>
      </c>
      <c r="J741" s="983">
        <v>7440</v>
      </c>
      <c r="K741" s="984">
        <v>0</v>
      </c>
      <c r="L741" s="984">
        <v>0.56999999999999995</v>
      </c>
      <c r="M741" s="983">
        <v>236</v>
      </c>
      <c r="N741" s="981">
        <v>0</v>
      </c>
      <c r="O741" s="981">
        <v>135</v>
      </c>
      <c r="P741" s="983"/>
      <c r="Q741" s="981">
        <v>4</v>
      </c>
      <c r="R741" s="981">
        <v>1</v>
      </c>
      <c r="S741" s="981">
        <v>1</v>
      </c>
      <c r="T741" s="981">
        <v>2</v>
      </c>
    </row>
    <row r="742" spans="1:20" outlineLevel="5">
      <c r="A742" s="936" t="s">
        <v>1104</v>
      </c>
      <c r="B742" s="936" t="s">
        <v>1105</v>
      </c>
      <c r="C742" s="936">
        <v>8</v>
      </c>
      <c r="D742" s="937">
        <v>46336</v>
      </c>
      <c r="E742" s="937">
        <v>46344</v>
      </c>
      <c r="F742" s="937">
        <v>46215</v>
      </c>
      <c r="G742" s="937">
        <v>46254</v>
      </c>
      <c r="H742" s="937">
        <v>0</v>
      </c>
      <c r="I742" s="938">
        <v>2232</v>
      </c>
      <c r="J742" s="938">
        <v>2232</v>
      </c>
      <c r="K742" s="939">
        <v>0</v>
      </c>
      <c r="L742" s="939">
        <v>1</v>
      </c>
      <c r="M742" s="936">
        <v>92</v>
      </c>
      <c r="N742" s="936">
        <v>0</v>
      </c>
      <c r="O742" s="936">
        <v>92</v>
      </c>
      <c r="P742" s="938" t="s">
        <v>364</v>
      </c>
      <c r="Q742" s="936">
        <v>1</v>
      </c>
      <c r="R742" s="936">
        <v>1</v>
      </c>
      <c r="S742" s="936">
        <v>0</v>
      </c>
      <c r="T742" s="936">
        <v>0</v>
      </c>
    </row>
    <row r="743" spans="1:20" outlineLevel="5">
      <c r="A743" s="936" t="s">
        <v>1106</v>
      </c>
      <c r="B743" s="936" t="s">
        <v>1107</v>
      </c>
      <c r="C743" s="936">
        <v>8</v>
      </c>
      <c r="D743" s="937">
        <v>46345</v>
      </c>
      <c r="E743" s="937">
        <v>46354</v>
      </c>
      <c r="F743" s="937">
        <v>46248</v>
      </c>
      <c r="G743" s="937"/>
      <c r="H743" s="937">
        <v>0</v>
      </c>
      <c r="I743" s="937">
        <v>2008.8</v>
      </c>
      <c r="J743" s="938">
        <v>2232</v>
      </c>
      <c r="K743" s="939">
        <v>0</v>
      </c>
      <c r="L743" s="939">
        <v>0.9</v>
      </c>
      <c r="M743" s="936">
        <v>48</v>
      </c>
      <c r="N743" s="936">
        <v>0</v>
      </c>
      <c r="O743" s="936">
        <v>43</v>
      </c>
      <c r="P743" s="938" t="s">
        <v>367</v>
      </c>
      <c r="Q743" s="936">
        <v>1</v>
      </c>
      <c r="R743" s="936">
        <v>0</v>
      </c>
      <c r="S743" s="936">
        <v>1</v>
      </c>
      <c r="T743" s="936">
        <v>0</v>
      </c>
    </row>
    <row r="744" spans="1:20" outlineLevel="5">
      <c r="A744" s="936" t="s">
        <v>1108</v>
      </c>
      <c r="B744" s="936" t="s">
        <v>1109</v>
      </c>
      <c r="C744" s="936">
        <v>8</v>
      </c>
      <c r="D744" s="937">
        <v>46355</v>
      </c>
      <c r="E744" s="937">
        <v>46363</v>
      </c>
      <c r="F744" s="936"/>
      <c r="G744" s="937"/>
      <c r="H744" s="937">
        <v>0</v>
      </c>
      <c r="I744" s="937">
        <v>0</v>
      </c>
      <c r="J744" s="938">
        <v>1488</v>
      </c>
      <c r="K744" s="939">
        <v>0</v>
      </c>
      <c r="L744" s="939">
        <v>0</v>
      </c>
      <c r="M744" s="936">
        <v>48</v>
      </c>
      <c r="N744" s="936">
        <v>0</v>
      </c>
      <c r="O744" s="936">
        <v>0</v>
      </c>
      <c r="P744" s="938" t="s">
        <v>367</v>
      </c>
      <c r="Q744" s="936">
        <v>1</v>
      </c>
      <c r="R744" s="936">
        <v>0</v>
      </c>
      <c r="S744" s="936">
        <v>0</v>
      </c>
      <c r="T744" s="936">
        <v>1</v>
      </c>
    </row>
    <row r="745" spans="1:20" outlineLevel="5">
      <c r="A745" s="1000" t="s">
        <v>1110</v>
      </c>
      <c r="B745" s="1000" t="s">
        <v>1111</v>
      </c>
      <c r="C745" s="1000">
        <v>8</v>
      </c>
      <c r="D745" s="1001">
        <v>46364</v>
      </c>
      <c r="E745" s="1001">
        <v>46372</v>
      </c>
      <c r="F745" s="1001"/>
      <c r="G745" s="1001"/>
      <c r="H745" s="1002">
        <v>0</v>
      </c>
      <c r="I745" s="1002">
        <v>0</v>
      </c>
      <c r="J745" s="1002">
        <v>1488</v>
      </c>
      <c r="K745" s="1003">
        <v>0</v>
      </c>
      <c r="L745" s="1003">
        <v>0</v>
      </c>
      <c r="M745" s="1002">
        <v>48</v>
      </c>
      <c r="N745" s="1000">
        <v>0</v>
      </c>
      <c r="O745" s="1000">
        <v>0</v>
      </c>
      <c r="P745" s="1002" t="s">
        <v>367</v>
      </c>
      <c r="Q745" s="1000">
        <v>1</v>
      </c>
      <c r="R745" s="1000">
        <v>0</v>
      </c>
      <c r="S745" s="1000">
        <v>0</v>
      </c>
      <c r="T745" s="1000">
        <v>1</v>
      </c>
    </row>
    <row r="746" spans="1:20" outlineLevel="3">
      <c r="A746" s="967" t="s">
        <v>1112</v>
      </c>
      <c r="B746" s="967"/>
      <c r="C746" s="967">
        <v>169</v>
      </c>
      <c r="D746" s="968">
        <v>46173</v>
      </c>
      <c r="E746" s="968">
        <v>46370</v>
      </c>
      <c r="F746" s="968">
        <v>46172</v>
      </c>
      <c r="G746" s="968"/>
      <c r="H746" s="969">
        <v>1738536.62</v>
      </c>
      <c r="I746" s="969">
        <v>1896825.54</v>
      </c>
      <c r="J746" s="969">
        <v>2134335</v>
      </c>
      <c r="K746" s="970">
        <v>0.81459999999999999</v>
      </c>
      <c r="L746" s="970">
        <v>0.88870000000000005</v>
      </c>
      <c r="M746" s="969">
        <v>392</v>
      </c>
      <c r="N746" s="967">
        <v>194</v>
      </c>
      <c r="O746" s="967">
        <v>259</v>
      </c>
      <c r="P746" s="969"/>
      <c r="Q746" s="967">
        <v>14</v>
      </c>
      <c r="R746" s="967">
        <v>9</v>
      </c>
      <c r="S746" s="967">
        <v>3</v>
      </c>
      <c r="T746" s="967">
        <v>2</v>
      </c>
    </row>
    <row r="747" spans="1:20" outlineLevel="4">
      <c r="A747" s="981" t="s">
        <v>1113</v>
      </c>
      <c r="B747" s="981"/>
      <c r="C747" s="981">
        <v>169</v>
      </c>
      <c r="D747" s="982">
        <v>46173</v>
      </c>
      <c r="E747" s="982">
        <v>46370</v>
      </c>
      <c r="F747" s="982">
        <v>46172</v>
      </c>
      <c r="G747" s="982"/>
      <c r="H747" s="983">
        <v>1623036.62</v>
      </c>
      <c r="I747" s="983">
        <v>1688925.54</v>
      </c>
      <c r="J747" s="983">
        <v>1712409</v>
      </c>
      <c r="K747" s="984">
        <v>0.94779999999999998</v>
      </c>
      <c r="L747" s="984">
        <v>0.98629999999999995</v>
      </c>
      <c r="M747" s="983">
        <v>224</v>
      </c>
      <c r="N747" s="981">
        <v>152</v>
      </c>
      <c r="O747" s="981">
        <v>183</v>
      </c>
      <c r="P747" s="983"/>
      <c r="Q747" s="981">
        <v>11</v>
      </c>
      <c r="R747" s="981">
        <v>8</v>
      </c>
      <c r="S747" s="981">
        <v>2</v>
      </c>
      <c r="T747" s="981">
        <v>1</v>
      </c>
    </row>
    <row r="748" spans="1:20" outlineLevel="5">
      <c r="A748" s="936" t="s">
        <v>1114</v>
      </c>
      <c r="B748" s="936" t="s">
        <v>3240</v>
      </c>
      <c r="C748" s="936">
        <v>22</v>
      </c>
      <c r="D748" s="937">
        <v>46173</v>
      </c>
      <c r="E748" s="937">
        <v>46197</v>
      </c>
      <c r="F748" s="937">
        <v>46172</v>
      </c>
      <c r="G748" s="937">
        <v>46197</v>
      </c>
      <c r="H748" s="938">
        <v>604590</v>
      </c>
      <c r="I748" s="938">
        <v>604590</v>
      </c>
      <c r="J748" s="938">
        <v>604590</v>
      </c>
      <c r="K748" s="939">
        <v>1</v>
      </c>
      <c r="L748" s="939">
        <v>1</v>
      </c>
      <c r="M748" s="938">
        <v>22</v>
      </c>
      <c r="N748" s="936">
        <v>22</v>
      </c>
      <c r="O748" s="936">
        <v>22</v>
      </c>
      <c r="P748" s="938" t="s">
        <v>364</v>
      </c>
      <c r="Q748" s="936">
        <v>1</v>
      </c>
      <c r="R748" s="936">
        <v>1</v>
      </c>
      <c r="S748" s="936">
        <v>0</v>
      </c>
      <c r="T748" s="936">
        <v>0</v>
      </c>
    </row>
    <row r="749" spans="1:20" outlineLevel="5">
      <c r="A749" s="936" t="s">
        <v>1115</v>
      </c>
      <c r="B749" s="936" t="s">
        <v>3243</v>
      </c>
      <c r="C749" s="936">
        <v>22</v>
      </c>
      <c r="D749" s="937">
        <v>46173</v>
      </c>
      <c r="E749" s="937">
        <v>46197</v>
      </c>
      <c r="F749" s="937">
        <v>46172</v>
      </c>
      <c r="G749" s="937">
        <v>46197</v>
      </c>
      <c r="H749" s="938">
        <v>36960</v>
      </c>
      <c r="I749" s="938">
        <v>36960</v>
      </c>
      <c r="J749" s="938">
        <v>36960</v>
      </c>
      <c r="K749" s="939">
        <v>1</v>
      </c>
      <c r="L749" s="939">
        <v>1</v>
      </c>
      <c r="M749" s="938">
        <v>19</v>
      </c>
      <c r="N749" s="936">
        <v>19</v>
      </c>
      <c r="O749" s="936">
        <v>19</v>
      </c>
      <c r="P749" s="938" t="s">
        <v>364</v>
      </c>
      <c r="Q749" s="936">
        <v>1</v>
      </c>
      <c r="R749" s="936">
        <v>1</v>
      </c>
      <c r="S749" s="936">
        <v>0</v>
      </c>
      <c r="T749" s="936">
        <v>0</v>
      </c>
    </row>
    <row r="750" spans="1:20" outlineLevel="5">
      <c r="A750" s="936" t="s">
        <v>1118</v>
      </c>
      <c r="B750" s="936" t="s">
        <v>3249</v>
      </c>
      <c r="C750" s="936">
        <v>22</v>
      </c>
      <c r="D750" s="937">
        <v>46173</v>
      </c>
      <c r="E750" s="937">
        <v>46197</v>
      </c>
      <c r="F750" s="937">
        <v>46172</v>
      </c>
      <c r="G750" s="937">
        <v>46197</v>
      </c>
      <c r="H750" s="938">
        <v>146025</v>
      </c>
      <c r="I750" s="938">
        <v>146025</v>
      </c>
      <c r="J750" s="938">
        <v>146025</v>
      </c>
      <c r="K750" s="939">
        <v>1</v>
      </c>
      <c r="L750" s="939">
        <v>1</v>
      </c>
      <c r="M750" s="936">
        <v>26</v>
      </c>
      <c r="N750" s="936">
        <v>26</v>
      </c>
      <c r="O750" s="936">
        <v>26</v>
      </c>
      <c r="P750" s="938" t="s">
        <v>364</v>
      </c>
      <c r="Q750" s="936">
        <v>1</v>
      </c>
      <c r="R750" s="936">
        <v>1</v>
      </c>
      <c r="S750" s="936">
        <v>0</v>
      </c>
      <c r="T750" s="936">
        <v>0</v>
      </c>
    </row>
    <row r="751" spans="1:20" outlineLevel="5">
      <c r="A751" s="936" t="s">
        <v>1116</v>
      </c>
      <c r="B751" s="936" t="s">
        <v>3246</v>
      </c>
      <c r="C751" s="936">
        <v>13</v>
      </c>
      <c r="D751" s="937">
        <v>46183</v>
      </c>
      <c r="E751" s="937">
        <v>46197</v>
      </c>
      <c r="F751" s="937">
        <v>46183</v>
      </c>
      <c r="G751" s="937">
        <v>46197</v>
      </c>
      <c r="H751" s="938">
        <v>207900</v>
      </c>
      <c r="I751" s="938">
        <v>207900</v>
      </c>
      <c r="J751" s="938">
        <v>207900</v>
      </c>
      <c r="K751" s="939">
        <v>1</v>
      </c>
      <c r="L751" s="939">
        <v>1</v>
      </c>
      <c r="M751" s="938">
        <v>16</v>
      </c>
      <c r="N751" s="936">
        <v>16</v>
      </c>
      <c r="O751" s="936">
        <v>16</v>
      </c>
      <c r="P751" s="938" t="s">
        <v>364</v>
      </c>
      <c r="Q751" s="936">
        <v>1</v>
      </c>
      <c r="R751" s="936">
        <v>1</v>
      </c>
      <c r="S751" s="936">
        <v>0</v>
      </c>
      <c r="T751" s="936">
        <v>0</v>
      </c>
    </row>
    <row r="752" spans="1:20" outlineLevel="5">
      <c r="A752" s="936" t="s">
        <v>1119</v>
      </c>
      <c r="B752" s="936" t="s">
        <v>3252</v>
      </c>
      <c r="C752" s="936">
        <v>7</v>
      </c>
      <c r="D752" s="937">
        <v>46190</v>
      </c>
      <c r="E752" s="937">
        <v>46197</v>
      </c>
      <c r="F752" s="937">
        <v>46190</v>
      </c>
      <c r="G752" s="937">
        <v>46197</v>
      </c>
      <c r="H752" s="938">
        <v>6959.7</v>
      </c>
      <c r="I752" s="938">
        <v>6959.7</v>
      </c>
      <c r="J752" s="938">
        <v>6959.7</v>
      </c>
      <c r="K752" s="939">
        <v>1</v>
      </c>
      <c r="L752" s="939">
        <v>1</v>
      </c>
      <c r="M752" s="938">
        <v>3</v>
      </c>
      <c r="N752" s="936">
        <v>3</v>
      </c>
      <c r="O752" s="936">
        <v>3</v>
      </c>
      <c r="P752" s="938" t="s">
        <v>364</v>
      </c>
      <c r="Q752" s="936">
        <v>1</v>
      </c>
      <c r="R752" s="936">
        <v>1</v>
      </c>
      <c r="S752" s="936">
        <v>0</v>
      </c>
      <c r="T752" s="936">
        <v>0</v>
      </c>
    </row>
    <row r="753" spans="1:20" outlineLevel="5">
      <c r="A753" s="936" t="s">
        <v>3250</v>
      </c>
      <c r="B753" s="936" t="s">
        <v>3251</v>
      </c>
      <c r="C753" s="936">
        <v>17</v>
      </c>
      <c r="D753" s="937">
        <v>46221</v>
      </c>
      <c r="E753" s="937">
        <v>46239</v>
      </c>
      <c r="F753" s="937">
        <v>46211</v>
      </c>
      <c r="G753" s="937">
        <v>46248</v>
      </c>
      <c r="H753" s="938">
        <v>119475</v>
      </c>
      <c r="I753" s="938">
        <v>119475</v>
      </c>
      <c r="J753" s="938">
        <v>119475</v>
      </c>
      <c r="K753" s="939">
        <v>1</v>
      </c>
      <c r="L753" s="939">
        <v>1</v>
      </c>
      <c r="M753" s="938">
        <v>22</v>
      </c>
      <c r="N753" s="936">
        <v>22</v>
      </c>
      <c r="O753" s="936">
        <v>22</v>
      </c>
      <c r="P753" s="938" t="s">
        <v>364</v>
      </c>
      <c r="Q753" s="936">
        <v>1</v>
      </c>
      <c r="R753" s="936">
        <v>1</v>
      </c>
      <c r="S753" s="936">
        <v>0</v>
      </c>
      <c r="T753" s="936">
        <v>0</v>
      </c>
    </row>
    <row r="754" spans="1:20" outlineLevel="5">
      <c r="A754" s="936" t="s">
        <v>3241</v>
      </c>
      <c r="B754" s="936" t="s">
        <v>3242</v>
      </c>
      <c r="C754" s="936">
        <v>10</v>
      </c>
      <c r="D754" s="937">
        <v>46267</v>
      </c>
      <c r="E754" s="937">
        <v>46278</v>
      </c>
      <c r="F754" s="937">
        <v>46210</v>
      </c>
      <c r="G754" s="937">
        <v>46248</v>
      </c>
      <c r="H754" s="938">
        <v>259110</v>
      </c>
      <c r="I754" s="938">
        <v>259110</v>
      </c>
      <c r="J754" s="938">
        <v>259110</v>
      </c>
      <c r="K754" s="939">
        <v>1</v>
      </c>
      <c r="L754" s="939">
        <v>1</v>
      </c>
      <c r="M754" s="938">
        <v>10</v>
      </c>
      <c r="N754" s="936">
        <v>10</v>
      </c>
      <c r="O754" s="936">
        <v>10</v>
      </c>
      <c r="P754" s="938" t="s">
        <v>364</v>
      </c>
      <c r="Q754" s="936">
        <v>1</v>
      </c>
      <c r="R754" s="936">
        <v>1</v>
      </c>
      <c r="S754" s="936">
        <v>0</v>
      </c>
      <c r="T754" s="936">
        <v>0</v>
      </c>
    </row>
    <row r="755" spans="1:20" outlineLevel="5">
      <c r="A755" s="936" t="s">
        <v>3247</v>
      </c>
      <c r="B755" s="936" t="s">
        <v>3248</v>
      </c>
      <c r="C755" s="936">
        <v>13</v>
      </c>
      <c r="D755" s="937">
        <v>46279</v>
      </c>
      <c r="E755" s="937">
        <v>46294</v>
      </c>
      <c r="F755" s="937">
        <v>46234</v>
      </c>
      <c r="G755" s="937">
        <v>46261</v>
      </c>
      <c r="H755" s="938">
        <v>207900</v>
      </c>
      <c r="I755" s="938">
        <v>207900</v>
      </c>
      <c r="J755" s="938">
        <v>207900</v>
      </c>
      <c r="K755" s="939">
        <v>1</v>
      </c>
      <c r="L755" s="939">
        <v>1</v>
      </c>
      <c r="M755" s="938">
        <v>16</v>
      </c>
      <c r="N755" s="936">
        <v>16</v>
      </c>
      <c r="O755" s="936">
        <v>16</v>
      </c>
      <c r="P755" s="938" t="s">
        <v>364</v>
      </c>
      <c r="Q755" s="936">
        <v>1</v>
      </c>
      <c r="R755" s="936">
        <v>1</v>
      </c>
      <c r="S755" s="936">
        <v>0</v>
      </c>
      <c r="T755" s="936">
        <v>0</v>
      </c>
    </row>
    <row r="756" spans="1:20" outlineLevel="5">
      <c r="A756" s="936" t="s">
        <v>3244</v>
      </c>
      <c r="B756" s="936" t="s">
        <v>3245</v>
      </c>
      <c r="C756" s="936">
        <v>13</v>
      </c>
      <c r="D756" s="937">
        <v>46295</v>
      </c>
      <c r="E756" s="937">
        <v>46309</v>
      </c>
      <c r="F756" s="937">
        <v>46261</v>
      </c>
      <c r="G756" s="937"/>
      <c r="H756" s="937">
        <v>34116.92</v>
      </c>
      <c r="I756" s="938">
        <v>49896</v>
      </c>
      <c r="J756" s="938">
        <v>55440</v>
      </c>
      <c r="K756" s="939">
        <v>0.61539999999999995</v>
      </c>
      <c r="L756" s="939">
        <v>0.9</v>
      </c>
      <c r="M756" s="938">
        <v>29</v>
      </c>
      <c r="N756" s="936">
        <v>18</v>
      </c>
      <c r="O756" s="936">
        <v>26</v>
      </c>
      <c r="P756" s="938" t="s">
        <v>364</v>
      </c>
      <c r="Q756" s="936">
        <v>1</v>
      </c>
      <c r="R756" s="936">
        <v>0</v>
      </c>
      <c r="S756" s="936">
        <v>1</v>
      </c>
      <c r="T756" s="936">
        <v>0</v>
      </c>
    </row>
    <row r="757" spans="1:20" outlineLevel="5">
      <c r="A757" s="936" t="s">
        <v>3253</v>
      </c>
      <c r="B757" s="936" t="s">
        <v>3254</v>
      </c>
      <c r="C757" s="936">
        <v>10</v>
      </c>
      <c r="D757" s="937">
        <v>46348</v>
      </c>
      <c r="E757" s="937">
        <v>46358</v>
      </c>
      <c r="F757" s="937">
        <v>46254</v>
      </c>
      <c r="G757" s="937"/>
      <c r="H757" s="937">
        <v>0</v>
      </c>
      <c r="I757" s="937">
        <v>50109.84</v>
      </c>
      <c r="J757" s="938">
        <v>62637.3</v>
      </c>
      <c r="K757" s="939">
        <v>0</v>
      </c>
      <c r="L757" s="939">
        <v>0.8</v>
      </c>
      <c r="M757" s="936">
        <v>29</v>
      </c>
      <c r="N757" s="936">
        <v>0</v>
      </c>
      <c r="O757" s="936">
        <v>23</v>
      </c>
      <c r="P757" s="938" t="s">
        <v>364</v>
      </c>
      <c r="Q757" s="936">
        <v>1</v>
      </c>
      <c r="R757" s="936">
        <v>0</v>
      </c>
      <c r="S757" s="936">
        <v>1</v>
      </c>
      <c r="T757" s="936">
        <v>0</v>
      </c>
    </row>
    <row r="758" spans="1:20" outlineLevel="5">
      <c r="A758" s="1000" t="s">
        <v>1120</v>
      </c>
      <c r="B758" s="1000" t="s">
        <v>1121</v>
      </c>
      <c r="C758" s="1000">
        <v>10</v>
      </c>
      <c r="D758" s="1001">
        <v>46359</v>
      </c>
      <c r="E758" s="1001">
        <v>46370</v>
      </c>
      <c r="F758" s="1001"/>
      <c r="G758" s="1001"/>
      <c r="H758" s="1002">
        <v>0</v>
      </c>
      <c r="I758" s="1002">
        <v>0</v>
      </c>
      <c r="J758" s="1002">
        <v>5412</v>
      </c>
      <c r="K758" s="1003">
        <v>0</v>
      </c>
      <c r="L758" s="1003">
        <v>0</v>
      </c>
      <c r="M758" s="1002">
        <v>32</v>
      </c>
      <c r="N758" s="1000">
        <v>0</v>
      </c>
      <c r="O758" s="1000">
        <v>0</v>
      </c>
      <c r="P758" s="1002" t="s">
        <v>364</v>
      </c>
      <c r="Q758" s="1000">
        <v>1</v>
      </c>
      <c r="R758" s="1000">
        <v>0</v>
      </c>
      <c r="S758" s="1000">
        <v>0</v>
      </c>
      <c r="T758" s="1000">
        <v>1</v>
      </c>
    </row>
    <row r="759" spans="1:20" outlineLevel="4">
      <c r="A759" s="981" t="s">
        <v>1122</v>
      </c>
      <c r="B759" s="981"/>
      <c r="C759" s="981">
        <v>140</v>
      </c>
      <c r="D759" s="982">
        <v>46183</v>
      </c>
      <c r="E759" s="982">
        <v>46347</v>
      </c>
      <c r="F759" s="982">
        <v>46183</v>
      </c>
      <c r="G759" s="982"/>
      <c r="H759" s="983">
        <v>115500</v>
      </c>
      <c r="I759" s="983">
        <v>207900</v>
      </c>
      <c r="J759" s="983">
        <v>421926</v>
      </c>
      <c r="K759" s="984">
        <v>0.2737</v>
      </c>
      <c r="L759" s="984">
        <v>0.49270000000000003</v>
      </c>
      <c r="M759" s="981">
        <v>168</v>
      </c>
      <c r="N759" s="981">
        <v>42</v>
      </c>
      <c r="O759" s="981">
        <v>76</v>
      </c>
      <c r="P759" s="983"/>
      <c r="Q759" s="981">
        <v>3</v>
      </c>
      <c r="R759" s="981">
        <v>1</v>
      </c>
      <c r="S759" s="981">
        <v>1</v>
      </c>
      <c r="T759" s="981">
        <v>1</v>
      </c>
    </row>
    <row r="760" spans="1:20" outlineLevel="5">
      <c r="A760" s="936" t="s">
        <v>1125</v>
      </c>
      <c r="B760" s="936" t="s">
        <v>3255</v>
      </c>
      <c r="C760" s="936">
        <v>13</v>
      </c>
      <c r="D760" s="937">
        <v>46183</v>
      </c>
      <c r="E760" s="937">
        <v>46197</v>
      </c>
      <c r="F760" s="937">
        <v>46183</v>
      </c>
      <c r="G760" s="937">
        <v>46197</v>
      </c>
      <c r="H760" s="938">
        <v>115500</v>
      </c>
      <c r="I760" s="938">
        <v>115500</v>
      </c>
      <c r="J760" s="938">
        <v>115500</v>
      </c>
      <c r="K760" s="939">
        <v>1</v>
      </c>
      <c r="L760" s="939">
        <v>1</v>
      </c>
      <c r="M760" s="938">
        <v>42</v>
      </c>
      <c r="N760" s="936">
        <v>42</v>
      </c>
      <c r="O760" s="936">
        <v>42</v>
      </c>
      <c r="P760" s="938" t="s">
        <v>364</v>
      </c>
      <c r="Q760" s="936">
        <v>1</v>
      </c>
      <c r="R760" s="936">
        <v>1</v>
      </c>
      <c r="S760" s="936">
        <v>0</v>
      </c>
      <c r="T760" s="936">
        <v>0</v>
      </c>
    </row>
    <row r="761" spans="1:20" outlineLevel="5">
      <c r="A761" s="936" t="s">
        <v>3256</v>
      </c>
      <c r="B761" s="936" t="s">
        <v>3257</v>
      </c>
      <c r="C761" s="936">
        <v>15</v>
      </c>
      <c r="D761" s="937">
        <v>46310</v>
      </c>
      <c r="E761" s="937">
        <v>46327</v>
      </c>
      <c r="F761" s="937">
        <v>46261</v>
      </c>
      <c r="G761" s="937"/>
      <c r="H761" s="937">
        <v>0</v>
      </c>
      <c r="I761" s="937">
        <v>92400</v>
      </c>
      <c r="J761" s="938">
        <v>115500</v>
      </c>
      <c r="K761" s="939">
        <v>0</v>
      </c>
      <c r="L761" s="939">
        <v>0.8</v>
      </c>
      <c r="M761" s="936">
        <v>42</v>
      </c>
      <c r="N761" s="936">
        <v>0</v>
      </c>
      <c r="O761" s="936">
        <v>34</v>
      </c>
      <c r="P761" s="938" t="s">
        <v>364</v>
      </c>
      <c r="Q761" s="936">
        <v>1</v>
      </c>
      <c r="R761" s="936">
        <v>0</v>
      </c>
      <c r="S761" s="936">
        <v>1</v>
      </c>
      <c r="T761" s="936">
        <v>0</v>
      </c>
    </row>
    <row r="762" spans="1:20" outlineLevel="5">
      <c r="A762" s="1000" t="s">
        <v>1123</v>
      </c>
      <c r="B762" s="1000" t="s">
        <v>1124</v>
      </c>
      <c r="C762" s="1000">
        <v>17</v>
      </c>
      <c r="D762" s="1001">
        <v>46328</v>
      </c>
      <c r="E762" s="1001">
        <v>46347</v>
      </c>
      <c r="F762" s="1001"/>
      <c r="G762" s="1001"/>
      <c r="H762" s="1002">
        <v>0</v>
      </c>
      <c r="I762" s="1002">
        <v>0</v>
      </c>
      <c r="J762" s="1002">
        <v>190926</v>
      </c>
      <c r="K762" s="1003">
        <v>0</v>
      </c>
      <c r="L762" s="1003">
        <v>0</v>
      </c>
      <c r="M762" s="1002">
        <v>84</v>
      </c>
      <c r="N762" s="1000">
        <v>0</v>
      </c>
      <c r="O762" s="1000">
        <v>0</v>
      </c>
      <c r="P762" s="1002" t="s">
        <v>364</v>
      </c>
      <c r="Q762" s="1000">
        <v>1</v>
      </c>
      <c r="R762" s="1000">
        <v>0</v>
      </c>
      <c r="S762" s="1000">
        <v>0</v>
      </c>
      <c r="T762" s="1000">
        <v>1</v>
      </c>
    </row>
    <row r="763" spans="1:20" outlineLevel="3">
      <c r="A763" s="967" t="s">
        <v>1126</v>
      </c>
      <c r="B763" s="967"/>
      <c r="C763" s="967">
        <v>81</v>
      </c>
      <c r="D763" s="968">
        <v>46155</v>
      </c>
      <c r="E763" s="968">
        <v>46253</v>
      </c>
      <c r="F763" s="968">
        <v>46155</v>
      </c>
      <c r="G763" s="968"/>
      <c r="H763" s="969">
        <v>48290.400000000001</v>
      </c>
      <c r="I763" s="969">
        <v>13577.4</v>
      </c>
      <c r="J763" s="969">
        <v>48290.400000000001</v>
      </c>
      <c r="K763" s="971">
        <v>1</v>
      </c>
      <c r="L763" s="971">
        <v>0.28120000000000001</v>
      </c>
      <c r="M763" s="969">
        <v>628</v>
      </c>
      <c r="N763" s="967">
        <v>628</v>
      </c>
      <c r="O763" s="967">
        <v>576</v>
      </c>
      <c r="P763" s="969"/>
      <c r="Q763" s="967">
        <v>12</v>
      </c>
      <c r="R763" s="967">
        <v>11</v>
      </c>
      <c r="S763" s="967">
        <v>0</v>
      </c>
      <c r="T763" s="967">
        <v>1</v>
      </c>
    </row>
    <row r="764" spans="1:20" outlineLevel="4">
      <c r="A764" s="981" t="s">
        <v>429</v>
      </c>
      <c r="B764" s="981"/>
      <c r="C764" s="981">
        <v>33</v>
      </c>
      <c r="D764" s="982">
        <v>46155</v>
      </c>
      <c r="E764" s="982">
        <v>46197</v>
      </c>
      <c r="F764" s="982">
        <v>46155</v>
      </c>
      <c r="G764" s="982">
        <v>46197</v>
      </c>
      <c r="H764" s="983">
        <v>7475.22</v>
      </c>
      <c r="I764" s="983">
        <v>7475.22</v>
      </c>
      <c r="J764" s="983">
        <v>7475.22</v>
      </c>
      <c r="K764" s="984">
        <v>1</v>
      </c>
      <c r="L764" s="984">
        <v>1</v>
      </c>
      <c r="M764" s="981">
        <v>364</v>
      </c>
      <c r="N764" s="981">
        <v>364</v>
      </c>
      <c r="O764" s="981">
        <v>364</v>
      </c>
      <c r="P764" s="981"/>
      <c r="Q764" s="981">
        <v>7</v>
      </c>
      <c r="R764" s="981">
        <v>7</v>
      </c>
      <c r="S764" s="981">
        <v>0</v>
      </c>
      <c r="T764" s="981">
        <v>0</v>
      </c>
    </row>
    <row r="765" spans="1:20" outlineLevel="5">
      <c r="A765" s="936" t="s">
        <v>1127</v>
      </c>
      <c r="B765" s="936" t="s">
        <v>1037</v>
      </c>
      <c r="C765" s="936">
        <v>29</v>
      </c>
      <c r="D765" s="937">
        <v>46155</v>
      </c>
      <c r="E765" s="937">
        <v>46193</v>
      </c>
      <c r="F765" s="937">
        <v>46155</v>
      </c>
      <c r="G765" s="937">
        <v>46193</v>
      </c>
      <c r="H765" s="937">
        <v>252.18</v>
      </c>
      <c r="I765" s="936">
        <v>252.18</v>
      </c>
      <c r="J765" s="936">
        <v>252.18</v>
      </c>
      <c r="K765" s="939">
        <v>1</v>
      </c>
      <c r="L765" s="939">
        <v>1</v>
      </c>
      <c r="M765" s="936">
        <v>92</v>
      </c>
      <c r="N765" s="936">
        <v>92</v>
      </c>
      <c r="O765" s="936">
        <v>92</v>
      </c>
      <c r="P765" s="936" t="s">
        <v>364</v>
      </c>
      <c r="Q765" s="936">
        <v>1</v>
      </c>
      <c r="R765" s="936">
        <v>1</v>
      </c>
      <c r="S765" s="936">
        <v>0</v>
      </c>
      <c r="T765" s="936">
        <v>0</v>
      </c>
    </row>
    <row r="766" spans="1:20" outlineLevel="5">
      <c r="A766" s="936" t="s">
        <v>1128</v>
      </c>
      <c r="B766" s="936" t="s">
        <v>1129</v>
      </c>
      <c r="C766" s="936">
        <v>24</v>
      </c>
      <c r="D766" s="937">
        <v>46162</v>
      </c>
      <c r="E766" s="937">
        <v>46194</v>
      </c>
      <c r="F766" s="937">
        <v>46162</v>
      </c>
      <c r="G766" s="937">
        <v>46194</v>
      </c>
      <c r="H766" s="938">
        <v>168.12</v>
      </c>
      <c r="I766" s="938">
        <v>168.12</v>
      </c>
      <c r="J766" s="938">
        <v>168.12</v>
      </c>
      <c r="K766" s="939">
        <v>1</v>
      </c>
      <c r="L766" s="939">
        <v>1</v>
      </c>
      <c r="M766" s="938">
        <v>40</v>
      </c>
      <c r="N766" s="936">
        <v>40</v>
      </c>
      <c r="O766" s="936">
        <v>40</v>
      </c>
      <c r="P766" s="938" t="s">
        <v>364</v>
      </c>
      <c r="Q766" s="936">
        <v>1</v>
      </c>
      <c r="R766" s="936">
        <v>1</v>
      </c>
      <c r="S766" s="936">
        <v>0</v>
      </c>
      <c r="T766" s="936">
        <v>0</v>
      </c>
    </row>
    <row r="767" spans="1:20" outlineLevel="5">
      <c r="A767" s="936" t="s">
        <v>1132</v>
      </c>
      <c r="B767" s="936" t="s">
        <v>1133</v>
      </c>
      <c r="C767" s="936">
        <v>4</v>
      </c>
      <c r="D767" s="937">
        <v>46193</v>
      </c>
      <c r="E767" s="937">
        <v>46196</v>
      </c>
      <c r="F767" s="937">
        <v>46193</v>
      </c>
      <c r="G767" s="937">
        <v>46196</v>
      </c>
      <c r="H767" s="938">
        <v>2757.6</v>
      </c>
      <c r="I767" s="938">
        <v>2757.6</v>
      </c>
      <c r="J767" s="938">
        <v>2757.6</v>
      </c>
      <c r="K767" s="939">
        <v>1</v>
      </c>
      <c r="L767" s="939">
        <v>1</v>
      </c>
      <c r="M767" s="938">
        <v>56</v>
      </c>
      <c r="N767" s="936">
        <v>56</v>
      </c>
      <c r="O767" s="936">
        <v>56</v>
      </c>
      <c r="P767" s="938" t="s">
        <v>364</v>
      </c>
      <c r="Q767" s="936">
        <v>1</v>
      </c>
      <c r="R767" s="936">
        <v>1</v>
      </c>
      <c r="S767" s="936">
        <v>0</v>
      </c>
      <c r="T767" s="936">
        <v>0</v>
      </c>
    </row>
    <row r="768" spans="1:20" outlineLevel="5">
      <c r="A768" s="936" t="s">
        <v>1130</v>
      </c>
      <c r="B768" s="936" t="s">
        <v>1131</v>
      </c>
      <c r="C768" s="936">
        <v>2</v>
      </c>
      <c r="D768" s="937">
        <v>46194</v>
      </c>
      <c r="E768" s="937">
        <v>46195</v>
      </c>
      <c r="F768" s="937">
        <v>46194</v>
      </c>
      <c r="G768" s="937">
        <v>46195</v>
      </c>
      <c r="H768" s="938">
        <v>1277.6400000000001</v>
      </c>
      <c r="I768" s="938">
        <v>1277.6400000000001</v>
      </c>
      <c r="J768" s="938">
        <v>1277.6400000000001</v>
      </c>
      <c r="K768" s="939">
        <v>1</v>
      </c>
      <c r="L768" s="939">
        <v>1</v>
      </c>
      <c r="M768" s="938">
        <v>56</v>
      </c>
      <c r="N768" s="936">
        <v>56</v>
      </c>
      <c r="O768" s="936">
        <v>56</v>
      </c>
      <c r="P768" s="938" t="s">
        <v>364</v>
      </c>
      <c r="Q768" s="936">
        <v>1</v>
      </c>
      <c r="R768" s="936">
        <v>1</v>
      </c>
      <c r="S768" s="936">
        <v>0</v>
      </c>
      <c r="T768" s="936">
        <v>0</v>
      </c>
    </row>
    <row r="769" spans="1:20" outlineLevel="5">
      <c r="A769" s="936" t="s">
        <v>1134</v>
      </c>
      <c r="B769" s="936" t="s">
        <v>1135</v>
      </c>
      <c r="C769" s="936">
        <v>4</v>
      </c>
      <c r="D769" s="937">
        <v>46194</v>
      </c>
      <c r="E769" s="937">
        <v>46197</v>
      </c>
      <c r="F769" s="937">
        <v>46194</v>
      </c>
      <c r="G769" s="937">
        <v>46197</v>
      </c>
      <c r="H769" s="938">
        <v>2599.38</v>
      </c>
      <c r="I769" s="938">
        <v>2599.38</v>
      </c>
      <c r="J769" s="938">
        <v>2599.38</v>
      </c>
      <c r="K769" s="939">
        <v>1</v>
      </c>
      <c r="L769" s="939">
        <v>1</v>
      </c>
      <c r="M769" s="936">
        <v>56</v>
      </c>
      <c r="N769" s="936">
        <v>56</v>
      </c>
      <c r="O769" s="936">
        <v>56</v>
      </c>
      <c r="P769" s="936" t="s">
        <v>364</v>
      </c>
      <c r="Q769" s="936">
        <v>1</v>
      </c>
      <c r="R769" s="936">
        <v>1</v>
      </c>
      <c r="S769" s="936">
        <v>0</v>
      </c>
      <c r="T769" s="936">
        <v>0</v>
      </c>
    </row>
    <row r="770" spans="1:20" outlineLevel="5">
      <c r="A770" s="936" t="s">
        <v>1136</v>
      </c>
      <c r="B770" s="936" t="s">
        <v>1137</v>
      </c>
      <c r="C770" s="936">
        <v>3</v>
      </c>
      <c r="D770" s="937">
        <v>46195</v>
      </c>
      <c r="E770" s="937">
        <v>46197</v>
      </c>
      <c r="F770" s="937">
        <v>46195</v>
      </c>
      <c r="G770" s="937">
        <v>46197</v>
      </c>
      <c r="H770" s="937">
        <v>252.18</v>
      </c>
      <c r="I770" s="936">
        <v>252.18</v>
      </c>
      <c r="J770" s="936">
        <v>252.18</v>
      </c>
      <c r="K770" s="939">
        <v>1</v>
      </c>
      <c r="L770" s="939">
        <v>1</v>
      </c>
      <c r="M770" s="936">
        <v>24</v>
      </c>
      <c r="N770" s="936">
        <v>24</v>
      </c>
      <c r="O770" s="936">
        <v>24</v>
      </c>
      <c r="P770" s="936" t="s">
        <v>364</v>
      </c>
      <c r="Q770" s="936">
        <v>1</v>
      </c>
      <c r="R770" s="936">
        <v>1</v>
      </c>
      <c r="S770" s="936">
        <v>0</v>
      </c>
      <c r="T770" s="936">
        <v>0</v>
      </c>
    </row>
    <row r="771" spans="1:20" outlineLevel="5">
      <c r="A771" s="1000" t="s">
        <v>1138</v>
      </c>
      <c r="B771" s="1000" t="s">
        <v>1111</v>
      </c>
      <c r="C771" s="1000">
        <v>2</v>
      </c>
      <c r="D771" s="1001">
        <v>46196</v>
      </c>
      <c r="E771" s="1001">
        <v>46197</v>
      </c>
      <c r="F771" s="1001">
        <v>46196</v>
      </c>
      <c r="G771" s="1001">
        <v>46197</v>
      </c>
      <c r="H771" s="1001">
        <v>168.12</v>
      </c>
      <c r="I771" s="1000">
        <v>168.12</v>
      </c>
      <c r="J771" s="1002">
        <v>168.12</v>
      </c>
      <c r="K771" s="1003">
        <v>1</v>
      </c>
      <c r="L771" s="1003">
        <v>1</v>
      </c>
      <c r="M771" s="1002">
        <v>40</v>
      </c>
      <c r="N771" s="1000">
        <v>40</v>
      </c>
      <c r="O771" s="1000">
        <v>40</v>
      </c>
      <c r="P771" s="1002" t="s">
        <v>364</v>
      </c>
      <c r="Q771" s="1000">
        <v>1</v>
      </c>
      <c r="R771" s="1000">
        <v>1</v>
      </c>
      <c r="S771" s="1000">
        <v>0</v>
      </c>
      <c r="T771" s="1000">
        <v>0</v>
      </c>
    </row>
    <row r="772" spans="1:20" outlineLevel="4">
      <c r="A772" s="981" t="s">
        <v>426</v>
      </c>
      <c r="B772" s="981"/>
      <c r="C772" s="981">
        <v>81</v>
      </c>
      <c r="D772" s="982">
        <v>46155</v>
      </c>
      <c r="E772" s="982">
        <v>46253</v>
      </c>
      <c r="F772" s="982">
        <v>46155</v>
      </c>
      <c r="G772" s="982"/>
      <c r="H772" s="983">
        <v>40815.18</v>
      </c>
      <c r="I772" s="983">
        <v>6102.18</v>
      </c>
      <c r="J772" s="983">
        <v>40815.18</v>
      </c>
      <c r="K772" s="984">
        <v>1</v>
      </c>
      <c r="L772" s="984">
        <v>0.14949999999999999</v>
      </c>
      <c r="M772" s="981">
        <v>264</v>
      </c>
      <c r="N772" s="981">
        <v>264</v>
      </c>
      <c r="O772" s="981">
        <v>212</v>
      </c>
      <c r="P772" s="981"/>
      <c r="Q772" s="981">
        <v>5</v>
      </c>
      <c r="R772" s="981">
        <v>4</v>
      </c>
      <c r="S772" s="981">
        <v>0</v>
      </c>
      <c r="T772" s="981">
        <v>1</v>
      </c>
    </row>
    <row r="773" spans="1:20" outlineLevel="5">
      <c r="A773" s="936" t="s">
        <v>1139</v>
      </c>
      <c r="B773" s="936" t="s">
        <v>3231</v>
      </c>
      <c r="C773" s="936">
        <v>33</v>
      </c>
      <c r="D773" s="937">
        <v>46155</v>
      </c>
      <c r="E773" s="937">
        <v>46197</v>
      </c>
      <c r="F773" s="937">
        <v>46155</v>
      </c>
      <c r="G773" s="937">
        <v>46197</v>
      </c>
      <c r="H773" s="937">
        <v>766.58</v>
      </c>
      <c r="I773" s="936">
        <v>766.58</v>
      </c>
      <c r="J773" s="936">
        <v>766.58</v>
      </c>
      <c r="K773" s="939">
        <v>1</v>
      </c>
      <c r="L773" s="939">
        <v>1</v>
      </c>
      <c r="M773" s="936">
        <v>83</v>
      </c>
      <c r="N773" s="936">
        <v>83</v>
      </c>
      <c r="O773" s="936">
        <v>83</v>
      </c>
      <c r="P773" s="936" t="s">
        <v>364</v>
      </c>
      <c r="Q773" s="936">
        <v>1</v>
      </c>
      <c r="R773" s="936">
        <v>1</v>
      </c>
      <c r="S773" s="936">
        <v>0</v>
      </c>
      <c r="T773" s="936">
        <v>0</v>
      </c>
    </row>
    <row r="774" spans="1:20" outlineLevel="5">
      <c r="A774" s="936" t="s">
        <v>3258</v>
      </c>
      <c r="B774" s="936" t="s">
        <v>3233</v>
      </c>
      <c r="C774" s="936">
        <v>7</v>
      </c>
      <c r="D774" s="937">
        <v>46198</v>
      </c>
      <c r="E774" s="937">
        <v>46205</v>
      </c>
      <c r="F774" s="937">
        <v>46210</v>
      </c>
      <c r="G774" s="937">
        <v>46211</v>
      </c>
      <c r="H774" s="937">
        <v>85.18</v>
      </c>
      <c r="I774" s="938">
        <v>85.18</v>
      </c>
      <c r="J774" s="938">
        <v>85.18</v>
      </c>
      <c r="K774" s="939">
        <v>1</v>
      </c>
      <c r="L774" s="939">
        <v>1</v>
      </c>
      <c r="M774" s="938">
        <v>9</v>
      </c>
      <c r="N774" s="936">
        <v>9</v>
      </c>
      <c r="O774" s="936">
        <v>9</v>
      </c>
      <c r="P774" s="938" t="s">
        <v>364</v>
      </c>
      <c r="Q774" s="936">
        <v>1</v>
      </c>
      <c r="R774" s="936">
        <v>1</v>
      </c>
      <c r="S774" s="936">
        <v>0</v>
      </c>
      <c r="T774" s="936">
        <v>0</v>
      </c>
    </row>
    <row r="775" spans="1:20" outlineLevel="5">
      <c r="A775" s="936" t="s">
        <v>1140</v>
      </c>
      <c r="B775" s="936" t="s">
        <v>1131</v>
      </c>
      <c r="C775" s="936">
        <v>15</v>
      </c>
      <c r="D775" s="937">
        <v>46207</v>
      </c>
      <c r="E775" s="937">
        <v>46223</v>
      </c>
      <c r="F775" s="937">
        <v>46212</v>
      </c>
      <c r="G775" s="937">
        <v>46260</v>
      </c>
      <c r="H775" s="938">
        <v>4136.3999999999996</v>
      </c>
      <c r="I775" s="938">
        <v>4136.3999999999996</v>
      </c>
      <c r="J775" s="938">
        <v>4136.3999999999996</v>
      </c>
      <c r="K775" s="939">
        <v>1</v>
      </c>
      <c r="L775" s="939">
        <v>1</v>
      </c>
      <c r="M775" s="936">
        <v>72</v>
      </c>
      <c r="N775" s="936">
        <v>72</v>
      </c>
      <c r="O775" s="936">
        <v>72</v>
      </c>
      <c r="P775" s="938" t="s">
        <v>364</v>
      </c>
      <c r="Q775" s="936">
        <v>1</v>
      </c>
      <c r="R775" s="936">
        <v>1</v>
      </c>
      <c r="S775" s="936">
        <v>0</v>
      </c>
      <c r="T775" s="936">
        <v>0</v>
      </c>
    </row>
    <row r="776" spans="1:20" outlineLevel="5">
      <c r="A776" s="936" t="s">
        <v>1141</v>
      </c>
      <c r="B776" s="936" t="s">
        <v>1111</v>
      </c>
      <c r="C776" s="936">
        <v>7</v>
      </c>
      <c r="D776" s="937">
        <v>46224</v>
      </c>
      <c r="E776" s="937">
        <v>46231</v>
      </c>
      <c r="F776" s="937">
        <v>46254</v>
      </c>
      <c r="G776" s="937">
        <v>46261</v>
      </c>
      <c r="H776" s="938">
        <v>1114.02</v>
      </c>
      <c r="I776" s="937">
        <v>1114.02</v>
      </c>
      <c r="J776" s="938">
        <v>1114.02</v>
      </c>
      <c r="K776" s="939">
        <v>1</v>
      </c>
      <c r="L776" s="939">
        <v>1</v>
      </c>
      <c r="M776" s="936">
        <v>48</v>
      </c>
      <c r="N776" s="936">
        <v>48</v>
      </c>
      <c r="O776" s="936">
        <v>48</v>
      </c>
      <c r="P776" s="938" t="s">
        <v>364</v>
      </c>
      <c r="Q776" s="936">
        <v>1</v>
      </c>
      <c r="R776" s="936">
        <v>1</v>
      </c>
      <c r="S776" s="936">
        <v>0</v>
      </c>
      <c r="T776" s="936">
        <v>0</v>
      </c>
    </row>
    <row r="777" spans="1:20" outlineLevel="5">
      <c r="A777" s="1000" t="s">
        <v>1142</v>
      </c>
      <c r="B777" s="1000" t="s">
        <v>1143</v>
      </c>
      <c r="C777" s="1000">
        <v>8</v>
      </c>
      <c r="D777" s="1001">
        <v>46245</v>
      </c>
      <c r="E777" s="1001">
        <v>46253</v>
      </c>
      <c r="F777" s="1001"/>
      <c r="G777" s="1001"/>
      <c r="H777" s="1002">
        <v>34713</v>
      </c>
      <c r="I777" s="1002">
        <v>0</v>
      </c>
      <c r="J777" s="1002">
        <v>34713</v>
      </c>
      <c r="K777" s="1003">
        <v>1</v>
      </c>
      <c r="L777" s="1003">
        <v>0</v>
      </c>
      <c r="M777" s="1002">
        <v>52</v>
      </c>
      <c r="N777" s="1000">
        <v>52</v>
      </c>
      <c r="O777" s="1000">
        <v>0</v>
      </c>
      <c r="P777" s="1002" t="s">
        <v>364</v>
      </c>
      <c r="Q777" s="1000">
        <v>1</v>
      </c>
      <c r="R777" s="1000">
        <v>0</v>
      </c>
      <c r="S777" s="1000">
        <v>0</v>
      </c>
      <c r="T777" s="1000">
        <v>1</v>
      </c>
    </row>
    <row r="778" spans="1:20" outlineLevel="2">
      <c r="A778" s="959" t="s">
        <v>1144</v>
      </c>
      <c r="B778" s="959"/>
      <c r="C778" s="959">
        <v>165</v>
      </c>
      <c r="D778" s="960">
        <v>46155</v>
      </c>
      <c r="E778" s="960">
        <v>46352</v>
      </c>
      <c r="F778" s="960">
        <v>46155</v>
      </c>
      <c r="G778" s="960"/>
      <c r="H778" s="961">
        <v>3075439.54</v>
      </c>
      <c r="I778" s="961">
        <v>1461181.68</v>
      </c>
      <c r="J778" s="961">
        <v>4178041.2</v>
      </c>
      <c r="K778" s="962">
        <v>0.73609999999999998</v>
      </c>
      <c r="L778" s="962">
        <v>0.34970000000000001</v>
      </c>
      <c r="M778" s="961">
        <v>1116</v>
      </c>
      <c r="N778" s="959">
        <v>824</v>
      </c>
      <c r="O778" s="959">
        <v>446</v>
      </c>
      <c r="P778" s="961"/>
      <c r="Q778" s="959">
        <v>21</v>
      </c>
      <c r="R778" s="959">
        <v>7</v>
      </c>
      <c r="S778" s="959">
        <v>2</v>
      </c>
      <c r="T778" s="959">
        <v>12</v>
      </c>
    </row>
    <row r="779" spans="1:20" outlineLevel="3">
      <c r="A779" s="972" t="s">
        <v>1145</v>
      </c>
      <c r="B779" s="972"/>
      <c r="C779" s="972">
        <v>100</v>
      </c>
      <c r="D779" s="973">
        <v>46155</v>
      </c>
      <c r="E779" s="973">
        <v>46275</v>
      </c>
      <c r="F779" s="973">
        <v>46155</v>
      </c>
      <c r="G779" s="973"/>
      <c r="H779" s="974">
        <v>1711669.97</v>
      </c>
      <c r="I779" s="974">
        <v>1210693.3899999999</v>
      </c>
      <c r="J779" s="974">
        <v>1711669.97</v>
      </c>
      <c r="K779" s="975">
        <v>1</v>
      </c>
      <c r="L779" s="975">
        <v>0.70730000000000004</v>
      </c>
      <c r="M779" s="974">
        <v>536</v>
      </c>
      <c r="N779" s="972">
        <v>536</v>
      </c>
      <c r="O779" s="972">
        <v>392</v>
      </c>
      <c r="P779" s="974"/>
      <c r="Q779" s="972">
        <v>9</v>
      </c>
      <c r="R779" s="972">
        <v>7</v>
      </c>
      <c r="S779" s="972">
        <v>0</v>
      </c>
      <c r="T779" s="972">
        <v>2</v>
      </c>
    </row>
    <row r="780" spans="1:20" outlineLevel="4">
      <c r="A780" s="936" t="s">
        <v>1146</v>
      </c>
      <c r="B780" s="936" t="s">
        <v>3259</v>
      </c>
      <c r="C780" s="936">
        <v>33</v>
      </c>
      <c r="D780" s="937">
        <v>46155</v>
      </c>
      <c r="E780" s="937">
        <v>46197</v>
      </c>
      <c r="F780" s="937">
        <v>46155</v>
      </c>
      <c r="G780" s="937">
        <v>46197</v>
      </c>
      <c r="H780" s="938">
        <v>25048.83</v>
      </c>
      <c r="I780" s="938">
        <v>25048.83</v>
      </c>
      <c r="J780" s="938">
        <v>25048.83</v>
      </c>
      <c r="K780" s="939">
        <v>1</v>
      </c>
      <c r="L780" s="939">
        <v>1</v>
      </c>
      <c r="M780" s="938">
        <v>10</v>
      </c>
      <c r="N780" s="936">
        <v>10</v>
      </c>
      <c r="O780" s="936">
        <v>10</v>
      </c>
      <c r="P780" s="938" t="s">
        <v>364</v>
      </c>
      <c r="Q780" s="936">
        <v>1</v>
      </c>
      <c r="R780" s="936">
        <v>1</v>
      </c>
      <c r="S780" s="936">
        <v>0</v>
      </c>
      <c r="T780" s="936">
        <v>0</v>
      </c>
    </row>
    <row r="781" spans="1:20" outlineLevel="4">
      <c r="A781" s="936" t="s">
        <v>3260</v>
      </c>
      <c r="B781" s="936" t="s">
        <v>3261</v>
      </c>
      <c r="C781" s="936">
        <v>6</v>
      </c>
      <c r="D781" s="937">
        <v>46212</v>
      </c>
      <c r="E781" s="937">
        <v>46218</v>
      </c>
      <c r="F781" s="937">
        <v>46212</v>
      </c>
      <c r="G781" s="937">
        <v>46213</v>
      </c>
      <c r="H781" s="938">
        <v>225439.46</v>
      </c>
      <c r="I781" s="938">
        <v>225439.46</v>
      </c>
      <c r="J781" s="938">
        <v>225439.46</v>
      </c>
      <c r="K781" s="939">
        <v>1</v>
      </c>
      <c r="L781" s="939">
        <v>1</v>
      </c>
      <c r="M781" s="938">
        <v>90</v>
      </c>
      <c r="N781" s="936">
        <v>90</v>
      </c>
      <c r="O781" s="936">
        <v>90</v>
      </c>
      <c r="P781" s="938" t="s">
        <v>364</v>
      </c>
      <c r="Q781" s="936">
        <v>1</v>
      </c>
      <c r="R781" s="936">
        <v>1</v>
      </c>
      <c r="S781" s="936">
        <v>0</v>
      </c>
      <c r="T781" s="936">
        <v>0</v>
      </c>
    </row>
    <row r="782" spans="1:20" outlineLevel="4">
      <c r="A782" s="936" t="s">
        <v>1147</v>
      </c>
      <c r="B782" s="936" t="s">
        <v>1148</v>
      </c>
      <c r="C782" s="936">
        <v>2</v>
      </c>
      <c r="D782" s="937">
        <v>46219</v>
      </c>
      <c r="E782" s="937">
        <v>46221</v>
      </c>
      <c r="F782" s="937">
        <v>46214</v>
      </c>
      <c r="G782" s="937">
        <v>46215</v>
      </c>
      <c r="H782" s="938">
        <v>83496.100000000006</v>
      </c>
      <c r="I782" s="938">
        <v>83496.100000000006</v>
      </c>
      <c r="J782" s="938">
        <v>83496.100000000006</v>
      </c>
      <c r="K782" s="939">
        <v>1</v>
      </c>
      <c r="L782" s="939">
        <v>1</v>
      </c>
      <c r="M782" s="938">
        <v>32</v>
      </c>
      <c r="N782" s="936">
        <v>32</v>
      </c>
      <c r="O782" s="936">
        <v>32</v>
      </c>
      <c r="P782" s="938" t="s">
        <v>364</v>
      </c>
      <c r="Q782" s="936">
        <v>1</v>
      </c>
      <c r="R782" s="936">
        <v>1</v>
      </c>
      <c r="S782" s="936">
        <v>0</v>
      </c>
      <c r="T782" s="936">
        <v>0</v>
      </c>
    </row>
    <row r="783" spans="1:20" outlineLevel="4">
      <c r="A783" s="936" t="s">
        <v>1149</v>
      </c>
      <c r="B783" s="936" t="s">
        <v>1150</v>
      </c>
      <c r="C783" s="936">
        <v>3</v>
      </c>
      <c r="D783" s="937">
        <v>46222</v>
      </c>
      <c r="E783" s="937">
        <v>46224</v>
      </c>
      <c r="F783" s="937">
        <v>46226</v>
      </c>
      <c r="G783" s="937">
        <v>46240</v>
      </c>
      <c r="H783" s="938">
        <v>125244.14</v>
      </c>
      <c r="I783" s="938">
        <v>125244.14</v>
      </c>
      <c r="J783" s="938">
        <v>125244.14</v>
      </c>
      <c r="K783" s="939">
        <v>1</v>
      </c>
      <c r="L783" s="939">
        <v>1</v>
      </c>
      <c r="M783" s="938">
        <v>64</v>
      </c>
      <c r="N783" s="936">
        <v>64</v>
      </c>
      <c r="O783" s="936">
        <v>64</v>
      </c>
      <c r="P783" s="938" t="s">
        <v>364</v>
      </c>
      <c r="Q783" s="936">
        <v>1</v>
      </c>
      <c r="R783" s="936">
        <v>1</v>
      </c>
      <c r="S783" s="936">
        <v>0</v>
      </c>
      <c r="T783" s="936">
        <v>0</v>
      </c>
    </row>
    <row r="784" spans="1:20" outlineLevel="4">
      <c r="A784" s="936" t="s">
        <v>1151</v>
      </c>
      <c r="B784" s="936" t="s">
        <v>1152</v>
      </c>
      <c r="C784" s="936">
        <v>12</v>
      </c>
      <c r="D784" s="937">
        <v>46225</v>
      </c>
      <c r="E784" s="937">
        <v>46238</v>
      </c>
      <c r="F784" s="937">
        <v>46234</v>
      </c>
      <c r="G784" s="937">
        <v>46247</v>
      </c>
      <c r="H784" s="938">
        <v>250488.29</v>
      </c>
      <c r="I784" s="938">
        <v>250488.29</v>
      </c>
      <c r="J784" s="938">
        <v>250488.29</v>
      </c>
      <c r="K784" s="939">
        <v>1</v>
      </c>
      <c r="L784" s="939">
        <v>1</v>
      </c>
      <c r="M784" s="938">
        <v>88</v>
      </c>
      <c r="N784" s="936">
        <v>88</v>
      </c>
      <c r="O784" s="936">
        <v>88</v>
      </c>
      <c r="P784" s="938" t="s">
        <v>364</v>
      </c>
      <c r="Q784" s="936">
        <v>1</v>
      </c>
      <c r="R784" s="936">
        <v>1</v>
      </c>
      <c r="S784" s="936">
        <v>0</v>
      </c>
      <c r="T784" s="936">
        <v>0</v>
      </c>
    </row>
    <row r="785" spans="1:20" outlineLevel="4">
      <c r="A785" s="936" t="s">
        <v>1153</v>
      </c>
      <c r="B785" s="936" t="s">
        <v>1154</v>
      </c>
      <c r="C785" s="936">
        <v>6</v>
      </c>
      <c r="D785" s="937">
        <v>46239</v>
      </c>
      <c r="E785" s="937">
        <v>46245</v>
      </c>
      <c r="F785" s="937">
        <v>46240</v>
      </c>
      <c r="G785" s="937">
        <v>46248</v>
      </c>
      <c r="H785" s="938">
        <v>250488.29</v>
      </c>
      <c r="I785" s="938">
        <v>250488.29</v>
      </c>
      <c r="J785" s="938">
        <v>250488.29</v>
      </c>
      <c r="K785" s="939">
        <v>1</v>
      </c>
      <c r="L785" s="939">
        <v>1</v>
      </c>
      <c r="M785" s="936">
        <v>48</v>
      </c>
      <c r="N785" s="936">
        <v>48</v>
      </c>
      <c r="O785" s="936">
        <v>48</v>
      </c>
      <c r="P785" s="938" t="s">
        <v>364</v>
      </c>
      <c r="Q785" s="936">
        <v>1</v>
      </c>
      <c r="R785" s="936">
        <v>1</v>
      </c>
      <c r="S785" s="936">
        <v>0</v>
      </c>
      <c r="T785" s="936">
        <v>0</v>
      </c>
    </row>
    <row r="786" spans="1:20" outlineLevel="4">
      <c r="A786" s="936" t="s">
        <v>1155</v>
      </c>
      <c r="B786" s="936" t="s">
        <v>1156</v>
      </c>
      <c r="C786" s="936">
        <v>8</v>
      </c>
      <c r="D786" s="937">
        <v>46246</v>
      </c>
      <c r="E786" s="937">
        <v>46254</v>
      </c>
      <c r="F786" s="937">
        <v>46261</v>
      </c>
      <c r="G786" s="937">
        <v>46294</v>
      </c>
      <c r="H786" s="937">
        <v>250488.29</v>
      </c>
      <c r="I786" s="937">
        <v>250488.29</v>
      </c>
      <c r="J786" s="938">
        <v>250488.29</v>
      </c>
      <c r="K786" s="939">
        <v>1</v>
      </c>
      <c r="L786" s="939">
        <v>1</v>
      </c>
      <c r="M786" s="936">
        <v>60</v>
      </c>
      <c r="N786" s="936">
        <v>60</v>
      </c>
      <c r="O786" s="936">
        <v>60</v>
      </c>
      <c r="P786" s="938" t="s">
        <v>364</v>
      </c>
      <c r="Q786" s="936">
        <v>1</v>
      </c>
      <c r="R786" s="936">
        <v>1</v>
      </c>
      <c r="S786" s="936">
        <v>0</v>
      </c>
      <c r="T786" s="936">
        <v>0</v>
      </c>
    </row>
    <row r="787" spans="1:20" outlineLevel="4">
      <c r="A787" s="936" t="s">
        <v>1157</v>
      </c>
      <c r="B787" s="936" t="s">
        <v>1158</v>
      </c>
      <c r="C787" s="936">
        <v>10</v>
      </c>
      <c r="D787" s="937">
        <v>46256</v>
      </c>
      <c r="E787" s="937">
        <v>46266</v>
      </c>
      <c r="F787" s="936"/>
      <c r="G787" s="937"/>
      <c r="H787" s="937">
        <v>250488.29</v>
      </c>
      <c r="I787" s="937">
        <v>0</v>
      </c>
      <c r="J787" s="938">
        <v>250488.29</v>
      </c>
      <c r="K787" s="939">
        <v>1</v>
      </c>
      <c r="L787" s="939">
        <v>0</v>
      </c>
      <c r="M787" s="936">
        <v>76</v>
      </c>
      <c r="N787" s="936">
        <v>76</v>
      </c>
      <c r="O787" s="936">
        <v>0</v>
      </c>
      <c r="P787" s="938" t="s">
        <v>367</v>
      </c>
      <c r="Q787" s="936">
        <v>1</v>
      </c>
      <c r="R787" s="936">
        <v>0</v>
      </c>
      <c r="S787" s="936">
        <v>0</v>
      </c>
      <c r="T787" s="936">
        <v>1</v>
      </c>
    </row>
    <row r="788" spans="1:20" outlineLevel="4">
      <c r="A788" s="1000" t="s">
        <v>1159</v>
      </c>
      <c r="B788" s="1000" t="s">
        <v>1160</v>
      </c>
      <c r="C788" s="1000">
        <v>8</v>
      </c>
      <c r="D788" s="1001">
        <v>46267</v>
      </c>
      <c r="E788" s="1001">
        <v>46275</v>
      </c>
      <c r="F788" s="1000"/>
      <c r="G788" s="1001"/>
      <c r="H788" s="1002">
        <v>250488.29</v>
      </c>
      <c r="I788" s="1001">
        <v>0</v>
      </c>
      <c r="J788" s="1002">
        <v>250488.29</v>
      </c>
      <c r="K788" s="1004">
        <v>1</v>
      </c>
      <c r="L788" s="1004">
        <v>0</v>
      </c>
      <c r="M788" s="1000">
        <v>68</v>
      </c>
      <c r="N788" s="1000">
        <v>68</v>
      </c>
      <c r="O788" s="1000">
        <v>0</v>
      </c>
      <c r="P788" s="1002" t="s">
        <v>367</v>
      </c>
      <c r="Q788" s="1000">
        <v>1</v>
      </c>
      <c r="R788" s="1000">
        <v>0</v>
      </c>
      <c r="S788" s="1000">
        <v>0</v>
      </c>
      <c r="T788" s="1000">
        <v>1</v>
      </c>
    </row>
    <row r="789" spans="1:20" outlineLevel="3">
      <c r="A789" s="972" t="s">
        <v>1161</v>
      </c>
      <c r="B789" s="972"/>
      <c r="C789" s="972">
        <v>27</v>
      </c>
      <c r="D789" s="973">
        <v>46322</v>
      </c>
      <c r="E789" s="973">
        <v>46352</v>
      </c>
      <c r="F789" s="973">
        <v>46261</v>
      </c>
      <c r="G789" s="973"/>
      <c r="H789" s="973">
        <v>0</v>
      </c>
      <c r="I789" s="973">
        <v>125244.14</v>
      </c>
      <c r="J789" s="974">
        <v>712953.22</v>
      </c>
      <c r="K789" s="975">
        <v>0</v>
      </c>
      <c r="L789" s="975">
        <v>0.1757</v>
      </c>
      <c r="M789" s="972">
        <v>212</v>
      </c>
      <c r="N789" s="972">
        <v>0</v>
      </c>
      <c r="O789" s="972">
        <v>30</v>
      </c>
      <c r="P789" s="974"/>
      <c r="Q789" s="972">
        <v>4</v>
      </c>
      <c r="R789" s="972">
        <v>0</v>
      </c>
      <c r="S789" s="972">
        <v>1</v>
      </c>
      <c r="T789" s="972">
        <v>3</v>
      </c>
    </row>
    <row r="790" spans="1:20" outlineLevel="4">
      <c r="A790" s="936" t="s">
        <v>1162</v>
      </c>
      <c r="B790" s="936" t="s">
        <v>1163</v>
      </c>
      <c r="C790" s="936">
        <v>8</v>
      </c>
      <c r="D790" s="937">
        <v>46322</v>
      </c>
      <c r="E790" s="937">
        <v>46330</v>
      </c>
      <c r="F790" s="937">
        <v>46261</v>
      </c>
      <c r="G790" s="937"/>
      <c r="H790" s="937">
        <v>0</v>
      </c>
      <c r="I790" s="937">
        <v>125244.14</v>
      </c>
      <c r="J790" s="938">
        <v>250488.29</v>
      </c>
      <c r="K790" s="939">
        <v>0</v>
      </c>
      <c r="L790" s="939">
        <v>0.5</v>
      </c>
      <c r="M790" s="936">
        <v>60</v>
      </c>
      <c r="N790" s="936">
        <v>0</v>
      </c>
      <c r="O790" s="936">
        <v>30</v>
      </c>
      <c r="P790" s="938" t="s">
        <v>367</v>
      </c>
      <c r="Q790" s="936">
        <v>1</v>
      </c>
      <c r="R790" s="936">
        <v>0</v>
      </c>
      <c r="S790" s="936">
        <v>1</v>
      </c>
      <c r="T790" s="936">
        <v>0</v>
      </c>
    </row>
    <row r="791" spans="1:20" outlineLevel="4">
      <c r="A791" s="936" t="s">
        <v>1168</v>
      </c>
      <c r="B791" s="936" t="s">
        <v>1169</v>
      </c>
      <c r="C791" s="936">
        <v>8</v>
      </c>
      <c r="D791" s="937">
        <v>46331</v>
      </c>
      <c r="E791" s="937">
        <v>46340</v>
      </c>
      <c r="F791" s="936"/>
      <c r="G791" s="937"/>
      <c r="H791" s="937">
        <v>0</v>
      </c>
      <c r="I791" s="937">
        <v>0</v>
      </c>
      <c r="J791" s="938">
        <v>208740.24</v>
      </c>
      <c r="K791" s="939">
        <v>0</v>
      </c>
      <c r="L791" s="939">
        <v>0</v>
      </c>
      <c r="M791" s="936">
        <v>56</v>
      </c>
      <c r="N791" s="936">
        <v>0</v>
      </c>
      <c r="O791" s="936">
        <v>0</v>
      </c>
      <c r="P791" s="938" t="s">
        <v>367</v>
      </c>
      <c r="Q791" s="936">
        <v>1</v>
      </c>
      <c r="R791" s="936">
        <v>0</v>
      </c>
      <c r="S791" s="936">
        <v>0</v>
      </c>
      <c r="T791" s="936">
        <v>1</v>
      </c>
    </row>
    <row r="792" spans="1:20" outlineLevel="4">
      <c r="A792" s="936" t="s">
        <v>1164</v>
      </c>
      <c r="B792" s="936" t="s">
        <v>1165</v>
      </c>
      <c r="C792" s="936">
        <v>6</v>
      </c>
      <c r="D792" s="937">
        <v>46341</v>
      </c>
      <c r="E792" s="937">
        <v>46347</v>
      </c>
      <c r="F792" s="936"/>
      <c r="G792" s="937"/>
      <c r="H792" s="937">
        <v>0</v>
      </c>
      <c r="I792" s="937">
        <v>0</v>
      </c>
      <c r="J792" s="938">
        <v>250488.29</v>
      </c>
      <c r="K792" s="939">
        <v>0</v>
      </c>
      <c r="L792" s="939">
        <v>0</v>
      </c>
      <c r="M792" s="936">
        <v>56</v>
      </c>
      <c r="N792" s="936">
        <v>0</v>
      </c>
      <c r="O792" s="936">
        <v>0</v>
      </c>
      <c r="P792" s="938" t="s">
        <v>367</v>
      </c>
      <c r="Q792" s="936">
        <v>1</v>
      </c>
      <c r="R792" s="936">
        <v>0</v>
      </c>
      <c r="S792" s="936">
        <v>0</v>
      </c>
      <c r="T792" s="936">
        <v>1</v>
      </c>
    </row>
    <row r="793" spans="1:20" outlineLevel="4">
      <c r="A793" s="1000" t="s">
        <v>1166</v>
      </c>
      <c r="B793" s="1000" t="s">
        <v>1167</v>
      </c>
      <c r="C793" s="1000">
        <v>5</v>
      </c>
      <c r="D793" s="1001">
        <v>46348</v>
      </c>
      <c r="E793" s="1001">
        <v>46352</v>
      </c>
      <c r="F793" s="1000"/>
      <c r="G793" s="1001"/>
      <c r="H793" s="1001">
        <v>0</v>
      </c>
      <c r="I793" s="1001">
        <v>0</v>
      </c>
      <c r="J793" s="1002">
        <v>3236.4</v>
      </c>
      <c r="K793" s="1004">
        <v>0</v>
      </c>
      <c r="L793" s="1004">
        <v>0</v>
      </c>
      <c r="M793" s="1000">
        <v>40</v>
      </c>
      <c r="N793" s="1000">
        <v>0</v>
      </c>
      <c r="O793" s="1000">
        <v>0</v>
      </c>
      <c r="P793" s="1002" t="s">
        <v>367</v>
      </c>
      <c r="Q793" s="1000">
        <v>1</v>
      </c>
      <c r="R793" s="1000">
        <v>0</v>
      </c>
      <c r="S793" s="1000">
        <v>0</v>
      </c>
      <c r="T793" s="1000">
        <v>1</v>
      </c>
    </row>
    <row r="794" spans="1:20" outlineLevel="3">
      <c r="A794" s="972" t="s">
        <v>1170</v>
      </c>
      <c r="B794" s="972"/>
      <c r="C794" s="972">
        <v>16</v>
      </c>
      <c r="D794" s="973">
        <v>46277</v>
      </c>
      <c r="E794" s="973">
        <v>46295</v>
      </c>
      <c r="F794" s="972"/>
      <c r="G794" s="973"/>
      <c r="H794" s="973">
        <v>667968.77</v>
      </c>
      <c r="I794" s="973">
        <v>0</v>
      </c>
      <c r="J794" s="974">
        <v>667968.77</v>
      </c>
      <c r="K794" s="975">
        <v>1</v>
      </c>
      <c r="L794" s="975">
        <v>0</v>
      </c>
      <c r="M794" s="972">
        <v>160</v>
      </c>
      <c r="N794" s="972">
        <v>160</v>
      </c>
      <c r="O794" s="972">
        <v>0</v>
      </c>
      <c r="P794" s="974"/>
      <c r="Q794" s="972">
        <v>3</v>
      </c>
      <c r="R794" s="972">
        <v>0</v>
      </c>
      <c r="S794" s="972">
        <v>0</v>
      </c>
      <c r="T794" s="972">
        <v>3</v>
      </c>
    </row>
    <row r="795" spans="1:20" outlineLevel="4">
      <c r="A795" s="936" t="s">
        <v>1171</v>
      </c>
      <c r="B795" s="936" t="s">
        <v>1172</v>
      </c>
      <c r="C795" s="936">
        <v>5</v>
      </c>
      <c r="D795" s="937">
        <v>46277</v>
      </c>
      <c r="E795" s="937">
        <v>46281</v>
      </c>
      <c r="F795" s="936"/>
      <c r="G795" s="937"/>
      <c r="H795" s="937">
        <v>250488.29</v>
      </c>
      <c r="I795" s="937">
        <v>0</v>
      </c>
      <c r="J795" s="938">
        <v>250488.29</v>
      </c>
      <c r="K795" s="939">
        <v>1</v>
      </c>
      <c r="L795" s="939">
        <v>0</v>
      </c>
      <c r="M795" s="936">
        <v>56</v>
      </c>
      <c r="N795" s="936">
        <v>56</v>
      </c>
      <c r="O795" s="936">
        <v>0</v>
      </c>
      <c r="P795" s="938" t="s">
        <v>367</v>
      </c>
      <c r="Q795" s="936">
        <v>1</v>
      </c>
      <c r="R795" s="936">
        <v>0</v>
      </c>
      <c r="S795" s="936">
        <v>0</v>
      </c>
      <c r="T795" s="936">
        <v>1</v>
      </c>
    </row>
    <row r="796" spans="1:20" outlineLevel="4">
      <c r="A796" s="936" t="s">
        <v>1173</v>
      </c>
      <c r="B796" s="936" t="s">
        <v>1174</v>
      </c>
      <c r="C796" s="936">
        <v>5</v>
      </c>
      <c r="D796" s="937">
        <v>46282</v>
      </c>
      <c r="E796" s="937">
        <v>46287</v>
      </c>
      <c r="F796" s="936"/>
      <c r="G796" s="937"/>
      <c r="H796" s="937">
        <v>208740.24</v>
      </c>
      <c r="I796" s="937">
        <v>0</v>
      </c>
      <c r="J796" s="938">
        <v>208740.24</v>
      </c>
      <c r="K796" s="939">
        <v>1</v>
      </c>
      <c r="L796" s="939">
        <v>0</v>
      </c>
      <c r="M796" s="936">
        <v>56</v>
      </c>
      <c r="N796" s="936">
        <v>56</v>
      </c>
      <c r="O796" s="936">
        <v>0</v>
      </c>
      <c r="P796" s="938" t="s">
        <v>367</v>
      </c>
      <c r="Q796" s="936">
        <v>1</v>
      </c>
      <c r="R796" s="936">
        <v>0</v>
      </c>
      <c r="S796" s="936">
        <v>0</v>
      </c>
      <c r="T796" s="936">
        <v>1</v>
      </c>
    </row>
    <row r="797" spans="1:20" outlineLevel="4">
      <c r="A797" s="1000" t="s">
        <v>1175</v>
      </c>
      <c r="B797" s="1000" t="s">
        <v>1176</v>
      </c>
      <c r="C797" s="1000">
        <v>6</v>
      </c>
      <c r="D797" s="1001">
        <v>46289</v>
      </c>
      <c r="E797" s="1001">
        <v>46295</v>
      </c>
      <c r="F797" s="1000"/>
      <c r="G797" s="1001"/>
      <c r="H797" s="1001">
        <v>208740.24</v>
      </c>
      <c r="I797" s="1001">
        <v>0</v>
      </c>
      <c r="J797" s="1002">
        <v>208740.24</v>
      </c>
      <c r="K797" s="1004">
        <v>1</v>
      </c>
      <c r="L797" s="1004">
        <v>0</v>
      </c>
      <c r="M797" s="1000">
        <v>48</v>
      </c>
      <c r="N797" s="1000">
        <v>48</v>
      </c>
      <c r="O797" s="1000">
        <v>0</v>
      </c>
      <c r="P797" s="1002" t="s">
        <v>367</v>
      </c>
      <c r="Q797" s="1000">
        <v>1</v>
      </c>
      <c r="R797" s="1000">
        <v>0</v>
      </c>
      <c r="S797" s="1000">
        <v>0</v>
      </c>
      <c r="T797" s="1000">
        <v>1</v>
      </c>
    </row>
    <row r="798" spans="1:20" outlineLevel="3">
      <c r="A798" s="972" t="s">
        <v>1177</v>
      </c>
      <c r="B798" s="972"/>
      <c r="C798" s="972">
        <v>60</v>
      </c>
      <c r="D798" s="973">
        <v>46251</v>
      </c>
      <c r="E798" s="973">
        <v>46321</v>
      </c>
      <c r="F798" s="973">
        <v>46261</v>
      </c>
      <c r="G798" s="973"/>
      <c r="H798" s="973">
        <v>695800.8</v>
      </c>
      <c r="I798" s="973">
        <v>125244.14</v>
      </c>
      <c r="J798" s="974">
        <v>1085449.25</v>
      </c>
      <c r="K798" s="975">
        <v>0.64100000000000001</v>
      </c>
      <c r="L798" s="975">
        <v>0.1154</v>
      </c>
      <c r="M798" s="972">
        <v>208</v>
      </c>
      <c r="N798" s="972">
        <v>128</v>
      </c>
      <c r="O798" s="972">
        <v>24</v>
      </c>
      <c r="P798" s="974"/>
      <c r="Q798" s="972">
        <v>5</v>
      </c>
      <c r="R798" s="972">
        <v>0</v>
      </c>
      <c r="S798" s="972">
        <v>1</v>
      </c>
      <c r="T798" s="972">
        <v>4</v>
      </c>
    </row>
    <row r="799" spans="1:20" outlineLevel="4">
      <c r="A799" s="936" t="s">
        <v>1178</v>
      </c>
      <c r="B799" s="936" t="s">
        <v>1179</v>
      </c>
      <c r="C799" s="936">
        <v>12</v>
      </c>
      <c r="D799" s="937">
        <v>46251</v>
      </c>
      <c r="E799" s="937">
        <v>46264</v>
      </c>
      <c r="F799" s="937">
        <v>46261</v>
      </c>
      <c r="G799" s="937"/>
      <c r="H799" s="937">
        <v>208740.24</v>
      </c>
      <c r="I799" s="937">
        <v>125244.14</v>
      </c>
      <c r="J799" s="938">
        <v>208740.24</v>
      </c>
      <c r="K799" s="939">
        <v>1</v>
      </c>
      <c r="L799" s="939">
        <v>0.6</v>
      </c>
      <c r="M799" s="936">
        <v>40</v>
      </c>
      <c r="N799" s="936">
        <v>40</v>
      </c>
      <c r="O799" s="936">
        <v>24</v>
      </c>
      <c r="P799" s="938" t="s">
        <v>367</v>
      </c>
      <c r="Q799" s="936">
        <v>1</v>
      </c>
      <c r="R799" s="936">
        <v>0</v>
      </c>
      <c r="S799" s="936">
        <v>1</v>
      </c>
      <c r="T799" s="936">
        <v>0</v>
      </c>
    </row>
    <row r="800" spans="1:20" outlineLevel="4">
      <c r="A800" s="936" t="s">
        <v>1180</v>
      </c>
      <c r="B800" s="936" t="s">
        <v>977</v>
      </c>
      <c r="C800" s="936">
        <v>12</v>
      </c>
      <c r="D800" s="937">
        <v>46265</v>
      </c>
      <c r="E800" s="937">
        <v>46278</v>
      </c>
      <c r="F800" s="936"/>
      <c r="G800" s="937"/>
      <c r="H800" s="937">
        <v>208740.24</v>
      </c>
      <c r="I800" s="937">
        <v>0</v>
      </c>
      <c r="J800" s="938">
        <v>208740.24</v>
      </c>
      <c r="K800" s="939">
        <v>1</v>
      </c>
      <c r="L800" s="939">
        <v>0</v>
      </c>
      <c r="M800" s="936">
        <v>32</v>
      </c>
      <c r="N800" s="936">
        <v>32</v>
      </c>
      <c r="O800" s="936">
        <v>0</v>
      </c>
      <c r="P800" s="938" t="s">
        <v>367</v>
      </c>
      <c r="Q800" s="936">
        <v>1</v>
      </c>
      <c r="R800" s="936">
        <v>0</v>
      </c>
      <c r="S800" s="936">
        <v>0</v>
      </c>
      <c r="T800" s="936">
        <v>1</v>
      </c>
    </row>
    <row r="801" spans="1:20" outlineLevel="4">
      <c r="A801" s="936" t="s">
        <v>1181</v>
      </c>
      <c r="B801" s="936" t="s">
        <v>1182</v>
      </c>
      <c r="C801" s="936">
        <v>5</v>
      </c>
      <c r="D801" s="937">
        <v>46296</v>
      </c>
      <c r="E801" s="937">
        <v>46301</v>
      </c>
      <c r="F801" s="936"/>
      <c r="G801" s="937"/>
      <c r="H801" s="937">
        <v>208740.24</v>
      </c>
      <c r="I801" s="937">
        <v>0</v>
      </c>
      <c r="J801" s="938">
        <v>208740.24</v>
      </c>
      <c r="K801" s="939">
        <v>1</v>
      </c>
      <c r="L801" s="939">
        <v>0</v>
      </c>
      <c r="M801" s="936">
        <v>40</v>
      </c>
      <c r="N801" s="936">
        <v>40</v>
      </c>
      <c r="O801" s="936">
        <v>0</v>
      </c>
      <c r="P801" s="938" t="s">
        <v>367</v>
      </c>
      <c r="Q801" s="936">
        <v>1</v>
      </c>
      <c r="R801" s="936">
        <v>0</v>
      </c>
      <c r="S801" s="936">
        <v>0</v>
      </c>
      <c r="T801" s="936">
        <v>1</v>
      </c>
    </row>
    <row r="802" spans="1:20" outlineLevel="4">
      <c r="A802" s="936" t="s">
        <v>1183</v>
      </c>
      <c r="B802" s="936" t="s">
        <v>1184</v>
      </c>
      <c r="C802" s="936">
        <v>6</v>
      </c>
      <c r="D802" s="937">
        <v>46302</v>
      </c>
      <c r="E802" s="937">
        <v>46308</v>
      </c>
      <c r="F802" s="936"/>
      <c r="G802" s="937"/>
      <c r="H802" s="937">
        <v>69580.08</v>
      </c>
      <c r="I802" s="937">
        <v>0</v>
      </c>
      <c r="J802" s="938">
        <v>208740.24</v>
      </c>
      <c r="K802" s="939">
        <v>0.33329999999999999</v>
      </c>
      <c r="L802" s="939">
        <v>0</v>
      </c>
      <c r="M802" s="936">
        <v>48</v>
      </c>
      <c r="N802" s="936">
        <v>16</v>
      </c>
      <c r="O802" s="936">
        <v>0</v>
      </c>
      <c r="P802" s="938" t="s">
        <v>367</v>
      </c>
      <c r="Q802" s="936">
        <v>1</v>
      </c>
      <c r="R802" s="936">
        <v>0</v>
      </c>
      <c r="S802" s="936">
        <v>0</v>
      </c>
      <c r="T802" s="936">
        <v>1</v>
      </c>
    </row>
    <row r="803" spans="1:20" outlineLevel="4">
      <c r="A803" s="1000" t="s">
        <v>1185</v>
      </c>
      <c r="B803" s="1000" t="s">
        <v>1186</v>
      </c>
      <c r="C803" s="1000">
        <v>11</v>
      </c>
      <c r="D803" s="1001">
        <v>46309</v>
      </c>
      <c r="E803" s="1001">
        <v>46321</v>
      </c>
      <c r="F803" s="1001"/>
      <c r="G803" s="1001"/>
      <c r="H803" s="1002">
        <v>0</v>
      </c>
      <c r="I803" s="1002">
        <v>0</v>
      </c>
      <c r="J803" s="1002">
        <v>250488.29</v>
      </c>
      <c r="K803" s="1003">
        <v>0</v>
      </c>
      <c r="L803" s="1003">
        <v>0</v>
      </c>
      <c r="M803" s="1002">
        <v>48</v>
      </c>
      <c r="N803" s="1000">
        <v>0</v>
      </c>
      <c r="O803" s="1000">
        <v>0</v>
      </c>
      <c r="P803" s="1002" t="s">
        <v>367</v>
      </c>
      <c r="Q803" s="1000">
        <v>1</v>
      </c>
      <c r="R803" s="1000">
        <v>0</v>
      </c>
      <c r="S803" s="1000">
        <v>0</v>
      </c>
      <c r="T803" s="1000">
        <v>1</v>
      </c>
    </row>
    <row r="804" spans="1:20" outlineLevel="2">
      <c r="A804" s="959" t="s">
        <v>1187</v>
      </c>
      <c r="B804" s="959"/>
      <c r="C804" s="959">
        <v>139</v>
      </c>
      <c r="D804" s="960">
        <v>46148</v>
      </c>
      <c r="E804" s="960">
        <v>46315</v>
      </c>
      <c r="F804" s="960">
        <v>46148</v>
      </c>
      <c r="G804" s="960"/>
      <c r="H804" s="961">
        <v>248300</v>
      </c>
      <c r="I804" s="961">
        <v>297906.77</v>
      </c>
      <c r="J804" s="961">
        <v>324844.38</v>
      </c>
      <c r="K804" s="962">
        <v>0.76439999999999997</v>
      </c>
      <c r="L804" s="962">
        <v>0.91710000000000003</v>
      </c>
      <c r="M804" s="961">
        <v>1708</v>
      </c>
      <c r="N804" s="959">
        <v>1475</v>
      </c>
      <c r="O804" s="959">
        <v>1526</v>
      </c>
      <c r="P804" s="961"/>
      <c r="Q804" s="959">
        <v>38</v>
      </c>
      <c r="R804" s="959">
        <v>30</v>
      </c>
      <c r="S804" s="959">
        <v>7</v>
      </c>
      <c r="T804" s="959">
        <v>1</v>
      </c>
    </row>
    <row r="805" spans="1:20" outlineLevel="3">
      <c r="A805" s="967" t="s">
        <v>1145</v>
      </c>
      <c r="B805" s="967"/>
      <c r="C805" s="967">
        <v>138</v>
      </c>
      <c r="D805" s="968">
        <v>46148</v>
      </c>
      <c r="E805" s="968">
        <v>46314</v>
      </c>
      <c r="F805" s="968">
        <v>46148</v>
      </c>
      <c r="G805" s="968"/>
      <c r="H805" s="969">
        <v>150709.46</v>
      </c>
      <c r="I805" s="969">
        <v>207912.72</v>
      </c>
      <c r="J805" s="969">
        <v>227117.58</v>
      </c>
      <c r="K805" s="970">
        <v>0.66359999999999997</v>
      </c>
      <c r="L805" s="970">
        <v>0.91539999999999999</v>
      </c>
      <c r="M805" s="969">
        <v>1100</v>
      </c>
      <c r="N805" s="967">
        <v>899</v>
      </c>
      <c r="O805" s="967">
        <v>1008</v>
      </c>
      <c r="P805" s="969"/>
      <c r="Q805" s="967">
        <v>24</v>
      </c>
      <c r="R805" s="967">
        <v>19</v>
      </c>
      <c r="S805" s="967">
        <v>4</v>
      </c>
      <c r="T805" s="967">
        <v>1</v>
      </c>
    </row>
    <row r="806" spans="1:20" outlineLevel="4">
      <c r="A806" s="981" t="s">
        <v>1188</v>
      </c>
      <c r="B806" s="981"/>
      <c r="C806" s="981">
        <v>74</v>
      </c>
      <c r="D806" s="982">
        <v>46148</v>
      </c>
      <c r="E806" s="982">
        <v>46238</v>
      </c>
      <c r="F806" s="982">
        <v>46148</v>
      </c>
      <c r="G806" s="982">
        <v>46213</v>
      </c>
      <c r="H806" s="983">
        <v>37980</v>
      </c>
      <c r="I806" s="983">
        <v>37980</v>
      </c>
      <c r="J806" s="983">
        <v>37980</v>
      </c>
      <c r="K806" s="984">
        <v>1</v>
      </c>
      <c r="L806" s="984">
        <v>1</v>
      </c>
      <c r="M806" s="983">
        <v>372</v>
      </c>
      <c r="N806" s="981">
        <v>372</v>
      </c>
      <c r="O806" s="981">
        <v>372</v>
      </c>
      <c r="P806" s="983"/>
      <c r="Q806" s="981">
        <v>7</v>
      </c>
      <c r="R806" s="981">
        <v>7</v>
      </c>
      <c r="S806" s="981">
        <v>0</v>
      </c>
      <c r="T806" s="981">
        <v>0</v>
      </c>
    </row>
    <row r="807" spans="1:20" outlineLevel="5">
      <c r="A807" s="936" t="s">
        <v>1189</v>
      </c>
      <c r="B807" s="936" t="s">
        <v>1190</v>
      </c>
      <c r="C807" s="936">
        <v>7</v>
      </c>
      <c r="D807" s="937">
        <v>46148</v>
      </c>
      <c r="E807" s="937">
        <v>46155</v>
      </c>
      <c r="F807" s="937">
        <v>46148</v>
      </c>
      <c r="G807" s="937">
        <v>46155</v>
      </c>
      <c r="H807" s="938">
        <v>1900.8</v>
      </c>
      <c r="I807" s="938">
        <v>1900.8</v>
      </c>
      <c r="J807" s="938">
        <v>1900.8</v>
      </c>
      <c r="K807" s="939">
        <v>1</v>
      </c>
      <c r="L807" s="939">
        <v>1</v>
      </c>
      <c r="M807" s="938">
        <v>92</v>
      </c>
      <c r="N807" s="936">
        <v>92</v>
      </c>
      <c r="O807" s="936">
        <v>92</v>
      </c>
      <c r="P807" s="938" t="s">
        <v>364</v>
      </c>
      <c r="Q807" s="936">
        <v>1</v>
      </c>
      <c r="R807" s="936">
        <v>1</v>
      </c>
      <c r="S807" s="936">
        <v>0</v>
      </c>
      <c r="T807" s="936">
        <v>0</v>
      </c>
    </row>
    <row r="808" spans="1:20" outlineLevel="5">
      <c r="A808" s="936" t="s">
        <v>1191</v>
      </c>
      <c r="B808" s="936" t="s">
        <v>1192</v>
      </c>
      <c r="C808" s="936">
        <v>2</v>
      </c>
      <c r="D808" s="937">
        <v>46154</v>
      </c>
      <c r="E808" s="937">
        <v>46155</v>
      </c>
      <c r="F808" s="937">
        <v>46154</v>
      </c>
      <c r="G808" s="937">
        <v>46155</v>
      </c>
      <c r="H808" s="938">
        <v>3294</v>
      </c>
      <c r="I808" s="938">
        <v>3294</v>
      </c>
      <c r="J808" s="938">
        <v>3294</v>
      </c>
      <c r="K808" s="939">
        <v>1</v>
      </c>
      <c r="L808" s="939">
        <v>1</v>
      </c>
      <c r="M808" s="938">
        <v>32</v>
      </c>
      <c r="N808" s="936">
        <v>32</v>
      </c>
      <c r="O808" s="936">
        <v>32</v>
      </c>
      <c r="P808" s="938" t="s">
        <v>364</v>
      </c>
      <c r="Q808" s="936">
        <v>1</v>
      </c>
      <c r="R808" s="936">
        <v>1</v>
      </c>
      <c r="S808" s="936">
        <v>0</v>
      </c>
      <c r="T808" s="936">
        <v>0</v>
      </c>
    </row>
    <row r="809" spans="1:20" outlineLevel="5">
      <c r="A809" s="936" t="s">
        <v>1193</v>
      </c>
      <c r="B809" s="936" t="s">
        <v>1194</v>
      </c>
      <c r="C809" s="936">
        <v>1</v>
      </c>
      <c r="D809" s="937">
        <v>46155</v>
      </c>
      <c r="E809" s="937">
        <v>46155</v>
      </c>
      <c r="F809" s="937">
        <v>46155</v>
      </c>
      <c r="G809" s="937">
        <v>46155</v>
      </c>
      <c r="H809" s="938">
        <v>1900.8</v>
      </c>
      <c r="I809" s="938">
        <v>1900.8</v>
      </c>
      <c r="J809" s="938">
        <v>1900.8</v>
      </c>
      <c r="K809" s="939">
        <v>1</v>
      </c>
      <c r="L809" s="939">
        <v>1</v>
      </c>
      <c r="M809" s="938">
        <v>40</v>
      </c>
      <c r="N809" s="936">
        <v>40</v>
      </c>
      <c r="O809" s="936">
        <v>40</v>
      </c>
      <c r="P809" s="938" t="s">
        <v>364</v>
      </c>
      <c r="Q809" s="936">
        <v>1</v>
      </c>
      <c r="R809" s="936">
        <v>1</v>
      </c>
      <c r="S809" s="936">
        <v>0</v>
      </c>
      <c r="T809" s="936">
        <v>0</v>
      </c>
    </row>
    <row r="810" spans="1:20" outlineLevel="5">
      <c r="A810" s="936" t="s">
        <v>1195</v>
      </c>
      <c r="B810" s="936" t="s">
        <v>1196</v>
      </c>
      <c r="C810" s="936">
        <v>21</v>
      </c>
      <c r="D810" s="937">
        <v>46155</v>
      </c>
      <c r="E810" s="937">
        <v>46183</v>
      </c>
      <c r="F810" s="937">
        <v>46155</v>
      </c>
      <c r="G810" s="937">
        <v>46183</v>
      </c>
      <c r="H810" s="938">
        <v>2534.4</v>
      </c>
      <c r="I810" s="938">
        <v>2534.4</v>
      </c>
      <c r="J810" s="938">
        <v>2534.4</v>
      </c>
      <c r="K810" s="939">
        <v>1</v>
      </c>
      <c r="L810" s="939">
        <v>1</v>
      </c>
      <c r="M810" s="938">
        <v>64</v>
      </c>
      <c r="N810" s="936">
        <v>64</v>
      </c>
      <c r="O810" s="936">
        <v>64</v>
      </c>
      <c r="P810" s="938" t="s">
        <v>364</v>
      </c>
      <c r="Q810" s="936">
        <v>1</v>
      </c>
      <c r="R810" s="936">
        <v>1</v>
      </c>
      <c r="S810" s="936">
        <v>0</v>
      </c>
      <c r="T810" s="936">
        <v>0</v>
      </c>
    </row>
    <row r="811" spans="1:20" outlineLevel="5">
      <c r="A811" s="936" t="s">
        <v>1197</v>
      </c>
      <c r="B811" s="936" t="s">
        <v>1198</v>
      </c>
      <c r="C811" s="936">
        <v>4</v>
      </c>
      <c r="D811" s="937">
        <v>46228</v>
      </c>
      <c r="E811" s="937">
        <v>46231</v>
      </c>
      <c r="F811" s="937">
        <v>46211</v>
      </c>
      <c r="G811" s="937">
        <v>46212</v>
      </c>
      <c r="H811" s="938">
        <v>11340</v>
      </c>
      <c r="I811" s="938">
        <v>11340</v>
      </c>
      <c r="J811" s="938">
        <v>11340</v>
      </c>
      <c r="K811" s="939">
        <v>1</v>
      </c>
      <c r="L811" s="939">
        <v>1</v>
      </c>
      <c r="M811" s="938">
        <v>48</v>
      </c>
      <c r="N811" s="936">
        <v>48</v>
      </c>
      <c r="O811" s="936">
        <v>48</v>
      </c>
      <c r="P811" s="938" t="s">
        <v>364</v>
      </c>
      <c r="Q811" s="936">
        <v>1</v>
      </c>
      <c r="R811" s="936">
        <v>1</v>
      </c>
      <c r="S811" s="936">
        <v>0</v>
      </c>
      <c r="T811" s="936">
        <v>0</v>
      </c>
    </row>
    <row r="812" spans="1:20" outlineLevel="5">
      <c r="A812" s="936" t="s">
        <v>1199</v>
      </c>
      <c r="B812" s="936" t="s">
        <v>1200</v>
      </c>
      <c r="C812" s="936">
        <v>3</v>
      </c>
      <c r="D812" s="937">
        <v>46232</v>
      </c>
      <c r="E812" s="937">
        <v>46235</v>
      </c>
      <c r="F812" s="937">
        <v>46212</v>
      </c>
      <c r="G812" s="937">
        <v>46213</v>
      </c>
      <c r="H812" s="938">
        <v>8505</v>
      </c>
      <c r="I812" s="938">
        <v>8505</v>
      </c>
      <c r="J812" s="938">
        <v>8505</v>
      </c>
      <c r="K812" s="939">
        <v>1</v>
      </c>
      <c r="L812" s="939">
        <v>1</v>
      </c>
      <c r="M812" s="938">
        <v>48</v>
      </c>
      <c r="N812" s="936">
        <v>48</v>
      </c>
      <c r="O812" s="936">
        <v>48</v>
      </c>
      <c r="P812" s="938" t="s">
        <v>364</v>
      </c>
      <c r="Q812" s="936">
        <v>1</v>
      </c>
      <c r="R812" s="936">
        <v>1</v>
      </c>
      <c r="S812" s="936">
        <v>0</v>
      </c>
      <c r="T812" s="936">
        <v>0</v>
      </c>
    </row>
    <row r="813" spans="1:20" outlineLevel="5">
      <c r="A813" s="1000" t="s">
        <v>1201</v>
      </c>
      <c r="B813" s="1000" t="s">
        <v>1202</v>
      </c>
      <c r="C813" s="1000">
        <v>3</v>
      </c>
      <c r="D813" s="1001">
        <v>46236</v>
      </c>
      <c r="E813" s="1001">
        <v>46238</v>
      </c>
      <c r="F813" s="1001">
        <v>46212</v>
      </c>
      <c r="G813" s="1001">
        <v>46213</v>
      </c>
      <c r="H813" s="1002">
        <v>8505</v>
      </c>
      <c r="I813" s="1002">
        <v>8505</v>
      </c>
      <c r="J813" s="1002">
        <v>8505</v>
      </c>
      <c r="K813" s="1004">
        <v>1</v>
      </c>
      <c r="L813" s="1004">
        <v>1</v>
      </c>
      <c r="M813" s="1002">
        <v>48</v>
      </c>
      <c r="N813" s="1000">
        <v>48</v>
      </c>
      <c r="O813" s="1000">
        <v>48</v>
      </c>
      <c r="P813" s="1002" t="s">
        <v>364</v>
      </c>
      <c r="Q813" s="1000">
        <v>1</v>
      </c>
      <c r="R813" s="1000">
        <v>1</v>
      </c>
      <c r="S813" s="1000">
        <v>0</v>
      </c>
      <c r="T813" s="1000">
        <v>0</v>
      </c>
    </row>
    <row r="814" spans="1:20" outlineLevel="4">
      <c r="A814" s="976" t="s">
        <v>1203</v>
      </c>
      <c r="B814" s="976"/>
      <c r="C814" s="976">
        <v>64</v>
      </c>
      <c r="D814" s="977">
        <v>46239</v>
      </c>
      <c r="E814" s="977">
        <v>46314</v>
      </c>
      <c r="F814" s="977">
        <v>46215</v>
      </c>
      <c r="G814" s="977"/>
      <c r="H814" s="978">
        <v>112729.46</v>
      </c>
      <c r="I814" s="978">
        <v>169932.72</v>
      </c>
      <c r="J814" s="978">
        <v>189137.58</v>
      </c>
      <c r="K814" s="979">
        <v>0.59599999999999997</v>
      </c>
      <c r="L814" s="979">
        <v>0.89849999999999997</v>
      </c>
      <c r="M814" s="978">
        <v>728</v>
      </c>
      <c r="N814" s="976">
        <v>527</v>
      </c>
      <c r="O814" s="976">
        <v>636</v>
      </c>
      <c r="P814" s="978"/>
      <c r="Q814" s="976">
        <v>17</v>
      </c>
      <c r="R814" s="976">
        <v>12</v>
      </c>
      <c r="S814" s="976">
        <v>4</v>
      </c>
      <c r="T814" s="976">
        <v>1</v>
      </c>
    </row>
    <row r="815" spans="1:20" outlineLevel="5">
      <c r="A815" s="986" t="s">
        <v>1204</v>
      </c>
      <c r="B815" s="986"/>
      <c r="C815" s="986">
        <v>64</v>
      </c>
      <c r="D815" s="987">
        <v>46239</v>
      </c>
      <c r="E815" s="987">
        <v>46314</v>
      </c>
      <c r="F815" s="987">
        <v>46215</v>
      </c>
      <c r="G815" s="987"/>
      <c r="H815" s="988">
        <v>59414.61</v>
      </c>
      <c r="I815" s="988">
        <v>77117.22</v>
      </c>
      <c r="J815" s="988">
        <v>84120</v>
      </c>
      <c r="K815" s="989">
        <v>0.70630000000000004</v>
      </c>
      <c r="L815" s="989">
        <v>0.91679999999999995</v>
      </c>
      <c r="M815" s="988">
        <v>376</v>
      </c>
      <c r="N815" s="986">
        <v>296</v>
      </c>
      <c r="O815" s="986">
        <v>347</v>
      </c>
      <c r="P815" s="988"/>
      <c r="Q815" s="986">
        <v>8</v>
      </c>
      <c r="R815" s="986">
        <v>6</v>
      </c>
      <c r="S815" s="986">
        <v>2</v>
      </c>
      <c r="T815" s="986">
        <v>0</v>
      </c>
    </row>
    <row r="816" spans="1:20" outlineLevel="6">
      <c r="A816" s="936" t="s">
        <v>1205</v>
      </c>
      <c r="B816" s="936" t="s">
        <v>1206</v>
      </c>
      <c r="C816" s="936">
        <v>6</v>
      </c>
      <c r="D816" s="937">
        <v>46239</v>
      </c>
      <c r="E816" s="937">
        <v>46245</v>
      </c>
      <c r="F816" s="937">
        <v>46215</v>
      </c>
      <c r="G816" s="937">
        <v>46219</v>
      </c>
      <c r="H816" s="938">
        <v>2484</v>
      </c>
      <c r="I816" s="938">
        <v>2484</v>
      </c>
      <c r="J816" s="938">
        <v>2484</v>
      </c>
      <c r="K816" s="939">
        <v>1</v>
      </c>
      <c r="L816" s="939">
        <v>1</v>
      </c>
      <c r="M816" s="938">
        <v>48</v>
      </c>
      <c r="N816" s="936">
        <v>48</v>
      </c>
      <c r="O816" s="936">
        <v>48</v>
      </c>
      <c r="P816" s="938" t="s">
        <v>364</v>
      </c>
      <c r="Q816" s="936">
        <v>1</v>
      </c>
      <c r="R816" s="936">
        <v>1</v>
      </c>
      <c r="S816" s="936">
        <v>0</v>
      </c>
      <c r="T816" s="936">
        <v>0</v>
      </c>
    </row>
    <row r="817" spans="1:20" outlineLevel="6">
      <c r="A817" s="936" t="s">
        <v>1207</v>
      </c>
      <c r="B817" s="936" t="s">
        <v>1208</v>
      </c>
      <c r="C817" s="936">
        <v>7</v>
      </c>
      <c r="D817" s="937">
        <v>46246</v>
      </c>
      <c r="E817" s="937">
        <v>46253</v>
      </c>
      <c r="F817" s="937">
        <v>46225</v>
      </c>
      <c r="G817" s="937">
        <v>46239</v>
      </c>
      <c r="H817" s="938">
        <v>4427.3999999999996</v>
      </c>
      <c r="I817" s="938">
        <v>4427.3999999999996</v>
      </c>
      <c r="J817" s="938">
        <v>4427.3999999999996</v>
      </c>
      <c r="K817" s="939">
        <v>1</v>
      </c>
      <c r="L817" s="939">
        <v>1</v>
      </c>
      <c r="M817" s="936">
        <v>48</v>
      </c>
      <c r="N817" s="936">
        <v>48</v>
      </c>
      <c r="O817" s="936">
        <v>48</v>
      </c>
      <c r="P817" s="936" t="s">
        <v>364</v>
      </c>
      <c r="Q817" s="936">
        <v>1</v>
      </c>
      <c r="R817" s="936">
        <v>1</v>
      </c>
      <c r="S817" s="936">
        <v>0</v>
      </c>
      <c r="T817" s="936">
        <v>0</v>
      </c>
    </row>
    <row r="818" spans="1:20" outlineLevel="6">
      <c r="A818" s="936" t="s">
        <v>1209</v>
      </c>
      <c r="B818" s="936" t="s">
        <v>1210</v>
      </c>
      <c r="C818" s="936">
        <v>7</v>
      </c>
      <c r="D818" s="937">
        <v>46254</v>
      </c>
      <c r="E818" s="937">
        <v>46261</v>
      </c>
      <c r="F818" s="937">
        <v>46254</v>
      </c>
      <c r="G818" s="937">
        <v>46275</v>
      </c>
      <c r="H818" s="937">
        <v>873.6</v>
      </c>
      <c r="I818" s="938">
        <v>873.6</v>
      </c>
      <c r="J818" s="938">
        <v>873.6</v>
      </c>
      <c r="K818" s="939">
        <v>1</v>
      </c>
      <c r="L818" s="939">
        <v>1</v>
      </c>
      <c r="M818" s="936">
        <v>48</v>
      </c>
      <c r="N818" s="936">
        <v>48</v>
      </c>
      <c r="O818" s="936">
        <v>48</v>
      </c>
      <c r="P818" s="938" t="s">
        <v>364</v>
      </c>
      <c r="Q818" s="936">
        <v>1</v>
      </c>
      <c r="R818" s="936">
        <v>1</v>
      </c>
      <c r="S818" s="936">
        <v>0</v>
      </c>
      <c r="T818" s="936">
        <v>0</v>
      </c>
    </row>
    <row r="819" spans="1:20" outlineLevel="6">
      <c r="A819" s="936" t="s">
        <v>1211</v>
      </c>
      <c r="B819" s="936" t="s">
        <v>1212</v>
      </c>
      <c r="C819" s="936">
        <v>12</v>
      </c>
      <c r="D819" s="937">
        <v>46281</v>
      </c>
      <c r="E819" s="937">
        <v>46295</v>
      </c>
      <c r="F819" s="937">
        <v>46254</v>
      </c>
      <c r="G819" s="937">
        <v>46271</v>
      </c>
      <c r="H819" s="937">
        <v>2958</v>
      </c>
      <c r="I819" s="936">
        <v>2958</v>
      </c>
      <c r="J819" s="938">
        <v>2958</v>
      </c>
      <c r="K819" s="939">
        <v>1</v>
      </c>
      <c r="L819" s="939">
        <v>1</v>
      </c>
      <c r="M819" s="936">
        <v>48</v>
      </c>
      <c r="N819" s="936">
        <v>48</v>
      </c>
      <c r="O819" s="936">
        <v>48</v>
      </c>
      <c r="P819" s="936" t="s">
        <v>364</v>
      </c>
      <c r="Q819" s="936">
        <v>1</v>
      </c>
      <c r="R819" s="936">
        <v>1</v>
      </c>
      <c r="S819" s="936">
        <v>0</v>
      </c>
      <c r="T819" s="936">
        <v>0</v>
      </c>
    </row>
    <row r="820" spans="1:20" outlineLevel="6">
      <c r="A820" s="936" t="s">
        <v>1213</v>
      </c>
      <c r="B820" s="936" t="s">
        <v>1214</v>
      </c>
      <c r="C820" s="936">
        <v>6</v>
      </c>
      <c r="D820" s="937">
        <v>46296</v>
      </c>
      <c r="E820" s="937">
        <v>46302</v>
      </c>
      <c r="F820" s="937">
        <v>46254</v>
      </c>
      <c r="G820" s="937">
        <v>46288</v>
      </c>
      <c r="H820" s="937">
        <v>273.60000000000002</v>
      </c>
      <c r="I820" s="937">
        <v>273.60000000000002</v>
      </c>
      <c r="J820" s="938">
        <v>273.60000000000002</v>
      </c>
      <c r="K820" s="939">
        <v>1</v>
      </c>
      <c r="L820" s="939">
        <v>1</v>
      </c>
      <c r="M820" s="936">
        <v>56</v>
      </c>
      <c r="N820" s="936">
        <v>56</v>
      </c>
      <c r="O820" s="936">
        <v>56</v>
      </c>
      <c r="P820" s="938" t="s">
        <v>364</v>
      </c>
      <c r="Q820" s="936">
        <v>1</v>
      </c>
      <c r="R820" s="936">
        <v>1</v>
      </c>
      <c r="S820" s="936">
        <v>0</v>
      </c>
      <c r="T820" s="936">
        <v>0</v>
      </c>
    </row>
    <row r="821" spans="1:20" outlineLevel="6">
      <c r="A821" s="936" t="s">
        <v>1219</v>
      </c>
      <c r="B821" s="936" t="s">
        <v>1220</v>
      </c>
      <c r="C821" s="936">
        <v>8</v>
      </c>
      <c r="D821" s="937">
        <v>46296</v>
      </c>
      <c r="E821" s="937">
        <v>46305</v>
      </c>
      <c r="F821" s="937">
        <v>46254</v>
      </c>
      <c r="G821" s="937">
        <v>46275</v>
      </c>
      <c r="H821" s="937">
        <v>45743.25</v>
      </c>
      <c r="I821" s="937">
        <v>52278</v>
      </c>
      <c r="J821" s="938">
        <v>52278</v>
      </c>
      <c r="K821" s="939">
        <v>0.875</v>
      </c>
      <c r="L821" s="939">
        <v>1</v>
      </c>
      <c r="M821" s="936">
        <v>48</v>
      </c>
      <c r="N821" s="936">
        <v>42</v>
      </c>
      <c r="O821" s="936">
        <v>48</v>
      </c>
      <c r="P821" s="938" t="s">
        <v>364</v>
      </c>
      <c r="Q821" s="936">
        <v>1</v>
      </c>
      <c r="R821" s="936">
        <v>1</v>
      </c>
      <c r="S821" s="936">
        <v>0</v>
      </c>
      <c r="T821" s="936">
        <v>0</v>
      </c>
    </row>
    <row r="822" spans="1:20" outlineLevel="6">
      <c r="A822" s="936" t="s">
        <v>1215</v>
      </c>
      <c r="B822" s="936" t="s">
        <v>1216</v>
      </c>
      <c r="C822" s="936">
        <v>5</v>
      </c>
      <c r="D822" s="937">
        <v>46303</v>
      </c>
      <c r="E822" s="937">
        <v>46308</v>
      </c>
      <c r="F822" s="937">
        <v>46261</v>
      </c>
      <c r="G822" s="937"/>
      <c r="H822" s="937">
        <v>2654.76</v>
      </c>
      <c r="I822" s="938">
        <v>9291.66</v>
      </c>
      <c r="J822" s="938">
        <v>13273.8</v>
      </c>
      <c r="K822" s="939">
        <v>0.2</v>
      </c>
      <c r="L822" s="939">
        <v>0.7</v>
      </c>
      <c r="M822" s="938">
        <v>32</v>
      </c>
      <c r="N822" s="936">
        <v>6</v>
      </c>
      <c r="O822" s="936">
        <v>22</v>
      </c>
      <c r="P822" s="938" t="s">
        <v>364</v>
      </c>
      <c r="Q822" s="936">
        <v>1</v>
      </c>
      <c r="R822" s="936">
        <v>0</v>
      </c>
      <c r="S822" s="936">
        <v>1</v>
      </c>
      <c r="T822" s="936">
        <v>0</v>
      </c>
    </row>
    <row r="823" spans="1:20" outlineLevel="6">
      <c r="A823" s="1000" t="s">
        <v>1217</v>
      </c>
      <c r="B823" s="1000" t="s">
        <v>1218</v>
      </c>
      <c r="C823" s="1000">
        <v>5</v>
      </c>
      <c r="D823" s="1001">
        <v>46309</v>
      </c>
      <c r="E823" s="1001">
        <v>46314</v>
      </c>
      <c r="F823" s="1000">
        <v>46284</v>
      </c>
      <c r="G823" s="1001"/>
      <c r="H823" s="1001">
        <v>0</v>
      </c>
      <c r="I823" s="1000">
        <v>4530.96</v>
      </c>
      <c r="J823" s="1002">
        <v>7551.6</v>
      </c>
      <c r="K823" s="1004">
        <v>0</v>
      </c>
      <c r="L823" s="1004">
        <v>0.6</v>
      </c>
      <c r="M823" s="1002">
        <v>48</v>
      </c>
      <c r="N823" s="1000">
        <v>0</v>
      </c>
      <c r="O823" s="1000">
        <v>29</v>
      </c>
      <c r="P823" s="1002" t="s">
        <v>367</v>
      </c>
      <c r="Q823" s="1000">
        <v>1</v>
      </c>
      <c r="R823" s="1000">
        <v>0</v>
      </c>
      <c r="S823" s="1000">
        <v>1</v>
      </c>
      <c r="T823" s="1000">
        <v>0</v>
      </c>
    </row>
    <row r="824" spans="1:20" outlineLevel="5">
      <c r="A824" s="986" t="s">
        <v>1221</v>
      </c>
      <c r="B824" s="986"/>
      <c r="C824" s="986">
        <v>47</v>
      </c>
      <c r="D824" s="987">
        <v>46254</v>
      </c>
      <c r="E824" s="987">
        <v>46309</v>
      </c>
      <c r="F824" s="987">
        <v>46240</v>
      </c>
      <c r="G824" s="987"/>
      <c r="H824" s="987">
        <v>44077.85</v>
      </c>
      <c r="I824" s="988">
        <v>79515.3</v>
      </c>
      <c r="J824" s="988">
        <v>81123.78</v>
      </c>
      <c r="K824" s="989">
        <v>0.54330000000000001</v>
      </c>
      <c r="L824" s="989">
        <v>0.98019999999999996</v>
      </c>
      <c r="M824" s="986">
        <v>216</v>
      </c>
      <c r="N824" s="986">
        <v>170</v>
      </c>
      <c r="O824" s="986">
        <v>206</v>
      </c>
      <c r="P824" s="988"/>
      <c r="Q824" s="986">
        <v>6</v>
      </c>
      <c r="R824" s="986">
        <v>5</v>
      </c>
      <c r="S824" s="986">
        <v>1</v>
      </c>
      <c r="T824" s="986">
        <v>0</v>
      </c>
    </row>
    <row r="825" spans="1:20" outlineLevel="6">
      <c r="A825" s="936" t="s">
        <v>1222</v>
      </c>
      <c r="B825" s="936" t="s">
        <v>1210</v>
      </c>
      <c r="C825" s="936">
        <v>7</v>
      </c>
      <c r="D825" s="937">
        <v>46254</v>
      </c>
      <c r="E825" s="937">
        <v>46261</v>
      </c>
      <c r="F825" s="937">
        <v>46261</v>
      </c>
      <c r="G825" s="937">
        <v>46269</v>
      </c>
      <c r="H825" s="937">
        <v>2898</v>
      </c>
      <c r="I825" s="938">
        <v>2898</v>
      </c>
      <c r="J825" s="938">
        <v>2898</v>
      </c>
      <c r="K825" s="939">
        <v>1</v>
      </c>
      <c r="L825" s="939">
        <v>1</v>
      </c>
      <c r="M825" s="938">
        <v>48</v>
      </c>
      <c r="N825" s="936">
        <v>48</v>
      </c>
      <c r="O825" s="936">
        <v>48</v>
      </c>
      <c r="P825" s="938" t="s">
        <v>364</v>
      </c>
      <c r="Q825" s="936">
        <v>1</v>
      </c>
      <c r="R825" s="936">
        <v>1</v>
      </c>
      <c r="S825" s="936">
        <v>0</v>
      </c>
      <c r="T825" s="936">
        <v>0</v>
      </c>
    </row>
    <row r="826" spans="1:20" outlineLevel="6">
      <c r="A826" s="936" t="s">
        <v>1223</v>
      </c>
      <c r="B826" s="936" t="s">
        <v>1224</v>
      </c>
      <c r="C826" s="936">
        <v>6</v>
      </c>
      <c r="D826" s="937">
        <v>46281</v>
      </c>
      <c r="E826" s="937">
        <v>46287</v>
      </c>
      <c r="F826" s="937">
        <v>46240</v>
      </c>
      <c r="G826" s="937">
        <v>46248</v>
      </c>
      <c r="H826" s="937">
        <v>21283.200000000001</v>
      </c>
      <c r="I826" s="938">
        <v>21283.200000000001</v>
      </c>
      <c r="J826" s="938">
        <v>21283.200000000001</v>
      </c>
      <c r="K826" s="939">
        <v>1</v>
      </c>
      <c r="L826" s="939">
        <v>1</v>
      </c>
      <c r="M826" s="938">
        <v>48</v>
      </c>
      <c r="N826" s="936">
        <v>48</v>
      </c>
      <c r="O826" s="936">
        <v>48</v>
      </c>
      <c r="P826" s="938" t="s">
        <v>364</v>
      </c>
      <c r="Q826" s="936">
        <v>1</v>
      </c>
      <c r="R826" s="936">
        <v>1</v>
      </c>
      <c r="S826" s="936">
        <v>0</v>
      </c>
      <c r="T826" s="936">
        <v>0</v>
      </c>
    </row>
    <row r="827" spans="1:20" outlineLevel="6">
      <c r="A827" s="936" t="s">
        <v>1225</v>
      </c>
      <c r="B827" s="936" t="s">
        <v>1226</v>
      </c>
      <c r="C827" s="936">
        <v>6</v>
      </c>
      <c r="D827" s="937">
        <v>46289</v>
      </c>
      <c r="E827" s="937">
        <v>46295</v>
      </c>
      <c r="F827" s="937">
        <v>46248</v>
      </c>
      <c r="G827" s="937">
        <v>46272</v>
      </c>
      <c r="H827" s="937">
        <v>5784</v>
      </c>
      <c r="I827" s="938">
        <v>5784</v>
      </c>
      <c r="J827" s="938">
        <v>5784</v>
      </c>
      <c r="K827" s="939">
        <v>1</v>
      </c>
      <c r="L827" s="939">
        <v>1</v>
      </c>
      <c r="M827" s="938">
        <v>32</v>
      </c>
      <c r="N827" s="936">
        <v>32</v>
      </c>
      <c r="O827" s="936">
        <v>32</v>
      </c>
      <c r="P827" s="938" t="s">
        <v>364</v>
      </c>
      <c r="Q827" s="936">
        <v>1</v>
      </c>
      <c r="R827" s="936">
        <v>1</v>
      </c>
      <c r="S827" s="936">
        <v>0</v>
      </c>
      <c r="T827" s="936">
        <v>0</v>
      </c>
    </row>
    <row r="828" spans="1:20" outlineLevel="6">
      <c r="A828" s="936" t="s">
        <v>1227</v>
      </c>
      <c r="B828" s="936" t="s">
        <v>1228</v>
      </c>
      <c r="C828" s="936">
        <v>6</v>
      </c>
      <c r="D828" s="937">
        <v>46296</v>
      </c>
      <c r="E828" s="937">
        <v>46302</v>
      </c>
      <c r="F828" s="937">
        <v>46248</v>
      </c>
      <c r="G828" s="937">
        <v>46272</v>
      </c>
      <c r="H828" s="937">
        <v>6489</v>
      </c>
      <c r="I828" s="937">
        <v>6489</v>
      </c>
      <c r="J828" s="938">
        <v>6489</v>
      </c>
      <c r="K828" s="939">
        <v>1</v>
      </c>
      <c r="L828" s="939">
        <v>1</v>
      </c>
      <c r="M828" s="936">
        <v>32</v>
      </c>
      <c r="N828" s="936">
        <v>32</v>
      </c>
      <c r="O828" s="936">
        <v>32</v>
      </c>
      <c r="P828" s="938" t="s">
        <v>364</v>
      </c>
      <c r="Q828" s="936">
        <v>1</v>
      </c>
      <c r="R828" s="936">
        <v>1</v>
      </c>
      <c r="S828" s="936">
        <v>0</v>
      </c>
      <c r="T828" s="936">
        <v>0</v>
      </c>
    </row>
    <row r="829" spans="1:20" outlineLevel="6">
      <c r="A829" s="936" t="s">
        <v>1229</v>
      </c>
      <c r="B829" s="936" t="s">
        <v>1230</v>
      </c>
      <c r="C829" s="936">
        <v>6</v>
      </c>
      <c r="D829" s="937">
        <v>46303</v>
      </c>
      <c r="E829" s="937">
        <v>46309</v>
      </c>
      <c r="F829" s="937">
        <v>46261</v>
      </c>
      <c r="G829" s="937">
        <v>46275</v>
      </c>
      <c r="H829" s="937">
        <v>6551.33</v>
      </c>
      <c r="I829" s="937">
        <v>39307.980000000003</v>
      </c>
      <c r="J829" s="938">
        <v>39307.980000000003</v>
      </c>
      <c r="K829" s="939">
        <v>0.16669999999999999</v>
      </c>
      <c r="L829" s="939">
        <v>1</v>
      </c>
      <c r="M829" s="936">
        <v>24</v>
      </c>
      <c r="N829" s="936">
        <v>4</v>
      </c>
      <c r="O829" s="936">
        <v>24</v>
      </c>
      <c r="P829" s="938" t="s">
        <v>364</v>
      </c>
      <c r="Q829" s="936">
        <v>1</v>
      </c>
      <c r="R829" s="936">
        <v>1</v>
      </c>
      <c r="S829" s="936">
        <v>0</v>
      </c>
      <c r="T829" s="936">
        <v>0</v>
      </c>
    </row>
    <row r="830" spans="1:20" outlineLevel="6">
      <c r="A830" s="1000" t="s">
        <v>1231</v>
      </c>
      <c r="B830" s="1000" t="s">
        <v>1232</v>
      </c>
      <c r="C830" s="1000">
        <v>5</v>
      </c>
      <c r="D830" s="1001">
        <v>46303</v>
      </c>
      <c r="E830" s="1001">
        <v>46308</v>
      </c>
      <c r="F830" s="1000">
        <v>46296</v>
      </c>
      <c r="G830" s="1001"/>
      <c r="H830" s="1001">
        <v>1072.32</v>
      </c>
      <c r="I830" s="1000">
        <v>3753.12</v>
      </c>
      <c r="J830" s="1002">
        <v>5361.6</v>
      </c>
      <c r="K830" s="1004">
        <v>0.2</v>
      </c>
      <c r="L830" s="1004">
        <v>0.7</v>
      </c>
      <c r="M830" s="1002">
        <v>32</v>
      </c>
      <c r="N830" s="1000">
        <v>6</v>
      </c>
      <c r="O830" s="1000">
        <v>22</v>
      </c>
      <c r="P830" s="1002" t="s">
        <v>364</v>
      </c>
      <c r="Q830" s="1000">
        <v>1</v>
      </c>
      <c r="R830" s="1000">
        <v>0</v>
      </c>
      <c r="S830" s="1000">
        <v>1</v>
      </c>
      <c r="T830" s="1000">
        <v>0</v>
      </c>
    </row>
    <row r="831" spans="1:20" outlineLevel="5">
      <c r="A831" s="986" t="s">
        <v>1233</v>
      </c>
      <c r="B831" s="986"/>
      <c r="C831" s="986">
        <v>16</v>
      </c>
      <c r="D831" s="987">
        <v>46296</v>
      </c>
      <c r="E831" s="987">
        <v>46314</v>
      </c>
      <c r="F831" s="987">
        <v>46254</v>
      </c>
      <c r="G831" s="987"/>
      <c r="H831" s="987">
        <v>9237</v>
      </c>
      <c r="I831" s="988">
        <v>13300.2</v>
      </c>
      <c r="J831" s="988">
        <v>23893.8</v>
      </c>
      <c r="K831" s="989">
        <v>0.3866</v>
      </c>
      <c r="L831" s="989">
        <v>0.55659999999999998</v>
      </c>
      <c r="M831" s="988">
        <v>136</v>
      </c>
      <c r="N831" s="986">
        <v>60</v>
      </c>
      <c r="O831" s="986">
        <v>82</v>
      </c>
      <c r="P831" s="988"/>
      <c r="Q831" s="986">
        <v>3</v>
      </c>
      <c r="R831" s="986">
        <v>1</v>
      </c>
      <c r="S831" s="986">
        <v>1</v>
      </c>
      <c r="T831" s="986">
        <v>1</v>
      </c>
    </row>
    <row r="832" spans="1:20" outlineLevel="6">
      <c r="A832" s="936" t="s">
        <v>1234</v>
      </c>
      <c r="B832" s="936" t="s">
        <v>1226</v>
      </c>
      <c r="C832" s="936">
        <v>4</v>
      </c>
      <c r="D832" s="937">
        <v>46296</v>
      </c>
      <c r="E832" s="937">
        <v>46300</v>
      </c>
      <c r="F832" s="937">
        <v>46254</v>
      </c>
      <c r="G832" s="937">
        <v>46273</v>
      </c>
      <c r="H832" s="937">
        <v>4158</v>
      </c>
      <c r="I832" s="938">
        <v>4158</v>
      </c>
      <c r="J832" s="938">
        <v>4158</v>
      </c>
      <c r="K832" s="939">
        <v>1</v>
      </c>
      <c r="L832" s="939">
        <v>1</v>
      </c>
      <c r="M832" s="938">
        <v>32</v>
      </c>
      <c r="N832" s="936">
        <v>32</v>
      </c>
      <c r="O832" s="936">
        <v>32</v>
      </c>
      <c r="P832" s="938" t="s">
        <v>364</v>
      </c>
      <c r="Q832" s="936">
        <v>1</v>
      </c>
      <c r="R832" s="936">
        <v>1</v>
      </c>
      <c r="S832" s="936">
        <v>0</v>
      </c>
      <c r="T832" s="936">
        <v>0</v>
      </c>
    </row>
    <row r="833" spans="1:20" outlineLevel="6">
      <c r="A833" s="936" t="s">
        <v>1235</v>
      </c>
      <c r="B833" s="936" t="s">
        <v>1236</v>
      </c>
      <c r="C833" s="936">
        <v>6</v>
      </c>
      <c r="D833" s="937">
        <v>46301</v>
      </c>
      <c r="E833" s="937">
        <v>46307</v>
      </c>
      <c r="F833" s="937">
        <v>46254</v>
      </c>
      <c r="G833" s="937"/>
      <c r="H833" s="937">
        <v>5079</v>
      </c>
      <c r="I833" s="937">
        <v>9142.2000000000007</v>
      </c>
      <c r="J833" s="938">
        <v>10158</v>
      </c>
      <c r="K833" s="939">
        <v>0.5</v>
      </c>
      <c r="L833" s="939">
        <v>0.9</v>
      </c>
      <c r="M833" s="936">
        <v>56</v>
      </c>
      <c r="N833" s="936">
        <v>28</v>
      </c>
      <c r="O833" s="936">
        <v>50</v>
      </c>
      <c r="P833" s="938" t="s">
        <v>364</v>
      </c>
      <c r="Q833" s="936">
        <v>1</v>
      </c>
      <c r="R833" s="936">
        <v>0</v>
      </c>
      <c r="S833" s="936">
        <v>1</v>
      </c>
      <c r="T833" s="936">
        <v>0</v>
      </c>
    </row>
    <row r="834" spans="1:20" outlineLevel="6">
      <c r="A834" s="1000" t="s">
        <v>1237</v>
      </c>
      <c r="B834" s="1000" t="s">
        <v>1238</v>
      </c>
      <c r="C834" s="1000">
        <v>1</v>
      </c>
      <c r="D834" s="1001">
        <v>46314</v>
      </c>
      <c r="E834" s="1001">
        <v>46314</v>
      </c>
      <c r="F834" s="1001"/>
      <c r="G834" s="1001"/>
      <c r="H834" s="1002">
        <v>0</v>
      </c>
      <c r="I834" s="1002">
        <v>0</v>
      </c>
      <c r="J834" s="1002">
        <v>9577.7999999999993</v>
      </c>
      <c r="K834" s="1003">
        <v>0</v>
      </c>
      <c r="L834" s="1003">
        <v>0</v>
      </c>
      <c r="M834" s="1002">
        <v>48</v>
      </c>
      <c r="N834" s="1000">
        <v>0</v>
      </c>
      <c r="O834" s="1000">
        <v>0</v>
      </c>
      <c r="P834" s="1002" t="s">
        <v>367</v>
      </c>
      <c r="Q834" s="1000">
        <v>1</v>
      </c>
      <c r="R834" s="1000">
        <v>0</v>
      </c>
      <c r="S834" s="1000">
        <v>0</v>
      </c>
      <c r="T834" s="1000">
        <v>1</v>
      </c>
    </row>
    <row r="835" spans="1:20" outlineLevel="3">
      <c r="A835" s="967" t="s">
        <v>1239</v>
      </c>
      <c r="B835" s="967"/>
      <c r="C835" s="967">
        <v>108</v>
      </c>
      <c r="D835" s="968">
        <v>46189</v>
      </c>
      <c r="E835" s="968">
        <v>46315</v>
      </c>
      <c r="F835" s="968">
        <v>46189</v>
      </c>
      <c r="G835" s="968"/>
      <c r="H835" s="969">
        <v>97590.54</v>
      </c>
      <c r="I835" s="969">
        <v>89994.05</v>
      </c>
      <c r="J835" s="969">
        <v>97726.8</v>
      </c>
      <c r="K835" s="970">
        <v>0.99860000000000004</v>
      </c>
      <c r="L835" s="970">
        <v>0.92090000000000005</v>
      </c>
      <c r="M835" s="969">
        <v>608</v>
      </c>
      <c r="N835" s="967">
        <v>576</v>
      </c>
      <c r="O835" s="967">
        <v>518</v>
      </c>
      <c r="P835" s="969"/>
      <c r="Q835" s="967">
        <v>14</v>
      </c>
      <c r="R835" s="967">
        <v>11</v>
      </c>
      <c r="S835" s="967">
        <v>3</v>
      </c>
      <c r="T835" s="967">
        <v>0</v>
      </c>
    </row>
    <row r="836" spans="1:20" outlineLevel="4">
      <c r="A836" s="976" t="s">
        <v>1240</v>
      </c>
      <c r="B836" s="976"/>
      <c r="C836" s="976">
        <v>108</v>
      </c>
      <c r="D836" s="977">
        <v>46189</v>
      </c>
      <c r="E836" s="977">
        <v>46315</v>
      </c>
      <c r="F836" s="977">
        <v>46189</v>
      </c>
      <c r="G836" s="977"/>
      <c r="H836" s="978">
        <v>79343.22</v>
      </c>
      <c r="I836" s="978">
        <v>71746.73</v>
      </c>
      <c r="J836" s="978">
        <v>79479.48</v>
      </c>
      <c r="K836" s="979">
        <v>0.99829999999999997</v>
      </c>
      <c r="L836" s="979">
        <v>0.90269999999999995</v>
      </c>
      <c r="M836" s="976">
        <v>400</v>
      </c>
      <c r="N836" s="976">
        <v>368</v>
      </c>
      <c r="O836" s="976">
        <v>310</v>
      </c>
      <c r="P836" s="976"/>
      <c r="Q836" s="976">
        <v>9</v>
      </c>
      <c r="R836" s="976">
        <v>6</v>
      </c>
      <c r="S836" s="976">
        <v>3</v>
      </c>
      <c r="T836" s="976">
        <v>0</v>
      </c>
    </row>
    <row r="837" spans="1:20" outlineLevel="5">
      <c r="A837" s="986" t="s">
        <v>1241</v>
      </c>
      <c r="B837" s="986"/>
      <c r="C837" s="986">
        <v>1</v>
      </c>
      <c r="D837" s="987">
        <v>46315</v>
      </c>
      <c r="E837" s="987">
        <v>46315</v>
      </c>
      <c r="F837" s="986">
        <v>46296</v>
      </c>
      <c r="G837" s="987"/>
      <c r="H837" s="987">
        <v>0</v>
      </c>
      <c r="I837" s="987">
        <v>40.880000000000003</v>
      </c>
      <c r="J837" s="987">
        <v>136.26</v>
      </c>
      <c r="K837" s="989">
        <v>0</v>
      </c>
      <c r="L837" s="989">
        <v>0.3</v>
      </c>
      <c r="M837" s="986">
        <v>32</v>
      </c>
      <c r="N837" s="986">
        <v>0</v>
      </c>
      <c r="O837" s="986">
        <v>10</v>
      </c>
      <c r="P837" s="986"/>
      <c r="Q837" s="986">
        <v>1</v>
      </c>
      <c r="R837" s="986">
        <v>0</v>
      </c>
      <c r="S837" s="986">
        <v>1</v>
      </c>
      <c r="T837" s="986">
        <v>0</v>
      </c>
    </row>
    <row r="838" spans="1:20" outlineLevel="6">
      <c r="A838" s="936" t="s">
        <v>1242</v>
      </c>
      <c r="B838" s="936" t="s">
        <v>1057</v>
      </c>
      <c r="C838" s="936">
        <v>1</v>
      </c>
      <c r="D838" s="937">
        <v>46315</v>
      </c>
      <c r="E838" s="937">
        <v>46315</v>
      </c>
      <c r="F838" s="937">
        <v>46296</v>
      </c>
      <c r="G838" s="937"/>
      <c r="H838" s="938">
        <v>0</v>
      </c>
      <c r="I838" s="938">
        <v>40.880000000000003</v>
      </c>
      <c r="J838" s="938">
        <v>136.26</v>
      </c>
      <c r="K838" s="940">
        <v>0</v>
      </c>
      <c r="L838" s="940">
        <v>0.3</v>
      </c>
      <c r="M838" s="938">
        <v>32</v>
      </c>
      <c r="N838" s="936">
        <v>0</v>
      </c>
      <c r="O838" s="936">
        <v>10</v>
      </c>
      <c r="P838" s="938" t="s">
        <v>367</v>
      </c>
      <c r="Q838" s="936">
        <v>1</v>
      </c>
      <c r="R838" s="936">
        <v>0</v>
      </c>
      <c r="S838" s="936">
        <v>1</v>
      </c>
      <c r="T838" s="936">
        <v>0</v>
      </c>
    </row>
    <row r="839" spans="1:20" outlineLevel="5">
      <c r="A839" s="986" t="s">
        <v>1243</v>
      </c>
      <c r="B839" s="986"/>
      <c r="C839" s="986">
        <v>68</v>
      </c>
      <c r="D839" s="987">
        <v>46189</v>
      </c>
      <c r="E839" s="987">
        <v>46267</v>
      </c>
      <c r="F839" s="987">
        <v>46189</v>
      </c>
      <c r="G839" s="987"/>
      <c r="H839" s="988">
        <v>11290.02</v>
      </c>
      <c r="I839" s="988">
        <v>9032.02</v>
      </c>
      <c r="J839" s="988">
        <v>11290.02</v>
      </c>
      <c r="K839" s="989">
        <v>1</v>
      </c>
      <c r="L839" s="989">
        <v>0.8</v>
      </c>
      <c r="M839" s="988">
        <v>144</v>
      </c>
      <c r="N839" s="986">
        <v>144</v>
      </c>
      <c r="O839" s="986">
        <v>110</v>
      </c>
      <c r="P839" s="988"/>
      <c r="Q839" s="986">
        <v>3</v>
      </c>
      <c r="R839" s="986">
        <v>2</v>
      </c>
      <c r="S839" s="986">
        <v>1</v>
      </c>
      <c r="T839" s="986">
        <v>0</v>
      </c>
    </row>
    <row r="840" spans="1:20" outlineLevel="6">
      <c r="A840" s="936" t="s">
        <v>1244</v>
      </c>
      <c r="B840" s="936" t="s">
        <v>1245</v>
      </c>
      <c r="C840" s="936">
        <v>2</v>
      </c>
      <c r="D840" s="937">
        <v>46189</v>
      </c>
      <c r="E840" s="937">
        <v>46190</v>
      </c>
      <c r="F840" s="937">
        <v>46189</v>
      </c>
      <c r="G840" s="937">
        <v>46190</v>
      </c>
      <c r="H840" s="938">
        <v>3225.72</v>
      </c>
      <c r="I840" s="938">
        <v>3225.72</v>
      </c>
      <c r="J840" s="938">
        <v>3225.72</v>
      </c>
      <c r="K840" s="939">
        <v>1</v>
      </c>
      <c r="L840" s="939">
        <v>1</v>
      </c>
      <c r="M840" s="938">
        <v>48</v>
      </c>
      <c r="N840" s="936">
        <v>48</v>
      </c>
      <c r="O840" s="936">
        <v>48</v>
      </c>
      <c r="P840" s="938" t="s">
        <v>364</v>
      </c>
      <c r="Q840" s="936">
        <v>1</v>
      </c>
      <c r="R840" s="936">
        <v>1</v>
      </c>
      <c r="S840" s="936">
        <v>0</v>
      </c>
      <c r="T840" s="936">
        <v>0</v>
      </c>
    </row>
    <row r="841" spans="1:20" outlineLevel="6">
      <c r="A841" s="936" t="s">
        <v>1246</v>
      </c>
      <c r="B841" s="936" t="s">
        <v>1247</v>
      </c>
      <c r="C841" s="936">
        <v>2</v>
      </c>
      <c r="D841" s="937">
        <v>46189</v>
      </c>
      <c r="E841" s="937">
        <v>46190</v>
      </c>
      <c r="F841" s="937">
        <v>46189</v>
      </c>
      <c r="G841" s="937">
        <v>46190</v>
      </c>
      <c r="H841" s="938">
        <v>4838.58</v>
      </c>
      <c r="I841" s="938">
        <v>4838.58</v>
      </c>
      <c r="J841" s="938">
        <v>4838.58</v>
      </c>
      <c r="K841" s="939">
        <v>1</v>
      </c>
      <c r="L841" s="939">
        <v>1</v>
      </c>
      <c r="M841" s="936">
        <v>48</v>
      </c>
      <c r="N841" s="936">
        <v>48</v>
      </c>
      <c r="O841" s="936">
        <v>48</v>
      </c>
      <c r="P841" s="938" t="s">
        <v>364</v>
      </c>
      <c r="Q841" s="936">
        <v>1</v>
      </c>
      <c r="R841" s="936">
        <v>1</v>
      </c>
      <c r="S841" s="936">
        <v>0</v>
      </c>
      <c r="T841" s="936">
        <v>0</v>
      </c>
    </row>
    <row r="842" spans="1:20" outlineLevel="6">
      <c r="A842" s="1000" t="s">
        <v>1248</v>
      </c>
      <c r="B842" s="1000" t="s">
        <v>1249</v>
      </c>
      <c r="C842" s="1000">
        <v>2</v>
      </c>
      <c r="D842" s="1001">
        <v>46266</v>
      </c>
      <c r="E842" s="1001">
        <v>46267</v>
      </c>
      <c r="F842" s="1000">
        <v>46296</v>
      </c>
      <c r="G842" s="1001"/>
      <c r="H842" s="1001">
        <v>3225.72</v>
      </c>
      <c r="I842" s="1000">
        <v>967.72</v>
      </c>
      <c r="J842" s="1002">
        <v>3225.72</v>
      </c>
      <c r="K842" s="1004">
        <v>1</v>
      </c>
      <c r="L842" s="1004">
        <v>0.3</v>
      </c>
      <c r="M842" s="1002">
        <v>48</v>
      </c>
      <c r="N842" s="1000">
        <v>48</v>
      </c>
      <c r="O842" s="1000">
        <v>14</v>
      </c>
      <c r="P842" s="1002" t="s">
        <v>364</v>
      </c>
      <c r="Q842" s="1000">
        <v>1</v>
      </c>
      <c r="R842" s="1000">
        <v>0</v>
      </c>
      <c r="S842" s="1000">
        <v>1</v>
      </c>
      <c r="T842" s="1000">
        <v>0</v>
      </c>
    </row>
    <row r="843" spans="1:20" outlineLevel="5">
      <c r="A843" s="986" t="s">
        <v>1250</v>
      </c>
      <c r="B843" s="986"/>
      <c r="C843" s="986">
        <v>10</v>
      </c>
      <c r="D843" s="987">
        <v>46246</v>
      </c>
      <c r="E843" s="987">
        <v>46257</v>
      </c>
      <c r="F843" s="987">
        <v>46247</v>
      </c>
      <c r="G843" s="987"/>
      <c r="H843" s="988">
        <v>12127.2</v>
      </c>
      <c r="I843" s="988">
        <v>6747.84</v>
      </c>
      <c r="J843" s="988">
        <v>12127.2</v>
      </c>
      <c r="K843" s="989">
        <v>1</v>
      </c>
      <c r="L843" s="989">
        <v>0.55640000000000001</v>
      </c>
      <c r="M843" s="988">
        <v>96</v>
      </c>
      <c r="N843" s="986">
        <v>96</v>
      </c>
      <c r="O843" s="986">
        <v>62</v>
      </c>
      <c r="P843" s="988"/>
      <c r="Q843" s="986">
        <v>2</v>
      </c>
      <c r="R843" s="986">
        <v>1</v>
      </c>
      <c r="S843" s="986">
        <v>1</v>
      </c>
      <c r="T843" s="986">
        <v>0</v>
      </c>
    </row>
    <row r="844" spans="1:20" outlineLevel="6">
      <c r="A844" s="936" t="s">
        <v>1251</v>
      </c>
      <c r="B844" s="936" t="s">
        <v>1252</v>
      </c>
      <c r="C844" s="936">
        <v>7</v>
      </c>
      <c r="D844" s="937">
        <v>46246</v>
      </c>
      <c r="E844" s="937">
        <v>46253</v>
      </c>
      <c r="F844" s="937">
        <v>46247</v>
      </c>
      <c r="G844" s="937">
        <v>46254</v>
      </c>
      <c r="H844" s="937">
        <v>4442.3999999999996</v>
      </c>
      <c r="I844" s="937">
        <v>4442.3999999999996</v>
      </c>
      <c r="J844" s="938">
        <v>4442.3999999999996</v>
      </c>
      <c r="K844" s="939">
        <v>1</v>
      </c>
      <c r="L844" s="939">
        <v>1</v>
      </c>
      <c r="M844" s="936">
        <v>48</v>
      </c>
      <c r="N844" s="936">
        <v>48</v>
      </c>
      <c r="O844" s="936">
        <v>48</v>
      </c>
      <c r="P844" s="938" t="s">
        <v>364</v>
      </c>
      <c r="Q844" s="936">
        <v>1</v>
      </c>
      <c r="R844" s="936">
        <v>1</v>
      </c>
      <c r="S844" s="936">
        <v>0</v>
      </c>
      <c r="T844" s="936">
        <v>0</v>
      </c>
    </row>
    <row r="845" spans="1:20" outlineLevel="6">
      <c r="A845" s="1000" t="s">
        <v>1253</v>
      </c>
      <c r="B845" s="1000" t="s">
        <v>1254</v>
      </c>
      <c r="C845" s="1000">
        <v>3</v>
      </c>
      <c r="D845" s="1001">
        <v>46254</v>
      </c>
      <c r="E845" s="1001">
        <v>46257</v>
      </c>
      <c r="F845" s="1001">
        <v>46296</v>
      </c>
      <c r="G845" s="1001"/>
      <c r="H845" s="1002">
        <v>7684.8</v>
      </c>
      <c r="I845" s="1002">
        <v>2305.44</v>
      </c>
      <c r="J845" s="1002">
        <v>7684.8</v>
      </c>
      <c r="K845" s="1003">
        <v>1</v>
      </c>
      <c r="L845" s="1003">
        <v>0.3</v>
      </c>
      <c r="M845" s="1002">
        <v>48</v>
      </c>
      <c r="N845" s="1000">
        <v>48</v>
      </c>
      <c r="O845" s="1000">
        <v>14</v>
      </c>
      <c r="P845" s="1002" t="s">
        <v>364</v>
      </c>
      <c r="Q845" s="1000">
        <v>1</v>
      </c>
      <c r="R845" s="1000">
        <v>0</v>
      </c>
      <c r="S845" s="1000">
        <v>1</v>
      </c>
      <c r="T845" s="1000">
        <v>0</v>
      </c>
    </row>
    <row r="846" spans="1:20" outlineLevel="5">
      <c r="A846" s="986" t="s">
        <v>1255</v>
      </c>
      <c r="B846" s="986"/>
      <c r="C846" s="986">
        <v>66</v>
      </c>
      <c r="D846" s="987">
        <v>46189</v>
      </c>
      <c r="E846" s="987">
        <v>46265</v>
      </c>
      <c r="F846" s="987">
        <v>46189</v>
      </c>
      <c r="G846" s="987">
        <v>46272</v>
      </c>
      <c r="H846" s="988">
        <v>55926</v>
      </c>
      <c r="I846" s="988">
        <v>55926</v>
      </c>
      <c r="J846" s="988">
        <v>55926</v>
      </c>
      <c r="K846" s="989">
        <v>1</v>
      </c>
      <c r="L846" s="989">
        <v>1</v>
      </c>
      <c r="M846" s="988">
        <v>128</v>
      </c>
      <c r="N846" s="986">
        <v>128</v>
      </c>
      <c r="O846" s="986">
        <v>128</v>
      </c>
      <c r="P846" s="988"/>
      <c r="Q846" s="986">
        <v>3</v>
      </c>
      <c r="R846" s="986">
        <v>3</v>
      </c>
      <c r="S846" s="986">
        <v>0</v>
      </c>
      <c r="T846" s="986">
        <v>0</v>
      </c>
    </row>
    <row r="847" spans="1:20" outlineLevel="6">
      <c r="A847" s="936" t="s">
        <v>1256</v>
      </c>
      <c r="B847" s="936" t="s">
        <v>1257</v>
      </c>
      <c r="C847" s="936">
        <v>2</v>
      </c>
      <c r="D847" s="937">
        <v>46189</v>
      </c>
      <c r="E847" s="937">
        <v>46190</v>
      </c>
      <c r="F847" s="937">
        <v>46189</v>
      </c>
      <c r="G847" s="937">
        <v>46190</v>
      </c>
      <c r="H847" s="938">
        <v>5702.4</v>
      </c>
      <c r="I847" s="938">
        <v>5702.4</v>
      </c>
      <c r="J847" s="938">
        <v>5702.4</v>
      </c>
      <c r="K847" s="939">
        <v>1</v>
      </c>
      <c r="L847" s="939">
        <v>1</v>
      </c>
      <c r="M847" s="938">
        <v>48</v>
      </c>
      <c r="N847" s="936">
        <v>48</v>
      </c>
      <c r="O847" s="936">
        <v>48</v>
      </c>
      <c r="P847" s="938" t="s">
        <v>364</v>
      </c>
      <c r="Q847" s="936">
        <v>1</v>
      </c>
      <c r="R847" s="936">
        <v>1</v>
      </c>
      <c r="S847" s="936">
        <v>0</v>
      </c>
      <c r="T847" s="936">
        <v>0</v>
      </c>
    </row>
    <row r="848" spans="1:20" outlineLevel="6">
      <c r="A848" s="936" t="s">
        <v>1258</v>
      </c>
      <c r="B848" s="936" t="s">
        <v>1259</v>
      </c>
      <c r="C848" s="936">
        <v>2</v>
      </c>
      <c r="D848" s="937">
        <v>46258</v>
      </c>
      <c r="E848" s="937">
        <v>46259</v>
      </c>
      <c r="F848" s="937">
        <v>46225</v>
      </c>
      <c r="G848" s="937">
        <v>46234</v>
      </c>
      <c r="H848" s="937">
        <v>13857.6</v>
      </c>
      <c r="I848" s="938">
        <v>13857.6</v>
      </c>
      <c r="J848" s="938">
        <v>13857.6</v>
      </c>
      <c r="K848" s="939">
        <v>1</v>
      </c>
      <c r="L848" s="939">
        <v>1</v>
      </c>
      <c r="M848" s="938">
        <v>48</v>
      </c>
      <c r="N848" s="936">
        <v>48</v>
      </c>
      <c r="O848" s="936">
        <v>48</v>
      </c>
      <c r="P848" s="938" t="s">
        <v>364</v>
      </c>
      <c r="Q848" s="936">
        <v>1</v>
      </c>
      <c r="R848" s="936">
        <v>1</v>
      </c>
      <c r="S848" s="936">
        <v>0</v>
      </c>
      <c r="T848" s="936">
        <v>0</v>
      </c>
    </row>
    <row r="849" spans="1:20" outlineLevel="6">
      <c r="A849" s="1000" t="s">
        <v>1260</v>
      </c>
      <c r="B849" s="1000" t="s">
        <v>1261</v>
      </c>
      <c r="C849" s="1000">
        <v>3</v>
      </c>
      <c r="D849" s="1001">
        <v>46263</v>
      </c>
      <c r="E849" s="1001">
        <v>46265</v>
      </c>
      <c r="F849" s="1001">
        <v>46254</v>
      </c>
      <c r="G849" s="1001">
        <v>46272</v>
      </c>
      <c r="H849" s="1001">
        <v>36366</v>
      </c>
      <c r="I849" s="1002">
        <v>36366</v>
      </c>
      <c r="J849" s="1002">
        <v>36366</v>
      </c>
      <c r="K849" s="1004">
        <v>1</v>
      </c>
      <c r="L849" s="1004">
        <v>1</v>
      </c>
      <c r="M849" s="1002">
        <v>32</v>
      </c>
      <c r="N849" s="1000">
        <v>32</v>
      </c>
      <c r="O849" s="1000">
        <v>32</v>
      </c>
      <c r="P849" s="1002" t="s">
        <v>364</v>
      </c>
      <c r="Q849" s="1000">
        <v>1</v>
      </c>
      <c r="R849" s="1000">
        <v>1</v>
      </c>
      <c r="S849" s="1000">
        <v>0</v>
      </c>
      <c r="T849" s="1000">
        <v>0</v>
      </c>
    </row>
    <row r="850" spans="1:20" outlineLevel="4">
      <c r="A850" s="981" t="s">
        <v>1262</v>
      </c>
      <c r="B850" s="981"/>
      <c r="C850" s="981">
        <v>56</v>
      </c>
      <c r="D850" s="982">
        <v>46216</v>
      </c>
      <c r="E850" s="982">
        <v>46280</v>
      </c>
      <c r="F850" s="982">
        <v>46225</v>
      </c>
      <c r="G850" s="982">
        <v>46273</v>
      </c>
      <c r="H850" s="983">
        <v>18247.32</v>
      </c>
      <c r="I850" s="983">
        <v>18247.32</v>
      </c>
      <c r="J850" s="983">
        <v>18247.32</v>
      </c>
      <c r="K850" s="984">
        <v>1</v>
      </c>
      <c r="L850" s="984">
        <v>1</v>
      </c>
      <c r="M850" s="983">
        <v>208</v>
      </c>
      <c r="N850" s="981">
        <v>208</v>
      </c>
      <c r="O850" s="981">
        <v>208</v>
      </c>
      <c r="P850" s="983"/>
      <c r="Q850" s="981">
        <v>5</v>
      </c>
      <c r="R850" s="981">
        <v>5</v>
      </c>
      <c r="S850" s="981">
        <v>0</v>
      </c>
      <c r="T850" s="981">
        <v>0</v>
      </c>
    </row>
    <row r="851" spans="1:20" outlineLevel="5">
      <c r="A851" s="936" t="s">
        <v>1263</v>
      </c>
      <c r="B851" s="936" t="s">
        <v>1264</v>
      </c>
      <c r="C851" s="936">
        <v>8</v>
      </c>
      <c r="D851" s="937">
        <v>46216</v>
      </c>
      <c r="E851" s="937">
        <v>46224</v>
      </c>
      <c r="F851" s="937">
        <v>46225</v>
      </c>
      <c r="G851" s="937">
        <v>46226</v>
      </c>
      <c r="H851" s="938">
        <v>1983.6</v>
      </c>
      <c r="I851" s="938">
        <v>1983.6</v>
      </c>
      <c r="J851" s="938">
        <v>1983.6</v>
      </c>
      <c r="K851" s="939">
        <v>1</v>
      </c>
      <c r="L851" s="939">
        <v>1</v>
      </c>
      <c r="M851" s="936">
        <v>48</v>
      </c>
      <c r="N851" s="936">
        <v>48</v>
      </c>
      <c r="O851" s="936">
        <v>48</v>
      </c>
      <c r="P851" s="938" t="s">
        <v>364</v>
      </c>
      <c r="Q851" s="936">
        <v>1</v>
      </c>
      <c r="R851" s="936">
        <v>1</v>
      </c>
      <c r="S851" s="936">
        <v>0</v>
      </c>
      <c r="T851" s="936">
        <v>0</v>
      </c>
    </row>
    <row r="852" spans="1:20" outlineLevel="5">
      <c r="A852" s="936" t="s">
        <v>1271</v>
      </c>
      <c r="B852" s="936" t="s">
        <v>1272</v>
      </c>
      <c r="C852" s="936">
        <v>2</v>
      </c>
      <c r="D852" s="937">
        <v>46268</v>
      </c>
      <c r="E852" s="937">
        <v>46270</v>
      </c>
      <c r="F852" s="937">
        <v>46254</v>
      </c>
      <c r="G852" s="937">
        <v>46273</v>
      </c>
      <c r="H852" s="937">
        <v>7337.52</v>
      </c>
      <c r="I852" s="936">
        <v>7337.52</v>
      </c>
      <c r="J852" s="938">
        <v>7337.52</v>
      </c>
      <c r="K852" s="939">
        <v>1</v>
      </c>
      <c r="L852" s="939">
        <v>1</v>
      </c>
      <c r="M852" s="936">
        <v>40</v>
      </c>
      <c r="N852" s="936">
        <v>40</v>
      </c>
      <c r="O852" s="936">
        <v>40</v>
      </c>
      <c r="P852" s="938" t="s">
        <v>364</v>
      </c>
      <c r="Q852" s="936">
        <v>1</v>
      </c>
      <c r="R852" s="936">
        <v>1</v>
      </c>
      <c r="S852" s="936">
        <v>0</v>
      </c>
      <c r="T852" s="936">
        <v>0</v>
      </c>
    </row>
    <row r="853" spans="1:20" outlineLevel="5">
      <c r="A853" s="936" t="s">
        <v>1267</v>
      </c>
      <c r="B853" s="936" t="s">
        <v>1268</v>
      </c>
      <c r="C853" s="936">
        <v>3</v>
      </c>
      <c r="D853" s="937">
        <v>46271</v>
      </c>
      <c r="E853" s="937">
        <v>46273</v>
      </c>
      <c r="F853" s="937">
        <v>46254</v>
      </c>
      <c r="G853" s="937">
        <v>46273</v>
      </c>
      <c r="H853" s="937">
        <v>1983.6</v>
      </c>
      <c r="I853" s="938">
        <v>1983.6</v>
      </c>
      <c r="J853" s="938">
        <v>1983.6</v>
      </c>
      <c r="K853" s="939">
        <v>1</v>
      </c>
      <c r="L853" s="939">
        <v>1</v>
      </c>
      <c r="M853" s="938">
        <v>32</v>
      </c>
      <c r="N853" s="936">
        <v>32</v>
      </c>
      <c r="O853" s="936">
        <v>32</v>
      </c>
      <c r="P853" s="938" t="s">
        <v>364</v>
      </c>
      <c r="Q853" s="936">
        <v>1</v>
      </c>
      <c r="R853" s="936">
        <v>1</v>
      </c>
      <c r="S853" s="936">
        <v>0</v>
      </c>
      <c r="T853" s="936">
        <v>0</v>
      </c>
    </row>
    <row r="854" spans="1:20" outlineLevel="5">
      <c r="A854" s="936" t="s">
        <v>1269</v>
      </c>
      <c r="B854" s="936" t="s">
        <v>1270</v>
      </c>
      <c r="C854" s="936">
        <v>3</v>
      </c>
      <c r="D854" s="937">
        <v>46274</v>
      </c>
      <c r="E854" s="937">
        <v>46277</v>
      </c>
      <c r="F854" s="937">
        <v>46254</v>
      </c>
      <c r="G854" s="937">
        <v>46273</v>
      </c>
      <c r="H854" s="937">
        <v>4959</v>
      </c>
      <c r="I854" s="936">
        <v>4959</v>
      </c>
      <c r="J854" s="938">
        <v>4959</v>
      </c>
      <c r="K854" s="939">
        <v>1</v>
      </c>
      <c r="L854" s="939">
        <v>1</v>
      </c>
      <c r="M854" s="938">
        <v>40</v>
      </c>
      <c r="N854" s="936">
        <v>40</v>
      </c>
      <c r="O854" s="936">
        <v>40</v>
      </c>
      <c r="P854" s="938" t="s">
        <v>364</v>
      </c>
      <c r="Q854" s="936">
        <v>1</v>
      </c>
      <c r="R854" s="936">
        <v>1</v>
      </c>
      <c r="S854" s="936">
        <v>0</v>
      </c>
      <c r="T854" s="936">
        <v>0</v>
      </c>
    </row>
    <row r="855" spans="1:20" outlineLevel="5">
      <c r="A855" s="1000" t="s">
        <v>1265</v>
      </c>
      <c r="B855" s="1000" t="s">
        <v>1266</v>
      </c>
      <c r="C855" s="1000">
        <v>3</v>
      </c>
      <c r="D855" s="1001">
        <v>46278</v>
      </c>
      <c r="E855" s="1001">
        <v>46280</v>
      </c>
      <c r="F855" s="1001">
        <v>46254</v>
      </c>
      <c r="G855" s="1001">
        <v>46273</v>
      </c>
      <c r="H855" s="1002">
        <v>1983.6</v>
      </c>
      <c r="I855" s="1002">
        <v>1983.6</v>
      </c>
      <c r="J855" s="1002">
        <v>1983.6</v>
      </c>
      <c r="K855" s="1004">
        <v>1</v>
      </c>
      <c r="L855" s="1004">
        <v>1</v>
      </c>
      <c r="M855" s="1002">
        <v>48</v>
      </c>
      <c r="N855" s="1000">
        <v>48</v>
      </c>
      <c r="O855" s="1000">
        <v>48</v>
      </c>
      <c r="P855" s="1002" t="s">
        <v>364</v>
      </c>
      <c r="Q855" s="1000">
        <v>1</v>
      </c>
      <c r="R855" s="1000">
        <v>1</v>
      </c>
      <c r="S855" s="1000">
        <v>0</v>
      </c>
      <c r="T855" s="1000">
        <v>0</v>
      </c>
    </row>
    <row r="856" spans="1:20" outlineLevel="1">
      <c r="A856" s="955" t="s">
        <v>1273</v>
      </c>
      <c r="B856" s="955"/>
      <c r="C856" s="955">
        <v>174</v>
      </c>
      <c r="D856" s="956">
        <v>46165</v>
      </c>
      <c r="E856" s="956">
        <v>46372</v>
      </c>
      <c r="F856" s="956">
        <v>46164</v>
      </c>
      <c r="G856" s="956"/>
      <c r="H856" s="957">
        <v>52612.62</v>
      </c>
      <c r="I856" s="957">
        <v>324444.49</v>
      </c>
      <c r="J856" s="957">
        <v>1753754</v>
      </c>
      <c r="K856" s="958">
        <v>0.03</v>
      </c>
      <c r="L856" s="958">
        <v>0.185</v>
      </c>
      <c r="M856" s="957">
        <v>384</v>
      </c>
      <c r="N856" s="955">
        <v>11</v>
      </c>
      <c r="O856" s="955">
        <v>62</v>
      </c>
      <c r="P856" s="957"/>
      <c r="Q856" s="955">
        <v>7</v>
      </c>
      <c r="R856" s="955">
        <v>1</v>
      </c>
      <c r="S856" s="955">
        <v>2</v>
      </c>
      <c r="T856" s="955">
        <v>4</v>
      </c>
    </row>
    <row r="857" spans="1:20" outlineLevel="2">
      <c r="A857" s="936" t="s">
        <v>1274</v>
      </c>
      <c r="B857" s="936" t="s">
        <v>3262</v>
      </c>
      <c r="C857" s="936">
        <v>25</v>
      </c>
      <c r="D857" s="937">
        <v>46165</v>
      </c>
      <c r="E857" s="937">
        <v>46197</v>
      </c>
      <c r="F857" s="937">
        <v>46164</v>
      </c>
      <c r="G857" s="937">
        <v>46197</v>
      </c>
      <c r="H857" s="938">
        <v>52612.62</v>
      </c>
      <c r="I857" s="938">
        <v>52612.62</v>
      </c>
      <c r="J857" s="938">
        <v>52612.62</v>
      </c>
      <c r="K857" s="939">
        <v>1</v>
      </c>
      <c r="L857" s="939">
        <v>1</v>
      </c>
      <c r="M857" s="938">
        <v>11</v>
      </c>
      <c r="N857" s="936">
        <v>11</v>
      </c>
      <c r="O857" s="936">
        <v>11</v>
      </c>
      <c r="P857" s="938" t="s">
        <v>364</v>
      </c>
      <c r="Q857" s="936">
        <v>1</v>
      </c>
      <c r="R857" s="936">
        <v>1</v>
      </c>
      <c r="S857" s="936">
        <v>0</v>
      </c>
      <c r="T857" s="936">
        <v>0</v>
      </c>
    </row>
    <row r="858" spans="1:20" outlineLevel="2">
      <c r="A858" s="936" t="s">
        <v>1275</v>
      </c>
      <c r="B858" s="936" t="s">
        <v>1276</v>
      </c>
      <c r="C858" s="936">
        <v>15</v>
      </c>
      <c r="D858" s="937">
        <v>46341</v>
      </c>
      <c r="E858" s="937">
        <v>46358</v>
      </c>
      <c r="F858" s="937">
        <v>46288</v>
      </c>
      <c r="G858" s="937"/>
      <c r="H858" s="937">
        <v>0</v>
      </c>
      <c r="I858" s="938">
        <v>35075.08</v>
      </c>
      <c r="J858" s="938">
        <v>175375.4</v>
      </c>
      <c r="K858" s="939">
        <v>0</v>
      </c>
      <c r="L858" s="939">
        <v>0.2</v>
      </c>
      <c r="M858" s="936">
        <v>0</v>
      </c>
      <c r="N858" s="936">
        <v>0</v>
      </c>
      <c r="O858" s="936">
        <v>0</v>
      </c>
      <c r="P858" s="938" t="s">
        <v>367</v>
      </c>
      <c r="Q858" s="936">
        <v>1</v>
      </c>
      <c r="R858" s="936">
        <v>0</v>
      </c>
      <c r="S858" s="936">
        <v>1</v>
      </c>
      <c r="T858" s="936">
        <v>0</v>
      </c>
    </row>
    <row r="859" spans="1:20" outlineLevel="2">
      <c r="A859" s="936" t="s">
        <v>3263</v>
      </c>
      <c r="B859" s="936" t="s">
        <v>3264</v>
      </c>
      <c r="C859" s="936">
        <v>11</v>
      </c>
      <c r="D859" s="937">
        <v>46341</v>
      </c>
      <c r="E859" s="937">
        <v>46352</v>
      </c>
      <c r="F859" s="936">
        <v>46240</v>
      </c>
      <c r="G859" s="937"/>
      <c r="H859" s="937">
        <v>0</v>
      </c>
      <c r="I859" s="937">
        <v>236756.79</v>
      </c>
      <c r="J859" s="938">
        <v>473513.58</v>
      </c>
      <c r="K859" s="939">
        <v>0</v>
      </c>
      <c r="L859" s="939">
        <v>0.5</v>
      </c>
      <c r="M859" s="936">
        <v>101</v>
      </c>
      <c r="N859" s="936">
        <v>0</v>
      </c>
      <c r="O859" s="936">
        <v>50</v>
      </c>
      <c r="P859" s="938" t="s">
        <v>367</v>
      </c>
      <c r="Q859" s="936">
        <v>1</v>
      </c>
      <c r="R859" s="936">
        <v>0</v>
      </c>
      <c r="S859" s="936">
        <v>1</v>
      </c>
      <c r="T859" s="936">
        <v>0</v>
      </c>
    </row>
    <row r="860" spans="1:20" outlineLevel="2">
      <c r="A860" s="936" t="s">
        <v>1277</v>
      </c>
      <c r="B860" s="936" t="s">
        <v>1278</v>
      </c>
      <c r="C860" s="936">
        <v>3</v>
      </c>
      <c r="D860" s="937">
        <v>46354</v>
      </c>
      <c r="E860" s="937">
        <v>46356</v>
      </c>
      <c r="F860" s="936"/>
      <c r="G860" s="937"/>
      <c r="H860" s="937">
        <v>0</v>
      </c>
      <c r="I860" s="937">
        <v>0</v>
      </c>
      <c r="J860" s="938">
        <v>350750.8</v>
      </c>
      <c r="K860" s="939">
        <v>0</v>
      </c>
      <c r="L860" s="939">
        <v>0</v>
      </c>
      <c r="M860" s="936">
        <v>136</v>
      </c>
      <c r="N860" s="936">
        <v>0</v>
      </c>
      <c r="O860" s="936">
        <v>0</v>
      </c>
      <c r="P860" s="938" t="s">
        <v>367</v>
      </c>
      <c r="Q860" s="936">
        <v>1</v>
      </c>
      <c r="R860" s="936">
        <v>0</v>
      </c>
      <c r="S860" s="936">
        <v>0</v>
      </c>
      <c r="T860" s="936">
        <v>1</v>
      </c>
    </row>
    <row r="861" spans="1:20" outlineLevel="2">
      <c r="A861" s="936" t="s">
        <v>1279</v>
      </c>
      <c r="B861" s="936" t="s">
        <v>1280</v>
      </c>
      <c r="C861" s="936">
        <v>10</v>
      </c>
      <c r="D861" s="937">
        <v>46357</v>
      </c>
      <c r="E861" s="937">
        <v>46368</v>
      </c>
      <c r="F861" s="936"/>
      <c r="G861" s="937"/>
      <c r="H861" s="937">
        <v>0</v>
      </c>
      <c r="I861" s="937">
        <v>0</v>
      </c>
      <c r="J861" s="938">
        <v>350750.8</v>
      </c>
      <c r="K861" s="939">
        <v>0</v>
      </c>
      <c r="L861" s="939">
        <v>0</v>
      </c>
      <c r="M861" s="936">
        <v>136</v>
      </c>
      <c r="N861" s="936">
        <v>0</v>
      </c>
      <c r="O861" s="936">
        <v>0</v>
      </c>
      <c r="P861" s="938" t="s">
        <v>367</v>
      </c>
      <c r="Q861" s="936">
        <v>1</v>
      </c>
      <c r="R861" s="936">
        <v>0</v>
      </c>
      <c r="S861" s="936">
        <v>0</v>
      </c>
      <c r="T861" s="936">
        <v>1</v>
      </c>
    </row>
    <row r="862" spans="1:20" outlineLevel="2">
      <c r="A862" s="936" t="s">
        <v>1281</v>
      </c>
      <c r="B862" s="936" t="s">
        <v>1282</v>
      </c>
      <c r="C862" s="936">
        <v>3</v>
      </c>
      <c r="D862" s="937">
        <v>46369</v>
      </c>
      <c r="E862" s="937">
        <v>46371</v>
      </c>
      <c r="F862" s="936"/>
      <c r="G862" s="937"/>
      <c r="H862" s="937">
        <v>0</v>
      </c>
      <c r="I862" s="937">
        <v>0</v>
      </c>
      <c r="J862" s="938">
        <v>175375.4</v>
      </c>
      <c r="K862" s="939">
        <v>0</v>
      </c>
      <c r="L862" s="939">
        <v>0</v>
      </c>
      <c r="M862" s="936">
        <v>0</v>
      </c>
      <c r="N862" s="936">
        <v>0</v>
      </c>
      <c r="O862" s="936">
        <v>0</v>
      </c>
      <c r="P862" s="938" t="s">
        <v>367</v>
      </c>
      <c r="Q862" s="936">
        <v>1</v>
      </c>
      <c r="R862" s="936">
        <v>0</v>
      </c>
      <c r="S862" s="936">
        <v>0</v>
      </c>
      <c r="T862" s="936">
        <v>1</v>
      </c>
    </row>
    <row r="863" spans="1:20" outlineLevel="2">
      <c r="A863" s="1000" t="s">
        <v>1283</v>
      </c>
      <c r="B863" s="1000" t="s">
        <v>1284</v>
      </c>
      <c r="C863" s="1000">
        <v>1</v>
      </c>
      <c r="D863" s="1001">
        <v>46372</v>
      </c>
      <c r="E863" s="1001">
        <v>46372</v>
      </c>
      <c r="F863" s="1001"/>
      <c r="G863" s="1001"/>
      <c r="H863" s="1002">
        <v>0</v>
      </c>
      <c r="I863" s="1002">
        <v>0</v>
      </c>
      <c r="J863" s="1002">
        <v>175375.4</v>
      </c>
      <c r="K863" s="1003">
        <v>0</v>
      </c>
      <c r="L863" s="1003">
        <v>0</v>
      </c>
      <c r="M863" s="1002">
        <v>0</v>
      </c>
      <c r="N863" s="1000">
        <v>0</v>
      </c>
      <c r="O863" s="1000">
        <v>0</v>
      </c>
      <c r="P863" s="1002" t="s">
        <v>367</v>
      </c>
      <c r="Q863" s="1000">
        <v>1</v>
      </c>
      <c r="R863" s="1000">
        <v>0</v>
      </c>
      <c r="S863" s="1000">
        <v>0</v>
      </c>
      <c r="T863" s="1000">
        <v>1</v>
      </c>
    </row>
    <row r="864" spans="1:20">
      <c r="A864" s="945" t="s">
        <v>1285</v>
      </c>
      <c r="B864" s="945"/>
      <c r="C864" s="945">
        <v>249</v>
      </c>
      <c r="D864" s="946">
        <v>46070</v>
      </c>
      <c r="E864" s="946">
        <v>46372</v>
      </c>
      <c r="F864" s="946">
        <v>46070</v>
      </c>
      <c r="G864" s="946"/>
      <c r="H864" s="947">
        <v>5566215.1500000004</v>
      </c>
      <c r="I864" s="947">
        <v>5267934.8</v>
      </c>
      <c r="J864" s="947">
        <v>6814652</v>
      </c>
      <c r="K864" s="949">
        <v>0.81679999999999997</v>
      </c>
      <c r="L864" s="949">
        <v>0.77300000000000002</v>
      </c>
      <c r="M864" s="945">
        <v>6348</v>
      </c>
      <c r="N864" s="945">
        <v>5198</v>
      </c>
      <c r="O864" s="945">
        <v>4187</v>
      </c>
      <c r="P864" s="945"/>
      <c r="Q864" s="945">
        <v>581</v>
      </c>
      <c r="R864" s="945">
        <v>479</v>
      </c>
      <c r="S864" s="945">
        <v>61</v>
      </c>
      <c r="T864" s="945">
        <v>41</v>
      </c>
    </row>
    <row r="865" spans="1:20" outlineLevel="1">
      <c r="A865" s="950" t="s">
        <v>383</v>
      </c>
      <c r="B865" s="950"/>
      <c r="C865" s="950">
        <v>29</v>
      </c>
      <c r="D865" s="951">
        <v>46070</v>
      </c>
      <c r="E865" s="951">
        <v>46110</v>
      </c>
      <c r="F865" s="951">
        <v>46070</v>
      </c>
      <c r="G865" s="951">
        <v>46109</v>
      </c>
      <c r="H865" s="951">
        <v>0</v>
      </c>
      <c r="I865" s="950">
        <v>0</v>
      </c>
      <c r="J865" s="950">
        <v>0</v>
      </c>
      <c r="K865" s="953">
        <v>0</v>
      </c>
      <c r="L865" s="953">
        <v>0</v>
      </c>
      <c r="M865" s="950">
        <v>0</v>
      </c>
      <c r="N865" s="950">
        <v>0</v>
      </c>
      <c r="O865" s="950">
        <v>0</v>
      </c>
      <c r="P865" s="950"/>
      <c r="Q865" s="950">
        <v>9</v>
      </c>
      <c r="R865" s="950">
        <v>9</v>
      </c>
      <c r="S865" s="950">
        <v>0</v>
      </c>
      <c r="T865" s="950">
        <v>0</v>
      </c>
    </row>
    <row r="866" spans="1:20" outlineLevel="2">
      <c r="A866" s="964" t="s">
        <v>384</v>
      </c>
      <c r="B866" s="964"/>
      <c r="C866" s="964">
        <v>28</v>
      </c>
      <c r="D866" s="965">
        <v>46070</v>
      </c>
      <c r="E866" s="965">
        <v>46109</v>
      </c>
      <c r="F866" s="965">
        <v>46070</v>
      </c>
      <c r="G866" s="965">
        <v>46108</v>
      </c>
      <c r="H866" s="965">
        <v>0</v>
      </c>
      <c r="I866" s="964">
        <v>0</v>
      </c>
      <c r="J866" s="964">
        <v>0</v>
      </c>
      <c r="K866" s="966">
        <v>0</v>
      </c>
      <c r="L866" s="966">
        <v>0</v>
      </c>
      <c r="M866" s="964">
        <v>0</v>
      </c>
      <c r="N866" s="964">
        <v>0</v>
      </c>
      <c r="O866" s="964">
        <v>0</v>
      </c>
      <c r="P866" s="964"/>
      <c r="Q866" s="964">
        <v>4</v>
      </c>
      <c r="R866" s="964">
        <v>4</v>
      </c>
      <c r="S866" s="964">
        <v>0</v>
      </c>
      <c r="T866" s="964">
        <v>0</v>
      </c>
    </row>
    <row r="867" spans="1:20" outlineLevel="3">
      <c r="A867" s="936" t="s">
        <v>1286</v>
      </c>
      <c r="B867" s="936" t="s">
        <v>386</v>
      </c>
      <c r="C867" s="936">
        <v>28</v>
      </c>
      <c r="D867" s="937">
        <v>46070</v>
      </c>
      <c r="E867" s="937">
        <v>46109</v>
      </c>
      <c r="F867" s="937">
        <v>46070</v>
      </c>
      <c r="G867" s="937">
        <v>46108</v>
      </c>
      <c r="H867" s="937">
        <v>0</v>
      </c>
      <c r="I867" s="936">
        <v>0</v>
      </c>
      <c r="J867" s="936">
        <v>0</v>
      </c>
      <c r="K867" s="939">
        <v>1</v>
      </c>
      <c r="L867" s="939">
        <v>1</v>
      </c>
      <c r="M867" s="936">
        <v>0</v>
      </c>
      <c r="N867" s="936">
        <v>0</v>
      </c>
      <c r="O867" s="936">
        <v>0</v>
      </c>
      <c r="P867" s="936" t="s">
        <v>364</v>
      </c>
      <c r="Q867" s="936">
        <v>1</v>
      </c>
      <c r="R867" s="936">
        <v>1</v>
      </c>
      <c r="S867" s="936">
        <v>0</v>
      </c>
      <c r="T867" s="936">
        <v>0</v>
      </c>
    </row>
    <row r="868" spans="1:20" outlineLevel="3">
      <c r="A868" s="936" t="s">
        <v>1287</v>
      </c>
      <c r="B868" s="936" t="s">
        <v>388</v>
      </c>
      <c r="C868" s="936">
        <v>21</v>
      </c>
      <c r="D868" s="937">
        <v>46079</v>
      </c>
      <c r="E868" s="937">
        <v>46109</v>
      </c>
      <c r="F868" s="937">
        <v>46079</v>
      </c>
      <c r="G868" s="937">
        <v>46108</v>
      </c>
      <c r="H868" s="937">
        <v>0</v>
      </c>
      <c r="I868" s="936">
        <v>0</v>
      </c>
      <c r="J868" s="936">
        <v>0</v>
      </c>
      <c r="K868" s="939">
        <v>1</v>
      </c>
      <c r="L868" s="939">
        <v>1</v>
      </c>
      <c r="M868" s="936">
        <v>0</v>
      </c>
      <c r="N868" s="936">
        <v>0</v>
      </c>
      <c r="O868" s="936">
        <v>0</v>
      </c>
      <c r="P868" s="936" t="s">
        <v>364</v>
      </c>
      <c r="Q868" s="936">
        <v>1</v>
      </c>
      <c r="R868" s="936">
        <v>1</v>
      </c>
      <c r="S868" s="936">
        <v>0</v>
      </c>
      <c r="T868" s="936">
        <v>0</v>
      </c>
    </row>
    <row r="869" spans="1:20" outlineLevel="3">
      <c r="A869" s="936" t="s">
        <v>1288</v>
      </c>
      <c r="B869" s="936" t="s">
        <v>390</v>
      </c>
      <c r="C869" s="936">
        <v>21</v>
      </c>
      <c r="D869" s="937">
        <v>46079</v>
      </c>
      <c r="E869" s="937">
        <v>46109</v>
      </c>
      <c r="F869" s="937">
        <v>46079</v>
      </c>
      <c r="G869" s="937">
        <v>46108</v>
      </c>
      <c r="H869" s="937">
        <v>0</v>
      </c>
      <c r="I869" s="936">
        <v>0</v>
      </c>
      <c r="J869" s="936">
        <v>0</v>
      </c>
      <c r="K869" s="939">
        <v>1</v>
      </c>
      <c r="L869" s="939">
        <v>1</v>
      </c>
      <c r="M869" s="936">
        <v>0</v>
      </c>
      <c r="N869" s="936">
        <v>0</v>
      </c>
      <c r="O869" s="936">
        <v>0</v>
      </c>
      <c r="P869" s="936" t="s">
        <v>364</v>
      </c>
      <c r="Q869" s="936">
        <v>1</v>
      </c>
      <c r="R869" s="936">
        <v>1</v>
      </c>
      <c r="S869" s="936">
        <v>0</v>
      </c>
      <c r="T869" s="936">
        <v>0</v>
      </c>
    </row>
    <row r="870" spans="1:20" outlineLevel="3">
      <c r="A870" s="1000" t="s">
        <v>1289</v>
      </c>
      <c r="B870" s="1000" t="s">
        <v>392</v>
      </c>
      <c r="C870" s="1000">
        <v>13</v>
      </c>
      <c r="D870" s="1001">
        <v>46089</v>
      </c>
      <c r="E870" s="1001">
        <v>46109</v>
      </c>
      <c r="F870" s="1001">
        <v>46089</v>
      </c>
      <c r="G870" s="1001">
        <v>46108</v>
      </c>
      <c r="H870" s="1001">
        <v>0</v>
      </c>
      <c r="I870" s="1000">
        <v>0</v>
      </c>
      <c r="J870" s="1000">
        <v>0</v>
      </c>
      <c r="K870" s="1004">
        <v>1</v>
      </c>
      <c r="L870" s="1004">
        <v>1</v>
      </c>
      <c r="M870" s="1000">
        <v>0</v>
      </c>
      <c r="N870" s="1000">
        <v>0</v>
      </c>
      <c r="O870" s="1000">
        <v>0</v>
      </c>
      <c r="P870" s="1000" t="s">
        <v>364</v>
      </c>
      <c r="Q870" s="1000">
        <v>1</v>
      </c>
      <c r="R870" s="1000">
        <v>1</v>
      </c>
      <c r="S870" s="1000">
        <v>0</v>
      </c>
      <c r="T870" s="1000">
        <v>0</v>
      </c>
    </row>
    <row r="871" spans="1:20" outlineLevel="2">
      <c r="A871" s="964" t="s">
        <v>393</v>
      </c>
      <c r="B871" s="964"/>
      <c r="C871" s="964">
        <v>29</v>
      </c>
      <c r="D871" s="965">
        <v>46070</v>
      </c>
      <c r="E871" s="965">
        <v>46110</v>
      </c>
      <c r="F871" s="965">
        <v>46070</v>
      </c>
      <c r="G871" s="965">
        <v>46109</v>
      </c>
      <c r="H871" s="965">
        <v>0</v>
      </c>
      <c r="I871" s="964">
        <v>0</v>
      </c>
      <c r="J871" s="964">
        <v>0</v>
      </c>
      <c r="K871" s="966">
        <v>0</v>
      </c>
      <c r="L871" s="966">
        <v>0</v>
      </c>
      <c r="M871" s="964">
        <v>0</v>
      </c>
      <c r="N871" s="964">
        <v>0</v>
      </c>
      <c r="O871" s="964">
        <v>0</v>
      </c>
      <c r="P871" s="964"/>
      <c r="Q871" s="964">
        <v>5</v>
      </c>
      <c r="R871" s="964">
        <v>5</v>
      </c>
      <c r="S871" s="964">
        <v>0</v>
      </c>
      <c r="T871" s="964">
        <v>0</v>
      </c>
    </row>
    <row r="872" spans="1:20" outlineLevel="3">
      <c r="A872" s="936" t="s">
        <v>1290</v>
      </c>
      <c r="B872" s="936" t="s">
        <v>386</v>
      </c>
      <c r="C872" s="936">
        <v>29</v>
      </c>
      <c r="D872" s="937">
        <v>46070</v>
      </c>
      <c r="E872" s="937">
        <v>46110</v>
      </c>
      <c r="F872" s="937">
        <v>46070</v>
      </c>
      <c r="G872" s="937">
        <v>46109</v>
      </c>
      <c r="H872" s="937">
        <v>0</v>
      </c>
      <c r="I872" s="936">
        <v>0</v>
      </c>
      <c r="J872" s="936">
        <v>0</v>
      </c>
      <c r="K872" s="939">
        <v>1</v>
      </c>
      <c r="L872" s="939">
        <v>1</v>
      </c>
      <c r="M872" s="936">
        <v>0</v>
      </c>
      <c r="N872" s="936">
        <v>0</v>
      </c>
      <c r="O872" s="936">
        <v>0</v>
      </c>
      <c r="P872" s="936" t="s">
        <v>364</v>
      </c>
      <c r="Q872" s="936">
        <v>1</v>
      </c>
      <c r="R872" s="936">
        <v>1</v>
      </c>
      <c r="S872" s="936">
        <v>0</v>
      </c>
      <c r="T872" s="936">
        <v>0</v>
      </c>
    </row>
    <row r="873" spans="1:20" outlineLevel="3">
      <c r="A873" s="936" t="s">
        <v>1291</v>
      </c>
      <c r="B873" s="936" t="s">
        <v>388</v>
      </c>
      <c r="C873" s="936">
        <v>23</v>
      </c>
      <c r="D873" s="937">
        <v>46078</v>
      </c>
      <c r="E873" s="937">
        <v>46110</v>
      </c>
      <c r="F873" s="937">
        <v>46078</v>
      </c>
      <c r="G873" s="937">
        <v>46109</v>
      </c>
      <c r="H873" s="937">
        <v>0</v>
      </c>
      <c r="I873" s="936">
        <v>0</v>
      </c>
      <c r="J873" s="936">
        <v>0</v>
      </c>
      <c r="K873" s="939">
        <v>1</v>
      </c>
      <c r="L873" s="939">
        <v>1</v>
      </c>
      <c r="M873" s="936">
        <v>0</v>
      </c>
      <c r="N873" s="936">
        <v>0</v>
      </c>
      <c r="O873" s="936">
        <v>0</v>
      </c>
      <c r="P873" s="936" t="s">
        <v>364</v>
      </c>
      <c r="Q873" s="936">
        <v>1</v>
      </c>
      <c r="R873" s="936">
        <v>1</v>
      </c>
      <c r="S873" s="936">
        <v>0</v>
      </c>
      <c r="T873" s="936">
        <v>0</v>
      </c>
    </row>
    <row r="874" spans="1:20" outlineLevel="3">
      <c r="A874" s="936" t="s">
        <v>1292</v>
      </c>
      <c r="B874" s="936" t="s">
        <v>390</v>
      </c>
      <c r="C874" s="936">
        <v>23</v>
      </c>
      <c r="D874" s="937">
        <v>46078</v>
      </c>
      <c r="E874" s="937">
        <v>46110</v>
      </c>
      <c r="F874" s="937">
        <v>46078</v>
      </c>
      <c r="G874" s="937">
        <v>46109</v>
      </c>
      <c r="H874" s="937">
        <v>0</v>
      </c>
      <c r="I874" s="936">
        <v>0</v>
      </c>
      <c r="J874" s="936">
        <v>0</v>
      </c>
      <c r="K874" s="939">
        <v>1</v>
      </c>
      <c r="L874" s="939">
        <v>1</v>
      </c>
      <c r="M874" s="936">
        <v>0</v>
      </c>
      <c r="N874" s="936">
        <v>0</v>
      </c>
      <c r="O874" s="936">
        <v>0</v>
      </c>
      <c r="P874" s="936" t="s">
        <v>364</v>
      </c>
      <c r="Q874" s="936">
        <v>1</v>
      </c>
      <c r="R874" s="936">
        <v>1</v>
      </c>
      <c r="S874" s="936">
        <v>0</v>
      </c>
      <c r="T874" s="936">
        <v>0</v>
      </c>
    </row>
    <row r="875" spans="1:20" outlineLevel="3">
      <c r="A875" s="936" t="s">
        <v>1293</v>
      </c>
      <c r="B875" s="936" t="s">
        <v>392</v>
      </c>
      <c r="C875" s="936">
        <v>17</v>
      </c>
      <c r="D875" s="937">
        <v>46085</v>
      </c>
      <c r="E875" s="937">
        <v>46110</v>
      </c>
      <c r="F875" s="937">
        <v>46085</v>
      </c>
      <c r="G875" s="937">
        <v>46109</v>
      </c>
      <c r="H875" s="937">
        <v>0</v>
      </c>
      <c r="I875" s="936">
        <v>0</v>
      </c>
      <c r="J875" s="936">
        <v>0</v>
      </c>
      <c r="K875" s="939">
        <v>1</v>
      </c>
      <c r="L875" s="939">
        <v>1</v>
      </c>
      <c r="M875" s="936">
        <v>0</v>
      </c>
      <c r="N875" s="936">
        <v>0</v>
      </c>
      <c r="O875" s="936">
        <v>0</v>
      </c>
      <c r="P875" s="936" t="s">
        <v>364</v>
      </c>
      <c r="Q875" s="936">
        <v>1</v>
      </c>
      <c r="R875" s="936">
        <v>1</v>
      </c>
      <c r="S875" s="936">
        <v>0</v>
      </c>
      <c r="T875" s="936">
        <v>0</v>
      </c>
    </row>
    <row r="876" spans="1:20" outlineLevel="3">
      <c r="A876" s="1000" t="s">
        <v>1294</v>
      </c>
      <c r="B876" s="1000" t="s">
        <v>399</v>
      </c>
      <c r="C876" s="1000">
        <v>10</v>
      </c>
      <c r="D876" s="1001">
        <v>46093</v>
      </c>
      <c r="E876" s="1001">
        <v>46110</v>
      </c>
      <c r="F876" s="1001">
        <v>46093</v>
      </c>
      <c r="G876" s="1001">
        <v>46109</v>
      </c>
      <c r="H876" s="1001">
        <v>0</v>
      </c>
      <c r="I876" s="1000">
        <v>0</v>
      </c>
      <c r="J876" s="1000">
        <v>0</v>
      </c>
      <c r="K876" s="1004">
        <v>1</v>
      </c>
      <c r="L876" s="1004">
        <v>1</v>
      </c>
      <c r="M876" s="1000">
        <v>0</v>
      </c>
      <c r="N876" s="1000">
        <v>0</v>
      </c>
      <c r="O876" s="1000">
        <v>0</v>
      </c>
      <c r="P876" s="1000" t="s">
        <v>364</v>
      </c>
      <c r="Q876" s="1000">
        <v>1</v>
      </c>
      <c r="R876" s="1000">
        <v>1</v>
      </c>
      <c r="S876" s="1000">
        <v>0</v>
      </c>
      <c r="T876" s="1000">
        <v>0</v>
      </c>
    </row>
    <row r="877" spans="1:20" outlineLevel="1">
      <c r="A877" s="955" t="s">
        <v>400</v>
      </c>
      <c r="B877" s="955"/>
      <c r="C877" s="955">
        <v>51</v>
      </c>
      <c r="D877" s="956">
        <v>46070</v>
      </c>
      <c r="E877" s="956">
        <v>46135</v>
      </c>
      <c r="F877" s="956">
        <v>46070</v>
      </c>
      <c r="G877" s="956">
        <v>46134</v>
      </c>
      <c r="H877" s="956">
        <v>0</v>
      </c>
      <c r="I877" s="955">
        <v>0</v>
      </c>
      <c r="J877" s="955">
        <v>0</v>
      </c>
      <c r="K877" s="958">
        <v>0</v>
      </c>
      <c r="L877" s="958">
        <v>0</v>
      </c>
      <c r="M877" s="955">
        <v>0</v>
      </c>
      <c r="N877" s="955">
        <v>0</v>
      </c>
      <c r="O877" s="955">
        <v>0</v>
      </c>
      <c r="P877" s="955"/>
      <c r="Q877" s="955">
        <v>4</v>
      </c>
      <c r="R877" s="955">
        <v>4</v>
      </c>
      <c r="S877" s="955">
        <v>0</v>
      </c>
      <c r="T877" s="955">
        <v>0</v>
      </c>
    </row>
    <row r="878" spans="1:20" outlineLevel="2">
      <c r="A878" s="936" t="s">
        <v>1296</v>
      </c>
      <c r="B878" s="936" t="s">
        <v>404</v>
      </c>
      <c r="C878" s="936">
        <v>51</v>
      </c>
      <c r="D878" s="937">
        <v>46070</v>
      </c>
      <c r="E878" s="937">
        <v>46135</v>
      </c>
      <c r="F878" s="937">
        <v>46070</v>
      </c>
      <c r="G878" s="937">
        <v>46134</v>
      </c>
      <c r="H878" s="937">
        <v>0</v>
      </c>
      <c r="I878" s="936">
        <v>0</v>
      </c>
      <c r="J878" s="936">
        <v>0</v>
      </c>
      <c r="K878" s="939">
        <v>1</v>
      </c>
      <c r="L878" s="939">
        <v>1</v>
      </c>
      <c r="M878" s="936">
        <v>0</v>
      </c>
      <c r="N878" s="936">
        <v>0</v>
      </c>
      <c r="O878" s="936">
        <v>0</v>
      </c>
      <c r="P878" s="936" t="s">
        <v>364</v>
      </c>
      <c r="Q878" s="936">
        <v>1</v>
      </c>
      <c r="R878" s="936">
        <v>1</v>
      </c>
      <c r="S878" s="936">
        <v>0</v>
      </c>
      <c r="T878" s="936">
        <v>0</v>
      </c>
    </row>
    <row r="879" spans="1:20" outlineLevel="2">
      <c r="A879" s="936" t="s">
        <v>1297</v>
      </c>
      <c r="B879" s="936" t="s">
        <v>406</v>
      </c>
      <c r="C879" s="936">
        <v>51</v>
      </c>
      <c r="D879" s="937">
        <v>46070</v>
      </c>
      <c r="E879" s="937">
        <v>46135</v>
      </c>
      <c r="F879" s="937">
        <v>46070</v>
      </c>
      <c r="G879" s="937">
        <v>46134</v>
      </c>
      <c r="H879" s="937">
        <v>0</v>
      </c>
      <c r="I879" s="936">
        <v>0</v>
      </c>
      <c r="J879" s="936">
        <v>0</v>
      </c>
      <c r="K879" s="939">
        <v>1</v>
      </c>
      <c r="L879" s="939">
        <v>1</v>
      </c>
      <c r="M879" s="936">
        <v>0</v>
      </c>
      <c r="N879" s="936">
        <v>0</v>
      </c>
      <c r="O879" s="936">
        <v>0</v>
      </c>
      <c r="P879" s="936" t="s">
        <v>364</v>
      </c>
      <c r="Q879" s="936">
        <v>1</v>
      </c>
      <c r="R879" s="936">
        <v>1</v>
      </c>
      <c r="S879" s="936">
        <v>0</v>
      </c>
      <c r="T879" s="936">
        <v>0</v>
      </c>
    </row>
    <row r="880" spans="1:20" outlineLevel="2">
      <c r="A880" s="936" t="s">
        <v>1298</v>
      </c>
      <c r="B880" s="936" t="s">
        <v>408</v>
      </c>
      <c r="C880" s="936">
        <v>6</v>
      </c>
      <c r="D880" s="937">
        <v>46081</v>
      </c>
      <c r="E880" s="937">
        <v>46088</v>
      </c>
      <c r="F880" s="937">
        <v>46081</v>
      </c>
      <c r="G880" s="937">
        <v>46086</v>
      </c>
      <c r="H880" s="937">
        <v>0</v>
      </c>
      <c r="I880" s="936">
        <v>0</v>
      </c>
      <c r="J880" s="936">
        <v>0</v>
      </c>
      <c r="K880" s="939">
        <v>1</v>
      </c>
      <c r="L880" s="939">
        <v>1</v>
      </c>
      <c r="M880" s="936">
        <v>0</v>
      </c>
      <c r="N880" s="936">
        <v>0</v>
      </c>
      <c r="O880" s="936">
        <v>0</v>
      </c>
      <c r="P880" s="936" t="s">
        <v>364</v>
      </c>
      <c r="Q880" s="936">
        <v>1</v>
      </c>
      <c r="R880" s="936">
        <v>1</v>
      </c>
      <c r="S880" s="936">
        <v>0</v>
      </c>
      <c r="T880" s="936">
        <v>0</v>
      </c>
    </row>
    <row r="881" spans="1:20" outlineLevel="2">
      <c r="A881" s="1000" t="s">
        <v>1295</v>
      </c>
      <c r="B881" s="1000" t="s">
        <v>402</v>
      </c>
      <c r="C881" s="1000">
        <v>16</v>
      </c>
      <c r="D881" s="1001">
        <v>46093</v>
      </c>
      <c r="E881" s="1001">
        <v>46117</v>
      </c>
      <c r="F881" s="1001">
        <v>46093</v>
      </c>
      <c r="G881" s="1001">
        <v>46116</v>
      </c>
      <c r="H881" s="1002">
        <v>0</v>
      </c>
      <c r="I881" s="1002">
        <v>0</v>
      </c>
      <c r="J881" s="1002">
        <v>0</v>
      </c>
      <c r="K881" s="1003">
        <v>1</v>
      </c>
      <c r="L881" s="1003">
        <v>1</v>
      </c>
      <c r="M881" s="1002">
        <v>0</v>
      </c>
      <c r="N881" s="1000">
        <v>0</v>
      </c>
      <c r="O881" s="1000">
        <v>0</v>
      </c>
      <c r="P881" s="1002" t="s">
        <v>364</v>
      </c>
      <c r="Q881" s="1000">
        <v>1</v>
      </c>
      <c r="R881" s="1000">
        <v>1</v>
      </c>
      <c r="S881" s="1000">
        <v>0</v>
      </c>
      <c r="T881" s="1000">
        <v>0</v>
      </c>
    </row>
    <row r="882" spans="1:20" outlineLevel="1">
      <c r="A882" s="950" t="s">
        <v>409</v>
      </c>
      <c r="B882" s="950"/>
      <c r="C882" s="950">
        <v>118</v>
      </c>
      <c r="D882" s="951">
        <v>46070</v>
      </c>
      <c r="E882" s="951">
        <v>46217</v>
      </c>
      <c r="F882" s="951">
        <v>46070</v>
      </c>
      <c r="G882" s="951">
        <v>46282</v>
      </c>
      <c r="H882" s="952">
        <v>204439.56</v>
      </c>
      <c r="I882" s="952">
        <v>204439.56</v>
      </c>
      <c r="J882" s="952">
        <v>204439.56</v>
      </c>
      <c r="K882" s="953">
        <v>1</v>
      </c>
      <c r="L882" s="953">
        <v>1</v>
      </c>
      <c r="M882" s="950">
        <v>0</v>
      </c>
      <c r="N882" s="950">
        <v>0</v>
      </c>
      <c r="O882" s="950">
        <v>0</v>
      </c>
      <c r="P882" s="950"/>
      <c r="Q882" s="950">
        <v>230</v>
      </c>
      <c r="R882" s="950">
        <v>230</v>
      </c>
      <c r="S882" s="950">
        <v>0</v>
      </c>
      <c r="T882" s="950">
        <v>0</v>
      </c>
    </row>
    <row r="883" spans="1:20" outlineLevel="2">
      <c r="A883" s="959" t="s">
        <v>410</v>
      </c>
      <c r="B883" s="959"/>
      <c r="C883" s="959">
        <v>93</v>
      </c>
      <c r="D883" s="960">
        <v>46070</v>
      </c>
      <c r="E883" s="960">
        <v>46189</v>
      </c>
      <c r="F883" s="960">
        <v>46070</v>
      </c>
      <c r="G883" s="960">
        <v>46188</v>
      </c>
      <c r="H883" s="960">
        <v>0</v>
      </c>
      <c r="I883" s="959">
        <v>0</v>
      </c>
      <c r="J883" s="959">
        <v>0</v>
      </c>
      <c r="K883" s="963">
        <v>0</v>
      </c>
      <c r="L883" s="963">
        <v>0</v>
      </c>
      <c r="M883" s="959">
        <v>0</v>
      </c>
      <c r="N883" s="959">
        <v>0</v>
      </c>
      <c r="O883" s="959">
        <v>0</v>
      </c>
      <c r="P883" s="959"/>
      <c r="Q883" s="959">
        <v>48</v>
      </c>
      <c r="R883" s="959">
        <v>48</v>
      </c>
      <c r="S883" s="959">
        <v>0</v>
      </c>
      <c r="T883" s="959">
        <v>0</v>
      </c>
    </row>
    <row r="884" spans="1:20" outlineLevel="3">
      <c r="A884" s="967" t="s">
        <v>411</v>
      </c>
      <c r="B884" s="967"/>
      <c r="C884" s="967">
        <v>61</v>
      </c>
      <c r="D884" s="968">
        <v>46070</v>
      </c>
      <c r="E884" s="968">
        <v>46147</v>
      </c>
      <c r="F884" s="968">
        <v>46070</v>
      </c>
      <c r="G884" s="968">
        <v>46146</v>
      </c>
      <c r="H884" s="968">
        <v>0</v>
      </c>
      <c r="I884" s="967">
        <v>0</v>
      </c>
      <c r="J884" s="967">
        <v>0</v>
      </c>
      <c r="K884" s="971">
        <v>0</v>
      </c>
      <c r="L884" s="971">
        <v>0</v>
      </c>
      <c r="M884" s="967">
        <v>0</v>
      </c>
      <c r="N884" s="967">
        <v>0</v>
      </c>
      <c r="O884" s="967">
        <v>0</v>
      </c>
      <c r="P884" s="967"/>
      <c r="Q884" s="967">
        <v>8</v>
      </c>
      <c r="R884" s="967">
        <v>8</v>
      </c>
      <c r="S884" s="967">
        <v>0</v>
      </c>
      <c r="T884" s="967">
        <v>0</v>
      </c>
    </row>
    <row r="885" spans="1:20" outlineLevel="4">
      <c r="A885" s="981" t="s">
        <v>412</v>
      </c>
      <c r="B885" s="981"/>
      <c r="C885" s="981">
        <v>57</v>
      </c>
      <c r="D885" s="982">
        <v>46070</v>
      </c>
      <c r="E885" s="982">
        <v>46142</v>
      </c>
      <c r="F885" s="982">
        <v>46070</v>
      </c>
      <c r="G885" s="982">
        <v>46141</v>
      </c>
      <c r="H885" s="982">
        <v>0</v>
      </c>
      <c r="I885" s="981">
        <v>0</v>
      </c>
      <c r="J885" s="981">
        <v>0</v>
      </c>
      <c r="K885" s="984">
        <v>0</v>
      </c>
      <c r="L885" s="984">
        <v>0</v>
      </c>
      <c r="M885" s="981">
        <v>0</v>
      </c>
      <c r="N885" s="981">
        <v>0</v>
      </c>
      <c r="O885" s="981">
        <v>0</v>
      </c>
      <c r="P885" s="981"/>
      <c r="Q885" s="981">
        <v>2</v>
      </c>
      <c r="R885" s="981">
        <v>2</v>
      </c>
      <c r="S885" s="981">
        <v>0</v>
      </c>
      <c r="T885" s="981">
        <v>0</v>
      </c>
    </row>
    <row r="886" spans="1:20" outlineLevel="5">
      <c r="A886" s="936" t="s">
        <v>1299</v>
      </c>
      <c r="B886" s="936" t="s">
        <v>414</v>
      </c>
      <c r="C886" s="936">
        <v>57</v>
      </c>
      <c r="D886" s="937">
        <v>46070</v>
      </c>
      <c r="E886" s="937">
        <v>46142</v>
      </c>
      <c r="F886" s="937">
        <v>46070</v>
      </c>
      <c r="G886" s="937">
        <v>46141</v>
      </c>
      <c r="H886" s="937">
        <v>0</v>
      </c>
      <c r="I886" s="936">
        <v>0</v>
      </c>
      <c r="J886" s="936">
        <v>0</v>
      </c>
      <c r="K886" s="939">
        <v>1</v>
      </c>
      <c r="L886" s="939">
        <v>1</v>
      </c>
      <c r="M886" s="936">
        <v>0</v>
      </c>
      <c r="N886" s="936">
        <v>0</v>
      </c>
      <c r="O886" s="936">
        <v>0</v>
      </c>
      <c r="P886" s="936" t="s">
        <v>364</v>
      </c>
      <c r="Q886" s="936">
        <v>1</v>
      </c>
      <c r="R886" s="936">
        <v>1</v>
      </c>
      <c r="S886" s="936">
        <v>0</v>
      </c>
      <c r="T886" s="936">
        <v>0</v>
      </c>
    </row>
    <row r="887" spans="1:20" outlineLevel="5">
      <c r="A887" s="1000" t="s">
        <v>1300</v>
      </c>
      <c r="B887" s="1000" t="s">
        <v>416</v>
      </c>
      <c r="C887" s="1000">
        <v>55</v>
      </c>
      <c r="D887" s="1001">
        <v>46072</v>
      </c>
      <c r="E887" s="1001">
        <v>46142</v>
      </c>
      <c r="F887" s="1001">
        <v>46072</v>
      </c>
      <c r="G887" s="1001">
        <v>46141</v>
      </c>
      <c r="H887" s="1001">
        <v>0</v>
      </c>
      <c r="I887" s="1000">
        <v>0</v>
      </c>
      <c r="J887" s="1000">
        <v>0</v>
      </c>
      <c r="K887" s="1004">
        <v>1</v>
      </c>
      <c r="L887" s="1004">
        <v>1</v>
      </c>
      <c r="M887" s="1000">
        <v>0</v>
      </c>
      <c r="N887" s="1000">
        <v>0</v>
      </c>
      <c r="O887" s="1000">
        <v>0</v>
      </c>
      <c r="P887" s="1000" t="s">
        <v>364</v>
      </c>
      <c r="Q887" s="1000">
        <v>1</v>
      </c>
      <c r="R887" s="1000">
        <v>1</v>
      </c>
      <c r="S887" s="1000">
        <v>0</v>
      </c>
      <c r="T887" s="1000">
        <v>0</v>
      </c>
    </row>
    <row r="888" spans="1:20" outlineLevel="4">
      <c r="A888" s="981" t="s">
        <v>423</v>
      </c>
      <c r="B888" s="981"/>
      <c r="C888" s="981">
        <v>41</v>
      </c>
      <c r="D888" s="982">
        <v>46072</v>
      </c>
      <c r="E888" s="982">
        <v>46126</v>
      </c>
      <c r="F888" s="982">
        <v>46072</v>
      </c>
      <c r="G888" s="982">
        <v>46125</v>
      </c>
      <c r="H888" s="982">
        <v>0</v>
      </c>
      <c r="I888" s="981">
        <v>0</v>
      </c>
      <c r="J888" s="981">
        <v>0</v>
      </c>
      <c r="K888" s="984">
        <v>0</v>
      </c>
      <c r="L888" s="984">
        <v>0</v>
      </c>
      <c r="M888" s="981">
        <v>0</v>
      </c>
      <c r="N888" s="981">
        <v>0</v>
      </c>
      <c r="O888" s="981">
        <v>0</v>
      </c>
      <c r="P888" s="981"/>
      <c r="Q888" s="981">
        <v>2</v>
      </c>
      <c r="R888" s="981">
        <v>2</v>
      </c>
      <c r="S888" s="981">
        <v>0</v>
      </c>
      <c r="T888" s="981">
        <v>0</v>
      </c>
    </row>
    <row r="889" spans="1:20" outlineLevel="5">
      <c r="A889" s="936" t="s">
        <v>1301</v>
      </c>
      <c r="B889" s="936" t="s">
        <v>414</v>
      </c>
      <c r="C889" s="936">
        <v>41</v>
      </c>
      <c r="D889" s="937">
        <v>46072</v>
      </c>
      <c r="E889" s="937">
        <v>46126</v>
      </c>
      <c r="F889" s="937">
        <v>46072</v>
      </c>
      <c r="G889" s="937">
        <v>46125</v>
      </c>
      <c r="H889" s="937">
        <v>0</v>
      </c>
      <c r="I889" s="936">
        <v>0</v>
      </c>
      <c r="J889" s="936">
        <v>0</v>
      </c>
      <c r="K889" s="939">
        <v>1</v>
      </c>
      <c r="L889" s="939">
        <v>1</v>
      </c>
      <c r="M889" s="936">
        <v>0</v>
      </c>
      <c r="N889" s="936">
        <v>0</v>
      </c>
      <c r="O889" s="936">
        <v>0</v>
      </c>
      <c r="P889" s="936" t="s">
        <v>364</v>
      </c>
      <c r="Q889" s="936">
        <v>1</v>
      </c>
      <c r="R889" s="936">
        <v>1</v>
      </c>
      <c r="S889" s="936">
        <v>0</v>
      </c>
      <c r="T889" s="936">
        <v>0</v>
      </c>
    </row>
    <row r="890" spans="1:20" outlineLevel="5">
      <c r="A890" s="1000" t="s">
        <v>1302</v>
      </c>
      <c r="B890" s="1000" t="s">
        <v>416</v>
      </c>
      <c r="C890" s="1000">
        <v>39</v>
      </c>
      <c r="D890" s="1001">
        <v>46076</v>
      </c>
      <c r="E890" s="1001">
        <v>46126</v>
      </c>
      <c r="F890" s="1001">
        <v>46076</v>
      </c>
      <c r="G890" s="1001">
        <v>46125</v>
      </c>
      <c r="H890" s="1001">
        <v>0</v>
      </c>
      <c r="I890" s="1000">
        <v>0</v>
      </c>
      <c r="J890" s="1000">
        <v>0</v>
      </c>
      <c r="K890" s="1004">
        <v>1</v>
      </c>
      <c r="L890" s="1004">
        <v>1</v>
      </c>
      <c r="M890" s="1000">
        <v>0</v>
      </c>
      <c r="N890" s="1000">
        <v>0</v>
      </c>
      <c r="O890" s="1000">
        <v>0</v>
      </c>
      <c r="P890" s="1000" t="s">
        <v>364</v>
      </c>
      <c r="Q890" s="1000">
        <v>1</v>
      </c>
      <c r="R890" s="1000">
        <v>1</v>
      </c>
      <c r="S890" s="1000">
        <v>0</v>
      </c>
      <c r="T890" s="1000">
        <v>0</v>
      </c>
    </row>
    <row r="891" spans="1:20" outlineLevel="4">
      <c r="A891" s="981" t="s">
        <v>426</v>
      </c>
      <c r="B891" s="981"/>
      <c r="C891" s="981">
        <v>39</v>
      </c>
      <c r="D891" s="982">
        <v>46076</v>
      </c>
      <c r="E891" s="982">
        <v>46126</v>
      </c>
      <c r="F891" s="982">
        <v>46076</v>
      </c>
      <c r="G891" s="982">
        <v>46125</v>
      </c>
      <c r="H891" s="982">
        <v>0</v>
      </c>
      <c r="I891" s="981">
        <v>0</v>
      </c>
      <c r="J891" s="981">
        <v>0</v>
      </c>
      <c r="K891" s="984">
        <v>0</v>
      </c>
      <c r="L891" s="984">
        <v>0</v>
      </c>
      <c r="M891" s="981">
        <v>0</v>
      </c>
      <c r="N891" s="981">
        <v>0</v>
      </c>
      <c r="O891" s="981">
        <v>0</v>
      </c>
      <c r="P891" s="981"/>
      <c r="Q891" s="981">
        <v>2</v>
      </c>
      <c r="R891" s="981">
        <v>2</v>
      </c>
      <c r="S891" s="981">
        <v>0</v>
      </c>
      <c r="T891" s="981">
        <v>0</v>
      </c>
    </row>
    <row r="892" spans="1:20" outlineLevel="5">
      <c r="A892" s="936" t="s">
        <v>1304</v>
      </c>
      <c r="B892" s="936" t="s">
        <v>414</v>
      </c>
      <c r="C892" s="936">
        <v>39</v>
      </c>
      <c r="D892" s="937">
        <v>46076</v>
      </c>
      <c r="E892" s="937">
        <v>46126</v>
      </c>
      <c r="F892" s="937">
        <v>46076</v>
      </c>
      <c r="G892" s="937">
        <v>46125</v>
      </c>
      <c r="H892" s="937">
        <v>0</v>
      </c>
      <c r="I892" s="936">
        <v>0</v>
      </c>
      <c r="J892" s="936">
        <v>0</v>
      </c>
      <c r="K892" s="939">
        <v>1</v>
      </c>
      <c r="L892" s="939">
        <v>1</v>
      </c>
      <c r="M892" s="936">
        <v>0</v>
      </c>
      <c r="N892" s="936">
        <v>0</v>
      </c>
      <c r="O892" s="936">
        <v>0</v>
      </c>
      <c r="P892" s="936" t="s">
        <v>364</v>
      </c>
      <c r="Q892" s="936">
        <v>1</v>
      </c>
      <c r="R892" s="936">
        <v>1</v>
      </c>
      <c r="S892" s="936">
        <v>0</v>
      </c>
      <c r="T892" s="936">
        <v>0</v>
      </c>
    </row>
    <row r="893" spans="1:20" outlineLevel="5">
      <c r="A893" s="1000" t="s">
        <v>1303</v>
      </c>
      <c r="B893" s="1000" t="s">
        <v>416</v>
      </c>
      <c r="C893" s="1000">
        <v>37</v>
      </c>
      <c r="D893" s="1001">
        <v>46078</v>
      </c>
      <c r="E893" s="1001">
        <v>46126</v>
      </c>
      <c r="F893" s="1001">
        <v>46078</v>
      </c>
      <c r="G893" s="1001">
        <v>46125</v>
      </c>
      <c r="H893" s="1001">
        <v>0</v>
      </c>
      <c r="I893" s="1000">
        <v>0</v>
      </c>
      <c r="J893" s="1000">
        <v>0</v>
      </c>
      <c r="K893" s="1004">
        <v>1</v>
      </c>
      <c r="L893" s="1004">
        <v>1</v>
      </c>
      <c r="M893" s="1000">
        <v>0</v>
      </c>
      <c r="N893" s="1000">
        <v>0</v>
      </c>
      <c r="O893" s="1000">
        <v>0</v>
      </c>
      <c r="P893" s="1000" t="s">
        <v>364</v>
      </c>
      <c r="Q893" s="1000">
        <v>1</v>
      </c>
      <c r="R893" s="1000">
        <v>1</v>
      </c>
      <c r="S893" s="1000">
        <v>0</v>
      </c>
      <c r="T893" s="1000">
        <v>0</v>
      </c>
    </row>
    <row r="894" spans="1:20" outlineLevel="4">
      <c r="A894" s="981" t="s">
        <v>429</v>
      </c>
      <c r="B894" s="981"/>
      <c r="C894" s="981">
        <v>55</v>
      </c>
      <c r="D894" s="982">
        <v>46078</v>
      </c>
      <c r="E894" s="982">
        <v>46147</v>
      </c>
      <c r="F894" s="982">
        <v>46078</v>
      </c>
      <c r="G894" s="982">
        <v>46146</v>
      </c>
      <c r="H894" s="982">
        <v>0</v>
      </c>
      <c r="I894" s="981">
        <v>0</v>
      </c>
      <c r="J894" s="981">
        <v>0</v>
      </c>
      <c r="K894" s="984">
        <v>0</v>
      </c>
      <c r="L894" s="984">
        <v>0</v>
      </c>
      <c r="M894" s="981">
        <v>0</v>
      </c>
      <c r="N894" s="981">
        <v>0</v>
      </c>
      <c r="O894" s="981">
        <v>0</v>
      </c>
      <c r="P894" s="981"/>
      <c r="Q894" s="981">
        <v>2</v>
      </c>
      <c r="R894" s="981">
        <v>2</v>
      </c>
      <c r="S894" s="981">
        <v>0</v>
      </c>
      <c r="T894" s="981">
        <v>0</v>
      </c>
    </row>
    <row r="895" spans="1:20" outlineLevel="5">
      <c r="A895" s="936" t="s">
        <v>1305</v>
      </c>
      <c r="B895" s="936" t="s">
        <v>431</v>
      </c>
      <c r="C895" s="936">
        <v>55</v>
      </c>
      <c r="D895" s="937">
        <v>46078</v>
      </c>
      <c r="E895" s="937">
        <v>46147</v>
      </c>
      <c r="F895" s="937">
        <v>46078</v>
      </c>
      <c r="G895" s="937">
        <v>46146</v>
      </c>
      <c r="H895" s="937">
        <v>0</v>
      </c>
      <c r="I895" s="936">
        <v>0</v>
      </c>
      <c r="J895" s="936">
        <v>0</v>
      </c>
      <c r="K895" s="939">
        <v>1</v>
      </c>
      <c r="L895" s="939">
        <v>1</v>
      </c>
      <c r="M895" s="936">
        <v>0</v>
      </c>
      <c r="N895" s="936">
        <v>0</v>
      </c>
      <c r="O895" s="936">
        <v>0</v>
      </c>
      <c r="P895" s="936" t="s">
        <v>364</v>
      </c>
      <c r="Q895" s="936">
        <v>1</v>
      </c>
      <c r="R895" s="936">
        <v>1</v>
      </c>
      <c r="S895" s="936">
        <v>0</v>
      </c>
      <c r="T895" s="936">
        <v>0</v>
      </c>
    </row>
    <row r="896" spans="1:20" outlineLevel="5">
      <c r="A896" s="1000" t="s">
        <v>1306</v>
      </c>
      <c r="B896" s="1000" t="s">
        <v>433</v>
      </c>
      <c r="C896" s="1000">
        <v>52</v>
      </c>
      <c r="D896" s="1001">
        <v>46082</v>
      </c>
      <c r="E896" s="1001">
        <v>46147</v>
      </c>
      <c r="F896" s="1001">
        <v>46082</v>
      </c>
      <c r="G896" s="1001">
        <v>46146</v>
      </c>
      <c r="H896" s="1001">
        <v>0</v>
      </c>
      <c r="I896" s="1000">
        <v>0</v>
      </c>
      <c r="J896" s="1000">
        <v>0</v>
      </c>
      <c r="K896" s="1004">
        <v>1</v>
      </c>
      <c r="L896" s="1004">
        <v>1</v>
      </c>
      <c r="M896" s="1000">
        <v>0</v>
      </c>
      <c r="N896" s="1000">
        <v>0</v>
      </c>
      <c r="O896" s="1000">
        <v>0</v>
      </c>
      <c r="P896" s="1000" t="s">
        <v>364</v>
      </c>
      <c r="Q896" s="1000">
        <v>1</v>
      </c>
      <c r="R896" s="1000">
        <v>1</v>
      </c>
      <c r="S896" s="1000">
        <v>0</v>
      </c>
      <c r="T896" s="1000">
        <v>0</v>
      </c>
    </row>
    <row r="897" spans="1:20" outlineLevel="3">
      <c r="A897" s="967" t="s">
        <v>434</v>
      </c>
      <c r="B897" s="967"/>
      <c r="C897" s="967">
        <v>39</v>
      </c>
      <c r="D897" s="968">
        <v>46076</v>
      </c>
      <c r="E897" s="968">
        <v>46126</v>
      </c>
      <c r="F897" s="968">
        <v>46076</v>
      </c>
      <c r="G897" s="968">
        <v>46125</v>
      </c>
      <c r="H897" s="968">
        <v>0</v>
      </c>
      <c r="I897" s="967">
        <v>0</v>
      </c>
      <c r="J897" s="967">
        <v>0</v>
      </c>
      <c r="K897" s="971">
        <v>0</v>
      </c>
      <c r="L897" s="971">
        <v>0</v>
      </c>
      <c r="M897" s="967">
        <v>0</v>
      </c>
      <c r="N897" s="967">
        <v>0</v>
      </c>
      <c r="O897" s="967">
        <v>0</v>
      </c>
      <c r="P897" s="967"/>
      <c r="Q897" s="967">
        <v>10</v>
      </c>
      <c r="R897" s="967">
        <v>10</v>
      </c>
      <c r="S897" s="967">
        <v>0</v>
      </c>
      <c r="T897" s="967">
        <v>0</v>
      </c>
    </row>
    <row r="898" spans="1:20" outlineLevel="4">
      <c r="A898" s="981" t="s">
        <v>423</v>
      </c>
      <c r="B898" s="981"/>
      <c r="C898" s="981">
        <v>39</v>
      </c>
      <c r="D898" s="982">
        <v>46076</v>
      </c>
      <c r="E898" s="982">
        <v>46126</v>
      </c>
      <c r="F898" s="982">
        <v>46076</v>
      </c>
      <c r="G898" s="982">
        <v>46125</v>
      </c>
      <c r="H898" s="982">
        <v>0</v>
      </c>
      <c r="I898" s="981">
        <v>0</v>
      </c>
      <c r="J898" s="981">
        <v>0</v>
      </c>
      <c r="K898" s="984">
        <v>0</v>
      </c>
      <c r="L898" s="984">
        <v>0</v>
      </c>
      <c r="M898" s="981">
        <v>0</v>
      </c>
      <c r="N898" s="981">
        <v>0</v>
      </c>
      <c r="O898" s="981">
        <v>0</v>
      </c>
      <c r="P898" s="981"/>
      <c r="Q898" s="981">
        <v>10</v>
      </c>
      <c r="R898" s="981">
        <v>10</v>
      </c>
      <c r="S898" s="981">
        <v>0</v>
      </c>
      <c r="T898" s="981">
        <v>0</v>
      </c>
    </row>
    <row r="899" spans="1:20" outlineLevel="5">
      <c r="A899" s="936" t="s">
        <v>1307</v>
      </c>
      <c r="B899" s="936" t="s">
        <v>436</v>
      </c>
      <c r="C899" s="936">
        <v>36</v>
      </c>
      <c r="D899" s="937">
        <v>46076</v>
      </c>
      <c r="E899" s="937">
        <v>46123</v>
      </c>
      <c r="F899" s="937">
        <v>46076</v>
      </c>
      <c r="G899" s="937">
        <v>46121</v>
      </c>
      <c r="H899" s="937">
        <v>0</v>
      </c>
      <c r="I899" s="936">
        <v>0</v>
      </c>
      <c r="J899" s="936">
        <v>0</v>
      </c>
      <c r="K899" s="939">
        <v>1</v>
      </c>
      <c r="L899" s="939">
        <v>1</v>
      </c>
      <c r="M899" s="936">
        <v>0</v>
      </c>
      <c r="N899" s="936">
        <v>0</v>
      </c>
      <c r="O899" s="936">
        <v>0</v>
      </c>
      <c r="P899" s="936" t="s">
        <v>364</v>
      </c>
      <c r="Q899" s="936">
        <v>1</v>
      </c>
      <c r="R899" s="936">
        <v>1</v>
      </c>
      <c r="S899" s="936">
        <v>0</v>
      </c>
      <c r="T899" s="936">
        <v>0</v>
      </c>
    </row>
    <row r="900" spans="1:20" outlineLevel="5">
      <c r="A900" s="936" t="s">
        <v>1309</v>
      </c>
      <c r="B900" s="936" t="s">
        <v>440</v>
      </c>
      <c r="C900" s="936">
        <v>35</v>
      </c>
      <c r="D900" s="937">
        <v>46081</v>
      </c>
      <c r="E900" s="937">
        <v>46126</v>
      </c>
      <c r="F900" s="937">
        <v>46081</v>
      </c>
      <c r="G900" s="937">
        <v>46125</v>
      </c>
      <c r="H900" s="937">
        <v>0</v>
      </c>
      <c r="I900" s="936">
        <v>0</v>
      </c>
      <c r="J900" s="936">
        <v>0</v>
      </c>
      <c r="K900" s="939">
        <v>1</v>
      </c>
      <c r="L900" s="939">
        <v>1</v>
      </c>
      <c r="M900" s="936">
        <v>0</v>
      </c>
      <c r="N900" s="936">
        <v>0</v>
      </c>
      <c r="O900" s="936">
        <v>0</v>
      </c>
      <c r="P900" s="936" t="s">
        <v>364</v>
      </c>
      <c r="Q900" s="936">
        <v>1</v>
      </c>
      <c r="R900" s="936">
        <v>1</v>
      </c>
      <c r="S900" s="936">
        <v>0</v>
      </c>
      <c r="T900" s="936">
        <v>0</v>
      </c>
    </row>
    <row r="901" spans="1:20" outlineLevel="5">
      <c r="A901" s="936" t="s">
        <v>1312</v>
      </c>
      <c r="B901" s="936" t="s">
        <v>446</v>
      </c>
      <c r="C901" s="936">
        <v>32</v>
      </c>
      <c r="D901" s="937">
        <v>46081</v>
      </c>
      <c r="E901" s="937">
        <v>46121</v>
      </c>
      <c r="F901" s="937">
        <v>46081</v>
      </c>
      <c r="G901" s="937">
        <v>46121</v>
      </c>
      <c r="H901" s="937">
        <v>0</v>
      </c>
      <c r="I901" s="936">
        <v>0</v>
      </c>
      <c r="J901" s="936">
        <v>0</v>
      </c>
      <c r="K901" s="939">
        <v>1</v>
      </c>
      <c r="L901" s="939">
        <v>1</v>
      </c>
      <c r="M901" s="936">
        <v>0</v>
      </c>
      <c r="N901" s="936">
        <v>0</v>
      </c>
      <c r="O901" s="936">
        <v>0</v>
      </c>
      <c r="P901" s="936" t="s">
        <v>364</v>
      </c>
      <c r="Q901" s="936">
        <v>1</v>
      </c>
      <c r="R901" s="936">
        <v>1</v>
      </c>
      <c r="S901" s="936">
        <v>0</v>
      </c>
      <c r="T901" s="936">
        <v>0</v>
      </c>
    </row>
    <row r="902" spans="1:20" outlineLevel="5">
      <c r="A902" s="936" t="s">
        <v>1313</v>
      </c>
      <c r="B902" s="936" t="s">
        <v>448</v>
      </c>
      <c r="C902" s="936">
        <v>32</v>
      </c>
      <c r="D902" s="937">
        <v>46081</v>
      </c>
      <c r="E902" s="937">
        <v>46123</v>
      </c>
      <c r="F902" s="937">
        <v>46081</v>
      </c>
      <c r="G902" s="937">
        <v>46121</v>
      </c>
      <c r="H902" s="937">
        <v>0</v>
      </c>
      <c r="I902" s="936">
        <v>0</v>
      </c>
      <c r="J902" s="936">
        <v>0</v>
      </c>
      <c r="K902" s="939">
        <v>1</v>
      </c>
      <c r="L902" s="939">
        <v>1</v>
      </c>
      <c r="M902" s="936">
        <v>0</v>
      </c>
      <c r="N902" s="936">
        <v>0</v>
      </c>
      <c r="O902" s="936">
        <v>0</v>
      </c>
      <c r="P902" s="936" t="s">
        <v>364</v>
      </c>
      <c r="Q902" s="936">
        <v>1</v>
      </c>
      <c r="R902" s="936">
        <v>1</v>
      </c>
      <c r="S902" s="936">
        <v>0</v>
      </c>
      <c r="T902" s="936">
        <v>0</v>
      </c>
    </row>
    <row r="903" spans="1:20" outlineLevel="5">
      <c r="A903" s="936" t="s">
        <v>1314</v>
      </c>
      <c r="B903" s="936" t="s">
        <v>450</v>
      </c>
      <c r="C903" s="936">
        <v>35</v>
      </c>
      <c r="D903" s="937">
        <v>46081</v>
      </c>
      <c r="E903" s="937">
        <v>46126</v>
      </c>
      <c r="F903" s="937">
        <v>46081</v>
      </c>
      <c r="G903" s="937">
        <v>46125</v>
      </c>
      <c r="H903" s="937">
        <v>0</v>
      </c>
      <c r="I903" s="936">
        <v>0</v>
      </c>
      <c r="J903" s="936">
        <v>0</v>
      </c>
      <c r="K903" s="939">
        <v>1</v>
      </c>
      <c r="L903" s="939">
        <v>1</v>
      </c>
      <c r="M903" s="936">
        <v>0</v>
      </c>
      <c r="N903" s="936">
        <v>0</v>
      </c>
      <c r="O903" s="936">
        <v>0</v>
      </c>
      <c r="P903" s="936" t="s">
        <v>364</v>
      </c>
      <c r="Q903" s="936">
        <v>1</v>
      </c>
      <c r="R903" s="936">
        <v>1</v>
      </c>
      <c r="S903" s="936">
        <v>0</v>
      </c>
      <c r="T903" s="936">
        <v>0</v>
      </c>
    </row>
    <row r="904" spans="1:20" outlineLevel="5">
      <c r="A904" s="936" t="s">
        <v>1310</v>
      </c>
      <c r="B904" s="936" t="s">
        <v>442</v>
      </c>
      <c r="C904" s="936">
        <v>29</v>
      </c>
      <c r="D904" s="937">
        <v>46084</v>
      </c>
      <c r="E904" s="937">
        <v>46123</v>
      </c>
      <c r="F904" s="937">
        <v>46084</v>
      </c>
      <c r="G904" s="937">
        <v>46121</v>
      </c>
      <c r="H904" s="937">
        <v>0</v>
      </c>
      <c r="I904" s="936">
        <v>0</v>
      </c>
      <c r="J904" s="936">
        <v>0</v>
      </c>
      <c r="K904" s="939">
        <v>1</v>
      </c>
      <c r="L904" s="939">
        <v>1</v>
      </c>
      <c r="M904" s="936">
        <v>0</v>
      </c>
      <c r="N904" s="936">
        <v>0</v>
      </c>
      <c r="O904" s="936">
        <v>0</v>
      </c>
      <c r="P904" s="936" t="s">
        <v>364</v>
      </c>
      <c r="Q904" s="936">
        <v>1</v>
      </c>
      <c r="R904" s="936">
        <v>1</v>
      </c>
      <c r="S904" s="936">
        <v>0</v>
      </c>
      <c r="T904" s="936">
        <v>0</v>
      </c>
    </row>
    <row r="905" spans="1:20" outlineLevel="5">
      <c r="A905" s="936" t="s">
        <v>1315</v>
      </c>
      <c r="B905" s="936" t="s">
        <v>452</v>
      </c>
      <c r="C905" s="936">
        <v>32</v>
      </c>
      <c r="D905" s="937">
        <v>46084</v>
      </c>
      <c r="E905" s="937">
        <v>46126</v>
      </c>
      <c r="F905" s="937">
        <v>46084</v>
      </c>
      <c r="G905" s="937">
        <v>46125</v>
      </c>
      <c r="H905" s="937">
        <v>0</v>
      </c>
      <c r="I905" s="936">
        <v>0</v>
      </c>
      <c r="J905" s="936">
        <v>0</v>
      </c>
      <c r="K905" s="939">
        <v>1</v>
      </c>
      <c r="L905" s="939">
        <v>1</v>
      </c>
      <c r="M905" s="936">
        <v>0</v>
      </c>
      <c r="N905" s="936">
        <v>0</v>
      </c>
      <c r="O905" s="936">
        <v>0</v>
      </c>
      <c r="P905" s="936" t="s">
        <v>364</v>
      </c>
      <c r="Q905" s="936">
        <v>1</v>
      </c>
      <c r="R905" s="936">
        <v>1</v>
      </c>
      <c r="S905" s="936">
        <v>0</v>
      </c>
      <c r="T905" s="936">
        <v>0</v>
      </c>
    </row>
    <row r="906" spans="1:20" outlineLevel="5">
      <c r="A906" s="936" t="s">
        <v>1316</v>
      </c>
      <c r="B906" s="936" t="s">
        <v>454</v>
      </c>
      <c r="C906" s="936">
        <v>32</v>
      </c>
      <c r="D906" s="937">
        <v>46084</v>
      </c>
      <c r="E906" s="937">
        <v>46126</v>
      </c>
      <c r="F906" s="937">
        <v>46084</v>
      </c>
      <c r="G906" s="937">
        <v>46125</v>
      </c>
      <c r="H906" s="937">
        <v>0</v>
      </c>
      <c r="I906" s="936">
        <v>0</v>
      </c>
      <c r="J906" s="936">
        <v>0</v>
      </c>
      <c r="K906" s="939">
        <v>1</v>
      </c>
      <c r="L906" s="939">
        <v>1</v>
      </c>
      <c r="M906" s="936">
        <v>0</v>
      </c>
      <c r="N906" s="936">
        <v>0</v>
      </c>
      <c r="O906" s="936">
        <v>0</v>
      </c>
      <c r="P906" s="936" t="s">
        <v>364</v>
      </c>
      <c r="Q906" s="936">
        <v>1</v>
      </c>
      <c r="R906" s="936">
        <v>1</v>
      </c>
      <c r="S906" s="936">
        <v>0</v>
      </c>
      <c r="T906" s="936">
        <v>0</v>
      </c>
    </row>
    <row r="907" spans="1:20" outlineLevel="5">
      <c r="A907" s="936" t="s">
        <v>1308</v>
      </c>
      <c r="B907" s="936" t="s">
        <v>438</v>
      </c>
      <c r="C907" s="936">
        <v>32</v>
      </c>
      <c r="D907" s="937">
        <v>46084</v>
      </c>
      <c r="E907" s="937">
        <v>46126</v>
      </c>
      <c r="F907" s="937">
        <v>46084</v>
      </c>
      <c r="G907" s="937">
        <v>46125</v>
      </c>
      <c r="H907" s="937">
        <v>0</v>
      </c>
      <c r="I907" s="936">
        <v>0</v>
      </c>
      <c r="J907" s="936">
        <v>0</v>
      </c>
      <c r="K907" s="939">
        <v>1</v>
      </c>
      <c r="L907" s="939">
        <v>1</v>
      </c>
      <c r="M907" s="936">
        <v>0</v>
      </c>
      <c r="N907" s="936">
        <v>0</v>
      </c>
      <c r="O907" s="936">
        <v>0</v>
      </c>
      <c r="P907" s="936" t="s">
        <v>364</v>
      </c>
      <c r="Q907" s="936">
        <v>1</v>
      </c>
      <c r="R907" s="936">
        <v>1</v>
      </c>
      <c r="S907" s="936">
        <v>0</v>
      </c>
      <c r="T907" s="936">
        <v>0</v>
      </c>
    </row>
    <row r="908" spans="1:20" outlineLevel="5">
      <c r="A908" s="1000" t="s">
        <v>1311</v>
      </c>
      <c r="B908" s="1000" t="s">
        <v>444</v>
      </c>
      <c r="C908" s="1000">
        <v>27</v>
      </c>
      <c r="D908" s="1001">
        <v>46086</v>
      </c>
      <c r="E908" s="1001">
        <v>46123</v>
      </c>
      <c r="F908" s="1001">
        <v>46086</v>
      </c>
      <c r="G908" s="1001">
        <v>46121</v>
      </c>
      <c r="H908" s="1001">
        <v>0</v>
      </c>
      <c r="I908" s="1000">
        <v>0</v>
      </c>
      <c r="J908" s="1000">
        <v>0</v>
      </c>
      <c r="K908" s="1004">
        <v>1</v>
      </c>
      <c r="L908" s="1004">
        <v>1</v>
      </c>
      <c r="M908" s="1000">
        <v>0</v>
      </c>
      <c r="N908" s="1000">
        <v>0</v>
      </c>
      <c r="O908" s="1000">
        <v>0</v>
      </c>
      <c r="P908" s="1000" t="s">
        <v>364</v>
      </c>
      <c r="Q908" s="1000">
        <v>1</v>
      </c>
      <c r="R908" s="1000">
        <v>1</v>
      </c>
      <c r="S908" s="1000">
        <v>0</v>
      </c>
      <c r="T908" s="1000">
        <v>0</v>
      </c>
    </row>
    <row r="909" spans="1:20" outlineLevel="3">
      <c r="A909" s="972" t="s">
        <v>461</v>
      </c>
      <c r="B909" s="972"/>
      <c r="C909" s="972">
        <v>38</v>
      </c>
      <c r="D909" s="973">
        <v>46077</v>
      </c>
      <c r="E909" s="973">
        <v>46126</v>
      </c>
      <c r="F909" s="973">
        <v>46077</v>
      </c>
      <c r="G909" s="973">
        <v>46125</v>
      </c>
      <c r="H909" s="973">
        <v>0</v>
      </c>
      <c r="I909" s="972">
        <v>0</v>
      </c>
      <c r="J909" s="972">
        <v>0</v>
      </c>
      <c r="K909" s="975">
        <v>0</v>
      </c>
      <c r="L909" s="975">
        <v>0</v>
      </c>
      <c r="M909" s="972">
        <v>0</v>
      </c>
      <c r="N909" s="972">
        <v>0</v>
      </c>
      <c r="O909" s="972">
        <v>0</v>
      </c>
      <c r="P909" s="972"/>
      <c r="Q909" s="972">
        <v>10</v>
      </c>
      <c r="R909" s="972">
        <v>10</v>
      </c>
      <c r="S909" s="972">
        <v>0</v>
      </c>
      <c r="T909" s="972">
        <v>0</v>
      </c>
    </row>
    <row r="910" spans="1:20" outlineLevel="4">
      <c r="A910" s="936" t="s">
        <v>1317</v>
      </c>
      <c r="B910" s="936" t="s">
        <v>463</v>
      </c>
      <c r="C910" s="936">
        <v>38</v>
      </c>
      <c r="D910" s="937">
        <v>46077</v>
      </c>
      <c r="E910" s="937">
        <v>46126</v>
      </c>
      <c r="F910" s="937">
        <v>46077</v>
      </c>
      <c r="G910" s="937">
        <v>46125</v>
      </c>
      <c r="H910" s="937">
        <v>0</v>
      </c>
      <c r="I910" s="936">
        <v>0</v>
      </c>
      <c r="J910" s="936">
        <v>0</v>
      </c>
      <c r="K910" s="939">
        <v>1</v>
      </c>
      <c r="L910" s="939">
        <v>1</v>
      </c>
      <c r="M910" s="936">
        <v>0</v>
      </c>
      <c r="N910" s="936">
        <v>0</v>
      </c>
      <c r="O910" s="936">
        <v>0</v>
      </c>
      <c r="P910" s="936" t="s">
        <v>364</v>
      </c>
      <c r="Q910" s="936">
        <v>1</v>
      </c>
      <c r="R910" s="936">
        <v>1</v>
      </c>
      <c r="S910" s="936">
        <v>0</v>
      </c>
      <c r="T910" s="936">
        <v>0</v>
      </c>
    </row>
    <row r="911" spans="1:20" outlineLevel="4">
      <c r="A911" s="936" t="s">
        <v>1319</v>
      </c>
      <c r="B911" s="936" t="s">
        <v>473</v>
      </c>
      <c r="C911" s="936">
        <v>35</v>
      </c>
      <c r="D911" s="937">
        <v>46077</v>
      </c>
      <c r="E911" s="937">
        <v>46123</v>
      </c>
      <c r="F911" s="937">
        <v>46077</v>
      </c>
      <c r="G911" s="937">
        <v>46121</v>
      </c>
      <c r="H911" s="937">
        <v>0</v>
      </c>
      <c r="I911" s="936">
        <v>0</v>
      </c>
      <c r="J911" s="936">
        <v>0</v>
      </c>
      <c r="K911" s="939">
        <v>1</v>
      </c>
      <c r="L911" s="939">
        <v>1</v>
      </c>
      <c r="M911" s="936">
        <v>0</v>
      </c>
      <c r="N911" s="936">
        <v>0</v>
      </c>
      <c r="O911" s="936">
        <v>0</v>
      </c>
      <c r="P911" s="936" t="s">
        <v>364</v>
      </c>
      <c r="Q911" s="936">
        <v>1</v>
      </c>
      <c r="R911" s="936">
        <v>1</v>
      </c>
      <c r="S911" s="936">
        <v>0</v>
      </c>
      <c r="T911" s="936">
        <v>0</v>
      </c>
    </row>
    <row r="912" spans="1:20" outlineLevel="4">
      <c r="A912" s="936" t="s">
        <v>1320</v>
      </c>
      <c r="B912" s="936" t="s">
        <v>475</v>
      </c>
      <c r="C912" s="936">
        <v>38</v>
      </c>
      <c r="D912" s="937">
        <v>46077</v>
      </c>
      <c r="E912" s="937">
        <v>46126</v>
      </c>
      <c r="F912" s="937">
        <v>46077</v>
      </c>
      <c r="G912" s="937">
        <v>46125</v>
      </c>
      <c r="H912" s="937">
        <v>0</v>
      </c>
      <c r="I912" s="936">
        <v>0</v>
      </c>
      <c r="J912" s="936">
        <v>0</v>
      </c>
      <c r="K912" s="939">
        <v>1</v>
      </c>
      <c r="L912" s="939">
        <v>1</v>
      </c>
      <c r="M912" s="936">
        <v>0</v>
      </c>
      <c r="N912" s="936">
        <v>0</v>
      </c>
      <c r="O912" s="936">
        <v>0</v>
      </c>
      <c r="P912" s="936" t="s">
        <v>364</v>
      </c>
      <c r="Q912" s="936">
        <v>1</v>
      </c>
      <c r="R912" s="936">
        <v>1</v>
      </c>
      <c r="S912" s="936">
        <v>0</v>
      </c>
      <c r="T912" s="936">
        <v>0</v>
      </c>
    </row>
    <row r="913" spans="1:20" outlineLevel="4">
      <c r="A913" s="936" t="s">
        <v>1321</v>
      </c>
      <c r="B913" s="936" t="s">
        <v>477</v>
      </c>
      <c r="C913" s="936">
        <v>38</v>
      </c>
      <c r="D913" s="937">
        <v>46077</v>
      </c>
      <c r="E913" s="937">
        <v>46126</v>
      </c>
      <c r="F913" s="937">
        <v>46077</v>
      </c>
      <c r="G913" s="937">
        <v>46125</v>
      </c>
      <c r="H913" s="937">
        <v>0</v>
      </c>
      <c r="I913" s="936">
        <v>0</v>
      </c>
      <c r="J913" s="936">
        <v>0</v>
      </c>
      <c r="K913" s="939">
        <v>1</v>
      </c>
      <c r="L913" s="939">
        <v>1</v>
      </c>
      <c r="M913" s="936">
        <v>0</v>
      </c>
      <c r="N913" s="936">
        <v>0</v>
      </c>
      <c r="O913" s="936">
        <v>0</v>
      </c>
      <c r="P913" s="936" t="s">
        <v>364</v>
      </c>
      <c r="Q913" s="936">
        <v>1</v>
      </c>
      <c r="R913" s="936">
        <v>1</v>
      </c>
      <c r="S913" s="936">
        <v>0</v>
      </c>
      <c r="T913" s="936">
        <v>0</v>
      </c>
    </row>
    <row r="914" spans="1:20" outlineLevel="4">
      <c r="A914" s="936" t="s">
        <v>1322</v>
      </c>
      <c r="B914" s="936" t="s">
        <v>479</v>
      </c>
      <c r="C914" s="936">
        <v>35</v>
      </c>
      <c r="D914" s="937">
        <v>46077</v>
      </c>
      <c r="E914" s="937">
        <v>46123</v>
      </c>
      <c r="F914" s="937">
        <v>46077</v>
      </c>
      <c r="G914" s="937">
        <v>46121</v>
      </c>
      <c r="H914" s="937">
        <v>0</v>
      </c>
      <c r="I914" s="936">
        <v>0</v>
      </c>
      <c r="J914" s="936">
        <v>0</v>
      </c>
      <c r="K914" s="939">
        <v>1</v>
      </c>
      <c r="L914" s="939">
        <v>1</v>
      </c>
      <c r="M914" s="936">
        <v>0</v>
      </c>
      <c r="N914" s="936">
        <v>0</v>
      </c>
      <c r="O914" s="936">
        <v>0</v>
      </c>
      <c r="P914" s="936" t="s">
        <v>364</v>
      </c>
      <c r="Q914" s="936">
        <v>1</v>
      </c>
      <c r="R914" s="936">
        <v>1</v>
      </c>
      <c r="S914" s="936">
        <v>0</v>
      </c>
      <c r="T914" s="936">
        <v>0</v>
      </c>
    </row>
    <row r="915" spans="1:20" outlineLevel="4">
      <c r="A915" s="936" t="s">
        <v>1323</v>
      </c>
      <c r="B915" s="936" t="s">
        <v>481</v>
      </c>
      <c r="C915" s="936">
        <v>35</v>
      </c>
      <c r="D915" s="937">
        <v>46077</v>
      </c>
      <c r="E915" s="937">
        <v>46123</v>
      </c>
      <c r="F915" s="937">
        <v>46077</v>
      </c>
      <c r="G915" s="937">
        <v>46121</v>
      </c>
      <c r="H915" s="937">
        <v>0</v>
      </c>
      <c r="I915" s="936">
        <v>0</v>
      </c>
      <c r="J915" s="936">
        <v>0</v>
      </c>
      <c r="K915" s="939">
        <v>1</v>
      </c>
      <c r="L915" s="939">
        <v>1</v>
      </c>
      <c r="M915" s="936">
        <v>0</v>
      </c>
      <c r="N915" s="936">
        <v>0</v>
      </c>
      <c r="O915" s="936">
        <v>0</v>
      </c>
      <c r="P915" s="936" t="s">
        <v>364</v>
      </c>
      <c r="Q915" s="936">
        <v>1</v>
      </c>
      <c r="R915" s="936">
        <v>1</v>
      </c>
      <c r="S915" s="936">
        <v>0</v>
      </c>
      <c r="T915" s="936">
        <v>0</v>
      </c>
    </row>
    <row r="916" spans="1:20" outlineLevel="4">
      <c r="A916" s="936" t="s">
        <v>1324</v>
      </c>
      <c r="B916" s="936" t="s">
        <v>483</v>
      </c>
      <c r="C916" s="936">
        <v>35</v>
      </c>
      <c r="D916" s="937">
        <v>46077</v>
      </c>
      <c r="E916" s="937">
        <v>46123</v>
      </c>
      <c r="F916" s="937">
        <v>46077</v>
      </c>
      <c r="G916" s="937">
        <v>46121</v>
      </c>
      <c r="H916" s="937">
        <v>0</v>
      </c>
      <c r="I916" s="936">
        <v>0</v>
      </c>
      <c r="J916" s="936">
        <v>0</v>
      </c>
      <c r="K916" s="939">
        <v>1</v>
      </c>
      <c r="L916" s="939">
        <v>1</v>
      </c>
      <c r="M916" s="936">
        <v>0</v>
      </c>
      <c r="N916" s="936">
        <v>0</v>
      </c>
      <c r="O916" s="936">
        <v>0</v>
      </c>
      <c r="P916" s="936" t="s">
        <v>364</v>
      </c>
      <c r="Q916" s="936">
        <v>1</v>
      </c>
      <c r="R916" s="936">
        <v>1</v>
      </c>
      <c r="S916" s="936">
        <v>0</v>
      </c>
      <c r="T916" s="936">
        <v>0</v>
      </c>
    </row>
    <row r="917" spans="1:20" outlineLevel="4">
      <c r="A917" s="936" t="s">
        <v>1325</v>
      </c>
      <c r="B917" s="936" t="s">
        <v>485</v>
      </c>
      <c r="C917" s="936">
        <v>38</v>
      </c>
      <c r="D917" s="937">
        <v>46077</v>
      </c>
      <c r="E917" s="937">
        <v>46126</v>
      </c>
      <c r="F917" s="937">
        <v>46077</v>
      </c>
      <c r="G917" s="937">
        <v>46125</v>
      </c>
      <c r="H917" s="937">
        <v>0</v>
      </c>
      <c r="I917" s="936">
        <v>0</v>
      </c>
      <c r="J917" s="936">
        <v>0</v>
      </c>
      <c r="K917" s="939">
        <v>1</v>
      </c>
      <c r="L917" s="939">
        <v>1</v>
      </c>
      <c r="M917" s="936">
        <v>0</v>
      </c>
      <c r="N917" s="936">
        <v>0</v>
      </c>
      <c r="O917" s="936">
        <v>0</v>
      </c>
      <c r="P917" s="936" t="s">
        <v>364</v>
      </c>
      <c r="Q917" s="936">
        <v>1</v>
      </c>
      <c r="R917" s="936">
        <v>1</v>
      </c>
      <c r="S917" s="936">
        <v>0</v>
      </c>
      <c r="T917" s="936">
        <v>0</v>
      </c>
    </row>
    <row r="918" spans="1:20" outlineLevel="4">
      <c r="A918" s="936" t="s">
        <v>1326</v>
      </c>
      <c r="B918" s="936" t="s">
        <v>487</v>
      </c>
      <c r="C918" s="936">
        <v>38</v>
      </c>
      <c r="D918" s="937">
        <v>46077</v>
      </c>
      <c r="E918" s="937">
        <v>46126</v>
      </c>
      <c r="F918" s="937">
        <v>46077</v>
      </c>
      <c r="G918" s="937">
        <v>46125</v>
      </c>
      <c r="H918" s="937">
        <v>0</v>
      </c>
      <c r="I918" s="936">
        <v>0</v>
      </c>
      <c r="J918" s="936">
        <v>0</v>
      </c>
      <c r="K918" s="939">
        <v>1</v>
      </c>
      <c r="L918" s="939">
        <v>1</v>
      </c>
      <c r="M918" s="936">
        <v>0</v>
      </c>
      <c r="N918" s="936">
        <v>0</v>
      </c>
      <c r="O918" s="936">
        <v>0</v>
      </c>
      <c r="P918" s="936" t="s">
        <v>364</v>
      </c>
      <c r="Q918" s="936">
        <v>1</v>
      </c>
      <c r="R918" s="936">
        <v>1</v>
      </c>
      <c r="S918" s="936">
        <v>0</v>
      </c>
      <c r="T918" s="936">
        <v>0</v>
      </c>
    </row>
    <row r="919" spans="1:20" outlineLevel="4">
      <c r="A919" s="1000" t="s">
        <v>1318</v>
      </c>
      <c r="B919" s="1000" t="s">
        <v>469</v>
      </c>
      <c r="C919" s="1000">
        <v>35</v>
      </c>
      <c r="D919" s="1001">
        <v>46077</v>
      </c>
      <c r="E919" s="1001">
        <v>46123</v>
      </c>
      <c r="F919" s="1001">
        <v>46077</v>
      </c>
      <c r="G919" s="1001">
        <v>46121</v>
      </c>
      <c r="H919" s="1001">
        <v>0</v>
      </c>
      <c r="I919" s="1000">
        <v>0</v>
      </c>
      <c r="J919" s="1000">
        <v>0</v>
      </c>
      <c r="K919" s="1004">
        <v>1</v>
      </c>
      <c r="L919" s="1004">
        <v>1</v>
      </c>
      <c r="M919" s="1000">
        <v>0</v>
      </c>
      <c r="N919" s="1000">
        <v>0</v>
      </c>
      <c r="O919" s="1000">
        <v>0</v>
      </c>
      <c r="P919" s="1000" t="s">
        <v>364</v>
      </c>
      <c r="Q919" s="1000">
        <v>1</v>
      </c>
      <c r="R919" s="1000">
        <v>1</v>
      </c>
      <c r="S919" s="1000">
        <v>0</v>
      </c>
      <c r="T919" s="1000">
        <v>0</v>
      </c>
    </row>
    <row r="920" spans="1:20" outlineLevel="3">
      <c r="A920" s="967" t="s">
        <v>488</v>
      </c>
      <c r="B920" s="967"/>
      <c r="C920" s="967">
        <v>52</v>
      </c>
      <c r="D920" s="968">
        <v>46082</v>
      </c>
      <c r="E920" s="968">
        <v>46147</v>
      </c>
      <c r="F920" s="968">
        <v>46082</v>
      </c>
      <c r="G920" s="968">
        <v>46146</v>
      </c>
      <c r="H920" s="968">
        <v>0</v>
      </c>
      <c r="I920" s="967">
        <v>0</v>
      </c>
      <c r="J920" s="967">
        <v>0</v>
      </c>
      <c r="K920" s="971">
        <v>0</v>
      </c>
      <c r="L920" s="971">
        <v>0</v>
      </c>
      <c r="M920" s="967">
        <v>0</v>
      </c>
      <c r="N920" s="967">
        <v>0</v>
      </c>
      <c r="O920" s="967">
        <v>0</v>
      </c>
      <c r="P920" s="967"/>
      <c r="Q920" s="967">
        <v>9</v>
      </c>
      <c r="R920" s="967">
        <v>9</v>
      </c>
      <c r="S920" s="967">
        <v>0</v>
      </c>
      <c r="T920" s="967">
        <v>0</v>
      </c>
    </row>
    <row r="921" spans="1:20" outlineLevel="4">
      <c r="A921" s="981" t="s">
        <v>489</v>
      </c>
      <c r="B921" s="981"/>
      <c r="C921" s="981">
        <v>31</v>
      </c>
      <c r="D921" s="982">
        <v>46082</v>
      </c>
      <c r="E921" s="982">
        <v>46123</v>
      </c>
      <c r="F921" s="982">
        <v>46082</v>
      </c>
      <c r="G921" s="982">
        <v>46121</v>
      </c>
      <c r="H921" s="982">
        <v>0</v>
      </c>
      <c r="I921" s="981">
        <v>0</v>
      </c>
      <c r="J921" s="981">
        <v>0</v>
      </c>
      <c r="K921" s="984">
        <v>0</v>
      </c>
      <c r="L921" s="984">
        <v>0</v>
      </c>
      <c r="M921" s="981">
        <v>0</v>
      </c>
      <c r="N921" s="981">
        <v>0</v>
      </c>
      <c r="O921" s="981">
        <v>0</v>
      </c>
      <c r="P921" s="981"/>
      <c r="Q921" s="981">
        <v>4</v>
      </c>
      <c r="R921" s="981">
        <v>4</v>
      </c>
      <c r="S921" s="981">
        <v>0</v>
      </c>
      <c r="T921" s="981">
        <v>0</v>
      </c>
    </row>
    <row r="922" spans="1:20" outlineLevel="5">
      <c r="A922" s="936" t="s">
        <v>1328</v>
      </c>
      <c r="B922" s="936" t="s">
        <v>493</v>
      </c>
      <c r="C922" s="936">
        <v>31</v>
      </c>
      <c r="D922" s="937">
        <v>46082</v>
      </c>
      <c r="E922" s="937">
        <v>46123</v>
      </c>
      <c r="F922" s="937">
        <v>46082</v>
      </c>
      <c r="G922" s="937">
        <v>46121</v>
      </c>
      <c r="H922" s="937">
        <v>0</v>
      </c>
      <c r="I922" s="936">
        <v>0</v>
      </c>
      <c r="J922" s="936">
        <v>0</v>
      </c>
      <c r="K922" s="939">
        <v>1</v>
      </c>
      <c r="L922" s="939">
        <v>1</v>
      </c>
      <c r="M922" s="936">
        <v>0</v>
      </c>
      <c r="N922" s="936">
        <v>0</v>
      </c>
      <c r="O922" s="936">
        <v>0</v>
      </c>
      <c r="P922" s="936" t="s">
        <v>364</v>
      </c>
      <c r="Q922" s="936">
        <v>1</v>
      </c>
      <c r="R922" s="936">
        <v>1</v>
      </c>
      <c r="S922" s="936">
        <v>0</v>
      </c>
      <c r="T922" s="936">
        <v>0</v>
      </c>
    </row>
    <row r="923" spans="1:20" outlineLevel="5">
      <c r="A923" s="936" t="s">
        <v>1327</v>
      </c>
      <c r="B923" s="936" t="s">
        <v>491</v>
      </c>
      <c r="C923" s="936">
        <v>27</v>
      </c>
      <c r="D923" s="937">
        <v>46086</v>
      </c>
      <c r="E923" s="937">
        <v>46123</v>
      </c>
      <c r="F923" s="937">
        <v>46086</v>
      </c>
      <c r="G923" s="937">
        <v>46121</v>
      </c>
      <c r="H923" s="937">
        <v>0</v>
      </c>
      <c r="I923" s="936">
        <v>0</v>
      </c>
      <c r="J923" s="936">
        <v>0</v>
      </c>
      <c r="K923" s="939">
        <v>1</v>
      </c>
      <c r="L923" s="939">
        <v>1</v>
      </c>
      <c r="M923" s="936">
        <v>0</v>
      </c>
      <c r="N923" s="936">
        <v>0</v>
      </c>
      <c r="O923" s="936">
        <v>0</v>
      </c>
      <c r="P923" s="936" t="s">
        <v>364</v>
      </c>
      <c r="Q923" s="936">
        <v>1</v>
      </c>
      <c r="R923" s="936">
        <v>1</v>
      </c>
      <c r="S923" s="936">
        <v>0</v>
      </c>
      <c r="T923" s="936">
        <v>0</v>
      </c>
    </row>
    <row r="924" spans="1:20" outlineLevel="5">
      <c r="A924" s="936" t="s">
        <v>1329</v>
      </c>
      <c r="B924" s="936" t="s">
        <v>495</v>
      </c>
      <c r="C924" s="936">
        <v>27</v>
      </c>
      <c r="D924" s="937">
        <v>46086</v>
      </c>
      <c r="E924" s="937">
        <v>46123</v>
      </c>
      <c r="F924" s="937">
        <v>46086</v>
      </c>
      <c r="G924" s="937">
        <v>46121</v>
      </c>
      <c r="H924" s="937">
        <v>0</v>
      </c>
      <c r="I924" s="936">
        <v>0</v>
      </c>
      <c r="J924" s="936">
        <v>0</v>
      </c>
      <c r="K924" s="939">
        <v>1</v>
      </c>
      <c r="L924" s="939">
        <v>1</v>
      </c>
      <c r="M924" s="936">
        <v>0</v>
      </c>
      <c r="N924" s="936">
        <v>0</v>
      </c>
      <c r="O924" s="936">
        <v>0</v>
      </c>
      <c r="P924" s="936" t="s">
        <v>364</v>
      </c>
      <c r="Q924" s="936">
        <v>1</v>
      </c>
      <c r="R924" s="936">
        <v>1</v>
      </c>
      <c r="S924" s="936">
        <v>0</v>
      </c>
      <c r="T924" s="936">
        <v>0</v>
      </c>
    </row>
    <row r="925" spans="1:20" outlineLevel="5">
      <c r="A925" s="1000" t="s">
        <v>1330</v>
      </c>
      <c r="B925" s="1000" t="s">
        <v>497</v>
      </c>
      <c r="C925" s="1000">
        <v>23</v>
      </c>
      <c r="D925" s="1001">
        <v>46091</v>
      </c>
      <c r="E925" s="1001">
        <v>46123</v>
      </c>
      <c r="F925" s="1001">
        <v>46091</v>
      </c>
      <c r="G925" s="1001">
        <v>46121</v>
      </c>
      <c r="H925" s="1001">
        <v>0</v>
      </c>
      <c r="I925" s="1000">
        <v>0</v>
      </c>
      <c r="J925" s="1000">
        <v>0</v>
      </c>
      <c r="K925" s="1004">
        <v>1</v>
      </c>
      <c r="L925" s="1004">
        <v>1</v>
      </c>
      <c r="M925" s="1000">
        <v>0</v>
      </c>
      <c r="N925" s="1000">
        <v>0</v>
      </c>
      <c r="O925" s="1000">
        <v>0</v>
      </c>
      <c r="P925" s="1000" t="s">
        <v>364</v>
      </c>
      <c r="Q925" s="1000">
        <v>1</v>
      </c>
      <c r="R925" s="1000">
        <v>1</v>
      </c>
      <c r="S925" s="1000">
        <v>0</v>
      </c>
      <c r="T925" s="1000">
        <v>0</v>
      </c>
    </row>
    <row r="926" spans="1:20" outlineLevel="4">
      <c r="A926" s="981" t="s">
        <v>498</v>
      </c>
      <c r="B926" s="981"/>
      <c r="C926" s="981">
        <v>27</v>
      </c>
      <c r="D926" s="982">
        <v>46086</v>
      </c>
      <c r="E926" s="982">
        <v>46123</v>
      </c>
      <c r="F926" s="982">
        <v>46086</v>
      </c>
      <c r="G926" s="982">
        <v>46121</v>
      </c>
      <c r="H926" s="982">
        <v>0</v>
      </c>
      <c r="I926" s="981">
        <v>0</v>
      </c>
      <c r="J926" s="981">
        <v>0</v>
      </c>
      <c r="K926" s="984">
        <v>0</v>
      </c>
      <c r="L926" s="984">
        <v>0</v>
      </c>
      <c r="M926" s="981">
        <v>0</v>
      </c>
      <c r="N926" s="981">
        <v>0</v>
      </c>
      <c r="O926" s="981">
        <v>0</v>
      </c>
      <c r="P926" s="981"/>
      <c r="Q926" s="981">
        <v>3</v>
      </c>
      <c r="R926" s="981">
        <v>3</v>
      </c>
      <c r="S926" s="981">
        <v>0</v>
      </c>
      <c r="T926" s="981">
        <v>0</v>
      </c>
    </row>
    <row r="927" spans="1:20" outlineLevel="5">
      <c r="A927" s="936" t="s">
        <v>1331</v>
      </c>
      <c r="B927" s="936" t="s">
        <v>500</v>
      </c>
      <c r="C927" s="936">
        <v>27</v>
      </c>
      <c r="D927" s="937">
        <v>46086</v>
      </c>
      <c r="E927" s="937">
        <v>46123</v>
      </c>
      <c r="F927" s="937">
        <v>46086</v>
      </c>
      <c r="G927" s="937">
        <v>46121</v>
      </c>
      <c r="H927" s="937">
        <v>0</v>
      </c>
      <c r="I927" s="936">
        <v>0</v>
      </c>
      <c r="J927" s="936">
        <v>0</v>
      </c>
      <c r="K927" s="939">
        <v>1</v>
      </c>
      <c r="L927" s="939">
        <v>1</v>
      </c>
      <c r="M927" s="936">
        <v>0</v>
      </c>
      <c r="N927" s="936">
        <v>0</v>
      </c>
      <c r="O927" s="936">
        <v>0</v>
      </c>
      <c r="P927" s="936" t="s">
        <v>364</v>
      </c>
      <c r="Q927" s="936">
        <v>1</v>
      </c>
      <c r="R927" s="936">
        <v>1</v>
      </c>
      <c r="S927" s="936">
        <v>0</v>
      </c>
      <c r="T927" s="936">
        <v>0</v>
      </c>
    </row>
    <row r="928" spans="1:20" outlineLevel="5">
      <c r="A928" s="936" t="s">
        <v>1332</v>
      </c>
      <c r="B928" s="936" t="s">
        <v>502</v>
      </c>
      <c r="C928" s="936">
        <v>23</v>
      </c>
      <c r="D928" s="937">
        <v>46091</v>
      </c>
      <c r="E928" s="937">
        <v>46123</v>
      </c>
      <c r="F928" s="937">
        <v>46091</v>
      </c>
      <c r="G928" s="937">
        <v>46121</v>
      </c>
      <c r="H928" s="937">
        <v>0</v>
      </c>
      <c r="I928" s="936">
        <v>0</v>
      </c>
      <c r="J928" s="936">
        <v>0</v>
      </c>
      <c r="K928" s="939">
        <v>1</v>
      </c>
      <c r="L928" s="939">
        <v>1</v>
      </c>
      <c r="M928" s="936">
        <v>0</v>
      </c>
      <c r="N928" s="936">
        <v>0</v>
      </c>
      <c r="O928" s="936">
        <v>0</v>
      </c>
      <c r="P928" s="936" t="s">
        <v>364</v>
      </c>
      <c r="Q928" s="936">
        <v>1</v>
      </c>
      <c r="R928" s="936">
        <v>1</v>
      </c>
      <c r="S928" s="936">
        <v>0</v>
      </c>
      <c r="T928" s="936">
        <v>0</v>
      </c>
    </row>
    <row r="929" spans="1:20" outlineLevel="5">
      <c r="A929" s="1000" t="s">
        <v>1333</v>
      </c>
      <c r="B929" s="1000" t="s">
        <v>504</v>
      </c>
      <c r="C929" s="1000">
        <v>20</v>
      </c>
      <c r="D929" s="1001">
        <v>46095</v>
      </c>
      <c r="E929" s="1001">
        <v>46123</v>
      </c>
      <c r="F929" s="1001">
        <v>46095</v>
      </c>
      <c r="G929" s="1001">
        <v>46121</v>
      </c>
      <c r="H929" s="1001">
        <v>0</v>
      </c>
      <c r="I929" s="1000">
        <v>0</v>
      </c>
      <c r="J929" s="1000">
        <v>0</v>
      </c>
      <c r="K929" s="1004">
        <v>1</v>
      </c>
      <c r="L929" s="1004">
        <v>1</v>
      </c>
      <c r="M929" s="1000">
        <v>0</v>
      </c>
      <c r="N929" s="1000">
        <v>0</v>
      </c>
      <c r="O929" s="1000">
        <v>0</v>
      </c>
      <c r="P929" s="1000" t="s">
        <v>364</v>
      </c>
      <c r="Q929" s="1000">
        <v>1</v>
      </c>
      <c r="R929" s="1000">
        <v>1</v>
      </c>
      <c r="S929" s="1000">
        <v>0</v>
      </c>
      <c r="T929" s="1000">
        <v>0</v>
      </c>
    </row>
    <row r="930" spans="1:20" outlineLevel="4">
      <c r="A930" s="981" t="s">
        <v>505</v>
      </c>
      <c r="B930" s="981"/>
      <c r="C930" s="981">
        <v>44</v>
      </c>
      <c r="D930" s="982">
        <v>46091</v>
      </c>
      <c r="E930" s="982">
        <v>46147</v>
      </c>
      <c r="F930" s="982">
        <v>46091</v>
      </c>
      <c r="G930" s="982">
        <v>46146</v>
      </c>
      <c r="H930" s="982">
        <v>0</v>
      </c>
      <c r="I930" s="981">
        <v>0</v>
      </c>
      <c r="J930" s="981">
        <v>0</v>
      </c>
      <c r="K930" s="984">
        <v>0</v>
      </c>
      <c r="L930" s="984">
        <v>0</v>
      </c>
      <c r="M930" s="981">
        <v>0</v>
      </c>
      <c r="N930" s="981">
        <v>0</v>
      </c>
      <c r="O930" s="981">
        <v>0</v>
      </c>
      <c r="P930" s="981"/>
      <c r="Q930" s="981">
        <v>2</v>
      </c>
      <c r="R930" s="981">
        <v>2</v>
      </c>
      <c r="S930" s="981">
        <v>0</v>
      </c>
      <c r="T930" s="981">
        <v>0</v>
      </c>
    </row>
    <row r="931" spans="1:20" outlineLevel="5">
      <c r="A931" s="936" t="s">
        <v>1334</v>
      </c>
      <c r="B931" s="936" t="s">
        <v>507</v>
      </c>
      <c r="C931" s="936">
        <v>44</v>
      </c>
      <c r="D931" s="937">
        <v>46091</v>
      </c>
      <c r="E931" s="937">
        <v>46147</v>
      </c>
      <c r="F931" s="937">
        <v>46091</v>
      </c>
      <c r="G931" s="937">
        <v>46146</v>
      </c>
      <c r="H931" s="937">
        <v>0</v>
      </c>
      <c r="I931" s="936">
        <v>0</v>
      </c>
      <c r="J931" s="936">
        <v>0</v>
      </c>
      <c r="K931" s="939">
        <v>1</v>
      </c>
      <c r="L931" s="939">
        <v>1</v>
      </c>
      <c r="M931" s="936">
        <v>0</v>
      </c>
      <c r="N931" s="936">
        <v>0</v>
      </c>
      <c r="O931" s="936">
        <v>0</v>
      </c>
      <c r="P931" s="936" t="s">
        <v>364</v>
      </c>
      <c r="Q931" s="936">
        <v>1</v>
      </c>
      <c r="R931" s="936">
        <v>1</v>
      </c>
      <c r="S931" s="936">
        <v>0</v>
      </c>
      <c r="T931" s="936">
        <v>0</v>
      </c>
    </row>
    <row r="932" spans="1:20" outlineLevel="5">
      <c r="A932" s="1000" t="s">
        <v>1335</v>
      </c>
      <c r="B932" s="1000" t="s">
        <v>509</v>
      </c>
      <c r="C932" s="1000">
        <v>41</v>
      </c>
      <c r="D932" s="1001">
        <v>46095</v>
      </c>
      <c r="E932" s="1001">
        <v>46147</v>
      </c>
      <c r="F932" s="1001">
        <v>46095</v>
      </c>
      <c r="G932" s="1001">
        <v>46146</v>
      </c>
      <c r="H932" s="1001">
        <v>0</v>
      </c>
      <c r="I932" s="1000">
        <v>0</v>
      </c>
      <c r="J932" s="1000">
        <v>0</v>
      </c>
      <c r="K932" s="1004">
        <v>1</v>
      </c>
      <c r="L932" s="1004">
        <v>1</v>
      </c>
      <c r="M932" s="1000">
        <v>0</v>
      </c>
      <c r="N932" s="1000">
        <v>0</v>
      </c>
      <c r="O932" s="1000">
        <v>0</v>
      </c>
      <c r="P932" s="1000" t="s">
        <v>364</v>
      </c>
      <c r="Q932" s="1000">
        <v>1</v>
      </c>
      <c r="R932" s="1000">
        <v>1</v>
      </c>
      <c r="S932" s="1000">
        <v>0</v>
      </c>
      <c r="T932" s="1000">
        <v>0</v>
      </c>
    </row>
    <row r="933" spans="1:20" outlineLevel="3">
      <c r="A933" s="967" t="s">
        <v>512</v>
      </c>
      <c r="B933" s="967"/>
      <c r="C933" s="967">
        <v>27</v>
      </c>
      <c r="D933" s="968">
        <v>46153</v>
      </c>
      <c r="E933" s="968">
        <v>46189</v>
      </c>
      <c r="F933" s="968">
        <v>46153</v>
      </c>
      <c r="G933" s="968">
        <v>46188</v>
      </c>
      <c r="H933" s="968">
        <v>0</v>
      </c>
      <c r="I933" s="967">
        <v>0</v>
      </c>
      <c r="J933" s="967">
        <v>0</v>
      </c>
      <c r="K933" s="971">
        <v>0</v>
      </c>
      <c r="L933" s="971">
        <v>0</v>
      </c>
      <c r="M933" s="967">
        <v>0</v>
      </c>
      <c r="N933" s="967">
        <v>0</v>
      </c>
      <c r="O933" s="967">
        <v>0</v>
      </c>
      <c r="P933" s="967"/>
      <c r="Q933" s="967">
        <v>11</v>
      </c>
      <c r="R933" s="967">
        <v>11</v>
      </c>
      <c r="S933" s="967">
        <v>0</v>
      </c>
      <c r="T933" s="967">
        <v>0</v>
      </c>
    </row>
    <row r="934" spans="1:20" outlineLevel="4">
      <c r="A934" s="981" t="s">
        <v>513</v>
      </c>
      <c r="B934" s="981"/>
      <c r="C934" s="981">
        <v>27</v>
      </c>
      <c r="D934" s="982">
        <v>46153</v>
      </c>
      <c r="E934" s="982">
        <v>46189</v>
      </c>
      <c r="F934" s="982">
        <v>46153</v>
      </c>
      <c r="G934" s="982">
        <v>46188</v>
      </c>
      <c r="H934" s="982">
        <v>0</v>
      </c>
      <c r="I934" s="981">
        <v>0</v>
      </c>
      <c r="J934" s="981">
        <v>0</v>
      </c>
      <c r="K934" s="984">
        <v>0</v>
      </c>
      <c r="L934" s="984">
        <v>0</v>
      </c>
      <c r="M934" s="981">
        <v>0</v>
      </c>
      <c r="N934" s="981">
        <v>0</v>
      </c>
      <c r="O934" s="981">
        <v>0</v>
      </c>
      <c r="P934" s="981"/>
      <c r="Q934" s="981">
        <v>4</v>
      </c>
      <c r="R934" s="981">
        <v>4</v>
      </c>
      <c r="S934" s="981">
        <v>0</v>
      </c>
      <c r="T934" s="981">
        <v>0</v>
      </c>
    </row>
    <row r="935" spans="1:20" outlineLevel="5">
      <c r="A935" s="936" t="s">
        <v>1336</v>
      </c>
      <c r="B935" s="936" t="s">
        <v>515</v>
      </c>
      <c r="C935" s="936">
        <v>27</v>
      </c>
      <c r="D935" s="937">
        <v>46153</v>
      </c>
      <c r="E935" s="937">
        <v>46189</v>
      </c>
      <c r="F935" s="937">
        <v>46153</v>
      </c>
      <c r="G935" s="937">
        <v>46188</v>
      </c>
      <c r="H935" s="937">
        <v>0</v>
      </c>
      <c r="I935" s="936">
        <v>0</v>
      </c>
      <c r="J935" s="936">
        <v>0</v>
      </c>
      <c r="K935" s="939">
        <v>1</v>
      </c>
      <c r="L935" s="939">
        <v>1</v>
      </c>
      <c r="M935" s="936">
        <v>0</v>
      </c>
      <c r="N935" s="936">
        <v>0</v>
      </c>
      <c r="O935" s="936">
        <v>0</v>
      </c>
      <c r="P935" s="936" t="s">
        <v>364</v>
      </c>
      <c r="Q935" s="936">
        <v>1</v>
      </c>
      <c r="R935" s="936">
        <v>1</v>
      </c>
      <c r="S935" s="936">
        <v>0</v>
      </c>
      <c r="T935" s="936">
        <v>0</v>
      </c>
    </row>
    <row r="936" spans="1:20" outlineLevel="5">
      <c r="A936" s="936" t="s">
        <v>1337</v>
      </c>
      <c r="B936" s="936" t="s">
        <v>517</v>
      </c>
      <c r="C936" s="936">
        <v>27</v>
      </c>
      <c r="D936" s="937">
        <v>46153</v>
      </c>
      <c r="E936" s="937">
        <v>46189</v>
      </c>
      <c r="F936" s="937">
        <v>46153</v>
      </c>
      <c r="G936" s="937">
        <v>46188</v>
      </c>
      <c r="H936" s="937">
        <v>0</v>
      </c>
      <c r="I936" s="936">
        <v>0</v>
      </c>
      <c r="J936" s="936">
        <v>0</v>
      </c>
      <c r="K936" s="939">
        <v>1</v>
      </c>
      <c r="L936" s="939">
        <v>1</v>
      </c>
      <c r="M936" s="936">
        <v>0</v>
      </c>
      <c r="N936" s="936">
        <v>0</v>
      </c>
      <c r="O936" s="936">
        <v>0</v>
      </c>
      <c r="P936" s="936" t="s">
        <v>364</v>
      </c>
      <c r="Q936" s="936">
        <v>1</v>
      </c>
      <c r="R936" s="936">
        <v>1</v>
      </c>
      <c r="S936" s="936">
        <v>0</v>
      </c>
      <c r="T936" s="936">
        <v>0</v>
      </c>
    </row>
    <row r="937" spans="1:20" outlineLevel="5">
      <c r="A937" s="936" t="s">
        <v>1338</v>
      </c>
      <c r="B937" s="936" t="s">
        <v>519</v>
      </c>
      <c r="C937" s="936">
        <v>27</v>
      </c>
      <c r="D937" s="937">
        <v>46153</v>
      </c>
      <c r="E937" s="937">
        <v>46189</v>
      </c>
      <c r="F937" s="937">
        <v>46153</v>
      </c>
      <c r="G937" s="937">
        <v>46188</v>
      </c>
      <c r="H937" s="937">
        <v>0</v>
      </c>
      <c r="I937" s="936">
        <v>0</v>
      </c>
      <c r="J937" s="936">
        <v>0</v>
      </c>
      <c r="K937" s="939">
        <v>1</v>
      </c>
      <c r="L937" s="939">
        <v>1</v>
      </c>
      <c r="M937" s="936">
        <v>0</v>
      </c>
      <c r="N937" s="936">
        <v>0</v>
      </c>
      <c r="O937" s="936">
        <v>0</v>
      </c>
      <c r="P937" s="936" t="s">
        <v>364</v>
      </c>
      <c r="Q937" s="936">
        <v>1</v>
      </c>
      <c r="R937" s="936">
        <v>1</v>
      </c>
      <c r="S937" s="936">
        <v>0</v>
      </c>
      <c r="T937" s="936">
        <v>0</v>
      </c>
    </row>
    <row r="938" spans="1:20" outlineLevel="5">
      <c r="A938" s="1000" t="s">
        <v>1339</v>
      </c>
      <c r="B938" s="1000" t="s">
        <v>521</v>
      </c>
      <c r="C938" s="1000">
        <v>27</v>
      </c>
      <c r="D938" s="1001">
        <v>46153</v>
      </c>
      <c r="E938" s="1001">
        <v>46189</v>
      </c>
      <c r="F938" s="1001">
        <v>46153</v>
      </c>
      <c r="G938" s="1001">
        <v>46188</v>
      </c>
      <c r="H938" s="1001">
        <v>0</v>
      </c>
      <c r="I938" s="1000">
        <v>0</v>
      </c>
      <c r="J938" s="1000">
        <v>0</v>
      </c>
      <c r="K938" s="1004">
        <v>1</v>
      </c>
      <c r="L938" s="1004">
        <v>1</v>
      </c>
      <c r="M938" s="1000">
        <v>0</v>
      </c>
      <c r="N938" s="1000">
        <v>0</v>
      </c>
      <c r="O938" s="1000">
        <v>0</v>
      </c>
      <c r="P938" s="1000" t="s">
        <v>364</v>
      </c>
      <c r="Q938" s="1000">
        <v>1</v>
      </c>
      <c r="R938" s="1000">
        <v>1</v>
      </c>
      <c r="S938" s="1000">
        <v>0</v>
      </c>
      <c r="T938" s="1000">
        <v>0</v>
      </c>
    </row>
    <row r="939" spans="1:20" outlineLevel="4">
      <c r="A939" s="981" t="s">
        <v>522</v>
      </c>
      <c r="B939" s="981"/>
      <c r="C939" s="981">
        <v>27</v>
      </c>
      <c r="D939" s="982">
        <v>46153</v>
      </c>
      <c r="E939" s="982">
        <v>46189</v>
      </c>
      <c r="F939" s="982">
        <v>46153</v>
      </c>
      <c r="G939" s="982">
        <v>46188</v>
      </c>
      <c r="H939" s="982">
        <v>0</v>
      </c>
      <c r="I939" s="981">
        <v>0</v>
      </c>
      <c r="J939" s="981">
        <v>0</v>
      </c>
      <c r="K939" s="984">
        <v>0</v>
      </c>
      <c r="L939" s="984">
        <v>0</v>
      </c>
      <c r="M939" s="981">
        <v>0</v>
      </c>
      <c r="N939" s="981">
        <v>0</v>
      </c>
      <c r="O939" s="981">
        <v>0</v>
      </c>
      <c r="P939" s="981"/>
      <c r="Q939" s="981">
        <v>4</v>
      </c>
      <c r="R939" s="981">
        <v>4</v>
      </c>
      <c r="S939" s="981">
        <v>0</v>
      </c>
      <c r="T939" s="981">
        <v>0</v>
      </c>
    </row>
    <row r="940" spans="1:20" outlineLevel="5">
      <c r="A940" s="936" t="s">
        <v>1340</v>
      </c>
      <c r="B940" s="936" t="s">
        <v>524</v>
      </c>
      <c r="C940" s="936">
        <v>27</v>
      </c>
      <c r="D940" s="937">
        <v>46153</v>
      </c>
      <c r="E940" s="937">
        <v>46189</v>
      </c>
      <c r="F940" s="937">
        <v>46153</v>
      </c>
      <c r="G940" s="937">
        <v>46188</v>
      </c>
      <c r="H940" s="937">
        <v>0</v>
      </c>
      <c r="I940" s="936">
        <v>0</v>
      </c>
      <c r="J940" s="936">
        <v>0</v>
      </c>
      <c r="K940" s="939">
        <v>1</v>
      </c>
      <c r="L940" s="939">
        <v>1</v>
      </c>
      <c r="M940" s="936">
        <v>0</v>
      </c>
      <c r="N940" s="936">
        <v>0</v>
      </c>
      <c r="O940" s="936">
        <v>0</v>
      </c>
      <c r="P940" s="936" t="s">
        <v>364</v>
      </c>
      <c r="Q940" s="936">
        <v>1</v>
      </c>
      <c r="R940" s="936">
        <v>1</v>
      </c>
      <c r="S940" s="936">
        <v>0</v>
      </c>
      <c r="T940" s="936">
        <v>0</v>
      </c>
    </row>
    <row r="941" spans="1:20" outlineLevel="5">
      <c r="A941" s="936" t="s">
        <v>1341</v>
      </c>
      <c r="B941" s="936" t="s">
        <v>526</v>
      </c>
      <c r="C941" s="936">
        <v>27</v>
      </c>
      <c r="D941" s="937">
        <v>46153</v>
      </c>
      <c r="E941" s="937">
        <v>46189</v>
      </c>
      <c r="F941" s="937">
        <v>46153</v>
      </c>
      <c r="G941" s="937">
        <v>46188</v>
      </c>
      <c r="H941" s="937">
        <v>0</v>
      </c>
      <c r="I941" s="936">
        <v>0</v>
      </c>
      <c r="J941" s="936">
        <v>0</v>
      </c>
      <c r="K941" s="939">
        <v>1</v>
      </c>
      <c r="L941" s="939">
        <v>1</v>
      </c>
      <c r="M941" s="936">
        <v>0</v>
      </c>
      <c r="N941" s="936">
        <v>0</v>
      </c>
      <c r="O941" s="936">
        <v>0</v>
      </c>
      <c r="P941" s="936" t="s">
        <v>364</v>
      </c>
      <c r="Q941" s="936">
        <v>1</v>
      </c>
      <c r="R941" s="936">
        <v>1</v>
      </c>
      <c r="S941" s="936">
        <v>0</v>
      </c>
      <c r="T941" s="936">
        <v>0</v>
      </c>
    </row>
    <row r="942" spans="1:20" outlineLevel="5">
      <c r="A942" s="936" t="s">
        <v>1342</v>
      </c>
      <c r="B942" s="936" t="s">
        <v>528</v>
      </c>
      <c r="C942" s="936">
        <v>27</v>
      </c>
      <c r="D942" s="937">
        <v>46153</v>
      </c>
      <c r="E942" s="937">
        <v>46189</v>
      </c>
      <c r="F942" s="937">
        <v>46153</v>
      </c>
      <c r="G942" s="937">
        <v>46188</v>
      </c>
      <c r="H942" s="937">
        <v>0</v>
      </c>
      <c r="I942" s="936">
        <v>0</v>
      </c>
      <c r="J942" s="936">
        <v>0</v>
      </c>
      <c r="K942" s="939">
        <v>1</v>
      </c>
      <c r="L942" s="939">
        <v>1</v>
      </c>
      <c r="M942" s="936">
        <v>0</v>
      </c>
      <c r="N942" s="936">
        <v>0</v>
      </c>
      <c r="O942" s="936">
        <v>0</v>
      </c>
      <c r="P942" s="936" t="s">
        <v>364</v>
      </c>
      <c r="Q942" s="936">
        <v>1</v>
      </c>
      <c r="R942" s="936">
        <v>1</v>
      </c>
      <c r="S942" s="936">
        <v>0</v>
      </c>
      <c r="T942" s="936">
        <v>0</v>
      </c>
    </row>
    <row r="943" spans="1:20" outlineLevel="5">
      <c r="A943" s="1000" t="s">
        <v>1343</v>
      </c>
      <c r="B943" s="1000" t="s">
        <v>530</v>
      </c>
      <c r="C943" s="1000">
        <v>27</v>
      </c>
      <c r="D943" s="1001">
        <v>46153</v>
      </c>
      <c r="E943" s="1001">
        <v>46189</v>
      </c>
      <c r="F943" s="1001">
        <v>46153</v>
      </c>
      <c r="G943" s="1001">
        <v>46188</v>
      </c>
      <c r="H943" s="1001">
        <v>0</v>
      </c>
      <c r="I943" s="1000">
        <v>0</v>
      </c>
      <c r="J943" s="1000">
        <v>0</v>
      </c>
      <c r="K943" s="1004">
        <v>1</v>
      </c>
      <c r="L943" s="1004">
        <v>1</v>
      </c>
      <c r="M943" s="1000">
        <v>0</v>
      </c>
      <c r="N943" s="1000">
        <v>0</v>
      </c>
      <c r="O943" s="1000">
        <v>0</v>
      </c>
      <c r="P943" s="1000" t="s">
        <v>364</v>
      </c>
      <c r="Q943" s="1000">
        <v>1</v>
      </c>
      <c r="R943" s="1000">
        <v>1</v>
      </c>
      <c r="S943" s="1000">
        <v>0</v>
      </c>
      <c r="T943" s="1000">
        <v>0</v>
      </c>
    </row>
    <row r="944" spans="1:20" outlineLevel="4">
      <c r="A944" s="981" t="s">
        <v>531</v>
      </c>
      <c r="B944" s="981"/>
      <c r="C944" s="981">
        <v>27</v>
      </c>
      <c r="D944" s="982">
        <v>46153</v>
      </c>
      <c r="E944" s="982">
        <v>46189</v>
      </c>
      <c r="F944" s="982">
        <v>46153</v>
      </c>
      <c r="G944" s="982">
        <v>46188</v>
      </c>
      <c r="H944" s="982">
        <v>0</v>
      </c>
      <c r="I944" s="981">
        <v>0</v>
      </c>
      <c r="J944" s="981">
        <v>0</v>
      </c>
      <c r="K944" s="984">
        <v>0</v>
      </c>
      <c r="L944" s="984">
        <v>0</v>
      </c>
      <c r="M944" s="981">
        <v>0</v>
      </c>
      <c r="N944" s="981">
        <v>0</v>
      </c>
      <c r="O944" s="981">
        <v>0</v>
      </c>
      <c r="P944" s="981"/>
      <c r="Q944" s="981">
        <v>3</v>
      </c>
      <c r="R944" s="981">
        <v>3</v>
      </c>
      <c r="S944" s="981">
        <v>0</v>
      </c>
      <c r="T944" s="981">
        <v>0</v>
      </c>
    </row>
    <row r="945" spans="1:20" outlineLevel="5">
      <c r="A945" s="936" t="s">
        <v>1346</v>
      </c>
      <c r="B945" s="936" t="s">
        <v>537</v>
      </c>
      <c r="C945" s="936">
        <v>27</v>
      </c>
      <c r="D945" s="937">
        <v>46153</v>
      </c>
      <c r="E945" s="937">
        <v>46189</v>
      </c>
      <c r="F945" s="937">
        <v>46153</v>
      </c>
      <c r="G945" s="937">
        <v>46188</v>
      </c>
      <c r="H945" s="937">
        <v>0</v>
      </c>
      <c r="I945" s="936">
        <v>0</v>
      </c>
      <c r="J945" s="936">
        <v>0</v>
      </c>
      <c r="K945" s="939">
        <v>1</v>
      </c>
      <c r="L945" s="939">
        <v>1</v>
      </c>
      <c r="M945" s="936">
        <v>0</v>
      </c>
      <c r="N945" s="936">
        <v>0</v>
      </c>
      <c r="O945" s="936">
        <v>0</v>
      </c>
      <c r="P945" s="936" t="s">
        <v>364</v>
      </c>
      <c r="Q945" s="936">
        <v>1</v>
      </c>
      <c r="R945" s="936">
        <v>1</v>
      </c>
      <c r="S945" s="936">
        <v>0</v>
      </c>
      <c r="T945" s="936">
        <v>0</v>
      </c>
    </row>
    <row r="946" spans="1:20" outlineLevel="5">
      <c r="A946" s="936" t="s">
        <v>1344</v>
      </c>
      <c r="B946" s="936" t="s">
        <v>533</v>
      </c>
      <c r="C946" s="936">
        <v>27</v>
      </c>
      <c r="D946" s="937">
        <v>46153</v>
      </c>
      <c r="E946" s="937">
        <v>46189</v>
      </c>
      <c r="F946" s="937">
        <v>46153</v>
      </c>
      <c r="G946" s="937">
        <v>46188</v>
      </c>
      <c r="H946" s="937">
        <v>0</v>
      </c>
      <c r="I946" s="936">
        <v>0</v>
      </c>
      <c r="J946" s="936">
        <v>0</v>
      </c>
      <c r="K946" s="939">
        <v>1</v>
      </c>
      <c r="L946" s="939">
        <v>1</v>
      </c>
      <c r="M946" s="936">
        <v>0</v>
      </c>
      <c r="N946" s="936">
        <v>0</v>
      </c>
      <c r="O946" s="936">
        <v>0</v>
      </c>
      <c r="P946" s="936" t="s">
        <v>364</v>
      </c>
      <c r="Q946" s="936">
        <v>1</v>
      </c>
      <c r="R946" s="936">
        <v>1</v>
      </c>
      <c r="S946" s="936">
        <v>0</v>
      </c>
      <c r="T946" s="936">
        <v>0</v>
      </c>
    </row>
    <row r="947" spans="1:20" outlineLevel="5">
      <c r="A947" s="1000" t="s">
        <v>1345</v>
      </c>
      <c r="B947" s="1000" t="s">
        <v>535</v>
      </c>
      <c r="C947" s="1000">
        <v>27</v>
      </c>
      <c r="D947" s="1001">
        <v>46153</v>
      </c>
      <c r="E947" s="1001">
        <v>46189</v>
      </c>
      <c r="F947" s="1001">
        <v>46153</v>
      </c>
      <c r="G947" s="1001">
        <v>46188</v>
      </c>
      <c r="H947" s="1001">
        <v>0</v>
      </c>
      <c r="I947" s="1000">
        <v>0</v>
      </c>
      <c r="J947" s="1000">
        <v>0</v>
      </c>
      <c r="K947" s="1004">
        <v>1</v>
      </c>
      <c r="L947" s="1004">
        <v>1</v>
      </c>
      <c r="M947" s="1000">
        <v>0</v>
      </c>
      <c r="N947" s="1000">
        <v>0</v>
      </c>
      <c r="O947" s="1000">
        <v>0</v>
      </c>
      <c r="P947" s="1000" t="s">
        <v>364</v>
      </c>
      <c r="Q947" s="1000">
        <v>1</v>
      </c>
      <c r="R947" s="1000">
        <v>1</v>
      </c>
      <c r="S947" s="1000">
        <v>0</v>
      </c>
      <c r="T947" s="1000">
        <v>0</v>
      </c>
    </row>
    <row r="948" spans="1:20" outlineLevel="2">
      <c r="A948" s="959" t="s">
        <v>544</v>
      </c>
      <c r="B948" s="959"/>
      <c r="C948" s="959">
        <v>92</v>
      </c>
      <c r="D948" s="960">
        <v>46072</v>
      </c>
      <c r="E948" s="960">
        <v>46190</v>
      </c>
      <c r="F948" s="960">
        <v>46072</v>
      </c>
      <c r="G948" s="960">
        <v>46189</v>
      </c>
      <c r="H948" s="960">
        <v>0</v>
      </c>
      <c r="I948" s="959">
        <v>0</v>
      </c>
      <c r="J948" s="959">
        <v>0</v>
      </c>
      <c r="K948" s="963">
        <v>0</v>
      </c>
      <c r="L948" s="963">
        <v>0</v>
      </c>
      <c r="M948" s="959">
        <v>0</v>
      </c>
      <c r="N948" s="959">
        <v>0</v>
      </c>
      <c r="O948" s="959">
        <v>0</v>
      </c>
      <c r="P948" s="959"/>
      <c r="Q948" s="959">
        <v>48</v>
      </c>
      <c r="R948" s="959">
        <v>48</v>
      </c>
      <c r="S948" s="959">
        <v>0</v>
      </c>
      <c r="T948" s="959">
        <v>0</v>
      </c>
    </row>
    <row r="949" spans="1:20" outlineLevel="3">
      <c r="A949" s="967" t="s">
        <v>411</v>
      </c>
      <c r="B949" s="967"/>
      <c r="C949" s="967">
        <v>61</v>
      </c>
      <c r="D949" s="968">
        <v>46072</v>
      </c>
      <c r="E949" s="968">
        <v>46149</v>
      </c>
      <c r="F949" s="968">
        <v>46072</v>
      </c>
      <c r="G949" s="968">
        <v>46148</v>
      </c>
      <c r="H949" s="968">
        <v>0</v>
      </c>
      <c r="I949" s="967">
        <v>0</v>
      </c>
      <c r="J949" s="967">
        <v>0</v>
      </c>
      <c r="K949" s="971">
        <v>0</v>
      </c>
      <c r="L949" s="971">
        <v>0</v>
      </c>
      <c r="M949" s="967">
        <v>0</v>
      </c>
      <c r="N949" s="967">
        <v>0</v>
      </c>
      <c r="O949" s="967">
        <v>0</v>
      </c>
      <c r="P949" s="967"/>
      <c r="Q949" s="967">
        <v>8</v>
      </c>
      <c r="R949" s="967">
        <v>8</v>
      </c>
      <c r="S949" s="967">
        <v>0</v>
      </c>
      <c r="T949" s="967">
        <v>0</v>
      </c>
    </row>
    <row r="950" spans="1:20" outlineLevel="4">
      <c r="A950" s="981" t="s">
        <v>412</v>
      </c>
      <c r="B950" s="981"/>
      <c r="C950" s="981">
        <v>55</v>
      </c>
      <c r="D950" s="982">
        <v>46072</v>
      </c>
      <c r="E950" s="982">
        <v>46142</v>
      </c>
      <c r="F950" s="982">
        <v>46072</v>
      </c>
      <c r="G950" s="982">
        <v>46141</v>
      </c>
      <c r="H950" s="982">
        <v>0</v>
      </c>
      <c r="I950" s="981">
        <v>0</v>
      </c>
      <c r="J950" s="981">
        <v>0</v>
      </c>
      <c r="K950" s="984">
        <v>0</v>
      </c>
      <c r="L950" s="984">
        <v>0</v>
      </c>
      <c r="M950" s="981">
        <v>0</v>
      </c>
      <c r="N950" s="981">
        <v>0</v>
      </c>
      <c r="O950" s="981">
        <v>0</v>
      </c>
      <c r="P950" s="981"/>
      <c r="Q950" s="981">
        <v>2</v>
      </c>
      <c r="R950" s="981">
        <v>2</v>
      </c>
      <c r="S950" s="981">
        <v>0</v>
      </c>
      <c r="T950" s="981">
        <v>0</v>
      </c>
    </row>
    <row r="951" spans="1:20" outlineLevel="5">
      <c r="A951" s="936" t="s">
        <v>1347</v>
      </c>
      <c r="B951" s="936" t="s">
        <v>414</v>
      </c>
      <c r="C951" s="936">
        <v>55</v>
      </c>
      <c r="D951" s="937">
        <v>46072</v>
      </c>
      <c r="E951" s="937">
        <v>46142</v>
      </c>
      <c r="F951" s="937">
        <v>46072</v>
      </c>
      <c r="G951" s="937">
        <v>46141</v>
      </c>
      <c r="H951" s="937">
        <v>0</v>
      </c>
      <c r="I951" s="936">
        <v>0</v>
      </c>
      <c r="J951" s="936">
        <v>0</v>
      </c>
      <c r="K951" s="939">
        <v>1</v>
      </c>
      <c r="L951" s="939">
        <v>1</v>
      </c>
      <c r="M951" s="936">
        <v>0</v>
      </c>
      <c r="N951" s="936">
        <v>0</v>
      </c>
      <c r="O951" s="936">
        <v>0</v>
      </c>
      <c r="P951" s="936" t="s">
        <v>364</v>
      </c>
      <c r="Q951" s="936">
        <v>1</v>
      </c>
      <c r="R951" s="936">
        <v>1</v>
      </c>
      <c r="S951" s="936">
        <v>0</v>
      </c>
      <c r="T951" s="936">
        <v>0</v>
      </c>
    </row>
    <row r="952" spans="1:20" outlineLevel="5">
      <c r="A952" s="1000" t="s">
        <v>1348</v>
      </c>
      <c r="B952" s="1000" t="s">
        <v>416</v>
      </c>
      <c r="C952" s="1000">
        <v>52</v>
      </c>
      <c r="D952" s="1001">
        <v>46077</v>
      </c>
      <c r="E952" s="1001">
        <v>46142</v>
      </c>
      <c r="F952" s="1001">
        <v>46077</v>
      </c>
      <c r="G952" s="1001">
        <v>46141</v>
      </c>
      <c r="H952" s="1001">
        <v>0</v>
      </c>
      <c r="I952" s="1000">
        <v>0</v>
      </c>
      <c r="J952" s="1000">
        <v>0</v>
      </c>
      <c r="K952" s="1004">
        <v>1</v>
      </c>
      <c r="L952" s="1004">
        <v>1</v>
      </c>
      <c r="M952" s="1000">
        <v>0</v>
      </c>
      <c r="N952" s="1000">
        <v>0</v>
      </c>
      <c r="O952" s="1000">
        <v>0</v>
      </c>
      <c r="P952" s="1000" t="s">
        <v>364</v>
      </c>
      <c r="Q952" s="1000">
        <v>1</v>
      </c>
      <c r="R952" s="1000">
        <v>1</v>
      </c>
      <c r="S952" s="1000">
        <v>0</v>
      </c>
      <c r="T952" s="1000">
        <v>0</v>
      </c>
    </row>
    <row r="953" spans="1:20" outlineLevel="4">
      <c r="A953" s="981" t="s">
        <v>423</v>
      </c>
      <c r="B953" s="981"/>
      <c r="C953" s="981">
        <v>42</v>
      </c>
      <c r="D953" s="982">
        <v>46076</v>
      </c>
      <c r="E953" s="982">
        <v>46130</v>
      </c>
      <c r="F953" s="982">
        <v>46076</v>
      </c>
      <c r="G953" s="982">
        <v>46128</v>
      </c>
      <c r="H953" s="982">
        <v>0</v>
      </c>
      <c r="I953" s="981">
        <v>0</v>
      </c>
      <c r="J953" s="981">
        <v>0</v>
      </c>
      <c r="K953" s="984">
        <v>0</v>
      </c>
      <c r="L953" s="984">
        <v>0</v>
      </c>
      <c r="M953" s="981">
        <v>0</v>
      </c>
      <c r="N953" s="981">
        <v>0</v>
      </c>
      <c r="O953" s="981">
        <v>0</v>
      </c>
      <c r="P953" s="981"/>
      <c r="Q953" s="981">
        <v>2</v>
      </c>
      <c r="R953" s="981">
        <v>2</v>
      </c>
      <c r="S953" s="981">
        <v>0</v>
      </c>
      <c r="T953" s="981">
        <v>0</v>
      </c>
    </row>
    <row r="954" spans="1:20" outlineLevel="5">
      <c r="A954" s="936" t="s">
        <v>1349</v>
      </c>
      <c r="B954" s="936" t="s">
        <v>414</v>
      </c>
      <c r="C954" s="936">
        <v>42</v>
      </c>
      <c r="D954" s="937">
        <v>46076</v>
      </c>
      <c r="E954" s="937">
        <v>46130</v>
      </c>
      <c r="F954" s="937">
        <v>46076</v>
      </c>
      <c r="G954" s="937">
        <v>46128</v>
      </c>
      <c r="H954" s="937">
        <v>0</v>
      </c>
      <c r="I954" s="936">
        <v>0</v>
      </c>
      <c r="J954" s="936">
        <v>0</v>
      </c>
      <c r="K954" s="939">
        <v>1</v>
      </c>
      <c r="L954" s="939">
        <v>1</v>
      </c>
      <c r="M954" s="936">
        <v>0</v>
      </c>
      <c r="N954" s="936">
        <v>0</v>
      </c>
      <c r="O954" s="936">
        <v>0</v>
      </c>
      <c r="P954" s="936" t="s">
        <v>364</v>
      </c>
      <c r="Q954" s="936">
        <v>1</v>
      </c>
      <c r="R954" s="936">
        <v>1</v>
      </c>
      <c r="S954" s="936">
        <v>0</v>
      </c>
      <c r="T954" s="936">
        <v>0</v>
      </c>
    </row>
    <row r="955" spans="1:20" outlineLevel="5">
      <c r="A955" s="1000" t="s">
        <v>1350</v>
      </c>
      <c r="B955" s="1000" t="s">
        <v>416</v>
      </c>
      <c r="C955" s="1000">
        <v>39</v>
      </c>
      <c r="D955" s="1001">
        <v>46079</v>
      </c>
      <c r="E955" s="1001">
        <v>46130</v>
      </c>
      <c r="F955" s="1001">
        <v>46079</v>
      </c>
      <c r="G955" s="1001">
        <v>46128</v>
      </c>
      <c r="H955" s="1001">
        <v>0</v>
      </c>
      <c r="I955" s="1000">
        <v>0</v>
      </c>
      <c r="J955" s="1000">
        <v>0</v>
      </c>
      <c r="K955" s="1004">
        <v>1</v>
      </c>
      <c r="L955" s="1004">
        <v>1</v>
      </c>
      <c r="M955" s="1000">
        <v>0</v>
      </c>
      <c r="N955" s="1000">
        <v>0</v>
      </c>
      <c r="O955" s="1000">
        <v>0</v>
      </c>
      <c r="P955" s="1000" t="s">
        <v>364</v>
      </c>
      <c r="Q955" s="1000">
        <v>1</v>
      </c>
      <c r="R955" s="1000">
        <v>1</v>
      </c>
      <c r="S955" s="1000">
        <v>0</v>
      </c>
      <c r="T955" s="1000">
        <v>0</v>
      </c>
    </row>
    <row r="956" spans="1:20" outlineLevel="4">
      <c r="A956" s="981" t="s">
        <v>426</v>
      </c>
      <c r="B956" s="981"/>
      <c r="C956" s="981">
        <v>40</v>
      </c>
      <c r="D956" s="982">
        <v>46078</v>
      </c>
      <c r="E956" s="982">
        <v>46130</v>
      </c>
      <c r="F956" s="982">
        <v>46078</v>
      </c>
      <c r="G956" s="982">
        <v>46128</v>
      </c>
      <c r="H956" s="982">
        <v>0</v>
      </c>
      <c r="I956" s="981">
        <v>0</v>
      </c>
      <c r="J956" s="981">
        <v>0</v>
      </c>
      <c r="K956" s="984">
        <v>0</v>
      </c>
      <c r="L956" s="984">
        <v>0</v>
      </c>
      <c r="M956" s="981">
        <v>0</v>
      </c>
      <c r="N956" s="981">
        <v>0</v>
      </c>
      <c r="O956" s="981">
        <v>0</v>
      </c>
      <c r="P956" s="981"/>
      <c r="Q956" s="981">
        <v>2</v>
      </c>
      <c r="R956" s="981">
        <v>2</v>
      </c>
      <c r="S956" s="981">
        <v>0</v>
      </c>
      <c r="T956" s="981">
        <v>0</v>
      </c>
    </row>
    <row r="957" spans="1:20" outlineLevel="5">
      <c r="A957" s="936" t="s">
        <v>1351</v>
      </c>
      <c r="B957" s="936" t="s">
        <v>414</v>
      </c>
      <c r="C957" s="936">
        <v>40</v>
      </c>
      <c r="D957" s="937">
        <v>46078</v>
      </c>
      <c r="E957" s="937">
        <v>46130</v>
      </c>
      <c r="F957" s="937">
        <v>46078</v>
      </c>
      <c r="G957" s="937">
        <v>46128</v>
      </c>
      <c r="H957" s="937">
        <v>0</v>
      </c>
      <c r="I957" s="936">
        <v>0</v>
      </c>
      <c r="J957" s="936">
        <v>0</v>
      </c>
      <c r="K957" s="939">
        <v>1</v>
      </c>
      <c r="L957" s="939">
        <v>1</v>
      </c>
      <c r="M957" s="936">
        <v>0</v>
      </c>
      <c r="N957" s="936">
        <v>0</v>
      </c>
      <c r="O957" s="936">
        <v>0</v>
      </c>
      <c r="P957" s="936" t="s">
        <v>364</v>
      </c>
      <c r="Q957" s="936">
        <v>1</v>
      </c>
      <c r="R957" s="936">
        <v>1</v>
      </c>
      <c r="S957" s="936">
        <v>0</v>
      </c>
      <c r="T957" s="936">
        <v>0</v>
      </c>
    </row>
    <row r="958" spans="1:20" outlineLevel="5">
      <c r="A958" s="1000" t="s">
        <v>1352</v>
      </c>
      <c r="B958" s="1000" t="s">
        <v>416</v>
      </c>
      <c r="C958" s="1000">
        <v>37</v>
      </c>
      <c r="D958" s="1001">
        <v>46082</v>
      </c>
      <c r="E958" s="1001">
        <v>46130</v>
      </c>
      <c r="F958" s="1001">
        <v>46082</v>
      </c>
      <c r="G958" s="1001">
        <v>46128</v>
      </c>
      <c r="H958" s="1001">
        <v>0</v>
      </c>
      <c r="I958" s="1000">
        <v>0</v>
      </c>
      <c r="J958" s="1000">
        <v>0</v>
      </c>
      <c r="K958" s="1004">
        <v>1</v>
      </c>
      <c r="L958" s="1004">
        <v>1</v>
      </c>
      <c r="M958" s="1000">
        <v>0</v>
      </c>
      <c r="N958" s="1000">
        <v>0</v>
      </c>
      <c r="O958" s="1000">
        <v>0</v>
      </c>
      <c r="P958" s="1000" t="s">
        <v>364</v>
      </c>
      <c r="Q958" s="1000">
        <v>1</v>
      </c>
      <c r="R958" s="1000">
        <v>1</v>
      </c>
      <c r="S958" s="1000">
        <v>0</v>
      </c>
      <c r="T958" s="1000">
        <v>0</v>
      </c>
    </row>
    <row r="959" spans="1:20" outlineLevel="4">
      <c r="A959" s="981" t="s">
        <v>429</v>
      </c>
      <c r="B959" s="981"/>
      <c r="C959" s="981">
        <v>54</v>
      </c>
      <c r="D959" s="982">
        <v>46082</v>
      </c>
      <c r="E959" s="982">
        <v>46149</v>
      </c>
      <c r="F959" s="982">
        <v>46082</v>
      </c>
      <c r="G959" s="982">
        <v>46148</v>
      </c>
      <c r="H959" s="982">
        <v>0</v>
      </c>
      <c r="I959" s="981">
        <v>0</v>
      </c>
      <c r="J959" s="981">
        <v>0</v>
      </c>
      <c r="K959" s="984">
        <v>0</v>
      </c>
      <c r="L959" s="984">
        <v>0</v>
      </c>
      <c r="M959" s="981">
        <v>0</v>
      </c>
      <c r="N959" s="981">
        <v>0</v>
      </c>
      <c r="O959" s="981">
        <v>0</v>
      </c>
      <c r="P959" s="981"/>
      <c r="Q959" s="981">
        <v>2</v>
      </c>
      <c r="R959" s="981">
        <v>2</v>
      </c>
      <c r="S959" s="981">
        <v>0</v>
      </c>
      <c r="T959" s="981">
        <v>0</v>
      </c>
    </row>
    <row r="960" spans="1:20" outlineLevel="5">
      <c r="A960" s="936" t="s">
        <v>1353</v>
      </c>
      <c r="B960" s="936" t="s">
        <v>431</v>
      </c>
      <c r="C960" s="936">
        <v>54</v>
      </c>
      <c r="D960" s="937">
        <v>46082</v>
      </c>
      <c r="E960" s="937">
        <v>46149</v>
      </c>
      <c r="F960" s="937">
        <v>46082</v>
      </c>
      <c r="G960" s="937">
        <v>46148</v>
      </c>
      <c r="H960" s="937">
        <v>0</v>
      </c>
      <c r="I960" s="936">
        <v>0</v>
      </c>
      <c r="J960" s="936">
        <v>0</v>
      </c>
      <c r="K960" s="939">
        <v>1</v>
      </c>
      <c r="L960" s="939">
        <v>1</v>
      </c>
      <c r="M960" s="936">
        <v>0</v>
      </c>
      <c r="N960" s="936">
        <v>0</v>
      </c>
      <c r="O960" s="936">
        <v>0</v>
      </c>
      <c r="P960" s="936" t="s">
        <v>364</v>
      </c>
      <c r="Q960" s="936">
        <v>1</v>
      </c>
      <c r="R960" s="936">
        <v>1</v>
      </c>
      <c r="S960" s="936">
        <v>0</v>
      </c>
      <c r="T960" s="936">
        <v>0</v>
      </c>
    </row>
    <row r="961" spans="1:20" outlineLevel="5">
      <c r="A961" s="1000" t="s">
        <v>1354</v>
      </c>
      <c r="B961" s="1000" t="s">
        <v>433</v>
      </c>
      <c r="C961" s="1000">
        <v>51</v>
      </c>
      <c r="D961" s="1001">
        <v>46085</v>
      </c>
      <c r="E961" s="1001">
        <v>46149</v>
      </c>
      <c r="F961" s="1001">
        <v>46085</v>
      </c>
      <c r="G961" s="1001">
        <v>46148</v>
      </c>
      <c r="H961" s="1001">
        <v>0</v>
      </c>
      <c r="I961" s="1000">
        <v>0</v>
      </c>
      <c r="J961" s="1000">
        <v>0</v>
      </c>
      <c r="K961" s="1004">
        <v>1</v>
      </c>
      <c r="L961" s="1004">
        <v>1</v>
      </c>
      <c r="M961" s="1000">
        <v>0</v>
      </c>
      <c r="N961" s="1000">
        <v>0</v>
      </c>
      <c r="O961" s="1000">
        <v>0</v>
      </c>
      <c r="P961" s="1000" t="s">
        <v>364</v>
      </c>
      <c r="Q961" s="1000">
        <v>1</v>
      </c>
      <c r="R961" s="1000">
        <v>1</v>
      </c>
      <c r="S961" s="1000">
        <v>0</v>
      </c>
      <c r="T961" s="1000">
        <v>0</v>
      </c>
    </row>
    <row r="962" spans="1:20" outlineLevel="3">
      <c r="A962" s="967" t="s">
        <v>434</v>
      </c>
      <c r="B962" s="967"/>
      <c r="C962" s="967">
        <v>38</v>
      </c>
      <c r="D962" s="968">
        <v>46081</v>
      </c>
      <c r="E962" s="968">
        <v>46130</v>
      </c>
      <c r="F962" s="968">
        <v>46081</v>
      </c>
      <c r="G962" s="968">
        <v>46128</v>
      </c>
      <c r="H962" s="968">
        <v>0</v>
      </c>
      <c r="I962" s="967">
        <v>0</v>
      </c>
      <c r="J962" s="967">
        <v>0</v>
      </c>
      <c r="K962" s="971">
        <v>0</v>
      </c>
      <c r="L962" s="971">
        <v>0</v>
      </c>
      <c r="M962" s="967">
        <v>0</v>
      </c>
      <c r="N962" s="967">
        <v>0</v>
      </c>
      <c r="O962" s="967">
        <v>0</v>
      </c>
      <c r="P962" s="967"/>
      <c r="Q962" s="967">
        <v>10</v>
      </c>
      <c r="R962" s="967">
        <v>10</v>
      </c>
      <c r="S962" s="967">
        <v>0</v>
      </c>
      <c r="T962" s="967">
        <v>0</v>
      </c>
    </row>
    <row r="963" spans="1:20" outlineLevel="4">
      <c r="A963" s="981" t="s">
        <v>423</v>
      </c>
      <c r="B963" s="981"/>
      <c r="C963" s="981">
        <v>38</v>
      </c>
      <c r="D963" s="982">
        <v>46081</v>
      </c>
      <c r="E963" s="982">
        <v>46130</v>
      </c>
      <c r="F963" s="982">
        <v>46081</v>
      </c>
      <c r="G963" s="982">
        <v>46128</v>
      </c>
      <c r="H963" s="982">
        <v>0</v>
      </c>
      <c r="I963" s="981">
        <v>0</v>
      </c>
      <c r="J963" s="981">
        <v>0</v>
      </c>
      <c r="K963" s="984">
        <v>0</v>
      </c>
      <c r="L963" s="984">
        <v>0</v>
      </c>
      <c r="M963" s="981">
        <v>0</v>
      </c>
      <c r="N963" s="981">
        <v>0</v>
      </c>
      <c r="O963" s="981">
        <v>0</v>
      </c>
      <c r="P963" s="981"/>
      <c r="Q963" s="981">
        <v>10</v>
      </c>
      <c r="R963" s="981">
        <v>10</v>
      </c>
      <c r="S963" s="981">
        <v>0</v>
      </c>
      <c r="T963" s="981">
        <v>0</v>
      </c>
    </row>
    <row r="964" spans="1:20" outlineLevel="5">
      <c r="A964" s="936" t="s">
        <v>1355</v>
      </c>
      <c r="B964" s="936" t="s">
        <v>436</v>
      </c>
      <c r="C964" s="936">
        <v>38</v>
      </c>
      <c r="D964" s="937">
        <v>46081</v>
      </c>
      <c r="E964" s="937">
        <v>46130</v>
      </c>
      <c r="F964" s="937">
        <v>46081</v>
      </c>
      <c r="G964" s="937">
        <v>46128</v>
      </c>
      <c r="H964" s="937">
        <v>0</v>
      </c>
      <c r="I964" s="936">
        <v>0</v>
      </c>
      <c r="J964" s="936">
        <v>0</v>
      </c>
      <c r="K964" s="939">
        <v>1</v>
      </c>
      <c r="L964" s="939">
        <v>1</v>
      </c>
      <c r="M964" s="936">
        <v>0</v>
      </c>
      <c r="N964" s="936">
        <v>0</v>
      </c>
      <c r="O964" s="936">
        <v>0</v>
      </c>
      <c r="P964" s="936" t="s">
        <v>364</v>
      </c>
      <c r="Q964" s="936">
        <v>1</v>
      </c>
      <c r="R964" s="936">
        <v>1</v>
      </c>
      <c r="S964" s="936">
        <v>0</v>
      </c>
      <c r="T964" s="936">
        <v>0</v>
      </c>
    </row>
    <row r="965" spans="1:20" outlineLevel="5">
      <c r="A965" s="936" t="s">
        <v>1357</v>
      </c>
      <c r="B965" s="936" t="s">
        <v>440</v>
      </c>
      <c r="C965" s="936">
        <v>35</v>
      </c>
      <c r="D965" s="937">
        <v>46084</v>
      </c>
      <c r="E965" s="937">
        <v>46130</v>
      </c>
      <c r="F965" s="937">
        <v>46084</v>
      </c>
      <c r="G965" s="937">
        <v>46128</v>
      </c>
      <c r="H965" s="937">
        <v>0</v>
      </c>
      <c r="I965" s="936">
        <v>0</v>
      </c>
      <c r="J965" s="936">
        <v>0</v>
      </c>
      <c r="K965" s="939">
        <v>1</v>
      </c>
      <c r="L965" s="939">
        <v>1</v>
      </c>
      <c r="M965" s="936">
        <v>0</v>
      </c>
      <c r="N965" s="936">
        <v>0</v>
      </c>
      <c r="O965" s="936">
        <v>0</v>
      </c>
      <c r="P965" s="936" t="s">
        <v>364</v>
      </c>
      <c r="Q965" s="936">
        <v>1</v>
      </c>
      <c r="R965" s="936">
        <v>1</v>
      </c>
      <c r="S965" s="936">
        <v>0</v>
      </c>
      <c r="T965" s="936">
        <v>0</v>
      </c>
    </row>
    <row r="966" spans="1:20" outlineLevel="5">
      <c r="A966" s="936" t="s">
        <v>1360</v>
      </c>
      <c r="B966" s="936" t="s">
        <v>446</v>
      </c>
      <c r="C966" s="936">
        <v>33</v>
      </c>
      <c r="D966" s="937">
        <v>46086</v>
      </c>
      <c r="E966" s="937">
        <v>46130</v>
      </c>
      <c r="F966" s="937">
        <v>46086</v>
      </c>
      <c r="G966" s="937">
        <v>46128</v>
      </c>
      <c r="H966" s="937">
        <v>0</v>
      </c>
      <c r="I966" s="936">
        <v>0</v>
      </c>
      <c r="J966" s="936">
        <v>0</v>
      </c>
      <c r="K966" s="939">
        <v>1</v>
      </c>
      <c r="L966" s="939">
        <v>1</v>
      </c>
      <c r="M966" s="936">
        <v>0</v>
      </c>
      <c r="N966" s="936">
        <v>0</v>
      </c>
      <c r="O966" s="936">
        <v>0</v>
      </c>
      <c r="P966" s="936" t="s">
        <v>364</v>
      </c>
      <c r="Q966" s="936">
        <v>1</v>
      </c>
      <c r="R966" s="936">
        <v>1</v>
      </c>
      <c r="S966" s="936">
        <v>0</v>
      </c>
      <c r="T966" s="936">
        <v>0</v>
      </c>
    </row>
    <row r="967" spans="1:20" outlineLevel="5">
      <c r="A967" s="936" t="s">
        <v>1361</v>
      </c>
      <c r="B967" s="936" t="s">
        <v>448</v>
      </c>
      <c r="C967" s="936">
        <v>33</v>
      </c>
      <c r="D967" s="937">
        <v>46086</v>
      </c>
      <c r="E967" s="937">
        <v>46130</v>
      </c>
      <c r="F967" s="937">
        <v>46086</v>
      </c>
      <c r="G967" s="937">
        <v>46128</v>
      </c>
      <c r="H967" s="937">
        <v>0</v>
      </c>
      <c r="I967" s="936">
        <v>0</v>
      </c>
      <c r="J967" s="936">
        <v>0</v>
      </c>
      <c r="K967" s="939">
        <v>1</v>
      </c>
      <c r="L967" s="939">
        <v>1</v>
      </c>
      <c r="M967" s="936">
        <v>0</v>
      </c>
      <c r="N967" s="936">
        <v>0</v>
      </c>
      <c r="O967" s="936">
        <v>0</v>
      </c>
      <c r="P967" s="936" t="s">
        <v>364</v>
      </c>
      <c r="Q967" s="936">
        <v>1</v>
      </c>
      <c r="R967" s="936">
        <v>1</v>
      </c>
      <c r="S967" s="936">
        <v>0</v>
      </c>
      <c r="T967" s="936">
        <v>0</v>
      </c>
    </row>
    <row r="968" spans="1:20" outlineLevel="5">
      <c r="A968" s="936" t="s">
        <v>1362</v>
      </c>
      <c r="B968" s="936" t="s">
        <v>450</v>
      </c>
      <c r="C968" s="936">
        <v>33</v>
      </c>
      <c r="D968" s="937">
        <v>46086</v>
      </c>
      <c r="E968" s="937">
        <v>46130</v>
      </c>
      <c r="F968" s="937">
        <v>46086</v>
      </c>
      <c r="G968" s="937">
        <v>46128</v>
      </c>
      <c r="H968" s="937">
        <v>0</v>
      </c>
      <c r="I968" s="936">
        <v>0</v>
      </c>
      <c r="J968" s="936">
        <v>0</v>
      </c>
      <c r="K968" s="939">
        <v>1</v>
      </c>
      <c r="L968" s="939">
        <v>1</v>
      </c>
      <c r="M968" s="936">
        <v>0</v>
      </c>
      <c r="N968" s="936">
        <v>0</v>
      </c>
      <c r="O968" s="936">
        <v>0</v>
      </c>
      <c r="P968" s="936" t="s">
        <v>364</v>
      </c>
      <c r="Q968" s="936">
        <v>1</v>
      </c>
      <c r="R968" s="936">
        <v>1</v>
      </c>
      <c r="S968" s="936">
        <v>0</v>
      </c>
      <c r="T968" s="936">
        <v>0</v>
      </c>
    </row>
    <row r="969" spans="1:20" outlineLevel="5">
      <c r="A969" s="936" t="s">
        <v>1358</v>
      </c>
      <c r="B969" s="936" t="s">
        <v>442</v>
      </c>
      <c r="C969" s="936">
        <v>32</v>
      </c>
      <c r="D969" s="937">
        <v>46088</v>
      </c>
      <c r="E969" s="937">
        <v>46130</v>
      </c>
      <c r="F969" s="937">
        <v>46088</v>
      </c>
      <c r="G969" s="937">
        <v>46128</v>
      </c>
      <c r="H969" s="937">
        <v>0</v>
      </c>
      <c r="I969" s="936">
        <v>0</v>
      </c>
      <c r="J969" s="936">
        <v>0</v>
      </c>
      <c r="K969" s="939">
        <v>1</v>
      </c>
      <c r="L969" s="939">
        <v>1</v>
      </c>
      <c r="M969" s="936">
        <v>0</v>
      </c>
      <c r="N969" s="936">
        <v>0</v>
      </c>
      <c r="O969" s="936">
        <v>0</v>
      </c>
      <c r="P969" s="936" t="s">
        <v>364</v>
      </c>
      <c r="Q969" s="936">
        <v>1</v>
      </c>
      <c r="R969" s="936">
        <v>1</v>
      </c>
      <c r="S969" s="936">
        <v>0</v>
      </c>
      <c r="T969" s="936">
        <v>0</v>
      </c>
    </row>
    <row r="970" spans="1:20" outlineLevel="5">
      <c r="A970" s="936" t="s">
        <v>1363</v>
      </c>
      <c r="B970" s="936" t="s">
        <v>452</v>
      </c>
      <c r="C970" s="936">
        <v>32</v>
      </c>
      <c r="D970" s="937">
        <v>46088</v>
      </c>
      <c r="E970" s="937">
        <v>46130</v>
      </c>
      <c r="F970" s="937">
        <v>46088</v>
      </c>
      <c r="G970" s="937">
        <v>46128</v>
      </c>
      <c r="H970" s="937">
        <v>0</v>
      </c>
      <c r="I970" s="936">
        <v>0</v>
      </c>
      <c r="J970" s="936">
        <v>0</v>
      </c>
      <c r="K970" s="939">
        <v>1</v>
      </c>
      <c r="L970" s="939">
        <v>1</v>
      </c>
      <c r="M970" s="936">
        <v>0</v>
      </c>
      <c r="N970" s="936">
        <v>0</v>
      </c>
      <c r="O970" s="936">
        <v>0</v>
      </c>
      <c r="P970" s="936" t="s">
        <v>364</v>
      </c>
      <c r="Q970" s="936">
        <v>1</v>
      </c>
      <c r="R970" s="936">
        <v>1</v>
      </c>
      <c r="S970" s="936">
        <v>0</v>
      </c>
      <c r="T970" s="936">
        <v>0</v>
      </c>
    </row>
    <row r="971" spans="1:20" outlineLevel="5">
      <c r="A971" s="936" t="s">
        <v>1364</v>
      </c>
      <c r="B971" s="936" t="s">
        <v>454</v>
      </c>
      <c r="C971" s="936">
        <v>31</v>
      </c>
      <c r="D971" s="937">
        <v>46089</v>
      </c>
      <c r="E971" s="937">
        <v>46130</v>
      </c>
      <c r="F971" s="937">
        <v>46089</v>
      </c>
      <c r="G971" s="937">
        <v>46128</v>
      </c>
      <c r="H971" s="937">
        <v>0</v>
      </c>
      <c r="I971" s="936">
        <v>0</v>
      </c>
      <c r="J971" s="936">
        <v>0</v>
      </c>
      <c r="K971" s="939">
        <v>1</v>
      </c>
      <c r="L971" s="939">
        <v>1</v>
      </c>
      <c r="M971" s="936">
        <v>0</v>
      </c>
      <c r="N971" s="936">
        <v>0</v>
      </c>
      <c r="O971" s="936">
        <v>0</v>
      </c>
      <c r="P971" s="936" t="s">
        <v>364</v>
      </c>
      <c r="Q971" s="936">
        <v>1</v>
      </c>
      <c r="R971" s="936">
        <v>1</v>
      </c>
      <c r="S971" s="936">
        <v>0</v>
      </c>
      <c r="T971" s="936">
        <v>0</v>
      </c>
    </row>
    <row r="972" spans="1:20" outlineLevel="5">
      <c r="A972" s="936" t="s">
        <v>1356</v>
      </c>
      <c r="B972" s="936" t="s">
        <v>438</v>
      </c>
      <c r="C972" s="936">
        <v>31</v>
      </c>
      <c r="D972" s="937">
        <v>46089</v>
      </c>
      <c r="E972" s="937">
        <v>46130</v>
      </c>
      <c r="F972" s="937">
        <v>46089</v>
      </c>
      <c r="G972" s="937">
        <v>46128</v>
      </c>
      <c r="H972" s="937">
        <v>0</v>
      </c>
      <c r="I972" s="936">
        <v>0</v>
      </c>
      <c r="J972" s="936">
        <v>0</v>
      </c>
      <c r="K972" s="939">
        <v>1</v>
      </c>
      <c r="L972" s="939">
        <v>1</v>
      </c>
      <c r="M972" s="936">
        <v>0</v>
      </c>
      <c r="N972" s="936">
        <v>0</v>
      </c>
      <c r="O972" s="936">
        <v>0</v>
      </c>
      <c r="P972" s="936" t="s">
        <v>364</v>
      </c>
      <c r="Q972" s="936">
        <v>1</v>
      </c>
      <c r="R972" s="936">
        <v>1</v>
      </c>
      <c r="S972" s="936">
        <v>0</v>
      </c>
      <c r="T972" s="936">
        <v>0</v>
      </c>
    </row>
    <row r="973" spans="1:20" outlineLevel="5">
      <c r="A973" s="1000" t="s">
        <v>1359</v>
      </c>
      <c r="B973" s="1000" t="s">
        <v>444</v>
      </c>
      <c r="C973" s="1000">
        <v>29</v>
      </c>
      <c r="D973" s="1001">
        <v>46091</v>
      </c>
      <c r="E973" s="1001">
        <v>46130</v>
      </c>
      <c r="F973" s="1001">
        <v>46091</v>
      </c>
      <c r="G973" s="1001">
        <v>46128</v>
      </c>
      <c r="H973" s="1001">
        <v>0</v>
      </c>
      <c r="I973" s="1000">
        <v>0</v>
      </c>
      <c r="J973" s="1000">
        <v>0</v>
      </c>
      <c r="K973" s="1004">
        <v>1</v>
      </c>
      <c r="L973" s="1004">
        <v>1</v>
      </c>
      <c r="M973" s="1000">
        <v>0</v>
      </c>
      <c r="N973" s="1000">
        <v>0</v>
      </c>
      <c r="O973" s="1000">
        <v>0</v>
      </c>
      <c r="P973" s="1000" t="s">
        <v>364</v>
      </c>
      <c r="Q973" s="1000">
        <v>1</v>
      </c>
      <c r="R973" s="1000">
        <v>1</v>
      </c>
      <c r="S973" s="1000">
        <v>0</v>
      </c>
      <c r="T973" s="1000">
        <v>0</v>
      </c>
    </row>
    <row r="974" spans="1:20" outlineLevel="3">
      <c r="A974" s="972" t="s">
        <v>461</v>
      </c>
      <c r="B974" s="972"/>
      <c r="C974" s="972">
        <v>38</v>
      </c>
      <c r="D974" s="973">
        <v>46081</v>
      </c>
      <c r="E974" s="973">
        <v>46130</v>
      </c>
      <c r="F974" s="973">
        <v>46081</v>
      </c>
      <c r="G974" s="973">
        <v>46128</v>
      </c>
      <c r="H974" s="973">
        <v>0</v>
      </c>
      <c r="I974" s="972">
        <v>0</v>
      </c>
      <c r="J974" s="972">
        <v>0</v>
      </c>
      <c r="K974" s="975">
        <v>0</v>
      </c>
      <c r="L974" s="975">
        <v>0</v>
      </c>
      <c r="M974" s="972">
        <v>0</v>
      </c>
      <c r="N974" s="972">
        <v>0</v>
      </c>
      <c r="O974" s="972">
        <v>0</v>
      </c>
      <c r="P974" s="972"/>
      <c r="Q974" s="972">
        <v>10</v>
      </c>
      <c r="R974" s="972">
        <v>10</v>
      </c>
      <c r="S974" s="972">
        <v>0</v>
      </c>
      <c r="T974" s="972">
        <v>0</v>
      </c>
    </row>
    <row r="975" spans="1:20" outlineLevel="4">
      <c r="A975" s="936" t="s">
        <v>1370</v>
      </c>
      <c r="B975" s="936" t="s">
        <v>479</v>
      </c>
      <c r="C975" s="936">
        <v>38</v>
      </c>
      <c r="D975" s="937">
        <v>46081</v>
      </c>
      <c r="E975" s="937">
        <v>46130</v>
      </c>
      <c r="F975" s="937">
        <v>46081</v>
      </c>
      <c r="G975" s="937">
        <v>46128</v>
      </c>
      <c r="H975" s="937">
        <v>0</v>
      </c>
      <c r="I975" s="936">
        <v>0</v>
      </c>
      <c r="J975" s="936">
        <v>0</v>
      </c>
      <c r="K975" s="939">
        <v>1</v>
      </c>
      <c r="L975" s="939">
        <v>1</v>
      </c>
      <c r="M975" s="936">
        <v>0</v>
      </c>
      <c r="N975" s="936">
        <v>0</v>
      </c>
      <c r="O975" s="936">
        <v>0</v>
      </c>
      <c r="P975" s="936" t="s">
        <v>364</v>
      </c>
      <c r="Q975" s="936">
        <v>1</v>
      </c>
      <c r="R975" s="936">
        <v>1</v>
      </c>
      <c r="S975" s="936">
        <v>0</v>
      </c>
      <c r="T975" s="936">
        <v>0</v>
      </c>
    </row>
    <row r="976" spans="1:20" outlineLevel="4">
      <c r="A976" s="936" t="s">
        <v>1371</v>
      </c>
      <c r="B976" s="936" t="s">
        <v>481</v>
      </c>
      <c r="C976" s="936">
        <v>38</v>
      </c>
      <c r="D976" s="937">
        <v>46081</v>
      </c>
      <c r="E976" s="937">
        <v>46130</v>
      </c>
      <c r="F976" s="937">
        <v>46081</v>
      </c>
      <c r="G976" s="937">
        <v>46128</v>
      </c>
      <c r="H976" s="937">
        <v>0</v>
      </c>
      <c r="I976" s="936">
        <v>0</v>
      </c>
      <c r="J976" s="936">
        <v>0</v>
      </c>
      <c r="K976" s="939">
        <v>1</v>
      </c>
      <c r="L976" s="939">
        <v>1</v>
      </c>
      <c r="M976" s="936">
        <v>0</v>
      </c>
      <c r="N976" s="936">
        <v>0</v>
      </c>
      <c r="O976" s="936">
        <v>0</v>
      </c>
      <c r="P976" s="936" t="s">
        <v>364</v>
      </c>
      <c r="Q976" s="936">
        <v>1</v>
      </c>
      <c r="R976" s="936">
        <v>1</v>
      </c>
      <c r="S976" s="936">
        <v>0</v>
      </c>
      <c r="T976" s="936">
        <v>0</v>
      </c>
    </row>
    <row r="977" spans="1:20" outlineLevel="4">
      <c r="A977" s="936" t="s">
        <v>1373</v>
      </c>
      <c r="B977" s="936" t="s">
        <v>485</v>
      </c>
      <c r="C977" s="936">
        <v>38</v>
      </c>
      <c r="D977" s="937">
        <v>46081</v>
      </c>
      <c r="E977" s="937">
        <v>46130</v>
      </c>
      <c r="F977" s="937">
        <v>46081</v>
      </c>
      <c r="G977" s="937">
        <v>46128</v>
      </c>
      <c r="H977" s="937">
        <v>0</v>
      </c>
      <c r="I977" s="936">
        <v>0</v>
      </c>
      <c r="J977" s="936">
        <v>0</v>
      </c>
      <c r="K977" s="939">
        <v>1</v>
      </c>
      <c r="L977" s="939">
        <v>1</v>
      </c>
      <c r="M977" s="936">
        <v>0</v>
      </c>
      <c r="N977" s="936">
        <v>0</v>
      </c>
      <c r="O977" s="936">
        <v>0</v>
      </c>
      <c r="P977" s="936" t="s">
        <v>364</v>
      </c>
      <c r="Q977" s="936">
        <v>1</v>
      </c>
      <c r="R977" s="936">
        <v>1</v>
      </c>
      <c r="S977" s="936">
        <v>0</v>
      </c>
      <c r="T977" s="936">
        <v>0</v>
      </c>
    </row>
    <row r="978" spans="1:20" outlineLevel="4">
      <c r="A978" s="936" t="s">
        <v>1365</v>
      </c>
      <c r="B978" s="936" t="s">
        <v>463</v>
      </c>
      <c r="C978" s="936">
        <v>37</v>
      </c>
      <c r="D978" s="937">
        <v>46082</v>
      </c>
      <c r="E978" s="937">
        <v>46130</v>
      </c>
      <c r="F978" s="937">
        <v>46082</v>
      </c>
      <c r="G978" s="937">
        <v>46128</v>
      </c>
      <c r="H978" s="937">
        <v>0</v>
      </c>
      <c r="I978" s="936">
        <v>0</v>
      </c>
      <c r="J978" s="936">
        <v>0</v>
      </c>
      <c r="K978" s="939">
        <v>1</v>
      </c>
      <c r="L978" s="939">
        <v>1</v>
      </c>
      <c r="M978" s="936">
        <v>0</v>
      </c>
      <c r="N978" s="936">
        <v>0</v>
      </c>
      <c r="O978" s="936">
        <v>0</v>
      </c>
      <c r="P978" s="936" t="s">
        <v>364</v>
      </c>
      <c r="Q978" s="936">
        <v>1</v>
      </c>
      <c r="R978" s="936">
        <v>1</v>
      </c>
      <c r="S978" s="936">
        <v>0</v>
      </c>
      <c r="T978" s="936">
        <v>0</v>
      </c>
    </row>
    <row r="979" spans="1:20" outlineLevel="4">
      <c r="A979" s="936" t="s">
        <v>1369</v>
      </c>
      <c r="B979" s="936" t="s">
        <v>477</v>
      </c>
      <c r="C979" s="936">
        <v>37</v>
      </c>
      <c r="D979" s="937">
        <v>46082</v>
      </c>
      <c r="E979" s="937">
        <v>46130</v>
      </c>
      <c r="F979" s="937">
        <v>46082</v>
      </c>
      <c r="G979" s="937">
        <v>46128</v>
      </c>
      <c r="H979" s="937">
        <v>0</v>
      </c>
      <c r="I979" s="936">
        <v>0</v>
      </c>
      <c r="J979" s="936">
        <v>0</v>
      </c>
      <c r="K979" s="939">
        <v>1</v>
      </c>
      <c r="L979" s="939">
        <v>1</v>
      </c>
      <c r="M979" s="936">
        <v>0</v>
      </c>
      <c r="N979" s="936">
        <v>0</v>
      </c>
      <c r="O979" s="936">
        <v>0</v>
      </c>
      <c r="P979" s="936" t="s">
        <v>364</v>
      </c>
      <c r="Q979" s="936">
        <v>1</v>
      </c>
      <c r="R979" s="936">
        <v>1</v>
      </c>
      <c r="S979" s="936">
        <v>0</v>
      </c>
      <c r="T979" s="936">
        <v>0</v>
      </c>
    </row>
    <row r="980" spans="1:20" outlineLevel="4">
      <c r="A980" s="936" t="s">
        <v>1372</v>
      </c>
      <c r="B980" s="936" t="s">
        <v>483</v>
      </c>
      <c r="C980" s="936">
        <v>37</v>
      </c>
      <c r="D980" s="937">
        <v>46082</v>
      </c>
      <c r="E980" s="937">
        <v>46130</v>
      </c>
      <c r="F980" s="937">
        <v>46082</v>
      </c>
      <c r="G980" s="937">
        <v>46128</v>
      </c>
      <c r="H980" s="937">
        <v>0</v>
      </c>
      <c r="I980" s="936">
        <v>0</v>
      </c>
      <c r="J980" s="936">
        <v>0</v>
      </c>
      <c r="K980" s="939">
        <v>1</v>
      </c>
      <c r="L980" s="939">
        <v>1</v>
      </c>
      <c r="M980" s="936">
        <v>0</v>
      </c>
      <c r="N980" s="936">
        <v>0</v>
      </c>
      <c r="O980" s="936">
        <v>0</v>
      </c>
      <c r="P980" s="936" t="s">
        <v>364</v>
      </c>
      <c r="Q980" s="936">
        <v>1</v>
      </c>
      <c r="R980" s="936">
        <v>1</v>
      </c>
      <c r="S980" s="936">
        <v>0</v>
      </c>
      <c r="T980" s="936">
        <v>0</v>
      </c>
    </row>
    <row r="981" spans="1:20" outlineLevel="4">
      <c r="A981" s="936" t="s">
        <v>1374</v>
      </c>
      <c r="B981" s="936" t="s">
        <v>487</v>
      </c>
      <c r="C981" s="936">
        <v>37</v>
      </c>
      <c r="D981" s="937">
        <v>46082</v>
      </c>
      <c r="E981" s="937">
        <v>46130</v>
      </c>
      <c r="F981" s="937">
        <v>46082</v>
      </c>
      <c r="G981" s="937">
        <v>46128</v>
      </c>
      <c r="H981" s="937">
        <v>0</v>
      </c>
      <c r="I981" s="936">
        <v>0</v>
      </c>
      <c r="J981" s="936">
        <v>0</v>
      </c>
      <c r="K981" s="939">
        <v>1</v>
      </c>
      <c r="L981" s="939">
        <v>1</v>
      </c>
      <c r="M981" s="936">
        <v>0</v>
      </c>
      <c r="N981" s="936">
        <v>0</v>
      </c>
      <c r="O981" s="936">
        <v>0</v>
      </c>
      <c r="P981" s="936" t="s">
        <v>364</v>
      </c>
      <c r="Q981" s="936">
        <v>1</v>
      </c>
      <c r="R981" s="936">
        <v>1</v>
      </c>
      <c r="S981" s="936">
        <v>0</v>
      </c>
      <c r="T981" s="936">
        <v>0</v>
      </c>
    </row>
    <row r="982" spans="1:20" outlineLevel="4">
      <c r="A982" s="936" t="s">
        <v>1366</v>
      </c>
      <c r="B982" s="936" t="s">
        <v>469</v>
      </c>
      <c r="C982" s="936">
        <v>37</v>
      </c>
      <c r="D982" s="937">
        <v>46082</v>
      </c>
      <c r="E982" s="937">
        <v>46130</v>
      </c>
      <c r="F982" s="937">
        <v>46082</v>
      </c>
      <c r="G982" s="937">
        <v>46128</v>
      </c>
      <c r="H982" s="937">
        <v>0</v>
      </c>
      <c r="I982" s="936">
        <v>0</v>
      </c>
      <c r="J982" s="936">
        <v>0</v>
      </c>
      <c r="K982" s="939">
        <v>1</v>
      </c>
      <c r="L982" s="939">
        <v>1</v>
      </c>
      <c r="M982" s="936">
        <v>0</v>
      </c>
      <c r="N982" s="936">
        <v>0</v>
      </c>
      <c r="O982" s="936">
        <v>0</v>
      </c>
      <c r="P982" s="936" t="s">
        <v>364</v>
      </c>
      <c r="Q982" s="936">
        <v>1</v>
      </c>
      <c r="R982" s="936">
        <v>1</v>
      </c>
      <c r="S982" s="936">
        <v>0</v>
      </c>
      <c r="T982" s="936">
        <v>0</v>
      </c>
    </row>
    <row r="983" spans="1:20" outlineLevel="4">
      <c r="A983" s="936" t="s">
        <v>1367</v>
      </c>
      <c r="B983" s="936" t="s">
        <v>473</v>
      </c>
      <c r="C983" s="936">
        <v>29</v>
      </c>
      <c r="D983" s="937">
        <v>46091</v>
      </c>
      <c r="E983" s="937">
        <v>46130</v>
      </c>
      <c r="F983" s="937">
        <v>46091</v>
      </c>
      <c r="G983" s="937">
        <v>46128</v>
      </c>
      <c r="H983" s="937">
        <v>0</v>
      </c>
      <c r="I983" s="936">
        <v>0</v>
      </c>
      <c r="J983" s="936">
        <v>0</v>
      </c>
      <c r="K983" s="939">
        <v>1</v>
      </c>
      <c r="L983" s="939">
        <v>1</v>
      </c>
      <c r="M983" s="936">
        <v>0</v>
      </c>
      <c r="N983" s="936">
        <v>0</v>
      </c>
      <c r="O983" s="936">
        <v>0</v>
      </c>
      <c r="P983" s="936" t="s">
        <v>364</v>
      </c>
      <c r="Q983" s="936">
        <v>1</v>
      </c>
      <c r="R983" s="936">
        <v>1</v>
      </c>
      <c r="S983" s="936">
        <v>0</v>
      </c>
      <c r="T983" s="936">
        <v>0</v>
      </c>
    </row>
    <row r="984" spans="1:20" outlineLevel="4">
      <c r="A984" s="1000" t="s">
        <v>1368</v>
      </c>
      <c r="B984" s="1000" t="s">
        <v>475</v>
      </c>
      <c r="C984" s="1000">
        <v>23</v>
      </c>
      <c r="D984" s="1001">
        <v>46098</v>
      </c>
      <c r="E984" s="1001">
        <v>46130</v>
      </c>
      <c r="F984" s="1001">
        <v>46098</v>
      </c>
      <c r="G984" s="1001">
        <v>46128</v>
      </c>
      <c r="H984" s="1001">
        <v>0</v>
      </c>
      <c r="I984" s="1000">
        <v>0</v>
      </c>
      <c r="J984" s="1000">
        <v>0</v>
      </c>
      <c r="K984" s="1004">
        <v>1</v>
      </c>
      <c r="L984" s="1004">
        <v>1</v>
      </c>
      <c r="M984" s="1000">
        <v>0</v>
      </c>
      <c r="N984" s="1000">
        <v>0</v>
      </c>
      <c r="O984" s="1000">
        <v>0</v>
      </c>
      <c r="P984" s="1000" t="s">
        <v>364</v>
      </c>
      <c r="Q984" s="1000">
        <v>1</v>
      </c>
      <c r="R984" s="1000">
        <v>1</v>
      </c>
      <c r="S984" s="1000">
        <v>0</v>
      </c>
      <c r="T984" s="1000">
        <v>0</v>
      </c>
    </row>
    <row r="985" spans="1:20" outlineLevel="3">
      <c r="A985" s="967" t="s">
        <v>488</v>
      </c>
      <c r="B985" s="967"/>
      <c r="C985" s="967">
        <v>46</v>
      </c>
      <c r="D985" s="968">
        <v>46091</v>
      </c>
      <c r="E985" s="968">
        <v>46149</v>
      </c>
      <c r="F985" s="968">
        <v>46091</v>
      </c>
      <c r="G985" s="968">
        <v>46148</v>
      </c>
      <c r="H985" s="968">
        <v>0</v>
      </c>
      <c r="I985" s="967">
        <v>0</v>
      </c>
      <c r="J985" s="967">
        <v>0</v>
      </c>
      <c r="K985" s="971">
        <v>0</v>
      </c>
      <c r="L985" s="971">
        <v>0</v>
      </c>
      <c r="M985" s="967">
        <v>0</v>
      </c>
      <c r="N985" s="967">
        <v>0</v>
      </c>
      <c r="O985" s="967">
        <v>0</v>
      </c>
      <c r="P985" s="967"/>
      <c r="Q985" s="967">
        <v>9</v>
      </c>
      <c r="R985" s="967">
        <v>9</v>
      </c>
      <c r="S985" s="967">
        <v>0</v>
      </c>
      <c r="T985" s="967">
        <v>0</v>
      </c>
    </row>
    <row r="986" spans="1:20" outlineLevel="4">
      <c r="A986" s="981" t="s">
        <v>489</v>
      </c>
      <c r="B986" s="981"/>
      <c r="C986" s="981">
        <v>26</v>
      </c>
      <c r="D986" s="982">
        <v>46091</v>
      </c>
      <c r="E986" s="982">
        <v>46126</v>
      </c>
      <c r="F986" s="982">
        <v>46091</v>
      </c>
      <c r="G986" s="982">
        <v>46125</v>
      </c>
      <c r="H986" s="982">
        <v>0</v>
      </c>
      <c r="I986" s="981">
        <v>0</v>
      </c>
      <c r="J986" s="981">
        <v>0</v>
      </c>
      <c r="K986" s="984">
        <v>0</v>
      </c>
      <c r="L986" s="984">
        <v>0</v>
      </c>
      <c r="M986" s="981">
        <v>0</v>
      </c>
      <c r="N986" s="981">
        <v>0</v>
      </c>
      <c r="O986" s="981">
        <v>0</v>
      </c>
      <c r="P986" s="981"/>
      <c r="Q986" s="981">
        <v>4</v>
      </c>
      <c r="R986" s="981">
        <v>4</v>
      </c>
      <c r="S986" s="981">
        <v>0</v>
      </c>
      <c r="T986" s="981">
        <v>0</v>
      </c>
    </row>
    <row r="987" spans="1:20" outlineLevel="5">
      <c r="A987" s="936" t="s">
        <v>1375</v>
      </c>
      <c r="B987" s="936" t="s">
        <v>491</v>
      </c>
      <c r="C987" s="936">
        <v>26</v>
      </c>
      <c r="D987" s="937">
        <v>46091</v>
      </c>
      <c r="E987" s="937">
        <v>46126</v>
      </c>
      <c r="F987" s="937">
        <v>46091</v>
      </c>
      <c r="G987" s="937">
        <v>46125</v>
      </c>
      <c r="H987" s="937">
        <v>0</v>
      </c>
      <c r="I987" s="936">
        <v>0</v>
      </c>
      <c r="J987" s="936">
        <v>0</v>
      </c>
      <c r="K987" s="939">
        <v>1</v>
      </c>
      <c r="L987" s="939">
        <v>1</v>
      </c>
      <c r="M987" s="936">
        <v>0</v>
      </c>
      <c r="N987" s="936">
        <v>0</v>
      </c>
      <c r="O987" s="936">
        <v>0</v>
      </c>
      <c r="P987" s="936" t="s">
        <v>364</v>
      </c>
      <c r="Q987" s="936">
        <v>1</v>
      </c>
      <c r="R987" s="936">
        <v>1</v>
      </c>
      <c r="S987" s="936">
        <v>0</v>
      </c>
      <c r="T987" s="936">
        <v>0</v>
      </c>
    </row>
    <row r="988" spans="1:20" outlineLevel="5">
      <c r="A988" s="936" t="s">
        <v>1377</v>
      </c>
      <c r="B988" s="936" t="s">
        <v>495</v>
      </c>
      <c r="C988" s="936">
        <v>25</v>
      </c>
      <c r="D988" s="937">
        <v>46092</v>
      </c>
      <c r="E988" s="937">
        <v>46126</v>
      </c>
      <c r="F988" s="937">
        <v>46092</v>
      </c>
      <c r="G988" s="937">
        <v>46125</v>
      </c>
      <c r="H988" s="937">
        <v>0</v>
      </c>
      <c r="I988" s="936">
        <v>0</v>
      </c>
      <c r="J988" s="936">
        <v>0</v>
      </c>
      <c r="K988" s="939">
        <v>1</v>
      </c>
      <c r="L988" s="939">
        <v>1</v>
      </c>
      <c r="M988" s="936">
        <v>0</v>
      </c>
      <c r="N988" s="936">
        <v>0</v>
      </c>
      <c r="O988" s="936">
        <v>0</v>
      </c>
      <c r="P988" s="936" t="s">
        <v>364</v>
      </c>
      <c r="Q988" s="936">
        <v>1</v>
      </c>
      <c r="R988" s="936">
        <v>1</v>
      </c>
      <c r="S988" s="936">
        <v>0</v>
      </c>
      <c r="T988" s="936">
        <v>0</v>
      </c>
    </row>
    <row r="989" spans="1:20" outlineLevel="5">
      <c r="A989" s="936" t="s">
        <v>1378</v>
      </c>
      <c r="B989" s="936" t="s">
        <v>497</v>
      </c>
      <c r="C989" s="936">
        <v>22</v>
      </c>
      <c r="D989" s="937">
        <v>46096</v>
      </c>
      <c r="E989" s="937">
        <v>46126</v>
      </c>
      <c r="F989" s="937">
        <v>46096</v>
      </c>
      <c r="G989" s="937">
        <v>46125</v>
      </c>
      <c r="H989" s="937">
        <v>0</v>
      </c>
      <c r="I989" s="936">
        <v>0</v>
      </c>
      <c r="J989" s="936">
        <v>0</v>
      </c>
      <c r="K989" s="939">
        <v>1</v>
      </c>
      <c r="L989" s="939">
        <v>1</v>
      </c>
      <c r="M989" s="936">
        <v>0</v>
      </c>
      <c r="N989" s="936">
        <v>0</v>
      </c>
      <c r="O989" s="936">
        <v>0</v>
      </c>
      <c r="P989" s="936" t="s">
        <v>364</v>
      </c>
      <c r="Q989" s="936">
        <v>1</v>
      </c>
      <c r="R989" s="936">
        <v>1</v>
      </c>
      <c r="S989" s="936">
        <v>0</v>
      </c>
      <c r="T989" s="936">
        <v>0</v>
      </c>
    </row>
    <row r="990" spans="1:20" outlineLevel="5">
      <c r="A990" s="1000" t="s">
        <v>1376</v>
      </c>
      <c r="B990" s="1000" t="s">
        <v>493</v>
      </c>
      <c r="C990" s="1000">
        <v>20</v>
      </c>
      <c r="D990" s="1001">
        <v>46098</v>
      </c>
      <c r="E990" s="1001">
        <v>46126</v>
      </c>
      <c r="F990" s="1001">
        <v>46098</v>
      </c>
      <c r="G990" s="1001">
        <v>46125</v>
      </c>
      <c r="H990" s="1001">
        <v>0</v>
      </c>
      <c r="I990" s="1000">
        <v>0</v>
      </c>
      <c r="J990" s="1000">
        <v>0</v>
      </c>
      <c r="K990" s="1004">
        <v>1</v>
      </c>
      <c r="L990" s="1004">
        <v>1</v>
      </c>
      <c r="M990" s="1000">
        <v>0</v>
      </c>
      <c r="N990" s="1000">
        <v>0</v>
      </c>
      <c r="O990" s="1000">
        <v>0</v>
      </c>
      <c r="P990" s="1000" t="s">
        <v>364</v>
      </c>
      <c r="Q990" s="1000">
        <v>1</v>
      </c>
      <c r="R990" s="1000">
        <v>1</v>
      </c>
      <c r="S990" s="1000">
        <v>0</v>
      </c>
      <c r="T990" s="1000">
        <v>0</v>
      </c>
    </row>
    <row r="991" spans="1:20" outlineLevel="4">
      <c r="A991" s="981" t="s">
        <v>498</v>
      </c>
      <c r="B991" s="981"/>
      <c r="C991" s="981">
        <v>26</v>
      </c>
      <c r="D991" s="982">
        <v>46091</v>
      </c>
      <c r="E991" s="982">
        <v>46126</v>
      </c>
      <c r="F991" s="982">
        <v>46091</v>
      </c>
      <c r="G991" s="982">
        <v>46125</v>
      </c>
      <c r="H991" s="982">
        <v>0</v>
      </c>
      <c r="I991" s="981">
        <v>0</v>
      </c>
      <c r="J991" s="981">
        <v>0</v>
      </c>
      <c r="K991" s="984">
        <v>0</v>
      </c>
      <c r="L991" s="984">
        <v>0</v>
      </c>
      <c r="M991" s="981">
        <v>0</v>
      </c>
      <c r="N991" s="981">
        <v>0</v>
      </c>
      <c r="O991" s="981">
        <v>0</v>
      </c>
      <c r="P991" s="981"/>
      <c r="Q991" s="981">
        <v>3</v>
      </c>
      <c r="R991" s="981">
        <v>3</v>
      </c>
      <c r="S991" s="981">
        <v>0</v>
      </c>
      <c r="T991" s="981">
        <v>0</v>
      </c>
    </row>
    <row r="992" spans="1:20" outlineLevel="5">
      <c r="A992" s="936" t="s">
        <v>1379</v>
      </c>
      <c r="B992" s="936" t="s">
        <v>500</v>
      </c>
      <c r="C992" s="936">
        <v>26</v>
      </c>
      <c r="D992" s="937">
        <v>46091</v>
      </c>
      <c r="E992" s="937">
        <v>46126</v>
      </c>
      <c r="F992" s="937">
        <v>46091</v>
      </c>
      <c r="G992" s="937">
        <v>46125</v>
      </c>
      <c r="H992" s="937">
        <v>0</v>
      </c>
      <c r="I992" s="936">
        <v>0</v>
      </c>
      <c r="J992" s="936">
        <v>0</v>
      </c>
      <c r="K992" s="939">
        <v>1</v>
      </c>
      <c r="L992" s="939">
        <v>1</v>
      </c>
      <c r="M992" s="936">
        <v>0</v>
      </c>
      <c r="N992" s="936">
        <v>0</v>
      </c>
      <c r="O992" s="936">
        <v>0</v>
      </c>
      <c r="P992" s="936" t="s">
        <v>364</v>
      </c>
      <c r="Q992" s="936">
        <v>1</v>
      </c>
      <c r="R992" s="936">
        <v>1</v>
      </c>
      <c r="S992" s="936">
        <v>0</v>
      </c>
      <c r="T992" s="936">
        <v>0</v>
      </c>
    </row>
    <row r="993" spans="1:20" outlineLevel="5">
      <c r="A993" s="936" t="s">
        <v>1380</v>
      </c>
      <c r="B993" s="936" t="s">
        <v>502</v>
      </c>
      <c r="C993" s="936">
        <v>20</v>
      </c>
      <c r="D993" s="937">
        <v>46098</v>
      </c>
      <c r="E993" s="937">
        <v>46126</v>
      </c>
      <c r="F993" s="937">
        <v>46098</v>
      </c>
      <c r="G993" s="937">
        <v>46125</v>
      </c>
      <c r="H993" s="937">
        <v>0</v>
      </c>
      <c r="I993" s="936">
        <v>0</v>
      </c>
      <c r="J993" s="936">
        <v>0</v>
      </c>
      <c r="K993" s="939">
        <v>1</v>
      </c>
      <c r="L993" s="939">
        <v>1</v>
      </c>
      <c r="M993" s="936">
        <v>0</v>
      </c>
      <c r="N993" s="936">
        <v>0</v>
      </c>
      <c r="O993" s="936">
        <v>0</v>
      </c>
      <c r="P993" s="936" t="s">
        <v>364</v>
      </c>
      <c r="Q993" s="936">
        <v>1</v>
      </c>
      <c r="R993" s="936">
        <v>1</v>
      </c>
      <c r="S993" s="936">
        <v>0</v>
      </c>
      <c r="T993" s="936">
        <v>0</v>
      </c>
    </row>
    <row r="994" spans="1:20" outlineLevel="5">
      <c r="A994" s="1000" t="s">
        <v>1381</v>
      </c>
      <c r="B994" s="1000" t="s">
        <v>504</v>
      </c>
      <c r="C994" s="1000">
        <v>20</v>
      </c>
      <c r="D994" s="1001">
        <v>46098</v>
      </c>
      <c r="E994" s="1001">
        <v>46126</v>
      </c>
      <c r="F994" s="1001">
        <v>46098</v>
      </c>
      <c r="G994" s="1001">
        <v>46125</v>
      </c>
      <c r="H994" s="1001">
        <v>0</v>
      </c>
      <c r="I994" s="1000">
        <v>0</v>
      </c>
      <c r="J994" s="1000">
        <v>0</v>
      </c>
      <c r="K994" s="1004">
        <v>1</v>
      </c>
      <c r="L994" s="1004">
        <v>1</v>
      </c>
      <c r="M994" s="1000">
        <v>0</v>
      </c>
      <c r="N994" s="1000">
        <v>0</v>
      </c>
      <c r="O994" s="1000">
        <v>0</v>
      </c>
      <c r="P994" s="1000" t="s">
        <v>364</v>
      </c>
      <c r="Q994" s="1000">
        <v>1</v>
      </c>
      <c r="R994" s="1000">
        <v>1</v>
      </c>
      <c r="S994" s="1000">
        <v>0</v>
      </c>
      <c r="T994" s="1000">
        <v>0</v>
      </c>
    </row>
    <row r="995" spans="1:20" outlineLevel="4">
      <c r="A995" s="981" t="s">
        <v>505</v>
      </c>
      <c r="B995" s="981"/>
      <c r="C995" s="981">
        <v>43</v>
      </c>
      <c r="D995" s="982">
        <v>46095</v>
      </c>
      <c r="E995" s="982">
        <v>46149</v>
      </c>
      <c r="F995" s="982">
        <v>46095</v>
      </c>
      <c r="G995" s="982">
        <v>46148</v>
      </c>
      <c r="H995" s="982">
        <v>0</v>
      </c>
      <c r="I995" s="981">
        <v>0</v>
      </c>
      <c r="J995" s="981">
        <v>0</v>
      </c>
      <c r="K995" s="984">
        <v>0</v>
      </c>
      <c r="L995" s="984">
        <v>0</v>
      </c>
      <c r="M995" s="981">
        <v>0</v>
      </c>
      <c r="N995" s="981">
        <v>0</v>
      </c>
      <c r="O995" s="981">
        <v>0</v>
      </c>
      <c r="P995" s="981"/>
      <c r="Q995" s="981">
        <v>2</v>
      </c>
      <c r="R995" s="981">
        <v>2</v>
      </c>
      <c r="S995" s="981">
        <v>0</v>
      </c>
      <c r="T995" s="981">
        <v>0</v>
      </c>
    </row>
    <row r="996" spans="1:20" outlineLevel="5">
      <c r="A996" s="936" t="s">
        <v>1382</v>
      </c>
      <c r="B996" s="936" t="s">
        <v>507</v>
      </c>
      <c r="C996" s="936">
        <v>43</v>
      </c>
      <c r="D996" s="937">
        <v>46095</v>
      </c>
      <c r="E996" s="937">
        <v>46149</v>
      </c>
      <c r="F996" s="937">
        <v>46095</v>
      </c>
      <c r="G996" s="937">
        <v>46148</v>
      </c>
      <c r="H996" s="937">
        <v>0</v>
      </c>
      <c r="I996" s="936">
        <v>0</v>
      </c>
      <c r="J996" s="936">
        <v>0</v>
      </c>
      <c r="K996" s="939">
        <v>1</v>
      </c>
      <c r="L996" s="939">
        <v>1</v>
      </c>
      <c r="M996" s="936">
        <v>0</v>
      </c>
      <c r="N996" s="936">
        <v>0</v>
      </c>
      <c r="O996" s="936">
        <v>0</v>
      </c>
      <c r="P996" s="936" t="s">
        <v>364</v>
      </c>
      <c r="Q996" s="936">
        <v>1</v>
      </c>
      <c r="R996" s="936">
        <v>1</v>
      </c>
      <c r="S996" s="936">
        <v>0</v>
      </c>
      <c r="T996" s="936">
        <v>0</v>
      </c>
    </row>
    <row r="997" spans="1:20" outlineLevel="5">
      <c r="A997" s="1000" t="s">
        <v>1383</v>
      </c>
      <c r="B997" s="1000" t="s">
        <v>509</v>
      </c>
      <c r="C997" s="1000">
        <v>39</v>
      </c>
      <c r="D997" s="1001">
        <v>46099</v>
      </c>
      <c r="E997" s="1001">
        <v>46149</v>
      </c>
      <c r="F997" s="1001">
        <v>46099</v>
      </c>
      <c r="G997" s="1001">
        <v>46148</v>
      </c>
      <c r="H997" s="1001">
        <v>0</v>
      </c>
      <c r="I997" s="1000">
        <v>0</v>
      </c>
      <c r="J997" s="1000">
        <v>0</v>
      </c>
      <c r="K997" s="1004">
        <v>1</v>
      </c>
      <c r="L997" s="1004">
        <v>1</v>
      </c>
      <c r="M997" s="1000">
        <v>0</v>
      </c>
      <c r="N997" s="1000">
        <v>0</v>
      </c>
      <c r="O997" s="1000">
        <v>0</v>
      </c>
      <c r="P997" s="1000" t="s">
        <v>364</v>
      </c>
      <c r="Q997" s="1000">
        <v>1</v>
      </c>
      <c r="R997" s="1000">
        <v>1</v>
      </c>
      <c r="S997" s="1000">
        <v>0</v>
      </c>
      <c r="T997" s="1000">
        <v>0</v>
      </c>
    </row>
    <row r="998" spans="1:20" outlineLevel="3">
      <c r="A998" s="967" t="s">
        <v>512</v>
      </c>
      <c r="B998" s="967"/>
      <c r="C998" s="967">
        <v>27</v>
      </c>
      <c r="D998" s="968">
        <v>46154</v>
      </c>
      <c r="E998" s="968">
        <v>46190</v>
      </c>
      <c r="F998" s="968">
        <v>46154</v>
      </c>
      <c r="G998" s="968">
        <v>46189</v>
      </c>
      <c r="H998" s="968">
        <v>0</v>
      </c>
      <c r="I998" s="967">
        <v>0</v>
      </c>
      <c r="J998" s="967">
        <v>0</v>
      </c>
      <c r="K998" s="971">
        <v>0</v>
      </c>
      <c r="L998" s="971">
        <v>0</v>
      </c>
      <c r="M998" s="967">
        <v>0</v>
      </c>
      <c r="N998" s="967">
        <v>0</v>
      </c>
      <c r="O998" s="967">
        <v>0</v>
      </c>
      <c r="P998" s="967"/>
      <c r="Q998" s="967">
        <v>11</v>
      </c>
      <c r="R998" s="967">
        <v>11</v>
      </c>
      <c r="S998" s="967">
        <v>0</v>
      </c>
      <c r="T998" s="967">
        <v>0</v>
      </c>
    </row>
    <row r="999" spans="1:20" outlineLevel="4">
      <c r="A999" s="981" t="s">
        <v>513</v>
      </c>
      <c r="B999" s="981"/>
      <c r="C999" s="981">
        <v>27</v>
      </c>
      <c r="D999" s="982">
        <v>46154</v>
      </c>
      <c r="E999" s="982">
        <v>46190</v>
      </c>
      <c r="F999" s="982">
        <v>46154</v>
      </c>
      <c r="G999" s="982">
        <v>46189</v>
      </c>
      <c r="H999" s="982">
        <v>0</v>
      </c>
      <c r="I999" s="981">
        <v>0</v>
      </c>
      <c r="J999" s="981">
        <v>0</v>
      </c>
      <c r="K999" s="984">
        <v>0</v>
      </c>
      <c r="L999" s="984">
        <v>0</v>
      </c>
      <c r="M999" s="981">
        <v>0</v>
      </c>
      <c r="N999" s="981">
        <v>0</v>
      </c>
      <c r="O999" s="981">
        <v>0</v>
      </c>
      <c r="P999" s="981"/>
      <c r="Q999" s="981">
        <v>4</v>
      </c>
      <c r="R999" s="981">
        <v>4</v>
      </c>
      <c r="S999" s="981">
        <v>0</v>
      </c>
      <c r="T999" s="981">
        <v>0</v>
      </c>
    </row>
    <row r="1000" spans="1:20" outlineLevel="5">
      <c r="A1000" s="936" t="s">
        <v>1384</v>
      </c>
      <c r="B1000" s="936" t="s">
        <v>515</v>
      </c>
      <c r="C1000" s="936">
        <v>27</v>
      </c>
      <c r="D1000" s="937">
        <v>46154</v>
      </c>
      <c r="E1000" s="937">
        <v>46190</v>
      </c>
      <c r="F1000" s="937">
        <v>46154</v>
      </c>
      <c r="G1000" s="937">
        <v>46189</v>
      </c>
      <c r="H1000" s="937">
        <v>0</v>
      </c>
      <c r="I1000" s="936">
        <v>0</v>
      </c>
      <c r="J1000" s="936">
        <v>0</v>
      </c>
      <c r="K1000" s="939">
        <v>1</v>
      </c>
      <c r="L1000" s="939">
        <v>1</v>
      </c>
      <c r="M1000" s="936">
        <v>0</v>
      </c>
      <c r="N1000" s="936">
        <v>0</v>
      </c>
      <c r="O1000" s="936">
        <v>0</v>
      </c>
      <c r="P1000" s="936" t="s">
        <v>364</v>
      </c>
      <c r="Q1000" s="936">
        <v>1</v>
      </c>
      <c r="R1000" s="936">
        <v>1</v>
      </c>
      <c r="S1000" s="936">
        <v>0</v>
      </c>
      <c r="T1000" s="936">
        <v>0</v>
      </c>
    </row>
    <row r="1001" spans="1:20" outlineLevel="5">
      <c r="A1001" s="936" t="s">
        <v>1385</v>
      </c>
      <c r="B1001" s="936" t="s">
        <v>517</v>
      </c>
      <c r="C1001" s="936">
        <v>27</v>
      </c>
      <c r="D1001" s="937">
        <v>46154</v>
      </c>
      <c r="E1001" s="937">
        <v>46190</v>
      </c>
      <c r="F1001" s="937">
        <v>46154</v>
      </c>
      <c r="G1001" s="937">
        <v>46189</v>
      </c>
      <c r="H1001" s="937">
        <v>0</v>
      </c>
      <c r="I1001" s="936">
        <v>0</v>
      </c>
      <c r="J1001" s="936">
        <v>0</v>
      </c>
      <c r="K1001" s="939">
        <v>1</v>
      </c>
      <c r="L1001" s="939">
        <v>1</v>
      </c>
      <c r="M1001" s="936">
        <v>0</v>
      </c>
      <c r="N1001" s="936">
        <v>0</v>
      </c>
      <c r="O1001" s="936">
        <v>0</v>
      </c>
      <c r="P1001" s="936" t="s">
        <v>364</v>
      </c>
      <c r="Q1001" s="936">
        <v>1</v>
      </c>
      <c r="R1001" s="936">
        <v>1</v>
      </c>
      <c r="S1001" s="936">
        <v>0</v>
      </c>
      <c r="T1001" s="936">
        <v>0</v>
      </c>
    </row>
    <row r="1002" spans="1:20" outlineLevel="5">
      <c r="A1002" s="936" t="s">
        <v>1386</v>
      </c>
      <c r="B1002" s="936" t="s">
        <v>519</v>
      </c>
      <c r="C1002" s="936">
        <v>27</v>
      </c>
      <c r="D1002" s="937">
        <v>46154</v>
      </c>
      <c r="E1002" s="937">
        <v>46190</v>
      </c>
      <c r="F1002" s="937">
        <v>46154</v>
      </c>
      <c r="G1002" s="937">
        <v>46189</v>
      </c>
      <c r="H1002" s="937">
        <v>0</v>
      </c>
      <c r="I1002" s="936">
        <v>0</v>
      </c>
      <c r="J1002" s="936">
        <v>0</v>
      </c>
      <c r="K1002" s="939">
        <v>1</v>
      </c>
      <c r="L1002" s="939">
        <v>1</v>
      </c>
      <c r="M1002" s="936">
        <v>0</v>
      </c>
      <c r="N1002" s="936">
        <v>0</v>
      </c>
      <c r="O1002" s="936">
        <v>0</v>
      </c>
      <c r="P1002" s="936" t="s">
        <v>364</v>
      </c>
      <c r="Q1002" s="936">
        <v>1</v>
      </c>
      <c r="R1002" s="936">
        <v>1</v>
      </c>
      <c r="S1002" s="936">
        <v>0</v>
      </c>
      <c r="T1002" s="936">
        <v>0</v>
      </c>
    </row>
    <row r="1003" spans="1:20" outlineLevel="5">
      <c r="A1003" s="1000" t="s">
        <v>1387</v>
      </c>
      <c r="B1003" s="1000" t="s">
        <v>521</v>
      </c>
      <c r="C1003" s="1000">
        <v>27</v>
      </c>
      <c r="D1003" s="1001">
        <v>46154</v>
      </c>
      <c r="E1003" s="1001">
        <v>46190</v>
      </c>
      <c r="F1003" s="1001">
        <v>46154</v>
      </c>
      <c r="G1003" s="1001">
        <v>46189</v>
      </c>
      <c r="H1003" s="1001">
        <v>0</v>
      </c>
      <c r="I1003" s="1000">
        <v>0</v>
      </c>
      <c r="J1003" s="1000">
        <v>0</v>
      </c>
      <c r="K1003" s="1004">
        <v>1</v>
      </c>
      <c r="L1003" s="1004">
        <v>1</v>
      </c>
      <c r="M1003" s="1000">
        <v>0</v>
      </c>
      <c r="N1003" s="1000">
        <v>0</v>
      </c>
      <c r="O1003" s="1000">
        <v>0</v>
      </c>
      <c r="P1003" s="1000" t="s">
        <v>364</v>
      </c>
      <c r="Q1003" s="1000">
        <v>1</v>
      </c>
      <c r="R1003" s="1000">
        <v>1</v>
      </c>
      <c r="S1003" s="1000">
        <v>0</v>
      </c>
      <c r="T1003" s="1000">
        <v>0</v>
      </c>
    </row>
    <row r="1004" spans="1:20" outlineLevel="4">
      <c r="A1004" s="981" t="s">
        <v>522</v>
      </c>
      <c r="B1004" s="981"/>
      <c r="C1004" s="981">
        <v>27</v>
      </c>
      <c r="D1004" s="982">
        <v>46154</v>
      </c>
      <c r="E1004" s="982">
        <v>46190</v>
      </c>
      <c r="F1004" s="982">
        <v>46154</v>
      </c>
      <c r="G1004" s="982">
        <v>46189</v>
      </c>
      <c r="H1004" s="982">
        <v>0</v>
      </c>
      <c r="I1004" s="981">
        <v>0</v>
      </c>
      <c r="J1004" s="981">
        <v>0</v>
      </c>
      <c r="K1004" s="984">
        <v>0</v>
      </c>
      <c r="L1004" s="984">
        <v>0</v>
      </c>
      <c r="M1004" s="981">
        <v>0</v>
      </c>
      <c r="N1004" s="981">
        <v>0</v>
      </c>
      <c r="O1004" s="981">
        <v>0</v>
      </c>
      <c r="P1004" s="981"/>
      <c r="Q1004" s="981">
        <v>4</v>
      </c>
      <c r="R1004" s="981">
        <v>4</v>
      </c>
      <c r="S1004" s="981">
        <v>0</v>
      </c>
      <c r="T1004" s="981">
        <v>0</v>
      </c>
    </row>
    <row r="1005" spans="1:20" outlineLevel="5">
      <c r="A1005" s="936" t="s">
        <v>1388</v>
      </c>
      <c r="B1005" s="936" t="s">
        <v>524</v>
      </c>
      <c r="C1005" s="936">
        <v>27</v>
      </c>
      <c r="D1005" s="937">
        <v>46154</v>
      </c>
      <c r="E1005" s="937">
        <v>46190</v>
      </c>
      <c r="F1005" s="937">
        <v>46154</v>
      </c>
      <c r="G1005" s="937">
        <v>46189</v>
      </c>
      <c r="H1005" s="937">
        <v>0</v>
      </c>
      <c r="I1005" s="936">
        <v>0</v>
      </c>
      <c r="J1005" s="936">
        <v>0</v>
      </c>
      <c r="K1005" s="939">
        <v>1</v>
      </c>
      <c r="L1005" s="939">
        <v>1</v>
      </c>
      <c r="M1005" s="936">
        <v>0</v>
      </c>
      <c r="N1005" s="936">
        <v>0</v>
      </c>
      <c r="O1005" s="936">
        <v>0</v>
      </c>
      <c r="P1005" s="936" t="s">
        <v>364</v>
      </c>
      <c r="Q1005" s="936">
        <v>1</v>
      </c>
      <c r="R1005" s="936">
        <v>1</v>
      </c>
      <c r="S1005" s="936">
        <v>0</v>
      </c>
      <c r="T1005" s="936">
        <v>0</v>
      </c>
    </row>
    <row r="1006" spans="1:20" outlineLevel="5">
      <c r="A1006" s="936" t="s">
        <v>1389</v>
      </c>
      <c r="B1006" s="936" t="s">
        <v>526</v>
      </c>
      <c r="C1006" s="936">
        <v>27</v>
      </c>
      <c r="D1006" s="937">
        <v>46154</v>
      </c>
      <c r="E1006" s="937">
        <v>46190</v>
      </c>
      <c r="F1006" s="937">
        <v>46154</v>
      </c>
      <c r="G1006" s="937">
        <v>46189</v>
      </c>
      <c r="H1006" s="937">
        <v>0</v>
      </c>
      <c r="I1006" s="936">
        <v>0</v>
      </c>
      <c r="J1006" s="936">
        <v>0</v>
      </c>
      <c r="K1006" s="939">
        <v>1</v>
      </c>
      <c r="L1006" s="939">
        <v>1</v>
      </c>
      <c r="M1006" s="936">
        <v>0</v>
      </c>
      <c r="N1006" s="936">
        <v>0</v>
      </c>
      <c r="O1006" s="936">
        <v>0</v>
      </c>
      <c r="P1006" s="936" t="s">
        <v>364</v>
      </c>
      <c r="Q1006" s="936">
        <v>1</v>
      </c>
      <c r="R1006" s="936">
        <v>1</v>
      </c>
      <c r="S1006" s="936">
        <v>0</v>
      </c>
      <c r="T1006" s="936">
        <v>0</v>
      </c>
    </row>
    <row r="1007" spans="1:20" outlineLevel="5">
      <c r="A1007" s="936" t="s">
        <v>1390</v>
      </c>
      <c r="B1007" s="936" t="s">
        <v>528</v>
      </c>
      <c r="C1007" s="936">
        <v>27</v>
      </c>
      <c r="D1007" s="937">
        <v>46154</v>
      </c>
      <c r="E1007" s="937">
        <v>46190</v>
      </c>
      <c r="F1007" s="937">
        <v>46154</v>
      </c>
      <c r="G1007" s="937">
        <v>46189</v>
      </c>
      <c r="H1007" s="937">
        <v>0</v>
      </c>
      <c r="I1007" s="936">
        <v>0</v>
      </c>
      <c r="J1007" s="936">
        <v>0</v>
      </c>
      <c r="K1007" s="939">
        <v>1</v>
      </c>
      <c r="L1007" s="939">
        <v>1</v>
      </c>
      <c r="M1007" s="936">
        <v>0</v>
      </c>
      <c r="N1007" s="936">
        <v>0</v>
      </c>
      <c r="O1007" s="936">
        <v>0</v>
      </c>
      <c r="P1007" s="936" t="s">
        <v>364</v>
      </c>
      <c r="Q1007" s="936">
        <v>1</v>
      </c>
      <c r="R1007" s="936">
        <v>1</v>
      </c>
      <c r="S1007" s="936">
        <v>0</v>
      </c>
      <c r="T1007" s="936">
        <v>0</v>
      </c>
    </row>
    <row r="1008" spans="1:20" outlineLevel="5">
      <c r="A1008" s="1000" t="s">
        <v>1391</v>
      </c>
      <c r="B1008" s="1000" t="s">
        <v>530</v>
      </c>
      <c r="C1008" s="1000">
        <v>27</v>
      </c>
      <c r="D1008" s="1001">
        <v>46154</v>
      </c>
      <c r="E1008" s="1001">
        <v>46190</v>
      </c>
      <c r="F1008" s="1001">
        <v>46154</v>
      </c>
      <c r="G1008" s="1001">
        <v>46189</v>
      </c>
      <c r="H1008" s="1001">
        <v>0</v>
      </c>
      <c r="I1008" s="1000">
        <v>0</v>
      </c>
      <c r="J1008" s="1000">
        <v>0</v>
      </c>
      <c r="K1008" s="1004">
        <v>1</v>
      </c>
      <c r="L1008" s="1004">
        <v>1</v>
      </c>
      <c r="M1008" s="1000">
        <v>0</v>
      </c>
      <c r="N1008" s="1000">
        <v>0</v>
      </c>
      <c r="O1008" s="1000">
        <v>0</v>
      </c>
      <c r="P1008" s="1000" t="s">
        <v>364</v>
      </c>
      <c r="Q1008" s="1000">
        <v>1</v>
      </c>
      <c r="R1008" s="1000">
        <v>1</v>
      </c>
      <c r="S1008" s="1000">
        <v>0</v>
      </c>
      <c r="T1008" s="1000">
        <v>0</v>
      </c>
    </row>
    <row r="1009" spans="1:20" outlineLevel="4">
      <c r="A1009" s="981" t="s">
        <v>531</v>
      </c>
      <c r="B1009" s="981"/>
      <c r="C1009" s="981">
        <v>27</v>
      </c>
      <c r="D1009" s="982">
        <v>46154</v>
      </c>
      <c r="E1009" s="982">
        <v>46190</v>
      </c>
      <c r="F1009" s="982">
        <v>46154</v>
      </c>
      <c r="G1009" s="982">
        <v>46189</v>
      </c>
      <c r="H1009" s="982">
        <v>0</v>
      </c>
      <c r="I1009" s="981">
        <v>0</v>
      </c>
      <c r="J1009" s="981">
        <v>0</v>
      </c>
      <c r="K1009" s="984">
        <v>0</v>
      </c>
      <c r="L1009" s="984">
        <v>0</v>
      </c>
      <c r="M1009" s="981">
        <v>0</v>
      </c>
      <c r="N1009" s="981">
        <v>0</v>
      </c>
      <c r="O1009" s="981">
        <v>0</v>
      </c>
      <c r="P1009" s="981"/>
      <c r="Q1009" s="981">
        <v>3</v>
      </c>
      <c r="R1009" s="981">
        <v>3</v>
      </c>
      <c r="S1009" s="981">
        <v>0</v>
      </c>
      <c r="T1009" s="981">
        <v>0</v>
      </c>
    </row>
    <row r="1010" spans="1:20" outlineLevel="5">
      <c r="A1010" s="936" t="s">
        <v>1394</v>
      </c>
      <c r="B1010" s="936" t="s">
        <v>537</v>
      </c>
      <c r="C1010" s="936">
        <v>27</v>
      </c>
      <c r="D1010" s="937">
        <v>46154</v>
      </c>
      <c r="E1010" s="937">
        <v>46190</v>
      </c>
      <c r="F1010" s="937">
        <v>46154</v>
      </c>
      <c r="G1010" s="937">
        <v>46189</v>
      </c>
      <c r="H1010" s="937">
        <v>0</v>
      </c>
      <c r="I1010" s="936">
        <v>0</v>
      </c>
      <c r="J1010" s="936">
        <v>0</v>
      </c>
      <c r="K1010" s="939">
        <v>1</v>
      </c>
      <c r="L1010" s="939">
        <v>1</v>
      </c>
      <c r="M1010" s="936">
        <v>0</v>
      </c>
      <c r="N1010" s="936">
        <v>0</v>
      </c>
      <c r="O1010" s="936">
        <v>0</v>
      </c>
      <c r="P1010" s="936" t="s">
        <v>364</v>
      </c>
      <c r="Q1010" s="936">
        <v>1</v>
      </c>
      <c r="R1010" s="936">
        <v>1</v>
      </c>
      <c r="S1010" s="936">
        <v>0</v>
      </c>
      <c r="T1010" s="936">
        <v>0</v>
      </c>
    </row>
    <row r="1011" spans="1:20" outlineLevel="5">
      <c r="A1011" s="936" t="s">
        <v>1392</v>
      </c>
      <c r="B1011" s="936" t="s">
        <v>533</v>
      </c>
      <c r="C1011" s="936">
        <v>27</v>
      </c>
      <c r="D1011" s="937">
        <v>46154</v>
      </c>
      <c r="E1011" s="937">
        <v>46190</v>
      </c>
      <c r="F1011" s="937">
        <v>46154</v>
      </c>
      <c r="G1011" s="937">
        <v>46189</v>
      </c>
      <c r="H1011" s="937">
        <v>0</v>
      </c>
      <c r="I1011" s="936">
        <v>0</v>
      </c>
      <c r="J1011" s="936">
        <v>0</v>
      </c>
      <c r="K1011" s="939">
        <v>1</v>
      </c>
      <c r="L1011" s="939">
        <v>1</v>
      </c>
      <c r="M1011" s="936">
        <v>0</v>
      </c>
      <c r="N1011" s="936">
        <v>0</v>
      </c>
      <c r="O1011" s="936">
        <v>0</v>
      </c>
      <c r="P1011" s="936" t="s">
        <v>364</v>
      </c>
      <c r="Q1011" s="936">
        <v>1</v>
      </c>
      <c r="R1011" s="936">
        <v>1</v>
      </c>
      <c r="S1011" s="936">
        <v>0</v>
      </c>
      <c r="T1011" s="936">
        <v>0</v>
      </c>
    </row>
    <row r="1012" spans="1:20" outlineLevel="5">
      <c r="A1012" s="1000" t="s">
        <v>1393</v>
      </c>
      <c r="B1012" s="1000" t="s">
        <v>535</v>
      </c>
      <c r="C1012" s="1000">
        <v>27</v>
      </c>
      <c r="D1012" s="1001">
        <v>46154</v>
      </c>
      <c r="E1012" s="1001">
        <v>46190</v>
      </c>
      <c r="F1012" s="1001">
        <v>46154</v>
      </c>
      <c r="G1012" s="1001">
        <v>46189</v>
      </c>
      <c r="H1012" s="1001">
        <v>0</v>
      </c>
      <c r="I1012" s="1000">
        <v>0</v>
      </c>
      <c r="J1012" s="1001">
        <v>0</v>
      </c>
      <c r="K1012" s="1004">
        <v>1</v>
      </c>
      <c r="L1012" s="1004">
        <v>1</v>
      </c>
      <c r="M1012" s="1000">
        <v>0</v>
      </c>
      <c r="N1012" s="1000">
        <v>0</v>
      </c>
      <c r="O1012" s="1000">
        <v>0</v>
      </c>
      <c r="P1012" s="1000" t="s">
        <v>364</v>
      </c>
      <c r="Q1012" s="1000">
        <v>1</v>
      </c>
      <c r="R1012" s="1000">
        <v>1</v>
      </c>
      <c r="S1012" s="1000">
        <v>0</v>
      </c>
      <c r="T1012" s="1000">
        <v>0</v>
      </c>
    </row>
    <row r="1013" spans="1:20" outlineLevel="2">
      <c r="A1013" s="959" t="s">
        <v>607</v>
      </c>
      <c r="B1013" s="959"/>
      <c r="C1013" s="959">
        <v>111</v>
      </c>
      <c r="D1013" s="960">
        <v>46070</v>
      </c>
      <c r="E1013" s="960">
        <v>46209</v>
      </c>
      <c r="F1013" s="960">
        <v>46070</v>
      </c>
      <c r="G1013" s="960">
        <v>46266</v>
      </c>
      <c r="H1013" s="960">
        <v>0</v>
      </c>
      <c r="I1013" s="959">
        <v>0</v>
      </c>
      <c r="J1013" s="960">
        <v>0</v>
      </c>
      <c r="K1013" s="963">
        <v>0</v>
      </c>
      <c r="L1013" s="963">
        <v>0</v>
      </c>
      <c r="M1013" s="959">
        <v>0</v>
      </c>
      <c r="N1013" s="959">
        <v>0</v>
      </c>
      <c r="O1013" s="959">
        <v>0</v>
      </c>
      <c r="P1013" s="959"/>
      <c r="Q1013" s="959">
        <v>67</v>
      </c>
      <c r="R1013" s="959">
        <v>67</v>
      </c>
      <c r="S1013" s="959">
        <v>0</v>
      </c>
      <c r="T1013" s="959">
        <v>0</v>
      </c>
    </row>
    <row r="1014" spans="1:20" outlineLevel="3">
      <c r="A1014" s="967" t="s">
        <v>608</v>
      </c>
      <c r="B1014" s="967"/>
      <c r="C1014" s="967">
        <v>108</v>
      </c>
      <c r="D1014" s="968">
        <v>46074</v>
      </c>
      <c r="E1014" s="968">
        <v>46209</v>
      </c>
      <c r="F1014" s="968">
        <v>46074</v>
      </c>
      <c r="G1014" s="968">
        <v>46266</v>
      </c>
      <c r="H1014" s="968">
        <v>0</v>
      </c>
      <c r="I1014" s="967">
        <v>0</v>
      </c>
      <c r="J1014" s="967">
        <v>0</v>
      </c>
      <c r="K1014" s="971">
        <v>0</v>
      </c>
      <c r="L1014" s="971">
        <v>0</v>
      </c>
      <c r="M1014" s="967">
        <v>0</v>
      </c>
      <c r="N1014" s="967">
        <v>0</v>
      </c>
      <c r="O1014" s="967">
        <v>0</v>
      </c>
      <c r="P1014" s="967"/>
      <c r="Q1014" s="967">
        <v>28</v>
      </c>
      <c r="R1014" s="967">
        <v>28</v>
      </c>
      <c r="S1014" s="967">
        <v>0</v>
      </c>
      <c r="T1014" s="967">
        <v>0</v>
      </c>
    </row>
    <row r="1015" spans="1:20" outlineLevel="4">
      <c r="A1015" s="981" t="s">
        <v>609</v>
      </c>
      <c r="B1015" s="981"/>
      <c r="C1015" s="981">
        <v>56</v>
      </c>
      <c r="D1015" s="982">
        <v>46078</v>
      </c>
      <c r="E1015" s="982">
        <v>46148</v>
      </c>
      <c r="F1015" s="982">
        <v>46078</v>
      </c>
      <c r="G1015" s="982">
        <v>46147</v>
      </c>
      <c r="H1015" s="982">
        <v>0</v>
      </c>
      <c r="I1015" s="981">
        <v>0</v>
      </c>
      <c r="J1015" s="981">
        <v>0</v>
      </c>
      <c r="K1015" s="984">
        <v>0</v>
      </c>
      <c r="L1015" s="984">
        <v>0</v>
      </c>
      <c r="M1015" s="981">
        <v>0</v>
      </c>
      <c r="N1015" s="981">
        <v>0</v>
      </c>
      <c r="O1015" s="981">
        <v>0</v>
      </c>
      <c r="P1015" s="981"/>
      <c r="Q1015" s="981">
        <v>3</v>
      </c>
      <c r="R1015" s="981">
        <v>3</v>
      </c>
      <c r="S1015" s="981">
        <v>0</v>
      </c>
      <c r="T1015" s="981">
        <v>0</v>
      </c>
    </row>
    <row r="1016" spans="1:20" outlineLevel="5">
      <c r="A1016" s="936" t="s">
        <v>1396</v>
      </c>
      <c r="B1016" s="936" t="s">
        <v>613</v>
      </c>
      <c r="C1016" s="936">
        <v>56</v>
      </c>
      <c r="D1016" s="937">
        <v>46078</v>
      </c>
      <c r="E1016" s="937">
        <v>46148</v>
      </c>
      <c r="F1016" s="937">
        <v>46078</v>
      </c>
      <c r="G1016" s="937">
        <v>46147</v>
      </c>
      <c r="H1016" s="937">
        <v>0</v>
      </c>
      <c r="I1016" s="936">
        <v>0</v>
      </c>
      <c r="J1016" s="936">
        <v>0</v>
      </c>
      <c r="K1016" s="939">
        <v>1</v>
      </c>
      <c r="L1016" s="939">
        <v>1</v>
      </c>
      <c r="M1016" s="936">
        <v>0</v>
      </c>
      <c r="N1016" s="936">
        <v>0</v>
      </c>
      <c r="O1016" s="936">
        <v>0</v>
      </c>
      <c r="P1016" s="936" t="s">
        <v>364</v>
      </c>
      <c r="Q1016" s="936">
        <v>1</v>
      </c>
      <c r="R1016" s="936">
        <v>1</v>
      </c>
      <c r="S1016" s="936">
        <v>0</v>
      </c>
      <c r="T1016" s="936">
        <v>0</v>
      </c>
    </row>
    <row r="1017" spans="1:20" outlineLevel="5">
      <c r="A1017" s="936" t="s">
        <v>1397</v>
      </c>
      <c r="B1017" s="936" t="s">
        <v>615</v>
      </c>
      <c r="C1017" s="936">
        <v>56</v>
      </c>
      <c r="D1017" s="937">
        <v>46078</v>
      </c>
      <c r="E1017" s="937">
        <v>46148</v>
      </c>
      <c r="F1017" s="937">
        <v>46078</v>
      </c>
      <c r="G1017" s="937">
        <v>46147</v>
      </c>
      <c r="H1017" s="937">
        <v>0</v>
      </c>
      <c r="I1017" s="936">
        <v>0</v>
      </c>
      <c r="J1017" s="936">
        <v>0</v>
      </c>
      <c r="K1017" s="939">
        <v>1</v>
      </c>
      <c r="L1017" s="939">
        <v>1</v>
      </c>
      <c r="M1017" s="936">
        <v>0</v>
      </c>
      <c r="N1017" s="936">
        <v>0</v>
      </c>
      <c r="O1017" s="936">
        <v>0</v>
      </c>
      <c r="P1017" s="936" t="s">
        <v>364</v>
      </c>
      <c r="Q1017" s="936">
        <v>1</v>
      </c>
      <c r="R1017" s="936">
        <v>1</v>
      </c>
      <c r="S1017" s="936">
        <v>0</v>
      </c>
      <c r="T1017" s="936">
        <v>0</v>
      </c>
    </row>
    <row r="1018" spans="1:20" outlineLevel="5">
      <c r="A1018" s="1000" t="s">
        <v>1395</v>
      </c>
      <c r="B1018" s="1000" t="s">
        <v>611</v>
      </c>
      <c r="C1018" s="1000">
        <v>48</v>
      </c>
      <c r="D1018" s="1001">
        <v>46088</v>
      </c>
      <c r="E1018" s="1001">
        <v>46148</v>
      </c>
      <c r="F1018" s="1001">
        <v>46088</v>
      </c>
      <c r="G1018" s="1001">
        <v>46147</v>
      </c>
      <c r="H1018" s="1001">
        <v>0</v>
      </c>
      <c r="I1018" s="1000">
        <v>0</v>
      </c>
      <c r="J1018" s="1000">
        <v>0</v>
      </c>
      <c r="K1018" s="1004">
        <v>1</v>
      </c>
      <c r="L1018" s="1004">
        <v>1</v>
      </c>
      <c r="M1018" s="1000">
        <v>0</v>
      </c>
      <c r="N1018" s="1000">
        <v>0</v>
      </c>
      <c r="O1018" s="1000">
        <v>0</v>
      </c>
      <c r="P1018" s="1000" t="s">
        <v>364</v>
      </c>
      <c r="Q1018" s="1000">
        <v>1</v>
      </c>
      <c r="R1018" s="1000">
        <v>1</v>
      </c>
      <c r="S1018" s="1000">
        <v>0</v>
      </c>
      <c r="T1018" s="1000">
        <v>0</v>
      </c>
    </row>
    <row r="1019" spans="1:20" outlineLevel="4">
      <c r="A1019" s="981" t="s">
        <v>616</v>
      </c>
      <c r="B1019" s="981"/>
      <c r="C1019" s="981">
        <v>47</v>
      </c>
      <c r="D1019" s="982">
        <v>46089</v>
      </c>
      <c r="E1019" s="982">
        <v>46148</v>
      </c>
      <c r="F1019" s="982">
        <v>46089</v>
      </c>
      <c r="G1019" s="982">
        <v>46147</v>
      </c>
      <c r="H1019" s="982">
        <v>0</v>
      </c>
      <c r="I1019" s="981">
        <v>0</v>
      </c>
      <c r="J1019" s="981">
        <v>0</v>
      </c>
      <c r="K1019" s="984">
        <v>0</v>
      </c>
      <c r="L1019" s="984">
        <v>0</v>
      </c>
      <c r="M1019" s="981">
        <v>0</v>
      </c>
      <c r="N1019" s="981">
        <v>0</v>
      </c>
      <c r="O1019" s="981">
        <v>0</v>
      </c>
      <c r="P1019" s="981"/>
      <c r="Q1019" s="981">
        <v>2</v>
      </c>
      <c r="R1019" s="981">
        <v>2</v>
      </c>
      <c r="S1019" s="981">
        <v>0</v>
      </c>
      <c r="T1019" s="981">
        <v>0</v>
      </c>
    </row>
    <row r="1020" spans="1:20" outlineLevel="5">
      <c r="A1020" s="936" t="s">
        <v>1398</v>
      </c>
      <c r="B1020" s="936" t="s">
        <v>618</v>
      </c>
      <c r="C1020" s="936">
        <v>47</v>
      </c>
      <c r="D1020" s="937">
        <v>46089</v>
      </c>
      <c r="E1020" s="937">
        <v>46148</v>
      </c>
      <c r="F1020" s="937">
        <v>46089</v>
      </c>
      <c r="G1020" s="937">
        <v>46147</v>
      </c>
      <c r="H1020" s="937">
        <v>0</v>
      </c>
      <c r="I1020" s="936">
        <v>0</v>
      </c>
      <c r="J1020" s="936">
        <v>0</v>
      </c>
      <c r="K1020" s="939">
        <v>1</v>
      </c>
      <c r="L1020" s="939">
        <v>1</v>
      </c>
      <c r="M1020" s="936">
        <v>0</v>
      </c>
      <c r="N1020" s="936">
        <v>0</v>
      </c>
      <c r="O1020" s="936">
        <v>0</v>
      </c>
      <c r="P1020" s="936" t="s">
        <v>364</v>
      </c>
      <c r="Q1020" s="936">
        <v>1</v>
      </c>
      <c r="R1020" s="936">
        <v>1</v>
      </c>
      <c r="S1020" s="936">
        <v>0</v>
      </c>
      <c r="T1020" s="936">
        <v>0</v>
      </c>
    </row>
    <row r="1021" spans="1:20" outlineLevel="5">
      <c r="A1021" s="1000" t="s">
        <v>1399</v>
      </c>
      <c r="B1021" s="1000" t="s">
        <v>624</v>
      </c>
      <c r="C1021" s="1000">
        <v>47</v>
      </c>
      <c r="D1021" s="1001">
        <v>46089</v>
      </c>
      <c r="E1021" s="1001">
        <v>46148</v>
      </c>
      <c r="F1021" s="1001">
        <v>46089</v>
      </c>
      <c r="G1021" s="1001">
        <v>46147</v>
      </c>
      <c r="H1021" s="1001">
        <v>0</v>
      </c>
      <c r="I1021" s="1000">
        <v>0</v>
      </c>
      <c r="J1021" s="1000">
        <v>0</v>
      </c>
      <c r="K1021" s="1004">
        <v>1</v>
      </c>
      <c r="L1021" s="1004">
        <v>1</v>
      </c>
      <c r="M1021" s="1000">
        <v>0</v>
      </c>
      <c r="N1021" s="1000">
        <v>0</v>
      </c>
      <c r="O1021" s="1000">
        <v>0</v>
      </c>
      <c r="P1021" s="1000" t="s">
        <v>364</v>
      </c>
      <c r="Q1021" s="1000">
        <v>1</v>
      </c>
      <c r="R1021" s="1000">
        <v>1</v>
      </c>
      <c r="S1021" s="1000">
        <v>0</v>
      </c>
      <c r="T1021" s="1000">
        <v>0</v>
      </c>
    </row>
    <row r="1022" spans="1:20" outlineLevel="4">
      <c r="A1022" s="981" t="s">
        <v>627</v>
      </c>
      <c r="B1022" s="981"/>
      <c r="C1022" s="981">
        <v>41</v>
      </c>
      <c r="D1022" s="982">
        <v>46088</v>
      </c>
      <c r="E1022" s="982">
        <v>46140</v>
      </c>
      <c r="F1022" s="982">
        <v>46088</v>
      </c>
      <c r="G1022" s="982">
        <v>46139</v>
      </c>
      <c r="H1022" s="982">
        <v>0</v>
      </c>
      <c r="I1022" s="981">
        <v>0</v>
      </c>
      <c r="J1022" s="981">
        <v>0</v>
      </c>
      <c r="K1022" s="984">
        <v>0</v>
      </c>
      <c r="L1022" s="984">
        <v>0</v>
      </c>
      <c r="M1022" s="981">
        <v>0</v>
      </c>
      <c r="N1022" s="981">
        <v>0</v>
      </c>
      <c r="O1022" s="981">
        <v>0</v>
      </c>
      <c r="P1022" s="981"/>
      <c r="Q1022" s="981">
        <v>1</v>
      </c>
      <c r="R1022" s="981">
        <v>1</v>
      </c>
      <c r="S1022" s="981">
        <v>0</v>
      </c>
      <c r="T1022" s="981">
        <v>0</v>
      </c>
    </row>
    <row r="1023" spans="1:20" outlineLevel="5">
      <c r="A1023" s="936" t="s">
        <v>1400</v>
      </c>
      <c r="B1023" s="936" t="s">
        <v>629</v>
      </c>
      <c r="C1023" s="936">
        <v>41</v>
      </c>
      <c r="D1023" s="937">
        <v>46088</v>
      </c>
      <c r="E1023" s="937">
        <v>46140</v>
      </c>
      <c r="F1023" s="937">
        <v>46088</v>
      </c>
      <c r="G1023" s="937">
        <v>46139</v>
      </c>
      <c r="H1023" s="937">
        <v>0</v>
      </c>
      <c r="I1023" s="936">
        <v>0</v>
      </c>
      <c r="J1023" s="936">
        <v>0</v>
      </c>
      <c r="K1023" s="939">
        <v>1</v>
      </c>
      <c r="L1023" s="939">
        <v>1</v>
      </c>
      <c r="M1023" s="936">
        <v>0</v>
      </c>
      <c r="N1023" s="936">
        <v>0</v>
      </c>
      <c r="O1023" s="936">
        <v>0</v>
      </c>
      <c r="P1023" s="936" t="s">
        <v>364</v>
      </c>
      <c r="Q1023" s="936">
        <v>1</v>
      </c>
      <c r="R1023" s="936">
        <v>1</v>
      </c>
      <c r="S1023" s="936">
        <v>0</v>
      </c>
      <c r="T1023" s="936">
        <v>0</v>
      </c>
    </row>
    <row r="1024" spans="1:20" outlineLevel="4">
      <c r="A1024" s="981" t="s">
        <v>630</v>
      </c>
      <c r="B1024" s="981"/>
      <c r="C1024" s="981">
        <v>44</v>
      </c>
      <c r="D1024" s="982">
        <v>46092</v>
      </c>
      <c r="E1024" s="982">
        <v>46148</v>
      </c>
      <c r="F1024" s="982">
        <v>46092</v>
      </c>
      <c r="G1024" s="982">
        <v>46147</v>
      </c>
      <c r="H1024" s="982">
        <v>0</v>
      </c>
      <c r="I1024" s="981">
        <v>0</v>
      </c>
      <c r="J1024" s="981">
        <v>0</v>
      </c>
      <c r="K1024" s="984">
        <v>0</v>
      </c>
      <c r="L1024" s="984">
        <v>0</v>
      </c>
      <c r="M1024" s="981">
        <v>0</v>
      </c>
      <c r="N1024" s="981">
        <v>0</v>
      </c>
      <c r="O1024" s="981">
        <v>0</v>
      </c>
      <c r="P1024" s="981"/>
      <c r="Q1024" s="981">
        <v>2</v>
      </c>
      <c r="R1024" s="981">
        <v>2</v>
      </c>
      <c r="S1024" s="981">
        <v>0</v>
      </c>
      <c r="T1024" s="981">
        <v>0</v>
      </c>
    </row>
    <row r="1025" spans="1:20" outlineLevel="5">
      <c r="A1025" s="936" t="s">
        <v>1401</v>
      </c>
      <c r="B1025" s="936" t="s">
        <v>632</v>
      </c>
      <c r="C1025" s="936">
        <v>44</v>
      </c>
      <c r="D1025" s="937">
        <v>46092</v>
      </c>
      <c r="E1025" s="937">
        <v>46148</v>
      </c>
      <c r="F1025" s="937">
        <v>46092</v>
      </c>
      <c r="G1025" s="937">
        <v>46147</v>
      </c>
      <c r="H1025" s="937">
        <v>0</v>
      </c>
      <c r="I1025" s="936">
        <v>0</v>
      </c>
      <c r="J1025" s="936">
        <v>0</v>
      </c>
      <c r="K1025" s="939">
        <v>1</v>
      </c>
      <c r="L1025" s="939">
        <v>1</v>
      </c>
      <c r="M1025" s="936">
        <v>0</v>
      </c>
      <c r="N1025" s="936">
        <v>0</v>
      </c>
      <c r="O1025" s="936">
        <v>0</v>
      </c>
      <c r="P1025" s="936" t="s">
        <v>364</v>
      </c>
      <c r="Q1025" s="936">
        <v>1</v>
      </c>
      <c r="R1025" s="936">
        <v>1</v>
      </c>
      <c r="S1025" s="936">
        <v>0</v>
      </c>
      <c r="T1025" s="936">
        <v>0</v>
      </c>
    </row>
    <row r="1026" spans="1:20" outlineLevel="5">
      <c r="A1026" s="1000" t="s">
        <v>1402</v>
      </c>
      <c r="B1026" s="1000" t="s">
        <v>634</v>
      </c>
      <c r="C1026" s="1000">
        <v>44</v>
      </c>
      <c r="D1026" s="1001">
        <v>46092</v>
      </c>
      <c r="E1026" s="1001">
        <v>46148</v>
      </c>
      <c r="F1026" s="1001">
        <v>46092</v>
      </c>
      <c r="G1026" s="1001">
        <v>46147</v>
      </c>
      <c r="H1026" s="1001">
        <v>0</v>
      </c>
      <c r="I1026" s="1000">
        <v>0</v>
      </c>
      <c r="J1026" s="1000">
        <v>0</v>
      </c>
      <c r="K1026" s="1004">
        <v>1</v>
      </c>
      <c r="L1026" s="1004">
        <v>1</v>
      </c>
      <c r="M1026" s="1000">
        <v>0</v>
      </c>
      <c r="N1026" s="1000">
        <v>0</v>
      </c>
      <c r="O1026" s="1000">
        <v>0</v>
      </c>
      <c r="P1026" s="1000" t="s">
        <v>364</v>
      </c>
      <c r="Q1026" s="1000">
        <v>1</v>
      </c>
      <c r="R1026" s="1000">
        <v>1</v>
      </c>
      <c r="S1026" s="1000">
        <v>0</v>
      </c>
      <c r="T1026" s="1000">
        <v>0</v>
      </c>
    </row>
    <row r="1027" spans="1:20" outlineLevel="4">
      <c r="A1027" s="981" t="s">
        <v>635</v>
      </c>
      <c r="B1027" s="981"/>
      <c r="C1027" s="981">
        <v>44</v>
      </c>
      <c r="D1027" s="982">
        <v>46092</v>
      </c>
      <c r="E1027" s="982">
        <v>46148</v>
      </c>
      <c r="F1027" s="982">
        <v>46092</v>
      </c>
      <c r="G1027" s="982">
        <v>46147</v>
      </c>
      <c r="H1027" s="982">
        <v>0</v>
      </c>
      <c r="I1027" s="981">
        <v>0</v>
      </c>
      <c r="J1027" s="981">
        <v>0</v>
      </c>
      <c r="K1027" s="984">
        <v>0</v>
      </c>
      <c r="L1027" s="984">
        <v>0</v>
      </c>
      <c r="M1027" s="981">
        <v>0</v>
      </c>
      <c r="N1027" s="981">
        <v>0</v>
      </c>
      <c r="O1027" s="981">
        <v>0</v>
      </c>
      <c r="P1027" s="981"/>
      <c r="Q1027" s="981">
        <v>2</v>
      </c>
      <c r="R1027" s="981">
        <v>2</v>
      </c>
      <c r="S1027" s="981">
        <v>0</v>
      </c>
      <c r="T1027" s="981">
        <v>0</v>
      </c>
    </row>
    <row r="1028" spans="1:20" outlineLevel="5">
      <c r="A1028" s="936" t="s">
        <v>1403</v>
      </c>
      <c r="B1028" s="936" t="s">
        <v>637</v>
      </c>
      <c r="C1028" s="936">
        <v>44</v>
      </c>
      <c r="D1028" s="937">
        <v>46092</v>
      </c>
      <c r="E1028" s="937">
        <v>46148</v>
      </c>
      <c r="F1028" s="937">
        <v>46092</v>
      </c>
      <c r="G1028" s="937">
        <v>46147</v>
      </c>
      <c r="H1028" s="937">
        <v>0</v>
      </c>
      <c r="I1028" s="936">
        <v>0</v>
      </c>
      <c r="J1028" s="936">
        <v>0</v>
      </c>
      <c r="K1028" s="939">
        <v>1</v>
      </c>
      <c r="L1028" s="939">
        <v>1</v>
      </c>
      <c r="M1028" s="936">
        <v>0</v>
      </c>
      <c r="N1028" s="936">
        <v>0</v>
      </c>
      <c r="O1028" s="936">
        <v>0</v>
      </c>
      <c r="P1028" s="936" t="s">
        <v>364</v>
      </c>
      <c r="Q1028" s="936">
        <v>1</v>
      </c>
      <c r="R1028" s="936">
        <v>1</v>
      </c>
      <c r="S1028" s="936">
        <v>0</v>
      </c>
      <c r="T1028" s="936">
        <v>0</v>
      </c>
    </row>
    <row r="1029" spans="1:20" outlineLevel="5">
      <c r="A1029" s="1000" t="s">
        <v>1404</v>
      </c>
      <c r="B1029" s="1000" t="s">
        <v>639</v>
      </c>
      <c r="C1029" s="1000">
        <v>40</v>
      </c>
      <c r="D1029" s="1001">
        <v>46097</v>
      </c>
      <c r="E1029" s="1001">
        <v>46148</v>
      </c>
      <c r="F1029" s="1001">
        <v>46097</v>
      </c>
      <c r="G1029" s="1001">
        <v>46147</v>
      </c>
      <c r="H1029" s="1001">
        <v>0</v>
      </c>
      <c r="I1029" s="1000">
        <v>0</v>
      </c>
      <c r="J1029" s="1000">
        <v>0</v>
      </c>
      <c r="K1029" s="1004">
        <v>1</v>
      </c>
      <c r="L1029" s="1004">
        <v>1</v>
      </c>
      <c r="M1029" s="1000">
        <v>0</v>
      </c>
      <c r="N1029" s="1000">
        <v>0</v>
      </c>
      <c r="O1029" s="1000">
        <v>0</v>
      </c>
      <c r="P1029" s="1000" t="s">
        <v>364</v>
      </c>
      <c r="Q1029" s="1000">
        <v>1</v>
      </c>
      <c r="R1029" s="1000">
        <v>1</v>
      </c>
      <c r="S1029" s="1000">
        <v>0</v>
      </c>
      <c r="T1029" s="1000">
        <v>0</v>
      </c>
    </row>
    <row r="1030" spans="1:20" outlineLevel="4">
      <c r="A1030" s="981" t="s">
        <v>640</v>
      </c>
      <c r="B1030" s="981"/>
      <c r="C1030" s="981">
        <v>60</v>
      </c>
      <c r="D1030" s="982">
        <v>46074</v>
      </c>
      <c r="E1030" s="982">
        <v>46149</v>
      </c>
      <c r="F1030" s="982">
        <v>46074</v>
      </c>
      <c r="G1030" s="982">
        <v>46148</v>
      </c>
      <c r="H1030" s="982">
        <v>0</v>
      </c>
      <c r="I1030" s="981">
        <v>0</v>
      </c>
      <c r="J1030" s="981">
        <v>0</v>
      </c>
      <c r="K1030" s="984">
        <v>0</v>
      </c>
      <c r="L1030" s="984">
        <v>0</v>
      </c>
      <c r="M1030" s="981">
        <v>0</v>
      </c>
      <c r="N1030" s="981">
        <v>0</v>
      </c>
      <c r="O1030" s="981">
        <v>0</v>
      </c>
      <c r="P1030" s="981"/>
      <c r="Q1030" s="981">
        <v>2</v>
      </c>
      <c r="R1030" s="981">
        <v>2</v>
      </c>
      <c r="S1030" s="981">
        <v>0</v>
      </c>
      <c r="T1030" s="981">
        <v>0</v>
      </c>
    </row>
    <row r="1031" spans="1:20" outlineLevel="5">
      <c r="A1031" s="936" t="s">
        <v>1405</v>
      </c>
      <c r="B1031" s="936" t="s">
        <v>642</v>
      </c>
      <c r="C1031" s="936">
        <v>60</v>
      </c>
      <c r="D1031" s="937">
        <v>46074</v>
      </c>
      <c r="E1031" s="937">
        <v>46149</v>
      </c>
      <c r="F1031" s="937">
        <v>46074</v>
      </c>
      <c r="G1031" s="937">
        <v>46148</v>
      </c>
      <c r="H1031" s="937">
        <v>0</v>
      </c>
      <c r="I1031" s="936">
        <v>0</v>
      </c>
      <c r="J1031" s="936">
        <v>0</v>
      </c>
      <c r="K1031" s="939">
        <v>1</v>
      </c>
      <c r="L1031" s="939">
        <v>1</v>
      </c>
      <c r="M1031" s="936">
        <v>0</v>
      </c>
      <c r="N1031" s="936">
        <v>0</v>
      </c>
      <c r="O1031" s="936">
        <v>0</v>
      </c>
      <c r="P1031" s="936" t="s">
        <v>364</v>
      </c>
      <c r="Q1031" s="936">
        <v>1</v>
      </c>
      <c r="R1031" s="936">
        <v>1</v>
      </c>
      <c r="S1031" s="936">
        <v>0</v>
      </c>
      <c r="T1031" s="936">
        <v>0</v>
      </c>
    </row>
    <row r="1032" spans="1:20" outlineLevel="5">
      <c r="A1032" s="1000" t="s">
        <v>1406</v>
      </c>
      <c r="B1032" s="1000" t="s">
        <v>644</v>
      </c>
      <c r="C1032" s="1000">
        <v>60</v>
      </c>
      <c r="D1032" s="1001">
        <v>46074</v>
      </c>
      <c r="E1032" s="1001">
        <v>46149</v>
      </c>
      <c r="F1032" s="1001">
        <v>46074</v>
      </c>
      <c r="G1032" s="1001">
        <v>46148</v>
      </c>
      <c r="H1032" s="1001">
        <v>0</v>
      </c>
      <c r="I1032" s="1000">
        <v>0</v>
      </c>
      <c r="J1032" s="1001">
        <v>0</v>
      </c>
      <c r="K1032" s="1004">
        <v>1</v>
      </c>
      <c r="L1032" s="1004">
        <v>1</v>
      </c>
      <c r="M1032" s="1000">
        <v>0</v>
      </c>
      <c r="N1032" s="1000">
        <v>0</v>
      </c>
      <c r="O1032" s="1000">
        <v>0</v>
      </c>
      <c r="P1032" s="1000" t="s">
        <v>364</v>
      </c>
      <c r="Q1032" s="1000">
        <v>1</v>
      </c>
      <c r="R1032" s="1000">
        <v>1</v>
      </c>
      <c r="S1032" s="1000">
        <v>0</v>
      </c>
      <c r="T1032" s="1000">
        <v>0</v>
      </c>
    </row>
    <row r="1033" spans="1:20" outlineLevel="4">
      <c r="A1033" s="981" t="s">
        <v>645</v>
      </c>
      <c r="B1033" s="981"/>
      <c r="C1033" s="981">
        <v>44</v>
      </c>
      <c r="D1033" s="982">
        <v>46154</v>
      </c>
      <c r="E1033" s="982">
        <v>46209</v>
      </c>
      <c r="F1033" s="982">
        <v>46154</v>
      </c>
      <c r="G1033" s="982">
        <v>46266</v>
      </c>
      <c r="H1033" s="982">
        <v>0</v>
      </c>
      <c r="I1033" s="981">
        <v>0</v>
      </c>
      <c r="J1033" s="981">
        <v>0</v>
      </c>
      <c r="K1033" s="984">
        <v>0</v>
      </c>
      <c r="L1033" s="984">
        <v>0</v>
      </c>
      <c r="M1033" s="981">
        <v>0</v>
      </c>
      <c r="N1033" s="981">
        <v>0</v>
      </c>
      <c r="O1033" s="981">
        <v>0</v>
      </c>
      <c r="P1033" s="981"/>
      <c r="Q1033" s="981">
        <v>16</v>
      </c>
      <c r="R1033" s="981">
        <v>16</v>
      </c>
      <c r="S1033" s="981">
        <v>0</v>
      </c>
      <c r="T1033" s="981">
        <v>0</v>
      </c>
    </row>
    <row r="1034" spans="1:20" outlineLevel="5">
      <c r="A1034" s="936" t="s">
        <v>1407</v>
      </c>
      <c r="B1034" s="936" t="s">
        <v>3064</v>
      </c>
      <c r="C1034" s="936">
        <v>34</v>
      </c>
      <c r="D1034" s="937">
        <v>46154</v>
      </c>
      <c r="E1034" s="937">
        <v>46198</v>
      </c>
      <c r="F1034" s="937">
        <v>46154</v>
      </c>
      <c r="G1034" s="937">
        <v>46197</v>
      </c>
      <c r="H1034" s="937">
        <v>0</v>
      </c>
      <c r="I1034" s="936">
        <v>0</v>
      </c>
      <c r="J1034" s="936">
        <v>0</v>
      </c>
      <c r="K1034" s="940">
        <v>1</v>
      </c>
      <c r="L1034" s="939">
        <v>1</v>
      </c>
      <c r="M1034" s="936">
        <v>0</v>
      </c>
      <c r="N1034" s="936">
        <v>0</v>
      </c>
      <c r="O1034" s="936">
        <v>0</v>
      </c>
      <c r="P1034" s="936" t="s">
        <v>364</v>
      </c>
      <c r="Q1034" s="936">
        <v>1</v>
      </c>
      <c r="R1034" s="936">
        <v>1</v>
      </c>
      <c r="S1034" s="936">
        <v>0</v>
      </c>
      <c r="T1034" s="936">
        <v>0</v>
      </c>
    </row>
    <row r="1035" spans="1:20" outlineLevel="5">
      <c r="A1035" s="936" t="s">
        <v>1408</v>
      </c>
      <c r="B1035" s="936" t="s">
        <v>3067</v>
      </c>
      <c r="C1035" s="936">
        <v>34</v>
      </c>
      <c r="D1035" s="937">
        <v>46154</v>
      </c>
      <c r="E1035" s="937">
        <v>46198</v>
      </c>
      <c r="F1035" s="937">
        <v>46154</v>
      </c>
      <c r="G1035" s="937">
        <v>46197</v>
      </c>
      <c r="H1035" s="937">
        <v>0</v>
      </c>
      <c r="I1035" s="936">
        <v>0</v>
      </c>
      <c r="J1035" s="936">
        <v>0</v>
      </c>
      <c r="K1035" s="939">
        <v>1</v>
      </c>
      <c r="L1035" s="939">
        <v>1</v>
      </c>
      <c r="M1035" s="936">
        <v>0</v>
      </c>
      <c r="N1035" s="936">
        <v>0</v>
      </c>
      <c r="O1035" s="936">
        <v>0</v>
      </c>
      <c r="P1035" s="936" t="s">
        <v>364</v>
      </c>
      <c r="Q1035" s="936">
        <v>1</v>
      </c>
      <c r="R1035" s="936">
        <v>1</v>
      </c>
      <c r="S1035" s="936">
        <v>0</v>
      </c>
      <c r="T1035" s="936">
        <v>0</v>
      </c>
    </row>
    <row r="1036" spans="1:20" outlineLevel="5">
      <c r="A1036" s="936" t="s">
        <v>1409</v>
      </c>
      <c r="B1036" s="936" t="s">
        <v>3070</v>
      </c>
      <c r="C1036" s="936">
        <v>34</v>
      </c>
      <c r="D1036" s="937">
        <v>46154</v>
      </c>
      <c r="E1036" s="937">
        <v>46198</v>
      </c>
      <c r="F1036" s="937">
        <v>46154</v>
      </c>
      <c r="G1036" s="937">
        <v>46197</v>
      </c>
      <c r="H1036" s="937">
        <v>0</v>
      </c>
      <c r="I1036" s="936">
        <v>0</v>
      </c>
      <c r="J1036" s="936">
        <v>0</v>
      </c>
      <c r="K1036" s="940">
        <v>1</v>
      </c>
      <c r="L1036" s="939">
        <v>1</v>
      </c>
      <c r="M1036" s="936">
        <v>0</v>
      </c>
      <c r="N1036" s="936">
        <v>0</v>
      </c>
      <c r="O1036" s="936">
        <v>0</v>
      </c>
      <c r="P1036" s="936" t="s">
        <v>364</v>
      </c>
      <c r="Q1036" s="936">
        <v>1</v>
      </c>
      <c r="R1036" s="936">
        <v>1</v>
      </c>
      <c r="S1036" s="936">
        <v>0</v>
      </c>
      <c r="T1036" s="936">
        <v>0</v>
      </c>
    </row>
    <row r="1037" spans="1:20" outlineLevel="5">
      <c r="A1037" s="936" t="s">
        <v>1410</v>
      </c>
      <c r="B1037" s="936" t="s">
        <v>3073</v>
      </c>
      <c r="C1037" s="936">
        <v>34</v>
      </c>
      <c r="D1037" s="937">
        <v>46154</v>
      </c>
      <c r="E1037" s="937">
        <v>46198</v>
      </c>
      <c r="F1037" s="937">
        <v>46154</v>
      </c>
      <c r="G1037" s="937">
        <v>46197</v>
      </c>
      <c r="H1037" s="937">
        <v>0</v>
      </c>
      <c r="I1037" s="936">
        <v>0</v>
      </c>
      <c r="J1037" s="936">
        <v>0</v>
      </c>
      <c r="K1037" s="939">
        <v>1</v>
      </c>
      <c r="L1037" s="939">
        <v>1</v>
      </c>
      <c r="M1037" s="936">
        <v>0</v>
      </c>
      <c r="N1037" s="936">
        <v>0</v>
      </c>
      <c r="O1037" s="936">
        <v>0</v>
      </c>
      <c r="P1037" s="936" t="s">
        <v>364</v>
      </c>
      <c r="Q1037" s="936">
        <v>1</v>
      </c>
      <c r="R1037" s="936">
        <v>1</v>
      </c>
      <c r="S1037" s="936">
        <v>0</v>
      </c>
      <c r="T1037" s="936">
        <v>0</v>
      </c>
    </row>
    <row r="1038" spans="1:20" outlineLevel="5">
      <c r="A1038" s="936" t="s">
        <v>1411</v>
      </c>
      <c r="B1038" s="936" t="s">
        <v>3076</v>
      </c>
      <c r="C1038" s="936">
        <v>34</v>
      </c>
      <c r="D1038" s="937">
        <v>46154</v>
      </c>
      <c r="E1038" s="937">
        <v>46198</v>
      </c>
      <c r="F1038" s="937">
        <v>46154</v>
      </c>
      <c r="G1038" s="937">
        <v>46197</v>
      </c>
      <c r="H1038" s="937">
        <v>0</v>
      </c>
      <c r="I1038" s="936">
        <v>0</v>
      </c>
      <c r="J1038" s="936">
        <v>0</v>
      </c>
      <c r="K1038" s="939">
        <v>1</v>
      </c>
      <c r="L1038" s="939">
        <v>1</v>
      </c>
      <c r="M1038" s="936">
        <v>0</v>
      </c>
      <c r="N1038" s="936">
        <v>0</v>
      </c>
      <c r="O1038" s="936">
        <v>0</v>
      </c>
      <c r="P1038" s="936" t="s">
        <v>364</v>
      </c>
      <c r="Q1038" s="936">
        <v>1</v>
      </c>
      <c r="R1038" s="936">
        <v>1</v>
      </c>
      <c r="S1038" s="936">
        <v>0</v>
      </c>
      <c r="T1038" s="936">
        <v>0</v>
      </c>
    </row>
    <row r="1039" spans="1:20" outlineLevel="5">
      <c r="A1039" s="936" t="s">
        <v>1412</v>
      </c>
      <c r="B1039" s="936" t="s">
        <v>3079</v>
      </c>
      <c r="C1039" s="936">
        <v>34</v>
      </c>
      <c r="D1039" s="937">
        <v>46154</v>
      </c>
      <c r="E1039" s="937">
        <v>46198</v>
      </c>
      <c r="F1039" s="937">
        <v>46154</v>
      </c>
      <c r="G1039" s="937">
        <v>46197</v>
      </c>
      <c r="H1039" s="937">
        <v>0</v>
      </c>
      <c r="I1039" s="936">
        <v>0</v>
      </c>
      <c r="J1039" s="936">
        <v>0</v>
      </c>
      <c r="K1039" s="939">
        <v>1</v>
      </c>
      <c r="L1039" s="939">
        <v>1</v>
      </c>
      <c r="M1039" s="936">
        <v>0</v>
      </c>
      <c r="N1039" s="936">
        <v>0</v>
      </c>
      <c r="O1039" s="936">
        <v>0</v>
      </c>
      <c r="P1039" s="936" t="s">
        <v>364</v>
      </c>
      <c r="Q1039" s="936">
        <v>1</v>
      </c>
      <c r="R1039" s="936">
        <v>1</v>
      </c>
      <c r="S1039" s="936">
        <v>0</v>
      </c>
      <c r="T1039" s="936">
        <v>0</v>
      </c>
    </row>
    <row r="1040" spans="1:20" outlineLevel="5">
      <c r="A1040" s="936" t="s">
        <v>1413</v>
      </c>
      <c r="B1040" s="936" t="s">
        <v>3082</v>
      </c>
      <c r="C1040" s="936">
        <v>34</v>
      </c>
      <c r="D1040" s="937">
        <v>46154</v>
      </c>
      <c r="E1040" s="937">
        <v>46198</v>
      </c>
      <c r="F1040" s="937">
        <v>46154</v>
      </c>
      <c r="G1040" s="937">
        <v>46197</v>
      </c>
      <c r="H1040" s="937">
        <v>0</v>
      </c>
      <c r="I1040" s="936">
        <v>0</v>
      </c>
      <c r="J1040" s="936">
        <v>0</v>
      </c>
      <c r="K1040" s="939">
        <v>1</v>
      </c>
      <c r="L1040" s="939">
        <v>1</v>
      </c>
      <c r="M1040" s="936">
        <v>0</v>
      </c>
      <c r="N1040" s="936">
        <v>0</v>
      </c>
      <c r="O1040" s="936">
        <v>0</v>
      </c>
      <c r="P1040" s="936" t="s">
        <v>364</v>
      </c>
      <c r="Q1040" s="936">
        <v>1</v>
      </c>
      <c r="R1040" s="936">
        <v>1</v>
      </c>
      <c r="S1040" s="936">
        <v>0</v>
      </c>
      <c r="T1040" s="936">
        <v>0</v>
      </c>
    </row>
    <row r="1041" spans="1:20" outlineLevel="5">
      <c r="A1041" s="936" t="s">
        <v>1414</v>
      </c>
      <c r="B1041" s="936" t="s">
        <v>3085</v>
      </c>
      <c r="C1041" s="936">
        <v>34</v>
      </c>
      <c r="D1041" s="937">
        <v>46154</v>
      </c>
      <c r="E1041" s="937">
        <v>46198</v>
      </c>
      <c r="F1041" s="937">
        <v>46154</v>
      </c>
      <c r="G1041" s="937">
        <v>46197</v>
      </c>
      <c r="H1041" s="937">
        <v>0</v>
      </c>
      <c r="I1041" s="936">
        <v>0</v>
      </c>
      <c r="J1041" s="936">
        <v>0</v>
      </c>
      <c r="K1041" s="939">
        <v>1</v>
      </c>
      <c r="L1041" s="939">
        <v>1</v>
      </c>
      <c r="M1041" s="936">
        <v>0</v>
      </c>
      <c r="N1041" s="936">
        <v>0</v>
      </c>
      <c r="O1041" s="936">
        <v>0</v>
      </c>
      <c r="P1041" s="936" t="s">
        <v>364</v>
      </c>
      <c r="Q1041" s="936">
        <v>1</v>
      </c>
      <c r="R1041" s="936">
        <v>1</v>
      </c>
      <c r="S1041" s="936">
        <v>0</v>
      </c>
      <c r="T1041" s="936">
        <v>0</v>
      </c>
    </row>
    <row r="1042" spans="1:20" outlineLevel="5">
      <c r="A1042" s="936" t="s">
        <v>3265</v>
      </c>
      <c r="B1042" s="936" t="s">
        <v>3066</v>
      </c>
      <c r="C1042" s="936">
        <v>8</v>
      </c>
      <c r="D1042" s="937">
        <v>46198</v>
      </c>
      <c r="E1042" s="937">
        <v>46207</v>
      </c>
      <c r="F1042" s="937">
        <v>46214</v>
      </c>
      <c r="G1042" s="937">
        <v>46237</v>
      </c>
      <c r="H1042" s="937">
        <v>0</v>
      </c>
      <c r="I1042" s="936">
        <v>0</v>
      </c>
      <c r="J1042" s="937">
        <v>0</v>
      </c>
      <c r="K1042" s="939">
        <v>1</v>
      </c>
      <c r="L1042" s="939">
        <v>1</v>
      </c>
      <c r="M1042" s="936">
        <v>0</v>
      </c>
      <c r="N1042" s="936">
        <v>0</v>
      </c>
      <c r="O1042" s="936">
        <v>0</v>
      </c>
      <c r="P1042" s="936" t="s">
        <v>364</v>
      </c>
      <c r="Q1042" s="936">
        <v>1</v>
      </c>
      <c r="R1042" s="936">
        <v>1</v>
      </c>
      <c r="S1042" s="936">
        <v>0</v>
      </c>
      <c r="T1042" s="936">
        <v>0</v>
      </c>
    </row>
    <row r="1043" spans="1:20" outlineLevel="5">
      <c r="A1043" s="936" t="s">
        <v>3266</v>
      </c>
      <c r="B1043" s="936" t="s">
        <v>3069</v>
      </c>
      <c r="C1043" s="936">
        <v>8</v>
      </c>
      <c r="D1043" s="937">
        <v>46198</v>
      </c>
      <c r="E1043" s="937">
        <v>46207</v>
      </c>
      <c r="F1043" s="937">
        <v>46214</v>
      </c>
      <c r="G1043" s="937">
        <v>46237</v>
      </c>
      <c r="H1043" s="937">
        <v>0</v>
      </c>
      <c r="I1043" s="936">
        <v>0</v>
      </c>
      <c r="J1043" s="936">
        <v>0</v>
      </c>
      <c r="K1043" s="939">
        <v>1</v>
      </c>
      <c r="L1043" s="939">
        <v>1</v>
      </c>
      <c r="M1043" s="936">
        <v>0</v>
      </c>
      <c r="N1043" s="936">
        <v>0</v>
      </c>
      <c r="O1043" s="936">
        <v>0</v>
      </c>
      <c r="P1043" s="936" t="s">
        <v>364</v>
      </c>
      <c r="Q1043" s="936">
        <v>1</v>
      </c>
      <c r="R1043" s="936">
        <v>1</v>
      </c>
      <c r="S1043" s="936">
        <v>0</v>
      </c>
      <c r="T1043" s="936">
        <v>0</v>
      </c>
    </row>
    <row r="1044" spans="1:20" outlineLevel="5">
      <c r="A1044" s="936" t="s">
        <v>3267</v>
      </c>
      <c r="B1044" s="936" t="s">
        <v>3072</v>
      </c>
      <c r="C1044" s="936">
        <v>10</v>
      </c>
      <c r="D1044" s="937">
        <v>46198</v>
      </c>
      <c r="E1044" s="937">
        <v>46209</v>
      </c>
      <c r="F1044" s="937">
        <v>46214</v>
      </c>
      <c r="G1044" s="937">
        <v>46237</v>
      </c>
      <c r="H1044" s="937">
        <v>0</v>
      </c>
      <c r="I1044" s="936">
        <v>0</v>
      </c>
      <c r="J1044" s="937">
        <v>0</v>
      </c>
      <c r="K1044" s="939">
        <v>1</v>
      </c>
      <c r="L1044" s="939">
        <v>1</v>
      </c>
      <c r="M1044" s="936">
        <v>0</v>
      </c>
      <c r="N1044" s="936">
        <v>0</v>
      </c>
      <c r="O1044" s="936">
        <v>0</v>
      </c>
      <c r="P1044" s="936" t="s">
        <v>364</v>
      </c>
      <c r="Q1044" s="936">
        <v>1</v>
      </c>
      <c r="R1044" s="936">
        <v>1</v>
      </c>
      <c r="S1044" s="936">
        <v>0</v>
      </c>
      <c r="T1044" s="936">
        <v>0</v>
      </c>
    </row>
    <row r="1045" spans="1:20" outlineLevel="5">
      <c r="A1045" s="936" t="s">
        <v>3268</v>
      </c>
      <c r="B1045" s="936" t="s">
        <v>3075</v>
      </c>
      <c r="C1045" s="936">
        <v>10</v>
      </c>
      <c r="D1045" s="937">
        <v>46198</v>
      </c>
      <c r="E1045" s="937">
        <v>46209</v>
      </c>
      <c r="F1045" s="937">
        <v>46214</v>
      </c>
      <c r="G1045" s="937">
        <v>46226</v>
      </c>
      <c r="H1045" s="937">
        <v>0</v>
      </c>
      <c r="I1045" s="936">
        <v>0</v>
      </c>
      <c r="J1045" s="936">
        <v>0</v>
      </c>
      <c r="K1045" s="939">
        <v>1</v>
      </c>
      <c r="L1045" s="939">
        <v>1</v>
      </c>
      <c r="M1045" s="936">
        <v>0</v>
      </c>
      <c r="N1045" s="936">
        <v>0</v>
      </c>
      <c r="O1045" s="936">
        <v>0</v>
      </c>
      <c r="P1045" s="936" t="s">
        <v>364</v>
      </c>
      <c r="Q1045" s="936">
        <v>1</v>
      </c>
      <c r="R1045" s="936">
        <v>1</v>
      </c>
      <c r="S1045" s="936">
        <v>0</v>
      </c>
      <c r="T1045" s="936">
        <v>0</v>
      </c>
    </row>
    <row r="1046" spans="1:20" outlineLevel="5">
      <c r="A1046" s="936" t="s">
        <v>3269</v>
      </c>
      <c r="B1046" s="936" t="s">
        <v>3078</v>
      </c>
      <c r="C1046" s="936">
        <v>7</v>
      </c>
      <c r="D1046" s="937">
        <v>46198</v>
      </c>
      <c r="E1046" s="937">
        <v>46205</v>
      </c>
      <c r="F1046" s="937">
        <v>46214</v>
      </c>
      <c r="G1046" s="937">
        <v>46266</v>
      </c>
      <c r="H1046" s="937">
        <v>0</v>
      </c>
      <c r="I1046" s="936">
        <v>0</v>
      </c>
      <c r="J1046" s="937">
        <v>0</v>
      </c>
      <c r="K1046" s="939">
        <v>1</v>
      </c>
      <c r="L1046" s="939">
        <v>1</v>
      </c>
      <c r="M1046" s="936">
        <v>0</v>
      </c>
      <c r="N1046" s="936">
        <v>0</v>
      </c>
      <c r="O1046" s="936">
        <v>0</v>
      </c>
      <c r="P1046" s="936" t="s">
        <v>364</v>
      </c>
      <c r="Q1046" s="936">
        <v>1</v>
      </c>
      <c r="R1046" s="936">
        <v>1</v>
      </c>
      <c r="S1046" s="936">
        <v>0</v>
      </c>
      <c r="T1046" s="936">
        <v>0</v>
      </c>
    </row>
    <row r="1047" spans="1:20" outlineLevel="5">
      <c r="A1047" s="936" t="s">
        <v>3270</v>
      </c>
      <c r="B1047" s="936" t="s">
        <v>3081</v>
      </c>
      <c r="C1047" s="936">
        <v>10</v>
      </c>
      <c r="D1047" s="937">
        <v>46198</v>
      </c>
      <c r="E1047" s="937">
        <v>46209</v>
      </c>
      <c r="F1047" s="937">
        <v>46214</v>
      </c>
      <c r="G1047" s="937">
        <v>46266</v>
      </c>
      <c r="H1047" s="937">
        <v>0</v>
      </c>
      <c r="I1047" s="936">
        <v>0</v>
      </c>
      <c r="J1047" s="936">
        <v>0</v>
      </c>
      <c r="K1047" s="939">
        <v>1</v>
      </c>
      <c r="L1047" s="939">
        <v>1</v>
      </c>
      <c r="M1047" s="936">
        <v>0</v>
      </c>
      <c r="N1047" s="936">
        <v>0</v>
      </c>
      <c r="O1047" s="936">
        <v>0</v>
      </c>
      <c r="P1047" s="936" t="s">
        <v>364</v>
      </c>
      <c r="Q1047" s="936">
        <v>1</v>
      </c>
      <c r="R1047" s="936">
        <v>1</v>
      </c>
      <c r="S1047" s="936">
        <v>0</v>
      </c>
      <c r="T1047" s="936">
        <v>0</v>
      </c>
    </row>
    <row r="1048" spans="1:20" outlineLevel="5">
      <c r="A1048" s="936" t="s">
        <v>3271</v>
      </c>
      <c r="B1048" s="936" t="s">
        <v>3084</v>
      </c>
      <c r="C1048" s="936">
        <v>10</v>
      </c>
      <c r="D1048" s="937">
        <v>46198</v>
      </c>
      <c r="E1048" s="937">
        <v>46209</v>
      </c>
      <c r="F1048" s="937">
        <v>46214</v>
      </c>
      <c r="G1048" s="937">
        <v>46266</v>
      </c>
      <c r="H1048" s="937">
        <v>0</v>
      </c>
      <c r="I1048" s="937">
        <v>0</v>
      </c>
      <c r="J1048" s="937">
        <v>0</v>
      </c>
      <c r="K1048" s="939">
        <v>1</v>
      </c>
      <c r="L1048" s="939">
        <v>1</v>
      </c>
      <c r="M1048" s="936">
        <v>0</v>
      </c>
      <c r="N1048" s="936">
        <v>0</v>
      </c>
      <c r="O1048" s="936">
        <v>0</v>
      </c>
      <c r="P1048" s="936" t="s">
        <v>364</v>
      </c>
      <c r="Q1048" s="936">
        <v>1</v>
      </c>
      <c r="R1048" s="936">
        <v>1</v>
      </c>
      <c r="S1048" s="936">
        <v>0</v>
      </c>
      <c r="T1048" s="936">
        <v>0</v>
      </c>
    </row>
    <row r="1049" spans="1:20" outlineLevel="5">
      <c r="A1049" s="1000" t="s">
        <v>3272</v>
      </c>
      <c r="B1049" s="1000" t="s">
        <v>3087</v>
      </c>
      <c r="C1049" s="1000">
        <v>10</v>
      </c>
      <c r="D1049" s="1001">
        <v>46198</v>
      </c>
      <c r="E1049" s="1001">
        <v>46209</v>
      </c>
      <c r="F1049" s="1001">
        <v>46261</v>
      </c>
      <c r="G1049" s="1001">
        <v>46266</v>
      </c>
      <c r="H1049" s="1001">
        <v>0</v>
      </c>
      <c r="I1049" s="1000">
        <v>0</v>
      </c>
      <c r="J1049" s="1000">
        <v>0</v>
      </c>
      <c r="K1049" s="1004">
        <v>1</v>
      </c>
      <c r="L1049" s="1004">
        <v>1</v>
      </c>
      <c r="M1049" s="1000">
        <v>0</v>
      </c>
      <c r="N1049" s="1000">
        <v>0</v>
      </c>
      <c r="O1049" s="1000">
        <v>0</v>
      </c>
      <c r="P1049" s="1000" t="s">
        <v>364</v>
      </c>
      <c r="Q1049" s="1000">
        <v>1</v>
      </c>
      <c r="R1049" s="1000">
        <v>1</v>
      </c>
      <c r="S1049" s="1000">
        <v>0</v>
      </c>
      <c r="T1049" s="1000">
        <v>0</v>
      </c>
    </row>
    <row r="1050" spans="1:20" outlineLevel="3">
      <c r="A1050" s="967" t="s">
        <v>662</v>
      </c>
      <c r="B1050" s="967"/>
      <c r="C1050" s="967">
        <v>28</v>
      </c>
      <c r="D1050" s="968">
        <v>46070</v>
      </c>
      <c r="E1050" s="968">
        <v>46109</v>
      </c>
      <c r="F1050" s="968">
        <v>46070</v>
      </c>
      <c r="G1050" s="968">
        <v>46107</v>
      </c>
      <c r="H1050" s="968">
        <v>0</v>
      </c>
      <c r="I1050" s="967">
        <v>0</v>
      </c>
      <c r="J1050" s="967">
        <v>0</v>
      </c>
      <c r="K1050" s="971">
        <v>0</v>
      </c>
      <c r="L1050" s="971">
        <v>0</v>
      </c>
      <c r="M1050" s="967">
        <v>0</v>
      </c>
      <c r="N1050" s="967">
        <v>0</v>
      </c>
      <c r="O1050" s="967">
        <v>0</v>
      </c>
      <c r="P1050" s="967"/>
      <c r="Q1050" s="967">
        <v>39</v>
      </c>
      <c r="R1050" s="967">
        <v>39</v>
      </c>
      <c r="S1050" s="967">
        <v>0</v>
      </c>
      <c r="T1050" s="967">
        <v>0</v>
      </c>
    </row>
    <row r="1051" spans="1:20" outlineLevel="4">
      <c r="A1051" s="981" t="s">
        <v>609</v>
      </c>
      <c r="B1051" s="981"/>
      <c r="C1051" s="981">
        <v>23</v>
      </c>
      <c r="D1051" s="982">
        <v>46070</v>
      </c>
      <c r="E1051" s="982">
        <v>46098</v>
      </c>
      <c r="F1051" s="982">
        <v>46070</v>
      </c>
      <c r="G1051" s="982">
        <v>46097</v>
      </c>
      <c r="H1051" s="982">
        <v>0</v>
      </c>
      <c r="I1051" s="981">
        <v>0</v>
      </c>
      <c r="J1051" s="981">
        <v>0</v>
      </c>
      <c r="K1051" s="984">
        <v>0</v>
      </c>
      <c r="L1051" s="984">
        <v>0</v>
      </c>
      <c r="M1051" s="981">
        <v>0</v>
      </c>
      <c r="N1051" s="981">
        <v>0</v>
      </c>
      <c r="O1051" s="981">
        <v>0</v>
      </c>
      <c r="P1051" s="981"/>
      <c r="Q1051" s="981">
        <v>8</v>
      </c>
      <c r="R1051" s="981">
        <v>8</v>
      </c>
      <c r="S1051" s="981">
        <v>0</v>
      </c>
      <c r="T1051" s="981">
        <v>0</v>
      </c>
    </row>
    <row r="1052" spans="1:20" outlineLevel="5">
      <c r="A1052" s="936" t="s">
        <v>1415</v>
      </c>
      <c r="B1052" s="936" t="s">
        <v>664</v>
      </c>
      <c r="C1052" s="936">
        <v>23</v>
      </c>
      <c r="D1052" s="937">
        <v>46070</v>
      </c>
      <c r="E1052" s="937">
        <v>46098</v>
      </c>
      <c r="F1052" s="937">
        <v>46070</v>
      </c>
      <c r="G1052" s="937">
        <v>46097</v>
      </c>
      <c r="H1052" s="937">
        <v>0</v>
      </c>
      <c r="I1052" s="936">
        <v>0</v>
      </c>
      <c r="J1052" s="936">
        <v>0</v>
      </c>
      <c r="K1052" s="939">
        <v>1</v>
      </c>
      <c r="L1052" s="939">
        <v>1</v>
      </c>
      <c r="M1052" s="936">
        <v>0</v>
      </c>
      <c r="N1052" s="936">
        <v>0</v>
      </c>
      <c r="O1052" s="936">
        <v>0</v>
      </c>
      <c r="P1052" s="936" t="s">
        <v>364</v>
      </c>
      <c r="Q1052" s="936">
        <v>1</v>
      </c>
      <c r="R1052" s="936">
        <v>1</v>
      </c>
      <c r="S1052" s="936">
        <v>0</v>
      </c>
      <c r="T1052" s="936">
        <v>0</v>
      </c>
    </row>
    <row r="1053" spans="1:20" outlineLevel="5">
      <c r="A1053" s="936" t="s">
        <v>1417</v>
      </c>
      <c r="B1053" s="936" t="s">
        <v>668</v>
      </c>
      <c r="C1053" s="936">
        <v>20</v>
      </c>
      <c r="D1053" s="937">
        <v>46074</v>
      </c>
      <c r="E1053" s="937">
        <v>46098</v>
      </c>
      <c r="F1053" s="937">
        <v>46074</v>
      </c>
      <c r="G1053" s="937">
        <v>46097</v>
      </c>
      <c r="H1053" s="937">
        <v>0</v>
      </c>
      <c r="I1053" s="936">
        <v>0</v>
      </c>
      <c r="J1053" s="936">
        <v>0</v>
      </c>
      <c r="K1053" s="939">
        <v>1</v>
      </c>
      <c r="L1053" s="939">
        <v>1</v>
      </c>
      <c r="M1053" s="936">
        <v>0</v>
      </c>
      <c r="N1053" s="936">
        <v>0</v>
      </c>
      <c r="O1053" s="936">
        <v>0</v>
      </c>
      <c r="P1053" s="936" t="s">
        <v>364</v>
      </c>
      <c r="Q1053" s="936">
        <v>1</v>
      </c>
      <c r="R1053" s="936">
        <v>1</v>
      </c>
      <c r="S1053" s="936">
        <v>0</v>
      </c>
      <c r="T1053" s="936">
        <v>0</v>
      </c>
    </row>
    <row r="1054" spans="1:20" outlineLevel="5">
      <c r="A1054" s="936" t="s">
        <v>1420</v>
      </c>
      <c r="B1054" s="936" t="s">
        <v>674</v>
      </c>
      <c r="C1054" s="936">
        <v>8</v>
      </c>
      <c r="D1054" s="937">
        <v>46089</v>
      </c>
      <c r="E1054" s="937">
        <v>46098</v>
      </c>
      <c r="F1054" s="937">
        <v>46089</v>
      </c>
      <c r="G1054" s="937">
        <v>46097</v>
      </c>
      <c r="H1054" s="937">
        <v>0</v>
      </c>
      <c r="I1054" s="936">
        <v>0</v>
      </c>
      <c r="J1054" s="936">
        <v>0</v>
      </c>
      <c r="K1054" s="939">
        <v>1</v>
      </c>
      <c r="L1054" s="939">
        <v>1</v>
      </c>
      <c r="M1054" s="936">
        <v>0</v>
      </c>
      <c r="N1054" s="936">
        <v>0</v>
      </c>
      <c r="O1054" s="936">
        <v>0</v>
      </c>
      <c r="P1054" s="936" t="s">
        <v>364</v>
      </c>
      <c r="Q1054" s="936">
        <v>1</v>
      </c>
      <c r="R1054" s="936">
        <v>1</v>
      </c>
      <c r="S1054" s="936">
        <v>0</v>
      </c>
      <c r="T1054" s="936">
        <v>0</v>
      </c>
    </row>
    <row r="1055" spans="1:20" outlineLevel="5">
      <c r="A1055" s="936" t="s">
        <v>1416</v>
      </c>
      <c r="B1055" s="936" t="s">
        <v>666</v>
      </c>
      <c r="C1055" s="936">
        <v>4</v>
      </c>
      <c r="D1055" s="937">
        <v>46093</v>
      </c>
      <c r="E1055" s="937">
        <v>46098</v>
      </c>
      <c r="F1055" s="937">
        <v>46093</v>
      </c>
      <c r="G1055" s="937">
        <v>46097</v>
      </c>
      <c r="H1055" s="937">
        <v>0</v>
      </c>
      <c r="I1055" s="936">
        <v>0</v>
      </c>
      <c r="J1055" s="936">
        <v>0</v>
      </c>
      <c r="K1055" s="939">
        <v>1</v>
      </c>
      <c r="L1055" s="939">
        <v>1</v>
      </c>
      <c r="M1055" s="936">
        <v>0</v>
      </c>
      <c r="N1055" s="936">
        <v>0</v>
      </c>
      <c r="O1055" s="936">
        <v>0</v>
      </c>
      <c r="P1055" s="936" t="s">
        <v>364</v>
      </c>
      <c r="Q1055" s="936">
        <v>1</v>
      </c>
      <c r="R1055" s="936">
        <v>1</v>
      </c>
      <c r="S1055" s="936">
        <v>0</v>
      </c>
      <c r="T1055" s="936">
        <v>0</v>
      </c>
    </row>
    <row r="1056" spans="1:20" outlineLevel="5">
      <c r="A1056" s="936" t="s">
        <v>1418</v>
      </c>
      <c r="B1056" s="936" t="s">
        <v>670</v>
      </c>
      <c r="C1056" s="936">
        <v>4</v>
      </c>
      <c r="D1056" s="937">
        <v>46093</v>
      </c>
      <c r="E1056" s="937">
        <v>46098</v>
      </c>
      <c r="F1056" s="937">
        <v>46093</v>
      </c>
      <c r="G1056" s="937">
        <v>46097</v>
      </c>
      <c r="H1056" s="937">
        <v>0</v>
      </c>
      <c r="I1056" s="936">
        <v>0</v>
      </c>
      <c r="J1056" s="936">
        <v>0</v>
      </c>
      <c r="K1056" s="939">
        <v>1</v>
      </c>
      <c r="L1056" s="939">
        <v>1</v>
      </c>
      <c r="M1056" s="936">
        <v>0</v>
      </c>
      <c r="N1056" s="936">
        <v>0</v>
      </c>
      <c r="O1056" s="936">
        <v>0</v>
      </c>
      <c r="P1056" s="936" t="s">
        <v>364</v>
      </c>
      <c r="Q1056" s="936">
        <v>1</v>
      </c>
      <c r="R1056" s="936">
        <v>1</v>
      </c>
      <c r="S1056" s="936">
        <v>0</v>
      </c>
      <c r="T1056" s="936">
        <v>0</v>
      </c>
    </row>
    <row r="1057" spans="1:20" outlineLevel="5">
      <c r="A1057" s="936" t="s">
        <v>1419</v>
      </c>
      <c r="B1057" s="936" t="s">
        <v>672</v>
      </c>
      <c r="C1057" s="936">
        <v>4</v>
      </c>
      <c r="D1057" s="937">
        <v>46093</v>
      </c>
      <c r="E1057" s="937">
        <v>46098</v>
      </c>
      <c r="F1057" s="937">
        <v>46093</v>
      </c>
      <c r="G1057" s="937">
        <v>46097</v>
      </c>
      <c r="H1057" s="937">
        <v>0</v>
      </c>
      <c r="I1057" s="936">
        <v>0</v>
      </c>
      <c r="J1057" s="936">
        <v>0</v>
      </c>
      <c r="K1057" s="939">
        <v>1</v>
      </c>
      <c r="L1057" s="939">
        <v>1</v>
      </c>
      <c r="M1057" s="936">
        <v>0</v>
      </c>
      <c r="N1057" s="936">
        <v>0</v>
      </c>
      <c r="O1057" s="936">
        <v>0</v>
      </c>
      <c r="P1057" s="936" t="s">
        <v>364</v>
      </c>
      <c r="Q1057" s="936">
        <v>1</v>
      </c>
      <c r="R1057" s="936">
        <v>1</v>
      </c>
      <c r="S1057" s="936">
        <v>0</v>
      </c>
      <c r="T1057" s="936">
        <v>0</v>
      </c>
    </row>
    <row r="1058" spans="1:20" outlineLevel="5">
      <c r="A1058" s="936" t="s">
        <v>1421</v>
      </c>
      <c r="B1058" s="936" t="s">
        <v>676</v>
      </c>
      <c r="C1058" s="936">
        <v>4</v>
      </c>
      <c r="D1058" s="937">
        <v>46093</v>
      </c>
      <c r="E1058" s="937">
        <v>46098</v>
      </c>
      <c r="F1058" s="937">
        <v>46093</v>
      </c>
      <c r="G1058" s="937">
        <v>46097</v>
      </c>
      <c r="H1058" s="937">
        <v>0</v>
      </c>
      <c r="I1058" s="936">
        <v>0</v>
      </c>
      <c r="J1058" s="936">
        <v>0</v>
      </c>
      <c r="K1058" s="939">
        <v>1</v>
      </c>
      <c r="L1058" s="939">
        <v>1</v>
      </c>
      <c r="M1058" s="936">
        <v>0</v>
      </c>
      <c r="N1058" s="936">
        <v>0</v>
      </c>
      <c r="O1058" s="936">
        <v>0</v>
      </c>
      <c r="P1058" s="936" t="s">
        <v>364</v>
      </c>
      <c r="Q1058" s="936">
        <v>1</v>
      </c>
      <c r="R1058" s="936">
        <v>1</v>
      </c>
      <c r="S1058" s="936">
        <v>0</v>
      </c>
      <c r="T1058" s="936">
        <v>0</v>
      </c>
    </row>
    <row r="1059" spans="1:20" outlineLevel="5">
      <c r="A1059" s="1000" t="s">
        <v>1422</v>
      </c>
      <c r="B1059" s="1000" t="s">
        <v>678</v>
      </c>
      <c r="C1059" s="1000">
        <v>4</v>
      </c>
      <c r="D1059" s="1001">
        <v>46093</v>
      </c>
      <c r="E1059" s="1001">
        <v>46098</v>
      </c>
      <c r="F1059" s="1001">
        <v>46093</v>
      </c>
      <c r="G1059" s="1001">
        <v>46097</v>
      </c>
      <c r="H1059" s="1001">
        <v>0</v>
      </c>
      <c r="I1059" s="1000">
        <v>0</v>
      </c>
      <c r="J1059" s="1000">
        <v>0</v>
      </c>
      <c r="K1059" s="1004">
        <v>1</v>
      </c>
      <c r="L1059" s="1004">
        <v>1</v>
      </c>
      <c r="M1059" s="1000">
        <v>0</v>
      </c>
      <c r="N1059" s="1000">
        <v>0</v>
      </c>
      <c r="O1059" s="1000">
        <v>0</v>
      </c>
      <c r="P1059" s="1000" t="s">
        <v>364</v>
      </c>
      <c r="Q1059" s="1000">
        <v>1</v>
      </c>
      <c r="R1059" s="1000">
        <v>1</v>
      </c>
      <c r="S1059" s="1000">
        <v>0</v>
      </c>
      <c r="T1059" s="1000">
        <v>0</v>
      </c>
    </row>
    <row r="1060" spans="1:20" outlineLevel="4">
      <c r="A1060" s="981" t="s">
        <v>627</v>
      </c>
      <c r="B1060" s="981"/>
      <c r="C1060" s="981">
        <v>28</v>
      </c>
      <c r="D1060" s="982">
        <v>46070</v>
      </c>
      <c r="E1060" s="982">
        <v>46109</v>
      </c>
      <c r="F1060" s="982">
        <v>46070</v>
      </c>
      <c r="G1060" s="982">
        <v>46107</v>
      </c>
      <c r="H1060" s="982">
        <v>0</v>
      </c>
      <c r="I1060" s="981">
        <v>0</v>
      </c>
      <c r="J1060" s="981">
        <v>0</v>
      </c>
      <c r="K1060" s="984">
        <v>0</v>
      </c>
      <c r="L1060" s="984">
        <v>0</v>
      </c>
      <c r="M1060" s="981">
        <v>0</v>
      </c>
      <c r="N1060" s="981">
        <v>0</v>
      </c>
      <c r="O1060" s="981">
        <v>0</v>
      </c>
      <c r="P1060" s="981"/>
      <c r="Q1060" s="981">
        <v>5</v>
      </c>
      <c r="R1060" s="981">
        <v>5</v>
      </c>
      <c r="S1060" s="981">
        <v>0</v>
      </c>
      <c r="T1060" s="981">
        <v>0</v>
      </c>
    </row>
    <row r="1061" spans="1:20" outlineLevel="5">
      <c r="A1061" s="936" t="s">
        <v>1423</v>
      </c>
      <c r="B1061" s="936" t="s">
        <v>680</v>
      </c>
      <c r="C1061" s="936">
        <v>17</v>
      </c>
      <c r="D1061" s="937">
        <v>46070</v>
      </c>
      <c r="E1061" s="937">
        <v>46091</v>
      </c>
      <c r="F1061" s="937">
        <v>46070</v>
      </c>
      <c r="G1061" s="937">
        <v>46090</v>
      </c>
      <c r="H1061" s="937">
        <v>0</v>
      </c>
      <c r="I1061" s="936">
        <v>0</v>
      </c>
      <c r="J1061" s="936">
        <v>0</v>
      </c>
      <c r="K1061" s="939">
        <v>1</v>
      </c>
      <c r="L1061" s="939">
        <v>1</v>
      </c>
      <c r="M1061" s="936">
        <v>0</v>
      </c>
      <c r="N1061" s="936">
        <v>0</v>
      </c>
      <c r="O1061" s="936">
        <v>0</v>
      </c>
      <c r="P1061" s="936" t="s">
        <v>364</v>
      </c>
      <c r="Q1061" s="936">
        <v>1</v>
      </c>
      <c r="R1061" s="936">
        <v>1</v>
      </c>
      <c r="S1061" s="936">
        <v>0</v>
      </c>
      <c r="T1061" s="936">
        <v>0</v>
      </c>
    </row>
    <row r="1062" spans="1:20" outlineLevel="5">
      <c r="A1062" s="936" t="s">
        <v>1424</v>
      </c>
      <c r="B1062" s="936" t="s">
        <v>682</v>
      </c>
      <c r="C1062" s="936">
        <v>13</v>
      </c>
      <c r="D1062" s="937">
        <v>46076</v>
      </c>
      <c r="E1062" s="937">
        <v>46091</v>
      </c>
      <c r="F1062" s="937">
        <v>46076</v>
      </c>
      <c r="G1062" s="937">
        <v>46090</v>
      </c>
      <c r="H1062" s="937">
        <v>0</v>
      </c>
      <c r="I1062" s="936">
        <v>0</v>
      </c>
      <c r="J1062" s="936">
        <v>0</v>
      </c>
      <c r="K1062" s="939">
        <v>1</v>
      </c>
      <c r="L1062" s="939">
        <v>1</v>
      </c>
      <c r="M1062" s="936">
        <v>0</v>
      </c>
      <c r="N1062" s="936">
        <v>0</v>
      </c>
      <c r="O1062" s="936">
        <v>0</v>
      </c>
      <c r="P1062" s="936" t="s">
        <v>364</v>
      </c>
      <c r="Q1062" s="936">
        <v>1</v>
      </c>
      <c r="R1062" s="936">
        <v>1</v>
      </c>
      <c r="S1062" s="936">
        <v>0</v>
      </c>
      <c r="T1062" s="936">
        <v>0</v>
      </c>
    </row>
    <row r="1063" spans="1:20" outlineLevel="5">
      <c r="A1063" s="936" t="s">
        <v>1426</v>
      </c>
      <c r="B1063" s="936" t="s">
        <v>686</v>
      </c>
      <c r="C1063" s="936">
        <v>19</v>
      </c>
      <c r="D1063" s="937">
        <v>46082</v>
      </c>
      <c r="E1063" s="937">
        <v>46109</v>
      </c>
      <c r="F1063" s="937">
        <v>46082</v>
      </c>
      <c r="G1063" s="937">
        <v>46107</v>
      </c>
      <c r="H1063" s="937">
        <v>0</v>
      </c>
      <c r="I1063" s="936">
        <v>0</v>
      </c>
      <c r="J1063" s="936">
        <v>0</v>
      </c>
      <c r="K1063" s="939">
        <v>1</v>
      </c>
      <c r="L1063" s="939">
        <v>1</v>
      </c>
      <c r="M1063" s="936">
        <v>0</v>
      </c>
      <c r="N1063" s="936">
        <v>0</v>
      </c>
      <c r="O1063" s="936">
        <v>0</v>
      </c>
      <c r="P1063" s="936" t="s">
        <v>364</v>
      </c>
      <c r="Q1063" s="936">
        <v>1</v>
      </c>
      <c r="R1063" s="936">
        <v>1</v>
      </c>
      <c r="S1063" s="936">
        <v>0</v>
      </c>
      <c r="T1063" s="936">
        <v>0</v>
      </c>
    </row>
    <row r="1064" spans="1:20" outlineLevel="5">
      <c r="A1064" s="936" t="s">
        <v>1427</v>
      </c>
      <c r="B1064" s="936" t="s">
        <v>688</v>
      </c>
      <c r="C1064" s="936">
        <v>19</v>
      </c>
      <c r="D1064" s="937">
        <v>46082</v>
      </c>
      <c r="E1064" s="937">
        <v>46109</v>
      </c>
      <c r="F1064" s="937">
        <v>46082</v>
      </c>
      <c r="G1064" s="937">
        <v>46107</v>
      </c>
      <c r="H1064" s="937">
        <v>0</v>
      </c>
      <c r="I1064" s="936">
        <v>0</v>
      </c>
      <c r="J1064" s="936">
        <v>0</v>
      </c>
      <c r="K1064" s="939">
        <v>1</v>
      </c>
      <c r="L1064" s="939">
        <v>1</v>
      </c>
      <c r="M1064" s="936">
        <v>0</v>
      </c>
      <c r="N1064" s="936">
        <v>0</v>
      </c>
      <c r="O1064" s="936">
        <v>0</v>
      </c>
      <c r="P1064" s="936" t="s">
        <v>364</v>
      </c>
      <c r="Q1064" s="936">
        <v>1</v>
      </c>
      <c r="R1064" s="936">
        <v>1</v>
      </c>
      <c r="S1064" s="936">
        <v>0</v>
      </c>
      <c r="T1064" s="936">
        <v>0</v>
      </c>
    </row>
    <row r="1065" spans="1:20" outlineLevel="5">
      <c r="A1065" s="1000" t="s">
        <v>1425</v>
      </c>
      <c r="B1065" s="1000" t="s">
        <v>684</v>
      </c>
      <c r="C1065" s="1000">
        <v>10</v>
      </c>
      <c r="D1065" s="1001">
        <v>46092</v>
      </c>
      <c r="E1065" s="1001">
        <v>46109</v>
      </c>
      <c r="F1065" s="1001">
        <v>46092</v>
      </c>
      <c r="G1065" s="1001">
        <v>46107</v>
      </c>
      <c r="H1065" s="1001">
        <v>0</v>
      </c>
      <c r="I1065" s="1000">
        <v>0</v>
      </c>
      <c r="J1065" s="1000">
        <v>0</v>
      </c>
      <c r="K1065" s="1004">
        <v>1</v>
      </c>
      <c r="L1065" s="1004">
        <v>1</v>
      </c>
      <c r="M1065" s="1000">
        <v>0</v>
      </c>
      <c r="N1065" s="1000">
        <v>0</v>
      </c>
      <c r="O1065" s="1000">
        <v>0</v>
      </c>
      <c r="P1065" s="1000" t="s">
        <v>364</v>
      </c>
      <c r="Q1065" s="1000">
        <v>1</v>
      </c>
      <c r="R1065" s="1000">
        <v>1</v>
      </c>
      <c r="S1065" s="1000">
        <v>0</v>
      </c>
      <c r="T1065" s="1000">
        <v>0</v>
      </c>
    </row>
    <row r="1066" spans="1:20" outlineLevel="4">
      <c r="A1066" s="981" t="s">
        <v>689</v>
      </c>
      <c r="B1066" s="981"/>
      <c r="C1066" s="981">
        <v>4</v>
      </c>
      <c r="D1066" s="982">
        <v>46091</v>
      </c>
      <c r="E1066" s="982">
        <v>46096</v>
      </c>
      <c r="F1066" s="982">
        <v>46091</v>
      </c>
      <c r="G1066" s="982">
        <v>46095</v>
      </c>
      <c r="H1066" s="982">
        <v>0</v>
      </c>
      <c r="I1066" s="981">
        <v>0</v>
      </c>
      <c r="J1066" s="981">
        <v>0</v>
      </c>
      <c r="K1066" s="984">
        <v>0</v>
      </c>
      <c r="L1066" s="984">
        <v>0</v>
      </c>
      <c r="M1066" s="981">
        <v>0</v>
      </c>
      <c r="N1066" s="981">
        <v>0</v>
      </c>
      <c r="O1066" s="981">
        <v>0</v>
      </c>
      <c r="P1066" s="981"/>
      <c r="Q1066" s="981">
        <v>12</v>
      </c>
      <c r="R1066" s="981">
        <v>12</v>
      </c>
      <c r="S1066" s="981">
        <v>0</v>
      </c>
      <c r="T1066" s="981">
        <v>0</v>
      </c>
    </row>
    <row r="1067" spans="1:20" outlineLevel="5">
      <c r="A1067" s="936" t="s">
        <v>1428</v>
      </c>
      <c r="B1067" s="936" t="s">
        <v>691</v>
      </c>
      <c r="C1067" s="936">
        <v>4</v>
      </c>
      <c r="D1067" s="937">
        <v>46091</v>
      </c>
      <c r="E1067" s="937">
        <v>46096</v>
      </c>
      <c r="F1067" s="937">
        <v>46091</v>
      </c>
      <c r="G1067" s="937">
        <v>46095</v>
      </c>
      <c r="H1067" s="937">
        <v>0</v>
      </c>
      <c r="I1067" s="936">
        <v>0</v>
      </c>
      <c r="J1067" s="936">
        <v>0</v>
      </c>
      <c r="K1067" s="939">
        <v>1</v>
      </c>
      <c r="L1067" s="939">
        <v>1</v>
      </c>
      <c r="M1067" s="936">
        <v>0</v>
      </c>
      <c r="N1067" s="936">
        <v>0</v>
      </c>
      <c r="O1067" s="936">
        <v>0</v>
      </c>
      <c r="P1067" s="936" t="s">
        <v>364</v>
      </c>
      <c r="Q1067" s="936">
        <v>1</v>
      </c>
      <c r="R1067" s="936">
        <v>1</v>
      </c>
      <c r="S1067" s="936">
        <v>0</v>
      </c>
      <c r="T1067" s="936">
        <v>0</v>
      </c>
    </row>
    <row r="1068" spans="1:20" outlineLevel="5">
      <c r="A1068" s="936" t="s">
        <v>1432</v>
      </c>
      <c r="B1068" s="936" t="s">
        <v>699</v>
      </c>
      <c r="C1068" s="936">
        <v>4</v>
      </c>
      <c r="D1068" s="937">
        <v>46091</v>
      </c>
      <c r="E1068" s="937">
        <v>46096</v>
      </c>
      <c r="F1068" s="937">
        <v>46091</v>
      </c>
      <c r="G1068" s="937">
        <v>46095</v>
      </c>
      <c r="H1068" s="937">
        <v>0</v>
      </c>
      <c r="I1068" s="936">
        <v>0</v>
      </c>
      <c r="J1068" s="936">
        <v>0</v>
      </c>
      <c r="K1068" s="939">
        <v>1</v>
      </c>
      <c r="L1068" s="939">
        <v>1</v>
      </c>
      <c r="M1068" s="936">
        <v>0</v>
      </c>
      <c r="N1068" s="936">
        <v>0</v>
      </c>
      <c r="O1068" s="936">
        <v>0</v>
      </c>
      <c r="P1068" s="936" t="s">
        <v>364</v>
      </c>
      <c r="Q1068" s="936">
        <v>1</v>
      </c>
      <c r="R1068" s="936">
        <v>1</v>
      </c>
      <c r="S1068" s="936">
        <v>0</v>
      </c>
      <c r="T1068" s="936">
        <v>0</v>
      </c>
    </row>
    <row r="1069" spans="1:20" outlineLevel="5">
      <c r="A1069" s="936" t="s">
        <v>1433</v>
      </c>
      <c r="B1069" s="936" t="s">
        <v>701</v>
      </c>
      <c r="C1069" s="936">
        <v>4</v>
      </c>
      <c r="D1069" s="937">
        <v>46091</v>
      </c>
      <c r="E1069" s="937">
        <v>46096</v>
      </c>
      <c r="F1069" s="937">
        <v>46091</v>
      </c>
      <c r="G1069" s="937">
        <v>46095</v>
      </c>
      <c r="H1069" s="937">
        <v>0</v>
      </c>
      <c r="I1069" s="936">
        <v>0</v>
      </c>
      <c r="J1069" s="936">
        <v>0</v>
      </c>
      <c r="K1069" s="939">
        <v>1</v>
      </c>
      <c r="L1069" s="939">
        <v>1</v>
      </c>
      <c r="M1069" s="936">
        <v>0</v>
      </c>
      <c r="N1069" s="936">
        <v>0</v>
      </c>
      <c r="O1069" s="936">
        <v>0</v>
      </c>
      <c r="P1069" s="936" t="s">
        <v>364</v>
      </c>
      <c r="Q1069" s="936">
        <v>1</v>
      </c>
      <c r="R1069" s="936">
        <v>1</v>
      </c>
      <c r="S1069" s="936">
        <v>0</v>
      </c>
      <c r="T1069" s="936">
        <v>0</v>
      </c>
    </row>
    <row r="1070" spans="1:20" outlineLevel="5">
      <c r="A1070" s="936" t="s">
        <v>1434</v>
      </c>
      <c r="B1070" s="936" t="s">
        <v>703</v>
      </c>
      <c r="C1070" s="936">
        <v>4</v>
      </c>
      <c r="D1070" s="937">
        <v>46091</v>
      </c>
      <c r="E1070" s="937">
        <v>46096</v>
      </c>
      <c r="F1070" s="937">
        <v>46091</v>
      </c>
      <c r="G1070" s="937">
        <v>46095</v>
      </c>
      <c r="H1070" s="937">
        <v>0</v>
      </c>
      <c r="I1070" s="936">
        <v>0</v>
      </c>
      <c r="J1070" s="936">
        <v>0</v>
      </c>
      <c r="K1070" s="939">
        <v>1</v>
      </c>
      <c r="L1070" s="939">
        <v>1</v>
      </c>
      <c r="M1070" s="936">
        <v>0</v>
      </c>
      <c r="N1070" s="936">
        <v>0</v>
      </c>
      <c r="O1070" s="936">
        <v>0</v>
      </c>
      <c r="P1070" s="936" t="s">
        <v>364</v>
      </c>
      <c r="Q1070" s="936">
        <v>1</v>
      </c>
      <c r="R1070" s="936">
        <v>1</v>
      </c>
      <c r="S1070" s="936">
        <v>0</v>
      </c>
      <c r="T1070" s="936">
        <v>0</v>
      </c>
    </row>
    <row r="1071" spans="1:20" outlineLevel="5">
      <c r="A1071" s="936" t="s">
        <v>1435</v>
      </c>
      <c r="B1071" s="936" t="s">
        <v>705</v>
      </c>
      <c r="C1071" s="936">
        <v>4</v>
      </c>
      <c r="D1071" s="937">
        <v>46091</v>
      </c>
      <c r="E1071" s="937">
        <v>46096</v>
      </c>
      <c r="F1071" s="937">
        <v>46091</v>
      </c>
      <c r="G1071" s="937">
        <v>46095</v>
      </c>
      <c r="H1071" s="937">
        <v>0</v>
      </c>
      <c r="I1071" s="936">
        <v>0</v>
      </c>
      <c r="J1071" s="936">
        <v>0</v>
      </c>
      <c r="K1071" s="939">
        <v>1</v>
      </c>
      <c r="L1071" s="939">
        <v>1</v>
      </c>
      <c r="M1071" s="936">
        <v>0</v>
      </c>
      <c r="N1071" s="936">
        <v>0</v>
      </c>
      <c r="O1071" s="936">
        <v>0</v>
      </c>
      <c r="P1071" s="936" t="s">
        <v>364</v>
      </c>
      <c r="Q1071" s="936">
        <v>1</v>
      </c>
      <c r="R1071" s="936">
        <v>1</v>
      </c>
      <c r="S1071" s="936">
        <v>0</v>
      </c>
      <c r="T1071" s="936">
        <v>0</v>
      </c>
    </row>
    <row r="1072" spans="1:20" outlineLevel="5">
      <c r="A1072" s="936" t="s">
        <v>1436</v>
      </c>
      <c r="B1072" s="936" t="s">
        <v>707</v>
      </c>
      <c r="C1072" s="936">
        <v>4</v>
      </c>
      <c r="D1072" s="937">
        <v>46091</v>
      </c>
      <c r="E1072" s="937">
        <v>46096</v>
      </c>
      <c r="F1072" s="937">
        <v>46091</v>
      </c>
      <c r="G1072" s="937">
        <v>46095</v>
      </c>
      <c r="H1072" s="937">
        <v>0</v>
      </c>
      <c r="I1072" s="936">
        <v>0</v>
      </c>
      <c r="J1072" s="936">
        <v>0</v>
      </c>
      <c r="K1072" s="939">
        <v>1</v>
      </c>
      <c r="L1072" s="939">
        <v>1</v>
      </c>
      <c r="M1072" s="936">
        <v>0</v>
      </c>
      <c r="N1072" s="936">
        <v>0</v>
      </c>
      <c r="O1072" s="936">
        <v>0</v>
      </c>
      <c r="P1072" s="936" t="s">
        <v>364</v>
      </c>
      <c r="Q1072" s="936">
        <v>1</v>
      </c>
      <c r="R1072" s="936">
        <v>1</v>
      </c>
      <c r="S1072" s="936">
        <v>0</v>
      </c>
      <c r="T1072" s="936">
        <v>0</v>
      </c>
    </row>
    <row r="1073" spans="1:20" outlineLevel="5">
      <c r="A1073" s="936" t="s">
        <v>1437</v>
      </c>
      <c r="B1073" s="936" t="s">
        <v>709</v>
      </c>
      <c r="C1073" s="936">
        <v>4</v>
      </c>
      <c r="D1073" s="937">
        <v>46091</v>
      </c>
      <c r="E1073" s="937">
        <v>46096</v>
      </c>
      <c r="F1073" s="937">
        <v>46091</v>
      </c>
      <c r="G1073" s="937">
        <v>46095</v>
      </c>
      <c r="H1073" s="937">
        <v>0</v>
      </c>
      <c r="I1073" s="936">
        <v>0</v>
      </c>
      <c r="J1073" s="936">
        <v>0</v>
      </c>
      <c r="K1073" s="939">
        <v>1</v>
      </c>
      <c r="L1073" s="939">
        <v>1</v>
      </c>
      <c r="M1073" s="936">
        <v>0</v>
      </c>
      <c r="N1073" s="936">
        <v>0</v>
      </c>
      <c r="O1073" s="936">
        <v>0</v>
      </c>
      <c r="P1073" s="936" t="s">
        <v>364</v>
      </c>
      <c r="Q1073" s="936">
        <v>1</v>
      </c>
      <c r="R1073" s="936">
        <v>1</v>
      </c>
      <c r="S1073" s="936">
        <v>0</v>
      </c>
      <c r="T1073" s="936">
        <v>0</v>
      </c>
    </row>
    <row r="1074" spans="1:20" outlineLevel="5">
      <c r="A1074" s="936" t="s">
        <v>1438</v>
      </c>
      <c r="B1074" s="936" t="s">
        <v>711</v>
      </c>
      <c r="C1074" s="936">
        <v>4</v>
      </c>
      <c r="D1074" s="937">
        <v>46091</v>
      </c>
      <c r="E1074" s="937">
        <v>46096</v>
      </c>
      <c r="F1074" s="937">
        <v>46091</v>
      </c>
      <c r="G1074" s="937">
        <v>46095</v>
      </c>
      <c r="H1074" s="937">
        <v>0</v>
      </c>
      <c r="I1074" s="936">
        <v>0</v>
      </c>
      <c r="J1074" s="936">
        <v>0</v>
      </c>
      <c r="K1074" s="939">
        <v>1</v>
      </c>
      <c r="L1074" s="939">
        <v>1</v>
      </c>
      <c r="M1074" s="936">
        <v>0</v>
      </c>
      <c r="N1074" s="936">
        <v>0</v>
      </c>
      <c r="O1074" s="936">
        <v>0</v>
      </c>
      <c r="P1074" s="936" t="s">
        <v>364</v>
      </c>
      <c r="Q1074" s="936">
        <v>1</v>
      </c>
      <c r="R1074" s="936">
        <v>1</v>
      </c>
      <c r="S1074" s="936">
        <v>0</v>
      </c>
      <c r="T1074" s="936">
        <v>0</v>
      </c>
    </row>
    <row r="1075" spans="1:20" outlineLevel="5">
      <c r="A1075" s="936" t="s">
        <v>1439</v>
      </c>
      <c r="B1075" s="936" t="s">
        <v>713</v>
      </c>
      <c r="C1075" s="936">
        <v>4</v>
      </c>
      <c r="D1075" s="937">
        <v>46091</v>
      </c>
      <c r="E1075" s="937">
        <v>46096</v>
      </c>
      <c r="F1075" s="937">
        <v>46091</v>
      </c>
      <c r="G1075" s="937">
        <v>46095</v>
      </c>
      <c r="H1075" s="937">
        <v>0</v>
      </c>
      <c r="I1075" s="936">
        <v>0</v>
      </c>
      <c r="J1075" s="936">
        <v>0</v>
      </c>
      <c r="K1075" s="939">
        <v>1</v>
      </c>
      <c r="L1075" s="939">
        <v>1</v>
      </c>
      <c r="M1075" s="936">
        <v>0</v>
      </c>
      <c r="N1075" s="936">
        <v>0</v>
      </c>
      <c r="O1075" s="936">
        <v>0</v>
      </c>
      <c r="P1075" s="936" t="s">
        <v>364</v>
      </c>
      <c r="Q1075" s="936">
        <v>1</v>
      </c>
      <c r="R1075" s="936">
        <v>1</v>
      </c>
      <c r="S1075" s="936">
        <v>0</v>
      </c>
      <c r="T1075" s="936">
        <v>0</v>
      </c>
    </row>
    <row r="1076" spans="1:20" outlineLevel="5">
      <c r="A1076" s="936" t="s">
        <v>1429</v>
      </c>
      <c r="B1076" s="936" t="s">
        <v>693</v>
      </c>
      <c r="C1076" s="936">
        <v>4</v>
      </c>
      <c r="D1076" s="937">
        <v>46091</v>
      </c>
      <c r="E1076" s="937">
        <v>46096</v>
      </c>
      <c r="F1076" s="937">
        <v>46091</v>
      </c>
      <c r="G1076" s="937">
        <v>46095</v>
      </c>
      <c r="H1076" s="937">
        <v>0</v>
      </c>
      <c r="I1076" s="936">
        <v>0</v>
      </c>
      <c r="J1076" s="936">
        <v>0</v>
      </c>
      <c r="K1076" s="939">
        <v>1</v>
      </c>
      <c r="L1076" s="939">
        <v>1</v>
      </c>
      <c r="M1076" s="936">
        <v>0</v>
      </c>
      <c r="N1076" s="936">
        <v>0</v>
      </c>
      <c r="O1076" s="936">
        <v>0</v>
      </c>
      <c r="P1076" s="936" t="s">
        <v>364</v>
      </c>
      <c r="Q1076" s="936">
        <v>1</v>
      </c>
      <c r="R1076" s="936">
        <v>1</v>
      </c>
      <c r="S1076" s="936">
        <v>0</v>
      </c>
      <c r="T1076" s="936">
        <v>0</v>
      </c>
    </row>
    <row r="1077" spans="1:20" outlineLevel="5">
      <c r="A1077" s="936" t="s">
        <v>1430</v>
      </c>
      <c r="B1077" s="936" t="s">
        <v>695</v>
      </c>
      <c r="C1077" s="936">
        <v>4</v>
      </c>
      <c r="D1077" s="937">
        <v>46091</v>
      </c>
      <c r="E1077" s="937">
        <v>46096</v>
      </c>
      <c r="F1077" s="937">
        <v>46091</v>
      </c>
      <c r="G1077" s="937">
        <v>46095</v>
      </c>
      <c r="H1077" s="937">
        <v>0</v>
      </c>
      <c r="I1077" s="936">
        <v>0</v>
      </c>
      <c r="J1077" s="936">
        <v>0</v>
      </c>
      <c r="K1077" s="939">
        <v>1</v>
      </c>
      <c r="L1077" s="939">
        <v>1</v>
      </c>
      <c r="M1077" s="936">
        <v>0</v>
      </c>
      <c r="N1077" s="936">
        <v>0</v>
      </c>
      <c r="O1077" s="936">
        <v>0</v>
      </c>
      <c r="P1077" s="936" t="s">
        <v>364</v>
      </c>
      <c r="Q1077" s="936">
        <v>1</v>
      </c>
      <c r="R1077" s="936">
        <v>1</v>
      </c>
      <c r="S1077" s="936">
        <v>0</v>
      </c>
      <c r="T1077" s="936">
        <v>0</v>
      </c>
    </row>
    <row r="1078" spans="1:20" outlineLevel="5">
      <c r="A1078" s="1000" t="s">
        <v>1431</v>
      </c>
      <c r="B1078" s="1000" t="s">
        <v>697</v>
      </c>
      <c r="C1078" s="1000">
        <v>4</v>
      </c>
      <c r="D1078" s="1001">
        <v>46091</v>
      </c>
      <c r="E1078" s="1001">
        <v>46096</v>
      </c>
      <c r="F1078" s="1001">
        <v>46091</v>
      </c>
      <c r="G1078" s="1001">
        <v>46095</v>
      </c>
      <c r="H1078" s="1001">
        <v>0</v>
      </c>
      <c r="I1078" s="1000">
        <v>0</v>
      </c>
      <c r="J1078" s="1000">
        <v>0</v>
      </c>
      <c r="K1078" s="1004">
        <v>1</v>
      </c>
      <c r="L1078" s="1004">
        <v>1</v>
      </c>
      <c r="M1078" s="1000">
        <v>0</v>
      </c>
      <c r="N1078" s="1000">
        <v>0</v>
      </c>
      <c r="O1078" s="1000">
        <v>0</v>
      </c>
      <c r="P1078" s="1000" t="s">
        <v>364</v>
      </c>
      <c r="Q1078" s="1000">
        <v>1</v>
      </c>
      <c r="R1078" s="1000">
        <v>1</v>
      </c>
      <c r="S1078" s="1000">
        <v>0</v>
      </c>
      <c r="T1078" s="1000">
        <v>0</v>
      </c>
    </row>
    <row r="1079" spans="1:20" outlineLevel="4">
      <c r="A1079" s="981" t="s">
        <v>630</v>
      </c>
      <c r="B1079" s="981"/>
      <c r="C1079" s="981">
        <v>9</v>
      </c>
      <c r="D1079" s="982">
        <v>46088</v>
      </c>
      <c r="E1079" s="982">
        <v>46098</v>
      </c>
      <c r="F1079" s="982">
        <v>46088</v>
      </c>
      <c r="G1079" s="982">
        <v>46097</v>
      </c>
      <c r="H1079" s="982">
        <v>0</v>
      </c>
      <c r="I1079" s="981">
        <v>0</v>
      </c>
      <c r="J1079" s="981">
        <v>0</v>
      </c>
      <c r="K1079" s="984">
        <v>0</v>
      </c>
      <c r="L1079" s="984">
        <v>0</v>
      </c>
      <c r="M1079" s="981">
        <v>0</v>
      </c>
      <c r="N1079" s="981">
        <v>0</v>
      </c>
      <c r="O1079" s="981">
        <v>0</v>
      </c>
      <c r="P1079" s="981"/>
      <c r="Q1079" s="981">
        <v>3</v>
      </c>
      <c r="R1079" s="981">
        <v>3</v>
      </c>
      <c r="S1079" s="981">
        <v>0</v>
      </c>
      <c r="T1079" s="981">
        <v>0</v>
      </c>
    </row>
    <row r="1080" spans="1:20" outlineLevel="5">
      <c r="A1080" s="936" t="s">
        <v>1441</v>
      </c>
      <c r="B1080" s="936" t="s">
        <v>717</v>
      </c>
      <c r="C1080" s="936">
        <v>9</v>
      </c>
      <c r="D1080" s="937">
        <v>46088</v>
      </c>
      <c r="E1080" s="937">
        <v>46098</v>
      </c>
      <c r="F1080" s="937">
        <v>46088</v>
      </c>
      <c r="G1080" s="937">
        <v>46097</v>
      </c>
      <c r="H1080" s="937">
        <v>0</v>
      </c>
      <c r="I1080" s="936">
        <v>0</v>
      </c>
      <c r="J1080" s="936">
        <v>0</v>
      </c>
      <c r="K1080" s="939">
        <v>1</v>
      </c>
      <c r="L1080" s="939">
        <v>1</v>
      </c>
      <c r="M1080" s="936">
        <v>0</v>
      </c>
      <c r="N1080" s="936">
        <v>0</v>
      </c>
      <c r="O1080" s="936">
        <v>0</v>
      </c>
      <c r="P1080" s="936" t="s">
        <v>364</v>
      </c>
      <c r="Q1080" s="936">
        <v>1</v>
      </c>
      <c r="R1080" s="936">
        <v>1</v>
      </c>
      <c r="S1080" s="936">
        <v>0</v>
      </c>
      <c r="T1080" s="936">
        <v>0</v>
      </c>
    </row>
    <row r="1081" spans="1:20" outlineLevel="5">
      <c r="A1081" s="936" t="s">
        <v>1442</v>
      </c>
      <c r="B1081" s="936" t="s">
        <v>719</v>
      </c>
      <c r="C1081" s="936">
        <v>9</v>
      </c>
      <c r="D1081" s="937">
        <v>46088</v>
      </c>
      <c r="E1081" s="937">
        <v>46098</v>
      </c>
      <c r="F1081" s="937">
        <v>46088</v>
      </c>
      <c r="G1081" s="937">
        <v>46097</v>
      </c>
      <c r="H1081" s="937">
        <v>0</v>
      </c>
      <c r="I1081" s="936">
        <v>0</v>
      </c>
      <c r="J1081" s="936">
        <v>0</v>
      </c>
      <c r="K1081" s="939">
        <v>1</v>
      </c>
      <c r="L1081" s="939">
        <v>1</v>
      </c>
      <c r="M1081" s="936">
        <v>0</v>
      </c>
      <c r="N1081" s="936">
        <v>0</v>
      </c>
      <c r="O1081" s="936">
        <v>0</v>
      </c>
      <c r="P1081" s="936" t="s">
        <v>364</v>
      </c>
      <c r="Q1081" s="936">
        <v>1</v>
      </c>
      <c r="R1081" s="936">
        <v>1</v>
      </c>
      <c r="S1081" s="936">
        <v>0</v>
      </c>
      <c r="T1081" s="936">
        <v>0</v>
      </c>
    </row>
    <row r="1082" spans="1:20" outlineLevel="5">
      <c r="A1082" s="1000" t="s">
        <v>1440</v>
      </c>
      <c r="B1082" s="1000" t="s">
        <v>715</v>
      </c>
      <c r="C1082" s="1000">
        <v>4</v>
      </c>
      <c r="D1082" s="1001">
        <v>46093</v>
      </c>
      <c r="E1082" s="1001">
        <v>46098</v>
      </c>
      <c r="F1082" s="1001">
        <v>46093</v>
      </c>
      <c r="G1082" s="1001">
        <v>46097</v>
      </c>
      <c r="H1082" s="1001">
        <v>0</v>
      </c>
      <c r="I1082" s="1000">
        <v>0</v>
      </c>
      <c r="J1082" s="1000">
        <v>0</v>
      </c>
      <c r="K1082" s="1004">
        <v>1</v>
      </c>
      <c r="L1082" s="1004">
        <v>1</v>
      </c>
      <c r="M1082" s="1000">
        <v>0</v>
      </c>
      <c r="N1082" s="1000">
        <v>0</v>
      </c>
      <c r="O1082" s="1000">
        <v>0</v>
      </c>
      <c r="P1082" s="1000" t="s">
        <v>364</v>
      </c>
      <c r="Q1082" s="1000">
        <v>1</v>
      </c>
      <c r="R1082" s="1000">
        <v>1</v>
      </c>
      <c r="S1082" s="1000">
        <v>0</v>
      </c>
      <c r="T1082" s="1000">
        <v>0</v>
      </c>
    </row>
    <row r="1083" spans="1:20" outlineLevel="4">
      <c r="A1083" s="981" t="s">
        <v>720</v>
      </c>
      <c r="B1083" s="981"/>
      <c r="C1083" s="981">
        <v>19</v>
      </c>
      <c r="D1083" s="982">
        <v>46076</v>
      </c>
      <c r="E1083" s="982">
        <v>46098</v>
      </c>
      <c r="F1083" s="982">
        <v>46076</v>
      </c>
      <c r="G1083" s="982">
        <v>46097</v>
      </c>
      <c r="H1083" s="982">
        <v>0</v>
      </c>
      <c r="I1083" s="981">
        <v>0</v>
      </c>
      <c r="J1083" s="981">
        <v>0</v>
      </c>
      <c r="K1083" s="984">
        <v>0</v>
      </c>
      <c r="L1083" s="984">
        <v>0</v>
      </c>
      <c r="M1083" s="981">
        <v>0</v>
      </c>
      <c r="N1083" s="981">
        <v>0</v>
      </c>
      <c r="O1083" s="981">
        <v>0</v>
      </c>
      <c r="P1083" s="981"/>
      <c r="Q1083" s="981">
        <v>4</v>
      </c>
      <c r="R1083" s="981">
        <v>4</v>
      </c>
      <c r="S1083" s="981">
        <v>0</v>
      </c>
      <c r="T1083" s="981">
        <v>0</v>
      </c>
    </row>
    <row r="1084" spans="1:20" outlineLevel="5">
      <c r="A1084" s="936" t="s">
        <v>1443</v>
      </c>
      <c r="B1084" s="936" t="s">
        <v>722</v>
      </c>
      <c r="C1084" s="936">
        <v>19</v>
      </c>
      <c r="D1084" s="937">
        <v>46076</v>
      </c>
      <c r="E1084" s="937">
        <v>46098</v>
      </c>
      <c r="F1084" s="937">
        <v>46076</v>
      </c>
      <c r="G1084" s="937">
        <v>46097</v>
      </c>
      <c r="H1084" s="937">
        <v>0</v>
      </c>
      <c r="I1084" s="936">
        <v>0</v>
      </c>
      <c r="J1084" s="936">
        <v>0</v>
      </c>
      <c r="K1084" s="939">
        <v>1</v>
      </c>
      <c r="L1084" s="939">
        <v>1</v>
      </c>
      <c r="M1084" s="936">
        <v>0</v>
      </c>
      <c r="N1084" s="936">
        <v>0</v>
      </c>
      <c r="O1084" s="936">
        <v>0</v>
      </c>
      <c r="P1084" s="936" t="s">
        <v>364</v>
      </c>
      <c r="Q1084" s="936">
        <v>1</v>
      </c>
      <c r="R1084" s="936">
        <v>1</v>
      </c>
      <c r="S1084" s="936">
        <v>0</v>
      </c>
      <c r="T1084" s="936">
        <v>0</v>
      </c>
    </row>
    <row r="1085" spans="1:20" outlineLevel="5">
      <c r="A1085" s="936" t="s">
        <v>1444</v>
      </c>
      <c r="B1085" s="936" t="s">
        <v>724</v>
      </c>
      <c r="C1085" s="936">
        <v>15</v>
      </c>
      <c r="D1085" s="937">
        <v>46081</v>
      </c>
      <c r="E1085" s="937">
        <v>46098</v>
      </c>
      <c r="F1085" s="937">
        <v>46081</v>
      </c>
      <c r="G1085" s="937">
        <v>46097</v>
      </c>
      <c r="H1085" s="937">
        <v>0</v>
      </c>
      <c r="I1085" s="936">
        <v>0</v>
      </c>
      <c r="J1085" s="936">
        <v>0</v>
      </c>
      <c r="K1085" s="939">
        <v>1</v>
      </c>
      <c r="L1085" s="939">
        <v>1</v>
      </c>
      <c r="M1085" s="936">
        <v>0</v>
      </c>
      <c r="N1085" s="936">
        <v>0</v>
      </c>
      <c r="O1085" s="936">
        <v>0</v>
      </c>
      <c r="P1085" s="936" t="s">
        <v>364</v>
      </c>
      <c r="Q1085" s="936">
        <v>1</v>
      </c>
      <c r="R1085" s="936">
        <v>1</v>
      </c>
      <c r="S1085" s="936">
        <v>0</v>
      </c>
      <c r="T1085" s="936">
        <v>0</v>
      </c>
    </row>
    <row r="1086" spans="1:20" outlineLevel="5">
      <c r="A1086" s="936" t="s">
        <v>1445</v>
      </c>
      <c r="B1086" s="936" t="s">
        <v>726</v>
      </c>
      <c r="C1086" s="936">
        <v>11</v>
      </c>
      <c r="D1086" s="937">
        <v>46085</v>
      </c>
      <c r="E1086" s="937">
        <v>46098</v>
      </c>
      <c r="F1086" s="937">
        <v>46085</v>
      </c>
      <c r="G1086" s="937">
        <v>46097</v>
      </c>
      <c r="H1086" s="937">
        <v>0</v>
      </c>
      <c r="I1086" s="936">
        <v>0</v>
      </c>
      <c r="J1086" s="936">
        <v>0</v>
      </c>
      <c r="K1086" s="939">
        <v>1</v>
      </c>
      <c r="L1086" s="939">
        <v>1</v>
      </c>
      <c r="M1086" s="936">
        <v>0</v>
      </c>
      <c r="N1086" s="936">
        <v>0</v>
      </c>
      <c r="O1086" s="936">
        <v>0</v>
      </c>
      <c r="P1086" s="936" t="s">
        <v>364</v>
      </c>
      <c r="Q1086" s="936">
        <v>1</v>
      </c>
      <c r="R1086" s="936">
        <v>1</v>
      </c>
      <c r="S1086" s="936">
        <v>0</v>
      </c>
      <c r="T1086" s="936">
        <v>0</v>
      </c>
    </row>
    <row r="1087" spans="1:20" outlineLevel="5">
      <c r="A1087" s="1000" t="s">
        <v>1446</v>
      </c>
      <c r="B1087" s="1000" t="s">
        <v>728</v>
      </c>
      <c r="C1087" s="1000">
        <v>11</v>
      </c>
      <c r="D1087" s="1001">
        <v>46085</v>
      </c>
      <c r="E1087" s="1001">
        <v>46098</v>
      </c>
      <c r="F1087" s="1001">
        <v>46085</v>
      </c>
      <c r="G1087" s="1001">
        <v>46097</v>
      </c>
      <c r="H1087" s="1001">
        <v>0</v>
      </c>
      <c r="I1087" s="1000">
        <v>0</v>
      </c>
      <c r="J1087" s="1000">
        <v>0</v>
      </c>
      <c r="K1087" s="1004">
        <v>1</v>
      </c>
      <c r="L1087" s="1004">
        <v>1</v>
      </c>
      <c r="M1087" s="1000">
        <v>0</v>
      </c>
      <c r="N1087" s="1000">
        <v>0</v>
      </c>
      <c r="O1087" s="1000">
        <v>0</v>
      </c>
      <c r="P1087" s="1000" t="s">
        <v>364</v>
      </c>
      <c r="Q1087" s="1000">
        <v>1</v>
      </c>
      <c r="R1087" s="1000">
        <v>1</v>
      </c>
      <c r="S1087" s="1000">
        <v>0</v>
      </c>
      <c r="T1087" s="1000">
        <v>0</v>
      </c>
    </row>
    <row r="1088" spans="1:20" outlineLevel="4">
      <c r="A1088" s="981" t="s">
        <v>635</v>
      </c>
      <c r="B1088" s="981"/>
      <c r="C1088" s="981">
        <v>4</v>
      </c>
      <c r="D1088" s="982">
        <v>46093</v>
      </c>
      <c r="E1088" s="982">
        <v>46098</v>
      </c>
      <c r="F1088" s="982">
        <v>46093</v>
      </c>
      <c r="G1088" s="982">
        <v>46097</v>
      </c>
      <c r="H1088" s="982">
        <v>0</v>
      </c>
      <c r="I1088" s="981">
        <v>0</v>
      </c>
      <c r="J1088" s="981">
        <v>0</v>
      </c>
      <c r="K1088" s="984">
        <v>0</v>
      </c>
      <c r="L1088" s="984">
        <v>0</v>
      </c>
      <c r="M1088" s="981">
        <v>0</v>
      </c>
      <c r="N1088" s="981">
        <v>0</v>
      </c>
      <c r="O1088" s="981">
        <v>0</v>
      </c>
      <c r="P1088" s="981"/>
      <c r="Q1088" s="981">
        <v>3</v>
      </c>
      <c r="R1088" s="981">
        <v>3</v>
      </c>
      <c r="S1088" s="981">
        <v>0</v>
      </c>
      <c r="T1088" s="981">
        <v>0</v>
      </c>
    </row>
    <row r="1089" spans="1:20" outlineLevel="5">
      <c r="A1089" s="936" t="s">
        <v>1447</v>
      </c>
      <c r="B1089" s="936" t="s">
        <v>730</v>
      </c>
      <c r="C1089" s="936">
        <v>4</v>
      </c>
      <c r="D1089" s="937">
        <v>46093</v>
      </c>
      <c r="E1089" s="937">
        <v>46098</v>
      </c>
      <c r="F1089" s="937">
        <v>46093</v>
      </c>
      <c r="G1089" s="937">
        <v>46097</v>
      </c>
      <c r="H1089" s="937">
        <v>0</v>
      </c>
      <c r="I1089" s="936">
        <v>0</v>
      </c>
      <c r="J1089" s="936">
        <v>0</v>
      </c>
      <c r="K1089" s="939">
        <v>1</v>
      </c>
      <c r="L1089" s="939">
        <v>1</v>
      </c>
      <c r="M1089" s="936">
        <v>0</v>
      </c>
      <c r="N1089" s="936">
        <v>0</v>
      </c>
      <c r="O1089" s="936">
        <v>0</v>
      </c>
      <c r="P1089" s="936" t="s">
        <v>364</v>
      </c>
      <c r="Q1089" s="936">
        <v>1</v>
      </c>
      <c r="R1089" s="936">
        <v>1</v>
      </c>
      <c r="S1089" s="936">
        <v>0</v>
      </c>
      <c r="T1089" s="936">
        <v>0</v>
      </c>
    </row>
    <row r="1090" spans="1:20" outlineLevel="5">
      <c r="A1090" s="936" t="s">
        <v>1448</v>
      </c>
      <c r="B1090" s="936" t="s">
        <v>732</v>
      </c>
      <c r="C1090" s="936">
        <v>4</v>
      </c>
      <c r="D1090" s="937">
        <v>46093</v>
      </c>
      <c r="E1090" s="937">
        <v>46098</v>
      </c>
      <c r="F1090" s="937">
        <v>46093</v>
      </c>
      <c r="G1090" s="937">
        <v>46097</v>
      </c>
      <c r="H1090" s="937">
        <v>0</v>
      </c>
      <c r="I1090" s="936">
        <v>0</v>
      </c>
      <c r="J1090" s="936">
        <v>0</v>
      </c>
      <c r="K1090" s="939">
        <v>1</v>
      </c>
      <c r="L1090" s="939">
        <v>1</v>
      </c>
      <c r="M1090" s="936">
        <v>0</v>
      </c>
      <c r="N1090" s="936">
        <v>0</v>
      </c>
      <c r="O1090" s="936">
        <v>0</v>
      </c>
      <c r="P1090" s="936" t="s">
        <v>364</v>
      </c>
      <c r="Q1090" s="936">
        <v>1</v>
      </c>
      <c r="R1090" s="936">
        <v>1</v>
      </c>
      <c r="S1090" s="936">
        <v>0</v>
      </c>
      <c r="T1090" s="936">
        <v>0</v>
      </c>
    </row>
    <row r="1091" spans="1:20" outlineLevel="5">
      <c r="A1091" s="1000" t="s">
        <v>1449</v>
      </c>
      <c r="B1091" s="1000" t="s">
        <v>734</v>
      </c>
      <c r="C1091" s="1000">
        <v>4</v>
      </c>
      <c r="D1091" s="1001">
        <v>46093</v>
      </c>
      <c r="E1091" s="1001">
        <v>46098</v>
      </c>
      <c r="F1091" s="1001">
        <v>46093</v>
      </c>
      <c r="G1091" s="1001">
        <v>46097</v>
      </c>
      <c r="H1091" s="1001">
        <v>0</v>
      </c>
      <c r="I1091" s="1000">
        <v>0</v>
      </c>
      <c r="J1091" s="1000">
        <v>0</v>
      </c>
      <c r="K1091" s="1004">
        <v>1</v>
      </c>
      <c r="L1091" s="1004">
        <v>1</v>
      </c>
      <c r="M1091" s="1000">
        <v>0</v>
      </c>
      <c r="N1091" s="1000">
        <v>0</v>
      </c>
      <c r="O1091" s="1000">
        <v>0</v>
      </c>
      <c r="P1091" s="1000" t="s">
        <v>364</v>
      </c>
      <c r="Q1091" s="1000">
        <v>1</v>
      </c>
      <c r="R1091" s="1000">
        <v>1</v>
      </c>
      <c r="S1091" s="1000">
        <v>0</v>
      </c>
      <c r="T1091" s="1000">
        <v>0</v>
      </c>
    </row>
    <row r="1092" spans="1:20" outlineLevel="4">
      <c r="A1092" s="981" t="s">
        <v>640</v>
      </c>
      <c r="B1092" s="981"/>
      <c r="C1092" s="981">
        <v>4</v>
      </c>
      <c r="D1092" s="982">
        <v>46093</v>
      </c>
      <c r="E1092" s="982">
        <v>46098</v>
      </c>
      <c r="F1092" s="982">
        <v>46093</v>
      </c>
      <c r="G1092" s="982">
        <v>46097</v>
      </c>
      <c r="H1092" s="982">
        <v>0</v>
      </c>
      <c r="I1092" s="981">
        <v>0</v>
      </c>
      <c r="J1092" s="981">
        <v>0</v>
      </c>
      <c r="K1092" s="984">
        <v>0</v>
      </c>
      <c r="L1092" s="984">
        <v>0</v>
      </c>
      <c r="M1092" s="981">
        <v>0</v>
      </c>
      <c r="N1092" s="981">
        <v>0</v>
      </c>
      <c r="O1092" s="981">
        <v>0</v>
      </c>
      <c r="P1092" s="981"/>
      <c r="Q1092" s="981">
        <v>2</v>
      </c>
      <c r="R1092" s="981">
        <v>2</v>
      </c>
      <c r="S1092" s="981">
        <v>0</v>
      </c>
      <c r="T1092" s="981">
        <v>0</v>
      </c>
    </row>
    <row r="1093" spans="1:20" outlineLevel="5">
      <c r="A1093" s="936" t="s">
        <v>1450</v>
      </c>
      <c r="B1093" s="936" t="s">
        <v>736</v>
      </c>
      <c r="C1093" s="936">
        <v>4</v>
      </c>
      <c r="D1093" s="937">
        <v>46093</v>
      </c>
      <c r="E1093" s="937">
        <v>46098</v>
      </c>
      <c r="F1093" s="937">
        <v>46093</v>
      </c>
      <c r="G1093" s="937">
        <v>46097</v>
      </c>
      <c r="H1093" s="937">
        <v>0</v>
      </c>
      <c r="I1093" s="936">
        <v>0</v>
      </c>
      <c r="J1093" s="936">
        <v>0</v>
      </c>
      <c r="K1093" s="939">
        <v>1</v>
      </c>
      <c r="L1093" s="939">
        <v>1</v>
      </c>
      <c r="M1093" s="936">
        <v>0</v>
      </c>
      <c r="N1093" s="936">
        <v>0</v>
      </c>
      <c r="O1093" s="936">
        <v>0</v>
      </c>
      <c r="P1093" s="936" t="s">
        <v>364</v>
      </c>
      <c r="Q1093" s="936">
        <v>1</v>
      </c>
      <c r="R1093" s="936">
        <v>1</v>
      </c>
      <c r="S1093" s="936">
        <v>0</v>
      </c>
      <c r="T1093" s="936">
        <v>0</v>
      </c>
    </row>
    <row r="1094" spans="1:20" outlineLevel="5">
      <c r="A1094" s="1000" t="s">
        <v>1451</v>
      </c>
      <c r="B1094" s="1000" t="s">
        <v>738</v>
      </c>
      <c r="C1094" s="1000">
        <v>4</v>
      </c>
      <c r="D1094" s="1001">
        <v>46093</v>
      </c>
      <c r="E1094" s="1001">
        <v>46098</v>
      </c>
      <c r="F1094" s="1001">
        <v>46093</v>
      </c>
      <c r="G1094" s="1001">
        <v>46097</v>
      </c>
      <c r="H1094" s="1001">
        <v>0</v>
      </c>
      <c r="I1094" s="1000">
        <v>0</v>
      </c>
      <c r="J1094" s="1000">
        <v>0</v>
      </c>
      <c r="K1094" s="1004">
        <v>1</v>
      </c>
      <c r="L1094" s="1004">
        <v>1</v>
      </c>
      <c r="M1094" s="1000">
        <v>0</v>
      </c>
      <c r="N1094" s="1000">
        <v>0</v>
      </c>
      <c r="O1094" s="1000">
        <v>0</v>
      </c>
      <c r="P1094" s="1000" t="s">
        <v>364</v>
      </c>
      <c r="Q1094" s="1000">
        <v>1</v>
      </c>
      <c r="R1094" s="1000">
        <v>1</v>
      </c>
      <c r="S1094" s="1000">
        <v>0</v>
      </c>
      <c r="T1094" s="1000">
        <v>0</v>
      </c>
    </row>
    <row r="1095" spans="1:20" outlineLevel="4">
      <c r="A1095" s="981" t="s">
        <v>645</v>
      </c>
      <c r="B1095" s="981"/>
      <c r="C1095" s="981">
        <v>4</v>
      </c>
      <c r="D1095" s="982">
        <v>46093</v>
      </c>
      <c r="E1095" s="982">
        <v>46098</v>
      </c>
      <c r="F1095" s="982">
        <v>46093</v>
      </c>
      <c r="G1095" s="982">
        <v>46097</v>
      </c>
      <c r="H1095" s="982">
        <v>0</v>
      </c>
      <c r="I1095" s="981">
        <v>0</v>
      </c>
      <c r="J1095" s="981">
        <v>0</v>
      </c>
      <c r="K1095" s="984">
        <v>0</v>
      </c>
      <c r="L1095" s="984">
        <v>0</v>
      </c>
      <c r="M1095" s="981">
        <v>0</v>
      </c>
      <c r="N1095" s="981">
        <v>0</v>
      </c>
      <c r="O1095" s="981">
        <v>0</v>
      </c>
      <c r="P1095" s="981"/>
      <c r="Q1095" s="981">
        <v>1</v>
      </c>
      <c r="R1095" s="981">
        <v>1</v>
      </c>
      <c r="S1095" s="981">
        <v>0</v>
      </c>
      <c r="T1095" s="981">
        <v>0</v>
      </c>
    </row>
    <row r="1096" spans="1:20" outlineLevel="5">
      <c r="A1096" s="936" t="s">
        <v>1452</v>
      </c>
      <c r="B1096" s="936" t="s">
        <v>740</v>
      </c>
      <c r="C1096" s="936">
        <v>4</v>
      </c>
      <c r="D1096" s="937">
        <v>46093</v>
      </c>
      <c r="E1096" s="937">
        <v>46098</v>
      </c>
      <c r="F1096" s="937">
        <v>46093</v>
      </c>
      <c r="G1096" s="937">
        <v>46097</v>
      </c>
      <c r="H1096" s="937">
        <v>0</v>
      </c>
      <c r="I1096" s="936">
        <v>0</v>
      </c>
      <c r="J1096" s="936">
        <v>0</v>
      </c>
      <c r="K1096" s="939">
        <v>1</v>
      </c>
      <c r="L1096" s="939">
        <v>1</v>
      </c>
      <c r="M1096" s="936">
        <v>0</v>
      </c>
      <c r="N1096" s="936">
        <v>0</v>
      </c>
      <c r="O1096" s="936">
        <v>0</v>
      </c>
      <c r="P1096" s="936" t="s">
        <v>364</v>
      </c>
      <c r="Q1096" s="936">
        <v>1</v>
      </c>
      <c r="R1096" s="936">
        <v>1</v>
      </c>
      <c r="S1096" s="936">
        <v>0</v>
      </c>
      <c r="T1096" s="936">
        <v>0</v>
      </c>
    </row>
    <row r="1097" spans="1:20" outlineLevel="4">
      <c r="A1097" s="981" t="s">
        <v>741</v>
      </c>
      <c r="B1097" s="981"/>
      <c r="C1097" s="981">
        <v>4</v>
      </c>
      <c r="D1097" s="982">
        <v>46093</v>
      </c>
      <c r="E1097" s="982">
        <v>46098</v>
      </c>
      <c r="F1097" s="982">
        <v>46093</v>
      </c>
      <c r="G1097" s="982">
        <v>46097</v>
      </c>
      <c r="H1097" s="982">
        <v>0</v>
      </c>
      <c r="I1097" s="981">
        <v>0</v>
      </c>
      <c r="J1097" s="981">
        <v>0</v>
      </c>
      <c r="K1097" s="984">
        <v>0</v>
      </c>
      <c r="L1097" s="984">
        <v>0</v>
      </c>
      <c r="M1097" s="981">
        <v>0</v>
      </c>
      <c r="N1097" s="981">
        <v>0</v>
      </c>
      <c r="O1097" s="981">
        <v>0</v>
      </c>
      <c r="P1097" s="981"/>
      <c r="Q1097" s="981">
        <v>1</v>
      </c>
      <c r="R1097" s="981">
        <v>1</v>
      </c>
      <c r="S1097" s="981">
        <v>0</v>
      </c>
      <c r="T1097" s="981">
        <v>0</v>
      </c>
    </row>
    <row r="1098" spans="1:20" outlineLevel="5">
      <c r="A1098" s="936" t="s">
        <v>1453</v>
      </c>
      <c r="B1098" s="936" t="s">
        <v>743</v>
      </c>
      <c r="C1098" s="936">
        <v>4</v>
      </c>
      <c r="D1098" s="937">
        <v>46093</v>
      </c>
      <c r="E1098" s="937">
        <v>46098</v>
      </c>
      <c r="F1098" s="937">
        <v>46093</v>
      </c>
      <c r="G1098" s="937">
        <v>46097</v>
      </c>
      <c r="H1098" s="938">
        <v>0</v>
      </c>
      <c r="I1098" s="938">
        <v>0</v>
      </c>
      <c r="J1098" s="938">
        <v>0</v>
      </c>
      <c r="K1098" s="940">
        <v>1</v>
      </c>
      <c r="L1098" s="940">
        <v>1</v>
      </c>
      <c r="M1098" s="938">
        <v>0</v>
      </c>
      <c r="N1098" s="936">
        <v>0</v>
      </c>
      <c r="O1098" s="936">
        <v>0</v>
      </c>
      <c r="P1098" s="938" t="s">
        <v>364</v>
      </c>
      <c r="Q1098" s="936">
        <v>1</v>
      </c>
      <c r="R1098" s="936">
        <v>1</v>
      </c>
      <c r="S1098" s="936">
        <v>0</v>
      </c>
      <c r="T1098" s="936">
        <v>0</v>
      </c>
    </row>
    <row r="1099" spans="1:20" outlineLevel="2">
      <c r="A1099" s="959" t="s">
        <v>744</v>
      </c>
      <c r="B1099" s="959"/>
      <c r="C1099" s="959">
        <v>115</v>
      </c>
      <c r="D1099" s="960">
        <v>46074</v>
      </c>
      <c r="E1099" s="960">
        <v>46217</v>
      </c>
      <c r="F1099" s="960">
        <v>46074</v>
      </c>
      <c r="G1099" s="960">
        <v>46282</v>
      </c>
      <c r="H1099" s="961">
        <v>204439.56</v>
      </c>
      <c r="I1099" s="961">
        <v>204439.56</v>
      </c>
      <c r="J1099" s="961">
        <v>204439.56</v>
      </c>
      <c r="K1099" s="962">
        <v>1</v>
      </c>
      <c r="L1099" s="962">
        <v>1</v>
      </c>
      <c r="M1099" s="961">
        <v>0</v>
      </c>
      <c r="N1099" s="959">
        <v>0</v>
      </c>
      <c r="O1099" s="959">
        <v>0</v>
      </c>
      <c r="P1099" s="961"/>
      <c r="Q1099" s="959">
        <v>67</v>
      </c>
      <c r="R1099" s="959">
        <v>67</v>
      </c>
      <c r="S1099" s="959">
        <v>0</v>
      </c>
      <c r="T1099" s="959">
        <v>0</v>
      </c>
    </row>
    <row r="1100" spans="1:20" outlineLevel="3">
      <c r="A1100" s="967" t="s">
        <v>608</v>
      </c>
      <c r="B1100" s="967"/>
      <c r="C1100" s="967">
        <v>112</v>
      </c>
      <c r="D1100" s="968">
        <v>46078</v>
      </c>
      <c r="E1100" s="968">
        <v>46217</v>
      </c>
      <c r="F1100" s="968">
        <v>46078</v>
      </c>
      <c r="G1100" s="968">
        <v>46282</v>
      </c>
      <c r="H1100" s="969">
        <v>111065.49</v>
      </c>
      <c r="I1100" s="969">
        <v>111065.49</v>
      </c>
      <c r="J1100" s="969">
        <v>111065.49</v>
      </c>
      <c r="K1100" s="971">
        <v>1</v>
      </c>
      <c r="L1100" s="971">
        <v>1</v>
      </c>
      <c r="M1100" s="969">
        <v>0</v>
      </c>
      <c r="N1100" s="967">
        <v>0</v>
      </c>
      <c r="O1100" s="967">
        <v>0</v>
      </c>
      <c r="P1100" s="969"/>
      <c r="Q1100" s="967">
        <v>28</v>
      </c>
      <c r="R1100" s="967">
        <v>28</v>
      </c>
      <c r="S1100" s="967">
        <v>0</v>
      </c>
      <c r="T1100" s="967">
        <v>0</v>
      </c>
    </row>
    <row r="1101" spans="1:20" outlineLevel="4">
      <c r="A1101" s="981" t="s">
        <v>609</v>
      </c>
      <c r="B1101" s="981"/>
      <c r="C1101" s="981">
        <v>57</v>
      </c>
      <c r="D1101" s="982">
        <v>46078</v>
      </c>
      <c r="E1101" s="982">
        <v>46148</v>
      </c>
      <c r="F1101" s="982">
        <v>46078</v>
      </c>
      <c r="G1101" s="982">
        <v>46148</v>
      </c>
      <c r="H1101" s="983">
        <v>26079.63</v>
      </c>
      <c r="I1101" s="983">
        <v>26079.63</v>
      </c>
      <c r="J1101" s="983">
        <v>26079.63</v>
      </c>
      <c r="K1101" s="984">
        <v>1</v>
      </c>
      <c r="L1101" s="984">
        <v>1</v>
      </c>
      <c r="M1101" s="983">
        <v>0</v>
      </c>
      <c r="N1101" s="981">
        <v>0</v>
      </c>
      <c r="O1101" s="981">
        <v>0</v>
      </c>
      <c r="P1101" s="983"/>
      <c r="Q1101" s="981">
        <v>3</v>
      </c>
      <c r="R1101" s="981">
        <v>3</v>
      </c>
      <c r="S1101" s="981">
        <v>0</v>
      </c>
      <c r="T1101" s="981">
        <v>0</v>
      </c>
    </row>
    <row r="1102" spans="1:20" outlineLevel="5">
      <c r="A1102" s="936" t="s">
        <v>1455</v>
      </c>
      <c r="B1102" s="936" t="s">
        <v>613</v>
      </c>
      <c r="C1102" s="936">
        <v>57</v>
      </c>
      <c r="D1102" s="937">
        <v>46078</v>
      </c>
      <c r="E1102" s="937">
        <v>46148</v>
      </c>
      <c r="F1102" s="937">
        <v>46078</v>
      </c>
      <c r="G1102" s="937">
        <v>46148</v>
      </c>
      <c r="H1102" s="938">
        <v>6327.69</v>
      </c>
      <c r="I1102" s="938">
        <v>6327.69</v>
      </c>
      <c r="J1102" s="938">
        <v>6327.69</v>
      </c>
      <c r="K1102" s="939">
        <v>1</v>
      </c>
      <c r="L1102" s="939">
        <v>1</v>
      </c>
      <c r="M1102" s="938">
        <v>0</v>
      </c>
      <c r="N1102" s="936">
        <v>0</v>
      </c>
      <c r="O1102" s="936">
        <v>0</v>
      </c>
      <c r="P1102" s="938" t="s">
        <v>364</v>
      </c>
      <c r="Q1102" s="936">
        <v>1</v>
      </c>
      <c r="R1102" s="936">
        <v>1</v>
      </c>
      <c r="S1102" s="936">
        <v>0</v>
      </c>
      <c r="T1102" s="936">
        <v>0</v>
      </c>
    </row>
    <row r="1103" spans="1:20" outlineLevel="5">
      <c r="A1103" s="936" t="s">
        <v>1456</v>
      </c>
      <c r="B1103" s="936" t="s">
        <v>615</v>
      </c>
      <c r="C1103" s="936">
        <v>51</v>
      </c>
      <c r="D1103" s="937">
        <v>46085</v>
      </c>
      <c r="E1103" s="937">
        <v>46148</v>
      </c>
      <c r="F1103" s="937">
        <v>46085</v>
      </c>
      <c r="G1103" s="937">
        <v>46148</v>
      </c>
      <c r="H1103" s="938">
        <v>3290.94</v>
      </c>
      <c r="I1103" s="938">
        <v>3290.94</v>
      </c>
      <c r="J1103" s="938">
        <v>3290.94</v>
      </c>
      <c r="K1103" s="939">
        <v>1</v>
      </c>
      <c r="L1103" s="939">
        <v>1</v>
      </c>
      <c r="M1103" s="938">
        <v>0</v>
      </c>
      <c r="N1103" s="936">
        <v>0</v>
      </c>
      <c r="O1103" s="936">
        <v>0</v>
      </c>
      <c r="P1103" s="938" t="s">
        <v>364</v>
      </c>
      <c r="Q1103" s="936">
        <v>1</v>
      </c>
      <c r="R1103" s="936">
        <v>1</v>
      </c>
      <c r="S1103" s="936">
        <v>0</v>
      </c>
      <c r="T1103" s="936">
        <v>0</v>
      </c>
    </row>
    <row r="1104" spans="1:20" outlineLevel="5">
      <c r="A1104" s="1000" t="s">
        <v>1454</v>
      </c>
      <c r="B1104" s="1000" t="s">
        <v>611</v>
      </c>
      <c r="C1104" s="1000">
        <v>41</v>
      </c>
      <c r="D1104" s="1001">
        <v>46097</v>
      </c>
      <c r="E1104" s="1001">
        <v>46148</v>
      </c>
      <c r="F1104" s="1001">
        <v>46097</v>
      </c>
      <c r="G1104" s="1001">
        <v>46148</v>
      </c>
      <c r="H1104" s="1002">
        <v>16461</v>
      </c>
      <c r="I1104" s="1002">
        <v>16461</v>
      </c>
      <c r="J1104" s="1002">
        <v>16461</v>
      </c>
      <c r="K1104" s="1004">
        <v>1</v>
      </c>
      <c r="L1104" s="1004">
        <v>1</v>
      </c>
      <c r="M1104" s="1002">
        <v>0</v>
      </c>
      <c r="N1104" s="1000">
        <v>0</v>
      </c>
      <c r="O1104" s="1000">
        <v>0</v>
      </c>
      <c r="P1104" s="1002" t="s">
        <v>364</v>
      </c>
      <c r="Q1104" s="1000">
        <v>1</v>
      </c>
      <c r="R1104" s="1000">
        <v>1</v>
      </c>
      <c r="S1104" s="1000">
        <v>0</v>
      </c>
      <c r="T1104" s="1000">
        <v>0</v>
      </c>
    </row>
    <row r="1105" spans="1:20" outlineLevel="4">
      <c r="A1105" s="981" t="s">
        <v>616</v>
      </c>
      <c r="B1105" s="981"/>
      <c r="C1105" s="981">
        <v>43</v>
      </c>
      <c r="D1105" s="982">
        <v>46095</v>
      </c>
      <c r="E1105" s="982">
        <v>46148</v>
      </c>
      <c r="F1105" s="982">
        <v>46095</v>
      </c>
      <c r="G1105" s="982">
        <v>46148</v>
      </c>
      <c r="H1105" s="983">
        <v>38839.5</v>
      </c>
      <c r="I1105" s="983">
        <v>38839.5</v>
      </c>
      <c r="J1105" s="983">
        <v>38839.5</v>
      </c>
      <c r="K1105" s="984">
        <v>1</v>
      </c>
      <c r="L1105" s="984">
        <v>1</v>
      </c>
      <c r="M1105" s="983">
        <v>0</v>
      </c>
      <c r="N1105" s="981">
        <v>0</v>
      </c>
      <c r="O1105" s="981">
        <v>0</v>
      </c>
      <c r="P1105" s="983"/>
      <c r="Q1105" s="981">
        <v>2</v>
      </c>
      <c r="R1105" s="981">
        <v>2</v>
      </c>
      <c r="S1105" s="981">
        <v>0</v>
      </c>
      <c r="T1105" s="981">
        <v>0</v>
      </c>
    </row>
    <row r="1106" spans="1:20" outlineLevel="5">
      <c r="A1106" s="936" t="s">
        <v>1458</v>
      </c>
      <c r="B1106" s="936" t="s">
        <v>624</v>
      </c>
      <c r="C1106" s="936">
        <v>43</v>
      </c>
      <c r="D1106" s="937">
        <v>46095</v>
      </c>
      <c r="E1106" s="937">
        <v>46148</v>
      </c>
      <c r="F1106" s="937">
        <v>46095</v>
      </c>
      <c r="G1106" s="937">
        <v>46148</v>
      </c>
      <c r="H1106" s="938">
        <v>24570</v>
      </c>
      <c r="I1106" s="938">
        <v>24570</v>
      </c>
      <c r="J1106" s="938">
        <v>24570</v>
      </c>
      <c r="K1106" s="939">
        <v>1</v>
      </c>
      <c r="L1106" s="939">
        <v>1</v>
      </c>
      <c r="M1106" s="938">
        <v>0</v>
      </c>
      <c r="N1106" s="936">
        <v>0</v>
      </c>
      <c r="O1106" s="936">
        <v>0</v>
      </c>
      <c r="P1106" s="938" t="s">
        <v>364</v>
      </c>
      <c r="Q1106" s="936">
        <v>1</v>
      </c>
      <c r="R1106" s="936">
        <v>1</v>
      </c>
      <c r="S1106" s="936">
        <v>0</v>
      </c>
      <c r="T1106" s="936">
        <v>0</v>
      </c>
    </row>
    <row r="1107" spans="1:20" outlineLevel="5">
      <c r="A1107" s="1000" t="s">
        <v>1457</v>
      </c>
      <c r="B1107" s="1000" t="s">
        <v>618</v>
      </c>
      <c r="C1107" s="1000">
        <v>42</v>
      </c>
      <c r="D1107" s="1001">
        <v>46096</v>
      </c>
      <c r="E1107" s="1001">
        <v>46148</v>
      </c>
      <c r="F1107" s="1001">
        <v>46096</v>
      </c>
      <c r="G1107" s="1001">
        <v>46148</v>
      </c>
      <c r="H1107" s="1002">
        <v>14269.5</v>
      </c>
      <c r="I1107" s="1002">
        <v>14269.5</v>
      </c>
      <c r="J1107" s="1002">
        <v>14269.5</v>
      </c>
      <c r="K1107" s="1004">
        <v>1</v>
      </c>
      <c r="L1107" s="1004">
        <v>1</v>
      </c>
      <c r="M1107" s="1002">
        <v>0</v>
      </c>
      <c r="N1107" s="1000">
        <v>0</v>
      </c>
      <c r="O1107" s="1000">
        <v>0</v>
      </c>
      <c r="P1107" s="1002" t="s">
        <v>364</v>
      </c>
      <c r="Q1107" s="1000">
        <v>1</v>
      </c>
      <c r="R1107" s="1000">
        <v>1</v>
      </c>
      <c r="S1107" s="1000">
        <v>0</v>
      </c>
      <c r="T1107" s="1000">
        <v>0</v>
      </c>
    </row>
    <row r="1108" spans="1:20" outlineLevel="4">
      <c r="A1108" s="981" t="s">
        <v>627</v>
      </c>
      <c r="B1108" s="981"/>
      <c r="C1108" s="981">
        <v>45</v>
      </c>
      <c r="D1108" s="982">
        <v>46092</v>
      </c>
      <c r="E1108" s="982">
        <v>46148</v>
      </c>
      <c r="F1108" s="982">
        <v>46092</v>
      </c>
      <c r="G1108" s="982">
        <v>46148</v>
      </c>
      <c r="H1108" s="983">
        <v>1417.5</v>
      </c>
      <c r="I1108" s="983">
        <v>1417.5</v>
      </c>
      <c r="J1108" s="983">
        <v>1417.5</v>
      </c>
      <c r="K1108" s="984">
        <v>1</v>
      </c>
      <c r="L1108" s="984">
        <v>1</v>
      </c>
      <c r="M1108" s="983">
        <v>0</v>
      </c>
      <c r="N1108" s="981">
        <v>0</v>
      </c>
      <c r="O1108" s="981">
        <v>0</v>
      </c>
      <c r="P1108" s="983"/>
      <c r="Q1108" s="981">
        <v>1</v>
      </c>
      <c r="R1108" s="981">
        <v>1</v>
      </c>
      <c r="S1108" s="981">
        <v>0</v>
      </c>
      <c r="T1108" s="981">
        <v>0</v>
      </c>
    </row>
    <row r="1109" spans="1:20" outlineLevel="5">
      <c r="A1109" s="936" t="s">
        <v>1459</v>
      </c>
      <c r="B1109" s="936" t="s">
        <v>629</v>
      </c>
      <c r="C1109" s="936">
        <v>45</v>
      </c>
      <c r="D1109" s="937">
        <v>46092</v>
      </c>
      <c r="E1109" s="937">
        <v>46148</v>
      </c>
      <c r="F1109" s="937">
        <v>46092</v>
      </c>
      <c r="G1109" s="937">
        <v>46148</v>
      </c>
      <c r="H1109" s="938">
        <v>1417.5</v>
      </c>
      <c r="I1109" s="938">
        <v>1417.5</v>
      </c>
      <c r="J1109" s="938">
        <v>1417.5</v>
      </c>
      <c r="K1109" s="939">
        <v>1</v>
      </c>
      <c r="L1109" s="939">
        <v>1</v>
      </c>
      <c r="M1109" s="936">
        <v>0</v>
      </c>
      <c r="N1109" s="936">
        <v>0</v>
      </c>
      <c r="O1109" s="936">
        <v>0</v>
      </c>
      <c r="P1109" s="936" t="s">
        <v>364</v>
      </c>
      <c r="Q1109" s="936">
        <v>1</v>
      </c>
      <c r="R1109" s="936">
        <v>1</v>
      </c>
      <c r="S1109" s="936">
        <v>0</v>
      </c>
      <c r="T1109" s="936">
        <v>0</v>
      </c>
    </row>
    <row r="1110" spans="1:20" outlineLevel="4">
      <c r="A1110" s="981" t="s">
        <v>630</v>
      </c>
      <c r="B1110" s="981"/>
      <c r="C1110" s="981">
        <v>42</v>
      </c>
      <c r="D1110" s="982">
        <v>46096</v>
      </c>
      <c r="E1110" s="982">
        <v>46148</v>
      </c>
      <c r="F1110" s="982">
        <v>46096</v>
      </c>
      <c r="G1110" s="982">
        <v>46148</v>
      </c>
      <c r="H1110" s="982">
        <v>889.23</v>
      </c>
      <c r="I1110" s="981">
        <v>889.23</v>
      </c>
      <c r="J1110" s="981">
        <v>889.23</v>
      </c>
      <c r="K1110" s="984">
        <v>1</v>
      </c>
      <c r="L1110" s="984">
        <v>1</v>
      </c>
      <c r="M1110" s="981">
        <v>0</v>
      </c>
      <c r="N1110" s="981">
        <v>0</v>
      </c>
      <c r="O1110" s="981">
        <v>0</v>
      </c>
      <c r="P1110" s="981"/>
      <c r="Q1110" s="981">
        <v>2</v>
      </c>
      <c r="R1110" s="981">
        <v>2</v>
      </c>
      <c r="S1110" s="981">
        <v>0</v>
      </c>
      <c r="T1110" s="981">
        <v>0</v>
      </c>
    </row>
    <row r="1111" spans="1:20" outlineLevel="5">
      <c r="A1111" s="936" t="s">
        <v>1460</v>
      </c>
      <c r="B1111" s="936" t="s">
        <v>632</v>
      </c>
      <c r="C1111" s="936">
        <v>42</v>
      </c>
      <c r="D1111" s="937">
        <v>46096</v>
      </c>
      <c r="E1111" s="937">
        <v>46148</v>
      </c>
      <c r="F1111" s="937">
        <v>46096</v>
      </c>
      <c r="G1111" s="937">
        <v>46148</v>
      </c>
      <c r="H1111" s="937">
        <v>127.53</v>
      </c>
      <c r="I1111" s="936">
        <v>127.53</v>
      </c>
      <c r="J1111" s="936">
        <v>127.53</v>
      </c>
      <c r="K1111" s="939">
        <v>1</v>
      </c>
      <c r="L1111" s="939">
        <v>1</v>
      </c>
      <c r="M1111" s="936">
        <v>0</v>
      </c>
      <c r="N1111" s="936">
        <v>0</v>
      </c>
      <c r="O1111" s="936">
        <v>0</v>
      </c>
      <c r="P1111" s="936" t="s">
        <v>364</v>
      </c>
      <c r="Q1111" s="936">
        <v>1</v>
      </c>
      <c r="R1111" s="936">
        <v>1</v>
      </c>
      <c r="S1111" s="936">
        <v>0</v>
      </c>
      <c r="T1111" s="936">
        <v>0</v>
      </c>
    </row>
    <row r="1112" spans="1:20" outlineLevel="5">
      <c r="A1112" s="1000" t="s">
        <v>1461</v>
      </c>
      <c r="B1112" s="1000" t="s">
        <v>634</v>
      </c>
      <c r="C1112" s="1000">
        <v>42</v>
      </c>
      <c r="D1112" s="1001">
        <v>46096</v>
      </c>
      <c r="E1112" s="1001">
        <v>46148</v>
      </c>
      <c r="F1112" s="1001">
        <v>46096</v>
      </c>
      <c r="G1112" s="1001">
        <v>46148</v>
      </c>
      <c r="H1112" s="1002">
        <v>761.7</v>
      </c>
      <c r="I1112" s="1002">
        <v>761.7</v>
      </c>
      <c r="J1112" s="1002">
        <v>761.7</v>
      </c>
      <c r="K1112" s="1004">
        <v>1</v>
      </c>
      <c r="L1112" s="1004">
        <v>1</v>
      </c>
      <c r="M1112" s="1002">
        <v>0</v>
      </c>
      <c r="N1112" s="1000">
        <v>0</v>
      </c>
      <c r="O1112" s="1000">
        <v>0</v>
      </c>
      <c r="P1112" s="1002" t="s">
        <v>364</v>
      </c>
      <c r="Q1112" s="1000">
        <v>1</v>
      </c>
      <c r="R1112" s="1000">
        <v>1</v>
      </c>
      <c r="S1112" s="1000">
        <v>0</v>
      </c>
      <c r="T1112" s="1000">
        <v>0</v>
      </c>
    </row>
    <row r="1113" spans="1:20" outlineLevel="4">
      <c r="A1113" s="981" t="s">
        <v>635</v>
      </c>
      <c r="B1113" s="981"/>
      <c r="C1113" s="981">
        <v>41</v>
      </c>
      <c r="D1113" s="982">
        <v>46097</v>
      </c>
      <c r="E1113" s="982">
        <v>46148</v>
      </c>
      <c r="F1113" s="982">
        <v>46097</v>
      </c>
      <c r="G1113" s="982">
        <v>46148</v>
      </c>
      <c r="H1113" s="983">
        <v>3553.95</v>
      </c>
      <c r="I1113" s="983">
        <v>3553.95</v>
      </c>
      <c r="J1113" s="983">
        <v>3553.95</v>
      </c>
      <c r="K1113" s="984">
        <v>1</v>
      </c>
      <c r="L1113" s="984">
        <v>1</v>
      </c>
      <c r="M1113" s="983">
        <v>0</v>
      </c>
      <c r="N1113" s="981">
        <v>0</v>
      </c>
      <c r="O1113" s="981">
        <v>0</v>
      </c>
      <c r="P1113" s="983"/>
      <c r="Q1113" s="981">
        <v>2</v>
      </c>
      <c r="R1113" s="981">
        <v>2</v>
      </c>
      <c r="S1113" s="981">
        <v>0</v>
      </c>
      <c r="T1113" s="981">
        <v>0</v>
      </c>
    </row>
    <row r="1114" spans="1:20" outlineLevel="5">
      <c r="A1114" s="936" t="s">
        <v>1462</v>
      </c>
      <c r="B1114" s="936" t="s">
        <v>637</v>
      </c>
      <c r="C1114" s="936">
        <v>41</v>
      </c>
      <c r="D1114" s="937">
        <v>46097</v>
      </c>
      <c r="E1114" s="937">
        <v>46148</v>
      </c>
      <c r="F1114" s="937">
        <v>46097</v>
      </c>
      <c r="G1114" s="937">
        <v>46148</v>
      </c>
      <c r="H1114" s="938">
        <v>1818.3</v>
      </c>
      <c r="I1114" s="938">
        <v>1818.3</v>
      </c>
      <c r="J1114" s="938">
        <v>1818.3</v>
      </c>
      <c r="K1114" s="939">
        <v>1</v>
      </c>
      <c r="L1114" s="939">
        <v>1</v>
      </c>
      <c r="M1114" s="938">
        <v>0</v>
      </c>
      <c r="N1114" s="936">
        <v>0</v>
      </c>
      <c r="O1114" s="936">
        <v>0</v>
      </c>
      <c r="P1114" s="938" t="s">
        <v>364</v>
      </c>
      <c r="Q1114" s="936">
        <v>1</v>
      </c>
      <c r="R1114" s="936">
        <v>1</v>
      </c>
      <c r="S1114" s="936">
        <v>0</v>
      </c>
      <c r="T1114" s="936">
        <v>0</v>
      </c>
    </row>
    <row r="1115" spans="1:20" outlineLevel="5">
      <c r="A1115" s="1000" t="s">
        <v>1463</v>
      </c>
      <c r="B1115" s="1000" t="s">
        <v>639</v>
      </c>
      <c r="C1115" s="1000">
        <v>38</v>
      </c>
      <c r="D1115" s="1001">
        <v>46105</v>
      </c>
      <c r="E1115" s="1001">
        <v>46148</v>
      </c>
      <c r="F1115" s="1001">
        <v>46105</v>
      </c>
      <c r="G1115" s="1001">
        <v>46148</v>
      </c>
      <c r="H1115" s="1002">
        <v>1735.65</v>
      </c>
      <c r="I1115" s="1002">
        <v>1735.65</v>
      </c>
      <c r="J1115" s="1002">
        <v>1735.65</v>
      </c>
      <c r="K1115" s="1004">
        <v>1</v>
      </c>
      <c r="L1115" s="1004">
        <v>1</v>
      </c>
      <c r="M1115" s="1002">
        <v>0</v>
      </c>
      <c r="N1115" s="1000">
        <v>0</v>
      </c>
      <c r="O1115" s="1000">
        <v>0</v>
      </c>
      <c r="P1115" s="1002" t="s">
        <v>364</v>
      </c>
      <c r="Q1115" s="1000">
        <v>1</v>
      </c>
      <c r="R1115" s="1000">
        <v>1</v>
      </c>
      <c r="S1115" s="1000">
        <v>0</v>
      </c>
      <c r="T1115" s="1000">
        <v>0</v>
      </c>
    </row>
    <row r="1116" spans="1:20" outlineLevel="4">
      <c r="A1116" s="981" t="s">
        <v>640</v>
      </c>
      <c r="B1116" s="981"/>
      <c r="C1116" s="981">
        <v>55</v>
      </c>
      <c r="D1116" s="982">
        <v>46081</v>
      </c>
      <c r="E1116" s="982">
        <v>46148</v>
      </c>
      <c r="F1116" s="982">
        <v>46081</v>
      </c>
      <c r="G1116" s="982">
        <v>46148</v>
      </c>
      <c r="H1116" s="983">
        <v>12818.25</v>
      </c>
      <c r="I1116" s="983">
        <v>12818.25</v>
      </c>
      <c r="J1116" s="983">
        <v>12818.25</v>
      </c>
      <c r="K1116" s="984">
        <v>1</v>
      </c>
      <c r="L1116" s="984">
        <v>1</v>
      </c>
      <c r="M1116" s="983">
        <v>0</v>
      </c>
      <c r="N1116" s="981">
        <v>0</v>
      </c>
      <c r="O1116" s="981">
        <v>0</v>
      </c>
      <c r="P1116" s="983"/>
      <c r="Q1116" s="981">
        <v>2</v>
      </c>
      <c r="R1116" s="981">
        <v>2</v>
      </c>
      <c r="S1116" s="981">
        <v>0</v>
      </c>
      <c r="T1116" s="981">
        <v>0</v>
      </c>
    </row>
    <row r="1117" spans="1:20" outlineLevel="5">
      <c r="A1117" s="936" t="s">
        <v>1464</v>
      </c>
      <c r="B1117" s="936" t="s">
        <v>642</v>
      </c>
      <c r="C1117" s="936">
        <v>55</v>
      </c>
      <c r="D1117" s="937">
        <v>46081</v>
      </c>
      <c r="E1117" s="937">
        <v>46148</v>
      </c>
      <c r="F1117" s="937">
        <v>46081</v>
      </c>
      <c r="G1117" s="937">
        <v>46148</v>
      </c>
      <c r="H1117" s="938">
        <v>8272.5</v>
      </c>
      <c r="I1117" s="938">
        <v>8272.5</v>
      </c>
      <c r="J1117" s="938">
        <v>8272.5</v>
      </c>
      <c r="K1117" s="939">
        <v>1</v>
      </c>
      <c r="L1117" s="939">
        <v>1</v>
      </c>
      <c r="M1117" s="938">
        <v>0</v>
      </c>
      <c r="N1117" s="936">
        <v>0</v>
      </c>
      <c r="O1117" s="936">
        <v>0</v>
      </c>
      <c r="P1117" s="938" t="s">
        <v>364</v>
      </c>
      <c r="Q1117" s="936">
        <v>1</v>
      </c>
      <c r="R1117" s="936">
        <v>1</v>
      </c>
      <c r="S1117" s="936">
        <v>0</v>
      </c>
      <c r="T1117" s="936">
        <v>0</v>
      </c>
    </row>
    <row r="1118" spans="1:20" outlineLevel="5">
      <c r="A1118" s="1000" t="s">
        <v>1465</v>
      </c>
      <c r="B1118" s="1000" t="s">
        <v>644</v>
      </c>
      <c r="C1118" s="1000">
        <v>55</v>
      </c>
      <c r="D1118" s="1001">
        <v>46081</v>
      </c>
      <c r="E1118" s="1001">
        <v>46148</v>
      </c>
      <c r="F1118" s="1001">
        <v>46081</v>
      </c>
      <c r="G1118" s="1001">
        <v>46148</v>
      </c>
      <c r="H1118" s="1002">
        <v>4545.75</v>
      </c>
      <c r="I1118" s="1002">
        <v>4545.75</v>
      </c>
      <c r="J1118" s="1002">
        <v>4545.75</v>
      </c>
      <c r="K1118" s="1003">
        <v>1</v>
      </c>
      <c r="L1118" s="1004">
        <v>1</v>
      </c>
      <c r="M1118" s="1002">
        <v>0</v>
      </c>
      <c r="N1118" s="1000">
        <v>0</v>
      </c>
      <c r="O1118" s="1000">
        <v>0</v>
      </c>
      <c r="P1118" s="1002" t="s">
        <v>364</v>
      </c>
      <c r="Q1118" s="1000">
        <v>1</v>
      </c>
      <c r="R1118" s="1000">
        <v>1</v>
      </c>
      <c r="S1118" s="1000">
        <v>0</v>
      </c>
      <c r="T1118" s="1000">
        <v>0</v>
      </c>
    </row>
    <row r="1119" spans="1:20" outlineLevel="4">
      <c r="A1119" s="981" t="s">
        <v>645</v>
      </c>
      <c r="B1119" s="981"/>
      <c r="C1119" s="981">
        <v>51</v>
      </c>
      <c r="D1119" s="982">
        <v>46154</v>
      </c>
      <c r="E1119" s="982">
        <v>46217</v>
      </c>
      <c r="F1119" s="982">
        <v>46154</v>
      </c>
      <c r="G1119" s="982">
        <v>46282</v>
      </c>
      <c r="H1119" s="983">
        <v>27467.43</v>
      </c>
      <c r="I1119" s="983">
        <v>27467.43</v>
      </c>
      <c r="J1119" s="983">
        <v>27467.43</v>
      </c>
      <c r="K1119" s="984">
        <v>1</v>
      </c>
      <c r="L1119" s="984">
        <v>1</v>
      </c>
      <c r="M1119" s="981">
        <v>0</v>
      </c>
      <c r="N1119" s="981">
        <v>0</v>
      </c>
      <c r="O1119" s="981">
        <v>0</v>
      </c>
      <c r="P1119" s="981"/>
      <c r="Q1119" s="981">
        <v>16</v>
      </c>
      <c r="R1119" s="981">
        <v>16</v>
      </c>
      <c r="S1119" s="981">
        <v>0</v>
      </c>
      <c r="T1119" s="981">
        <v>0</v>
      </c>
    </row>
    <row r="1120" spans="1:20" outlineLevel="5">
      <c r="A1120" s="936" t="s">
        <v>1466</v>
      </c>
      <c r="B1120" s="936" t="s">
        <v>3064</v>
      </c>
      <c r="C1120" s="936">
        <v>34</v>
      </c>
      <c r="D1120" s="937">
        <v>46154</v>
      </c>
      <c r="E1120" s="937">
        <v>46197</v>
      </c>
      <c r="F1120" s="937">
        <v>46154</v>
      </c>
      <c r="G1120" s="937">
        <v>46197</v>
      </c>
      <c r="H1120" s="937">
        <v>347.13</v>
      </c>
      <c r="I1120" s="936">
        <v>347.13</v>
      </c>
      <c r="J1120" s="937">
        <v>347.13</v>
      </c>
      <c r="K1120" s="939">
        <v>1</v>
      </c>
      <c r="L1120" s="939">
        <v>1</v>
      </c>
      <c r="M1120" s="936">
        <v>0</v>
      </c>
      <c r="N1120" s="936">
        <v>0</v>
      </c>
      <c r="O1120" s="936">
        <v>0</v>
      </c>
      <c r="P1120" s="936" t="s">
        <v>364</v>
      </c>
      <c r="Q1120" s="936">
        <v>1</v>
      </c>
      <c r="R1120" s="936">
        <v>1</v>
      </c>
      <c r="S1120" s="936">
        <v>0</v>
      </c>
      <c r="T1120" s="936">
        <v>0</v>
      </c>
    </row>
    <row r="1121" spans="1:20" outlineLevel="5">
      <c r="A1121" s="936" t="s">
        <v>1467</v>
      </c>
      <c r="B1121" s="936" t="s">
        <v>3067</v>
      </c>
      <c r="C1121" s="936">
        <v>34</v>
      </c>
      <c r="D1121" s="937">
        <v>46154</v>
      </c>
      <c r="E1121" s="937">
        <v>46197</v>
      </c>
      <c r="F1121" s="937">
        <v>46154</v>
      </c>
      <c r="G1121" s="937">
        <v>46197</v>
      </c>
      <c r="H1121" s="937">
        <v>277.7</v>
      </c>
      <c r="I1121" s="936">
        <v>277.7</v>
      </c>
      <c r="J1121" s="936">
        <v>277.7</v>
      </c>
      <c r="K1121" s="939">
        <v>1</v>
      </c>
      <c r="L1121" s="939">
        <v>1</v>
      </c>
      <c r="M1121" s="936">
        <v>0</v>
      </c>
      <c r="N1121" s="936">
        <v>0</v>
      </c>
      <c r="O1121" s="936">
        <v>0</v>
      </c>
      <c r="P1121" s="936" t="s">
        <v>364</v>
      </c>
      <c r="Q1121" s="936">
        <v>1</v>
      </c>
      <c r="R1121" s="936">
        <v>1</v>
      </c>
      <c r="S1121" s="936">
        <v>0</v>
      </c>
      <c r="T1121" s="936">
        <v>0</v>
      </c>
    </row>
    <row r="1122" spans="1:20" outlineLevel="5">
      <c r="A1122" s="936" t="s">
        <v>1468</v>
      </c>
      <c r="B1122" s="936" t="s">
        <v>3070</v>
      </c>
      <c r="C1122" s="936">
        <v>34</v>
      </c>
      <c r="D1122" s="937">
        <v>46154</v>
      </c>
      <c r="E1122" s="937">
        <v>46197</v>
      </c>
      <c r="F1122" s="937">
        <v>46154</v>
      </c>
      <c r="G1122" s="937">
        <v>46197</v>
      </c>
      <c r="H1122" s="937">
        <v>14891.18</v>
      </c>
      <c r="I1122" s="936">
        <v>14891.18</v>
      </c>
      <c r="J1122" s="937">
        <v>14891.18</v>
      </c>
      <c r="K1122" s="939">
        <v>1</v>
      </c>
      <c r="L1122" s="939">
        <v>1</v>
      </c>
      <c r="M1122" s="936">
        <v>0</v>
      </c>
      <c r="N1122" s="936">
        <v>0</v>
      </c>
      <c r="O1122" s="936">
        <v>0</v>
      </c>
      <c r="P1122" s="936" t="s">
        <v>364</v>
      </c>
      <c r="Q1122" s="936">
        <v>1</v>
      </c>
      <c r="R1122" s="936">
        <v>1</v>
      </c>
      <c r="S1122" s="936">
        <v>0</v>
      </c>
      <c r="T1122" s="936">
        <v>0</v>
      </c>
    </row>
    <row r="1123" spans="1:20" outlineLevel="5">
      <c r="A1123" s="936" t="s">
        <v>1469</v>
      </c>
      <c r="B1123" s="936" t="s">
        <v>3073</v>
      </c>
      <c r="C1123" s="936">
        <v>34</v>
      </c>
      <c r="D1123" s="937">
        <v>46154</v>
      </c>
      <c r="E1123" s="937">
        <v>46197</v>
      </c>
      <c r="F1123" s="937">
        <v>46154</v>
      </c>
      <c r="G1123" s="937">
        <v>46197</v>
      </c>
      <c r="H1123" s="938">
        <v>897.98</v>
      </c>
      <c r="I1123" s="938">
        <v>897.98</v>
      </c>
      <c r="J1123" s="938">
        <v>897.98</v>
      </c>
      <c r="K1123" s="939">
        <v>1</v>
      </c>
      <c r="L1123" s="939">
        <v>1</v>
      </c>
      <c r="M1123" s="938">
        <v>0</v>
      </c>
      <c r="N1123" s="936">
        <v>0</v>
      </c>
      <c r="O1123" s="936">
        <v>0</v>
      </c>
      <c r="P1123" s="938" t="s">
        <v>364</v>
      </c>
      <c r="Q1123" s="936">
        <v>1</v>
      </c>
      <c r="R1123" s="936">
        <v>1</v>
      </c>
      <c r="S1123" s="936">
        <v>0</v>
      </c>
      <c r="T1123" s="936">
        <v>0</v>
      </c>
    </row>
    <row r="1124" spans="1:20" outlineLevel="5">
      <c r="A1124" s="936" t="s">
        <v>1470</v>
      </c>
      <c r="B1124" s="936" t="s">
        <v>3076</v>
      </c>
      <c r="C1124" s="936">
        <v>34</v>
      </c>
      <c r="D1124" s="937">
        <v>46154</v>
      </c>
      <c r="E1124" s="937">
        <v>46197</v>
      </c>
      <c r="F1124" s="937">
        <v>46154</v>
      </c>
      <c r="G1124" s="937">
        <v>46197</v>
      </c>
      <c r="H1124" s="938">
        <v>702.93</v>
      </c>
      <c r="I1124" s="936">
        <v>702.93</v>
      </c>
      <c r="J1124" s="938">
        <v>702.93</v>
      </c>
      <c r="K1124" s="939">
        <v>1</v>
      </c>
      <c r="L1124" s="939">
        <v>1</v>
      </c>
      <c r="M1124" s="938">
        <v>0</v>
      </c>
      <c r="N1124" s="936">
        <v>0</v>
      </c>
      <c r="O1124" s="936">
        <v>0</v>
      </c>
      <c r="P1124" s="938" t="s">
        <v>364</v>
      </c>
      <c r="Q1124" s="936">
        <v>1</v>
      </c>
      <c r="R1124" s="936">
        <v>1</v>
      </c>
      <c r="S1124" s="936">
        <v>0</v>
      </c>
      <c r="T1124" s="936">
        <v>0</v>
      </c>
    </row>
    <row r="1125" spans="1:20" outlineLevel="5">
      <c r="A1125" s="936" t="s">
        <v>1471</v>
      </c>
      <c r="B1125" s="936" t="s">
        <v>3079</v>
      </c>
      <c r="C1125" s="936">
        <v>34</v>
      </c>
      <c r="D1125" s="937">
        <v>46154</v>
      </c>
      <c r="E1125" s="937">
        <v>46197</v>
      </c>
      <c r="F1125" s="937">
        <v>46154</v>
      </c>
      <c r="G1125" s="937">
        <v>46197</v>
      </c>
      <c r="H1125" s="938">
        <v>685.57</v>
      </c>
      <c r="I1125" s="938">
        <v>685.57</v>
      </c>
      <c r="J1125" s="938">
        <v>685.57</v>
      </c>
      <c r="K1125" s="939">
        <v>1</v>
      </c>
      <c r="L1125" s="939">
        <v>1</v>
      </c>
      <c r="M1125" s="936">
        <v>0</v>
      </c>
      <c r="N1125" s="936">
        <v>0</v>
      </c>
      <c r="O1125" s="936">
        <v>0</v>
      </c>
      <c r="P1125" s="936" t="s">
        <v>364</v>
      </c>
      <c r="Q1125" s="936">
        <v>1</v>
      </c>
      <c r="R1125" s="936">
        <v>1</v>
      </c>
      <c r="S1125" s="936">
        <v>0</v>
      </c>
      <c r="T1125" s="936">
        <v>0</v>
      </c>
    </row>
    <row r="1126" spans="1:20" outlineLevel="5">
      <c r="A1126" s="936" t="s">
        <v>1472</v>
      </c>
      <c r="B1126" s="936" t="s">
        <v>3082</v>
      </c>
      <c r="C1126" s="936">
        <v>34</v>
      </c>
      <c r="D1126" s="937">
        <v>46154</v>
      </c>
      <c r="E1126" s="937">
        <v>46197</v>
      </c>
      <c r="F1126" s="937">
        <v>46154</v>
      </c>
      <c r="G1126" s="937">
        <v>46197</v>
      </c>
      <c r="H1126" s="938">
        <v>867.93</v>
      </c>
      <c r="I1126" s="938">
        <v>867.93</v>
      </c>
      <c r="J1126" s="938">
        <v>867.93</v>
      </c>
      <c r="K1126" s="939">
        <v>1</v>
      </c>
      <c r="L1126" s="939">
        <v>1</v>
      </c>
      <c r="M1126" s="936">
        <v>0</v>
      </c>
      <c r="N1126" s="936">
        <v>0</v>
      </c>
      <c r="O1126" s="936">
        <v>0</v>
      </c>
      <c r="P1126" s="936" t="s">
        <v>364</v>
      </c>
      <c r="Q1126" s="936">
        <v>1</v>
      </c>
      <c r="R1126" s="936">
        <v>1</v>
      </c>
      <c r="S1126" s="936">
        <v>0</v>
      </c>
      <c r="T1126" s="936">
        <v>0</v>
      </c>
    </row>
    <row r="1127" spans="1:20" outlineLevel="5">
      <c r="A1127" s="936" t="s">
        <v>1473</v>
      </c>
      <c r="B1127" s="936" t="s">
        <v>3085</v>
      </c>
      <c r="C1127" s="936">
        <v>34</v>
      </c>
      <c r="D1127" s="937">
        <v>46154</v>
      </c>
      <c r="E1127" s="937">
        <v>46197</v>
      </c>
      <c r="F1127" s="937">
        <v>46154</v>
      </c>
      <c r="G1127" s="937">
        <v>46197</v>
      </c>
      <c r="H1127" s="937">
        <v>556.77</v>
      </c>
      <c r="I1127" s="936">
        <v>556.77</v>
      </c>
      <c r="J1127" s="936">
        <v>556.77</v>
      </c>
      <c r="K1127" s="939">
        <v>1</v>
      </c>
      <c r="L1127" s="939">
        <v>1</v>
      </c>
      <c r="M1127" s="936">
        <v>0</v>
      </c>
      <c r="N1127" s="936">
        <v>0</v>
      </c>
      <c r="O1127" s="936">
        <v>0</v>
      </c>
      <c r="P1127" s="936" t="s">
        <v>364</v>
      </c>
      <c r="Q1127" s="936">
        <v>1</v>
      </c>
      <c r="R1127" s="936">
        <v>1</v>
      </c>
      <c r="S1127" s="936">
        <v>0</v>
      </c>
      <c r="T1127" s="936">
        <v>0</v>
      </c>
    </row>
    <row r="1128" spans="1:20" outlineLevel="5">
      <c r="A1128" s="936" t="s">
        <v>3273</v>
      </c>
      <c r="B1128" s="936" t="s">
        <v>3066</v>
      </c>
      <c r="C1128" s="936">
        <v>10</v>
      </c>
      <c r="D1128" s="937">
        <v>46198</v>
      </c>
      <c r="E1128" s="937">
        <v>46209</v>
      </c>
      <c r="F1128" s="937">
        <v>46233</v>
      </c>
      <c r="G1128" s="937">
        <v>46282</v>
      </c>
      <c r="H1128" s="937">
        <v>148.77000000000001</v>
      </c>
      <c r="I1128" s="937">
        <v>148.77000000000001</v>
      </c>
      <c r="J1128" s="937">
        <v>148.77000000000001</v>
      </c>
      <c r="K1128" s="939">
        <v>1</v>
      </c>
      <c r="L1128" s="939">
        <v>1</v>
      </c>
      <c r="M1128" s="936">
        <v>0</v>
      </c>
      <c r="N1128" s="936">
        <v>0</v>
      </c>
      <c r="O1128" s="936">
        <v>0</v>
      </c>
      <c r="P1128" s="936" t="s">
        <v>364</v>
      </c>
      <c r="Q1128" s="936">
        <v>1</v>
      </c>
      <c r="R1128" s="936">
        <v>1</v>
      </c>
      <c r="S1128" s="936">
        <v>0</v>
      </c>
      <c r="T1128" s="936">
        <v>0</v>
      </c>
    </row>
    <row r="1129" spans="1:20" outlineLevel="5">
      <c r="A1129" s="936" t="s">
        <v>3274</v>
      </c>
      <c r="B1129" s="936" t="s">
        <v>3069</v>
      </c>
      <c r="C1129" s="936">
        <v>10</v>
      </c>
      <c r="D1129" s="937">
        <v>46198</v>
      </c>
      <c r="E1129" s="937">
        <v>46209</v>
      </c>
      <c r="F1129" s="937">
        <v>46233</v>
      </c>
      <c r="G1129" s="937">
        <v>46282</v>
      </c>
      <c r="H1129" s="938">
        <v>119.02</v>
      </c>
      <c r="I1129" s="938">
        <v>119.02</v>
      </c>
      <c r="J1129" s="938">
        <v>119.02</v>
      </c>
      <c r="K1129" s="939">
        <v>1</v>
      </c>
      <c r="L1129" s="939">
        <v>1</v>
      </c>
      <c r="M1129" s="936">
        <v>0</v>
      </c>
      <c r="N1129" s="936">
        <v>0</v>
      </c>
      <c r="O1129" s="936">
        <v>0</v>
      </c>
      <c r="P1129" s="936" t="s">
        <v>364</v>
      </c>
      <c r="Q1129" s="936">
        <v>1</v>
      </c>
      <c r="R1129" s="936">
        <v>1</v>
      </c>
      <c r="S1129" s="936">
        <v>0</v>
      </c>
      <c r="T1129" s="936">
        <v>0</v>
      </c>
    </row>
    <row r="1130" spans="1:20" outlineLevel="5">
      <c r="A1130" s="936" t="s">
        <v>3275</v>
      </c>
      <c r="B1130" s="936" t="s">
        <v>3072</v>
      </c>
      <c r="C1130" s="936">
        <v>10</v>
      </c>
      <c r="D1130" s="937">
        <v>46198</v>
      </c>
      <c r="E1130" s="937">
        <v>46209</v>
      </c>
      <c r="F1130" s="937">
        <v>46233</v>
      </c>
      <c r="G1130" s="937">
        <v>46282</v>
      </c>
      <c r="H1130" s="937">
        <v>6381.94</v>
      </c>
      <c r="I1130" s="937">
        <v>6381.94</v>
      </c>
      <c r="J1130" s="937">
        <v>6381.94</v>
      </c>
      <c r="K1130" s="939">
        <v>1</v>
      </c>
      <c r="L1130" s="939">
        <v>1</v>
      </c>
      <c r="M1130" s="936">
        <v>0</v>
      </c>
      <c r="N1130" s="936">
        <v>0</v>
      </c>
      <c r="O1130" s="936">
        <v>0</v>
      </c>
      <c r="P1130" s="936" t="s">
        <v>364</v>
      </c>
      <c r="Q1130" s="936">
        <v>1</v>
      </c>
      <c r="R1130" s="936">
        <v>1</v>
      </c>
      <c r="S1130" s="936">
        <v>0</v>
      </c>
      <c r="T1130" s="936">
        <v>0</v>
      </c>
    </row>
    <row r="1131" spans="1:20" outlineLevel="5">
      <c r="A1131" s="936" t="s">
        <v>3276</v>
      </c>
      <c r="B1131" s="936" t="s">
        <v>3075</v>
      </c>
      <c r="C1131" s="936">
        <v>10</v>
      </c>
      <c r="D1131" s="937">
        <v>46198</v>
      </c>
      <c r="E1131" s="937">
        <v>46209</v>
      </c>
      <c r="F1131" s="937">
        <v>46226</v>
      </c>
      <c r="G1131" s="937">
        <v>46226</v>
      </c>
      <c r="H1131" s="937">
        <v>384.85</v>
      </c>
      <c r="I1131" s="936">
        <v>384.85</v>
      </c>
      <c r="J1131" s="936">
        <v>384.85</v>
      </c>
      <c r="K1131" s="939">
        <v>1</v>
      </c>
      <c r="L1131" s="939">
        <v>1</v>
      </c>
      <c r="M1131" s="936">
        <v>0</v>
      </c>
      <c r="N1131" s="936">
        <v>0</v>
      </c>
      <c r="O1131" s="936">
        <v>0</v>
      </c>
      <c r="P1131" s="936" t="s">
        <v>364</v>
      </c>
      <c r="Q1131" s="936">
        <v>1</v>
      </c>
      <c r="R1131" s="936">
        <v>1</v>
      </c>
      <c r="S1131" s="936">
        <v>0</v>
      </c>
      <c r="T1131" s="936">
        <v>0</v>
      </c>
    </row>
    <row r="1132" spans="1:20" outlineLevel="5">
      <c r="A1132" s="936" t="s">
        <v>3278</v>
      </c>
      <c r="B1132" s="936" t="s">
        <v>3081</v>
      </c>
      <c r="C1132" s="936">
        <v>10</v>
      </c>
      <c r="D1132" s="937">
        <v>46198</v>
      </c>
      <c r="E1132" s="937">
        <v>46209</v>
      </c>
      <c r="F1132" s="937">
        <v>46261</v>
      </c>
      <c r="G1132" s="937">
        <v>46282</v>
      </c>
      <c r="H1132" s="937">
        <v>293.81</v>
      </c>
      <c r="I1132" s="937">
        <v>293.81</v>
      </c>
      <c r="J1132" s="937">
        <v>293.81</v>
      </c>
      <c r="K1132" s="939">
        <v>1</v>
      </c>
      <c r="L1132" s="939">
        <v>1</v>
      </c>
      <c r="M1132" s="936">
        <v>0</v>
      </c>
      <c r="N1132" s="936">
        <v>0</v>
      </c>
      <c r="O1132" s="936">
        <v>0</v>
      </c>
      <c r="P1132" s="936" t="s">
        <v>364</v>
      </c>
      <c r="Q1132" s="936">
        <v>1</v>
      </c>
      <c r="R1132" s="936">
        <v>1</v>
      </c>
      <c r="S1132" s="936">
        <v>0</v>
      </c>
      <c r="T1132" s="936">
        <v>0</v>
      </c>
    </row>
    <row r="1133" spans="1:20" outlineLevel="5">
      <c r="A1133" s="936" t="s">
        <v>3279</v>
      </c>
      <c r="B1133" s="936" t="s">
        <v>3084</v>
      </c>
      <c r="C1133" s="936">
        <v>10</v>
      </c>
      <c r="D1133" s="937">
        <v>46198</v>
      </c>
      <c r="E1133" s="937">
        <v>46209</v>
      </c>
      <c r="F1133" s="937">
        <v>46261</v>
      </c>
      <c r="G1133" s="937">
        <v>46282</v>
      </c>
      <c r="H1133" s="938">
        <v>371.97</v>
      </c>
      <c r="I1133" s="936">
        <v>371.97</v>
      </c>
      <c r="J1133" s="938">
        <v>371.97</v>
      </c>
      <c r="K1133" s="939">
        <v>1</v>
      </c>
      <c r="L1133" s="939">
        <v>1</v>
      </c>
      <c r="M1133" s="936">
        <v>0</v>
      </c>
      <c r="N1133" s="936">
        <v>0</v>
      </c>
      <c r="O1133" s="936">
        <v>0</v>
      </c>
      <c r="P1133" s="936" t="s">
        <v>364</v>
      </c>
      <c r="Q1133" s="936">
        <v>1</v>
      </c>
      <c r="R1133" s="936">
        <v>1</v>
      </c>
      <c r="S1133" s="936">
        <v>0</v>
      </c>
      <c r="T1133" s="936">
        <v>0</v>
      </c>
    </row>
    <row r="1134" spans="1:20" outlineLevel="5">
      <c r="A1134" s="936" t="s">
        <v>3280</v>
      </c>
      <c r="B1134" s="936" t="s">
        <v>3087</v>
      </c>
      <c r="C1134" s="936">
        <v>10</v>
      </c>
      <c r="D1134" s="937">
        <v>46198</v>
      </c>
      <c r="E1134" s="937">
        <v>46209</v>
      </c>
      <c r="F1134" s="937">
        <v>46261</v>
      </c>
      <c r="G1134" s="937">
        <v>46282</v>
      </c>
      <c r="H1134" s="937">
        <v>238.62</v>
      </c>
      <c r="I1134" s="937">
        <v>238.62</v>
      </c>
      <c r="J1134" s="937">
        <v>238.62</v>
      </c>
      <c r="K1134" s="939">
        <v>1</v>
      </c>
      <c r="L1134" s="939">
        <v>1</v>
      </c>
      <c r="M1134" s="936">
        <v>0</v>
      </c>
      <c r="N1134" s="936">
        <v>0</v>
      </c>
      <c r="O1134" s="936">
        <v>0</v>
      </c>
      <c r="P1134" s="936" t="s">
        <v>364</v>
      </c>
      <c r="Q1134" s="936">
        <v>1</v>
      </c>
      <c r="R1134" s="936">
        <v>1</v>
      </c>
      <c r="S1134" s="936">
        <v>0</v>
      </c>
      <c r="T1134" s="936">
        <v>0</v>
      </c>
    </row>
    <row r="1135" spans="1:20" outlineLevel="5">
      <c r="A1135" s="1000" t="s">
        <v>3277</v>
      </c>
      <c r="B1135" s="1000" t="s">
        <v>3078</v>
      </c>
      <c r="C1135" s="1000">
        <v>10</v>
      </c>
      <c r="D1135" s="1001">
        <v>46207</v>
      </c>
      <c r="E1135" s="1001">
        <v>46217</v>
      </c>
      <c r="F1135" s="1001">
        <v>46261</v>
      </c>
      <c r="G1135" s="1001">
        <v>46282</v>
      </c>
      <c r="H1135" s="1002">
        <v>301.26</v>
      </c>
      <c r="I1135" s="1002">
        <v>301.26</v>
      </c>
      <c r="J1135" s="1002">
        <v>301.26</v>
      </c>
      <c r="K1135" s="1004">
        <v>1</v>
      </c>
      <c r="L1135" s="1004">
        <v>1</v>
      </c>
      <c r="M1135" s="1002">
        <v>0</v>
      </c>
      <c r="N1135" s="1000">
        <v>0</v>
      </c>
      <c r="O1135" s="1000">
        <v>0</v>
      </c>
      <c r="P1135" s="1002" t="s">
        <v>364</v>
      </c>
      <c r="Q1135" s="1000">
        <v>1</v>
      </c>
      <c r="R1135" s="1000">
        <v>1</v>
      </c>
      <c r="S1135" s="1000">
        <v>0</v>
      </c>
      <c r="T1135" s="1000">
        <v>0</v>
      </c>
    </row>
    <row r="1136" spans="1:20" outlineLevel="3">
      <c r="A1136" s="967" t="s">
        <v>662</v>
      </c>
      <c r="B1136" s="967"/>
      <c r="C1136" s="967">
        <v>25</v>
      </c>
      <c r="D1136" s="968">
        <v>46074</v>
      </c>
      <c r="E1136" s="968">
        <v>46107</v>
      </c>
      <c r="F1136" s="968">
        <v>46074</v>
      </c>
      <c r="G1136" s="968">
        <v>46107</v>
      </c>
      <c r="H1136" s="969">
        <v>93374.07</v>
      </c>
      <c r="I1136" s="969">
        <v>93374.07</v>
      </c>
      <c r="J1136" s="969">
        <v>93374.07</v>
      </c>
      <c r="K1136" s="971">
        <v>1</v>
      </c>
      <c r="L1136" s="971">
        <v>1</v>
      </c>
      <c r="M1136" s="969">
        <v>0</v>
      </c>
      <c r="N1136" s="967">
        <v>0</v>
      </c>
      <c r="O1136" s="967">
        <v>0</v>
      </c>
      <c r="P1136" s="969"/>
      <c r="Q1136" s="967">
        <v>39</v>
      </c>
      <c r="R1136" s="967">
        <v>39</v>
      </c>
      <c r="S1136" s="967">
        <v>0</v>
      </c>
      <c r="T1136" s="967">
        <v>0</v>
      </c>
    </row>
    <row r="1137" spans="1:20" outlineLevel="4">
      <c r="A1137" s="981" t="s">
        <v>609</v>
      </c>
      <c r="B1137" s="981"/>
      <c r="C1137" s="981">
        <v>25</v>
      </c>
      <c r="D1137" s="982">
        <v>46074</v>
      </c>
      <c r="E1137" s="982">
        <v>46107</v>
      </c>
      <c r="F1137" s="982">
        <v>46074</v>
      </c>
      <c r="G1137" s="982">
        <v>46107</v>
      </c>
      <c r="H1137" s="983">
        <v>72133.440000000002</v>
      </c>
      <c r="I1137" s="983">
        <v>72133.440000000002</v>
      </c>
      <c r="J1137" s="983">
        <v>72133.440000000002</v>
      </c>
      <c r="K1137" s="984">
        <v>1</v>
      </c>
      <c r="L1137" s="984">
        <v>1</v>
      </c>
      <c r="M1137" s="983">
        <v>0</v>
      </c>
      <c r="N1137" s="981">
        <v>0</v>
      </c>
      <c r="O1137" s="981">
        <v>0</v>
      </c>
      <c r="P1137" s="983"/>
      <c r="Q1137" s="981">
        <v>8</v>
      </c>
      <c r="R1137" s="981">
        <v>8</v>
      </c>
      <c r="S1137" s="981">
        <v>0</v>
      </c>
      <c r="T1137" s="981">
        <v>0</v>
      </c>
    </row>
    <row r="1138" spans="1:20" outlineLevel="5">
      <c r="A1138" s="936" t="s">
        <v>1474</v>
      </c>
      <c r="B1138" s="936" t="s">
        <v>664</v>
      </c>
      <c r="C1138" s="936">
        <v>25</v>
      </c>
      <c r="D1138" s="937">
        <v>46074</v>
      </c>
      <c r="E1138" s="937">
        <v>46107</v>
      </c>
      <c r="F1138" s="937">
        <v>46074</v>
      </c>
      <c r="G1138" s="937">
        <v>46107</v>
      </c>
      <c r="H1138" s="938">
        <v>19575</v>
      </c>
      <c r="I1138" s="938">
        <v>19575</v>
      </c>
      <c r="J1138" s="938">
        <v>19575</v>
      </c>
      <c r="K1138" s="939">
        <v>1</v>
      </c>
      <c r="L1138" s="939">
        <v>1</v>
      </c>
      <c r="M1138" s="938">
        <v>0</v>
      </c>
      <c r="N1138" s="936">
        <v>0</v>
      </c>
      <c r="O1138" s="936">
        <v>0</v>
      </c>
      <c r="P1138" s="938" t="s">
        <v>364</v>
      </c>
      <c r="Q1138" s="936">
        <v>1</v>
      </c>
      <c r="R1138" s="936">
        <v>1</v>
      </c>
      <c r="S1138" s="936">
        <v>0</v>
      </c>
      <c r="T1138" s="936">
        <v>0</v>
      </c>
    </row>
    <row r="1139" spans="1:20" outlineLevel="5">
      <c r="A1139" s="936" t="s">
        <v>1476</v>
      </c>
      <c r="B1139" s="936" t="s">
        <v>668</v>
      </c>
      <c r="C1139" s="936">
        <v>22</v>
      </c>
      <c r="D1139" s="937">
        <v>46078</v>
      </c>
      <c r="E1139" s="937">
        <v>46107</v>
      </c>
      <c r="F1139" s="937">
        <v>46078</v>
      </c>
      <c r="G1139" s="937">
        <v>46107</v>
      </c>
      <c r="H1139" s="938">
        <v>3120</v>
      </c>
      <c r="I1139" s="938">
        <v>3120</v>
      </c>
      <c r="J1139" s="938">
        <v>3120</v>
      </c>
      <c r="K1139" s="939">
        <v>1</v>
      </c>
      <c r="L1139" s="939">
        <v>1</v>
      </c>
      <c r="M1139" s="938">
        <v>0</v>
      </c>
      <c r="N1139" s="936">
        <v>0</v>
      </c>
      <c r="O1139" s="936">
        <v>0</v>
      </c>
      <c r="P1139" s="938" t="s">
        <v>364</v>
      </c>
      <c r="Q1139" s="936">
        <v>1</v>
      </c>
      <c r="R1139" s="936">
        <v>1</v>
      </c>
      <c r="S1139" s="936">
        <v>0</v>
      </c>
      <c r="T1139" s="936">
        <v>0</v>
      </c>
    </row>
    <row r="1140" spans="1:20" outlineLevel="5">
      <c r="A1140" s="936" t="s">
        <v>1479</v>
      </c>
      <c r="B1140" s="936" t="s">
        <v>674</v>
      </c>
      <c r="C1140" s="936">
        <v>10</v>
      </c>
      <c r="D1140" s="937">
        <v>46092</v>
      </c>
      <c r="E1140" s="937">
        <v>46107</v>
      </c>
      <c r="F1140" s="937">
        <v>46092</v>
      </c>
      <c r="G1140" s="937">
        <v>46107</v>
      </c>
      <c r="H1140" s="938">
        <v>198.36</v>
      </c>
      <c r="I1140" s="938">
        <v>198.36</v>
      </c>
      <c r="J1140" s="938">
        <v>198.36</v>
      </c>
      <c r="K1140" s="939">
        <v>1</v>
      </c>
      <c r="L1140" s="939">
        <v>1</v>
      </c>
      <c r="M1140" s="938">
        <v>0</v>
      </c>
      <c r="N1140" s="936">
        <v>0</v>
      </c>
      <c r="O1140" s="936">
        <v>0</v>
      </c>
      <c r="P1140" s="938" t="s">
        <v>364</v>
      </c>
      <c r="Q1140" s="936">
        <v>1</v>
      </c>
      <c r="R1140" s="936">
        <v>1</v>
      </c>
      <c r="S1140" s="936">
        <v>0</v>
      </c>
      <c r="T1140" s="936">
        <v>0</v>
      </c>
    </row>
    <row r="1141" spans="1:20" outlineLevel="5">
      <c r="A1141" s="936" t="s">
        <v>1480</v>
      </c>
      <c r="B1141" s="936" t="s">
        <v>676</v>
      </c>
      <c r="C1141" s="936">
        <v>7</v>
      </c>
      <c r="D1141" s="937">
        <v>46096</v>
      </c>
      <c r="E1141" s="937">
        <v>46107</v>
      </c>
      <c r="F1141" s="937">
        <v>46096</v>
      </c>
      <c r="G1141" s="937">
        <v>46107</v>
      </c>
      <c r="H1141" s="937">
        <v>4831.95</v>
      </c>
      <c r="I1141" s="936">
        <v>4831.95</v>
      </c>
      <c r="J1141" s="936">
        <v>4831.95</v>
      </c>
      <c r="K1141" s="939">
        <v>1</v>
      </c>
      <c r="L1141" s="939">
        <v>1</v>
      </c>
      <c r="M1141" s="936">
        <v>0</v>
      </c>
      <c r="N1141" s="936">
        <v>0</v>
      </c>
      <c r="O1141" s="936">
        <v>0</v>
      </c>
      <c r="P1141" s="936" t="s">
        <v>364</v>
      </c>
      <c r="Q1141" s="936">
        <v>1</v>
      </c>
      <c r="R1141" s="936">
        <v>1</v>
      </c>
      <c r="S1141" s="936">
        <v>0</v>
      </c>
      <c r="T1141" s="936">
        <v>0</v>
      </c>
    </row>
    <row r="1142" spans="1:20" outlineLevel="5">
      <c r="A1142" s="936" t="s">
        <v>1481</v>
      </c>
      <c r="B1142" s="936" t="s">
        <v>678</v>
      </c>
      <c r="C1142" s="936">
        <v>7</v>
      </c>
      <c r="D1142" s="937">
        <v>46096</v>
      </c>
      <c r="E1142" s="937">
        <v>46107</v>
      </c>
      <c r="F1142" s="937">
        <v>46096</v>
      </c>
      <c r="G1142" s="937">
        <v>46107</v>
      </c>
      <c r="H1142" s="938">
        <v>5460</v>
      </c>
      <c r="I1142" s="938">
        <v>5460</v>
      </c>
      <c r="J1142" s="938">
        <v>5460</v>
      </c>
      <c r="K1142" s="939">
        <v>1</v>
      </c>
      <c r="L1142" s="939">
        <v>1</v>
      </c>
      <c r="M1142" s="936">
        <v>0</v>
      </c>
      <c r="N1142" s="936">
        <v>0</v>
      </c>
      <c r="O1142" s="936">
        <v>0</v>
      </c>
      <c r="P1142" s="936" t="s">
        <v>364</v>
      </c>
      <c r="Q1142" s="936">
        <v>1</v>
      </c>
      <c r="R1142" s="936">
        <v>1</v>
      </c>
      <c r="S1142" s="936">
        <v>0</v>
      </c>
      <c r="T1142" s="936">
        <v>0</v>
      </c>
    </row>
    <row r="1143" spans="1:20" outlineLevel="5">
      <c r="A1143" s="936" t="s">
        <v>1475</v>
      </c>
      <c r="B1143" s="936" t="s">
        <v>666</v>
      </c>
      <c r="C1143" s="936">
        <v>2</v>
      </c>
      <c r="D1143" s="937">
        <v>46106</v>
      </c>
      <c r="E1143" s="937">
        <v>46107</v>
      </c>
      <c r="F1143" s="937">
        <v>46106</v>
      </c>
      <c r="G1143" s="937">
        <v>46107</v>
      </c>
      <c r="H1143" s="938">
        <v>17494.5</v>
      </c>
      <c r="I1143" s="938">
        <v>17494.5</v>
      </c>
      <c r="J1143" s="938">
        <v>17494.5</v>
      </c>
      <c r="K1143" s="939">
        <v>1</v>
      </c>
      <c r="L1143" s="939">
        <v>1</v>
      </c>
      <c r="M1143" s="938">
        <v>0</v>
      </c>
      <c r="N1143" s="936">
        <v>0</v>
      </c>
      <c r="O1143" s="936">
        <v>0</v>
      </c>
      <c r="P1143" s="938" t="s">
        <v>364</v>
      </c>
      <c r="Q1143" s="936">
        <v>1</v>
      </c>
      <c r="R1143" s="936">
        <v>1</v>
      </c>
      <c r="S1143" s="936">
        <v>0</v>
      </c>
      <c r="T1143" s="936">
        <v>0</v>
      </c>
    </row>
    <row r="1144" spans="1:20" outlineLevel="5">
      <c r="A1144" s="936" t="s">
        <v>1477</v>
      </c>
      <c r="B1144" s="936" t="s">
        <v>670</v>
      </c>
      <c r="C1144" s="936">
        <v>2</v>
      </c>
      <c r="D1144" s="937">
        <v>46106</v>
      </c>
      <c r="E1144" s="937">
        <v>46107</v>
      </c>
      <c r="F1144" s="937">
        <v>46106</v>
      </c>
      <c r="G1144" s="937">
        <v>46107</v>
      </c>
      <c r="H1144" s="938">
        <v>20928</v>
      </c>
      <c r="I1144" s="938">
        <v>20928</v>
      </c>
      <c r="J1144" s="938">
        <v>20928</v>
      </c>
      <c r="K1144" s="939">
        <v>1</v>
      </c>
      <c r="L1144" s="939">
        <v>1</v>
      </c>
      <c r="M1144" s="938">
        <v>0</v>
      </c>
      <c r="N1144" s="936">
        <v>0</v>
      </c>
      <c r="O1144" s="936">
        <v>0</v>
      </c>
      <c r="P1144" s="938" t="s">
        <v>364</v>
      </c>
      <c r="Q1144" s="936">
        <v>1</v>
      </c>
      <c r="R1144" s="936">
        <v>1</v>
      </c>
      <c r="S1144" s="936">
        <v>0</v>
      </c>
      <c r="T1144" s="936">
        <v>0</v>
      </c>
    </row>
    <row r="1145" spans="1:20" outlineLevel="5">
      <c r="A1145" s="1000" t="s">
        <v>1478</v>
      </c>
      <c r="B1145" s="1000" t="s">
        <v>672</v>
      </c>
      <c r="C1145" s="1000">
        <v>2</v>
      </c>
      <c r="D1145" s="1001">
        <v>46106</v>
      </c>
      <c r="E1145" s="1001">
        <v>46107</v>
      </c>
      <c r="F1145" s="1001">
        <v>46106</v>
      </c>
      <c r="G1145" s="1001">
        <v>46107</v>
      </c>
      <c r="H1145" s="1002">
        <v>525.63</v>
      </c>
      <c r="I1145" s="1002">
        <v>525.63</v>
      </c>
      <c r="J1145" s="1002">
        <v>525.63</v>
      </c>
      <c r="K1145" s="1004">
        <v>1</v>
      </c>
      <c r="L1145" s="1004">
        <v>1</v>
      </c>
      <c r="M1145" s="1002">
        <v>0</v>
      </c>
      <c r="N1145" s="1000">
        <v>0</v>
      </c>
      <c r="O1145" s="1000">
        <v>0</v>
      </c>
      <c r="P1145" s="1002" t="s">
        <v>364</v>
      </c>
      <c r="Q1145" s="1000">
        <v>1</v>
      </c>
      <c r="R1145" s="1000">
        <v>1</v>
      </c>
      <c r="S1145" s="1000">
        <v>0</v>
      </c>
      <c r="T1145" s="1000">
        <v>0</v>
      </c>
    </row>
    <row r="1146" spans="1:20" outlineLevel="4">
      <c r="A1146" s="981" t="s">
        <v>627</v>
      </c>
      <c r="B1146" s="981"/>
      <c r="C1146" s="981">
        <v>24</v>
      </c>
      <c r="D1146" s="982">
        <v>46076</v>
      </c>
      <c r="E1146" s="982">
        <v>46107</v>
      </c>
      <c r="F1146" s="982">
        <v>46076</v>
      </c>
      <c r="G1146" s="982">
        <v>46107</v>
      </c>
      <c r="H1146" s="983">
        <v>1609.47</v>
      </c>
      <c r="I1146" s="983">
        <v>1609.47</v>
      </c>
      <c r="J1146" s="983">
        <v>1609.47</v>
      </c>
      <c r="K1146" s="984">
        <v>1</v>
      </c>
      <c r="L1146" s="984">
        <v>1</v>
      </c>
      <c r="M1146" s="981">
        <v>0</v>
      </c>
      <c r="N1146" s="981">
        <v>0</v>
      </c>
      <c r="O1146" s="981">
        <v>0</v>
      </c>
      <c r="P1146" s="981"/>
      <c r="Q1146" s="981">
        <v>5</v>
      </c>
      <c r="R1146" s="981">
        <v>5</v>
      </c>
      <c r="S1146" s="981">
        <v>0</v>
      </c>
      <c r="T1146" s="981">
        <v>0</v>
      </c>
    </row>
    <row r="1147" spans="1:20" outlineLevel="5">
      <c r="A1147" s="936" t="s">
        <v>1482</v>
      </c>
      <c r="B1147" s="936" t="s">
        <v>680</v>
      </c>
      <c r="C1147" s="936">
        <v>14</v>
      </c>
      <c r="D1147" s="937">
        <v>46076</v>
      </c>
      <c r="E1147" s="937">
        <v>46091</v>
      </c>
      <c r="F1147" s="937">
        <v>46076</v>
      </c>
      <c r="G1147" s="937">
        <v>46091</v>
      </c>
      <c r="H1147" s="937">
        <v>476.82</v>
      </c>
      <c r="I1147" s="936">
        <v>476.82</v>
      </c>
      <c r="J1147" s="936">
        <v>476.82</v>
      </c>
      <c r="K1147" s="939">
        <v>1</v>
      </c>
      <c r="L1147" s="939">
        <v>1</v>
      </c>
      <c r="M1147" s="936">
        <v>0</v>
      </c>
      <c r="N1147" s="936">
        <v>0</v>
      </c>
      <c r="O1147" s="936">
        <v>0</v>
      </c>
      <c r="P1147" s="936" t="s">
        <v>364</v>
      </c>
      <c r="Q1147" s="936">
        <v>1</v>
      </c>
      <c r="R1147" s="936">
        <v>1</v>
      </c>
      <c r="S1147" s="936">
        <v>0</v>
      </c>
      <c r="T1147" s="936">
        <v>0</v>
      </c>
    </row>
    <row r="1148" spans="1:20" outlineLevel="5">
      <c r="A1148" s="936" t="s">
        <v>1483</v>
      </c>
      <c r="B1148" s="936" t="s">
        <v>682</v>
      </c>
      <c r="C1148" s="936">
        <v>9</v>
      </c>
      <c r="D1148" s="937">
        <v>46082</v>
      </c>
      <c r="E1148" s="937">
        <v>46091</v>
      </c>
      <c r="F1148" s="937">
        <v>46082</v>
      </c>
      <c r="G1148" s="937">
        <v>46091</v>
      </c>
      <c r="H1148" s="937">
        <v>518.85</v>
      </c>
      <c r="I1148" s="936">
        <v>518.85</v>
      </c>
      <c r="J1148" s="936">
        <v>518.85</v>
      </c>
      <c r="K1148" s="939">
        <v>1</v>
      </c>
      <c r="L1148" s="939">
        <v>1</v>
      </c>
      <c r="M1148" s="936">
        <v>0</v>
      </c>
      <c r="N1148" s="936">
        <v>0</v>
      </c>
      <c r="O1148" s="936">
        <v>0</v>
      </c>
      <c r="P1148" s="936" t="s">
        <v>364</v>
      </c>
      <c r="Q1148" s="936">
        <v>1</v>
      </c>
      <c r="R1148" s="936">
        <v>1</v>
      </c>
      <c r="S1148" s="936">
        <v>0</v>
      </c>
      <c r="T1148" s="936">
        <v>0</v>
      </c>
    </row>
    <row r="1149" spans="1:20" outlineLevel="5">
      <c r="A1149" s="936" t="s">
        <v>1485</v>
      </c>
      <c r="B1149" s="936" t="s">
        <v>686</v>
      </c>
      <c r="C1149" s="936">
        <v>15</v>
      </c>
      <c r="D1149" s="937">
        <v>46086</v>
      </c>
      <c r="E1149" s="937">
        <v>46107</v>
      </c>
      <c r="F1149" s="937">
        <v>46086</v>
      </c>
      <c r="G1149" s="937">
        <v>46107</v>
      </c>
      <c r="H1149" s="937">
        <v>124.2</v>
      </c>
      <c r="I1149" s="936">
        <v>124.2</v>
      </c>
      <c r="J1149" s="936">
        <v>124.2</v>
      </c>
      <c r="K1149" s="939">
        <v>1</v>
      </c>
      <c r="L1149" s="939">
        <v>1</v>
      </c>
      <c r="M1149" s="936">
        <v>0</v>
      </c>
      <c r="N1149" s="936">
        <v>0</v>
      </c>
      <c r="O1149" s="936">
        <v>0</v>
      </c>
      <c r="P1149" s="936" t="s">
        <v>364</v>
      </c>
      <c r="Q1149" s="936">
        <v>1</v>
      </c>
      <c r="R1149" s="936">
        <v>1</v>
      </c>
      <c r="S1149" s="936">
        <v>0</v>
      </c>
      <c r="T1149" s="936">
        <v>0</v>
      </c>
    </row>
    <row r="1150" spans="1:20" outlineLevel="5">
      <c r="A1150" s="936" t="s">
        <v>1486</v>
      </c>
      <c r="B1150" s="936" t="s">
        <v>688</v>
      </c>
      <c r="C1150" s="936">
        <v>15</v>
      </c>
      <c r="D1150" s="937">
        <v>46086</v>
      </c>
      <c r="E1150" s="937">
        <v>46107</v>
      </c>
      <c r="F1150" s="937">
        <v>46086</v>
      </c>
      <c r="G1150" s="937">
        <v>46107</v>
      </c>
      <c r="H1150" s="937">
        <v>372</v>
      </c>
      <c r="I1150" s="936">
        <v>372</v>
      </c>
      <c r="J1150" s="936">
        <v>372</v>
      </c>
      <c r="K1150" s="939">
        <v>1</v>
      </c>
      <c r="L1150" s="939">
        <v>1</v>
      </c>
      <c r="M1150" s="936">
        <v>0</v>
      </c>
      <c r="N1150" s="936">
        <v>0</v>
      </c>
      <c r="O1150" s="936">
        <v>0</v>
      </c>
      <c r="P1150" s="936" t="s">
        <v>364</v>
      </c>
      <c r="Q1150" s="936">
        <v>1</v>
      </c>
      <c r="R1150" s="936">
        <v>1</v>
      </c>
      <c r="S1150" s="936">
        <v>0</v>
      </c>
      <c r="T1150" s="936">
        <v>0</v>
      </c>
    </row>
    <row r="1151" spans="1:20" outlineLevel="5">
      <c r="A1151" s="1000" t="s">
        <v>1484</v>
      </c>
      <c r="B1151" s="1000" t="s">
        <v>684</v>
      </c>
      <c r="C1151" s="1000">
        <v>1</v>
      </c>
      <c r="D1151" s="1001">
        <v>46107</v>
      </c>
      <c r="E1151" s="1001">
        <v>46107</v>
      </c>
      <c r="F1151" s="1001">
        <v>46107</v>
      </c>
      <c r="G1151" s="1001">
        <v>46107</v>
      </c>
      <c r="H1151" s="1002">
        <v>117.6</v>
      </c>
      <c r="I1151" s="1002">
        <v>117.6</v>
      </c>
      <c r="J1151" s="1002">
        <v>117.6</v>
      </c>
      <c r="K1151" s="1004">
        <v>1</v>
      </c>
      <c r="L1151" s="1004">
        <v>1</v>
      </c>
      <c r="M1151" s="1002">
        <v>0</v>
      </c>
      <c r="N1151" s="1000">
        <v>0</v>
      </c>
      <c r="O1151" s="1000">
        <v>0</v>
      </c>
      <c r="P1151" s="1002" t="s">
        <v>364</v>
      </c>
      <c r="Q1151" s="1000">
        <v>1</v>
      </c>
      <c r="R1151" s="1000">
        <v>1</v>
      </c>
      <c r="S1151" s="1000">
        <v>0</v>
      </c>
      <c r="T1151" s="1000">
        <v>0</v>
      </c>
    </row>
    <row r="1152" spans="1:20" outlineLevel="4">
      <c r="A1152" s="981" t="s">
        <v>689</v>
      </c>
      <c r="B1152" s="981"/>
      <c r="C1152" s="981">
        <v>2</v>
      </c>
      <c r="D1152" s="982">
        <v>46096</v>
      </c>
      <c r="E1152" s="982">
        <v>46097</v>
      </c>
      <c r="F1152" s="982">
        <v>46096</v>
      </c>
      <c r="G1152" s="982">
        <v>46097</v>
      </c>
      <c r="H1152" s="983">
        <v>8114.01</v>
      </c>
      <c r="I1152" s="983">
        <v>8114.01</v>
      </c>
      <c r="J1152" s="983">
        <v>8114.01</v>
      </c>
      <c r="K1152" s="984">
        <v>1</v>
      </c>
      <c r="L1152" s="984">
        <v>1</v>
      </c>
      <c r="M1152" s="981">
        <v>0</v>
      </c>
      <c r="N1152" s="981">
        <v>0</v>
      </c>
      <c r="O1152" s="981">
        <v>0</v>
      </c>
      <c r="P1152" s="981"/>
      <c r="Q1152" s="981">
        <v>12</v>
      </c>
      <c r="R1152" s="981">
        <v>12</v>
      </c>
      <c r="S1152" s="981">
        <v>0</v>
      </c>
      <c r="T1152" s="981">
        <v>0</v>
      </c>
    </row>
    <row r="1153" spans="1:20" outlineLevel="5">
      <c r="A1153" s="936" t="s">
        <v>1487</v>
      </c>
      <c r="B1153" s="936" t="s">
        <v>691</v>
      </c>
      <c r="C1153" s="936">
        <v>2</v>
      </c>
      <c r="D1153" s="937">
        <v>46096</v>
      </c>
      <c r="E1153" s="937">
        <v>46097</v>
      </c>
      <c r="F1153" s="937">
        <v>46096</v>
      </c>
      <c r="G1153" s="937">
        <v>46097</v>
      </c>
      <c r="H1153" s="937">
        <v>571.95000000000005</v>
      </c>
      <c r="I1153" s="936">
        <v>571.95000000000005</v>
      </c>
      <c r="J1153" s="936">
        <v>571.95000000000005</v>
      </c>
      <c r="K1153" s="939">
        <v>1</v>
      </c>
      <c r="L1153" s="939">
        <v>1</v>
      </c>
      <c r="M1153" s="936">
        <v>0</v>
      </c>
      <c r="N1153" s="936">
        <v>0</v>
      </c>
      <c r="O1153" s="936">
        <v>0</v>
      </c>
      <c r="P1153" s="936" t="s">
        <v>364</v>
      </c>
      <c r="Q1153" s="936">
        <v>1</v>
      </c>
      <c r="R1153" s="936">
        <v>1</v>
      </c>
      <c r="S1153" s="936">
        <v>0</v>
      </c>
      <c r="T1153" s="936">
        <v>0</v>
      </c>
    </row>
    <row r="1154" spans="1:20" outlineLevel="5">
      <c r="A1154" s="936" t="s">
        <v>1491</v>
      </c>
      <c r="B1154" s="936" t="s">
        <v>699</v>
      </c>
      <c r="C1154" s="936">
        <v>2</v>
      </c>
      <c r="D1154" s="937">
        <v>46096</v>
      </c>
      <c r="E1154" s="937">
        <v>46097</v>
      </c>
      <c r="F1154" s="937">
        <v>46096</v>
      </c>
      <c r="G1154" s="937">
        <v>46097</v>
      </c>
      <c r="H1154" s="938">
        <v>535.5</v>
      </c>
      <c r="I1154" s="938">
        <v>535.5</v>
      </c>
      <c r="J1154" s="938">
        <v>535.5</v>
      </c>
      <c r="K1154" s="939">
        <v>1</v>
      </c>
      <c r="L1154" s="939">
        <v>1</v>
      </c>
      <c r="M1154" s="938">
        <v>0</v>
      </c>
      <c r="N1154" s="936">
        <v>0</v>
      </c>
      <c r="O1154" s="936">
        <v>0</v>
      </c>
      <c r="P1154" s="938" t="s">
        <v>364</v>
      </c>
      <c r="Q1154" s="936">
        <v>1</v>
      </c>
      <c r="R1154" s="936">
        <v>1</v>
      </c>
      <c r="S1154" s="936">
        <v>0</v>
      </c>
      <c r="T1154" s="936">
        <v>0</v>
      </c>
    </row>
    <row r="1155" spans="1:20" outlineLevel="5">
      <c r="A1155" s="936" t="s">
        <v>1492</v>
      </c>
      <c r="B1155" s="936" t="s">
        <v>701</v>
      </c>
      <c r="C1155" s="936">
        <v>2</v>
      </c>
      <c r="D1155" s="937">
        <v>46096</v>
      </c>
      <c r="E1155" s="937">
        <v>46097</v>
      </c>
      <c r="F1155" s="937">
        <v>46096</v>
      </c>
      <c r="G1155" s="937">
        <v>46097</v>
      </c>
      <c r="H1155" s="937">
        <v>111.18</v>
      </c>
      <c r="I1155" s="936">
        <v>111.18</v>
      </c>
      <c r="J1155" s="936">
        <v>111.18</v>
      </c>
      <c r="K1155" s="939">
        <v>1</v>
      </c>
      <c r="L1155" s="939">
        <v>1</v>
      </c>
      <c r="M1155" s="936">
        <v>0</v>
      </c>
      <c r="N1155" s="936">
        <v>0</v>
      </c>
      <c r="O1155" s="936">
        <v>0</v>
      </c>
      <c r="P1155" s="936" t="s">
        <v>364</v>
      </c>
      <c r="Q1155" s="936">
        <v>1</v>
      </c>
      <c r="R1155" s="936">
        <v>1</v>
      </c>
      <c r="S1155" s="936">
        <v>0</v>
      </c>
      <c r="T1155" s="936">
        <v>0</v>
      </c>
    </row>
    <row r="1156" spans="1:20" outlineLevel="5">
      <c r="A1156" s="936" t="s">
        <v>1493</v>
      </c>
      <c r="B1156" s="936" t="s">
        <v>703</v>
      </c>
      <c r="C1156" s="936">
        <v>2</v>
      </c>
      <c r="D1156" s="937">
        <v>46096</v>
      </c>
      <c r="E1156" s="937">
        <v>46097</v>
      </c>
      <c r="F1156" s="937">
        <v>46096</v>
      </c>
      <c r="G1156" s="937">
        <v>46097</v>
      </c>
      <c r="H1156" s="937">
        <v>221.37</v>
      </c>
      <c r="I1156" s="936">
        <v>221.37</v>
      </c>
      <c r="J1156" s="936">
        <v>221.37</v>
      </c>
      <c r="K1156" s="939">
        <v>1</v>
      </c>
      <c r="L1156" s="939">
        <v>1</v>
      </c>
      <c r="M1156" s="936">
        <v>0</v>
      </c>
      <c r="N1156" s="936">
        <v>0</v>
      </c>
      <c r="O1156" s="936">
        <v>0</v>
      </c>
      <c r="P1156" s="936" t="s">
        <v>364</v>
      </c>
      <c r="Q1156" s="936">
        <v>1</v>
      </c>
      <c r="R1156" s="936">
        <v>1</v>
      </c>
      <c r="S1156" s="936">
        <v>0</v>
      </c>
      <c r="T1156" s="936">
        <v>0</v>
      </c>
    </row>
    <row r="1157" spans="1:20" outlineLevel="5">
      <c r="A1157" s="936" t="s">
        <v>1494</v>
      </c>
      <c r="B1157" s="936" t="s">
        <v>705</v>
      </c>
      <c r="C1157" s="936">
        <v>2</v>
      </c>
      <c r="D1157" s="937">
        <v>46096</v>
      </c>
      <c r="E1157" s="937">
        <v>46097</v>
      </c>
      <c r="F1157" s="937">
        <v>46096</v>
      </c>
      <c r="G1157" s="937">
        <v>46097</v>
      </c>
      <c r="H1157" s="938">
        <v>147.9</v>
      </c>
      <c r="I1157" s="938">
        <v>147.9</v>
      </c>
      <c r="J1157" s="938">
        <v>147.9</v>
      </c>
      <c r="K1157" s="939">
        <v>1</v>
      </c>
      <c r="L1157" s="939">
        <v>1</v>
      </c>
      <c r="M1157" s="936">
        <v>0</v>
      </c>
      <c r="N1157" s="936">
        <v>0</v>
      </c>
      <c r="O1157" s="936">
        <v>0</v>
      </c>
      <c r="P1157" s="936" t="s">
        <v>364</v>
      </c>
      <c r="Q1157" s="936">
        <v>1</v>
      </c>
      <c r="R1157" s="936">
        <v>1</v>
      </c>
      <c r="S1157" s="936">
        <v>0</v>
      </c>
      <c r="T1157" s="936">
        <v>0</v>
      </c>
    </row>
    <row r="1158" spans="1:20" outlineLevel="5">
      <c r="A1158" s="936" t="s">
        <v>1495</v>
      </c>
      <c r="B1158" s="936" t="s">
        <v>707</v>
      </c>
      <c r="C1158" s="936">
        <v>2</v>
      </c>
      <c r="D1158" s="937">
        <v>46096</v>
      </c>
      <c r="E1158" s="937">
        <v>46097</v>
      </c>
      <c r="F1158" s="937">
        <v>46096</v>
      </c>
      <c r="G1158" s="937">
        <v>46097</v>
      </c>
      <c r="H1158" s="937">
        <v>1852.2</v>
      </c>
      <c r="I1158" s="936">
        <v>1852.2</v>
      </c>
      <c r="J1158" s="936">
        <v>1852.2</v>
      </c>
      <c r="K1158" s="939">
        <v>1</v>
      </c>
      <c r="L1158" s="939">
        <v>1</v>
      </c>
      <c r="M1158" s="936">
        <v>0</v>
      </c>
      <c r="N1158" s="936">
        <v>0</v>
      </c>
      <c r="O1158" s="936">
        <v>0</v>
      </c>
      <c r="P1158" s="936" t="s">
        <v>364</v>
      </c>
      <c r="Q1158" s="936">
        <v>1</v>
      </c>
      <c r="R1158" s="936">
        <v>1</v>
      </c>
      <c r="S1158" s="936">
        <v>0</v>
      </c>
      <c r="T1158" s="936">
        <v>0</v>
      </c>
    </row>
    <row r="1159" spans="1:20" outlineLevel="5">
      <c r="A1159" s="936" t="s">
        <v>1496</v>
      </c>
      <c r="B1159" s="936" t="s">
        <v>709</v>
      </c>
      <c r="C1159" s="936">
        <v>2</v>
      </c>
      <c r="D1159" s="937">
        <v>46096</v>
      </c>
      <c r="E1159" s="937">
        <v>46097</v>
      </c>
      <c r="F1159" s="937">
        <v>46096</v>
      </c>
      <c r="G1159" s="937">
        <v>46097</v>
      </c>
      <c r="H1159" s="938">
        <v>182.46</v>
      </c>
      <c r="I1159" s="938">
        <v>182.46</v>
      </c>
      <c r="J1159" s="938">
        <v>182.46</v>
      </c>
      <c r="K1159" s="939">
        <v>1</v>
      </c>
      <c r="L1159" s="939">
        <v>1</v>
      </c>
      <c r="M1159" s="936">
        <v>0</v>
      </c>
      <c r="N1159" s="936">
        <v>0</v>
      </c>
      <c r="O1159" s="936">
        <v>0</v>
      </c>
      <c r="P1159" s="936" t="s">
        <v>364</v>
      </c>
      <c r="Q1159" s="936">
        <v>1</v>
      </c>
      <c r="R1159" s="936">
        <v>1</v>
      </c>
      <c r="S1159" s="936">
        <v>0</v>
      </c>
      <c r="T1159" s="936">
        <v>0</v>
      </c>
    </row>
    <row r="1160" spans="1:20" outlineLevel="5">
      <c r="A1160" s="936" t="s">
        <v>1497</v>
      </c>
      <c r="B1160" s="936" t="s">
        <v>711</v>
      </c>
      <c r="C1160" s="936">
        <v>2</v>
      </c>
      <c r="D1160" s="937">
        <v>46096</v>
      </c>
      <c r="E1160" s="937">
        <v>46097</v>
      </c>
      <c r="F1160" s="937">
        <v>46096</v>
      </c>
      <c r="G1160" s="937">
        <v>46097</v>
      </c>
      <c r="H1160" s="938">
        <v>1340.4</v>
      </c>
      <c r="I1160" s="938">
        <v>1340.4</v>
      </c>
      <c r="J1160" s="938">
        <v>1340.4</v>
      </c>
      <c r="K1160" s="939">
        <v>1</v>
      </c>
      <c r="L1160" s="939">
        <v>1</v>
      </c>
      <c r="M1160" s="938">
        <v>0</v>
      </c>
      <c r="N1160" s="936">
        <v>0</v>
      </c>
      <c r="O1160" s="936">
        <v>0</v>
      </c>
      <c r="P1160" s="938" t="s">
        <v>364</v>
      </c>
      <c r="Q1160" s="936">
        <v>1</v>
      </c>
      <c r="R1160" s="936">
        <v>1</v>
      </c>
      <c r="S1160" s="936">
        <v>0</v>
      </c>
      <c r="T1160" s="936">
        <v>0</v>
      </c>
    </row>
    <row r="1161" spans="1:20" outlineLevel="5">
      <c r="A1161" s="936" t="s">
        <v>1498</v>
      </c>
      <c r="B1161" s="936" t="s">
        <v>713</v>
      </c>
      <c r="C1161" s="936">
        <v>2</v>
      </c>
      <c r="D1161" s="937">
        <v>46096</v>
      </c>
      <c r="E1161" s="937">
        <v>46097</v>
      </c>
      <c r="F1161" s="937">
        <v>46096</v>
      </c>
      <c r="G1161" s="937">
        <v>46097</v>
      </c>
      <c r="H1161" s="937">
        <v>155.4</v>
      </c>
      <c r="I1161" s="936">
        <v>155.4</v>
      </c>
      <c r="J1161" s="936">
        <v>155.4</v>
      </c>
      <c r="K1161" s="939">
        <v>1</v>
      </c>
      <c r="L1161" s="939">
        <v>1</v>
      </c>
      <c r="M1161" s="936">
        <v>0</v>
      </c>
      <c r="N1161" s="936">
        <v>0</v>
      </c>
      <c r="O1161" s="936">
        <v>0</v>
      </c>
      <c r="P1161" s="936" t="s">
        <v>364</v>
      </c>
      <c r="Q1161" s="936">
        <v>1</v>
      </c>
      <c r="R1161" s="936">
        <v>1</v>
      </c>
      <c r="S1161" s="936">
        <v>0</v>
      </c>
      <c r="T1161" s="936">
        <v>0</v>
      </c>
    </row>
    <row r="1162" spans="1:20" outlineLevel="5">
      <c r="A1162" s="936" t="s">
        <v>1488</v>
      </c>
      <c r="B1162" s="936" t="s">
        <v>693</v>
      </c>
      <c r="C1162" s="936">
        <v>2</v>
      </c>
      <c r="D1162" s="937">
        <v>46096</v>
      </c>
      <c r="E1162" s="937">
        <v>46097</v>
      </c>
      <c r="F1162" s="937">
        <v>46096</v>
      </c>
      <c r="G1162" s="937">
        <v>46097</v>
      </c>
      <c r="H1162" s="938">
        <v>188.58</v>
      </c>
      <c r="I1162" s="938">
        <v>188.58</v>
      </c>
      <c r="J1162" s="938">
        <v>188.58</v>
      </c>
      <c r="K1162" s="939">
        <v>1</v>
      </c>
      <c r="L1162" s="939">
        <v>1</v>
      </c>
      <c r="M1162" s="938">
        <v>0</v>
      </c>
      <c r="N1162" s="936">
        <v>0</v>
      </c>
      <c r="O1162" s="936">
        <v>0</v>
      </c>
      <c r="P1162" s="938" t="s">
        <v>364</v>
      </c>
      <c r="Q1162" s="936">
        <v>1</v>
      </c>
      <c r="R1162" s="936">
        <v>1</v>
      </c>
      <c r="S1162" s="936">
        <v>0</v>
      </c>
      <c r="T1162" s="936">
        <v>0</v>
      </c>
    </row>
    <row r="1163" spans="1:20" outlineLevel="5">
      <c r="A1163" s="936" t="s">
        <v>1489</v>
      </c>
      <c r="B1163" s="936" t="s">
        <v>695</v>
      </c>
      <c r="C1163" s="936">
        <v>2</v>
      </c>
      <c r="D1163" s="937">
        <v>46096</v>
      </c>
      <c r="E1163" s="937">
        <v>46097</v>
      </c>
      <c r="F1163" s="937">
        <v>46096</v>
      </c>
      <c r="G1163" s="937">
        <v>46097</v>
      </c>
      <c r="H1163" s="937">
        <v>2262.87</v>
      </c>
      <c r="I1163" s="936">
        <v>2262.87</v>
      </c>
      <c r="J1163" s="936">
        <v>2262.87</v>
      </c>
      <c r="K1163" s="939">
        <v>1</v>
      </c>
      <c r="L1163" s="939">
        <v>1</v>
      </c>
      <c r="M1163" s="936">
        <v>0</v>
      </c>
      <c r="N1163" s="936">
        <v>0</v>
      </c>
      <c r="O1163" s="936">
        <v>0</v>
      </c>
      <c r="P1163" s="936" t="s">
        <v>364</v>
      </c>
      <c r="Q1163" s="936">
        <v>1</v>
      </c>
      <c r="R1163" s="936">
        <v>1</v>
      </c>
      <c r="S1163" s="936">
        <v>0</v>
      </c>
      <c r="T1163" s="936">
        <v>0</v>
      </c>
    </row>
    <row r="1164" spans="1:20" outlineLevel="5">
      <c r="A1164" s="1000" t="s">
        <v>1490</v>
      </c>
      <c r="B1164" s="1000" t="s">
        <v>697</v>
      </c>
      <c r="C1164" s="1000">
        <v>2</v>
      </c>
      <c r="D1164" s="1001">
        <v>46096</v>
      </c>
      <c r="E1164" s="1001">
        <v>46097</v>
      </c>
      <c r="F1164" s="1001">
        <v>46096</v>
      </c>
      <c r="G1164" s="1001">
        <v>46097</v>
      </c>
      <c r="H1164" s="1001">
        <v>544.20000000000005</v>
      </c>
      <c r="I1164" s="1000">
        <v>544.20000000000005</v>
      </c>
      <c r="J1164" s="1000">
        <v>544.20000000000005</v>
      </c>
      <c r="K1164" s="1004">
        <v>1</v>
      </c>
      <c r="L1164" s="1004">
        <v>1</v>
      </c>
      <c r="M1164" s="1000">
        <v>0</v>
      </c>
      <c r="N1164" s="1000">
        <v>0</v>
      </c>
      <c r="O1164" s="1000">
        <v>0</v>
      </c>
      <c r="P1164" s="1000" t="s">
        <v>364</v>
      </c>
      <c r="Q1164" s="1000">
        <v>1</v>
      </c>
      <c r="R1164" s="1000">
        <v>1</v>
      </c>
      <c r="S1164" s="1000">
        <v>0</v>
      </c>
      <c r="T1164" s="1000">
        <v>0</v>
      </c>
    </row>
    <row r="1165" spans="1:20" outlineLevel="4">
      <c r="A1165" s="981" t="s">
        <v>630</v>
      </c>
      <c r="B1165" s="981"/>
      <c r="C1165" s="981">
        <v>10</v>
      </c>
      <c r="D1165" s="982">
        <v>46092</v>
      </c>
      <c r="E1165" s="982">
        <v>46107</v>
      </c>
      <c r="F1165" s="982">
        <v>46092</v>
      </c>
      <c r="G1165" s="982">
        <v>46107</v>
      </c>
      <c r="H1165" s="982">
        <v>478.89</v>
      </c>
      <c r="I1165" s="981">
        <v>478.89</v>
      </c>
      <c r="J1165" s="981">
        <v>478.89</v>
      </c>
      <c r="K1165" s="984">
        <v>1</v>
      </c>
      <c r="L1165" s="984">
        <v>1</v>
      </c>
      <c r="M1165" s="981">
        <v>0</v>
      </c>
      <c r="N1165" s="981">
        <v>0</v>
      </c>
      <c r="O1165" s="981">
        <v>0</v>
      </c>
      <c r="P1165" s="981"/>
      <c r="Q1165" s="981">
        <v>3</v>
      </c>
      <c r="R1165" s="981">
        <v>3</v>
      </c>
      <c r="S1165" s="981">
        <v>0</v>
      </c>
      <c r="T1165" s="981">
        <v>0</v>
      </c>
    </row>
    <row r="1166" spans="1:20" outlineLevel="5">
      <c r="A1166" s="936" t="s">
        <v>1500</v>
      </c>
      <c r="B1166" s="936" t="s">
        <v>717</v>
      </c>
      <c r="C1166" s="936">
        <v>10</v>
      </c>
      <c r="D1166" s="937">
        <v>46092</v>
      </c>
      <c r="E1166" s="937">
        <v>46107</v>
      </c>
      <c r="F1166" s="937">
        <v>46092</v>
      </c>
      <c r="G1166" s="937">
        <v>46107</v>
      </c>
      <c r="H1166" s="937">
        <v>31.32</v>
      </c>
      <c r="I1166" s="936">
        <v>31.32</v>
      </c>
      <c r="J1166" s="936">
        <v>31.32</v>
      </c>
      <c r="K1166" s="939">
        <v>1</v>
      </c>
      <c r="L1166" s="939">
        <v>1</v>
      </c>
      <c r="M1166" s="936">
        <v>0</v>
      </c>
      <c r="N1166" s="936">
        <v>0</v>
      </c>
      <c r="O1166" s="936">
        <v>0</v>
      </c>
      <c r="P1166" s="936" t="s">
        <v>364</v>
      </c>
      <c r="Q1166" s="936">
        <v>1</v>
      </c>
      <c r="R1166" s="936">
        <v>1</v>
      </c>
      <c r="S1166" s="936">
        <v>0</v>
      </c>
      <c r="T1166" s="936">
        <v>0</v>
      </c>
    </row>
    <row r="1167" spans="1:20" outlineLevel="5">
      <c r="A1167" s="936" t="s">
        <v>1501</v>
      </c>
      <c r="B1167" s="936" t="s">
        <v>719</v>
      </c>
      <c r="C1167" s="936">
        <v>10</v>
      </c>
      <c r="D1167" s="937">
        <v>46092</v>
      </c>
      <c r="E1167" s="937">
        <v>46107</v>
      </c>
      <c r="F1167" s="937">
        <v>46092</v>
      </c>
      <c r="G1167" s="937">
        <v>46107</v>
      </c>
      <c r="H1167" s="937">
        <v>85.71</v>
      </c>
      <c r="I1167" s="936">
        <v>85.71</v>
      </c>
      <c r="J1167" s="936">
        <v>85.71</v>
      </c>
      <c r="K1167" s="939">
        <v>1</v>
      </c>
      <c r="L1167" s="939">
        <v>1</v>
      </c>
      <c r="M1167" s="936">
        <v>0</v>
      </c>
      <c r="N1167" s="936">
        <v>0</v>
      </c>
      <c r="O1167" s="936">
        <v>0</v>
      </c>
      <c r="P1167" s="936" t="s">
        <v>364</v>
      </c>
      <c r="Q1167" s="936">
        <v>1</v>
      </c>
      <c r="R1167" s="936">
        <v>1</v>
      </c>
      <c r="S1167" s="936">
        <v>0</v>
      </c>
      <c r="T1167" s="936">
        <v>0</v>
      </c>
    </row>
    <row r="1168" spans="1:20" outlineLevel="5">
      <c r="A1168" s="1000" t="s">
        <v>1499</v>
      </c>
      <c r="B1168" s="1000" t="s">
        <v>715</v>
      </c>
      <c r="C1168" s="1000">
        <v>7</v>
      </c>
      <c r="D1168" s="1001">
        <v>46096</v>
      </c>
      <c r="E1168" s="1001">
        <v>46107</v>
      </c>
      <c r="F1168" s="1001">
        <v>46096</v>
      </c>
      <c r="G1168" s="1001">
        <v>46107</v>
      </c>
      <c r="H1168" s="1001">
        <v>361.86</v>
      </c>
      <c r="I1168" s="1000">
        <v>361.86</v>
      </c>
      <c r="J1168" s="1000">
        <v>361.86</v>
      </c>
      <c r="K1168" s="1004">
        <v>1</v>
      </c>
      <c r="L1168" s="1004">
        <v>1</v>
      </c>
      <c r="M1168" s="1000">
        <v>0</v>
      </c>
      <c r="N1168" s="1000">
        <v>0</v>
      </c>
      <c r="O1168" s="1000">
        <v>0</v>
      </c>
      <c r="P1168" s="1000" t="s">
        <v>364</v>
      </c>
      <c r="Q1168" s="1000">
        <v>1</v>
      </c>
      <c r="R1168" s="1000">
        <v>1</v>
      </c>
      <c r="S1168" s="1000">
        <v>0</v>
      </c>
      <c r="T1168" s="1000">
        <v>0</v>
      </c>
    </row>
    <row r="1169" spans="1:20" outlineLevel="4">
      <c r="A1169" s="981" t="s">
        <v>720</v>
      </c>
      <c r="B1169" s="981"/>
      <c r="C1169" s="981">
        <v>20</v>
      </c>
      <c r="D1169" s="982">
        <v>46081</v>
      </c>
      <c r="E1169" s="982">
        <v>46107</v>
      </c>
      <c r="F1169" s="982">
        <v>46081</v>
      </c>
      <c r="G1169" s="982">
        <v>46107</v>
      </c>
      <c r="H1169" s="982">
        <v>606.36</v>
      </c>
      <c r="I1169" s="981">
        <v>606.36</v>
      </c>
      <c r="J1169" s="981">
        <v>606.36</v>
      </c>
      <c r="K1169" s="984">
        <v>1</v>
      </c>
      <c r="L1169" s="984">
        <v>1</v>
      </c>
      <c r="M1169" s="981">
        <v>0</v>
      </c>
      <c r="N1169" s="981">
        <v>0</v>
      </c>
      <c r="O1169" s="981">
        <v>0</v>
      </c>
      <c r="P1169" s="981"/>
      <c r="Q1169" s="981">
        <v>4</v>
      </c>
      <c r="R1169" s="981">
        <v>4</v>
      </c>
      <c r="S1169" s="981">
        <v>0</v>
      </c>
      <c r="T1169" s="981">
        <v>0</v>
      </c>
    </row>
    <row r="1170" spans="1:20" outlineLevel="5">
      <c r="A1170" s="936" t="s">
        <v>1502</v>
      </c>
      <c r="B1170" s="936" t="s">
        <v>722</v>
      </c>
      <c r="C1170" s="936">
        <v>20</v>
      </c>
      <c r="D1170" s="937">
        <v>46081</v>
      </c>
      <c r="E1170" s="937">
        <v>46107</v>
      </c>
      <c r="F1170" s="937">
        <v>46081</v>
      </c>
      <c r="G1170" s="937">
        <v>46107</v>
      </c>
      <c r="H1170" s="937">
        <v>309.93</v>
      </c>
      <c r="I1170" s="936">
        <v>309.93</v>
      </c>
      <c r="J1170" s="936">
        <v>309.93</v>
      </c>
      <c r="K1170" s="939">
        <v>1</v>
      </c>
      <c r="L1170" s="939">
        <v>1</v>
      </c>
      <c r="M1170" s="936">
        <v>0</v>
      </c>
      <c r="N1170" s="936">
        <v>0</v>
      </c>
      <c r="O1170" s="936">
        <v>0</v>
      </c>
      <c r="P1170" s="936" t="s">
        <v>364</v>
      </c>
      <c r="Q1170" s="936">
        <v>1</v>
      </c>
      <c r="R1170" s="936">
        <v>1</v>
      </c>
      <c r="S1170" s="936">
        <v>0</v>
      </c>
      <c r="T1170" s="936">
        <v>0</v>
      </c>
    </row>
    <row r="1171" spans="1:20" outlineLevel="5">
      <c r="A1171" s="936" t="s">
        <v>1503</v>
      </c>
      <c r="B1171" s="936" t="s">
        <v>724</v>
      </c>
      <c r="C1171" s="936">
        <v>16</v>
      </c>
      <c r="D1171" s="937">
        <v>46085</v>
      </c>
      <c r="E1171" s="937">
        <v>46107</v>
      </c>
      <c r="F1171" s="937">
        <v>46085</v>
      </c>
      <c r="G1171" s="937">
        <v>46107</v>
      </c>
      <c r="H1171" s="937">
        <v>156</v>
      </c>
      <c r="I1171" s="936">
        <v>156</v>
      </c>
      <c r="J1171" s="936">
        <v>156</v>
      </c>
      <c r="K1171" s="939">
        <v>1</v>
      </c>
      <c r="L1171" s="939">
        <v>1</v>
      </c>
      <c r="M1171" s="936">
        <v>0</v>
      </c>
      <c r="N1171" s="936">
        <v>0</v>
      </c>
      <c r="O1171" s="936">
        <v>0</v>
      </c>
      <c r="P1171" s="936" t="s">
        <v>364</v>
      </c>
      <c r="Q1171" s="936">
        <v>1</v>
      </c>
      <c r="R1171" s="936">
        <v>1</v>
      </c>
      <c r="S1171" s="936">
        <v>0</v>
      </c>
      <c r="T1171" s="936">
        <v>0</v>
      </c>
    </row>
    <row r="1172" spans="1:20" outlineLevel="5">
      <c r="A1172" s="936" t="s">
        <v>1504</v>
      </c>
      <c r="B1172" s="936" t="s">
        <v>726</v>
      </c>
      <c r="C1172" s="936">
        <v>2</v>
      </c>
      <c r="D1172" s="937">
        <v>46106</v>
      </c>
      <c r="E1172" s="937">
        <v>46107</v>
      </c>
      <c r="F1172" s="937">
        <v>46106</v>
      </c>
      <c r="G1172" s="937">
        <v>46107</v>
      </c>
      <c r="H1172" s="937">
        <v>74.31</v>
      </c>
      <c r="I1172" s="936">
        <v>74.31</v>
      </c>
      <c r="J1172" s="936">
        <v>74.31</v>
      </c>
      <c r="K1172" s="939">
        <v>1</v>
      </c>
      <c r="L1172" s="939">
        <v>1</v>
      </c>
      <c r="M1172" s="936">
        <v>0</v>
      </c>
      <c r="N1172" s="936">
        <v>0</v>
      </c>
      <c r="O1172" s="936">
        <v>0</v>
      </c>
      <c r="P1172" s="936" t="s">
        <v>364</v>
      </c>
      <c r="Q1172" s="936">
        <v>1</v>
      </c>
      <c r="R1172" s="936">
        <v>1</v>
      </c>
      <c r="S1172" s="936">
        <v>0</v>
      </c>
      <c r="T1172" s="936">
        <v>0</v>
      </c>
    </row>
    <row r="1173" spans="1:20" outlineLevel="5">
      <c r="A1173" s="1000" t="s">
        <v>1505</v>
      </c>
      <c r="B1173" s="1000" t="s">
        <v>728</v>
      </c>
      <c r="C1173" s="1000">
        <v>2</v>
      </c>
      <c r="D1173" s="1001">
        <v>46106</v>
      </c>
      <c r="E1173" s="1001">
        <v>46107</v>
      </c>
      <c r="F1173" s="1001">
        <v>46106</v>
      </c>
      <c r="G1173" s="1001">
        <v>46107</v>
      </c>
      <c r="H1173" s="1002">
        <v>66.12</v>
      </c>
      <c r="I1173" s="1002">
        <v>66.12</v>
      </c>
      <c r="J1173" s="1002">
        <v>66.12</v>
      </c>
      <c r="K1173" s="1004">
        <v>1</v>
      </c>
      <c r="L1173" s="1004">
        <v>1</v>
      </c>
      <c r="M1173" s="1002">
        <v>0</v>
      </c>
      <c r="N1173" s="1000">
        <v>0</v>
      </c>
      <c r="O1173" s="1000">
        <v>0</v>
      </c>
      <c r="P1173" s="1002" t="s">
        <v>364</v>
      </c>
      <c r="Q1173" s="1000">
        <v>1</v>
      </c>
      <c r="R1173" s="1000">
        <v>1</v>
      </c>
      <c r="S1173" s="1000">
        <v>0</v>
      </c>
      <c r="T1173" s="1000">
        <v>0</v>
      </c>
    </row>
    <row r="1174" spans="1:20" outlineLevel="4">
      <c r="A1174" s="981" t="s">
        <v>635</v>
      </c>
      <c r="B1174" s="981"/>
      <c r="C1174" s="981">
        <v>2</v>
      </c>
      <c r="D1174" s="982">
        <v>46106</v>
      </c>
      <c r="E1174" s="982">
        <v>46107</v>
      </c>
      <c r="F1174" s="982">
        <v>46106</v>
      </c>
      <c r="G1174" s="982">
        <v>46107</v>
      </c>
      <c r="H1174" s="983">
        <v>3147.03</v>
      </c>
      <c r="I1174" s="983">
        <v>3147.03</v>
      </c>
      <c r="J1174" s="983">
        <v>3147.03</v>
      </c>
      <c r="K1174" s="984">
        <v>1</v>
      </c>
      <c r="L1174" s="984">
        <v>1</v>
      </c>
      <c r="M1174" s="981">
        <v>0</v>
      </c>
      <c r="N1174" s="981">
        <v>0</v>
      </c>
      <c r="O1174" s="981">
        <v>0</v>
      </c>
      <c r="P1174" s="981"/>
      <c r="Q1174" s="981">
        <v>3</v>
      </c>
      <c r="R1174" s="981">
        <v>3</v>
      </c>
      <c r="S1174" s="981">
        <v>0</v>
      </c>
      <c r="T1174" s="981">
        <v>0</v>
      </c>
    </row>
    <row r="1175" spans="1:20" outlineLevel="5">
      <c r="A1175" s="936" t="s">
        <v>1506</v>
      </c>
      <c r="B1175" s="936" t="s">
        <v>730</v>
      </c>
      <c r="C1175" s="936">
        <v>2</v>
      </c>
      <c r="D1175" s="937">
        <v>46106</v>
      </c>
      <c r="E1175" s="937">
        <v>46107</v>
      </c>
      <c r="F1175" s="937">
        <v>46106</v>
      </c>
      <c r="G1175" s="937">
        <v>46107</v>
      </c>
      <c r="H1175" s="938">
        <v>265.2</v>
      </c>
      <c r="I1175" s="938">
        <v>265.2</v>
      </c>
      <c r="J1175" s="938">
        <v>265.2</v>
      </c>
      <c r="K1175" s="939">
        <v>1</v>
      </c>
      <c r="L1175" s="939">
        <v>1</v>
      </c>
      <c r="M1175" s="936">
        <v>0</v>
      </c>
      <c r="N1175" s="936">
        <v>0</v>
      </c>
      <c r="O1175" s="936">
        <v>0</v>
      </c>
      <c r="P1175" s="936" t="s">
        <v>364</v>
      </c>
      <c r="Q1175" s="936">
        <v>1</v>
      </c>
      <c r="R1175" s="936">
        <v>1</v>
      </c>
      <c r="S1175" s="936">
        <v>0</v>
      </c>
      <c r="T1175" s="936">
        <v>0</v>
      </c>
    </row>
    <row r="1176" spans="1:20" outlineLevel="5">
      <c r="A1176" s="936" t="s">
        <v>1507</v>
      </c>
      <c r="B1176" s="936" t="s">
        <v>732</v>
      </c>
      <c r="C1176" s="936">
        <v>2</v>
      </c>
      <c r="D1176" s="937">
        <v>46106</v>
      </c>
      <c r="E1176" s="937">
        <v>46107</v>
      </c>
      <c r="F1176" s="937">
        <v>46106</v>
      </c>
      <c r="G1176" s="937">
        <v>46107</v>
      </c>
      <c r="H1176" s="938">
        <v>335.19</v>
      </c>
      <c r="I1176" s="938">
        <v>335.19</v>
      </c>
      <c r="J1176" s="938">
        <v>335.19</v>
      </c>
      <c r="K1176" s="939">
        <v>1</v>
      </c>
      <c r="L1176" s="939">
        <v>1</v>
      </c>
      <c r="M1176" s="938">
        <v>0</v>
      </c>
      <c r="N1176" s="936">
        <v>0</v>
      </c>
      <c r="O1176" s="936">
        <v>0</v>
      </c>
      <c r="P1176" s="938" t="s">
        <v>364</v>
      </c>
      <c r="Q1176" s="936">
        <v>1</v>
      </c>
      <c r="R1176" s="936">
        <v>1</v>
      </c>
      <c r="S1176" s="936">
        <v>0</v>
      </c>
      <c r="T1176" s="936">
        <v>0</v>
      </c>
    </row>
    <row r="1177" spans="1:20" outlineLevel="5">
      <c r="A1177" s="1000" t="s">
        <v>1508</v>
      </c>
      <c r="B1177" s="1000" t="s">
        <v>734</v>
      </c>
      <c r="C1177" s="1000">
        <v>2</v>
      </c>
      <c r="D1177" s="1001">
        <v>46106</v>
      </c>
      <c r="E1177" s="1001">
        <v>46107</v>
      </c>
      <c r="F1177" s="1001">
        <v>46106</v>
      </c>
      <c r="G1177" s="1001">
        <v>46107</v>
      </c>
      <c r="H1177" s="1002">
        <v>2546.64</v>
      </c>
      <c r="I1177" s="1002">
        <v>2546.64</v>
      </c>
      <c r="J1177" s="1002">
        <v>2546.64</v>
      </c>
      <c r="K1177" s="1004">
        <v>1</v>
      </c>
      <c r="L1177" s="1004">
        <v>1</v>
      </c>
      <c r="M1177" s="1002">
        <v>0</v>
      </c>
      <c r="N1177" s="1000">
        <v>0</v>
      </c>
      <c r="O1177" s="1000">
        <v>0</v>
      </c>
      <c r="P1177" s="1002" t="s">
        <v>364</v>
      </c>
      <c r="Q1177" s="1000">
        <v>1</v>
      </c>
      <c r="R1177" s="1000">
        <v>1</v>
      </c>
      <c r="S1177" s="1000">
        <v>0</v>
      </c>
      <c r="T1177" s="1000">
        <v>0</v>
      </c>
    </row>
    <row r="1178" spans="1:20" outlineLevel="4">
      <c r="A1178" s="981" t="s">
        <v>640</v>
      </c>
      <c r="B1178" s="981"/>
      <c r="C1178" s="981">
        <v>2</v>
      </c>
      <c r="D1178" s="982">
        <v>46106</v>
      </c>
      <c r="E1178" s="982">
        <v>46107</v>
      </c>
      <c r="F1178" s="982">
        <v>46106</v>
      </c>
      <c r="G1178" s="982">
        <v>46107</v>
      </c>
      <c r="H1178" s="983">
        <v>6854.64</v>
      </c>
      <c r="I1178" s="983">
        <v>6854.64</v>
      </c>
      <c r="J1178" s="983">
        <v>6854.64</v>
      </c>
      <c r="K1178" s="984">
        <v>1</v>
      </c>
      <c r="L1178" s="984">
        <v>1</v>
      </c>
      <c r="M1178" s="981">
        <v>0</v>
      </c>
      <c r="N1178" s="981">
        <v>0</v>
      </c>
      <c r="O1178" s="981">
        <v>0</v>
      </c>
      <c r="P1178" s="981"/>
      <c r="Q1178" s="981">
        <v>2</v>
      </c>
      <c r="R1178" s="981">
        <v>2</v>
      </c>
      <c r="S1178" s="981">
        <v>0</v>
      </c>
      <c r="T1178" s="981">
        <v>0</v>
      </c>
    </row>
    <row r="1179" spans="1:20" outlineLevel="5">
      <c r="A1179" s="936" t="s">
        <v>1509</v>
      </c>
      <c r="B1179" s="936" t="s">
        <v>736</v>
      </c>
      <c r="C1179" s="936">
        <v>2</v>
      </c>
      <c r="D1179" s="937">
        <v>46106</v>
      </c>
      <c r="E1179" s="937">
        <v>46107</v>
      </c>
      <c r="F1179" s="937">
        <v>46106</v>
      </c>
      <c r="G1179" s="937">
        <v>46107</v>
      </c>
      <c r="H1179" s="938">
        <v>756.3</v>
      </c>
      <c r="I1179" s="938">
        <v>756.3</v>
      </c>
      <c r="J1179" s="938">
        <v>756.3</v>
      </c>
      <c r="K1179" s="939">
        <v>1</v>
      </c>
      <c r="L1179" s="939">
        <v>1</v>
      </c>
      <c r="M1179" s="938">
        <v>0</v>
      </c>
      <c r="N1179" s="936">
        <v>0</v>
      </c>
      <c r="O1179" s="936">
        <v>0</v>
      </c>
      <c r="P1179" s="938" t="s">
        <v>364</v>
      </c>
      <c r="Q1179" s="936">
        <v>1</v>
      </c>
      <c r="R1179" s="936">
        <v>1</v>
      </c>
      <c r="S1179" s="936">
        <v>0</v>
      </c>
      <c r="T1179" s="936">
        <v>0</v>
      </c>
    </row>
    <row r="1180" spans="1:20" outlineLevel="5">
      <c r="A1180" s="1000" t="s">
        <v>1510</v>
      </c>
      <c r="B1180" s="1000" t="s">
        <v>738</v>
      </c>
      <c r="C1180" s="1000">
        <v>2</v>
      </c>
      <c r="D1180" s="1001">
        <v>46106</v>
      </c>
      <c r="E1180" s="1001">
        <v>46107</v>
      </c>
      <c r="F1180" s="1001">
        <v>46106</v>
      </c>
      <c r="G1180" s="1001">
        <v>46107</v>
      </c>
      <c r="H1180" s="1001">
        <v>6098.34</v>
      </c>
      <c r="I1180" s="1000">
        <v>6098.34</v>
      </c>
      <c r="J1180" s="1000">
        <v>6098.34</v>
      </c>
      <c r="K1180" s="1004">
        <v>1</v>
      </c>
      <c r="L1180" s="1004">
        <v>1</v>
      </c>
      <c r="M1180" s="1000">
        <v>0</v>
      </c>
      <c r="N1180" s="1000">
        <v>0</v>
      </c>
      <c r="O1180" s="1000">
        <v>0</v>
      </c>
      <c r="P1180" s="1000" t="s">
        <v>364</v>
      </c>
      <c r="Q1180" s="1000">
        <v>1</v>
      </c>
      <c r="R1180" s="1000">
        <v>1</v>
      </c>
      <c r="S1180" s="1000">
        <v>0</v>
      </c>
      <c r="T1180" s="1000">
        <v>0</v>
      </c>
    </row>
    <row r="1181" spans="1:20" outlineLevel="4">
      <c r="A1181" s="981" t="s">
        <v>645</v>
      </c>
      <c r="B1181" s="981"/>
      <c r="C1181" s="981">
        <v>2</v>
      </c>
      <c r="D1181" s="982">
        <v>46106</v>
      </c>
      <c r="E1181" s="982">
        <v>46107</v>
      </c>
      <c r="F1181" s="982">
        <v>46106</v>
      </c>
      <c r="G1181" s="982">
        <v>46107</v>
      </c>
      <c r="H1181" s="982">
        <v>407.52</v>
      </c>
      <c r="I1181" s="981">
        <v>407.52</v>
      </c>
      <c r="J1181" s="981">
        <v>407.52</v>
      </c>
      <c r="K1181" s="984">
        <v>1</v>
      </c>
      <c r="L1181" s="984">
        <v>1</v>
      </c>
      <c r="M1181" s="981">
        <v>0</v>
      </c>
      <c r="N1181" s="981">
        <v>0</v>
      </c>
      <c r="O1181" s="981">
        <v>0</v>
      </c>
      <c r="P1181" s="981"/>
      <c r="Q1181" s="981">
        <v>1</v>
      </c>
      <c r="R1181" s="981">
        <v>1</v>
      </c>
      <c r="S1181" s="981">
        <v>0</v>
      </c>
      <c r="T1181" s="981">
        <v>0</v>
      </c>
    </row>
    <row r="1182" spans="1:20" outlineLevel="5">
      <c r="A1182" s="936" t="s">
        <v>1511</v>
      </c>
      <c r="B1182" s="936" t="s">
        <v>740</v>
      </c>
      <c r="C1182" s="936">
        <v>2</v>
      </c>
      <c r="D1182" s="937">
        <v>46106</v>
      </c>
      <c r="E1182" s="937">
        <v>46107</v>
      </c>
      <c r="F1182" s="937">
        <v>46106</v>
      </c>
      <c r="G1182" s="937">
        <v>46107</v>
      </c>
      <c r="H1182" s="937">
        <v>407.52</v>
      </c>
      <c r="I1182" s="936">
        <v>407.52</v>
      </c>
      <c r="J1182" s="936">
        <v>407.52</v>
      </c>
      <c r="K1182" s="939">
        <v>1</v>
      </c>
      <c r="L1182" s="939">
        <v>1</v>
      </c>
      <c r="M1182" s="936">
        <v>0</v>
      </c>
      <c r="N1182" s="936">
        <v>0</v>
      </c>
      <c r="O1182" s="936">
        <v>0</v>
      </c>
      <c r="P1182" s="936" t="s">
        <v>364</v>
      </c>
      <c r="Q1182" s="936">
        <v>1</v>
      </c>
      <c r="R1182" s="936">
        <v>1</v>
      </c>
      <c r="S1182" s="936">
        <v>0</v>
      </c>
      <c r="T1182" s="936">
        <v>0</v>
      </c>
    </row>
    <row r="1183" spans="1:20" outlineLevel="4">
      <c r="A1183" s="981" t="s">
        <v>741</v>
      </c>
      <c r="B1183" s="981"/>
      <c r="C1183" s="981">
        <v>2</v>
      </c>
      <c r="D1183" s="982">
        <v>46106</v>
      </c>
      <c r="E1183" s="982">
        <v>46107</v>
      </c>
      <c r="F1183" s="982">
        <v>46106</v>
      </c>
      <c r="G1183" s="982">
        <v>46107</v>
      </c>
      <c r="H1183" s="982">
        <v>22.71</v>
      </c>
      <c r="I1183" s="981">
        <v>22.71</v>
      </c>
      <c r="J1183" s="981">
        <v>22.71</v>
      </c>
      <c r="K1183" s="984">
        <v>1</v>
      </c>
      <c r="L1183" s="984">
        <v>1</v>
      </c>
      <c r="M1183" s="981">
        <v>0</v>
      </c>
      <c r="N1183" s="981">
        <v>0</v>
      </c>
      <c r="O1183" s="981">
        <v>0</v>
      </c>
      <c r="P1183" s="981"/>
      <c r="Q1183" s="981">
        <v>1</v>
      </c>
      <c r="R1183" s="981">
        <v>1</v>
      </c>
      <c r="S1183" s="981">
        <v>0</v>
      </c>
      <c r="T1183" s="981">
        <v>0</v>
      </c>
    </row>
    <row r="1184" spans="1:20" outlineLevel="5">
      <c r="A1184" s="936" t="s">
        <v>1512</v>
      </c>
      <c r="B1184" s="936" t="s">
        <v>743</v>
      </c>
      <c r="C1184" s="936">
        <v>2</v>
      </c>
      <c r="D1184" s="937">
        <v>46106</v>
      </c>
      <c r="E1184" s="937">
        <v>46107</v>
      </c>
      <c r="F1184" s="937">
        <v>46106</v>
      </c>
      <c r="G1184" s="937">
        <v>46107</v>
      </c>
      <c r="H1184" s="938">
        <v>22.71</v>
      </c>
      <c r="I1184" s="938">
        <v>22.71</v>
      </c>
      <c r="J1184" s="938">
        <v>22.71</v>
      </c>
      <c r="K1184" s="940">
        <v>1</v>
      </c>
      <c r="L1184" s="940">
        <v>1</v>
      </c>
      <c r="M1184" s="938">
        <v>0</v>
      </c>
      <c r="N1184" s="936">
        <v>0</v>
      </c>
      <c r="O1184" s="936">
        <v>0</v>
      </c>
      <c r="P1184" s="938" t="s">
        <v>364</v>
      </c>
      <c r="Q1184" s="936">
        <v>1</v>
      </c>
      <c r="R1184" s="936">
        <v>1</v>
      </c>
      <c r="S1184" s="936">
        <v>0</v>
      </c>
      <c r="T1184" s="936">
        <v>0</v>
      </c>
    </row>
    <row r="1185" spans="1:20" outlineLevel="1">
      <c r="A1185" s="950" t="s">
        <v>807</v>
      </c>
      <c r="B1185" s="950"/>
      <c r="C1185" s="950">
        <v>148</v>
      </c>
      <c r="D1185" s="951">
        <v>46079</v>
      </c>
      <c r="E1185" s="951">
        <v>46260</v>
      </c>
      <c r="F1185" s="951">
        <v>46079</v>
      </c>
      <c r="G1185" s="951"/>
      <c r="H1185" s="952">
        <v>1839956.04</v>
      </c>
      <c r="I1185" s="952">
        <v>1787818.6</v>
      </c>
      <c r="J1185" s="952">
        <v>1839956.04</v>
      </c>
      <c r="K1185" s="954">
        <v>1</v>
      </c>
      <c r="L1185" s="954">
        <v>0.97170000000000001</v>
      </c>
      <c r="M1185" s="952">
        <v>0</v>
      </c>
      <c r="N1185" s="950">
        <v>0</v>
      </c>
      <c r="O1185" s="950">
        <v>0</v>
      </c>
      <c r="P1185" s="952"/>
      <c r="Q1185" s="950">
        <v>202</v>
      </c>
      <c r="R1185" s="950">
        <v>178</v>
      </c>
      <c r="S1185" s="950">
        <v>23</v>
      </c>
      <c r="T1185" s="950">
        <v>1</v>
      </c>
    </row>
    <row r="1186" spans="1:20" outlineLevel="2">
      <c r="A1186" s="959" t="s">
        <v>808</v>
      </c>
      <c r="B1186" s="959"/>
      <c r="C1186" s="959">
        <v>142</v>
      </c>
      <c r="D1186" s="960">
        <v>46086</v>
      </c>
      <c r="E1186" s="960">
        <v>46260</v>
      </c>
      <c r="F1186" s="960">
        <v>46086</v>
      </c>
      <c r="G1186" s="960"/>
      <c r="H1186" s="961">
        <v>999589.41</v>
      </c>
      <c r="I1186" s="961">
        <v>962156.13</v>
      </c>
      <c r="J1186" s="961">
        <v>999589.41</v>
      </c>
      <c r="K1186" s="963">
        <v>1</v>
      </c>
      <c r="L1186" s="963">
        <v>0.96260000000000001</v>
      </c>
      <c r="M1186" s="959">
        <v>0</v>
      </c>
      <c r="N1186" s="959">
        <v>0</v>
      </c>
      <c r="O1186" s="959">
        <v>0</v>
      </c>
      <c r="P1186" s="959"/>
      <c r="Q1186" s="959">
        <v>108</v>
      </c>
      <c r="R1186" s="959">
        <v>92</v>
      </c>
      <c r="S1186" s="959">
        <v>15</v>
      </c>
      <c r="T1186" s="959">
        <v>1</v>
      </c>
    </row>
    <row r="1187" spans="1:20" outlineLevel="3">
      <c r="A1187" s="967" t="s">
        <v>809</v>
      </c>
      <c r="B1187" s="967"/>
      <c r="C1187" s="967">
        <v>112</v>
      </c>
      <c r="D1187" s="968">
        <v>46086</v>
      </c>
      <c r="E1187" s="968">
        <v>46225</v>
      </c>
      <c r="F1187" s="968">
        <v>46086</v>
      </c>
      <c r="G1187" s="968">
        <v>46273</v>
      </c>
      <c r="H1187" s="968">
        <v>0</v>
      </c>
      <c r="I1187" s="967">
        <v>0</v>
      </c>
      <c r="J1187" s="967">
        <v>0</v>
      </c>
      <c r="K1187" s="971">
        <v>0</v>
      </c>
      <c r="L1187" s="971">
        <v>0</v>
      </c>
      <c r="M1187" s="967">
        <v>0</v>
      </c>
      <c r="N1187" s="967">
        <v>0</v>
      </c>
      <c r="O1187" s="967">
        <v>0</v>
      </c>
      <c r="P1187" s="967"/>
      <c r="Q1187" s="967">
        <v>28</v>
      </c>
      <c r="R1187" s="967">
        <v>28</v>
      </c>
      <c r="S1187" s="967">
        <v>0</v>
      </c>
      <c r="T1187" s="967">
        <v>0</v>
      </c>
    </row>
    <row r="1188" spans="1:20" outlineLevel="4">
      <c r="A1188" s="981" t="s">
        <v>609</v>
      </c>
      <c r="B1188" s="981"/>
      <c r="C1188" s="981">
        <v>49</v>
      </c>
      <c r="D1188" s="982">
        <v>46088</v>
      </c>
      <c r="E1188" s="982">
        <v>46149</v>
      </c>
      <c r="F1188" s="982">
        <v>46088</v>
      </c>
      <c r="G1188" s="982">
        <v>46148</v>
      </c>
      <c r="H1188" s="982">
        <v>0</v>
      </c>
      <c r="I1188" s="981">
        <v>0</v>
      </c>
      <c r="J1188" s="981">
        <v>0</v>
      </c>
      <c r="K1188" s="984">
        <v>0</v>
      </c>
      <c r="L1188" s="984">
        <v>0</v>
      </c>
      <c r="M1188" s="981">
        <v>0</v>
      </c>
      <c r="N1188" s="981">
        <v>0</v>
      </c>
      <c r="O1188" s="981">
        <v>0</v>
      </c>
      <c r="P1188" s="981"/>
      <c r="Q1188" s="981">
        <v>3</v>
      </c>
      <c r="R1188" s="981">
        <v>3</v>
      </c>
      <c r="S1188" s="981">
        <v>0</v>
      </c>
      <c r="T1188" s="981">
        <v>0</v>
      </c>
    </row>
    <row r="1189" spans="1:20" outlineLevel="5">
      <c r="A1189" s="936" t="s">
        <v>1514</v>
      </c>
      <c r="B1189" s="936" t="s">
        <v>613</v>
      </c>
      <c r="C1189" s="936">
        <v>49</v>
      </c>
      <c r="D1189" s="937">
        <v>46088</v>
      </c>
      <c r="E1189" s="937">
        <v>46149</v>
      </c>
      <c r="F1189" s="937">
        <v>46088</v>
      </c>
      <c r="G1189" s="937">
        <v>46148</v>
      </c>
      <c r="H1189" s="937">
        <v>0</v>
      </c>
      <c r="I1189" s="936">
        <v>0</v>
      </c>
      <c r="J1189" s="936">
        <v>0</v>
      </c>
      <c r="K1189" s="939">
        <v>1</v>
      </c>
      <c r="L1189" s="939">
        <v>1</v>
      </c>
      <c r="M1189" s="936">
        <v>0</v>
      </c>
      <c r="N1189" s="936">
        <v>0</v>
      </c>
      <c r="O1189" s="936">
        <v>0</v>
      </c>
      <c r="P1189" s="936" t="s">
        <v>364</v>
      </c>
      <c r="Q1189" s="936">
        <v>1</v>
      </c>
      <c r="R1189" s="936">
        <v>1</v>
      </c>
      <c r="S1189" s="936">
        <v>0</v>
      </c>
      <c r="T1189" s="936">
        <v>0</v>
      </c>
    </row>
    <row r="1190" spans="1:20" outlineLevel="5">
      <c r="A1190" s="936" t="s">
        <v>1515</v>
      </c>
      <c r="B1190" s="936" t="s">
        <v>615</v>
      </c>
      <c r="C1190" s="936">
        <v>43</v>
      </c>
      <c r="D1190" s="937">
        <v>46095</v>
      </c>
      <c r="E1190" s="937">
        <v>46149</v>
      </c>
      <c r="F1190" s="937">
        <v>46095</v>
      </c>
      <c r="G1190" s="937">
        <v>46148</v>
      </c>
      <c r="H1190" s="937">
        <v>0</v>
      </c>
      <c r="I1190" s="936">
        <v>0</v>
      </c>
      <c r="J1190" s="936">
        <v>0</v>
      </c>
      <c r="K1190" s="939">
        <v>1</v>
      </c>
      <c r="L1190" s="939">
        <v>1</v>
      </c>
      <c r="M1190" s="936">
        <v>0</v>
      </c>
      <c r="N1190" s="936">
        <v>0</v>
      </c>
      <c r="O1190" s="936">
        <v>0</v>
      </c>
      <c r="P1190" s="936" t="s">
        <v>364</v>
      </c>
      <c r="Q1190" s="936">
        <v>1</v>
      </c>
      <c r="R1190" s="936">
        <v>1</v>
      </c>
      <c r="S1190" s="936">
        <v>0</v>
      </c>
      <c r="T1190" s="936">
        <v>0</v>
      </c>
    </row>
    <row r="1191" spans="1:20" outlineLevel="5">
      <c r="A1191" s="1000" t="s">
        <v>1513</v>
      </c>
      <c r="B1191" s="1000" t="s">
        <v>611</v>
      </c>
      <c r="C1191" s="1000">
        <v>33</v>
      </c>
      <c r="D1191" s="1001">
        <v>46111</v>
      </c>
      <c r="E1191" s="1001">
        <v>46149</v>
      </c>
      <c r="F1191" s="1001">
        <v>46111</v>
      </c>
      <c r="G1191" s="1001">
        <v>46148</v>
      </c>
      <c r="H1191" s="1001">
        <v>0</v>
      </c>
      <c r="I1191" s="1000">
        <v>0</v>
      </c>
      <c r="J1191" s="1000">
        <v>0</v>
      </c>
      <c r="K1191" s="1004">
        <v>1</v>
      </c>
      <c r="L1191" s="1004">
        <v>1</v>
      </c>
      <c r="M1191" s="1000">
        <v>0</v>
      </c>
      <c r="N1191" s="1000">
        <v>0</v>
      </c>
      <c r="O1191" s="1000">
        <v>0</v>
      </c>
      <c r="P1191" s="1000" t="s">
        <v>364</v>
      </c>
      <c r="Q1191" s="1000">
        <v>1</v>
      </c>
      <c r="R1191" s="1000">
        <v>1</v>
      </c>
      <c r="S1191" s="1000">
        <v>0</v>
      </c>
      <c r="T1191" s="1000">
        <v>0</v>
      </c>
    </row>
    <row r="1192" spans="1:20" outlineLevel="4">
      <c r="A1192" s="981" t="s">
        <v>616</v>
      </c>
      <c r="B1192" s="981"/>
      <c r="C1192" s="981">
        <v>35</v>
      </c>
      <c r="D1192" s="982">
        <v>46109</v>
      </c>
      <c r="E1192" s="982">
        <v>46149</v>
      </c>
      <c r="F1192" s="982">
        <v>46109</v>
      </c>
      <c r="G1192" s="982">
        <v>46148</v>
      </c>
      <c r="H1192" s="982">
        <v>0</v>
      </c>
      <c r="I1192" s="981">
        <v>0</v>
      </c>
      <c r="J1192" s="981">
        <v>0</v>
      </c>
      <c r="K1192" s="984">
        <v>0</v>
      </c>
      <c r="L1192" s="984">
        <v>0</v>
      </c>
      <c r="M1192" s="981">
        <v>0</v>
      </c>
      <c r="N1192" s="981">
        <v>0</v>
      </c>
      <c r="O1192" s="981">
        <v>0</v>
      </c>
      <c r="P1192" s="981"/>
      <c r="Q1192" s="981">
        <v>2</v>
      </c>
      <c r="R1192" s="981">
        <v>2</v>
      </c>
      <c r="S1192" s="981">
        <v>0</v>
      </c>
      <c r="T1192" s="981">
        <v>0</v>
      </c>
    </row>
    <row r="1193" spans="1:20" outlineLevel="5">
      <c r="A1193" s="936" t="s">
        <v>1517</v>
      </c>
      <c r="B1193" s="936" t="s">
        <v>624</v>
      </c>
      <c r="C1193" s="936">
        <v>35</v>
      </c>
      <c r="D1193" s="937">
        <v>46109</v>
      </c>
      <c r="E1193" s="937">
        <v>46149</v>
      </c>
      <c r="F1193" s="937">
        <v>46109</v>
      </c>
      <c r="G1193" s="937">
        <v>46148</v>
      </c>
      <c r="H1193" s="937">
        <v>0</v>
      </c>
      <c r="I1193" s="936">
        <v>0</v>
      </c>
      <c r="J1193" s="936">
        <v>0</v>
      </c>
      <c r="K1193" s="939">
        <v>1</v>
      </c>
      <c r="L1193" s="939">
        <v>1</v>
      </c>
      <c r="M1193" s="936">
        <v>0</v>
      </c>
      <c r="N1193" s="936">
        <v>0</v>
      </c>
      <c r="O1193" s="936">
        <v>0</v>
      </c>
      <c r="P1193" s="936" t="s">
        <v>364</v>
      </c>
      <c r="Q1193" s="936">
        <v>1</v>
      </c>
      <c r="R1193" s="936">
        <v>1</v>
      </c>
      <c r="S1193" s="936">
        <v>0</v>
      </c>
      <c r="T1193" s="936">
        <v>0</v>
      </c>
    </row>
    <row r="1194" spans="1:20" outlineLevel="5">
      <c r="A1194" s="1000" t="s">
        <v>1516</v>
      </c>
      <c r="B1194" s="1000" t="s">
        <v>618</v>
      </c>
      <c r="C1194" s="1000">
        <v>34</v>
      </c>
      <c r="D1194" s="1001">
        <v>46110</v>
      </c>
      <c r="E1194" s="1001">
        <v>46149</v>
      </c>
      <c r="F1194" s="1001">
        <v>46110</v>
      </c>
      <c r="G1194" s="1001">
        <v>46148</v>
      </c>
      <c r="H1194" s="1001">
        <v>0</v>
      </c>
      <c r="I1194" s="1000">
        <v>0</v>
      </c>
      <c r="J1194" s="1000">
        <v>0</v>
      </c>
      <c r="K1194" s="1004">
        <v>1</v>
      </c>
      <c r="L1194" s="1004">
        <v>1</v>
      </c>
      <c r="M1194" s="1000">
        <v>0</v>
      </c>
      <c r="N1194" s="1000">
        <v>0</v>
      </c>
      <c r="O1194" s="1000">
        <v>0</v>
      </c>
      <c r="P1194" s="1000" t="s">
        <v>364</v>
      </c>
      <c r="Q1194" s="1000">
        <v>1</v>
      </c>
      <c r="R1194" s="1000">
        <v>1</v>
      </c>
      <c r="S1194" s="1000">
        <v>0</v>
      </c>
      <c r="T1194" s="1000">
        <v>0</v>
      </c>
    </row>
    <row r="1195" spans="1:20" outlineLevel="4">
      <c r="A1195" s="981" t="s">
        <v>627</v>
      </c>
      <c r="B1195" s="981"/>
      <c r="C1195" s="981">
        <v>39</v>
      </c>
      <c r="D1195" s="982">
        <v>46099</v>
      </c>
      <c r="E1195" s="982">
        <v>46149</v>
      </c>
      <c r="F1195" s="982">
        <v>46099</v>
      </c>
      <c r="G1195" s="982">
        <v>46148</v>
      </c>
      <c r="H1195" s="982">
        <v>0</v>
      </c>
      <c r="I1195" s="981">
        <v>0</v>
      </c>
      <c r="J1195" s="981">
        <v>0</v>
      </c>
      <c r="K1195" s="984">
        <v>0</v>
      </c>
      <c r="L1195" s="984">
        <v>0</v>
      </c>
      <c r="M1195" s="981">
        <v>0</v>
      </c>
      <c r="N1195" s="981">
        <v>0</v>
      </c>
      <c r="O1195" s="981">
        <v>0</v>
      </c>
      <c r="P1195" s="981"/>
      <c r="Q1195" s="981">
        <v>1</v>
      </c>
      <c r="R1195" s="981">
        <v>1</v>
      </c>
      <c r="S1195" s="981">
        <v>0</v>
      </c>
      <c r="T1195" s="981">
        <v>0</v>
      </c>
    </row>
    <row r="1196" spans="1:20" outlineLevel="5">
      <c r="A1196" s="936" t="s">
        <v>1518</v>
      </c>
      <c r="B1196" s="936" t="s">
        <v>629</v>
      </c>
      <c r="C1196" s="936">
        <v>39</v>
      </c>
      <c r="D1196" s="937">
        <v>46099</v>
      </c>
      <c r="E1196" s="937">
        <v>46149</v>
      </c>
      <c r="F1196" s="937">
        <v>46099</v>
      </c>
      <c r="G1196" s="937">
        <v>46148</v>
      </c>
      <c r="H1196" s="937">
        <v>0</v>
      </c>
      <c r="I1196" s="936">
        <v>0</v>
      </c>
      <c r="J1196" s="936">
        <v>0</v>
      </c>
      <c r="K1196" s="939">
        <v>1</v>
      </c>
      <c r="L1196" s="939">
        <v>1</v>
      </c>
      <c r="M1196" s="936">
        <v>0</v>
      </c>
      <c r="N1196" s="936">
        <v>0</v>
      </c>
      <c r="O1196" s="936">
        <v>0</v>
      </c>
      <c r="P1196" s="936" t="s">
        <v>364</v>
      </c>
      <c r="Q1196" s="936">
        <v>1</v>
      </c>
      <c r="R1196" s="936">
        <v>1</v>
      </c>
      <c r="S1196" s="936">
        <v>0</v>
      </c>
      <c r="T1196" s="936">
        <v>0</v>
      </c>
    </row>
    <row r="1197" spans="1:20" outlineLevel="4">
      <c r="A1197" s="981" t="s">
        <v>630</v>
      </c>
      <c r="B1197" s="981"/>
      <c r="C1197" s="981">
        <v>38</v>
      </c>
      <c r="D1197" s="982">
        <v>46105</v>
      </c>
      <c r="E1197" s="982">
        <v>46149</v>
      </c>
      <c r="F1197" s="982">
        <v>46105</v>
      </c>
      <c r="G1197" s="982">
        <v>46148</v>
      </c>
      <c r="H1197" s="982">
        <v>0</v>
      </c>
      <c r="I1197" s="981">
        <v>0</v>
      </c>
      <c r="J1197" s="981">
        <v>0</v>
      </c>
      <c r="K1197" s="984">
        <v>0</v>
      </c>
      <c r="L1197" s="984">
        <v>0</v>
      </c>
      <c r="M1197" s="981">
        <v>0</v>
      </c>
      <c r="N1197" s="981">
        <v>0</v>
      </c>
      <c r="O1197" s="981">
        <v>0</v>
      </c>
      <c r="P1197" s="981"/>
      <c r="Q1197" s="981">
        <v>2</v>
      </c>
      <c r="R1197" s="981">
        <v>2</v>
      </c>
      <c r="S1197" s="981">
        <v>0</v>
      </c>
      <c r="T1197" s="981">
        <v>0</v>
      </c>
    </row>
    <row r="1198" spans="1:20" outlineLevel="5">
      <c r="A1198" s="936" t="s">
        <v>1519</v>
      </c>
      <c r="B1198" s="936" t="s">
        <v>632</v>
      </c>
      <c r="C1198" s="936">
        <v>38</v>
      </c>
      <c r="D1198" s="937">
        <v>46105</v>
      </c>
      <c r="E1198" s="937">
        <v>46149</v>
      </c>
      <c r="F1198" s="937">
        <v>46105</v>
      </c>
      <c r="G1198" s="937">
        <v>46148</v>
      </c>
      <c r="H1198" s="937">
        <v>0</v>
      </c>
      <c r="I1198" s="936">
        <v>0</v>
      </c>
      <c r="J1198" s="936">
        <v>0</v>
      </c>
      <c r="K1198" s="939">
        <v>1</v>
      </c>
      <c r="L1198" s="939">
        <v>1</v>
      </c>
      <c r="M1198" s="936">
        <v>0</v>
      </c>
      <c r="N1198" s="936">
        <v>0</v>
      </c>
      <c r="O1198" s="936">
        <v>0</v>
      </c>
      <c r="P1198" s="936" t="s">
        <v>364</v>
      </c>
      <c r="Q1198" s="936">
        <v>1</v>
      </c>
      <c r="R1198" s="936">
        <v>1</v>
      </c>
      <c r="S1198" s="936">
        <v>0</v>
      </c>
      <c r="T1198" s="936">
        <v>0</v>
      </c>
    </row>
    <row r="1199" spans="1:20" outlineLevel="5">
      <c r="A1199" s="1000" t="s">
        <v>1520</v>
      </c>
      <c r="B1199" s="1000" t="s">
        <v>634</v>
      </c>
      <c r="C1199" s="1000">
        <v>38</v>
      </c>
      <c r="D1199" s="1001">
        <v>46105</v>
      </c>
      <c r="E1199" s="1001">
        <v>46149</v>
      </c>
      <c r="F1199" s="1001">
        <v>46105</v>
      </c>
      <c r="G1199" s="1001">
        <v>46148</v>
      </c>
      <c r="H1199" s="1001">
        <v>0</v>
      </c>
      <c r="I1199" s="1000">
        <v>0</v>
      </c>
      <c r="J1199" s="1000">
        <v>0</v>
      </c>
      <c r="K1199" s="1004">
        <v>1</v>
      </c>
      <c r="L1199" s="1004">
        <v>1</v>
      </c>
      <c r="M1199" s="1000">
        <v>0</v>
      </c>
      <c r="N1199" s="1000">
        <v>0</v>
      </c>
      <c r="O1199" s="1000">
        <v>0</v>
      </c>
      <c r="P1199" s="1000" t="s">
        <v>364</v>
      </c>
      <c r="Q1199" s="1000">
        <v>1</v>
      </c>
      <c r="R1199" s="1000">
        <v>1</v>
      </c>
      <c r="S1199" s="1000">
        <v>0</v>
      </c>
      <c r="T1199" s="1000">
        <v>0</v>
      </c>
    </row>
    <row r="1200" spans="1:20" outlineLevel="4">
      <c r="A1200" s="981" t="s">
        <v>635</v>
      </c>
      <c r="B1200" s="981"/>
      <c r="C1200" s="981">
        <v>34</v>
      </c>
      <c r="D1200" s="982">
        <v>46110</v>
      </c>
      <c r="E1200" s="982">
        <v>46149</v>
      </c>
      <c r="F1200" s="982">
        <v>46110</v>
      </c>
      <c r="G1200" s="982">
        <v>46148</v>
      </c>
      <c r="H1200" s="982">
        <v>0</v>
      </c>
      <c r="I1200" s="981">
        <v>0</v>
      </c>
      <c r="J1200" s="981">
        <v>0</v>
      </c>
      <c r="K1200" s="984">
        <v>0</v>
      </c>
      <c r="L1200" s="984">
        <v>0</v>
      </c>
      <c r="M1200" s="981">
        <v>0</v>
      </c>
      <c r="N1200" s="981">
        <v>0</v>
      </c>
      <c r="O1200" s="981">
        <v>0</v>
      </c>
      <c r="P1200" s="981"/>
      <c r="Q1200" s="981">
        <v>2</v>
      </c>
      <c r="R1200" s="981">
        <v>2</v>
      </c>
      <c r="S1200" s="981">
        <v>0</v>
      </c>
      <c r="T1200" s="981">
        <v>0</v>
      </c>
    </row>
    <row r="1201" spans="1:20" outlineLevel="5">
      <c r="A1201" s="936" t="s">
        <v>1521</v>
      </c>
      <c r="B1201" s="936" t="s">
        <v>637</v>
      </c>
      <c r="C1201" s="936">
        <v>34</v>
      </c>
      <c r="D1201" s="937">
        <v>46110</v>
      </c>
      <c r="E1201" s="937">
        <v>46149</v>
      </c>
      <c r="F1201" s="937">
        <v>46110</v>
      </c>
      <c r="G1201" s="937">
        <v>46148</v>
      </c>
      <c r="H1201" s="937">
        <v>0</v>
      </c>
      <c r="I1201" s="936">
        <v>0</v>
      </c>
      <c r="J1201" s="936">
        <v>0</v>
      </c>
      <c r="K1201" s="939">
        <v>1</v>
      </c>
      <c r="L1201" s="939">
        <v>1</v>
      </c>
      <c r="M1201" s="936">
        <v>0</v>
      </c>
      <c r="N1201" s="936">
        <v>0</v>
      </c>
      <c r="O1201" s="936">
        <v>0</v>
      </c>
      <c r="P1201" s="936" t="s">
        <v>364</v>
      </c>
      <c r="Q1201" s="936">
        <v>1</v>
      </c>
      <c r="R1201" s="936">
        <v>1</v>
      </c>
      <c r="S1201" s="936">
        <v>0</v>
      </c>
      <c r="T1201" s="936">
        <v>0</v>
      </c>
    </row>
    <row r="1202" spans="1:20" outlineLevel="5">
      <c r="A1202" s="1000" t="s">
        <v>1522</v>
      </c>
      <c r="B1202" s="1000" t="s">
        <v>639</v>
      </c>
      <c r="C1202" s="1000">
        <v>33</v>
      </c>
      <c r="D1202" s="1001">
        <v>46111</v>
      </c>
      <c r="E1202" s="1001">
        <v>46149</v>
      </c>
      <c r="F1202" s="1001">
        <v>46111</v>
      </c>
      <c r="G1202" s="1001">
        <v>46148</v>
      </c>
      <c r="H1202" s="1001">
        <v>0</v>
      </c>
      <c r="I1202" s="1000">
        <v>0</v>
      </c>
      <c r="J1202" s="1000">
        <v>0</v>
      </c>
      <c r="K1202" s="1004">
        <v>1</v>
      </c>
      <c r="L1202" s="1004">
        <v>1</v>
      </c>
      <c r="M1202" s="1000">
        <v>0</v>
      </c>
      <c r="N1202" s="1000">
        <v>0</v>
      </c>
      <c r="O1202" s="1000">
        <v>0</v>
      </c>
      <c r="P1202" s="1000" t="s">
        <v>364</v>
      </c>
      <c r="Q1202" s="1000">
        <v>1</v>
      </c>
      <c r="R1202" s="1000">
        <v>1</v>
      </c>
      <c r="S1202" s="1000">
        <v>0</v>
      </c>
      <c r="T1202" s="1000">
        <v>0</v>
      </c>
    </row>
    <row r="1203" spans="1:20" outlineLevel="4">
      <c r="A1203" s="981" t="s">
        <v>640</v>
      </c>
      <c r="B1203" s="981"/>
      <c r="C1203" s="981">
        <v>50</v>
      </c>
      <c r="D1203" s="982">
        <v>46086</v>
      </c>
      <c r="E1203" s="982">
        <v>46149</v>
      </c>
      <c r="F1203" s="982">
        <v>46086</v>
      </c>
      <c r="G1203" s="982">
        <v>46148</v>
      </c>
      <c r="H1203" s="982">
        <v>0</v>
      </c>
      <c r="I1203" s="981">
        <v>0</v>
      </c>
      <c r="J1203" s="981">
        <v>0</v>
      </c>
      <c r="K1203" s="984">
        <v>0</v>
      </c>
      <c r="L1203" s="984">
        <v>0</v>
      </c>
      <c r="M1203" s="981">
        <v>0</v>
      </c>
      <c r="N1203" s="981">
        <v>0</v>
      </c>
      <c r="O1203" s="981">
        <v>0</v>
      </c>
      <c r="P1203" s="981"/>
      <c r="Q1203" s="981">
        <v>2</v>
      </c>
      <c r="R1203" s="981">
        <v>2</v>
      </c>
      <c r="S1203" s="981">
        <v>0</v>
      </c>
      <c r="T1203" s="981">
        <v>0</v>
      </c>
    </row>
    <row r="1204" spans="1:20" outlineLevel="5">
      <c r="A1204" s="936" t="s">
        <v>1524</v>
      </c>
      <c r="B1204" s="936" t="s">
        <v>644</v>
      </c>
      <c r="C1204" s="936">
        <v>50</v>
      </c>
      <c r="D1204" s="937">
        <v>46086</v>
      </c>
      <c r="E1204" s="937">
        <v>46149</v>
      </c>
      <c r="F1204" s="937">
        <v>46086</v>
      </c>
      <c r="G1204" s="937">
        <v>46148</v>
      </c>
      <c r="H1204" s="937">
        <v>0</v>
      </c>
      <c r="I1204" s="936">
        <v>0</v>
      </c>
      <c r="J1204" s="936">
        <v>0</v>
      </c>
      <c r="K1204" s="939">
        <v>1</v>
      </c>
      <c r="L1204" s="939">
        <v>1</v>
      </c>
      <c r="M1204" s="936">
        <v>0</v>
      </c>
      <c r="N1204" s="936">
        <v>0</v>
      </c>
      <c r="O1204" s="936">
        <v>0</v>
      </c>
      <c r="P1204" s="936" t="s">
        <v>364</v>
      </c>
      <c r="Q1204" s="936">
        <v>1</v>
      </c>
      <c r="R1204" s="936">
        <v>1</v>
      </c>
      <c r="S1204" s="936">
        <v>0</v>
      </c>
      <c r="T1204" s="936">
        <v>0</v>
      </c>
    </row>
    <row r="1205" spans="1:20" outlineLevel="5">
      <c r="A1205" s="1000" t="s">
        <v>1523</v>
      </c>
      <c r="B1205" s="1000" t="s">
        <v>642</v>
      </c>
      <c r="C1205" s="1000">
        <v>49</v>
      </c>
      <c r="D1205" s="1001">
        <v>46088</v>
      </c>
      <c r="E1205" s="1001">
        <v>46149</v>
      </c>
      <c r="F1205" s="1001">
        <v>46088</v>
      </c>
      <c r="G1205" s="1001">
        <v>46148</v>
      </c>
      <c r="H1205" s="1001">
        <v>0</v>
      </c>
      <c r="I1205" s="1000">
        <v>0</v>
      </c>
      <c r="J1205" s="1001">
        <v>0</v>
      </c>
      <c r="K1205" s="1004">
        <v>1</v>
      </c>
      <c r="L1205" s="1004">
        <v>1</v>
      </c>
      <c r="M1205" s="1000">
        <v>0</v>
      </c>
      <c r="N1205" s="1000">
        <v>0</v>
      </c>
      <c r="O1205" s="1000">
        <v>0</v>
      </c>
      <c r="P1205" s="1000" t="s">
        <v>364</v>
      </c>
      <c r="Q1205" s="1000">
        <v>1</v>
      </c>
      <c r="R1205" s="1000">
        <v>1</v>
      </c>
      <c r="S1205" s="1000">
        <v>0</v>
      </c>
      <c r="T1205" s="1000">
        <v>0</v>
      </c>
    </row>
    <row r="1206" spans="1:20" outlineLevel="4">
      <c r="A1206" s="981" t="s">
        <v>645</v>
      </c>
      <c r="B1206" s="981"/>
      <c r="C1206" s="981">
        <v>59</v>
      </c>
      <c r="D1206" s="982">
        <v>46153</v>
      </c>
      <c r="E1206" s="982">
        <v>46225</v>
      </c>
      <c r="F1206" s="982">
        <v>46153</v>
      </c>
      <c r="G1206" s="982">
        <v>46273</v>
      </c>
      <c r="H1206" s="982">
        <v>0</v>
      </c>
      <c r="I1206" s="981">
        <v>0</v>
      </c>
      <c r="J1206" s="981">
        <v>0</v>
      </c>
      <c r="K1206" s="984">
        <v>0</v>
      </c>
      <c r="L1206" s="984">
        <v>0</v>
      </c>
      <c r="M1206" s="981">
        <v>0</v>
      </c>
      <c r="N1206" s="981">
        <v>0</v>
      </c>
      <c r="O1206" s="981">
        <v>0</v>
      </c>
      <c r="P1206" s="981"/>
      <c r="Q1206" s="981">
        <v>16</v>
      </c>
      <c r="R1206" s="981">
        <v>16</v>
      </c>
      <c r="S1206" s="981">
        <v>0</v>
      </c>
      <c r="T1206" s="981">
        <v>0</v>
      </c>
    </row>
    <row r="1207" spans="1:20" outlineLevel="5">
      <c r="A1207" s="936" t="s">
        <v>1525</v>
      </c>
      <c r="B1207" s="936" t="s">
        <v>3064</v>
      </c>
      <c r="C1207" s="936">
        <v>35</v>
      </c>
      <c r="D1207" s="937">
        <v>46153</v>
      </c>
      <c r="E1207" s="937">
        <v>46198</v>
      </c>
      <c r="F1207" s="937">
        <v>46153</v>
      </c>
      <c r="G1207" s="937">
        <v>46197</v>
      </c>
      <c r="H1207" s="937">
        <v>0</v>
      </c>
      <c r="I1207" s="936">
        <v>0</v>
      </c>
      <c r="J1207" s="937">
        <v>0</v>
      </c>
      <c r="K1207" s="939">
        <v>1</v>
      </c>
      <c r="L1207" s="939">
        <v>1</v>
      </c>
      <c r="M1207" s="936">
        <v>0</v>
      </c>
      <c r="N1207" s="936">
        <v>0</v>
      </c>
      <c r="O1207" s="936">
        <v>0</v>
      </c>
      <c r="P1207" s="936" t="s">
        <v>364</v>
      </c>
      <c r="Q1207" s="936">
        <v>1</v>
      </c>
      <c r="R1207" s="936">
        <v>1</v>
      </c>
      <c r="S1207" s="936">
        <v>0</v>
      </c>
      <c r="T1207" s="936">
        <v>0</v>
      </c>
    </row>
    <row r="1208" spans="1:20" outlineLevel="5">
      <c r="A1208" s="936" t="s">
        <v>1526</v>
      </c>
      <c r="B1208" s="936" t="s">
        <v>3067</v>
      </c>
      <c r="C1208" s="936">
        <v>35</v>
      </c>
      <c r="D1208" s="937">
        <v>46153</v>
      </c>
      <c r="E1208" s="937">
        <v>46198</v>
      </c>
      <c r="F1208" s="937">
        <v>46153</v>
      </c>
      <c r="G1208" s="937">
        <v>46197</v>
      </c>
      <c r="H1208" s="937">
        <v>0</v>
      </c>
      <c r="I1208" s="936">
        <v>0</v>
      </c>
      <c r="J1208" s="936">
        <v>0</v>
      </c>
      <c r="K1208" s="939">
        <v>1</v>
      </c>
      <c r="L1208" s="939">
        <v>1</v>
      </c>
      <c r="M1208" s="936">
        <v>0</v>
      </c>
      <c r="N1208" s="936">
        <v>0</v>
      </c>
      <c r="O1208" s="936">
        <v>0</v>
      </c>
      <c r="P1208" s="936" t="s">
        <v>364</v>
      </c>
      <c r="Q1208" s="936">
        <v>1</v>
      </c>
      <c r="R1208" s="936">
        <v>1</v>
      </c>
      <c r="S1208" s="936">
        <v>0</v>
      </c>
      <c r="T1208" s="936">
        <v>0</v>
      </c>
    </row>
    <row r="1209" spans="1:20" outlineLevel="5">
      <c r="A1209" s="936" t="s">
        <v>1527</v>
      </c>
      <c r="B1209" s="936" t="s">
        <v>3070</v>
      </c>
      <c r="C1209" s="936">
        <v>35</v>
      </c>
      <c r="D1209" s="937">
        <v>46153</v>
      </c>
      <c r="E1209" s="937">
        <v>46198</v>
      </c>
      <c r="F1209" s="937">
        <v>46153</v>
      </c>
      <c r="G1209" s="937">
        <v>46197</v>
      </c>
      <c r="H1209" s="937">
        <v>0</v>
      </c>
      <c r="I1209" s="936">
        <v>0</v>
      </c>
      <c r="J1209" s="937">
        <v>0</v>
      </c>
      <c r="K1209" s="939">
        <v>1</v>
      </c>
      <c r="L1209" s="939">
        <v>1</v>
      </c>
      <c r="M1209" s="936">
        <v>0</v>
      </c>
      <c r="N1209" s="936">
        <v>0</v>
      </c>
      <c r="O1209" s="936">
        <v>0</v>
      </c>
      <c r="P1209" s="936" t="s">
        <v>364</v>
      </c>
      <c r="Q1209" s="936">
        <v>1</v>
      </c>
      <c r="R1209" s="936">
        <v>1</v>
      </c>
      <c r="S1209" s="936">
        <v>0</v>
      </c>
      <c r="T1209" s="936">
        <v>0</v>
      </c>
    </row>
    <row r="1210" spans="1:20" outlineLevel="5">
      <c r="A1210" s="936" t="s">
        <v>1528</v>
      </c>
      <c r="B1210" s="936" t="s">
        <v>3073</v>
      </c>
      <c r="C1210" s="936">
        <v>35</v>
      </c>
      <c r="D1210" s="937">
        <v>46153</v>
      </c>
      <c r="E1210" s="937">
        <v>46198</v>
      </c>
      <c r="F1210" s="937">
        <v>46153</v>
      </c>
      <c r="G1210" s="937">
        <v>46197</v>
      </c>
      <c r="H1210" s="937">
        <v>0</v>
      </c>
      <c r="I1210" s="936">
        <v>0</v>
      </c>
      <c r="J1210" s="936">
        <v>0</v>
      </c>
      <c r="K1210" s="939">
        <v>1</v>
      </c>
      <c r="L1210" s="939">
        <v>1</v>
      </c>
      <c r="M1210" s="936">
        <v>0</v>
      </c>
      <c r="N1210" s="936">
        <v>0</v>
      </c>
      <c r="O1210" s="936">
        <v>0</v>
      </c>
      <c r="P1210" s="936" t="s">
        <v>364</v>
      </c>
      <c r="Q1210" s="936">
        <v>1</v>
      </c>
      <c r="R1210" s="936">
        <v>1</v>
      </c>
      <c r="S1210" s="936">
        <v>0</v>
      </c>
      <c r="T1210" s="936">
        <v>0</v>
      </c>
    </row>
    <row r="1211" spans="1:20" outlineLevel="5">
      <c r="A1211" s="936" t="s">
        <v>1529</v>
      </c>
      <c r="B1211" s="936" t="s">
        <v>3076</v>
      </c>
      <c r="C1211" s="936">
        <v>35</v>
      </c>
      <c r="D1211" s="937">
        <v>46153</v>
      </c>
      <c r="E1211" s="937">
        <v>46198</v>
      </c>
      <c r="F1211" s="937">
        <v>46153</v>
      </c>
      <c r="G1211" s="937">
        <v>46197</v>
      </c>
      <c r="H1211" s="937">
        <v>0</v>
      </c>
      <c r="I1211" s="936">
        <v>0</v>
      </c>
      <c r="J1211" s="937">
        <v>0</v>
      </c>
      <c r="K1211" s="939">
        <v>1</v>
      </c>
      <c r="L1211" s="939">
        <v>1</v>
      </c>
      <c r="M1211" s="936">
        <v>0</v>
      </c>
      <c r="N1211" s="936">
        <v>0</v>
      </c>
      <c r="O1211" s="936">
        <v>0</v>
      </c>
      <c r="P1211" s="936" t="s">
        <v>364</v>
      </c>
      <c r="Q1211" s="936">
        <v>1</v>
      </c>
      <c r="R1211" s="936">
        <v>1</v>
      </c>
      <c r="S1211" s="936">
        <v>0</v>
      </c>
      <c r="T1211" s="936">
        <v>0</v>
      </c>
    </row>
    <row r="1212" spans="1:20" outlineLevel="5">
      <c r="A1212" s="936" t="s">
        <v>1530</v>
      </c>
      <c r="B1212" s="936" t="s">
        <v>3079</v>
      </c>
      <c r="C1212" s="936">
        <v>35</v>
      </c>
      <c r="D1212" s="937">
        <v>46153</v>
      </c>
      <c r="E1212" s="937">
        <v>46198</v>
      </c>
      <c r="F1212" s="937">
        <v>46153</v>
      </c>
      <c r="G1212" s="937">
        <v>46197</v>
      </c>
      <c r="H1212" s="937">
        <v>0</v>
      </c>
      <c r="I1212" s="936">
        <v>0</v>
      </c>
      <c r="J1212" s="936">
        <v>0</v>
      </c>
      <c r="K1212" s="939">
        <v>1</v>
      </c>
      <c r="L1212" s="939">
        <v>1</v>
      </c>
      <c r="M1212" s="936">
        <v>0</v>
      </c>
      <c r="N1212" s="936">
        <v>0</v>
      </c>
      <c r="O1212" s="936">
        <v>0</v>
      </c>
      <c r="P1212" s="936" t="s">
        <v>364</v>
      </c>
      <c r="Q1212" s="936">
        <v>1</v>
      </c>
      <c r="R1212" s="936">
        <v>1</v>
      </c>
      <c r="S1212" s="936">
        <v>0</v>
      </c>
      <c r="T1212" s="936">
        <v>0</v>
      </c>
    </row>
    <row r="1213" spans="1:20" outlineLevel="5">
      <c r="A1213" s="936" t="s">
        <v>1531</v>
      </c>
      <c r="B1213" s="936" t="s">
        <v>3082</v>
      </c>
      <c r="C1213" s="936">
        <v>35</v>
      </c>
      <c r="D1213" s="937">
        <v>46153</v>
      </c>
      <c r="E1213" s="937">
        <v>46198</v>
      </c>
      <c r="F1213" s="937">
        <v>46153</v>
      </c>
      <c r="G1213" s="937">
        <v>46197</v>
      </c>
      <c r="H1213" s="937">
        <v>0</v>
      </c>
      <c r="I1213" s="936">
        <v>0</v>
      </c>
      <c r="J1213" s="936">
        <v>0</v>
      </c>
      <c r="K1213" s="939">
        <v>1</v>
      </c>
      <c r="L1213" s="939">
        <v>1</v>
      </c>
      <c r="M1213" s="936">
        <v>0</v>
      </c>
      <c r="N1213" s="936">
        <v>0</v>
      </c>
      <c r="O1213" s="936">
        <v>0</v>
      </c>
      <c r="P1213" s="936" t="s">
        <v>364</v>
      </c>
      <c r="Q1213" s="936">
        <v>1</v>
      </c>
      <c r="R1213" s="936">
        <v>1</v>
      </c>
      <c r="S1213" s="936">
        <v>0</v>
      </c>
      <c r="T1213" s="936">
        <v>0</v>
      </c>
    </row>
    <row r="1214" spans="1:20" outlineLevel="5">
      <c r="A1214" s="936" t="s">
        <v>1532</v>
      </c>
      <c r="B1214" s="936" t="s">
        <v>3085</v>
      </c>
      <c r="C1214" s="936">
        <v>35</v>
      </c>
      <c r="D1214" s="937">
        <v>46153</v>
      </c>
      <c r="E1214" s="937">
        <v>46198</v>
      </c>
      <c r="F1214" s="937">
        <v>46153</v>
      </c>
      <c r="G1214" s="937">
        <v>46197</v>
      </c>
      <c r="H1214" s="937">
        <v>0</v>
      </c>
      <c r="I1214" s="936">
        <v>0</v>
      </c>
      <c r="J1214" s="936">
        <v>0</v>
      </c>
      <c r="K1214" s="939">
        <v>1</v>
      </c>
      <c r="L1214" s="939">
        <v>1</v>
      </c>
      <c r="M1214" s="936">
        <v>0</v>
      </c>
      <c r="N1214" s="936">
        <v>0</v>
      </c>
      <c r="O1214" s="936">
        <v>0</v>
      </c>
      <c r="P1214" s="936" t="s">
        <v>364</v>
      </c>
      <c r="Q1214" s="936">
        <v>1</v>
      </c>
      <c r="R1214" s="936">
        <v>1</v>
      </c>
      <c r="S1214" s="936">
        <v>0</v>
      </c>
      <c r="T1214" s="936">
        <v>0</v>
      </c>
    </row>
    <row r="1215" spans="1:20" outlineLevel="5">
      <c r="A1215" s="936" t="s">
        <v>3281</v>
      </c>
      <c r="B1215" s="936" t="s">
        <v>3066</v>
      </c>
      <c r="C1215" s="936">
        <v>7</v>
      </c>
      <c r="D1215" s="937">
        <v>46210</v>
      </c>
      <c r="E1215" s="937">
        <v>46217</v>
      </c>
      <c r="F1215" s="937">
        <v>46239</v>
      </c>
      <c r="G1215" s="937">
        <v>46273</v>
      </c>
      <c r="H1215" s="937">
        <v>0</v>
      </c>
      <c r="I1215" s="937">
        <v>0</v>
      </c>
      <c r="J1215" s="937">
        <v>0</v>
      </c>
      <c r="K1215" s="939">
        <v>1</v>
      </c>
      <c r="L1215" s="939">
        <v>1</v>
      </c>
      <c r="M1215" s="936">
        <v>0</v>
      </c>
      <c r="N1215" s="936">
        <v>0</v>
      </c>
      <c r="O1215" s="936">
        <v>0</v>
      </c>
      <c r="P1215" s="936" t="s">
        <v>364</v>
      </c>
      <c r="Q1215" s="936">
        <v>1</v>
      </c>
      <c r="R1215" s="936">
        <v>1</v>
      </c>
      <c r="S1215" s="936">
        <v>0</v>
      </c>
      <c r="T1215" s="936">
        <v>0</v>
      </c>
    </row>
    <row r="1216" spans="1:20" outlineLevel="5">
      <c r="A1216" s="936" t="s">
        <v>3282</v>
      </c>
      <c r="B1216" s="936" t="s">
        <v>3069</v>
      </c>
      <c r="C1216" s="936">
        <v>7</v>
      </c>
      <c r="D1216" s="937">
        <v>46210</v>
      </c>
      <c r="E1216" s="937">
        <v>46217</v>
      </c>
      <c r="F1216" s="937">
        <v>46239</v>
      </c>
      <c r="G1216" s="937">
        <v>46273</v>
      </c>
      <c r="H1216" s="937">
        <v>0</v>
      </c>
      <c r="I1216" s="936">
        <v>0</v>
      </c>
      <c r="J1216" s="936">
        <v>0</v>
      </c>
      <c r="K1216" s="939">
        <v>1</v>
      </c>
      <c r="L1216" s="939">
        <v>1</v>
      </c>
      <c r="M1216" s="936">
        <v>0</v>
      </c>
      <c r="N1216" s="936">
        <v>0</v>
      </c>
      <c r="O1216" s="936">
        <v>0</v>
      </c>
      <c r="P1216" s="936" t="s">
        <v>364</v>
      </c>
      <c r="Q1216" s="936">
        <v>1</v>
      </c>
      <c r="R1216" s="936">
        <v>1</v>
      </c>
      <c r="S1216" s="936">
        <v>0</v>
      </c>
      <c r="T1216" s="936">
        <v>0</v>
      </c>
    </row>
    <row r="1217" spans="1:20" outlineLevel="5">
      <c r="A1217" s="936" t="s">
        <v>3283</v>
      </c>
      <c r="B1217" s="936" t="s">
        <v>3072</v>
      </c>
      <c r="C1217" s="936">
        <v>7</v>
      </c>
      <c r="D1217" s="937">
        <v>46210</v>
      </c>
      <c r="E1217" s="937">
        <v>46217</v>
      </c>
      <c r="F1217" s="937">
        <v>46239</v>
      </c>
      <c r="G1217" s="937">
        <v>46273</v>
      </c>
      <c r="H1217" s="937">
        <v>0</v>
      </c>
      <c r="I1217" s="937">
        <v>0</v>
      </c>
      <c r="J1217" s="937">
        <v>0</v>
      </c>
      <c r="K1217" s="939">
        <v>1</v>
      </c>
      <c r="L1217" s="939">
        <v>1</v>
      </c>
      <c r="M1217" s="936">
        <v>0</v>
      </c>
      <c r="N1217" s="936">
        <v>0</v>
      </c>
      <c r="O1217" s="936">
        <v>0</v>
      </c>
      <c r="P1217" s="936" t="s">
        <v>364</v>
      </c>
      <c r="Q1217" s="936">
        <v>1</v>
      </c>
      <c r="R1217" s="936">
        <v>1</v>
      </c>
      <c r="S1217" s="936">
        <v>0</v>
      </c>
      <c r="T1217" s="936">
        <v>0</v>
      </c>
    </row>
    <row r="1218" spans="1:20" outlineLevel="5">
      <c r="A1218" s="936" t="s">
        <v>3284</v>
      </c>
      <c r="B1218" s="936" t="s">
        <v>3075</v>
      </c>
      <c r="C1218" s="936">
        <v>7</v>
      </c>
      <c r="D1218" s="937">
        <v>46210</v>
      </c>
      <c r="E1218" s="937">
        <v>46217</v>
      </c>
      <c r="F1218" s="937">
        <v>46226</v>
      </c>
      <c r="G1218" s="937">
        <v>46226</v>
      </c>
      <c r="H1218" s="937">
        <v>0</v>
      </c>
      <c r="I1218" s="936">
        <v>0</v>
      </c>
      <c r="J1218" s="936">
        <v>0</v>
      </c>
      <c r="K1218" s="939">
        <v>1</v>
      </c>
      <c r="L1218" s="939">
        <v>1</v>
      </c>
      <c r="M1218" s="936">
        <v>0</v>
      </c>
      <c r="N1218" s="936">
        <v>0</v>
      </c>
      <c r="O1218" s="936">
        <v>0</v>
      </c>
      <c r="P1218" s="936" t="s">
        <v>364</v>
      </c>
      <c r="Q1218" s="936">
        <v>1</v>
      </c>
      <c r="R1218" s="936">
        <v>1</v>
      </c>
      <c r="S1218" s="936">
        <v>0</v>
      </c>
      <c r="T1218" s="936">
        <v>0</v>
      </c>
    </row>
    <row r="1219" spans="1:20" outlineLevel="5">
      <c r="A1219" s="936" t="s">
        <v>3286</v>
      </c>
      <c r="B1219" s="936" t="s">
        <v>3081</v>
      </c>
      <c r="C1219" s="936">
        <v>7</v>
      </c>
      <c r="D1219" s="937">
        <v>46210</v>
      </c>
      <c r="E1219" s="937">
        <v>46217</v>
      </c>
      <c r="F1219" s="937">
        <v>46261</v>
      </c>
      <c r="G1219" s="937">
        <v>46273</v>
      </c>
      <c r="H1219" s="937">
        <v>0</v>
      </c>
      <c r="I1219" s="937">
        <v>0</v>
      </c>
      <c r="J1219" s="937">
        <v>0</v>
      </c>
      <c r="K1219" s="939">
        <v>1</v>
      </c>
      <c r="L1219" s="939">
        <v>1</v>
      </c>
      <c r="M1219" s="936">
        <v>0</v>
      </c>
      <c r="N1219" s="936">
        <v>0</v>
      </c>
      <c r="O1219" s="936">
        <v>0</v>
      </c>
      <c r="P1219" s="936" t="s">
        <v>364</v>
      </c>
      <c r="Q1219" s="936">
        <v>1</v>
      </c>
      <c r="R1219" s="936">
        <v>1</v>
      </c>
      <c r="S1219" s="936">
        <v>0</v>
      </c>
      <c r="T1219" s="936">
        <v>0</v>
      </c>
    </row>
    <row r="1220" spans="1:20" outlineLevel="5">
      <c r="A1220" s="936" t="s">
        <v>3287</v>
      </c>
      <c r="B1220" s="936" t="s">
        <v>3084</v>
      </c>
      <c r="C1220" s="936">
        <v>7</v>
      </c>
      <c r="D1220" s="937">
        <v>46210</v>
      </c>
      <c r="E1220" s="937">
        <v>46217</v>
      </c>
      <c r="F1220" s="937">
        <v>46261</v>
      </c>
      <c r="G1220" s="937">
        <v>46273</v>
      </c>
      <c r="H1220" s="937">
        <v>0</v>
      </c>
      <c r="I1220" s="936">
        <v>0</v>
      </c>
      <c r="J1220" s="936">
        <v>0</v>
      </c>
      <c r="K1220" s="939">
        <v>1</v>
      </c>
      <c r="L1220" s="939">
        <v>1</v>
      </c>
      <c r="M1220" s="936">
        <v>0</v>
      </c>
      <c r="N1220" s="936">
        <v>0</v>
      </c>
      <c r="O1220" s="936">
        <v>0</v>
      </c>
      <c r="P1220" s="936" t="s">
        <v>364</v>
      </c>
      <c r="Q1220" s="936">
        <v>1</v>
      </c>
      <c r="R1220" s="936">
        <v>1</v>
      </c>
      <c r="S1220" s="936">
        <v>0</v>
      </c>
      <c r="T1220" s="936">
        <v>0</v>
      </c>
    </row>
    <row r="1221" spans="1:20" outlineLevel="5">
      <c r="A1221" s="936" t="s">
        <v>3288</v>
      </c>
      <c r="B1221" s="936" t="s">
        <v>3087</v>
      </c>
      <c r="C1221" s="936">
        <v>7</v>
      </c>
      <c r="D1221" s="937">
        <v>46210</v>
      </c>
      <c r="E1221" s="937">
        <v>46217</v>
      </c>
      <c r="F1221" s="937">
        <v>46261</v>
      </c>
      <c r="G1221" s="937">
        <v>46273</v>
      </c>
      <c r="H1221" s="937">
        <v>0</v>
      </c>
      <c r="I1221" s="937">
        <v>0</v>
      </c>
      <c r="J1221" s="937">
        <v>0</v>
      </c>
      <c r="K1221" s="939">
        <v>1</v>
      </c>
      <c r="L1221" s="939">
        <v>1</v>
      </c>
      <c r="M1221" s="936">
        <v>0</v>
      </c>
      <c r="N1221" s="936">
        <v>0</v>
      </c>
      <c r="O1221" s="936">
        <v>0</v>
      </c>
      <c r="P1221" s="936" t="s">
        <v>364</v>
      </c>
      <c r="Q1221" s="936">
        <v>1</v>
      </c>
      <c r="R1221" s="936">
        <v>1</v>
      </c>
      <c r="S1221" s="936">
        <v>0</v>
      </c>
      <c r="T1221" s="936">
        <v>0</v>
      </c>
    </row>
    <row r="1222" spans="1:20" outlineLevel="5">
      <c r="A1222" s="1000" t="s">
        <v>3285</v>
      </c>
      <c r="B1222" s="1000" t="s">
        <v>3078</v>
      </c>
      <c r="C1222" s="1000">
        <v>7</v>
      </c>
      <c r="D1222" s="1001">
        <v>46218</v>
      </c>
      <c r="E1222" s="1001">
        <v>46225</v>
      </c>
      <c r="F1222" s="1001">
        <v>46261</v>
      </c>
      <c r="G1222" s="1001">
        <v>46273</v>
      </c>
      <c r="H1222" s="1001">
        <v>0</v>
      </c>
      <c r="I1222" s="1000">
        <v>0</v>
      </c>
      <c r="J1222" s="1001">
        <v>0</v>
      </c>
      <c r="K1222" s="1004">
        <v>1</v>
      </c>
      <c r="L1222" s="1004">
        <v>1</v>
      </c>
      <c r="M1222" s="1000">
        <v>0</v>
      </c>
      <c r="N1222" s="1000">
        <v>0</v>
      </c>
      <c r="O1222" s="1000">
        <v>0</v>
      </c>
      <c r="P1222" s="1000" t="s">
        <v>364</v>
      </c>
      <c r="Q1222" s="1000">
        <v>1</v>
      </c>
      <c r="R1222" s="1000">
        <v>1</v>
      </c>
      <c r="S1222" s="1000">
        <v>0</v>
      </c>
      <c r="T1222" s="1000">
        <v>0</v>
      </c>
    </row>
    <row r="1223" spans="1:20" outlineLevel="3">
      <c r="A1223" s="967" t="s">
        <v>833</v>
      </c>
      <c r="B1223" s="967"/>
      <c r="C1223" s="967">
        <v>111</v>
      </c>
      <c r="D1223" s="968">
        <v>46113</v>
      </c>
      <c r="E1223" s="968">
        <v>46246</v>
      </c>
      <c r="F1223" s="968">
        <v>46113</v>
      </c>
      <c r="G1223" s="968"/>
      <c r="H1223" s="968">
        <v>0</v>
      </c>
      <c r="I1223" s="967">
        <v>0</v>
      </c>
      <c r="J1223" s="968">
        <v>0</v>
      </c>
      <c r="K1223" s="971">
        <v>0</v>
      </c>
      <c r="L1223" s="971">
        <v>0</v>
      </c>
      <c r="M1223" s="967">
        <v>0</v>
      </c>
      <c r="N1223" s="967">
        <v>0</v>
      </c>
      <c r="O1223" s="967">
        <v>0</v>
      </c>
      <c r="P1223" s="967"/>
      <c r="Q1223" s="967">
        <v>40</v>
      </c>
      <c r="R1223" s="967">
        <v>39</v>
      </c>
      <c r="S1223" s="967">
        <v>0</v>
      </c>
      <c r="T1223" s="967">
        <v>1</v>
      </c>
    </row>
    <row r="1224" spans="1:20" outlineLevel="4">
      <c r="A1224" s="981" t="s">
        <v>609</v>
      </c>
      <c r="B1224" s="981"/>
      <c r="C1224" s="981">
        <v>65</v>
      </c>
      <c r="D1224" s="982">
        <v>46147</v>
      </c>
      <c r="E1224" s="982">
        <v>46226</v>
      </c>
      <c r="F1224" s="982">
        <v>46147</v>
      </c>
      <c r="G1224" s="982">
        <v>46275</v>
      </c>
      <c r="H1224" s="982">
        <v>0</v>
      </c>
      <c r="I1224" s="981">
        <v>0</v>
      </c>
      <c r="J1224" s="981">
        <v>0</v>
      </c>
      <c r="K1224" s="984">
        <v>0</v>
      </c>
      <c r="L1224" s="984">
        <v>0</v>
      </c>
      <c r="M1224" s="981">
        <v>0</v>
      </c>
      <c r="N1224" s="981">
        <v>0</v>
      </c>
      <c r="O1224" s="981">
        <v>0</v>
      </c>
      <c r="P1224" s="981"/>
      <c r="Q1224" s="981">
        <v>6</v>
      </c>
      <c r="R1224" s="981">
        <v>6</v>
      </c>
      <c r="S1224" s="981">
        <v>0</v>
      </c>
      <c r="T1224" s="981">
        <v>0</v>
      </c>
    </row>
    <row r="1225" spans="1:20" outlineLevel="5">
      <c r="A1225" s="936" t="s">
        <v>1534</v>
      </c>
      <c r="B1225" s="936" t="s">
        <v>3099</v>
      </c>
      <c r="C1225" s="936">
        <v>40</v>
      </c>
      <c r="D1225" s="937">
        <v>46147</v>
      </c>
      <c r="E1225" s="937">
        <v>46198</v>
      </c>
      <c r="F1225" s="937">
        <v>46147</v>
      </c>
      <c r="G1225" s="937">
        <v>46197</v>
      </c>
      <c r="H1225" s="937">
        <v>0</v>
      </c>
      <c r="I1225" s="936">
        <v>0</v>
      </c>
      <c r="J1225" s="937">
        <v>0</v>
      </c>
      <c r="K1225" s="939">
        <v>1</v>
      </c>
      <c r="L1225" s="939">
        <v>1</v>
      </c>
      <c r="M1225" s="936">
        <v>0</v>
      </c>
      <c r="N1225" s="936">
        <v>0</v>
      </c>
      <c r="O1225" s="936">
        <v>0</v>
      </c>
      <c r="P1225" s="936" t="s">
        <v>364</v>
      </c>
      <c r="Q1225" s="936">
        <v>1</v>
      </c>
      <c r="R1225" s="936">
        <v>1</v>
      </c>
      <c r="S1225" s="936">
        <v>0</v>
      </c>
      <c r="T1225" s="936">
        <v>0</v>
      </c>
    </row>
    <row r="1226" spans="1:20" outlineLevel="5">
      <c r="A1226" s="936" t="s">
        <v>1535</v>
      </c>
      <c r="B1226" s="936" t="s">
        <v>3102</v>
      </c>
      <c r="C1226" s="936">
        <v>40</v>
      </c>
      <c r="D1226" s="937">
        <v>46147</v>
      </c>
      <c r="E1226" s="937">
        <v>46198</v>
      </c>
      <c r="F1226" s="937">
        <v>46147</v>
      </c>
      <c r="G1226" s="937">
        <v>46197</v>
      </c>
      <c r="H1226" s="937">
        <v>0</v>
      </c>
      <c r="I1226" s="936">
        <v>0</v>
      </c>
      <c r="J1226" s="936">
        <v>0</v>
      </c>
      <c r="K1226" s="939">
        <v>1</v>
      </c>
      <c r="L1226" s="939">
        <v>1</v>
      </c>
      <c r="M1226" s="936">
        <v>0</v>
      </c>
      <c r="N1226" s="936">
        <v>0</v>
      </c>
      <c r="O1226" s="936">
        <v>0</v>
      </c>
      <c r="P1226" s="936" t="s">
        <v>364</v>
      </c>
      <c r="Q1226" s="936">
        <v>1</v>
      </c>
      <c r="R1226" s="936">
        <v>1</v>
      </c>
      <c r="S1226" s="936">
        <v>0</v>
      </c>
      <c r="T1226" s="936">
        <v>0</v>
      </c>
    </row>
    <row r="1227" spans="1:20" outlineLevel="5">
      <c r="A1227" s="936" t="s">
        <v>1533</v>
      </c>
      <c r="B1227" s="936" t="s">
        <v>3096</v>
      </c>
      <c r="C1227" s="936">
        <v>40</v>
      </c>
      <c r="D1227" s="937">
        <v>46147</v>
      </c>
      <c r="E1227" s="937">
        <v>46198</v>
      </c>
      <c r="F1227" s="937">
        <v>46147</v>
      </c>
      <c r="G1227" s="937">
        <v>46197</v>
      </c>
      <c r="H1227" s="937">
        <v>0</v>
      </c>
      <c r="I1227" s="936">
        <v>0</v>
      </c>
      <c r="J1227" s="937">
        <v>0</v>
      </c>
      <c r="K1227" s="939">
        <v>1</v>
      </c>
      <c r="L1227" s="939">
        <v>1</v>
      </c>
      <c r="M1227" s="936">
        <v>0</v>
      </c>
      <c r="N1227" s="936">
        <v>0</v>
      </c>
      <c r="O1227" s="936">
        <v>0</v>
      </c>
      <c r="P1227" s="936" t="s">
        <v>364</v>
      </c>
      <c r="Q1227" s="936">
        <v>1</v>
      </c>
      <c r="R1227" s="936">
        <v>1</v>
      </c>
      <c r="S1227" s="936">
        <v>0</v>
      </c>
      <c r="T1227" s="936">
        <v>0</v>
      </c>
    </row>
    <row r="1228" spans="1:20" outlineLevel="5">
      <c r="A1228" s="936" t="s">
        <v>3290</v>
      </c>
      <c r="B1228" s="936" t="s">
        <v>3101</v>
      </c>
      <c r="C1228" s="936">
        <v>25</v>
      </c>
      <c r="D1228" s="937">
        <v>46198</v>
      </c>
      <c r="E1228" s="937">
        <v>46226</v>
      </c>
      <c r="F1228" s="937">
        <v>46239</v>
      </c>
      <c r="G1228" s="937">
        <v>46275</v>
      </c>
      <c r="H1228" s="937">
        <v>0</v>
      </c>
      <c r="I1228" s="936">
        <v>0</v>
      </c>
      <c r="J1228" s="936">
        <v>0</v>
      </c>
      <c r="K1228" s="939">
        <v>1</v>
      </c>
      <c r="L1228" s="939">
        <v>1</v>
      </c>
      <c r="M1228" s="936">
        <v>0</v>
      </c>
      <c r="N1228" s="936">
        <v>0</v>
      </c>
      <c r="O1228" s="936">
        <v>0</v>
      </c>
      <c r="P1228" s="936" t="s">
        <v>364</v>
      </c>
      <c r="Q1228" s="936">
        <v>1</v>
      </c>
      <c r="R1228" s="936">
        <v>1</v>
      </c>
      <c r="S1228" s="936">
        <v>0</v>
      </c>
      <c r="T1228" s="936">
        <v>0</v>
      </c>
    </row>
    <row r="1229" spans="1:20" outlineLevel="5">
      <c r="A1229" s="936" t="s">
        <v>3291</v>
      </c>
      <c r="B1229" s="936" t="s">
        <v>3104</v>
      </c>
      <c r="C1229" s="936">
        <v>5</v>
      </c>
      <c r="D1229" s="937">
        <v>46198</v>
      </c>
      <c r="E1229" s="937">
        <v>46203</v>
      </c>
      <c r="F1229" s="937">
        <v>46226</v>
      </c>
      <c r="G1229" s="937">
        <v>46275</v>
      </c>
      <c r="H1229" s="937">
        <v>0</v>
      </c>
      <c r="I1229" s="936">
        <v>0</v>
      </c>
      <c r="J1229" s="937">
        <v>0</v>
      </c>
      <c r="K1229" s="939">
        <v>1</v>
      </c>
      <c r="L1229" s="939">
        <v>1</v>
      </c>
      <c r="M1229" s="936">
        <v>0</v>
      </c>
      <c r="N1229" s="936">
        <v>0</v>
      </c>
      <c r="O1229" s="936">
        <v>0</v>
      </c>
      <c r="P1229" s="936" t="s">
        <v>364</v>
      </c>
      <c r="Q1229" s="936">
        <v>1</v>
      </c>
      <c r="R1229" s="936">
        <v>1</v>
      </c>
      <c r="S1229" s="936">
        <v>0</v>
      </c>
      <c r="T1229" s="936">
        <v>0</v>
      </c>
    </row>
    <row r="1230" spans="1:20" outlineLevel="5">
      <c r="A1230" s="1000" t="s">
        <v>3289</v>
      </c>
      <c r="B1230" s="1000" t="s">
        <v>3098</v>
      </c>
      <c r="C1230" s="1000">
        <v>25</v>
      </c>
      <c r="D1230" s="1001">
        <v>46198</v>
      </c>
      <c r="E1230" s="1001">
        <v>46226</v>
      </c>
      <c r="F1230" s="1001">
        <v>46233</v>
      </c>
      <c r="G1230" s="1001">
        <v>46275</v>
      </c>
      <c r="H1230" s="1001">
        <v>0</v>
      </c>
      <c r="I1230" s="1000">
        <v>0</v>
      </c>
      <c r="J1230" s="1001">
        <v>0</v>
      </c>
      <c r="K1230" s="1004">
        <v>1</v>
      </c>
      <c r="L1230" s="1004">
        <v>1</v>
      </c>
      <c r="M1230" s="1000">
        <v>0</v>
      </c>
      <c r="N1230" s="1000">
        <v>0</v>
      </c>
      <c r="O1230" s="1000">
        <v>0</v>
      </c>
      <c r="P1230" s="1000" t="s">
        <v>364</v>
      </c>
      <c r="Q1230" s="1000">
        <v>1</v>
      </c>
      <c r="R1230" s="1000">
        <v>1</v>
      </c>
      <c r="S1230" s="1000">
        <v>0</v>
      </c>
      <c r="T1230" s="1000">
        <v>0</v>
      </c>
    </row>
    <row r="1231" spans="1:20" outlineLevel="4">
      <c r="A1231" s="981" t="s">
        <v>616</v>
      </c>
      <c r="B1231" s="981"/>
      <c r="C1231" s="981">
        <v>65</v>
      </c>
      <c r="D1231" s="982">
        <v>46147</v>
      </c>
      <c r="E1231" s="982">
        <v>46226</v>
      </c>
      <c r="F1231" s="982">
        <v>46147</v>
      </c>
      <c r="G1231" s="982">
        <v>46275</v>
      </c>
      <c r="H1231" s="982">
        <v>0</v>
      </c>
      <c r="I1231" s="981">
        <v>0</v>
      </c>
      <c r="J1231" s="981">
        <v>0</v>
      </c>
      <c r="K1231" s="984">
        <v>0</v>
      </c>
      <c r="L1231" s="984">
        <v>0</v>
      </c>
      <c r="M1231" s="981">
        <v>0</v>
      </c>
      <c r="N1231" s="981">
        <v>0</v>
      </c>
      <c r="O1231" s="981">
        <v>0</v>
      </c>
      <c r="P1231" s="981"/>
      <c r="Q1231" s="981">
        <v>4</v>
      </c>
      <c r="R1231" s="981">
        <v>4</v>
      </c>
      <c r="S1231" s="981">
        <v>0</v>
      </c>
      <c r="T1231" s="981">
        <v>0</v>
      </c>
    </row>
    <row r="1232" spans="1:20" outlineLevel="5">
      <c r="A1232" s="936" t="s">
        <v>1536</v>
      </c>
      <c r="B1232" s="936" t="s">
        <v>3105</v>
      </c>
      <c r="C1232" s="936">
        <v>40</v>
      </c>
      <c r="D1232" s="937">
        <v>46147</v>
      </c>
      <c r="E1232" s="937">
        <v>46198</v>
      </c>
      <c r="F1232" s="937">
        <v>46147</v>
      </c>
      <c r="G1232" s="937">
        <v>46197</v>
      </c>
      <c r="H1232" s="937">
        <v>0</v>
      </c>
      <c r="I1232" s="936">
        <v>0</v>
      </c>
      <c r="J1232" s="937">
        <v>0</v>
      </c>
      <c r="K1232" s="939">
        <v>1</v>
      </c>
      <c r="L1232" s="939">
        <v>1</v>
      </c>
      <c r="M1232" s="936">
        <v>0</v>
      </c>
      <c r="N1232" s="936">
        <v>0</v>
      </c>
      <c r="O1232" s="936">
        <v>0</v>
      </c>
      <c r="P1232" s="936" t="s">
        <v>364</v>
      </c>
      <c r="Q1232" s="936">
        <v>1</v>
      </c>
      <c r="R1232" s="936">
        <v>1</v>
      </c>
      <c r="S1232" s="936">
        <v>0</v>
      </c>
      <c r="T1232" s="936">
        <v>0</v>
      </c>
    </row>
    <row r="1233" spans="1:20" outlineLevel="5">
      <c r="A1233" s="936" t="s">
        <v>1537</v>
      </c>
      <c r="B1233" s="936" t="s">
        <v>3114</v>
      </c>
      <c r="C1233" s="936">
        <v>40</v>
      </c>
      <c r="D1233" s="937">
        <v>46147</v>
      </c>
      <c r="E1233" s="937">
        <v>46198</v>
      </c>
      <c r="F1233" s="937">
        <v>46147</v>
      </c>
      <c r="G1233" s="937">
        <v>46197</v>
      </c>
      <c r="H1233" s="937">
        <v>0</v>
      </c>
      <c r="I1233" s="936">
        <v>0</v>
      </c>
      <c r="J1233" s="936">
        <v>0</v>
      </c>
      <c r="K1233" s="939">
        <v>1</v>
      </c>
      <c r="L1233" s="939">
        <v>1</v>
      </c>
      <c r="M1233" s="936">
        <v>0</v>
      </c>
      <c r="N1233" s="936">
        <v>0</v>
      </c>
      <c r="O1233" s="936">
        <v>0</v>
      </c>
      <c r="P1233" s="936" t="s">
        <v>364</v>
      </c>
      <c r="Q1233" s="936">
        <v>1</v>
      </c>
      <c r="R1233" s="936">
        <v>1</v>
      </c>
      <c r="S1233" s="936">
        <v>0</v>
      </c>
      <c r="T1233" s="936">
        <v>0</v>
      </c>
    </row>
    <row r="1234" spans="1:20" outlineLevel="5">
      <c r="A1234" s="936" t="s">
        <v>3292</v>
      </c>
      <c r="B1234" s="936" t="s">
        <v>3107</v>
      </c>
      <c r="C1234" s="936">
        <v>25</v>
      </c>
      <c r="D1234" s="937">
        <v>46198</v>
      </c>
      <c r="E1234" s="937">
        <v>46226</v>
      </c>
      <c r="F1234" s="937">
        <v>46233</v>
      </c>
      <c r="G1234" s="937">
        <v>46275</v>
      </c>
      <c r="H1234" s="937">
        <v>0</v>
      </c>
      <c r="I1234" s="936">
        <v>0</v>
      </c>
      <c r="J1234" s="937">
        <v>0</v>
      </c>
      <c r="K1234" s="939">
        <v>1</v>
      </c>
      <c r="L1234" s="939">
        <v>1</v>
      </c>
      <c r="M1234" s="936">
        <v>0</v>
      </c>
      <c r="N1234" s="936">
        <v>0</v>
      </c>
      <c r="O1234" s="936">
        <v>0</v>
      </c>
      <c r="P1234" s="936" t="s">
        <v>364</v>
      </c>
      <c r="Q1234" s="936">
        <v>1</v>
      </c>
      <c r="R1234" s="936">
        <v>1</v>
      </c>
      <c r="S1234" s="936">
        <v>0</v>
      </c>
      <c r="T1234" s="936">
        <v>0</v>
      </c>
    </row>
    <row r="1235" spans="1:20" outlineLevel="5">
      <c r="A1235" s="1000" t="s">
        <v>3293</v>
      </c>
      <c r="B1235" s="1000" t="s">
        <v>3116</v>
      </c>
      <c r="C1235" s="1000">
        <v>25</v>
      </c>
      <c r="D1235" s="1001">
        <v>46198</v>
      </c>
      <c r="E1235" s="1001">
        <v>46226</v>
      </c>
      <c r="F1235" s="1001">
        <v>46233</v>
      </c>
      <c r="G1235" s="1001">
        <v>46275</v>
      </c>
      <c r="H1235" s="1001">
        <v>0</v>
      </c>
      <c r="I1235" s="1000">
        <v>0</v>
      </c>
      <c r="J1235" s="1000">
        <v>0</v>
      </c>
      <c r="K1235" s="1004">
        <v>1</v>
      </c>
      <c r="L1235" s="1004">
        <v>1</v>
      </c>
      <c r="M1235" s="1000">
        <v>0</v>
      </c>
      <c r="N1235" s="1000">
        <v>0</v>
      </c>
      <c r="O1235" s="1000">
        <v>0</v>
      </c>
      <c r="P1235" s="1000" t="s">
        <v>364</v>
      </c>
      <c r="Q1235" s="1000">
        <v>1</v>
      </c>
      <c r="R1235" s="1000">
        <v>1</v>
      </c>
      <c r="S1235" s="1000">
        <v>0</v>
      </c>
      <c r="T1235" s="1000">
        <v>0</v>
      </c>
    </row>
    <row r="1236" spans="1:20" outlineLevel="4">
      <c r="A1236" s="981" t="s">
        <v>627</v>
      </c>
      <c r="B1236" s="981"/>
      <c r="C1236" s="981">
        <v>79</v>
      </c>
      <c r="D1236" s="982">
        <v>46113</v>
      </c>
      <c r="E1236" s="982">
        <v>46209</v>
      </c>
      <c r="F1236" s="982">
        <v>46113</v>
      </c>
      <c r="G1236" s="982">
        <v>46200</v>
      </c>
      <c r="H1236" s="982">
        <v>0</v>
      </c>
      <c r="I1236" s="981">
        <v>0</v>
      </c>
      <c r="J1236" s="981">
        <v>0</v>
      </c>
      <c r="K1236" s="984">
        <v>0</v>
      </c>
      <c r="L1236" s="984">
        <v>0</v>
      </c>
      <c r="M1236" s="981">
        <v>0</v>
      </c>
      <c r="N1236" s="981">
        <v>0</v>
      </c>
      <c r="O1236" s="981">
        <v>0</v>
      </c>
      <c r="P1236" s="981"/>
      <c r="Q1236" s="981">
        <v>2</v>
      </c>
      <c r="R1236" s="981">
        <v>2</v>
      </c>
      <c r="S1236" s="981">
        <v>0</v>
      </c>
      <c r="T1236" s="981">
        <v>0</v>
      </c>
    </row>
    <row r="1237" spans="1:20" outlineLevel="5">
      <c r="A1237" s="936" t="s">
        <v>1538</v>
      </c>
      <c r="B1237" s="936" t="s">
        <v>3117</v>
      </c>
      <c r="C1237" s="936">
        <v>69</v>
      </c>
      <c r="D1237" s="937">
        <v>46113</v>
      </c>
      <c r="E1237" s="937">
        <v>46198</v>
      </c>
      <c r="F1237" s="937">
        <v>46113</v>
      </c>
      <c r="G1237" s="937">
        <v>46197</v>
      </c>
      <c r="H1237" s="937">
        <v>0</v>
      </c>
      <c r="I1237" s="936">
        <v>0</v>
      </c>
      <c r="J1237" s="936">
        <v>0</v>
      </c>
      <c r="K1237" s="939">
        <v>1</v>
      </c>
      <c r="L1237" s="939">
        <v>1</v>
      </c>
      <c r="M1237" s="936">
        <v>0</v>
      </c>
      <c r="N1237" s="936">
        <v>0</v>
      </c>
      <c r="O1237" s="936">
        <v>0</v>
      </c>
      <c r="P1237" s="936" t="s">
        <v>364</v>
      </c>
      <c r="Q1237" s="936">
        <v>1</v>
      </c>
      <c r="R1237" s="936">
        <v>1</v>
      </c>
      <c r="S1237" s="936">
        <v>0</v>
      </c>
      <c r="T1237" s="936">
        <v>0</v>
      </c>
    </row>
    <row r="1238" spans="1:20" outlineLevel="5">
      <c r="A1238" s="1000" t="s">
        <v>3294</v>
      </c>
      <c r="B1238" s="1000" t="s">
        <v>3119</v>
      </c>
      <c r="C1238" s="1000">
        <v>10</v>
      </c>
      <c r="D1238" s="1001">
        <v>46198</v>
      </c>
      <c r="E1238" s="1001">
        <v>46209</v>
      </c>
      <c r="F1238" s="1001">
        <v>46197</v>
      </c>
      <c r="G1238" s="1001">
        <v>46200</v>
      </c>
      <c r="H1238" s="1001">
        <v>0</v>
      </c>
      <c r="I1238" s="1000">
        <v>0</v>
      </c>
      <c r="J1238" s="1001">
        <v>0</v>
      </c>
      <c r="K1238" s="1004">
        <v>1</v>
      </c>
      <c r="L1238" s="1004">
        <v>1</v>
      </c>
      <c r="M1238" s="1000">
        <v>0</v>
      </c>
      <c r="N1238" s="1000">
        <v>0</v>
      </c>
      <c r="O1238" s="1000">
        <v>0</v>
      </c>
      <c r="P1238" s="1000" t="s">
        <v>364</v>
      </c>
      <c r="Q1238" s="1000">
        <v>1</v>
      </c>
      <c r="R1238" s="1000">
        <v>1</v>
      </c>
      <c r="S1238" s="1000">
        <v>0</v>
      </c>
      <c r="T1238" s="1000">
        <v>0</v>
      </c>
    </row>
    <row r="1239" spans="1:20" outlineLevel="4">
      <c r="A1239" s="981" t="s">
        <v>630</v>
      </c>
      <c r="B1239" s="981"/>
      <c r="C1239" s="981">
        <v>65</v>
      </c>
      <c r="D1239" s="982">
        <v>46147</v>
      </c>
      <c r="E1239" s="982">
        <v>46226</v>
      </c>
      <c r="F1239" s="982">
        <v>46147</v>
      </c>
      <c r="G1239" s="982"/>
      <c r="H1239" s="982">
        <v>0</v>
      </c>
      <c r="I1239" s="981">
        <v>0</v>
      </c>
      <c r="J1239" s="981">
        <v>0</v>
      </c>
      <c r="K1239" s="984">
        <v>0</v>
      </c>
      <c r="L1239" s="984">
        <v>0</v>
      </c>
      <c r="M1239" s="981">
        <v>0</v>
      </c>
      <c r="N1239" s="981">
        <v>0</v>
      </c>
      <c r="O1239" s="981">
        <v>0</v>
      </c>
      <c r="P1239" s="981"/>
      <c r="Q1239" s="981">
        <v>4</v>
      </c>
      <c r="R1239" s="981">
        <v>3</v>
      </c>
      <c r="S1239" s="981">
        <v>0</v>
      </c>
      <c r="T1239" s="981">
        <v>1</v>
      </c>
    </row>
    <row r="1240" spans="1:20" outlineLevel="5">
      <c r="A1240" s="936" t="s">
        <v>1539</v>
      </c>
      <c r="B1240" s="936" t="s">
        <v>3052</v>
      </c>
      <c r="C1240" s="936">
        <v>40</v>
      </c>
      <c r="D1240" s="937">
        <v>46147</v>
      </c>
      <c r="E1240" s="937">
        <v>46198</v>
      </c>
      <c r="F1240" s="937">
        <v>46147</v>
      </c>
      <c r="G1240" s="937">
        <v>46197</v>
      </c>
      <c r="H1240" s="937">
        <v>0</v>
      </c>
      <c r="I1240" s="937">
        <v>0</v>
      </c>
      <c r="J1240" s="937">
        <v>0</v>
      </c>
      <c r="K1240" s="939">
        <v>1</v>
      </c>
      <c r="L1240" s="939">
        <v>1</v>
      </c>
      <c r="M1240" s="936">
        <v>0</v>
      </c>
      <c r="N1240" s="936">
        <v>0</v>
      </c>
      <c r="O1240" s="936">
        <v>0</v>
      </c>
      <c r="P1240" s="936" t="s">
        <v>364</v>
      </c>
      <c r="Q1240" s="936">
        <v>1</v>
      </c>
      <c r="R1240" s="936">
        <v>1</v>
      </c>
      <c r="S1240" s="936">
        <v>0</v>
      </c>
      <c r="T1240" s="936">
        <v>0</v>
      </c>
    </row>
    <row r="1241" spans="1:20" outlineLevel="5">
      <c r="A1241" s="936" t="s">
        <v>1540</v>
      </c>
      <c r="B1241" s="936" t="s">
        <v>3055</v>
      </c>
      <c r="C1241" s="936">
        <v>40</v>
      </c>
      <c r="D1241" s="937">
        <v>46147</v>
      </c>
      <c r="E1241" s="937">
        <v>46198</v>
      </c>
      <c r="F1241" s="937">
        <v>46147</v>
      </c>
      <c r="G1241" s="937">
        <v>46197</v>
      </c>
      <c r="H1241" s="937">
        <v>0</v>
      </c>
      <c r="I1241" s="936">
        <v>0</v>
      </c>
      <c r="J1241" s="936">
        <v>0</v>
      </c>
      <c r="K1241" s="939">
        <v>1</v>
      </c>
      <c r="L1241" s="939">
        <v>1</v>
      </c>
      <c r="M1241" s="936">
        <v>0</v>
      </c>
      <c r="N1241" s="936">
        <v>0</v>
      </c>
      <c r="O1241" s="936">
        <v>0</v>
      </c>
      <c r="P1241" s="936" t="s">
        <v>364</v>
      </c>
      <c r="Q1241" s="936">
        <v>1</v>
      </c>
      <c r="R1241" s="936">
        <v>1</v>
      </c>
      <c r="S1241" s="936">
        <v>0</v>
      </c>
      <c r="T1241" s="936">
        <v>0</v>
      </c>
    </row>
    <row r="1242" spans="1:20" outlineLevel="5">
      <c r="A1242" s="936" t="s">
        <v>3295</v>
      </c>
      <c r="B1242" s="936" t="s">
        <v>3054</v>
      </c>
      <c r="C1242" s="936">
        <v>25</v>
      </c>
      <c r="D1242" s="937">
        <v>46198</v>
      </c>
      <c r="E1242" s="937">
        <v>46226</v>
      </c>
      <c r="F1242" s="936">
        <v>46291</v>
      </c>
      <c r="G1242" s="937">
        <v>46297</v>
      </c>
      <c r="H1242" s="937">
        <v>0</v>
      </c>
      <c r="I1242" s="937">
        <v>0</v>
      </c>
      <c r="J1242" s="937">
        <v>0</v>
      </c>
      <c r="K1242" s="939">
        <v>1</v>
      </c>
      <c r="L1242" s="939">
        <v>1</v>
      </c>
      <c r="M1242" s="936">
        <v>0</v>
      </c>
      <c r="N1242" s="936">
        <v>0</v>
      </c>
      <c r="O1242" s="936">
        <v>0</v>
      </c>
      <c r="P1242" s="936" t="s">
        <v>364</v>
      </c>
      <c r="Q1242" s="936">
        <v>1</v>
      </c>
      <c r="R1242" s="936">
        <v>1</v>
      </c>
      <c r="S1242" s="936">
        <v>0</v>
      </c>
      <c r="T1242" s="936">
        <v>0</v>
      </c>
    </row>
    <row r="1243" spans="1:20" outlineLevel="5">
      <c r="A1243" s="1000" t="s">
        <v>3296</v>
      </c>
      <c r="B1243" s="1000" t="s">
        <v>3057</v>
      </c>
      <c r="C1243" s="1000">
        <v>25</v>
      </c>
      <c r="D1243" s="1001">
        <v>46198</v>
      </c>
      <c r="E1243" s="1001">
        <v>46226</v>
      </c>
      <c r="F1243" s="1001"/>
      <c r="G1243" s="1001"/>
      <c r="H1243" s="1001">
        <v>0</v>
      </c>
      <c r="I1243" s="1000">
        <v>0</v>
      </c>
      <c r="J1243" s="1001">
        <v>0</v>
      </c>
      <c r="K1243" s="1004">
        <v>1</v>
      </c>
      <c r="L1243" s="1004">
        <v>0</v>
      </c>
      <c r="M1243" s="1000">
        <v>0</v>
      </c>
      <c r="N1243" s="1000">
        <v>0</v>
      </c>
      <c r="O1243" s="1000">
        <v>0</v>
      </c>
      <c r="P1243" s="1000" t="s">
        <v>367</v>
      </c>
      <c r="Q1243" s="1000">
        <v>1</v>
      </c>
      <c r="R1243" s="1000">
        <v>0</v>
      </c>
      <c r="S1243" s="1000">
        <v>0</v>
      </c>
      <c r="T1243" s="1000">
        <v>1</v>
      </c>
    </row>
    <row r="1244" spans="1:20" outlineLevel="4">
      <c r="A1244" s="981" t="s">
        <v>635</v>
      </c>
      <c r="B1244" s="981"/>
      <c r="C1244" s="981">
        <v>65</v>
      </c>
      <c r="D1244" s="982">
        <v>46147</v>
      </c>
      <c r="E1244" s="982">
        <v>46226</v>
      </c>
      <c r="F1244" s="982">
        <v>46147</v>
      </c>
      <c r="G1244" s="982">
        <v>46275</v>
      </c>
      <c r="H1244" s="982">
        <v>0</v>
      </c>
      <c r="I1244" s="981">
        <v>0</v>
      </c>
      <c r="J1244" s="981">
        <v>0</v>
      </c>
      <c r="K1244" s="984">
        <v>0</v>
      </c>
      <c r="L1244" s="984">
        <v>0</v>
      </c>
      <c r="M1244" s="981">
        <v>0</v>
      </c>
      <c r="N1244" s="981">
        <v>0</v>
      </c>
      <c r="O1244" s="981">
        <v>0</v>
      </c>
      <c r="P1244" s="981"/>
      <c r="Q1244" s="981">
        <v>4</v>
      </c>
      <c r="R1244" s="981">
        <v>4</v>
      </c>
      <c r="S1244" s="981">
        <v>0</v>
      </c>
      <c r="T1244" s="981">
        <v>0</v>
      </c>
    </row>
    <row r="1245" spans="1:20" outlineLevel="5">
      <c r="A1245" s="936" t="s">
        <v>1541</v>
      </c>
      <c r="B1245" s="936" t="s">
        <v>3058</v>
      </c>
      <c r="C1245" s="936">
        <v>40</v>
      </c>
      <c r="D1245" s="937">
        <v>46147</v>
      </c>
      <c r="E1245" s="937">
        <v>46198</v>
      </c>
      <c r="F1245" s="937">
        <v>46147</v>
      </c>
      <c r="G1245" s="937">
        <v>46197</v>
      </c>
      <c r="H1245" s="937">
        <v>0</v>
      </c>
      <c r="I1245" s="937">
        <v>0</v>
      </c>
      <c r="J1245" s="937">
        <v>0</v>
      </c>
      <c r="K1245" s="939">
        <v>1</v>
      </c>
      <c r="L1245" s="939">
        <v>1</v>
      </c>
      <c r="M1245" s="936">
        <v>0</v>
      </c>
      <c r="N1245" s="936">
        <v>0</v>
      </c>
      <c r="O1245" s="936">
        <v>0</v>
      </c>
      <c r="P1245" s="936" t="s">
        <v>364</v>
      </c>
      <c r="Q1245" s="936">
        <v>1</v>
      </c>
      <c r="R1245" s="936">
        <v>1</v>
      </c>
      <c r="S1245" s="936">
        <v>0</v>
      </c>
      <c r="T1245" s="936">
        <v>0</v>
      </c>
    </row>
    <row r="1246" spans="1:20" outlineLevel="5">
      <c r="A1246" s="936" t="s">
        <v>1542</v>
      </c>
      <c r="B1246" s="936" t="s">
        <v>3061</v>
      </c>
      <c r="C1246" s="936">
        <v>40</v>
      </c>
      <c r="D1246" s="937">
        <v>46147</v>
      </c>
      <c r="E1246" s="937">
        <v>46198</v>
      </c>
      <c r="F1246" s="937">
        <v>46147</v>
      </c>
      <c r="G1246" s="937">
        <v>46197</v>
      </c>
      <c r="H1246" s="937">
        <v>0</v>
      </c>
      <c r="I1246" s="936">
        <v>0</v>
      </c>
      <c r="J1246" s="936">
        <v>0</v>
      </c>
      <c r="K1246" s="939">
        <v>1</v>
      </c>
      <c r="L1246" s="939">
        <v>1</v>
      </c>
      <c r="M1246" s="936">
        <v>0</v>
      </c>
      <c r="N1246" s="936">
        <v>0</v>
      </c>
      <c r="O1246" s="936">
        <v>0</v>
      </c>
      <c r="P1246" s="936" t="s">
        <v>364</v>
      </c>
      <c r="Q1246" s="936">
        <v>1</v>
      </c>
      <c r="R1246" s="936">
        <v>1</v>
      </c>
      <c r="S1246" s="936">
        <v>0</v>
      </c>
      <c r="T1246" s="936">
        <v>0</v>
      </c>
    </row>
    <row r="1247" spans="1:20" outlineLevel="5">
      <c r="A1247" s="936" t="s">
        <v>3297</v>
      </c>
      <c r="B1247" s="936" t="s">
        <v>3060</v>
      </c>
      <c r="C1247" s="936">
        <v>25</v>
      </c>
      <c r="D1247" s="937">
        <v>46198</v>
      </c>
      <c r="E1247" s="937">
        <v>46226</v>
      </c>
      <c r="F1247" s="937">
        <v>46261</v>
      </c>
      <c r="G1247" s="937">
        <v>46275</v>
      </c>
      <c r="H1247" s="937">
        <v>0</v>
      </c>
      <c r="I1247" s="937">
        <v>0</v>
      </c>
      <c r="J1247" s="937">
        <v>0</v>
      </c>
      <c r="K1247" s="939">
        <v>1</v>
      </c>
      <c r="L1247" s="939">
        <v>1</v>
      </c>
      <c r="M1247" s="936">
        <v>0</v>
      </c>
      <c r="N1247" s="936">
        <v>0</v>
      </c>
      <c r="O1247" s="936">
        <v>0</v>
      </c>
      <c r="P1247" s="936" t="s">
        <v>364</v>
      </c>
      <c r="Q1247" s="936">
        <v>1</v>
      </c>
      <c r="R1247" s="936">
        <v>1</v>
      </c>
      <c r="S1247" s="936">
        <v>0</v>
      </c>
      <c r="T1247" s="936">
        <v>0</v>
      </c>
    </row>
    <row r="1248" spans="1:20" outlineLevel="5">
      <c r="A1248" s="1000" t="s">
        <v>3298</v>
      </c>
      <c r="B1248" s="1000" t="s">
        <v>3063</v>
      </c>
      <c r="C1248" s="1000">
        <v>25</v>
      </c>
      <c r="D1248" s="1001">
        <v>46198</v>
      </c>
      <c r="E1248" s="1001">
        <v>46226</v>
      </c>
      <c r="F1248" s="1001">
        <v>46261</v>
      </c>
      <c r="G1248" s="1001">
        <v>46275</v>
      </c>
      <c r="H1248" s="1001">
        <v>0</v>
      </c>
      <c r="I1248" s="1000">
        <v>0</v>
      </c>
      <c r="J1248" s="1001">
        <v>0</v>
      </c>
      <c r="K1248" s="1004">
        <v>1</v>
      </c>
      <c r="L1248" s="1004">
        <v>1</v>
      </c>
      <c r="M1248" s="1000">
        <v>0</v>
      </c>
      <c r="N1248" s="1000">
        <v>0</v>
      </c>
      <c r="O1248" s="1000">
        <v>0</v>
      </c>
      <c r="P1248" s="1000" t="s">
        <v>364</v>
      </c>
      <c r="Q1248" s="1000">
        <v>1</v>
      </c>
      <c r="R1248" s="1000">
        <v>1</v>
      </c>
      <c r="S1248" s="1000">
        <v>0</v>
      </c>
      <c r="T1248" s="1000">
        <v>0</v>
      </c>
    </row>
    <row r="1249" spans="1:20" outlineLevel="4">
      <c r="A1249" s="981" t="s">
        <v>640</v>
      </c>
      <c r="B1249" s="981"/>
      <c r="C1249" s="981">
        <v>52</v>
      </c>
      <c r="D1249" s="982">
        <v>46147</v>
      </c>
      <c r="E1249" s="982">
        <v>46211</v>
      </c>
      <c r="F1249" s="982">
        <v>46147</v>
      </c>
      <c r="G1249" s="982">
        <v>46275</v>
      </c>
      <c r="H1249" s="982">
        <v>0</v>
      </c>
      <c r="I1249" s="981">
        <v>0</v>
      </c>
      <c r="J1249" s="981">
        <v>0</v>
      </c>
      <c r="K1249" s="984">
        <v>0</v>
      </c>
      <c r="L1249" s="984">
        <v>0</v>
      </c>
      <c r="M1249" s="981">
        <v>0</v>
      </c>
      <c r="N1249" s="981">
        <v>0</v>
      </c>
      <c r="O1249" s="981">
        <v>0</v>
      </c>
      <c r="P1249" s="981"/>
      <c r="Q1249" s="981">
        <v>4</v>
      </c>
      <c r="R1249" s="981">
        <v>4</v>
      </c>
      <c r="S1249" s="981">
        <v>0</v>
      </c>
      <c r="T1249" s="981">
        <v>0</v>
      </c>
    </row>
    <row r="1250" spans="1:20" outlineLevel="5">
      <c r="A1250" s="936" t="s">
        <v>1543</v>
      </c>
      <c r="B1250" s="936" t="s">
        <v>3124</v>
      </c>
      <c r="C1250" s="936">
        <v>40</v>
      </c>
      <c r="D1250" s="937">
        <v>46147</v>
      </c>
      <c r="E1250" s="937">
        <v>46198</v>
      </c>
      <c r="F1250" s="937">
        <v>46147</v>
      </c>
      <c r="G1250" s="937">
        <v>46197</v>
      </c>
      <c r="H1250" s="937">
        <v>0</v>
      </c>
      <c r="I1250" s="937">
        <v>0</v>
      </c>
      <c r="J1250" s="937">
        <v>0</v>
      </c>
      <c r="K1250" s="940">
        <v>1</v>
      </c>
      <c r="L1250" s="939">
        <v>1</v>
      </c>
      <c r="M1250" s="936">
        <v>0</v>
      </c>
      <c r="N1250" s="936">
        <v>0</v>
      </c>
      <c r="O1250" s="936">
        <v>0</v>
      </c>
      <c r="P1250" s="936" t="s">
        <v>364</v>
      </c>
      <c r="Q1250" s="936">
        <v>1</v>
      </c>
      <c r="R1250" s="936">
        <v>1</v>
      </c>
      <c r="S1250" s="936">
        <v>0</v>
      </c>
      <c r="T1250" s="936">
        <v>0</v>
      </c>
    </row>
    <row r="1251" spans="1:20" outlineLevel="5">
      <c r="A1251" s="936" t="s">
        <v>1544</v>
      </c>
      <c r="B1251" s="936" t="s">
        <v>3127</v>
      </c>
      <c r="C1251" s="936">
        <v>40</v>
      </c>
      <c r="D1251" s="937">
        <v>46147</v>
      </c>
      <c r="E1251" s="937">
        <v>46198</v>
      </c>
      <c r="F1251" s="937">
        <v>46147</v>
      </c>
      <c r="G1251" s="937">
        <v>46197</v>
      </c>
      <c r="H1251" s="937">
        <v>0</v>
      </c>
      <c r="I1251" s="936">
        <v>0</v>
      </c>
      <c r="J1251" s="936">
        <v>0</v>
      </c>
      <c r="K1251" s="939">
        <v>1</v>
      </c>
      <c r="L1251" s="939">
        <v>1</v>
      </c>
      <c r="M1251" s="936">
        <v>0</v>
      </c>
      <c r="N1251" s="936">
        <v>0</v>
      </c>
      <c r="O1251" s="936">
        <v>0</v>
      </c>
      <c r="P1251" s="936" t="s">
        <v>364</v>
      </c>
      <c r="Q1251" s="936">
        <v>1</v>
      </c>
      <c r="R1251" s="936">
        <v>1</v>
      </c>
      <c r="S1251" s="936">
        <v>0</v>
      </c>
      <c r="T1251" s="936">
        <v>0</v>
      </c>
    </row>
    <row r="1252" spans="1:20" outlineLevel="5">
      <c r="A1252" s="936" t="s">
        <v>3299</v>
      </c>
      <c r="B1252" s="936" t="s">
        <v>3126</v>
      </c>
      <c r="C1252" s="936">
        <v>12</v>
      </c>
      <c r="D1252" s="937">
        <v>46198</v>
      </c>
      <c r="E1252" s="937">
        <v>46211</v>
      </c>
      <c r="F1252" s="937">
        <v>46261</v>
      </c>
      <c r="G1252" s="937">
        <v>46275</v>
      </c>
      <c r="H1252" s="937">
        <v>0</v>
      </c>
      <c r="I1252" s="937">
        <v>0</v>
      </c>
      <c r="J1252" s="937">
        <v>0</v>
      </c>
      <c r="K1252" s="940">
        <v>1</v>
      </c>
      <c r="L1252" s="939">
        <v>1</v>
      </c>
      <c r="M1252" s="936">
        <v>0</v>
      </c>
      <c r="N1252" s="936">
        <v>0</v>
      </c>
      <c r="O1252" s="936">
        <v>0</v>
      </c>
      <c r="P1252" s="936" t="s">
        <v>364</v>
      </c>
      <c r="Q1252" s="936">
        <v>1</v>
      </c>
      <c r="R1252" s="936">
        <v>1</v>
      </c>
      <c r="S1252" s="936">
        <v>0</v>
      </c>
      <c r="T1252" s="936">
        <v>0</v>
      </c>
    </row>
    <row r="1253" spans="1:20" outlineLevel="5">
      <c r="A1253" s="1000" t="s">
        <v>3300</v>
      </c>
      <c r="B1253" s="1000" t="s">
        <v>3129</v>
      </c>
      <c r="C1253" s="1000">
        <v>12</v>
      </c>
      <c r="D1253" s="1001">
        <v>46198</v>
      </c>
      <c r="E1253" s="1001">
        <v>46211</v>
      </c>
      <c r="F1253" s="1001">
        <v>46261</v>
      </c>
      <c r="G1253" s="1001">
        <v>46275</v>
      </c>
      <c r="H1253" s="1001">
        <v>0</v>
      </c>
      <c r="I1253" s="1000">
        <v>0</v>
      </c>
      <c r="J1253" s="1001">
        <v>0</v>
      </c>
      <c r="K1253" s="1004">
        <v>1</v>
      </c>
      <c r="L1253" s="1004">
        <v>1</v>
      </c>
      <c r="M1253" s="1000">
        <v>0</v>
      </c>
      <c r="N1253" s="1000">
        <v>0</v>
      </c>
      <c r="O1253" s="1000">
        <v>0</v>
      </c>
      <c r="P1253" s="1000" t="s">
        <v>364</v>
      </c>
      <c r="Q1253" s="1000">
        <v>1</v>
      </c>
      <c r="R1253" s="1000">
        <v>1</v>
      </c>
      <c r="S1253" s="1000">
        <v>0</v>
      </c>
      <c r="T1253" s="1000">
        <v>0</v>
      </c>
    </row>
    <row r="1254" spans="1:20" outlineLevel="4">
      <c r="A1254" s="981" t="s">
        <v>645</v>
      </c>
      <c r="B1254" s="981"/>
      <c r="C1254" s="981">
        <v>76</v>
      </c>
      <c r="D1254" s="982">
        <v>46154</v>
      </c>
      <c r="E1254" s="982">
        <v>46246</v>
      </c>
      <c r="F1254" s="982">
        <v>46154</v>
      </c>
      <c r="G1254" s="982">
        <v>46275</v>
      </c>
      <c r="H1254" s="982">
        <v>0</v>
      </c>
      <c r="I1254" s="981">
        <v>0</v>
      </c>
      <c r="J1254" s="981">
        <v>0</v>
      </c>
      <c r="K1254" s="984">
        <v>0</v>
      </c>
      <c r="L1254" s="984">
        <v>0</v>
      </c>
      <c r="M1254" s="981">
        <v>0</v>
      </c>
      <c r="N1254" s="981">
        <v>0</v>
      </c>
      <c r="O1254" s="981">
        <v>0</v>
      </c>
      <c r="P1254" s="981"/>
      <c r="Q1254" s="981">
        <v>16</v>
      </c>
      <c r="R1254" s="981">
        <v>16</v>
      </c>
      <c r="S1254" s="981">
        <v>0</v>
      </c>
      <c r="T1254" s="981">
        <v>0</v>
      </c>
    </row>
    <row r="1255" spans="1:20" outlineLevel="5">
      <c r="A1255" s="936" t="s">
        <v>1545</v>
      </c>
      <c r="B1255" s="936" t="s">
        <v>3064</v>
      </c>
      <c r="C1255" s="936">
        <v>34</v>
      </c>
      <c r="D1255" s="937">
        <v>46154</v>
      </c>
      <c r="E1255" s="937">
        <v>46198</v>
      </c>
      <c r="F1255" s="937">
        <v>46154</v>
      </c>
      <c r="G1255" s="937">
        <v>46197</v>
      </c>
      <c r="H1255" s="937">
        <v>0</v>
      </c>
      <c r="I1255" s="936">
        <v>0</v>
      </c>
      <c r="J1255" s="937">
        <v>0</v>
      </c>
      <c r="K1255" s="939">
        <v>1</v>
      </c>
      <c r="L1255" s="939">
        <v>1</v>
      </c>
      <c r="M1255" s="936">
        <v>0</v>
      </c>
      <c r="N1255" s="936">
        <v>0</v>
      </c>
      <c r="O1255" s="936">
        <v>0</v>
      </c>
      <c r="P1255" s="936" t="s">
        <v>364</v>
      </c>
      <c r="Q1255" s="936">
        <v>1</v>
      </c>
      <c r="R1255" s="936">
        <v>1</v>
      </c>
      <c r="S1255" s="936">
        <v>0</v>
      </c>
      <c r="T1255" s="936">
        <v>0</v>
      </c>
    </row>
    <row r="1256" spans="1:20" outlineLevel="5">
      <c r="A1256" s="936" t="s">
        <v>1546</v>
      </c>
      <c r="B1256" s="936" t="s">
        <v>3067</v>
      </c>
      <c r="C1256" s="936">
        <v>34</v>
      </c>
      <c r="D1256" s="937">
        <v>46154</v>
      </c>
      <c r="E1256" s="937">
        <v>46198</v>
      </c>
      <c r="F1256" s="937">
        <v>46154</v>
      </c>
      <c r="G1256" s="937">
        <v>46197</v>
      </c>
      <c r="H1256" s="937">
        <v>0</v>
      </c>
      <c r="I1256" s="936">
        <v>0</v>
      </c>
      <c r="J1256" s="936">
        <v>0</v>
      </c>
      <c r="K1256" s="939">
        <v>1</v>
      </c>
      <c r="L1256" s="939">
        <v>1</v>
      </c>
      <c r="M1256" s="936">
        <v>0</v>
      </c>
      <c r="N1256" s="936">
        <v>0</v>
      </c>
      <c r="O1256" s="936">
        <v>0</v>
      </c>
      <c r="P1256" s="936" t="s">
        <v>364</v>
      </c>
      <c r="Q1256" s="936">
        <v>1</v>
      </c>
      <c r="R1256" s="936">
        <v>1</v>
      </c>
      <c r="S1256" s="936">
        <v>0</v>
      </c>
      <c r="T1256" s="936">
        <v>0</v>
      </c>
    </row>
    <row r="1257" spans="1:20" outlineLevel="5">
      <c r="A1257" s="936" t="s">
        <v>1547</v>
      </c>
      <c r="B1257" s="936" t="s">
        <v>3070</v>
      </c>
      <c r="C1257" s="936">
        <v>34</v>
      </c>
      <c r="D1257" s="937">
        <v>46154</v>
      </c>
      <c r="E1257" s="937">
        <v>46198</v>
      </c>
      <c r="F1257" s="937">
        <v>46154</v>
      </c>
      <c r="G1257" s="937">
        <v>46197</v>
      </c>
      <c r="H1257" s="937">
        <v>0</v>
      </c>
      <c r="I1257" s="936">
        <v>0</v>
      </c>
      <c r="J1257" s="937">
        <v>0</v>
      </c>
      <c r="K1257" s="939">
        <v>1</v>
      </c>
      <c r="L1257" s="939">
        <v>1</v>
      </c>
      <c r="M1257" s="936">
        <v>0</v>
      </c>
      <c r="N1257" s="936">
        <v>0</v>
      </c>
      <c r="O1257" s="936">
        <v>0</v>
      </c>
      <c r="P1257" s="936" t="s">
        <v>364</v>
      </c>
      <c r="Q1257" s="936">
        <v>1</v>
      </c>
      <c r="R1257" s="936">
        <v>1</v>
      </c>
      <c r="S1257" s="936">
        <v>0</v>
      </c>
      <c r="T1257" s="936">
        <v>0</v>
      </c>
    </row>
    <row r="1258" spans="1:20" outlineLevel="5">
      <c r="A1258" s="936" t="s">
        <v>1548</v>
      </c>
      <c r="B1258" s="936" t="s">
        <v>3073</v>
      </c>
      <c r="C1258" s="936">
        <v>34</v>
      </c>
      <c r="D1258" s="937">
        <v>46154</v>
      </c>
      <c r="E1258" s="937">
        <v>46198</v>
      </c>
      <c r="F1258" s="937">
        <v>46154</v>
      </c>
      <c r="G1258" s="937">
        <v>46197</v>
      </c>
      <c r="H1258" s="937">
        <v>0</v>
      </c>
      <c r="I1258" s="936">
        <v>0</v>
      </c>
      <c r="J1258" s="936">
        <v>0</v>
      </c>
      <c r="K1258" s="939">
        <v>1</v>
      </c>
      <c r="L1258" s="939">
        <v>1</v>
      </c>
      <c r="M1258" s="936">
        <v>0</v>
      </c>
      <c r="N1258" s="936">
        <v>0</v>
      </c>
      <c r="O1258" s="936">
        <v>0</v>
      </c>
      <c r="P1258" s="936" t="s">
        <v>364</v>
      </c>
      <c r="Q1258" s="936">
        <v>1</v>
      </c>
      <c r="R1258" s="936">
        <v>1</v>
      </c>
      <c r="S1258" s="936">
        <v>0</v>
      </c>
      <c r="T1258" s="936">
        <v>0</v>
      </c>
    </row>
    <row r="1259" spans="1:20" outlineLevel="5">
      <c r="A1259" s="936" t="s">
        <v>1549</v>
      </c>
      <c r="B1259" s="936" t="s">
        <v>3076</v>
      </c>
      <c r="C1259" s="936">
        <v>34</v>
      </c>
      <c r="D1259" s="937">
        <v>46154</v>
      </c>
      <c r="E1259" s="937">
        <v>46198</v>
      </c>
      <c r="F1259" s="937">
        <v>46154</v>
      </c>
      <c r="G1259" s="937">
        <v>46197</v>
      </c>
      <c r="H1259" s="937">
        <v>0</v>
      </c>
      <c r="I1259" s="936">
        <v>0</v>
      </c>
      <c r="J1259" s="937">
        <v>0</v>
      </c>
      <c r="K1259" s="939">
        <v>1</v>
      </c>
      <c r="L1259" s="939">
        <v>1</v>
      </c>
      <c r="M1259" s="936">
        <v>0</v>
      </c>
      <c r="N1259" s="936">
        <v>0</v>
      </c>
      <c r="O1259" s="936">
        <v>0</v>
      </c>
      <c r="P1259" s="936" t="s">
        <v>364</v>
      </c>
      <c r="Q1259" s="936">
        <v>1</v>
      </c>
      <c r="R1259" s="936">
        <v>1</v>
      </c>
      <c r="S1259" s="936">
        <v>0</v>
      </c>
      <c r="T1259" s="936">
        <v>0</v>
      </c>
    </row>
    <row r="1260" spans="1:20" outlineLevel="5">
      <c r="A1260" s="936" t="s">
        <v>1550</v>
      </c>
      <c r="B1260" s="936" t="s">
        <v>3079</v>
      </c>
      <c r="C1260" s="936">
        <v>34</v>
      </c>
      <c r="D1260" s="937">
        <v>46154</v>
      </c>
      <c r="E1260" s="937">
        <v>46198</v>
      </c>
      <c r="F1260" s="937">
        <v>46154</v>
      </c>
      <c r="G1260" s="937">
        <v>46197</v>
      </c>
      <c r="H1260" s="937">
        <v>0</v>
      </c>
      <c r="I1260" s="936">
        <v>0</v>
      </c>
      <c r="J1260" s="936">
        <v>0</v>
      </c>
      <c r="K1260" s="939">
        <v>1</v>
      </c>
      <c r="L1260" s="939">
        <v>1</v>
      </c>
      <c r="M1260" s="936">
        <v>0</v>
      </c>
      <c r="N1260" s="936">
        <v>0</v>
      </c>
      <c r="O1260" s="936">
        <v>0</v>
      </c>
      <c r="P1260" s="936" t="s">
        <v>364</v>
      </c>
      <c r="Q1260" s="936">
        <v>1</v>
      </c>
      <c r="R1260" s="936">
        <v>1</v>
      </c>
      <c r="S1260" s="936">
        <v>0</v>
      </c>
      <c r="T1260" s="936">
        <v>0</v>
      </c>
    </row>
    <row r="1261" spans="1:20" outlineLevel="5">
      <c r="A1261" s="936" t="s">
        <v>1551</v>
      </c>
      <c r="B1261" s="936" t="s">
        <v>3082</v>
      </c>
      <c r="C1261" s="936">
        <v>34</v>
      </c>
      <c r="D1261" s="937">
        <v>46154</v>
      </c>
      <c r="E1261" s="937">
        <v>46198</v>
      </c>
      <c r="F1261" s="937">
        <v>46154</v>
      </c>
      <c r="G1261" s="937">
        <v>46197</v>
      </c>
      <c r="H1261" s="937">
        <v>0</v>
      </c>
      <c r="I1261" s="936">
        <v>0</v>
      </c>
      <c r="J1261" s="937">
        <v>0</v>
      </c>
      <c r="K1261" s="939">
        <v>1</v>
      </c>
      <c r="L1261" s="939">
        <v>1</v>
      </c>
      <c r="M1261" s="936">
        <v>0</v>
      </c>
      <c r="N1261" s="936">
        <v>0</v>
      </c>
      <c r="O1261" s="936">
        <v>0</v>
      </c>
      <c r="P1261" s="936" t="s">
        <v>364</v>
      </c>
      <c r="Q1261" s="936">
        <v>1</v>
      </c>
      <c r="R1261" s="936">
        <v>1</v>
      </c>
      <c r="S1261" s="936">
        <v>0</v>
      </c>
      <c r="T1261" s="936">
        <v>0</v>
      </c>
    </row>
    <row r="1262" spans="1:20" outlineLevel="5">
      <c r="A1262" s="936" t="s">
        <v>1552</v>
      </c>
      <c r="B1262" s="936" t="s">
        <v>3085</v>
      </c>
      <c r="C1262" s="936">
        <v>34</v>
      </c>
      <c r="D1262" s="937">
        <v>46154</v>
      </c>
      <c r="E1262" s="937">
        <v>46198</v>
      </c>
      <c r="F1262" s="937">
        <v>46154</v>
      </c>
      <c r="G1262" s="937">
        <v>46197</v>
      </c>
      <c r="H1262" s="937">
        <v>0</v>
      </c>
      <c r="I1262" s="936">
        <v>0</v>
      </c>
      <c r="J1262" s="936">
        <v>0</v>
      </c>
      <c r="K1262" s="939">
        <v>1</v>
      </c>
      <c r="L1262" s="939">
        <v>1</v>
      </c>
      <c r="M1262" s="936">
        <v>0</v>
      </c>
      <c r="N1262" s="936">
        <v>0</v>
      </c>
      <c r="O1262" s="936">
        <v>0</v>
      </c>
      <c r="P1262" s="936" t="s">
        <v>364</v>
      </c>
      <c r="Q1262" s="936">
        <v>1</v>
      </c>
      <c r="R1262" s="936">
        <v>1</v>
      </c>
      <c r="S1262" s="936">
        <v>0</v>
      </c>
      <c r="T1262" s="936">
        <v>0</v>
      </c>
    </row>
    <row r="1263" spans="1:20" outlineLevel="5">
      <c r="A1263" s="936" t="s">
        <v>3301</v>
      </c>
      <c r="B1263" s="936" t="s">
        <v>3066</v>
      </c>
      <c r="C1263" s="936">
        <v>13</v>
      </c>
      <c r="D1263" s="937">
        <v>46218</v>
      </c>
      <c r="E1263" s="937">
        <v>46232</v>
      </c>
      <c r="F1263" s="937">
        <v>46233</v>
      </c>
      <c r="G1263" s="937">
        <v>46275</v>
      </c>
      <c r="H1263" s="937">
        <v>0</v>
      </c>
      <c r="I1263" s="937">
        <v>0</v>
      </c>
      <c r="J1263" s="937">
        <v>0</v>
      </c>
      <c r="K1263" s="939">
        <v>1</v>
      </c>
      <c r="L1263" s="939">
        <v>1</v>
      </c>
      <c r="M1263" s="936">
        <v>0</v>
      </c>
      <c r="N1263" s="936">
        <v>0</v>
      </c>
      <c r="O1263" s="936">
        <v>0</v>
      </c>
      <c r="P1263" s="936" t="s">
        <v>364</v>
      </c>
      <c r="Q1263" s="936">
        <v>1</v>
      </c>
      <c r="R1263" s="936">
        <v>1</v>
      </c>
      <c r="S1263" s="936">
        <v>0</v>
      </c>
      <c r="T1263" s="936">
        <v>0</v>
      </c>
    </row>
    <row r="1264" spans="1:20" outlineLevel="5">
      <c r="A1264" s="936" t="s">
        <v>3302</v>
      </c>
      <c r="B1264" s="936" t="s">
        <v>3069</v>
      </c>
      <c r="C1264" s="936">
        <v>13</v>
      </c>
      <c r="D1264" s="937">
        <v>46218</v>
      </c>
      <c r="E1264" s="937">
        <v>46232</v>
      </c>
      <c r="F1264" s="937">
        <v>46233</v>
      </c>
      <c r="G1264" s="937">
        <v>46275</v>
      </c>
      <c r="H1264" s="937">
        <v>0</v>
      </c>
      <c r="I1264" s="936">
        <v>0</v>
      </c>
      <c r="J1264" s="936">
        <v>0</v>
      </c>
      <c r="K1264" s="939">
        <v>1</v>
      </c>
      <c r="L1264" s="939">
        <v>1</v>
      </c>
      <c r="M1264" s="936">
        <v>0</v>
      </c>
      <c r="N1264" s="936">
        <v>0</v>
      </c>
      <c r="O1264" s="936">
        <v>0</v>
      </c>
      <c r="P1264" s="936" t="s">
        <v>364</v>
      </c>
      <c r="Q1264" s="936">
        <v>1</v>
      </c>
      <c r="R1264" s="936">
        <v>1</v>
      </c>
      <c r="S1264" s="936">
        <v>0</v>
      </c>
      <c r="T1264" s="936">
        <v>0</v>
      </c>
    </row>
    <row r="1265" spans="1:20" outlineLevel="5">
      <c r="A1265" s="936" t="s">
        <v>3303</v>
      </c>
      <c r="B1265" s="936" t="s">
        <v>3072</v>
      </c>
      <c r="C1265" s="936">
        <v>25</v>
      </c>
      <c r="D1265" s="937">
        <v>46218</v>
      </c>
      <c r="E1265" s="937">
        <v>46246</v>
      </c>
      <c r="F1265" s="937">
        <v>46233</v>
      </c>
      <c r="G1265" s="937">
        <v>46275</v>
      </c>
      <c r="H1265" s="937">
        <v>0</v>
      </c>
      <c r="I1265" s="937">
        <v>0</v>
      </c>
      <c r="J1265" s="937">
        <v>0</v>
      </c>
      <c r="K1265" s="939">
        <v>1</v>
      </c>
      <c r="L1265" s="939">
        <v>1</v>
      </c>
      <c r="M1265" s="936">
        <v>0</v>
      </c>
      <c r="N1265" s="936">
        <v>0</v>
      </c>
      <c r="O1265" s="936">
        <v>0</v>
      </c>
      <c r="P1265" s="936" t="s">
        <v>364</v>
      </c>
      <c r="Q1265" s="936">
        <v>1</v>
      </c>
      <c r="R1265" s="936">
        <v>1</v>
      </c>
      <c r="S1265" s="936">
        <v>0</v>
      </c>
      <c r="T1265" s="936">
        <v>0</v>
      </c>
    </row>
    <row r="1266" spans="1:20" outlineLevel="5">
      <c r="A1266" s="936" t="s">
        <v>3304</v>
      </c>
      <c r="B1266" s="936" t="s">
        <v>3075</v>
      </c>
      <c r="C1266" s="936">
        <v>25</v>
      </c>
      <c r="D1266" s="937">
        <v>46218</v>
      </c>
      <c r="E1266" s="937">
        <v>46246</v>
      </c>
      <c r="F1266" s="937">
        <v>46233</v>
      </c>
      <c r="G1266" s="937">
        <v>46275</v>
      </c>
      <c r="H1266" s="937">
        <v>0</v>
      </c>
      <c r="I1266" s="936">
        <v>0</v>
      </c>
      <c r="J1266" s="936">
        <v>0</v>
      </c>
      <c r="K1266" s="939">
        <v>1</v>
      </c>
      <c r="L1266" s="939">
        <v>1</v>
      </c>
      <c r="M1266" s="936">
        <v>0</v>
      </c>
      <c r="N1266" s="936">
        <v>0</v>
      </c>
      <c r="O1266" s="936">
        <v>0</v>
      </c>
      <c r="P1266" s="936" t="s">
        <v>364</v>
      </c>
      <c r="Q1266" s="936">
        <v>1</v>
      </c>
      <c r="R1266" s="936">
        <v>1</v>
      </c>
      <c r="S1266" s="936">
        <v>0</v>
      </c>
      <c r="T1266" s="936">
        <v>0</v>
      </c>
    </row>
    <row r="1267" spans="1:20" outlineLevel="5">
      <c r="A1267" s="936" t="s">
        <v>3306</v>
      </c>
      <c r="B1267" s="936" t="s">
        <v>3081</v>
      </c>
      <c r="C1267" s="936">
        <v>25</v>
      </c>
      <c r="D1267" s="937">
        <v>46218</v>
      </c>
      <c r="E1267" s="937">
        <v>46246</v>
      </c>
      <c r="F1267" s="937">
        <v>46261</v>
      </c>
      <c r="G1267" s="937">
        <v>46275</v>
      </c>
      <c r="H1267" s="937">
        <v>0</v>
      </c>
      <c r="I1267" s="937">
        <v>0</v>
      </c>
      <c r="J1267" s="937">
        <v>0</v>
      </c>
      <c r="K1267" s="939">
        <v>1</v>
      </c>
      <c r="L1267" s="939">
        <v>1</v>
      </c>
      <c r="M1267" s="936">
        <v>0</v>
      </c>
      <c r="N1267" s="936">
        <v>0</v>
      </c>
      <c r="O1267" s="936">
        <v>0</v>
      </c>
      <c r="P1267" s="936" t="s">
        <v>364</v>
      </c>
      <c r="Q1267" s="936">
        <v>1</v>
      </c>
      <c r="R1267" s="936">
        <v>1</v>
      </c>
      <c r="S1267" s="936">
        <v>0</v>
      </c>
      <c r="T1267" s="936">
        <v>0</v>
      </c>
    </row>
    <row r="1268" spans="1:20" outlineLevel="5">
      <c r="A1268" s="936" t="s">
        <v>3307</v>
      </c>
      <c r="B1268" s="936" t="s">
        <v>3084</v>
      </c>
      <c r="C1268" s="936">
        <v>25</v>
      </c>
      <c r="D1268" s="937">
        <v>46218</v>
      </c>
      <c r="E1268" s="937">
        <v>46246</v>
      </c>
      <c r="F1268" s="937">
        <v>46261</v>
      </c>
      <c r="G1268" s="937">
        <v>46275</v>
      </c>
      <c r="H1268" s="937">
        <v>0</v>
      </c>
      <c r="I1268" s="936">
        <v>0</v>
      </c>
      <c r="J1268" s="936">
        <v>0</v>
      </c>
      <c r="K1268" s="939">
        <v>1</v>
      </c>
      <c r="L1268" s="939">
        <v>1</v>
      </c>
      <c r="M1268" s="936">
        <v>0</v>
      </c>
      <c r="N1268" s="936">
        <v>0</v>
      </c>
      <c r="O1268" s="936">
        <v>0</v>
      </c>
      <c r="P1268" s="936" t="s">
        <v>364</v>
      </c>
      <c r="Q1268" s="936">
        <v>1</v>
      </c>
      <c r="R1268" s="936">
        <v>1</v>
      </c>
      <c r="S1268" s="936">
        <v>0</v>
      </c>
      <c r="T1268" s="936">
        <v>0</v>
      </c>
    </row>
    <row r="1269" spans="1:20" outlineLevel="5">
      <c r="A1269" s="936" t="s">
        <v>3308</v>
      </c>
      <c r="B1269" s="936" t="s">
        <v>3087</v>
      </c>
      <c r="C1269" s="936">
        <v>25</v>
      </c>
      <c r="D1269" s="937">
        <v>46218</v>
      </c>
      <c r="E1269" s="937">
        <v>46246</v>
      </c>
      <c r="F1269" s="937">
        <v>46261</v>
      </c>
      <c r="G1269" s="937">
        <v>46275</v>
      </c>
      <c r="H1269" s="937">
        <v>0</v>
      </c>
      <c r="I1269" s="937">
        <v>0</v>
      </c>
      <c r="J1269" s="937">
        <v>0</v>
      </c>
      <c r="K1269" s="939">
        <v>1</v>
      </c>
      <c r="L1269" s="939">
        <v>1</v>
      </c>
      <c r="M1269" s="936">
        <v>0</v>
      </c>
      <c r="N1269" s="936">
        <v>0</v>
      </c>
      <c r="O1269" s="936">
        <v>0</v>
      </c>
      <c r="P1269" s="936" t="s">
        <v>364</v>
      </c>
      <c r="Q1269" s="936">
        <v>1</v>
      </c>
      <c r="R1269" s="936">
        <v>1</v>
      </c>
      <c r="S1269" s="936">
        <v>0</v>
      </c>
      <c r="T1269" s="936">
        <v>0</v>
      </c>
    </row>
    <row r="1270" spans="1:20" outlineLevel="5">
      <c r="A1270" s="1000" t="s">
        <v>3305</v>
      </c>
      <c r="B1270" s="1000" t="s">
        <v>3078</v>
      </c>
      <c r="C1270" s="1000">
        <v>13</v>
      </c>
      <c r="D1270" s="1001">
        <v>46226</v>
      </c>
      <c r="E1270" s="1001">
        <v>46240</v>
      </c>
      <c r="F1270" s="1001">
        <v>46261</v>
      </c>
      <c r="G1270" s="1001">
        <v>46275</v>
      </c>
      <c r="H1270" s="1002">
        <v>0</v>
      </c>
      <c r="I1270" s="1002">
        <v>0</v>
      </c>
      <c r="J1270" s="1002">
        <v>0</v>
      </c>
      <c r="K1270" s="1003">
        <v>1</v>
      </c>
      <c r="L1270" s="1003">
        <v>1</v>
      </c>
      <c r="M1270" s="1002">
        <v>0</v>
      </c>
      <c r="N1270" s="1000">
        <v>0</v>
      </c>
      <c r="O1270" s="1000">
        <v>0</v>
      </c>
      <c r="P1270" s="1002" t="s">
        <v>364</v>
      </c>
      <c r="Q1270" s="1000">
        <v>1</v>
      </c>
      <c r="R1270" s="1000">
        <v>1</v>
      </c>
      <c r="S1270" s="1000">
        <v>0</v>
      </c>
      <c r="T1270" s="1000">
        <v>0</v>
      </c>
    </row>
    <row r="1271" spans="1:20" outlineLevel="3">
      <c r="A1271" s="967" t="s">
        <v>857</v>
      </c>
      <c r="B1271" s="967"/>
      <c r="C1271" s="967">
        <v>92</v>
      </c>
      <c r="D1271" s="968">
        <v>46149</v>
      </c>
      <c r="E1271" s="968">
        <v>46260</v>
      </c>
      <c r="F1271" s="968">
        <v>46148</v>
      </c>
      <c r="G1271" s="968"/>
      <c r="H1271" s="969">
        <v>999589.41</v>
      </c>
      <c r="I1271" s="969">
        <v>962156.13</v>
      </c>
      <c r="J1271" s="969">
        <v>999589.41</v>
      </c>
      <c r="K1271" s="970">
        <v>1</v>
      </c>
      <c r="L1271" s="970">
        <v>0.96260000000000001</v>
      </c>
      <c r="M1271" s="969">
        <v>0</v>
      </c>
      <c r="N1271" s="967">
        <v>0</v>
      </c>
      <c r="O1271" s="967">
        <v>0</v>
      </c>
      <c r="P1271" s="969"/>
      <c r="Q1271" s="967">
        <v>40</v>
      </c>
      <c r="R1271" s="967">
        <v>25</v>
      </c>
      <c r="S1271" s="967">
        <v>15</v>
      </c>
      <c r="T1271" s="967">
        <v>0</v>
      </c>
    </row>
    <row r="1272" spans="1:20" outlineLevel="4">
      <c r="A1272" s="981" t="s">
        <v>609</v>
      </c>
      <c r="B1272" s="981"/>
      <c r="C1272" s="981">
        <v>75</v>
      </c>
      <c r="D1272" s="982">
        <v>46149</v>
      </c>
      <c r="E1272" s="982">
        <v>46240</v>
      </c>
      <c r="F1272" s="982">
        <v>46148</v>
      </c>
      <c r="G1272" s="982"/>
      <c r="H1272" s="983">
        <v>234716.67</v>
      </c>
      <c r="I1272" s="983">
        <v>229646.97</v>
      </c>
      <c r="J1272" s="983">
        <v>234716.67</v>
      </c>
      <c r="K1272" s="984">
        <v>1</v>
      </c>
      <c r="L1272" s="984">
        <v>0.97840000000000005</v>
      </c>
      <c r="M1272" s="983">
        <v>0</v>
      </c>
      <c r="N1272" s="981">
        <v>0</v>
      </c>
      <c r="O1272" s="981">
        <v>0</v>
      </c>
      <c r="P1272" s="983"/>
      <c r="Q1272" s="981">
        <v>6</v>
      </c>
      <c r="R1272" s="981">
        <v>4</v>
      </c>
      <c r="S1272" s="981">
        <v>2</v>
      </c>
      <c r="T1272" s="981">
        <v>0</v>
      </c>
    </row>
    <row r="1273" spans="1:20" outlineLevel="5">
      <c r="A1273" s="936" t="s">
        <v>1554</v>
      </c>
      <c r="B1273" s="936" t="s">
        <v>3099</v>
      </c>
      <c r="C1273" s="936">
        <v>38</v>
      </c>
      <c r="D1273" s="937">
        <v>46149</v>
      </c>
      <c r="E1273" s="937">
        <v>46197</v>
      </c>
      <c r="F1273" s="937">
        <v>46148</v>
      </c>
      <c r="G1273" s="937">
        <v>46197</v>
      </c>
      <c r="H1273" s="938">
        <v>28474.61</v>
      </c>
      <c r="I1273" s="938">
        <v>28474.61</v>
      </c>
      <c r="J1273" s="938">
        <v>28474.61</v>
      </c>
      <c r="K1273" s="939">
        <v>1</v>
      </c>
      <c r="L1273" s="939">
        <v>1</v>
      </c>
      <c r="M1273" s="938">
        <v>0</v>
      </c>
      <c r="N1273" s="936">
        <v>0</v>
      </c>
      <c r="O1273" s="936">
        <v>0</v>
      </c>
      <c r="P1273" s="938" t="s">
        <v>364</v>
      </c>
      <c r="Q1273" s="936">
        <v>1</v>
      </c>
      <c r="R1273" s="936">
        <v>1</v>
      </c>
      <c r="S1273" s="936">
        <v>0</v>
      </c>
      <c r="T1273" s="936">
        <v>0</v>
      </c>
    </row>
    <row r="1274" spans="1:20" outlineLevel="5">
      <c r="A1274" s="936" t="s">
        <v>1555</v>
      </c>
      <c r="B1274" s="936" t="s">
        <v>3102</v>
      </c>
      <c r="C1274" s="936">
        <v>38</v>
      </c>
      <c r="D1274" s="937">
        <v>46149</v>
      </c>
      <c r="E1274" s="937">
        <v>46197</v>
      </c>
      <c r="F1274" s="937">
        <v>46148</v>
      </c>
      <c r="G1274" s="937">
        <v>46197</v>
      </c>
      <c r="H1274" s="938">
        <v>11847.38</v>
      </c>
      <c r="I1274" s="938">
        <v>11847.38</v>
      </c>
      <c r="J1274" s="938">
        <v>11847.38</v>
      </c>
      <c r="K1274" s="939">
        <v>1</v>
      </c>
      <c r="L1274" s="939">
        <v>1</v>
      </c>
      <c r="M1274" s="938">
        <v>0</v>
      </c>
      <c r="N1274" s="936">
        <v>0</v>
      </c>
      <c r="O1274" s="936">
        <v>0</v>
      </c>
      <c r="P1274" s="938" t="s">
        <v>364</v>
      </c>
      <c r="Q1274" s="936">
        <v>1</v>
      </c>
      <c r="R1274" s="936">
        <v>1</v>
      </c>
      <c r="S1274" s="936">
        <v>0</v>
      </c>
      <c r="T1274" s="936">
        <v>0</v>
      </c>
    </row>
    <row r="1275" spans="1:20" outlineLevel="5">
      <c r="A1275" s="936" t="s">
        <v>1553</v>
      </c>
      <c r="B1275" s="936" t="s">
        <v>3096</v>
      </c>
      <c r="C1275" s="936">
        <v>38</v>
      </c>
      <c r="D1275" s="937">
        <v>46149</v>
      </c>
      <c r="E1275" s="937">
        <v>46197</v>
      </c>
      <c r="F1275" s="937">
        <v>46148</v>
      </c>
      <c r="G1275" s="937">
        <v>46197</v>
      </c>
      <c r="H1275" s="938">
        <v>103704.3</v>
      </c>
      <c r="I1275" s="938">
        <v>103704.3</v>
      </c>
      <c r="J1275" s="938">
        <v>103704.3</v>
      </c>
      <c r="K1275" s="939">
        <v>1</v>
      </c>
      <c r="L1275" s="939">
        <v>1</v>
      </c>
      <c r="M1275" s="938">
        <v>0</v>
      </c>
      <c r="N1275" s="936">
        <v>0</v>
      </c>
      <c r="O1275" s="936">
        <v>0</v>
      </c>
      <c r="P1275" s="938" t="s">
        <v>364</v>
      </c>
      <c r="Q1275" s="936">
        <v>1</v>
      </c>
      <c r="R1275" s="936">
        <v>1</v>
      </c>
      <c r="S1275" s="936">
        <v>0</v>
      </c>
      <c r="T1275" s="936">
        <v>0</v>
      </c>
    </row>
    <row r="1276" spans="1:20" outlineLevel="5">
      <c r="A1276" s="936" t="s">
        <v>3311</v>
      </c>
      <c r="B1276" s="936" t="s">
        <v>3104</v>
      </c>
      <c r="C1276" s="936">
        <v>5</v>
      </c>
      <c r="D1276" s="937">
        <v>46204</v>
      </c>
      <c r="E1276" s="937">
        <v>46209</v>
      </c>
      <c r="F1276" s="937">
        <v>46225</v>
      </c>
      <c r="G1276" s="937">
        <v>46284</v>
      </c>
      <c r="H1276" s="938">
        <v>17771.080000000002</v>
      </c>
      <c r="I1276" s="938">
        <v>17771.080000000002</v>
      </c>
      <c r="J1276" s="938">
        <v>17771.080000000002</v>
      </c>
      <c r="K1276" s="939">
        <v>1</v>
      </c>
      <c r="L1276" s="939">
        <v>1</v>
      </c>
      <c r="M1276" s="938">
        <v>0</v>
      </c>
      <c r="N1276" s="936">
        <v>0</v>
      </c>
      <c r="O1276" s="936">
        <v>0</v>
      </c>
      <c r="P1276" s="938" t="s">
        <v>364</v>
      </c>
      <c r="Q1276" s="936">
        <v>1</v>
      </c>
      <c r="R1276" s="936">
        <v>1</v>
      </c>
      <c r="S1276" s="936">
        <v>0</v>
      </c>
      <c r="T1276" s="936">
        <v>0</v>
      </c>
    </row>
    <row r="1277" spans="1:20" outlineLevel="5">
      <c r="A1277" s="936" t="s">
        <v>3310</v>
      </c>
      <c r="B1277" s="936" t="s">
        <v>3101</v>
      </c>
      <c r="C1277" s="936">
        <v>12</v>
      </c>
      <c r="D1277" s="937">
        <v>46228</v>
      </c>
      <c r="E1277" s="937">
        <v>46240</v>
      </c>
      <c r="F1277" s="937">
        <v>46254</v>
      </c>
      <c r="G1277" s="937"/>
      <c r="H1277" s="938">
        <v>28474.61</v>
      </c>
      <c r="I1277" s="938">
        <v>25627.14</v>
      </c>
      <c r="J1277" s="938">
        <v>28474.61</v>
      </c>
      <c r="K1277" s="939">
        <v>1</v>
      </c>
      <c r="L1277" s="939">
        <v>0.9</v>
      </c>
      <c r="M1277" s="938">
        <v>0</v>
      </c>
      <c r="N1277" s="936">
        <v>0</v>
      </c>
      <c r="O1277" s="936">
        <v>0</v>
      </c>
      <c r="P1277" s="938" t="s">
        <v>364</v>
      </c>
      <c r="Q1277" s="936">
        <v>1</v>
      </c>
      <c r="R1277" s="936">
        <v>0</v>
      </c>
      <c r="S1277" s="936">
        <v>1</v>
      </c>
      <c r="T1277" s="936">
        <v>0</v>
      </c>
    </row>
    <row r="1278" spans="1:20" outlineLevel="5">
      <c r="A1278" s="1000" t="s">
        <v>3309</v>
      </c>
      <c r="B1278" s="1000" t="s">
        <v>3098</v>
      </c>
      <c r="C1278" s="1000">
        <v>12</v>
      </c>
      <c r="D1278" s="1001">
        <v>46228</v>
      </c>
      <c r="E1278" s="1001">
        <v>46240</v>
      </c>
      <c r="F1278" s="1001">
        <v>46240</v>
      </c>
      <c r="G1278" s="1001"/>
      <c r="H1278" s="1002">
        <v>44444.7</v>
      </c>
      <c r="I1278" s="1002">
        <v>42222.46</v>
      </c>
      <c r="J1278" s="1002">
        <v>44444.7</v>
      </c>
      <c r="K1278" s="1003">
        <v>1</v>
      </c>
      <c r="L1278" s="1003">
        <v>0.95</v>
      </c>
      <c r="M1278" s="1002">
        <v>0</v>
      </c>
      <c r="N1278" s="1000">
        <v>0</v>
      </c>
      <c r="O1278" s="1000">
        <v>0</v>
      </c>
      <c r="P1278" s="1002" t="s">
        <v>364</v>
      </c>
      <c r="Q1278" s="1000">
        <v>1</v>
      </c>
      <c r="R1278" s="1000">
        <v>0</v>
      </c>
      <c r="S1278" s="1000">
        <v>1</v>
      </c>
      <c r="T1278" s="1000">
        <v>0</v>
      </c>
    </row>
    <row r="1279" spans="1:20" outlineLevel="4">
      <c r="A1279" s="981" t="s">
        <v>616</v>
      </c>
      <c r="B1279" s="981"/>
      <c r="C1279" s="981">
        <v>75</v>
      </c>
      <c r="D1279" s="982">
        <v>46149</v>
      </c>
      <c r="E1279" s="982">
        <v>46240</v>
      </c>
      <c r="F1279" s="982">
        <v>46148</v>
      </c>
      <c r="G1279" s="982"/>
      <c r="H1279" s="983">
        <v>349555.5</v>
      </c>
      <c r="I1279" s="983">
        <v>336394.01</v>
      </c>
      <c r="J1279" s="983">
        <v>349555.5</v>
      </c>
      <c r="K1279" s="984">
        <v>1</v>
      </c>
      <c r="L1279" s="984">
        <v>0.96230000000000004</v>
      </c>
      <c r="M1279" s="983">
        <v>0</v>
      </c>
      <c r="N1279" s="981">
        <v>0</v>
      </c>
      <c r="O1279" s="981">
        <v>0</v>
      </c>
      <c r="P1279" s="983"/>
      <c r="Q1279" s="981">
        <v>4</v>
      </c>
      <c r="R1279" s="981">
        <v>2</v>
      </c>
      <c r="S1279" s="981">
        <v>2</v>
      </c>
      <c r="T1279" s="981">
        <v>0</v>
      </c>
    </row>
    <row r="1280" spans="1:20" outlineLevel="5">
      <c r="A1280" s="936" t="s">
        <v>1556</v>
      </c>
      <c r="B1280" s="936" t="s">
        <v>3105</v>
      </c>
      <c r="C1280" s="936">
        <v>38</v>
      </c>
      <c r="D1280" s="937">
        <v>46149</v>
      </c>
      <c r="E1280" s="937">
        <v>46197</v>
      </c>
      <c r="F1280" s="937">
        <v>46148</v>
      </c>
      <c r="G1280" s="937">
        <v>46197</v>
      </c>
      <c r="H1280" s="938">
        <v>64212.75</v>
      </c>
      <c r="I1280" s="938">
        <v>64212.75</v>
      </c>
      <c r="J1280" s="938">
        <v>64212.75</v>
      </c>
      <c r="K1280" s="939">
        <v>1</v>
      </c>
      <c r="L1280" s="939">
        <v>1</v>
      </c>
      <c r="M1280" s="938">
        <v>0</v>
      </c>
      <c r="N1280" s="936">
        <v>0</v>
      </c>
      <c r="O1280" s="936">
        <v>0</v>
      </c>
      <c r="P1280" s="938" t="s">
        <v>364</v>
      </c>
      <c r="Q1280" s="936">
        <v>1</v>
      </c>
      <c r="R1280" s="936">
        <v>1</v>
      </c>
      <c r="S1280" s="936">
        <v>0</v>
      </c>
      <c r="T1280" s="936">
        <v>0</v>
      </c>
    </row>
    <row r="1281" spans="1:20" outlineLevel="5">
      <c r="A1281" s="936" t="s">
        <v>1557</v>
      </c>
      <c r="B1281" s="936" t="s">
        <v>3114</v>
      </c>
      <c r="C1281" s="936">
        <v>38</v>
      </c>
      <c r="D1281" s="937">
        <v>46149</v>
      </c>
      <c r="E1281" s="937">
        <v>46197</v>
      </c>
      <c r="F1281" s="937">
        <v>46148</v>
      </c>
      <c r="G1281" s="937">
        <v>46197</v>
      </c>
      <c r="H1281" s="938">
        <v>121621.5</v>
      </c>
      <c r="I1281" s="938">
        <v>121621.5</v>
      </c>
      <c r="J1281" s="938">
        <v>121621.5</v>
      </c>
      <c r="K1281" s="939">
        <v>1</v>
      </c>
      <c r="L1281" s="939">
        <v>1</v>
      </c>
      <c r="M1281" s="938">
        <v>0</v>
      </c>
      <c r="N1281" s="936">
        <v>0</v>
      </c>
      <c r="O1281" s="936">
        <v>0</v>
      </c>
      <c r="P1281" s="938" t="s">
        <v>364</v>
      </c>
      <c r="Q1281" s="936">
        <v>1</v>
      </c>
      <c r="R1281" s="936">
        <v>1</v>
      </c>
      <c r="S1281" s="936">
        <v>0</v>
      </c>
      <c r="T1281" s="936">
        <v>0</v>
      </c>
    </row>
    <row r="1282" spans="1:20" outlineLevel="5">
      <c r="A1282" s="936" t="s">
        <v>3312</v>
      </c>
      <c r="B1282" s="936" t="s">
        <v>3107</v>
      </c>
      <c r="C1282" s="936">
        <v>12</v>
      </c>
      <c r="D1282" s="937">
        <v>46228</v>
      </c>
      <c r="E1282" s="937">
        <v>46240</v>
      </c>
      <c r="F1282" s="937">
        <v>46240</v>
      </c>
      <c r="G1282" s="937"/>
      <c r="H1282" s="938">
        <v>64212.75</v>
      </c>
      <c r="I1282" s="938">
        <v>61002.11</v>
      </c>
      <c r="J1282" s="938">
        <v>64212.75</v>
      </c>
      <c r="K1282" s="939">
        <v>1</v>
      </c>
      <c r="L1282" s="939">
        <v>0.95</v>
      </c>
      <c r="M1282" s="938">
        <v>0</v>
      </c>
      <c r="N1282" s="936">
        <v>0</v>
      </c>
      <c r="O1282" s="936">
        <v>0</v>
      </c>
      <c r="P1282" s="938" t="s">
        <v>364</v>
      </c>
      <c r="Q1282" s="936">
        <v>1</v>
      </c>
      <c r="R1282" s="936">
        <v>0</v>
      </c>
      <c r="S1282" s="936">
        <v>1</v>
      </c>
      <c r="T1282" s="936">
        <v>0</v>
      </c>
    </row>
    <row r="1283" spans="1:20" outlineLevel="5">
      <c r="A1283" s="1000" t="s">
        <v>3313</v>
      </c>
      <c r="B1283" s="1000" t="s">
        <v>3116</v>
      </c>
      <c r="C1283" s="1000">
        <v>12</v>
      </c>
      <c r="D1283" s="1001">
        <v>46228</v>
      </c>
      <c r="E1283" s="1001">
        <v>46240</v>
      </c>
      <c r="F1283" s="1001">
        <v>46240</v>
      </c>
      <c r="G1283" s="1001"/>
      <c r="H1283" s="1002">
        <v>99508.5</v>
      </c>
      <c r="I1283" s="1002">
        <v>89557.65</v>
      </c>
      <c r="J1283" s="1002">
        <v>99508.5</v>
      </c>
      <c r="K1283" s="1004">
        <v>1</v>
      </c>
      <c r="L1283" s="1004">
        <v>0.9</v>
      </c>
      <c r="M1283" s="1002">
        <v>0</v>
      </c>
      <c r="N1283" s="1000">
        <v>0</v>
      </c>
      <c r="O1283" s="1000">
        <v>0</v>
      </c>
      <c r="P1283" s="1002" t="s">
        <v>364</v>
      </c>
      <c r="Q1283" s="1000">
        <v>1</v>
      </c>
      <c r="R1283" s="1000">
        <v>0</v>
      </c>
      <c r="S1283" s="1000">
        <v>1</v>
      </c>
      <c r="T1283" s="1000">
        <v>0</v>
      </c>
    </row>
    <row r="1284" spans="1:20" outlineLevel="4">
      <c r="A1284" s="981" t="s">
        <v>627</v>
      </c>
      <c r="B1284" s="981"/>
      <c r="C1284" s="981">
        <v>53</v>
      </c>
      <c r="D1284" s="982">
        <v>46149</v>
      </c>
      <c r="E1284" s="982">
        <v>46215</v>
      </c>
      <c r="F1284" s="982">
        <v>46148</v>
      </c>
      <c r="G1284" s="982">
        <v>46210</v>
      </c>
      <c r="H1284" s="983">
        <v>12757.5</v>
      </c>
      <c r="I1284" s="983">
        <v>12757.5</v>
      </c>
      <c r="J1284" s="983">
        <v>12757.5</v>
      </c>
      <c r="K1284" s="984">
        <v>1</v>
      </c>
      <c r="L1284" s="984">
        <v>1</v>
      </c>
      <c r="M1284" s="983">
        <v>0</v>
      </c>
      <c r="N1284" s="981">
        <v>0</v>
      </c>
      <c r="O1284" s="981">
        <v>0</v>
      </c>
      <c r="P1284" s="983"/>
      <c r="Q1284" s="981">
        <v>2</v>
      </c>
      <c r="R1284" s="981">
        <v>2</v>
      </c>
      <c r="S1284" s="981">
        <v>0</v>
      </c>
      <c r="T1284" s="981">
        <v>0</v>
      </c>
    </row>
    <row r="1285" spans="1:20" outlineLevel="5">
      <c r="A1285" s="936" t="s">
        <v>1558</v>
      </c>
      <c r="B1285" s="936" t="s">
        <v>3117</v>
      </c>
      <c r="C1285" s="936">
        <v>38</v>
      </c>
      <c r="D1285" s="937">
        <v>46149</v>
      </c>
      <c r="E1285" s="937">
        <v>46197</v>
      </c>
      <c r="F1285" s="937">
        <v>46148</v>
      </c>
      <c r="G1285" s="937">
        <v>46197</v>
      </c>
      <c r="H1285" s="938">
        <v>7654.5</v>
      </c>
      <c r="I1285" s="938">
        <v>7654.5</v>
      </c>
      <c r="J1285" s="938">
        <v>7654.5</v>
      </c>
      <c r="K1285" s="939">
        <v>1</v>
      </c>
      <c r="L1285" s="939">
        <v>1</v>
      </c>
      <c r="M1285" s="938">
        <v>0</v>
      </c>
      <c r="N1285" s="936">
        <v>0</v>
      </c>
      <c r="O1285" s="936">
        <v>0</v>
      </c>
      <c r="P1285" s="938" t="s">
        <v>364</v>
      </c>
      <c r="Q1285" s="936">
        <v>1</v>
      </c>
      <c r="R1285" s="936">
        <v>1</v>
      </c>
      <c r="S1285" s="936">
        <v>0</v>
      </c>
      <c r="T1285" s="936">
        <v>0</v>
      </c>
    </row>
    <row r="1286" spans="1:20" outlineLevel="5">
      <c r="A1286" s="1000" t="s">
        <v>3314</v>
      </c>
      <c r="B1286" s="1000" t="s">
        <v>3119</v>
      </c>
      <c r="C1286" s="1000">
        <v>5</v>
      </c>
      <c r="D1286" s="1001">
        <v>46210</v>
      </c>
      <c r="E1286" s="1001">
        <v>46215</v>
      </c>
      <c r="F1286" s="1001">
        <v>46209</v>
      </c>
      <c r="G1286" s="1001">
        <v>46210</v>
      </c>
      <c r="H1286" s="1002">
        <v>5103</v>
      </c>
      <c r="I1286" s="1002">
        <v>5103</v>
      </c>
      <c r="J1286" s="1002">
        <v>5103</v>
      </c>
      <c r="K1286" s="1004">
        <v>1</v>
      </c>
      <c r="L1286" s="1004">
        <v>1</v>
      </c>
      <c r="M1286" s="1002">
        <v>0</v>
      </c>
      <c r="N1286" s="1000">
        <v>0</v>
      </c>
      <c r="O1286" s="1000">
        <v>0</v>
      </c>
      <c r="P1286" s="1002" t="s">
        <v>364</v>
      </c>
      <c r="Q1286" s="1000">
        <v>1</v>
      </c>
      <c r="R1286" s="1000">
        <v>1</v>
      </c>
      <c r="S1286" s="1000">
        <v>0</v>
      </c>
      <c r="T1286" s="1000">
        <v>0</v>
      </c>
    </row>
    <row r="1287" spans="1:20" outlineLevel="4">
      <c r="A1287" s="981" t="s">
        <v>630</v>
      </c>
      <c r="B1287" s="981"/>
      <c r="C1287" s="981">
        <v>75</v>
      </c>
      <c r="D1287" s="982">
        <v>46149</v>
      </c>
      <c r="E1287" s="982">
        <v>46240</v>
      </c>
      <c r="F1287" s="982">
        <v>46148</v>
      </c>
      <c r="G1287" s="982"/>
      <c r="H1287" s="983">
        <v>8003.07</v>
      </c>
      <c r="I1287" s="983">
        <v>7042.7</v>
      </c>
      <c r="J1287" s="983">
        <v>8003.07</v>
      </c>
      <c r="K1287" s="984">
        <v>1</v>
      </c>
      <c r="L1287" s="984">
        <v>0.88</v>
      </c>
      <c r="M1287" s="981">
        <v>0</v>
      </c>
      <c r="N1287" s="981">
        <v>0</v>
      </c>
      <c r="O1287" s="981">
        <v>0</v>
      </c>
      <c r="P1287" s="981"/>
      <c r="Q1287" s="981">
        <v>4</v>
      </c>
      <c r="R1287" s="981">
        <v>2</v>
      </c>
      <c r="S1287" s="981">
        <v>2</v>
      </c>
      <c r="T1287" s="981">
        <v>0</v>
      </c>
    </row>
    <row r="1288" spans="1:20" outlineLevel="5">
      <c r="A1288" s="936" t="s">
        <v>1559</v>
      </c>
      <c r="B1288" s="936" t="s">
        <v>3052</v>
      </c>
      <c r="C1288" s="936">
        <v>38</v>
      </c>
      <c r="D1288" s="937">
        <v>46149</v>
      </c>
      <c r="E1288" s="937">
        <v>46197</v>
      </c>
      <c r="F1288" s="937">
        <v>46148</v>
      </c>
      <c r="G1288" s="937">
        <v>46197</v>
      </c>
      <c r="H1288" s="938">
        <v>459.11</v>
      </c>
      <c r="I1288" s="938">
        <v>459.11</v>
      </c>
      <c r="J1288" s="938">
        <v>459.11</v>
      </c>
      <c r="K1288" s="939">
        <v>1</v>
      </c>
      <c r="L1288" s="939">
        <v>1</v>
      </c>
      <c r="M1288" s="936">
        <v>0</v>
      </c>
      <c r="N1288" s="936">
        <v>0</v>
      </c>
      <c r="O1288" s="936">
        <v>0</v>
      </c>
      <c r="P1288" s="936" t="s">
        <v>364</v>
      </c>
      <c r="Q1288" s="936">
        <v>1</v>
      </c>
      <c r="R1288" s="936">
        <v>1</v>
      </c>
      <c r="S1288" s="936">
        <v>0</v>
      </c>
      <c r="T1288" s="936">
        <v>0</v>
      </c>
    </row>
    <row r="1289" spans="1:20" outlineLevel="5">
      <c r="A1289" s="936" t="s">
        <v>1560</v>
      </c>
      <c r="B1289" s="936" t="s">
        <v>3055</v>
      </c>
      <c r="C1289" s="936">
        <v>38</v>
      </c>
      <c r="D1289" s="937">
        <v>46149</v>
      </c>
      <c r="E1289" s="937">
        <v>46197</v>
      </c>
      <c r="F1289" s="937">
        <v>46148</v>
      </c>
      <c r="G1289" s="937">
        <v>46197</v>
      </c>
      <c r="H1289" s="938">
        <v>2742.12</v>
      </c>
      <c r="I1289" s="938">
        <v>2742.12</v>
      </c>
      <c r="J1289" s="938">
        <v>2742.12</v>
      </c>
      <c r="K1289" s="939">
        <v>1</v>
      </c>
      <c r="L1289" s="939">
        <v>1</v>
      </c>
      <c r="M1289" s="938">
        <v>0</v>
      </c>
      <c r="N1289" s="936">
        <v>0</v>
      </c>
      <c r="O1289" s="936">
        <v>0</v>
      </c>
      <c r="P1289" s="938" t="s">
        <v>364</v>
      </c>
      <c r="Q1289" s="936">
        <v>1</v>
      </c>
      <c r="R1289" s="936">
        <v>1</v>
      </c>
      <c r="S1289" s="936">
        <v>0</v>
      </c>
      <c r="T1289" s="936">
        <v>0</v>
      </c>
    </row>
    <row r="1290" spans="1:20" outlineLevel="5">
      <c r="A1290" s="936" t="s">
        <v>3315</v>
      </c>
      <c r="B1290" s="936" t="s">
        <v>3054</v>
      </c>
      <c r="C1290" s="936">
        <v>12</v>
      </c>
      <c r="D1290" s="937">
        <v>46228</v>
      </c>
      <c r="E1290" s="937">
        <v>46240</v>
      </c>
      <c r="F1290" s="937">
        <v>46261</v>
      </c>
      <c r="G1290" s="937"/>
      <c r="H1290" s="938">
        <v>688.66</v>
      </c>
      <c r="I1290" s="937">
        <v>550.92999999999995</v>
      </c>
      <c r="J1290" s="938">
        <v>688.66</v>
      </c>
      <c r="K1290" s="939">
        <v>1</v>
      </c>
      <c r="L1290" s="939">
        <v>0.8</v>
      </c>
      <c r="M1290" s="936">
        <v>0</v>
      </c>
      <c r="N1290" s="936">
        <v>0</v>
      </c>
      <c r="O1290" s="936">
        <v>0</v>
      </c>
      <c r="P1290" s="938" t="s">
        <v>364</v>
      </c>
      <c r="Q1290" s="936">
        <v>1</v>
      </c>
      <c r="R1290" s="936">
        <v>0</v>
      </c>
      <c r="S1290" s="936">
        <v>1</v>
      </c>
      <c r="T1290" s="936">
        <v>0</v>
      </c>
    </row>
    <row r="1291" spans="1:20" outlineLevel="5">
      <c r="A1291" s="1000" t="s">
        <v>3316</v>
      </c>
      <c r="B1291" s="1000" t="s">
        <v>3057</v>
      </c>
      <c r="C1291" s="1000">
        <v>12</v>
      </c>
      <c r="D1291" s="1001">
        <v>46228</v>
      </c>
      <c r="E1291" s="1001">
        <v>46240</v>
      </c>
      <c r="F1291" s="1001">
        <v>46261</v>
      </c>
      <c r="G1291" s="1001"/>
      <c r="H1291" s="1002">
        <v>4113.18</v>
      </c>
      <c r="I1291" s="1002">
        <v>3290.54</v>
      </c>
      <c r="J1291" s="1002">
        <v>4113.18</v>
      </c>
      <c r="K1291" s="1004">
        <v>1</v>
      </c>
      <c r="L1291" s="1004">
        <v>0.8</v>
      </c>
      <c r="M1291" s="1002">
        <v>0</v>
      </c>
      <c r="N1291" s="1000">
        <v>0</v>
      </c>
      <c r="O1291" s="1000">
        <v>0</v>
      </c>
      <c r="P1291" s="1002" t="s">
        <v>367</v>
      </c>
      <c r="Q1291" s="1000">
        <v>1</v>
      </c>
      <c r="R1291" s="1000">
        <v>0</v>
      </c>
      <c r="S1291" s="1000">
        <v>1</v>
      </c>
      <c r="T1291" s="1000">
        <v>0</v>
      </c>
    </row>
    <row r="1292" spans="1:20" outlineLevel="4">
      <c r="A1292" s="981" t="s">
        <v>635</v>
      </c>
      <c r="B1292" s="981"/>
      <c r="C1292" s="981">
        <v>75</v>
      </c>
      <c r="D1292" s="982">
        <v>46149</v>
      </c>
      <c r="E1292" s="982">
        <v>46240</v>
      </c>
      <c r="F1292" s="982">
        <v>46148</v>
      </c>
      <c r="G1292" s="982"/>
      <c r="H1292" s="983">
        <v>31985.55</v>
      </c>
      <c r="I1292" s="983">
        <v>31048.3</v>
      </c>
      <c r="J1292" s="983">
        <v>31985.55</v>
      </c>
      <c r="K1292" s="984">
        <v>1</v>
      </c>
      <c r="L1292" s="984">
        <v>0.97070000000000001</v>
      </c>
      <c r="M1292" s="983">
        <v>0</v>
      </c>
      <c r="N1292" s="981">
        <v>0</v>
      </c>
      <c r="O1292" s="981">
        <v>0</v>
      </c>
      <c r="P1292" s="983"/>
      <c r="Q1292" s="981">
        <v>4</v>
      </c>
      <c r="R1292" s="981">
        <v>3</v>
      </c>
      <c r="S1292" s="981">
        <v>1</v>
      </c>
      <c r="T1292" s="981">
        <v>0</v>
      </c>
    </row>
    <row r="1293" spans="1:20" outlineLevel="5">
      <c r="A1293" s="936" t="s">
        <v>1561</v>
      </c>
      <c r="B1293" s="936" t="s">
        <v>3058</v>
      </c>
      <c r="C1293" s="936">
        <v>38</v>
      </c>
      <c r="D1293" s="937">
        <v>46149</v>
      </c>
      <c r="E1293" s="937">
        <v>46197</v>
      </c>
      <c r="F1293" s="937">
        <v>46148</v>
      </c>
      <c r="G1293" s="937">
        <v>46197</v>
      </c>
      <c r="H1293" s="938">
        <v>6545.88</v>
      </c>
      <c r="I1293" s="938">
        <v>6545.88</v>
      </c>
      <c r="J1293" s="938">
        <v>6545.88</v>
      </c>
      <c r="K1293" s="939">
        <v>1</v>
      </c>
      <c r="L1293" s="939">
        <v>1</v>
      </c>
      <c r="M1293" s="936">
        <v>0</v>
      </c>
      <c r="N1293" s="936">
        <v>0</v>
      </c>
      <c r="O1293" s="936">
        <v>0</v>
      </c>
      <c r="P1293" s="938" t="s">
        <v>364</v>
      </c>
      <c r="Q1293" s="936">
        <v>1</v>
      </c>
      <c r="R1293" s="936">
        <v>1</v>
      </c>
      <c r="S1293" s="936">
        <v>0</v>
      </c>
      <c r="T1293" s="936">
        <v>0</v>
      </c>
    </row>
    <row r="1294" spans="1:20" outlineLevel="5">
      <c r="A1294" s="936" t="s">
        <v>1562</v>
      </c>
      <c r="B1294" s="936" t="s">
        <v>3061</v>
      </c>
      <c r="C1294" s="936">
        <v>38</v>
      </c>
      <c r="D1294" s="937">
        <v>46149</v>
      </c>
      <c r="E1294" s="937">
        <v>46197</v>
      </c>
      <c r="F1294" s="937">
        <v>46148</v>
      </c>
      <c r="G1294" s="937">
        <v>46197</v>
      </c>
      <c r="H1294" s="938">
        <v>6248.34</v>
      </c>
      <c r="I1294" s="938">
        <v>6248.34</v>
      </c>
      <c r="J1294" s="938">
        <v>6248.34</v>
      </c>
      <c r="K1294" s="939">
        <v>1</v>
      </c>
      <c r="L1294" s="939">
        <v>1</v>
      </c>
      <c r="M1294" s="938">
        <v>0</v>
      </c>
      <c r="N1294" s="936">
        <v>0</v>
      </c>
      <c r="O1294" s="936">
        <v>0</v>
      </c>
      <c r="P1294" s="938" t="s">
        <v>364</v>
      </c>
      <c r="Q1294" s="936">
        <v>1</v>
      </c>
      <c r="R1294" s="936">
        <v>1</v>
      </c>
      <c r="S1294" s="936">
        <v>0</v>
      </c>
      <c r="T1294" s="936">
        <v>0</v>
      </c>
    </row>
    <row r="1295" spans="1:20" outlineLevel="5">
      <c r="A1295" s="936" t="s">
        <v>3317</v>
      </c>
      <c r="B1295" s="936" t="s">
        <v>3060</v>
      </c>
      <c r="C1295" s="936">
        <v>12</v>
      </c>
      <c r="D1295" s="937">
        <v>46228</v>
      </c>
      <c r="E1295" s="937">
        <v>46240</v>
      </c>
      <c r="F1295" s="937">
        <v>46261</v>
      </c>
      <c r="G1295" s="937">
        <v>46286</v>
      </c>
      <c r="H1295" s="938">
        <v>9818.82</v>
      </c>
      <c r="I1295" s="937">
        <v>9818.82</v>
      </c>
      <c r="J1295" s="938">
        <v>9818.82</v>
      </c>
      <c r="K1295" s="939">
        <v>1</v>
      </c>
      <c r="L1295" s="939">
        <v>1</v>
      </c>
      <c r="M1295" s="936">
        <v>0</v>
      </c>
      <c r="N1295" s="936">
        <v>0</v>
      </c>
      <c r="O1295" s="936">
        <v>0</v>
      </c>
      <c r="P1295" s="938" t="s">
        <v>364</v>
      </c>
      <c r="Q1295" s="936">
        <v>1</v>
      </c>
      <c r="R1295" s="936">
        <v>1</v>
      </c>
      <c r="S1295" s="936">
        <v>0</v>
      </c>
      <c r="T1295" s="936">
        <v>0</v>
      </c>
    </row>
    <row r="1296" spans="1:20" outlineLevel="5">
      <c r="A1296" s="1000" t="s">
        <v>3318</v>
      </c>
      <c r="B1296" s="1000" t="s">
        <v>3063</v>
      </c>
      <c r="C1296" s="1000">
        <v>12</v>
      </c>
      <c r="D1296" s="1001">
        <v>46228</v>
      </c>
      <c r="E1296" s="1001">
        <v>46240</v>
      </c>
      <c r="F1296" s="1001">
        <v>46261</v>
      </c>
      <c r="G1296" s="1001"/>
      <c r="H1296" s="1002">
        <v>9372.51</v>
      </c>
      <c r="I1296" s="1002">
        <v>8435.26</v>
      </c>
      <c r="J1296" s="1002">
        <v>9372.51</v>
      </c>
      <c r="K1296" s="1003">
        <v>1</v>
      </c>
      <c r="L1296" s="1003">
        <v>0.9</v>
      </c>
      <c r="M1296" s="1002">
        <v>0</v>
      </c>
      <c r="N1296" s="1000">
        <v>0</v>
      </c>
      <c r="O1296" s="1000">
        <v>0</v>
      </c>
      <c r="P1296" s="1002" t="s">
        <v>367</v>
      </c>
      <c r="Q1296" s="1000">
        <v>1</v>
      </c>
      <c r="R1296" s="1000">
        <v>0</v>
      </c>
      <c r="S1296" s="1000">
        <v>1</v>
      </c>
      <c r="T1296" s="1000">
        <v>0</v>
      </c>
    </row>
    <row r="1297" spans="1:20" outlineLevel="4">
      <c r="A1297" s="981" t="s">
        <v>640</v>
      </c>
      <c r="B1297" s="981"/>
      <c r="C1297" s="981">
        <v>58</v>
      </c>
      <c r="D1297" s="982">
        <v>46149</v>
      </c>
      <c r="E1297" s="982">
        <v>46221</v>
      </c>
      <c r="F1297" s="982">
        <v>46148</v>
      </c>
      <c r="G1297" s="982">
        <v>46269</v>
      </c>
      <c r="H1297" s="983">
        <v>115364.25</v>
      </c>
      <c r="I1297" s="983">
        <v>115364.25</v>
      </c>
      <c r="J1297" s="983">
        <v>115364.25</v>
      </c>
      <c r="K1297" s="984">
        <v>1</v>
      </c>
      <c r="L1297" s="984">
        <v>1</v>
      </c>
      <c r="M1297" s="983">
        <v>0</v>
      </c>
      <c r="N1297" s="981">
        <v>0</v>
      </c>
      <c r="O1297" s="981">
        <v>0</v>
      </c>
      <c r="P1297" s="983"/>
      <c r="Q1297" s="981">
        <v>4</v>
      </c>
      <c r="R1297" s="981">
        <v>4</v>
      </c>
      <c r="S1297" s="981">
        <v>0</v>
      </c>
      <c r="T1297" s="981">
        <v>0</v>
      </c>
    </row>
    <row r="1298" spans="1:20" outlineLevel="5">
      <c r="A1298" s="936" t="s">
        <v>1563</v>
      </c>
      <c r="B1298" s="936" t="s">
        <v>3124</v>
      </c>
      <c r="C1298" s="936">
        <v>38</v>
      </c>
      <c r="D1298" s="937">
        <v>46149</v>
      </c>
      <c r="E1298" s="937">
        <v>46197</v>
      </c>
      <c r="F1298" s="937">
        <v>46148</v>
      </c>
      <c r="G1298" s="937">
        <v>46197</v>
      </c>
      <c r="H1298" s="938">
        <v>37226.25</v>
      </c>
      <c r="I1298" s="938">
        <v>37226.25</v>
      </c>
      <c r="J1298" s="938">
        <v>37226.25</v>
      </c>
      <c r="K1298" s="939">
        <v>1</v>
      </c>
      <c r="L1298" s="939">
        <v>1</v>
      </c>
      <c r="M1298" s="938">
        <v>0</v>
      </c>
      <c r="N1298" s="936">
        <v>0</v>
      </c>
      <c r="O1298" s="936">
        <v>0</v>
      </c>
      <c r="P1298" s="938" t="s">
        <v>364</v>
      </c>
      <c r="Q1298" s="936">
        <v>1</v>
      </c>
      <c r="R1298" s="936">
        <v>1</v>
      </c>
      <c r="S1298" s="936">
        <v>0</v>
      </c>
      <c r="T1298" s="936">
        <v>0</v>
      </c>
    </row>
    <row r="1299" spans="1:20" outlineLevel="5">
      <c r="A1299" s="936" t="s">
        <v>1564</v>
      </c>
      <c r="B1299" s="936" t="s">
        <v>3127</v>
      </c>
      <c r="C1299" s="936">
        <v>38</v>
      </c>
      <c r="D1299" s="937">
        <v>46149</v>
      </c>
      <c r="E1299" s="937">
        <v>46197</v>
      </c>
      <c r="F1299" s="937">
        <v>46148</v>
      </c>
      <c r="G1299" s="937">
        <v>46197</v>
      </c>
      <c r="H1299" s="938">
        <v>16364.7</v>
      </c>
      <c r="I1299" s="938">
        <v>16364.7</v>
      </c>
      <c r="J1299" s="938">
        <v>16364.7</v>
      </c>
      <c r="K1299" s="939">
        <v>1</v>
      </c>
      <c r="L1299" s="939">
        <v>1</v>
      </c>
      <c r="M1299" s="938">
        <v>0</v>
      </c>
      <c r="N1299" s="936">
        <v>0</v>
      </c>
      <c r="O1299" s="936">
        <v>0</v>
      </c>
      <c r="P1299" s="938" t="s">
        <v>364</v>
      </c>
      <c r="Q1299" s="936">
        <v>1</v>
      </c>
      <c r="R1299" s="936">
        <v>1</v>
      </c>
      <c r="S1299" s="936">
        <v>0</v>
      </c>
      <c r="T1299" s="936">
        <v>0</v>
      </c>
    </row>
    <row r="1300" spans="1:20" outlineLevel="5">
      <c r="A1300" s="936" t="s">
        <v>3319</v>
      </c>
      <c r="B1300" s="936" t="s">
        <v>3126</v>
      </c>
      <c r="C1300" s="936">
        <v>8</v>
      </c>
      <c r="D1300" s="937">
        <v>46212</v>
      </c>
      <c r="E1300" s="937">
        <v>46221</v>
      </c>
      <c r="F1300" s="937">
        <v>46254</v>
      </c>
      <c r="G1300" s="937">
        <v>46261</v>
      </c>
      <c r="H1300" s="938">
        <v>37226.25</v>
      </c>
      <c r="I1300" s="938">
        <v>37226.25</v>
      </c>
      <c r="J1300" s="938">
        <v>37226.25</v>
      </c>
      <c r="K1300" s="939">
        <v>1</v>
      </c>
      <c r="L1300" s="939">
        <v>1</v>
      </c>
      <c r="M1300" s="938">
        <v>0</v>
      </c>
      <c r="N1300" s="936">
        <v>0</v>
      </c>
      <c r="O1300" s="936">
        <v>0</v>
      </c>
      <c r="P1300" s="938" t="s">
        <v>364</v>
      </c>
      <c r="Q1300" s="936">
        <v>1</v>
      </c>
      <c r="R1300" s="936">
        <v>1</v>
      </c>
      <c r="S1300" s="936">
        <v>0</v>
      </c>
      <c r="T1300" s="936">
        <v>0</v>
      </c>
    </row>
    <row r="1301" spans="1:20" outlineLevel="5">
      <c r="A1301" s="1000" t="s">
        <v>3320</v>
      </c>
      <c r="B1301" s="1000" t="s">
        <v>3129</v>
      </c>
      <c r="C1301" s="1000">
        <v>8</v>
      </c>
      <c r="D1301" s="1001">
        <v>46212</v>
      </c>
      <c r="E1301" s="1001">
        <v>46221</v>
      </c>
      <c r="F1301" s="1001">
        <v>46254</v>
      </c>
      <c r="G1301" s="1001">
        <v>46269</v>
      </c>
      <c r="H1301" s="1002">
        <v>24547.05</v>
      </c>
      <c r="I1301" s="1002">
        <v>24547.05</v>
      </c>
      <c r="J1301" s="1002">
        <v>24547.05</v>
      </c>
      <c r="K1301" s="1004">
        <v>1</v>
      </c>
      <c r="L1301" s="1004">
        <v>1</v>
      </c>
      <c r="M1301" s="1002">
        <v>0</v>
      </c>
      <c r="N1301" s="1000">
        <v>0</v>
      </c>
      <c r="O1301" s="1000">
        <v>0</v>
      </c>
      <c r="P1301" s="1002" t="s">
        <v>364</v>
      </c>
      <c r="Q1301" s="1000">
        <v>1</v>
      </c>
      <c r="R1301" s="1000">
        <v>1</v>
      </c>
      <c r="S1301" s="1000">
        <v>0</v>
      </c>
      <c r="T1301" s="1000">
        <v>0</v>
      </c>
    </row>
    <row r="1302" spans="1:20" outlineLevel="4">
      <c r="A1302" s="981" t="s">
        <v>645</v>
      </c>
      <c r="B1302" s="981"/>
      <c r="C1302" s="981">
        <v>87</v>
      </c>
      <c r="D1302" s="982">
        <v>46155</v>
      </c>
      <c r="E1302" s="982">
        <v>46260</v>
      </c>
      <c r="F1302" s="982">
        <v>46155</v>
      </c>
      <c r="G1302" s="982"/>
      <c r="H1302" s="983">
        <v>247206.87</v>
      </c>
      <c r="I1302" s="983">
        <v>229902.39</v>
      </c>
      <c r="J1302" s="983">
        <v>247206.87</v>
      </c>
      <c r="K1302" s="984">
        <v>1</v>
      </c>
      <c r="L1302" s="984">
        <v>0.93</v>
      </c>
      <c r="M1302" s="983">
        <v>0</v>
      </c>
      <c r="N1302" s="981">
        <v>0</v>
      </c>
      <c r="O1302" s="981">
        <v>0</v>
      </c>
      <c r="P1302" s="983"/>
      <c r="Q1302" s="981">
        <v>16</v>
      </c>
      <c r="R1302" s="981">
        <v>8</v>
      </c>
      <c r="S1302" s="981">
        <v>8</v>
      </c>
      <c r="T1302" s="981">
        <v>0</v>
      </c>
    </row>
    <row r="1303" spans="1:20" outlineLevel="5">
      <c r="A1303" s="936" t="s">
        <v>1565</v>
      </c>
      <c r="B1303" s="936" t="s">
        <v>3064</v>
      </c>
      <c r="C1303" s="936">
        <v>33</v>
      </c>
      <c r="D1303" s="937">
        <v>46155</v>
      </c>
      <c r="E1303" s="937">
        <v>46197</v>
      </c>
      <c r="F1303" s="937">
        <v>46155</v>
      </c>
      <c r="G1303" s="937">
        <v>46197</v>
      </c>
      <c r="H1303" s="938">
        <v>1338.93</v>
      </c>
      <c r="I1303" s="938">
        <v>1338.93</v>
      </c>
      <c r="J1303" s="938">
        <v>1338.93</v>
      </c>
      <c r="K1303" s="939">
        <v>1</v>
      </c>
      <c r="L1303" s="939">
        <v>1</v>
      </c>
      <c r="M1303" s="936">
        <v>0</v>
      </c>
      <c r="N1303" s="936">
        <v>0</v>
      </c>
      <c r="O1303" s="936">
        <v>0</v>
      </c>
      <c r="P1303" s="938" t="s">
        <v>364</v>
      </c>
      <c r="Q1303" s="936">
        <v>1</v>
      </c>
      <c r="R1303" s="936">
        <v>1</v>
      </c>
      <c r="S1303" s="936">
        <v>0</v>
      </c>
      <c r="T1303" s="936">
        <v>0</v>
      </c>
    </row>
    <row r="1304" spans="1:20" outlineLevel="5">
      <c r="A1304" s="936" t="s">
        <v>1566</v>
      </c>
      <c r="B1304" s="936" t="s">
        <v>3067</v>
      </c>
      <c r="C1304" s="936">
        <v>33</v>
      </c>
      <c r="D1304" s="937">
        <v>46155</v>
      </c>
      <c r="E1304" s="937">
        <v>46197</v>
      </c>
      <c r="F1304" s="937">
        <v>46155</v>
      </c>
      <c r="G1304" s="937">
        <v>46197</v>
      </c>
      <c r="H1304" s="938">
        <v>1071.1400000000001</v>
      </c>
      <c r="I1304" s="938">
        <v>1071.1400000000001</v>
      </c>
      <c r="J1304" s="938">
        <v>1071.1400000000001</v>
      </c>
      <c r="K1304" s="939">
        <v>1</v>
      </c>
      <c r="L1304" s="939">
        <v>1</v>
      </c>
      <c r="M1304" s="938">
        <v>0</v>
      </c>
      <c r="N1304" s="936">
        <v>0</v>
      </c>
      <c r="O1304" s="936">
        <v>0</v>
      </c>
      <c r="P1304" s="938" t="s">
        <v>364</v>
      </c>
      <c r="Q1304" s="936">
        <v>1</v>
      </c>
      <c r="R1304" s="936">
        <v>1</v>
      </c>
      <c r="S1304" s="936">
        <v>0</v>
      </c>
      <c r="T1304" s="936">
        <v>0</v>
      </c>
    </row>
    <row r="1305" spans="1:20" outlineLevel="5">
      <c r="A1305" s="936" t="s">
        <v>1567</v>
      </c>
      <c r="B1305" s="936" t="s">
        <v>3070</v>
      </c>
      <c r="C1305" s="936">
        <v>33</v>
      </c>
      <c r="D1305" s="937">
        <v>46155</v>
      </c>
      <c r="E1305" s="937">
        <v>46197</v>
      </c>
      <c r="F1305" s="937">
        <v>46155</v>
      </c>
      <c r="G1305" s="937">
        <v>46197</v>
      </c>
      <c r="H1305" s="938">
        <v>57437.42</v>
      </c>
      <c r="I1305" s="938">
        <v>57437.42</v>
      </c>
      <c r="J1305" s="938">
        <v>57437.42</v>
      </c>
      <c r="K1305" s="939">
        <v>1</v>
      </c>
      <c r="L1305" s="939">
        <v>1</v>
      </c>
      <c r="M1305" s="936">
        <v>0</v>
      </c>
      <c r="N1305" s="936">
        <v>0</v>
      </c>
      <c r="O1305" s="936">
        <v>0</v>
      </c>
      <c r="P1305" s="938" t="s">
        <v>364</v>
      </c>
      <c r="Q1305" s="936">
        <v>1</v>
      </c>
      <c r="R1305" s="936">
        <v>1</v>
      </c>
      <c r="S1305" s="936">
        <v>0</v>
      </c>
      <c r="T1305" s="936">
        <v>0</v>
      </c>
    </row>
    <row r="1306" spans="1:20" outlineLevel="5">
      <c r="A1306" s="936" t="s">
        <v>1568</v>
      </c>
      <c r="B1306" s="936" t="s">
        <v>3073</v>
      </c>
      <c r="C1306" s="936">
        <v>33</v>
      </c>
      <c r="D1306" s="937">
        <v>46155</v>
      </c>
      <c r="E1306" s="937">
        <v>46197</v>
      </c>
      <c r="F1306" s="937">
        <v>46155</v>
      </c>
      <c r="G1306" s="937">
        <v>46197</v>
      </c>
      <c r="H1306" s="938">
        <v>3463.64</v>
      </c>
      <c r="I1306" s="938">
        <v>3463.64</v>
      </c>
      <c r="J1306" s="938">
        <v>3463.64</v>
      </c>
      <c r="K1306" s="939">
        <v>1</v>
      </c>
      <c r="L1306" s="939">
        <v>1</v>
      </c>
      <c r="M1306" s="938">
        <v>0</v>
      </c>
      <c r="N1306" s="936">
        <v>0</v>
      </c>
      <c r="O1306" s="936">
        <v>0</v>
      </c>
      <c r="P1306" s="938" t="s">
        <v>364</v>
      </c>
      <c r="Q1306" s="936">
        <v>1</v>
      </c>
      <c r="R1306" s="936">
        <v>1</v>
      </c>
      <c r="S1306" s="936">
        <v>0</v>
      </c>
      <c r="T1306" s="936">
        <v>0</v>
      </c>
    </row>
    <row r="1307" spans="1:20" outlineLevel="5">
      <c r="A1307" s="936" t="s">
        <v>1569</v>
      </c>
      <c r="B1307" s="936" t="s">
        <v>3076</v>
      </c>
      <c r="C1307" s="936">
        <v>33</v>
      </c>
      <c r="D1307" s="937">
        <v>46155</v>
      </c>
      <c r="E1307" s="937">
        <v>46197</v>
      </c>
      <c r="F1307" s="937">
        <v>46155</v>
      </c>
      <c r="G1307" s="937">
        <v>46197</v>
      </c>
      <c r="H1307" s="938">
        <v>2711.31</v>
      </c>
      <c r="I1307" s="938">
        <v>2711.31</v>
      </c>
      <c r="J1307" s="938">
        <v>2711.31</v>
      </c>
      <c r="K1307" s="939">
        <v>1</v>
      </c>
      <c r="L1307" s="939">
        <v>1</v>
      </c>
      <c r="M1307" s="938">
        <v>0</v>
      </c>
      <c r="N1307" s="936">
        <v>0</v>
      </c>
      <c r="O1307" s="936">
        <v>0</v>
      </c>
      <c r="P1307" s="938" t="s">
        <v>364</v>
      </c>
      <c r="Q1307" s="936">
        <v>1</v>
      </c>
      <c r="R1307" s="936">
        <v>1</v>
      </c>
      <c r="S1307" s="936">
        <v>0</v>
      </c>
      <c r="T1307" s="936">
        <v>0</v>
      </c>
    </row>
    <row r="1308" spans="1:20" outlineLevel="5">
      <c r="A1308" s="936" t="s">
        <v>1570</v>
      </c>
      <c r="B1308" s="936" t="s">
        <v>3079</v>
      </c>
      <c r="C1308" s="936">
        <v>33</v>
      </c>
      <c r="D1308" s="937">
        <v>46155</v>
      </c>
      <c r="E1308" s="937">
        <v>46197</v>
      </c>
      <c r="F1308" s="937">
        <v>46155</v>
      </c>
      <c r="G1308" s="937">
        <v>46197</v>
      </c>
      <c r="H1308" s="938">
        <v>2644.33</v>
      </c>
      <c r="I1308" s="938">
        <v>2644.33</v>
      </c>
      <c r="J1308" s="938">
        <v>2644.33</v>
      </c>
      <c r="K1308" s="939">
        <v>1</v>
      </c>
      <c r="L1308" s="939">
        <v>1</v>
      </c>
      <c r="M1308" s="938">
        <v>0</v>
      </c>
      <c r="N1308" s="936">
        <v>0</v>
      </c>
      <c r="O1308" s="936">
        <v>0</v>
      </c>
      <c r="P1308" s="938" t="s">
        <v>364</v>
      </c>
      <c r="Q1308" s="936">
        <v>1</v>
      </c>
      <c r="R1308" s="936">
        <v>1</v>
      </c>
      <c r="S1308" s="936">
        <v>0</v>
      </c>
      <c r="T1308" s="936">
        <v>0</v>
      </c>
    </row>
    <row r="1309" spans="1:20" outlineLevel="5">
      <c r="A1309" s="936" t="s">
        <v>1571</v>
      </c>
      <c r="B1309" s="936" t="s">
        <v>3082</v>
      </c>
      <c r="C1309" s="936">
        <v>33</v>
      </c>
      <c r="D1309" s="937">
        <v>46155</v>
      </c>
      <c r="E1309" s="937">
        <v>46197</v>
      </c>
      <c r="F1309" s="937">
        <v>46155</v>
      </c>
      <c r="G1309" s="937">
        <v>46197</v>
      </c>
      <c r="H1309" s="938">
        <v>3347.73</v>
      </c>
      <c r="I1309" s="938">
        <v>3347.73</v>
      </c>
      <c r="J1309" s="938">
        <v>3347.73</v>
      </c>
      <c r="K1309" s="939">
        <v>1</v>
      </c>
      <c r="L1309" s="939">
        <v>1</v>
      </c>
      <c r="M1309" s="938">
        <v>0</v>
      </c>
      <c r="N1309" s="936">
        <v>0</v>
      </c>
      <c r="O1309" s="936">
        <v>0</v>
      </c>
      <c r="P1309" s="938" t="s">
        <v>364</v>
      </c>
      <c r="Q1309" s="936">
        <v>1</v>
      </c>
      <c r="R1309" s="936">
        <v>1</v>
      </c>
      <c r="S1309" s="936">
        <v>0</v>
      </c>
      <c r="T1309" s="936">
        <v>0</v>
      </c>
    </row>
    <row r="1310" spans="1:20" outlineLevel="5">
      <c r="A1310" s="936" t="s">
        <v>1572</v>
      </c>
      <c r="B1310" s="936" t="s">
        <v>3085</v>
      </c>
      <c r="C1310" s="936">
        <v>33</v>
      </c>
      <c r="D1310" s="937">
        <v>46155</v>
      </c>
      <c r="E1310" s="937">
        <v>46197</v>
      </c>
      <c r="F1310" s="937">
        <v>46155</v>
      </c>
      <c r="G1310" s="937">
        <v>46197</v>
      </c>
      <c r="H1310" s="938">
        <v>2147.5500000000002</v>
      </c>
      <c r="I1310" s="938">
        <v>2147.5500000000002</v>
      </c>
      <c r="J1310" s="938">
        <v>2147.5500000000002</v>
      </c>
      <c r="K1310" s="939">
        <v>1</v>
      </c>
      <c r="L1310" s="939">
        <v>1</v>
      </c>
      <c r="M1310" s="938">
        <v>0</v>
      </c>
      <c r="N1310" s="936">
        <v>0</v>
      </c>
      <c r="O1310" s="936">
        <v>0</v>
      </c>
      <c r="P1310" s="938" t="s">
        <v>364</v>
      </c>
      <c r="Q1310" s="936">
        <v>1</v>
      </c>
      <c r="R1310" s="936">
        <v>1</v>
      </c>
      <c r="S1310" s="936">
        <v>0</v>
      </c>
      <c r="T1310" s="936">
        <v>0</v>
      </c>
    </row>
    <row r="1311" spans="1:20" outlineLevel="5">
      <c r="A1311" s="936" t="s">
        <v>3321</v>
      </c>
      <c r="B1311" s="936" t="s">
        <v>3066</v>
      </c>
      <c r="C1311" s="936">
        <v>8</v>
      </c>
      <c r="D1311" s="937">
        <v>46233</v>
      </c>
      <c r="E1311" s="937">
        <v>46242</v>
      </c>
      <c r="F1311" s="937">
        <v>46261</v>
      </c>
      <c r="G1311" s="937"/>
      <c r="H1311" s="937">
        <v>3124.17</v>
      </c>
      <c r="I1311" s="937">
        <v>2811.75</v>
      </c>
      <c r="J1311" s="938">
        <v>3124.17</v>
      </c>
      <c r="K1311" s="939">
        <v>1</v>
      </c>
      <c r="L1311" s="939">
        <v>0.9</v>
      </c>
      <c r="M1311" s="936">
        <v>0</v>
      </c>
      <c r="N1311" s="936">
        <v>0</v>
      </c>
      <c r="O1311" s="936">
        <v>0</v>
      </c>
      <c r="P1311" s="938" t="s">
        <v>367</v>
      </c>
      <c r="Q1311" s="936">
        <v>1</v>
      </c>
      <c r="R1311" s="936">
        <v>0</v>
      </c>
      <c r="S1311" s="936">
        <v>1</v>
      </c>
      <c r="T1311" s="936">
        <v>0</v>
      </c>
    </row>
    <row r="1312" spans="1:20" outlineLevel="5">
      <c r="A1312" s="936" t="s">
        <v>3322</v>
      </c>
      <c r="B1312" s="936" t="s">
        <v>3069</v>
      </c>
      <c r="C1312" s="936">
        <v>8</v>
      </c>
      <c r="D1312" s="937">
        <v>46233</v>
      </c>
      <c r="E1312" s="937">
        <v>46242</v>
      </c>
      <c r="F1312" s="937">
        <v>46261</v>
      </c>
      <c r="G1312" s="937"/>
      <c r="H1312" s="938">
        <v>2499.34</v>
      </c>
      <c r="I1312" s="938">
        <v>2249.4</v>
      </c>
      <c r="J1312" s="938">
        <v>2499.34</v>
      </c>
      <c r="K1312" s="939">
        <v>1</v>
      </c>
      <c r="L1312" s="939">
        <v>0.9</v>
      </c>
      <c r="M1312" s="938">
        <v>0</v>
      </c>
      <c r="N1312" s="936">
        <v>0</v>
      </c>
      <c r="O1312" s="936">
        <v>0</v>
      </c>
      <c r="P1312" s="938" t="s">
        <v>367</v>
      </c>
      <c r="Q1312" s="936">
        <v>1</v>
      </c>
      <c r="R1312" s="936">
        <v>0</v>
      </c>
      <c r="S1312" s="936">
        <v>1</v>
      </c>
      <c r="T1312" s="936">
        <v>0</v>
      </c>
    </row>
    <row r="1313" spans="1:20" outlineLevel="5">
      <c r="A1313" s="936" t="s">
        <v>3325</v>
      </c>
      <c r="B1313" s="936" t="s">
        <v>3078</v>
      </c>
      <c r="C1313" s="936">
        <v>8</v>
      </c>
      <c r="D1313" s="937">
        <v>46242</v>
      </c>
      <c r="E1313" s="937">
        <v>46250</v>
      </c>
      <c r="F1313" s="937">
        <v>46261</v>
      </c>
      <c r="G1313" s="937"/>
      <c r="H1313" s="938">
        <v>6326.4</v>
      </c>
      <c r="I1313" s="937">
        <v>5693.76</v>
      </c>
      <c r="J1313" s="938">
        <v>6326.4</v>
      </c>
      <c r="K1313" s="939">
        <v>1</v>
      </c>
      <c r="L1313" s="939">
        <v>0.9</v>
      </c>
      <c r="M1313" s="936">
        <v>0</v>
      </c>
      <c r="N1313" s="936">
        <v>0</v>
      </c>
      <c r="O1313" s="936">
        <v>0</v>
      </c>
      <c r="P1313" s="938" t="s">
        <v>367</v>
      </c>
      <c r="Q1313" s="936">
        <v>1</v>
      </c>
      <c r="R1313" s="936">
        <v>0</v>
      </c>
      <c r="S1313" s="936">
        <v>1</v>
      </c>
      <c r="T1313" s="936">
        <v>0</v>
      </c>
    </row>
    <row r="1314" spans="1:20" outlineLevel="5">
      <c r="A1314" s="936" t="s">
        <v>3323</v>
      </c>
      <c r="B1314" s="936" t="s">
        <v>3072</v>
      </c>
      <c r="C1314" s="936">
        <v>12</v>
      </c>
      <c r="D1314" s="937">
        <v>46247</v>
      </c>
      <c r="E1314" s="937">
        <v>46260</v>
      </c>
      <c r="F1314" s="937">
        <v>46254</v>
      </c>
      <c r="G1314" s="937"/>
      <c r="H1314" s="938">
        <v>134020.66</v>
      </c>
      <c r="I1314" s="938">
        <v>120618.59</v>
      </c>
      <c r="J1314" s="938">
        <v>134020.66</v>
      </c>
      <c r="K1314" s="939">
        <v>1</v>
      </c>
      <c r="L1314" s="939">
        <v>0.9</v>
      </c>
      <c r="M1314" s="938">
        <v>0</v>
      </c>
      <c r="N1314" s="936">
        <v>0</v>
      </c>
      <c r="O1314" s="936">
        <v>0</v>
      </c>
      <c r="P1314" s="938" t="s">
        <v>364</v>
      </c>
      <c r="Q1314" s="936">
        <v>1</v>
      </c>
      <c r="R1314" s="936">
        <v>0</v>
      </c>
      <c r="S1314" s="936">
        <v>1</v>
      </c>
      <c r="T1314" s="936">
        <v>0</v>
      </c>
    </row>
    <row r="1315" spans="1:20" outlineLevel="5">
      <c r="A1315" s="936" t="s">
        <v>3324</v>
      </c>
      <c r="B1315" s="936" t="s">
        <v>3075</v>
      </c>
      <c r="C1315" s="936">
        <v>12</v>
      </c>
      <c r="D1315" s="937">
        <v>46247</v>
      </c>
      <c r="E1315" s="937">
        <v>46260</v>
      </c>
      <c r="F1315" s="937">
        <v>46254</v>
      </c>
      <c r="G1315" s="937"/>
      <c r="H1315" s="938">
        <v>8081.83</v>
      </c>
      <c r="I1315" s="937">
        <v>7273.65</v>
      </c>
      <c r="J1315" s="938">
        <v>8081.83</v>
      </c>
      <c r="K1315" s="939">
        <v>1</v>
      </c>
      <c r="L1315" s="939">
        <v>0.9</v>
      </c>
      <c r="M1315" s="936">
        <v>0</v>
      </c>
      <c r="N1315" s="936">
        <v>0</v>
      </c>
      <c r="O1315" s="936">
        <v>0</v>
      </c>
      <c r="P1315" s="938" t="s">
        <v>364</v>
      </c>
      <c r="Q1315" s="936">
        <v>1</v>
      </c>
      <c r="R1315" s="936">
        <v>0</v>
      </c>
      <c r="S1315" s="936">
        <v>1</v>
      </c>
      <c r="T1315" s="936">
        <v>0</v>
      </c>
    </row>
    <row r="1316" spans="1:20" outlineLevel="5">
      <c r="A1316" s="936" t="s">
        <v>3326</v>
      </c>
      <c r="B1316" s="936" t="s">
        <v>3081</v>
      </c>
      <c r="C1316" s="936">
        <v>12</v>
      </c>
      <c r="D1316" s="937">
        <v>46247</v>
      </c>
      <c r="E1316" s="937">
        <v>46260</v>
      </c>
      <c r="F1316" s="937">
        <v>46261</v>
      </c>
      <c r="G1316" s="937"/>
      <c r="H1316" s="938">
        <v>6170.09</v>
      </c>
      <c r="I1316" s="938">
        <v>5553.08</v>
      </c>
      <c r="J1316" s="938">
        <v>6170.09</v>
      </c>
      <c r="K1316" s="939">
        <v>1</v>
      </c>
      <c r="L1316" s="939">
        <v>0.9</v>
      </c>
      <c r="M1316" s="938">
        <v>0</v>
      </c>
      <c r="N1316" s="936">
        <v>0</v>
      </c>
      <c r="O1316" s="936">
        <v>0</v>
      </c>
      <c r="P1316" s="938" t="s">
        <v>364</v>
      </c>
      <c r="Q1316" s="936">
        <v>1</v>
      </c>
      <c r="R1316" s="936">
        <v>0</v>
      </c>
      <c r="S1316" s="936">
        <v>1</v>
      </c>
      <c r="T1316" s="936">
        <v>0</v>
      </c>
    </row>
    <row r="1317" spans="1:20" outlineLevel="5">
      <c r="A1317" s="936" t="s">
        <v>3327</v>
      </c>
      <c r="B1317" s="936" t="s">
        <v>3084</v>
      </c>
      <c r="C1317" s="936">
        <v>12</v>
      </c>
      <c r="D1317" s="937">
        <v>46247</v>
      </c>
      <c r="E1317" s="937">
        <v>46260</v>
      </c>
      <c r="F1317" s="937">
        <v>46261</v>
      </c>
      <c r="G1317" s="937"/>
      <c r="H1317" s="938">
        <v>7811.37</v>
      </c>
      <c r="I1317" s="937">
        <v>7030.23</v>
      </c>
      <c r="J1317" s="938">
        <v>7811.37</v>
      </c>
      <c r="K1317" s="939">
        <v>1</v>
      </c>
      <c r="L1317" s="939">
        <v>0.9</v>
      </c>
      <c r="M1317" s="936">
        <v>0</v>
      </c>
      <c r="N1317" s="936">
        <v>0</v>
      </c>
      <c r="O1317" s="936">
        <v>0</v>
      </c>
      <c r="P1317" s="938" t="s">
        <v>364</v>
      </c>
      <c r="Q1317" s="936">
        <v>1</v>
      </c>
      <c r="R1317" s="936">
        <v>0</v>
      </c>
      <c r="S1317" s="936">
        <v>1</v>
      </c>
      <c r="T1317" s="936">
        <v>0</v>
      </c>
    </row>
    <row r="1318" spans="1:20" outlineLevel="5">
      <c r="A1318" s="1000" t="s">
        <v>3328</v>
      </c>
      <c r="B1318" s="1000" t="s">
        <v>3087</v>
      </c>
      <c r="C1318" s="1000">
        <v>12</v>
      </c>
      <c r="D1318" s="1001">
        <v>46247</v>
      </c>
      <c r="E1318" s="1001">
        <v>46260</v>
      </c>
      <c r="F1318" s="1001">
        <v>46261</v>
      </c>
      <c r="G1318" s="1001"/>
      <c r="H1318" s="1002">
        <v>5010.96</v>
      </c>
      <c r="I1318" s="1002">
        <v>4509.8599999999997</v>
      </c>
      <c r="J1318" s="1002">
        <v>5010.96</v>
      </c>
      <c r="K1318" s="1003">
        <v>1</v>
      </c>
      <c r="L1318" s="1003">
        <v>0.9</v>
      </c>
      <c r="M1318" s="1002">
        <v>0</v>
      </c>
      <c r="N1318" s="1000">
        <v>0</v>
      </c>
      <c r="O1318" s="1000">
        <v>0</v>
      </c>
      <c r="P1318" s="1002" t="s">
        <v>364</v>
      </c>
      <c r="Q1318" s="1000">
        <v>1</v>
      </c>
      <c r="R1318" s="1000">
        <v>0</v>
      </c>
      <c r="S1318" s="1000">
        <v>1</v>
      </c>
      <c r="T1318" s="1000">
        <v>0</v>
      </c>
    </row>
    <row r="1319" spans="1:20" outlineLevel="2">
      <c r="A1319" s="959" t="s">
        <v>881</v>
      </c>
      <c r="B1319" s="959"/>
      <c r="C1319" s="959">
        <v>113</v>
      </c>
      <c r="D1319" s="960">
        <v>46079</v>
      </c>
      <c r="E1319" s="960">
        <v>46219</v>
      </c>
      <c r="F1319" s="960">
        <v>46079</v>
      </c>
      <c r="G1319" s="960"/>
      <c r="H1319" s="961">
        <v>840366.63</v>
      </c>
      <c r="I1319" s="961">
        <v>825662.48</v>
      </c>
      <c r="J1319" s="961">
        <v>840366.63</v>
      </c>
      <c r="K1319" s="963">
        <v>1</v>
      </c>
      <c r="L1319" s="963">
        <v>0.98250000000000004</v>
      </c>
      <c r="M1319" s="959">
        <v>0</v>
      </c>
      <c r="N1319" s="959">
        <v>0</v>
      </c>
      <c r="O1319" s="959">
        <v>0</v>
      </c>
      <c r="P1319" s="959"/>
      <c r="Q1319" s="959">
        <v>94</v>
      </c>
      <c r="R1319" s="959">
        <v>86</v>
      </c>
      <c r="S1319" s="959">
        <v>8</v>
      </c>
      <c r="T1319" s="959">
        <v>0</v>
      </c>
    </row>
    <row r="1320" spans="1:20" outlineLevel="3">
      <c r="A1320" s="972" t="s">
        <v>3480</v>
      </c>
      <c r="B1320" s="972"/>
      <c r="C1320" s="972">
        <v>0</v>
      </c>
      <c r="D1320" s="1066"/>
      <c r="E1320" s="973"/>
      <c r="F1320" s="973"/>
      <c r="G1320" s="973"/>
      <c r="H1320" s="973">
        <v>0</v>
      </c>
      <c r="I1320" s="972">
        <v>0</v>
      </c>
      <c r="J1320" s="973">
        <v>0</v>
      </c>
      <c r="K1320" s="975">
        <v>0</v>
      </c>
      <c r="L1320" s="975">
        <v>0</v>
      </c>
      <c r="M1320" s="972">
        <v>0</v>
      </c>
      <c r="N1320" s="972">
        <v>0</v>
      </c>
      <c r="O1320" s="972">
        <v>0</v>
      </c>
      <c r="P1320" s="972"/>
      <c r="Q1320" s="972">
        <v>0</v>
      </c>
      <c r="R1320" s="972">
        <v>0</v>
      </c>
      <c r="S1320" s="972">
        <v>0</v>
      </c>
      <c r="T1320" s="972">
        <v>0</v>
      </c>
    </row>
    <row r="1321" spans="1:20" outlineLevel="3">
      <c r="A1321" s="993" t="s">
        <v>809</v>
      </c>
      <c r="B1321" s="993"/>
      <c r="C1321" s="993">
        <v>101</v>
      </c>
      <c r="D1321" s="994">
        <v>46079</v>
      </c>
      <c r="E1321" s="994">
        <v>46205</v>
      </c>
      <c r="F1321" s="994">
        <v>46079</v>
      </c>
      <c r="G1321" s="994">
        <v>46261</v>
      </c>
      <c r="H1321" s="994">
        <v>0</v>
      </c>
      <c r="I1321" s="993">
        <v>0</v>
      </c>
      <c r="J1321" s="993">
        <v>0</v>
      </c>
      <c r="K1321" s="995">
        <v>0</v>
      </c>
      <c r="L1321" s="995">
        <v>0</v>
      </c>
      <c r="M1321" s="993">
        <v>0</v>
      </c>
      <c r="N1321" s="993">
        <v>0</v>
      </c>
      <c r="O1321" s="993">
        <v>0</v>
      </c>
      <c r="P1321" s="993"/>
      <c r="Q1321" s="993">
        <v>47</v>
      </c>
      <c r="R1321" s="993">
        <v>47</v>
      </c>
      <c r="S1321" s="993">
        <v>0</v>
      </c>
      <c r="T1321" s="993">
        <v>0</v>
      </c>
    </row>
    <row r="1322" spans="1:20" outlineLevel="4">
      <c r="A1322" s="981" t="s">
        <v>609</v>
      </c>
      <c r="B1322" s="981"/>
      <c r="C1322" s="981">
        <v>101</v>
      </c>
      <c r="D1322" s="982">
        <v>46079</v>
      </c>
      <c r="E1322" s="982">
        <v>46205</v>
      </c>
      <c r="F1322" s="982">
        <v>46079</v>
      </c>
      <c r="G1322" s="982">
        <v>46261</v>
      </c>
      <c r="H1322" s="982">
        <v>0</v>
      </c>
      <c r="I1322" s="981">
        <v>0</v>
      </c>
      <c r="J1322" s="981">
        <v>0</v>
      </c>
      <c r="K1322" s="984">
        <v>0</v>
      </c>
      <c r="L1322" s="984">
        <v>0</v>
      </c>
      <c r="M1322" s="981">
        <v>0</v>
      </c>
      <c r="N1322" s="981">
        <v>0</v>
      </c>
      <c r="O1322" s="981">
        <v>0</v>
      </c>
      <c r="P1322" s="981"/>
      <c r="Q1322" s="981">
        <v>12</v>
      </c>
      <c r="R1322" s="981">
        <v>12</v>
      </c>
      <c r="S1322" s="981">
        <v>0</v>
      </c>
      <c r="T1322" s="981">
        <v>0</v>
      </c>
    </row>
    <row r="1323" spans="1:20" outlineLevel="5">
      <c r="A1323" s="936" t="s">
        <v>1573</v>
      </c>
      <c r="B1323" s="936" t="s">
        <v>664</v>
      </c>
      <c r="C1323" s="936">
        <v>44</v>
      </c>
      <c r="D1323" s="937">
        <v>46079</v>
      </c>
      <c r="E1323" s="937">
        <v>46135</v>
      </c>
      <c r="F1323" s="937">
        <v>46079</v>
      </c>
      <c r="G1323" s="937">
        <v>46134</v>
      </c>
      <c r="H1323" s="937">
        <v>0</v>
      </c>
      <c r="I1323" s="936">
        <v>0</v>
      </c>
      <c r="J1323" s="936">
        <v>0</v>
      </c>
      <c r="K1323" s="939">
        <v>1</v>
      </c>
      <c r="L1323" s="939">
        <v>1</v>
      </c>
      <c r="M1323" s="936">
        <v>0</v>
      </c>
      <c r="N1323" s="936">
        <v>0</v>
      </c>
      <c r="O1323" s="936">
        <v>0</v>
      </c>
      <c r="P1323" s="936" t="s">
        <v>364</v>
      </c>
      <c r="Q1323" s="936">
        <v>1</v>
      </c>
      <c r="R1323" s="936">
        <v>1</v>
      </c>
      <c r="S1323" s="936">
        <v>0</v>
      </c>
      <c r="T1323" s="936">
        <v>0</v>
      </c>
    </row>
    <row r="1324" spans="1:20" outlineLevel="5">
      <c r="A1324" s="936" t="s">
        <v>1575</v>
      </c>
      <c r="B1324" s="936" t="s">
        <v>668</v>
      </c>
      <c r="C1324" s="936">
        <v>42</v>
      </c>
      <c r="D1324" s="937">
        <v>46082</v>
      </c>
      <c r="E1324" s="937">
        <v>46135</v>
      </c>
      <c r="F1324" s="937">
        <v>46082</v>
      </c>
      <c r="G1324" s="937">
        <v>46134</v>
      </c>
      <c r="H1324" s="937">
        <v>0</v>
      </c>
      <c r="I1324" s="936">
        <v>0</v>
      </c>
      <c r="J1324" s="936">
        <v>0</v>
      </c>
      <c r="K1324" s="939">
        <v>1</v>
      </c>
      <c r="L1324" s="939">
        <v>1</v>
      </c>
      <c r="M1324" s="936">
        <v>0</v>
      </c>
      <c r="N1324" s="936">
        <v>0</v>
      </c>
      <c r="O1324" s="936">
        <v>0</v>
      </c>
      <c r="P1324" s="936" t="s">
        <v>364</v>
      </c>
      <c r="Q1324" s="936">
        <v>1</v>
      </c>
      <c r="R1324" s="936">
        <v>1</v>
      </c>
      <c r="S1324" s="936">
        <v>0</v>
      </c>
      <c r="T1324" s="936">
        <v>0</v>
      </c>
    </row>
    <row r="1325" spans="1:20" outlineLevel="5">
      <c r="A1325" s="936" t="s">
        <v>1574</v>
      </c>
      <c r="B1325" s="936" t="s">
        <v>666</v>
      </c>
      <c r="C1325" s="936">
        <v>27</v>
      </c>
      <c r="D1325" s="937">
        <v>46111</v>
      </c>
      <c r="E1325" s="937">
        <v>46142</v>
      </c>
      <c r="F1325" s="937">
        <v>46111</v>
      </c>
      <c r="G1325" s="937">
        <v>46141</v>
      </c>
      <c r="H1325" s="937">
        <v>0</v>
      </c>
      <c r="I1325" s="936">
        <v>0</v>
      </c>
      <c r="J1325" s="936">
        <v>0</v>
      </c>
      <c r="K1325" s="939">
        <v>1</v>
      </c>
      <c r="L1325" s="939">
        <v>1</v>
      </c>
      <c r="M1325" s="936">
        <v>0</v>
      </c>
      <c r="N1325" s="936">
        <v>0</v>
      </c>
      <c r="O1325" s="936">
        <v>0</v>
      </c>
      <c r="P1325" s="936" t="s">
        <v>364</v>
      </c>
      <c r="Q1325" s="936">
        <v>1</v>
      </c>
      <c r="R1325" s="936">
        <v>1</v>
      </c>
      <c r="S1325" s="936">
        <v>0</v>
      </c>
      <c r="T1325" s="936">
        <v>0</v>
      </c>
    </row>
    <row r="1326" spans="1:20" outlineLevel="5">
      <c r="A1326" s="936" t="s">
        <v>1576</v>
      </c>
      <c r="B1326" s="936" t="s">
        <v>670</v>
      </c>
      <c r="C1326" s="936">
        <v>22</v>
      </c>
      <c r="D1326" s="937">
        <v>46117</v>
      </c>
      <c r="E1326" s="937">
        <v>46142</v>
      </c>
      <c r="F1326" s="937">
        <v>46117</v>
      </c>
      <c r="G1326" s="937">
        <v>46141</v>
      </c>
      <c r="H1326" s="937">
        <v>0</v>
      </c>
      <c r="I1326" s="937">
        <v>0</v>
      </c>
      <c r="J1326" s="937">
        <v>0</v>
      </c>
      <c r="K1326" s="939">
        <v>1</v>
      </c>
      <c r="L1326" s="939">
        <v>1</v>
      </c>
      <c r="M1326" s="936">
        <v>0</v>
      </c>
      <c r="N1326" s="936">
        <v>0</v>
      </c>
      <c r="O1326" s="936">
        <v>0</v>
      </c>
      <c r="P1326" s="936" t="s">
        <v>364</v>
      </c>
      <c r="Q1326" s="936">
        <v>1</v>
      </c>
      <c r="R1326" s="936">
        <v>1</v>
      </c>
      <c r="S1326" s="936">
        <v>0</v>
      </c>
      <c r="T1326" s="936">
        <v>0</v>
      </c>
    </row>
    <row r="1327" spans="1:20" outlineLevel="5">
      <c r="A1327" s="936" t="s">
        <v>1577</v>
      </c>
      <c r="B1327" s="936" t="s">
        <v>3162</v>
      </c>
      <c r="C1327" s="936">
        <v>36</v>
      </c>
      <c r="D1327" s="937">
        <v>46152</v>
      </c>
      <c r="E1327" s="937">
        <v>46198</v>
      </c>
      <c r="F1327" s="937">
        <v>46152</v>
      </c>
      <c r="G1327" s="937">
        <v>46197</v>
      </c>
      <c r="H1327" s="937">
        <v>0</v>
      </c>
      <c r="I1327" s="936">
        <v>0</v>
      </c>
      <c r="J1327" s="936">
        <v>0</v>
      </c>
      <c r="K1327" s="939">
        <v>1</v>
      </c>
      <c r="L1327" s="939">
        <v>1</v>
      </c>
      <c r="M1327" s="936">
        <v>0</v>
      </c>
      <c r="N1327" s="936">
        <v>0</v>
      </c>
      <c r="O1327" s="936">
        <v>0</v>
      </c>
      <c r="P1327" s="936" t="s">
        <v>364</v>
      </c>
      <c r="Q1327" s="936">
        <v>1</v>
      </c>
      <c r="R1327" s="936">
        <v>1</v>
      </c>
      <c r="S1327" s="936">
        <v>0</v>
      </c>
      <c r="T1327" s="936">
        <v>0</v>
      </c>
    </row>
    <row r="1328" spans="1:20" outlineLevel="5">
      <c r="A1328" s="936" t="s">
        <v>1578</v>
      </c>
      <c r="B1328" s="936" t="s">
        <v>3165</v>
      </c>
      <c r="C1328" s="936">
        <v>36</v>
      </c>
      <c r="D1328" s="937">
        <v>46152</v>
      </c>
      <c r="E1328" s="937">
        <v>46198</v>
      </c>
      <c r="F1328" s="937">
        <v>46152</v>
      </c>
      <c r="G1328" s="937">
        <v>46197</v>
      </c>
      <c r="H1328" s="937">
        <v>0</v>
      </c>
      <c r="I1328" s="937">
        <v>0</v>
      </c>
      <c r="J1328" s="937">
        <v>0</v>
      </c>
      <c r="K1328" s="939">
        <v>1</v>
      </c>
      <c r="L1328" s="939">
        <v>1</v>
      </c>
      <c r="M1328" s="936">
        <v>0</v>
      </c>
      <c r="N1328" s="936">
        <v>0</v>
      </c>
      <c r="O1328" s="936">
        <v>0</v>
      </c>
      <c r="P1328" s="936" t="s">
        <v>364</v>
      </c>
      <c r="Q1328" s="936">
        <v>1</v>
      </c>
      <c r="R1328" s="936">
        <v>1</v>
      </c>
      <c r="S1328" s="936">
        <v>0</v>
      </c>
      <c r="T1328" s="936">
        <v>0</v>
      </c>
    </row>
    <row r="1329" spans="1:20" outlineLevel="5">
      <c r="A1329" s="936" t="s">
        <v>1579</v>
      </c>
      <c r="B1329" s="936" t="s">
        <v>3168</v>
      </c>
      <c r="C1329" s="936">
        <v>36</v>
      </c>
      <c r="D1329" s="937">
        <v>46152</v>
      </c>
      <c r="E1329" s="937">
        <v>46198</v>
      </c>
      <c r="F1329" s="937">
        <v>46152</v>
      </c>
      <c r="G1329" s="937">
        <v>46197</v>
      </c>
      <c r="H1329" s="937">
        <v>0</v>
      </c>
      <c r="I1329" s="936">
        <v>0</v>
      </c>
      <c r="J1329" s="936">
        <v>0</v>
      </c>
      <c r="K1329" s="939">
        <v>1</v>
      </c>
      <c r="L1329" s="939">
        <v>1</v>
      </c>
      <c r="M1329" s="936">
        <v>0</v>
      </c>
      <c r="N1329" s="936">
        <v>0</v>
      </c>
      <c r="O1329" s="936">
        <v>0</v>
      </c>
      <c r="P1329" s="936" t="s">
        <v>364</v>
      </c>
      <c r="Q1329" s="936">
        <v>1</v>
      </c>
      <c r="R1329" s="936">
        <v>1</v>
      </c>
      <c r="S1329" s="936">
        <v>0</v>
      </c>
      <c r="T1329" s="936">
        <v>0</v>
      </c>
    </row>
    <row r="1330" spans="1:20" outlineLevel="5">
      <c r="A1330" s="936" t="s">
        <v>1580</v>
      </c>
      <c r="B1330" s="936" t="s">
        <v>3171</v>
      </c>
      <c r="C1330" s="936">
        <v>36</v>
      </c>
      <c r="D1330" s="937">
        <v>46152</v>
      </c>
      <c r="E1330" s="937">
        <v>46198</v>
      </c>
      <c r="F1330" s="937">
        <v>46152</v>
      </c>
      <c r="G1330" s="937">
        <v>46197</v>
      </c>
      <c r="H1330" s="937">
        <v>0</v>
      </c>
      <c r="I1330" s="937">
        <v>0</v>
      </c>
      <c r="J1330" s="937">
        <v>0</v>
      </c>
      <c r="K1330" s="939">
        <v>1</v>
      </c>
      <c r="L1330" s="939">
        <v>1</v>
      </c>
      <c r="M1330" s="936">
        <v>0</v>
      </c>
      <c r="N1330" s="936">
        <v>0</v>
      </c>
      <c r="O1330" s="936">
        <v>0</v>
      </c>
      <c r="P1330" s="936" t="s">
        <v>364</v>
      </c>
      <c r="Q1330" s="936">
        <v>1</v>
      </c>
      <c r="R1330" s="936">
        <v>1</v>
      </c>
      <c r="S1330" s="936">
        <v>0</v>
      </c>
      <c r="T1330" s="936">
        <v>0</v>
      </c>
    </row>
    <row r="1331" spans="1:20" outlineLevel="5">
      <c r="A1331" s="936" t="s">
        <v>3329</v>
      </c>
      <c r="B1331" s="936" t="s">
        <v>3164</v>
      </c>
      <c r="C1331" s="936">
        <v>7</v>
      </c>
      <c r="D1331" s="937">
        <v>46198</v>
      </c>
      <c r="E1331" s="937">
        <v>46205</v>
      </c>
      <c r="F1331" s="937">
        <v>46254</v>
      </c>
      <c r="G1331" s="937">
        <v>46261</v>
      </c>
      <c r="H1331" s="937">
        <v>0</v>
      </c>
      <c r="I1331" s="936">
        <v>0</v>
      </c>
      <c r="J1331" s="936">
        <v>0</v>
      </c>
      <c r="K1331" s="939">
        <v>1</v>
      </c>
      <c r="L1331" s="939">
        <v>1</v>
      </c>
      <c r="M1331" s="936">
        <v>0</v>
      </c>
      <c r="N1331" s="936">
        <v>0</v>
      </c>
      <c r="O1331" s="936">
        <v>0</v>
      </c>
      <c r="P1331" s="936" t="s">
        <v>364</v>
      </c>
      <c r="Q1331" s="936">
        <v>1</v>
      </c>
      <c r="R1331" s="936">
        <v>1</v>
      </c>
      <c r="S1331" s="936">
        <v>0</v>
      </c>
      <c r="T1331" s="936">
        <v>0</v>
      </c>
    </row>
    <row r="1332" spans="1:20" outlineLevel="5">
      <c r="A1332" s="936" t="s">
        <v>3330</v>
      </c>
      <c r="B1332" s="936" t="s">
        <v>3167</v>
      </c>
      <c r="C1332" s="936">
        <v>7</v>
      </c>
      <c r="D1332" s="937">
        <v>46198</v>
      </c>
      <c r="E1332" s="937">
        <v>46205</v>
      </c>
      <c r="F1332" s="937">
        <v>46254</v>
      </c>
      <c r="G1332" s="937">
        <v>46261</v>
      </c>
      <c r="H1332" s="937">
        <v>0</v>
      </c>
      <c r="I1332" s="937">
        <v>0</v>
      </c>
      <c r="J1332" s="937">
        <v>0</v>
      </c>
      <c r="K1332" s="939">
        <v>1</v>
      </c>
      <c r="L1332" s="939">
        <v>1</v>
      </c>
      <c r="M1332" s="936">
        <v>0</v>
      </c>
      <c r="N1332" s="936">
        <v>0</v>
      </c>
      <c r="O1332" s="936">
        <v>0</v>
      </c>
      <c r="P1332" s="936" t="s">
        <v>364</v>
      </c>
      <c r="Q1332" s="936">
        <v>1</v>
      </c>
      <c r="R1332" s="936">
        <v>1</v>
      </c>
      <c r="S1332" s="936">
        <v>0</v>
      </c>
      <c r="T1332" s="936">
        <v>0</v>
      </c>
    </row>
    <row r="1333" spans="1:20" outlineLevel="5">
      <c r="A1333" s="996" t="s">
        <v>3331</v>
      </c>
      <c r="B1333" s="996" t="s">
        <v>3170</v>
      </c>
      <c r="C1333" s="996">
        <v>7</v>
      </c>
      <c r="D1333" s="997">
        <v>46198</v>
      </c>
      <c r="E1333" s="997">
        <v>46205</v>
      </c>
      <c r="F1333" s="997">
        <v>46254</v>
      </c>
      <c r="G1333" s="997">
        <v>46261</v>
      </c>
      <c r="H1333" s="997">
        <v>0</v>
      </c>
      <c r="I1333" s="996">
        <v>0</v>
      </c>
      <c r="J1333" s="996">
        <v>0</v>
      </c>
      <c r="K1333" s="999">
        <v>1</v>
      </c>
      <c r="L1333" s="999">
        <v>1</v>
      </c>
      <c r="M1333" s="996">
        <v>0</v>
      </c>
      <c r="N1333" s="996">
        <v>0</v>
      </c>
      <c r="O1333" s="996">
        <v>0</v>
      </c>
      <c r="P1333" s="996" t="s">
        <v>364</v>
      </c>
      <c r="Q1333" s="996">
        <v>1</v>
      </c>
      <c r="R1333" s="996">
        <v>1</v>
      </c>
      <c r="S1333" s="996">
        <v>0</v>
      </c>
      <c r="T1333" s="996">
        <v>0</v>
      </c>
    </row>
    <row r="1334" spans="1:20" outlineLevel="5">
      <c r="A1334" s="936" t="s">
        <v>3332</v>
      </c>
      <c r="B1334" s="936" t="s">
        <v>3173</v>
      </c>
      <c r="C1334" s="936">
        <v>7</v>
      </c>
      <c r="D1334" s="937">
        <v>46198</v>
      </c>
      <c r="E1334" s="937">
        <v>46205</v>
      </c>
      <c r="F1334" s="937">
        <v>46254</v>
      </c>
      <c r="G1334" s="937">
        <v>46261</v>
      </c>
      <c r="H1334" s="937">
        <v>0</v>
      </c>
      <c r="I1334" s="936">
        <v>0</v>
      </c>
      <c r="J1334" s="936">
        <v>0</v>
      </c>
      <c r="K1334" s="939">
        <v>1</v>
      </c>
      <c r="L1334" s="939">
        <v>1</v>
      </c>
      <c r="M1334" s="936">
        <v>0</v>
      </c>
      <c r="N1334" s="936">
        <v>0</v>
      </c>
      <c r="O1334" s="936">
        <v>0</v>
      </c>
      <c r="P1334" s="936" t="s">
        <v>364</v>
      </c>
      <c r="Q1334" s="936">
        <v>1</v>
      </c>
      <c r="R1334" s="936">
        <v>1</v>
      </c>
      <c r="S1334" s="936">
        <v>0</v>
      </c>
      <c r="T1334" s="936">
        <v>0</v>
      </c>
    </row>
    <row r="1335" spans="1:20" outlineLevel="4">
      <c r="A1335" s="981" t="s">
        <v>627</v>
      </c>
      <c r="B1335" s="981"/>
      <c r="C1335" s="981">
        <v>41</v>
      </c>
      <c r="D1335" s="982">
        <v>46083</v>
      </c>
      <c r="E1335" s="982">
        <v>46135</v>
      </c>
      <c r="F1335" s="982">
        <v>46083</v>
      </c>
      <c r="G1335" s="982">
        <v>46134</v>
      </c>
      <c r="H1335" s="982">
        <v>0</v>
      </c>
      <c r="I1335" s="981">
        <v>0</v>
      </c>
      <c r="J1335" s="981">
        <v>0</v>
      </c>
      <c r="K1335" s="984">
        <v>0</v>
      </c>
      <c r="L1335" s="984">
        <v>0</v>
      </c>
      <c r="M1335" s="981">
        <v>0</v>
      </c>
      <c r="N1335" s="981">
        <v>0</v>
      </c>
      <c r="O1335" s="981">
        <v>0</v>
      </c>
      <c r="P1335" s="981"/>
      <c r="Q1335" s="981">
        <v>5</v>
      </c>
      <c r="R1335" s="981">
        <v>5</v>
      </c>
      <c r="S1335" s="981">
        <v>0</v>
      </c>
      <c r="T1335" s="981">
        <v>0</v>
      </c>
    </row>
    <row r="1336" spans="1:20" outlineLevel="5">
      <c r="A1336" s="936" t="s">
        <v>1581</v>
      </c>
      <c r="B1336" s="936" t="s">
        <v>680</v>
      </c>
      <c r="C1336" s="936">
        <v>41</v>
      </c>
      <c r="D1336" s="937">
        <v>46083</v>
      </c>
      <c r="E1336" s="937">
        <v>46135</v>
      </c>
      <c r="F1336" s="937">
        <v>46083</v>
      </c>
      <c r="G1336" s="937">
        <v>46134</v>
      </c>
      <c r="H1336" s="937">
        <v>0</v>
      </c>
      <c r="I1336" s="936">
        <v>0</v>
      </c>
      <c r="J1336" s="936">
        <v>0</v>
      </c>
      <c r="K1336" s="939">
        <v>1</v>
      </c>
      <c r="L1336" s="939">
        <v>1</v>
      </c>
      <c r="M1336" s="936">
        <v>0</v>
      </c>
      <c r="N1336" s="936">
        <v>0</v>
      </c>
      <c r="O1336" s="936">
        <v>0</v>
      </c>
      <c r="P1336" s="936" t="s">
        <v>364</v>
      </c>
      <c r="Q1336" s="936">
        <v>1</v>
      </c>
      <c r="R1336" s="936">
        <v>1</v>
      </c>
      <c r="S1336" s="936">
        <v>0</v>
      </c>
      <c r="T1336" s="936">
        <v>0</v>
      </c>
    </row>
    <row r="1337" spans="1:20" outlineLevel="5">
      <c r="A1337" s="936" t="s">
        <v>1582</v>
      </c>
      <c r="B1337" s="936" t="s">
        <v>682</v>
      </c>
      <c r="C1337" s="936">
        <v>36</v>
      </c>
      <c r="D1337" s="937">
        <v>46089</v>
      </c>
      <c r="E1337" s="937">
        <v>46135</v>
      </c>
      <c r="F1337" s="937">
        <v>46089</v>
      </c>
      <c r="G1337" s="937">
        <v>46134</v>
      </c>
      <c r="H1337" s="937">
        <v>0</v>
      </c>
      <c r="I1337" s="936">
        <v>0</v>
      </c>
      <c r="J1337" s="936">
        <v>0</v>
      </c>
      <c r="K1337" s="939">
        <v>1</v>
      </c>
      <c r="L1337" s="939">
        <v>1</v>
      </c>
      <c r="M1337" s="936">
        <v>0</v>
      </c>
      <c r="N1337" s="936">
        <v>0</v>
      </c>
      <c r="O1337" s="936">
        <v>0</v>
      </c>
      <c r="P1337" s="936" t="s">
        <v>364</v>
      </c>
      <c r="Q1337" s="936">
        <v>1</v>
      </c>
      <c r="R1337" s="936">
        <v>1</v>
      </c>
      <c r="S1337" s="936">
        <v>0</v>
      </c>
      <c r="T1337" s="936">
        <v>0</v>
      </c>
    </row>
    <row r="1338" spans="1:20" outlineLevel="5">
      <c r="A1338" s="936" t="s">
        <v>1584</v>
      </c>
      <c r="B1338" s="936" t="s">
        <v>686</v>
      </c>
      <c r="C1338" s="936">
        <v>33</v>
      </c>
      <c r="D1338" s="937">
        <v>46092</v>
      </c>
      <c r="E1338" s="937">
        <v>46135</v>
      </c>
      <c r="F1338" s="937">
        <v>46092</v>
      </c>
      <c r="G1338" s="937">
        <v>46134</v>
      </c>
      <c r="H1338" s="937">
        <v>0</v>
      </c>
      <c r="I1338" s="936">
        <v>0</v>
      </c>
      <c r="J1338" s="936">
        <v>0</v>
      </c>
      <c r="K1338" s="939">
        <v>1</v>
      </c>
      <c r="L1338" s="939">
        <v>1</v>
      </c>
      <c r="M1338" s="936">
        <v>0</v>
      </c>
      <c r="N1338" s="936">
        <v>0</v>
      </c>
      <c r="O1338" s="936">
        <v>0</v>
      </c>
      <c r="P1338" s="936" t="s">
        <v>364</v>
      </c>
      <c r="Q1338" s="936">
        <v>1</v>
      </c>
      <c r="R1338" s="936">
        <v>1</v>
      </c>
      <c r="S1338" s="936">
        <v>0</v>
      </c>
      <c r="T1338" s="936">
        <v>0</v>
      </c>
    </row>
    <row r="1339" spans="1:20" outlineLevel="5">
      <c r="A1339" s="996" t="s">
        <v>1585</v>
      </c>
      <c r="B1339" s="996" t="s">
        <v>688</v>
      </c>
      <c r="C1339" s="996">
        <v>32</v>
      </c>
      <c r="D1339" s="997">
        <v>46093</v>
      </c>
      <c r="E1339" s="997">
        <v>46135</v>
      </c>
      <c r="F1339" s="997">
        <v>46093</v>
      </c>
      <c r="G1339" s="997">
        <v>46134</v>
      </c>
      <c r="H1339" s="997">
        <v>0</v>
      </c>
      <c r="I1339" s="996">
        <v>0</v>
      </c>
      <c r="J1339" s="996">
        <v>0</v>
      </c>
      <c r="K1339" s="999">
        <v>1</v>
      </c>
      <c r="L1339" s="999">
        <v>1</v>
      </c>
      <c r="M1339" s="996">
        <v>0</v>
      </c>
      <c r="N1339" s="996">
        <v>0</v>
      </c>
      <c r="O1339" s="996">
        <v>0</v>
      </c>
      <c r="P1339" s="996" t="s">
        <v>364</v>
      </c>
      <c r="Q1339" s="996">
        <v>1</v>
      </c>
      <c r="R1339" s="996">
        <v>1</v>
      </c>
      <c r="S1339" s="996">
        <v>0</v>
      </c>
      <c r="T1339" s="996">
        <v>0</v>
      </c>
    </row>
    <row r="1340" spans="1:20" outlineLevel="5">
      <c r="A1340" s="936" t="s">
        <v>1583</v>
      </c>
      <c r="B1340" s="936" t="s">
        <v>684</v>
      </c>
      <c r="C1340" s="936">
        <v>23</v>
      </c>
      <c r="D1340" s="937">
        <v>46109</v>
      </c>
      <c r="E1340" s="937">
        <v>46135</v>
      </c>
      <c r="F1340" s="937">
        <v>46109</v>
      </c>
      <c r="G1340" s="937">
        <v>46134</v>
      </c>
      <c r="H1340" s="937">
        <v>0</v>
      </c>
      <c r="I1340" s="936">
        <v>0</v>
      </c>
      <c r="J1340" s="936">
        <v>0</v>
      </c>
      <c r="K1340" s="939">
        <v>1</v>
      </c>
      <c r="L1340" s="939">
        <v>1</v>
      </c>
      <c r="M1340" s="936">
        <v>0</v>
      </c>
      <c r="N1340" s="936">
        <v>0</v>
      </c>
      <c r="O1340" s="936">
        <v>0</v>
      </c>
      <c r="P1340" s="936" t="s">
        <v>364</v>
      </c>
      <c r="Q1340" s="936">
        <v>1</v>
      </c>
      <c r="R1340" s="936">
        <v>1</v>
      </c>
      <c r="S1340" s="936">
        <v>0</v>
      </c>
      <c r="T1340" s="936">
        <v>0</v>
      </c>
    </row>
    <row r="1341" spans="1:20" outlineLevel="4">
      <c r="A1341" s="981" t="s">
        <v>689</v>
      </c>
      <c r="B1341" s="981"/>
      <c r="C1341" s="981">
        <v>7</v>
      </c>
      <c r="D1341" s="982">
        <v>46147</v>
      </c>
      <c r="E1341" s="982">
        <v>46155</v>
      </c>
      <c r="F1341" s="982">
        <v>46147</v>
      </c>
      <c r="G1341" s="982">
        <v>46154</v>
      </c>
      <c r="H1341" s="982">
        <v>0</v>
      </c>
      <c r="I1341" s="981">
        <v>0</v>
      </c>
      <c r="J1341" s="981">
        <v>0</v>
      </c>
      <c r="K1341" s="984">
        <v>0</v>
      </c>
      <c r="L1341" s="984">
        <v>0</v>
      </c>
      <c r="M1341" s="981">
        <v>0</v>
      </c>
      <c r="N1341" s="981">
        <v>0</v>
      </c>
      <c r="O1341" s="981">
        <v>0</v>
      </c>
      <c r="P1341" s="981"/>
      <c r="Q1341" s="981">
        <v>12</v>
      </c>
      <c r="R1341" s="981">
        <v>12</v>
      </c>
      <c r="S1341" s="981">
        <v>0</v>
      </c>
      <c r="T1341" s="981">
        <v>0</v>
      </c>
    </row>
    <row r="1342" spans="1:20" outlineLevel="5">
      <c r="A1342" s="936" t="s">
        <v>1586</v>
      </c>
      <c r="B1342" s="936" t="s">
        <v>691</v>
      </c>
      <c r="C1342" s="936">
        <v>7</v>
      </c>
      <c r="D1342" s="937">
        <v>46147</v>
      </c>
      <c r="E1342" s="937">
        <v>46155</v>
      </c>
      <c r="F1342" s="937">
        <v>46147</v>
      </c>
      <c r="G1342" s="937">
        <v>46154</v>
      </c>
      <c r="H1342" s="937">
        <v>0</v>
      </c>
      <c r="I1342" s="936">
        <v>0</v>
      </c>
      <c r="J1342" s="936">
        <v>0</v>
      </c>
      <c r="K1342" s="939">
        <v>1</v>
      </c>
      <c r="L1342" s="939">
        <v>1</v>
      </c>
      <c r="M1342" s="936">
        <v>0</v>
      </c>
      <c r="N1342" s="936">
        <v>0</v>
      </c>
      <c r="O1342" s="936">
        <v>0</v>
      </c>
      <c r="P1342" s="936" t="s">
        <v>364</v>
      </c>
      <c r="Q1342" s="936">
        <v>1</v>
      </c>
      <c r="R1342" s="936">
        <v>1</v>
      </c>
      <c r="S1342" s="936">
        <v>0</v>
      </c>
      <c r="T1342" s="936">
        <v>0</v>
      </c>
    </row>
    <row r="1343" spans="1:20" outlineLevel="5">
      <c r="A1343" s="936" t="s">
        <v>1590</v>
      </c>
      <c r="B1343" s="936" t="s">
        <v>699</v>
      </c>
      <c r="C1343" s="936">
        <v>7</v>
      </c>
      <c r="D1343" s="937">
        <v>46147</v>
      </c>
      <c r="E1343" s="937">
        <v>46155</v>
      </c>
      <c r="F1343" s="937">
        <v>46147</v>
      </c>
      <c r="G1343" s="937">
        <v>46154</v>
      </c>
      <c r="H1343" s="937">
        <v>0</v>
      </c>
      <c r="I1343" s="936">
        <v>0</v>
      </c>
      <c r="J1343" s="936">
        <v>0</v>
      </c>
      <c r="K1343" s="939">
        <v>1</v>
      </c>
      <c r="L1343" s="939">
        <v>1</v>
      </c>
      <c r="M1343" s="936">
        <v>0</v>
      </c>
      <c r="N1343" s="936">
        <v>0</v>
      </c>
      <c r="O1343" s="936">
        <v>0</v>
      </c>
      <c r="P1343" s="936" t="s">
        <v>364</v>
      </c>
      <c r="Q1343" s="936">
        <v>1</v>
      </c>
      <c r="R1343" s="936">
        <v>1</v>
      </c>
      <c r="S1343" s="936">
        <v>0</v>
      </c>
      <c r="T1343" s="936">
        <v>0</v>
      </c>
    </row>
    <row r="1344" spans="1:20" outlineLevel="5">
      <c r="A1344" s="936" t="s">
        <v>1591</v>
      </c>
      <c r="B1344" s="936" t="s">
        <v>701</v>
      </c>
      <c r="C1344" s="936">
        <v>7</v>
      </c>
      <c r="D1344" s="937">
        <v>46147</v>
      </c>
      <c r="E1344" s="937">
        <v>46155</v>
      </c>
      <c r="F1344" s="937">
        <v>46147</v>
      </c>
      <c r="G1344" s="937">
        <v>46154</v>
      </c>
      <c r="H1344" s="937">
        <v>0</v>
      </c>
      <c r="I1344" s="936">
        <v>0</v>
      </c>
      <c r="J1344" s="936">
        <v>0</v>
      </c>
      <c r="K1344" s="939">
        <v>1</v>
      </c>
      <c r="L1344" s="939">
        <v>1</v>
      </c>
      <c r="M1344" s="936">
        <v>0</v>
      </c>
      <c r="N1344" s="936">
        <v>0</v>
      </c>
      <c r="O1344" s="936">
        <v>0</v>
      </c>
      <c r="P1344" s="936" t="s">
        <v>364</v>
      </c>
      <c r="Q1344" s="936">
        <v>1</v>
      </c>
      <c r="R1344" s="936">
        <v>1</v>
      </c>
      <c r="S1344" s="936">
        <v>0</v>
      </c>
      <c r="T1344" s="936">
        <v>0</v>
      </c>
    </row>
    <row r="1345" spans="1:20" outlineLevel="5">
      <c r="A1345" s="936" t="s">
        <v>1592</v>
      </c>
      <c r="B1345" s="936" t="s">
        <v>703</v>
      </c>
      <c r="C1345" s="936">
        <v>7</v>
      </c>
      <c r="D1345" s="937">
        <v>46147</v>
      </c>
      <c r="E1345" s="937">
        <v>46155</v>
      </c>
      <c r="F1345" s="937">
        <v>46147</v>
      </c>
      <c r="G1345" s="937">
        <v>46154</v>
      </c>
      <c r="H1345" s="937">
        <v>0</v>
      </c>
      <c r="I1345" s="936">
        <v>0</v>
      </c>
      <c r="J1345" s="936">
        <v>0</v>
      </c>
      <c r="K1345" s="939">
        <v>1</v>
      </c>
      <c r="L1345" s="939">
        <v>1</v>
      </c>
      <c r="M1345" s="936">
        <v>0</v>
      </c>
      <c r="N1345" s="936">
        <v>0</v>
      </c>
      <c r="O1345" s="936">
        <v>0</v>
      </c>
      <c r="P1345" s="936" t="s">
        <v>364</v>
      </c>
      <c r="Q1345" s="936">
        <v>1</v>
      </c>
      <c r="R1345" s="936">
        <v>1</v>
      </c>
      <c r="S1345" s="936">
        <v>0</v>
      </c>
      <c r="T1345" s="936">
        <v>0</v>
      </c>
    </row>
    <row r="1346" spans="1:20" outlineLevel="5">
      <c r="A1346" s="936" t="s">
        <v>1593</v>
      </c>
      <c r="B1346" s="936" t="s">
        <v>705</v>
      </c>
      <c r="C1346" s="936">
        <v>7</v>
      </c>
      <c r="D1346" s="937">
        <v>46147</v>
      </c>
      <c r="E1346" s="937">
        <v>46155</v>
      </c>
      <c r="F1346" s="937">
        <v>46147</v>
      </c>
      <c r="G1346" s="937">
        <v>46154</v>
      </c>
      <c r="H1346" s="937">
        <v>0</v>
      </c>
      <c r="I1346" s="936">
        <v>0</v>
      </c>
      <c r="J1346" s="936">
        <v>0</v>
      </c>
      <c r="K1346" s="939">
        <v>1</v>
      </c>
      <c r="L1346" s="939">
        <v>1</v>
      </c>
      <c r="M1346" s="936">
        <v>0</v>
      </c>
      <c r="N1346" s="936">
        <v>0</v>
      </c>
      <c r="O1346" s="936">
        <v>0</v>
      </c>
      <c r="P1346" s="936" t="s">
        <v>364</v>
      </c>
      <c r="Q1346" s="936">
        <v>1</v>
      </c>
      <c r="R1346" s="936">
        <v>1</v>
      </c>
      <c r="S1346" s="936">
        <v>0</v>
      </c>
      <c r="T1346" s="936">
        <v>0</v>
      </c>
    </row>
    <row r="1347" spans="1:20" outlineLevel="5">
      <c r="A1347" s="936" t="s">
        <v>1594</v>
      </c>
      <c r="B1347" s="936" t="s">
        <v>707</v>
      </c>
      <c r="C1347" s="936">
        <v>7</v>
      </c>
      <c r="D1347" s="937">
        <v>46147</v>
      </c>
      <c r="E1347" s="937">
        <v>46155</v>
      </c>
      <c r="F1347" s="937">
        <v>46147</v>
      </c>
      <c r="G1347" s="937">
        <v>46154</v>
      </c>
      <c r="H1347" s="937">
        <v>0</v>
      </c>
      <c r="I1347" s="936">
        <v>0</v>
      </c>
      <c r="J1347" s="936">
        <v>0</v>
      </c>
      <c r="K1347" s="939">
        <v>1</v>
      </c>
      <c r="L1347" s="939">
        <v>1</v>
      </c>
      <c r="M1347" s="936">
        <v>0</v>
      </c>
      <c r="N1347" s="936">
        <v>0</v>
      </c>
      <c r="O1347" s="936">
        <v>0</v>
      </c>
      <c r="P1347" s="936" t="s">
        <v>364</v>
      </c>
      <c r="Q1347" s="936">
        <v>1</v>
      </c>
      <c r="R1347" s="936">
        <v>1</v>
      </c>
      <c r="S1347" s="936">
        <v>0</v>
      </c>
      <c r="T1347" s="936">
        <v>0</v>
      </c>
    </row>
    <row r="1348" spans="1:20" outlineLevel="5">
      <c r="A1348" s="936" t="s">
        <v>1595</v>
      </c>
      <c r="B1348" s="936" t="s">
        <v>709</v>
      </c>
      <c r="C1348" s="936">
        <v>7</v>
      </c>
      <c r="D1348" s="937">
        <v>46147</v>
      </c>
      <c r="E1348" s="937">
        <v>46155</v>
      </c>
      <c r="F1348" s="937">
        <v>46147</v>
      </c>
      <c r="G1348" s="937">
        <v>46154</v>
      </c>
      <c r="H1348" s="937">
        <v>0</v>
      </c>
      <c r="I1348" s="936">
        <v>0</v>
      </c>
      <c r="J1348" s="936">
        <v>0</v>
      </c>
      <c r="K1348" s="939">
        <v>1</v>
      </c>
      <c r="L1348" s="939">
        <v>1</v>
      </c>
      <c r="M1348" s="936">
        <v>0</v>
      </c>
      <c r="N1348" s="936">
        <v>0</v>
      </c>
      <c r="O1348" s="936">
        <v>0</v>
      </c>
      <c r="P1348" s="936" t="s">
        <v>364</v>
      </c>
      <c r="Q1348" s="936">
        <v>1</v>
      </c>
      <c r="R1348" s="936">
        <v>1</v>
      </c>
      <c r="S1348" s="936">
        <v>0</v>
      </c>
      <c r="T1348" s="936">
        <v>0</v>
      </c>
    </row>
    <row r="1349" spans="1:20" outlineLevel="5">
      <c r="A1349" s="936" t="s">
        <v>1596</v>
      </c>
      <c r="B1349" s="936" t="s">
        <v>711</v>
      </c>
      <c r="C1349" s="936">
        <v>7</v>
      </c>
      <c r="D1349" s="937">
        <v>46147</v>
      </c>
      <c r="E1349" s="937">
        <v>46155</v>
      </c>
      <c r="F1349" s="937">
        <v>46147</v>
      </c>
      <c r="G1349" s="937">
        <v>46154</v>
      </c>
      <c r="H1349" s="937">
        <v>0</v>
      </c>
      <c r="I1349" s="936">
        <v>0</v>
      </c>
      <c r="J1349" s="936">
        <v>0</v>
      </c>
      <c r="K1349" s="939">
        <v>1</v>
      </c>
      <c r="L1349" s="939">
        <v>1</v>
      </c>
      <c r="M1349" s="936">
        <v>0</v>
      </c>
      <c r="N1349" s="936">
        <v>0</v>
      </c>
      <c r="O1349" s="936">
        <v>0</v>
      </c>
      <c r="P1349" s="936" t="s">
        <v>364</v>
      </c>
      <c r="Q1349" s="936">
        <v>1</v>
      </c>
      <c r="R1349" s="936">
        <v>1</v>
      </c>
      <c r="S1349" s="936">
        <v>0</v>
      </c>
      <c r="T1349" s="936">
        <v>0</v>
      </c>
    </row>
    <row r="1350" spans="1:20" outlineLevel="5">
      <c r="A1350" s="936" t="s">
        <v>1597</v>
      </c>
      <c r="B1350" s="936" t="s">
        <v>713</v>
      </c>
      <c r="C1350" s="936">
        <v>7</v>
      </c>
      <c r="D1350" s="937">
        <v>46147</v>
      </c>
      <c r="E1350" s="937">
        <v>46155</v>
      </c>
      <c r="F1350" s="937">
        <v>46147</v>
      </c>
      <c r="G1350" s="937">
        <v>46154</v>
      </c>
      <c r="H1350" s="937">
        <v>0</v>
      </c>
      <c r="I1350" s="936">
        <v>0</v>
      </c>
      <c r="J1350" s="936">
        <v>0</v>
      </c>
      <c r="K1350" s="939">
        <v>1</v>
      </c>
      <c r="L1350" s="939">
        <v>1</v>
      </c>
      <c r="M1350" s="936">
        <v>0</v>
      </c>
      <c r="N1350" s="936">
        <v>0</v>
      </c>
      <c r="O1350" s="936">
        <v>0</v>
      </c>
      <c r="P1350" s="936" t="s">
        <v>364</v>
      </c>
      <c r="Q1350" s="936">
        <v>1</v>
      </c>
      <c r="R1350" s="936">
        <v>1</v>
      </c>
      <c r="S1350" s="936">
        <v>0</v>
      </c>
      <c r="T1350" s="936">
        <v>0</v>
      </c>
    </row>
    <row r="1351" spans="1:20" outlineLevel="5">
      <c r="A1351" s="936" t="s">
        <v>1587</v>
      </c>
      <c r="B1351" s="936" t="s">
        <v>693</v>
      </c>
      <c r="C1351" s="936">
        <v>7</v>
      </c>
      <c r="D1351" s="937">
        <v>46147</v>
      </c>
      <c r="E1351" s="937">
        <v>46155</v>
      </c>
      <c r="F1351" s="937">
        <v>46147</v>
      </c>
      <c r="G1351" s="937">
        <v>46154</v>
      </c>
      <c r="H1351" s="937">
        <v>0</v>
      </c>
      <c r="I1351" s="936">
        <v>0</v>
      </c>
      <c r="J1351" s="936">
        <v>0</v>
      </c>
      <c r="K1351" s="939">
        <v>1</v>
      </c>
      <c r="L1351" s="939">
        <v>1</v>
      </c>
      <c r="M1351" s="936">
        <v>0</v>
      </c>
      <c r="N1351" s="936">
        <v>0</v>
      </c>
      <c r="O1351" s="936">
        <v>0</v>
      </c>
      <c r="P1351" s="936" t="s">
        <v>364</v>
      </c>
      <c r="Q1351" s="936">
        <v>1</v>
      </c>
      <c r="R1351" s="936">
        <v>1</v>
      </c>
      <c r="S1351" s="936">
        <v>0</v>
      </c>
      <c r="T1351" s="936">
        <v>0</v>
      </c>
    </row>
    <row r="1352" spans="1:20" outlineLevel="5">
      <c r="A1352" s="996" t="s">
        <v>1588</v>
      </c>
      <c r="B1352" s="996" t="s">
        <v>695</v>
      </c>
      <c r="C1352" s="996">
        <v>7</v>
      </c>
      <c r="D1352" s="997">
        <v>46147</v>
      </c>
      <c r="E1352" s="997">
        <v>46155</v>
      </c>
      <c r="F1352" s="997">
        <v>46147</v>
      </c>
      <c r="G1352" s="997">
        <v>46154</v>
      </c>
      <c r="H1352" s="997">
        <v>0</v>
      </c>
      <c r="I1352" s="996">
        <v>0</v>
      </c>
      <c r="J1352" s="996">
        <v>0</v>
      </c>
      <c r="K1352" s="999">
        <v>1</v>
      </c>
      <c r="L1352" s="999">
        <v>1</v>
      </c>
      <c r="M1352" s="996">
        <v>0</v>
      </c>
      <c r="N1352" s="996">
        <v>0</v>
      </c>
      <c r="O1352" s="996">
        <v>0</v>
      </c>
      <c r="P1352" s="996" t="s">
        <v>364</v>
      </c>
      <c r="Q1352" s="996">
        <v>1</v>
      </c>
      <c r="R1352" s="996">
        <v>1</v>
      </c>
      <c r="S1352" s="996">
        <v>0</v>
      </c>
      <c r="T1352" s="996">
        <v>0</v>
      </c>
    </row>
    <row r="1353" spans="1:20" outlineLevel="5">
      <c r="A1353" s="936" t="s">
        <v>1589</v>
      </c>
      <c r="B1353" s="936" t="s">
        <v>697</v>
      </c>
      <c r="C1353" s="936">
        <v>7</v>
      </c>
      <c r="D1353" s="937">
        <v>46147</v>
      </c>
      <c r="E1353" s="937">
        <v>46155</v>
      </c>
      <c r="F1353" s="937">
        <v>46147</v>
      </c>
      <c r="G1353" s="937">
        <v>46154</v>
      </c>
      <c r="H1353" s="937">
        <v>0</v>
      </c>
      <c r="I1353" s="936">
        <v>0</v>
      </c>
      <c r="J1353" s="936">
        <v>0</v>
      </c>
      <c r="K1353" s="939">
        <v>1</v>
      </c>
      <c r="L1353" s="939">
        <v>1</v>
      </c>
      <c r="M1353" s="936">
        <v>0</v>
      </c>
      <c r="N1353" s="936">
        <v>0</v>
      </c>
      <c r="O1353" s="936">
        <v>0</v>
      </c>
      <c r="P1353" s="936" t="s">
        <v>364</v>
      </c>
      <c r="Q1353" s="936">
        <v>1</v>
      </c>
      <c r="R1353" s="936">
        <v>1</v>
      </c>
      <c r="S1353" s="936">
        <v>0</v>
      </c>
      <c r="T1353" s="936">
        <v>0</v>
      </c>
    </row>
    <row r="1354" spans="1:20" outlineLevel="4">
      <c r="A1354" s="981" t="s">
        <v>630</v>
      </c>
      <c r="B1354" s="981"/>
      <c r="C1354" s="981">
        <v>7</v>
      </c>
      <c r="D1354" s="982">
        <v>46147</v>
      </c>
      <c r="E1354" s="982">
        <v>46155</v>
      </c>
      <c r="F1354" s="982">
        <v>46147</v>
      </c>
      <c r="G1354" s="982">
        <v>46154</v>
      </c>
      <c r="H1354" s="982">
        <v>0</v>
      </c>
      <c r="I1354" s="981">
        <v>0</v>
      </c>
      <c r="J1354" s="981">
        <v>0</v>
      </c>
      <c r="K1354" s="984">
        <v>0</v>
      </c>
      <c r="L1354" s="984">
        <v>0</v>
      </c>
      <c r="M1354" s="981">
        <v>0</v>
      </c>
      <c r="N1354" s="981">
        <v>0</v>
      </c>
      <c r="O1354" s="981">
        <v>0</v>
      </c>
      <c r="P1354" s="981"/>
      <c r="Q1354" s="981">
        <v>3</v>
      </c>
      <c r="R1354" s="981">
        <v>3</v>
      </c>
      <c r="S1354" s="981">
        <v>0</v>
      </c>
      <c r="T1354" s="981">
        <v>0</v>
      </c>
    </row>
    <row r="1355" spans="1:20" outlineLevel="5">
      <c r="A1355" s="936" t="s">
        <v>1598</v>
      </c>
      <c r="B1355" s="936" t="s">
        <v>715</v>
      </c>
      <c r="C1355" s="936">
        <v>7</v>
      </c>
      <c r="D1355" s="937">
        <v>46147</v>
      </c>
      <c r="E1355" s="937">
        <v>46155</v>
      </c>
      <c r="F1355" s="937">
        <v>46147</v>
      </c>
      <c r="G1355" s="937">
        <v>46154</v>
      </c>
      <c r="H1355" s="937">
        <v>0</v>
      </c>
      <c r="I1355" s="936">
        <v>0</v>
      </c>
      <c r="J1355" s="936">
        <v>0</v>
      </c>
      <c r="K1355" s="939">
        <v>1</v>
      </c>
      <c r="L1355" s="939">
        <v>1</v>
      </c>
      <c r="M1355" s="936">
        <v>0</v>
      </c>
      <c r="N1355" s="936">
        <v>0</v>
      </c>
      <c r="O1355" s="936">
        <v>0</v>
      </c>
      <c r="P1355" s="936" t="s">
        <v>364</v>
      </c>
      <c r="Q1355" s="936">
        <v>1</v>
      </c>
      <c r="R1355" s="936">
        <v>1</v>
      </c>
      <c r="S1355" s="936">
        <v>0</v>
      </c>
      <c r="T1355" s="936">
        <v>0</v>
      </c>
    </row>
    <row r="1356" spans="1:20" outlineLevel="5">
      <c r="A1356" s="996" t="s">
        <v>1599</v>
      </c>
      <c r="B1356" s="996" t="s">
        <v>717</v>
      </c>
      <c r="C1356" s="996">
        <v>7</v>
      </c>
      <c r="D1356" s="997">
        <v>46147</v>
      </c>
      <c r="E1356" s="997">
        <v>46155</v>
      </c>
      <c r="F1356" s="997">
        <v>46147</v>
      </c>
      <c r="G1356" s="997">
        <v>46154</v>
      </c>
      <c r="H1356" s="997">
        <v>0</v>
      </c>
      <c r="I1356" s="996">
        <v>0</v>
      </c>
      <c r="J1356" s="996">
        <v>0</v>
      </c>
      <c r="K1356" s="999">
        <v>1</v>
      </c>
      <c r="L1356" s="999">
        <v>1</v>
      </c>
      <c r="M1356" s="996">
        <v>0</v>
      </c>
      <c r="N1356" s="996">
        <v>0</v>
      </c>
      <c r="O1356" s="996">
        <v>0</v>
      </c>
      <c r="P1356" s="996" t="s">
        <v>364</v>
      </c>
      <c r="Q1356" s="996">
        <v>1</v>
      </c>
      <c r="R1356" s="996">
        <v>1</v>
      </c>
      <c r="S1356" s="996">
        <v>0</v>
      </c>
      <c r="T1356" s="996">
        <v>0</v>
      </c>
    </row>
    <row r="1357" spans="1:20" outlineLevel="5">
      <c r="A1357" s="936" t="s">
        <v>1600</v>
      </c>
      <c r="B1357" s="936" t="s">
        <v>719</v>
      </c>
      <c r="C1357" s="936">
        <v>7</v>
      </c>
      <c r="D1357" s="937">
        <v>46147</v>
      </c>
      <c r="E1357" s="937">
        <v>46155</v>
      </c>
      <c r="F1357" s="937">
        <v>46147</v>
      </c>
      <c r="G1357" s="937">
        <v>46154</v>
      </c>
      <c r="H1357" s="937">
        <v>0</v>
      </c>
      <c r="I1357" s="936">
        <v>0</v>
      </c>
      <c r="J1357" s="936">
        <v>0</v>
      </c>
      <c r="K1357" s="939">
        <v>1</v>
      </c>
      <c r="L1357" s="939">
        <v>1</v>
      </c>
      <c r="M1357" s="936">
        <v>0</v>
      </c>
      <c r="N1357" s="936">
        <v>0</v>
      </c>
      <c r="O1357" s="936">
        <v>0</v>
      </c>
      <c r="P1357" s="936" t="s">
        <v>364</v>
      </c>
      <c r="Q1357" s="936">
        <v>1</v>
      </c>
      <c r="R1357" s="936">
        <v>1</v>
      </c>
      <c r="S1357" s="936">
        <v>0</v>
      </c>
      <c r="T1357" s="936">
        <v>0</v>
      </c>
    </row>
    <row r="1358" spans="1:20" outlineLevel="4">
      <c r="A1358" s="981" t="s">
        <v>720</v>
      </c>
      <c r="B1358" s="981"/>
      <c r="C1358" s="981">
        <v>7</v>
      </c>
      <c r="D1358" s="982">
        <v>46147</v>
      </c>
      <c r="E1358" s="982">
        <v>46155</v>
      </c>
      <c r="F1358" s="982">
        <v>46147</v>
      </c>
      <c r="G1358" s="982">
        <v>46154</v>
      </c>
      <c r="H1358" s="982">
        <v>0</v>
      </c>
      <c r="I1358" s="981">
        <v>0</v>
      </c>
      <c r="J1358" s="981">
        <v>0</v>
      </c>
      <c r="K1358" s="984">
        <v>0</v>
      </c>
      <c r="L1358" s="984">
        <v>0</v>
      </c>
      <c r="M1358" s="981">
        <v>0</v>
      </c>
      <c r="N1358" s="981">
        <v>0</v>
      </c>
      <c r="O1358" s="981">
        <v>0</v>
      </c>
      <c r="P1358" s="981"/>
      <c r="Q1358" s="981">
        <v>4</v>
      </c>
      <c r="R1358" s="981">
        <v>4</v>
      </c>
      <c r="S1358" s="981">
        <v>0</v>
      </c>
      <c r="T1358" s="981">
        <v>0</v>
      </c>
    </row>
    <row r="1359" spans="1:20" outlineLevel="5">
      <c r="A1359" s="936" t="s">
        <v>1601</v>
      </c>
      <c r="B1359" s="936" t="s">
        <v>722</v>
      </c>
      <c r="C1359" s="936">
        <v>7</v>
      </c>
      <c r="D1359" s="937">
        <v>46147</v>
      </c>
      <c r="E1359" s="937">
        <v>46155</v>
      </c>
      <c r="F1359" s="937">
        <v>46147</v>
      </c>
      <c r="G1359" s="937">
        <v>46154</v>
      </c>
      <c r="H1359" s="937">
        <v>0</v>
      </c>
      <c r="I1359" s="936">
        <v>0</v>
      </c>
      <c r="J1359" s="936">
        <v>0</v>
      </c>
      <c r="K1359" s="939">
        <v>1</v>
      </c>
      <c r="L1359" s="939">
        <v>1</v>
      </c>
      <c r="M1359" s="936">
        <v>0</v>
      </c>
      <c r="N1359" s="936">
        <v>0</v>
      </c>
      <c r="O1359" s="936">
        <v>0</v>
      </c>
      <c r="P1359" s="936" t="s">
        <v>364</v>
      </c>
      <c r="Q1359" s="936">
        <v>1</v>
      </c>
      <c r="R1359" s="936">
        <v>1</v>
      </c>
      <c r="S1359" s="936">
        <v>0</v>
      </c>
      <c r="T1359" s="936">
        <v>0</v>
      </c>
    </row>
    <row r="1360" spans="1:20" outlineLevel="5">
      <c r="A1360" s="936" t="s">
        <v>1602</v>
      </c>
      <c r="B1360" s="936" t="s">
        <v>724</v>
      </c>
      <c r="C1360" s="936">
        <v>7</v>
      </c>
      <c r="D1360" s="937">
        <v>46147</v>
      </c>
      <c r="E1360" s="937">
        <v>46155</v>
      </c>
      <c r="F1360" s="937">
        <v>46147</v>
      </c>
      <c r="G1360" s="937">
        <v>46154</v>
      </c>
      <c r="H1360" s="937">
        <v>0</v>
      </c>
      <c r="I1360" s="936">
        <v>0</v>
      </c>
      <c r="J1360" s="936">
        <v>0</v>
      </c>
      <c r="K1360" s="939">
        <v>1</v>
      </c>
      <c r="L1360" s="939">
        <v>1</v>
      </c>
      <c r="M1360" s="936">
        <v>0</v>
      </c>
      <c r="N1360" s="936">
        <v>0</v>
      </c>
      <c r="O1360" s="936">
        <v>0</v>
      </c>
      <c r="P1360" s="936" t="s">
        <v>364</v>
      </c>
      <c r="Q1360" s="936">
        <v>1</v>
      </c>
      <c r="R1360" s="936">
        <v>1</v>
      </c>
      <c r="S1360" s="936">
        <v>0</v>
      </c>
      <c r="T1360" s="936">
        <v>0</v>
      </c>
    </row>
    <row r="1361" spans="1:20" outlineLevel="5">
      <c r="A1361" s="996" t="s">
        <v>1603</v>
      </c>
      <c r="B1361" s="996" t="s">
        <v>726</v>
      </c>
      <c r="C1361" s="996">
        <v>7</v>
      </c>
      <c r="D1361" s="997">
        <v>46147</v>
      </c>
      <c r="E1361" s="997">
        <v>46155</v>
      </c>
      <c r="F1361" s="997">
        <v>46147</v>
      </c>
      <c r="G1361" s="997">
        <v>46154</v>
      </c>
      <c r="H1361" s="997">
        <v>0</v>
      </c>
      <c r="I1361" s="996">
        <v>0</v>
      </c>
      <c r="J1361" s="996">
        <v>0</v>
      </c>
      <c r="K1361" s="999">
        <v>1</v>
      </c>
      <c r="L1361" s="999">
        <v>1</v>
      </c>
      <c r="M1361" s="996">
        <v>0</v>
      </c>
      <c r="N1361" s="996">
        <v>0</v>
      </c>
      <c r="O1361" s="996">
        <v>0</v>
      </c>
      <c r="P1361" s="996" t="s">
        <v>364</v>
      </c>
      <c r="Q1361" s="996">
        <v>1</v>
      </c>
      <c r="R1361" s="996">
        <v>1</v>
      </c>
      <c r="S1361" s="996">
        <v>0</v>
      </c>
      <c r="T1361" s="996">
        <v>0</v>
      </c>
    </row>
    <row r="1362" spans="1:20" outlineLevel="5">
      <c r="A1362" s="936" t="s">
        <v>1604</v>
      </c>
      <c r="B1362" s="936" t="s">
        <v>728</v>
      </c>
      <c r="C1362" s="936">
        <v>7</v>
      </c>
      <c r="D1362" s="937">
        <v>46147</v>
      </c>
      <c r="E1362" s="937">
        <v>46155</v>
      </c>
      <c r="F1362" s="937">
        <v>46147</v>
      </c>
      <c r="G1362" s="937">
        <v>46154</v>
      </c>
      <c r="H1362" s="937">
        <v>0</v>
      </c>
      <c r="I1362" s="936">
        <v>0</v>
      </c>
      <c r="J1362" s="936">
        <v>0</v>
      </c>
      <c r="K1362" s="939">
        <v>1</v>
      </c>
      <c r="L1362" s="939">
        <v>1</v>
      </c>
      <c r="M1362" s="936">
        <v>0</v>
      </c>
      <c r="N1362" s="936">
        <v>0</v>
      </c>
      <c r="O1362" s="936">
        <v>0</v>
      </c>
      <c r="P1362" s="936" t="s">
        <v>364</v>
      </c>
      <c r="Q1362" s="936">
        <v>1</v>
      </c>
      <c r="R1362" s="936">
        <v>1</v>
      </c>
      <c r="S1362" s="936">
        <v>0</v>
      </c>
      <c r="T1362" s="936">
        <v>0</v>
      </c>
    </row>
    <row r="1363" spans="1:20" outlineLevel="4">
      <c r="A1363" s="981" t="s">
        <v>635</v>
      </c>
      <c r="B1363" s="981"/>
      <c r="C1363" s="981">
        <v>7</v>
      </c>
      <c r="D1363" s="982">
        <v>46147</v>
      </c>
      <c r="E1363" s="982">
        <v>46155</v>
      </c>
      <c r="F1363" s="982">
        <v>46147</v>
      </c>
      <c r="G1363" s="982">
        <v>46154</v>
      </c>
      <c r="H1363" s="982">
        <v>0</v>
      </c>
      <c r="I1363" s="981">
        <v>0</v>
      </c>
      <c r="J1363" s="981">
        <v>0</v>
      </c>
      <c r="K1363" s="984">
        <v>0</v>
      </c>
      <c r="L1363" s="984">
        <v>0</v>
      </c>
      <c r="M1363" s="981">
        <v>0</v>
      </c>
      <c r="N1363" s="981">
        <v>0</v>
      </c>
      <c r="O1363" s="981">
        <v>0</v>
      </c>
      <c r="P1363" s="981"/>
      <c r="Q1363" s="981">
        <v>3</v>
      </c>
      <c r="R1363" s="981">
        <v>3</v>
      </c>
      <c r="S1363" s="981">
        <v>0</v>
      </c>
      <c r="T1363" s="981">
        <v>0</v>
      </c>
    </row>
    <row r="1364" spans="1:20" outlineLevel="5">
      <c r="A1364" s="936" t="s">
        <v>1605</v>
      </c>
      <c r="B1364" s="936" t="s">
        <v>730</v>
      </c>
      <c r="C1364" s="936">
        <v>7</v>
      </c>
      <c r="D1364" s="937">
        <v>46147</v>
      </c>
      <c r="E1364" s="937">
        <v>46155</v>
      </c>
      <c r="F1364" s="937">
        <v>46147</v>
      </c>
      <c r="G1364" s="937">
        <v>46154</v>
      </c>
      <c r="H1364" s="937">
        <v>0</v>
      </c>
      <c r="I1364" s="936">
        <v>0</v>
      </c>
      <c r="J1364" s="936">
        <v>0</v>
      </c>
      <c r="K1364" s="939">
        <v>1</v>
      </c>
      <c r="L1364" s="939">
        <v>1</v>
      </c>
      <c r="M1364" s="936">
        <v>0</v>
      </c>
      <c r="N1364" s="936">
        <v>0</v>
      </c>
      <c r="O1364" s="936">
        <v>0</v>
      </c>
      <c r="P1364" s="936" t="s">
        <v>364</v>
      </c>
      <c r="Q1364" s="936">
        <v>1</v>
      </c>
      <c r="R1364" s="936">
        <v>1</v>
      </c>
      <c r="S1364" s="936">
        <v>0</v>
      </c>
      <c r="T1364" s="936">
        <v>0</v>
      </c>
    </row>
    <row r="1365" spans="1:20" outlineLevel="5">
      <c r="A1365" s="996" t="s">
        <v>1606</v>
      </c>
      <c r="B1365" s="996" t="s">
        <v>732</v>
      </c>
      <c r="C1365" s="996">
        <v>7</v>
      </c>
      <c r="D1365" s="997">
        <v>46147</v>
      </c>
      <c r="E1365" s="997">
        <v>46155</v>
      </c>
      <c r="F1365" s="997">
        <v>46147</v>
      </c>
      <c r="G1365" s="997">
        <v>46154</v>
      </c>
      <c r="H1365" s="997">
        <v>0</v>
      </c>
      <c r="I1365" s="996">
        <v>0</v>
      </c>
      <c r="J1365" s="997">
        <v>0</v>
      </c>
      <c r="K1365" s="999">
        <v>1</v>
      </c>
      <c r="L1365" s="999">
        <v>1</v>
      </c>
      <c r="M1365" s="996">
        <v>0</v>
      </c>
      <c r="N1365" s="996">
        <v>0</v>
      </c>
      <c r="O1365" s="996">
        <v>0</v>
      </c>
      <c r="P1365" s="996" t="s">
        <v>364</v>
      </c>
      <c r="Q1365" s="996">
        <v>1</v>
      </c>
      <c r="R1365" s="996">
        <v>1</v>
      </c>
      <c r="S1365" s="996">
        <v>0</v>
      </c>
      <c r="T1365" s="996">
        <v>0</v>
      </c>
    </row>
    <row r="1366" spans="1:20" outlineLevel="5">
      <c r="A1366" s="936" t="s">
        <v>1607</v>
      </c>
      <c r="B1366" s="936" t="s">
        <v>734</v>
      </c>
      <c r="C1366" s="936">
        <v>7</v>
      </c>
      <c r="D1366" s="937">
        <v>46147</v>
      </c>
      <c r="E1366" s="937">
        <v>46155</v>
      </c>
      <c r="F1366" s="937">
        <v>46147</v>
      </c>
      <c r="G1366" s="937">
        <v>46154</v>
      </c>
      <c r="H1366" s="937">
        <v>0</v>
      </c>
      <c r="I1366" s="936">
        <v>0</v>
      </c>
      <c r="J1366" s="936">
        <v>0</v>
      </c>
      <c r="K1366" s="939">
        <v>1</v>
      </c>
      <c r="L1366" s="939">
        <v>1</v>
      </c>
      <c r="M1366" s="936">
        <v>0</v>
      </c>
      <c r="N1366" s="936">
        <v>0</v>
      </c>
      <c r="O1366" s="936">
        <v>0</v>
      </c>
      <c r="P1366" s="936" t="s">
        <v>364</v>
      </c>
      <c r="Q1366" s="936">
        <v>1</v>
      </c>
      <c r="R1366" s="936">
        <v>1</v>
      </c>
      <c r="S1366" s="936">
        <v>0</v>
      </c>
      <c r="T1366" s="936">
        <v>0</v>
      </c>
    </row>
    <row r="1367" spans="1:20" outlineLevel="4">
      <c r="A1367" s="981" t="s">
        <v>640</v>
      </c>
      <c r="B1367" s="981"/>
      <c r="C1367" s="981">
        <v>47</v>
      </c>
      <c r="D1367" s="982">
        <v>46147</v>
      </c>
      <c r="E1367" s="982">
        <v>46205</v>
      </c>
      <c r="F1367" s="982">
        <v>46147</v>
      </c>
      <c r="G1367" s="982">
        <v>46261</v>
      </c>
      <c r="H1367" s="982">
        <v>0</v>
      </c>
      <c r="I1367" s="982">
        <v>0</v>
      </c>
      <c r="J1367" s="982">
        <v>0</v>
      </c>
      <c r="K1367" s="984">
        <v>0</v>
      </c>
      <c r="L1367" s="984">
        <v>0</v>
      </c>
      <c r="M1367" s="981">
        <v>0</v>
      </c>
      <c r="N1367" s="981">
        <v>0</v>
      </c>
      <c r="O1367" s="981">
        <v>0</v>
      </c>
      <c r="P1367" s="981"/>
      <c r="Q1367" s="981">
        <v>4</v>
      </c>
      <c r="R1367" s="981">
        <v>4</v>
      </c>
      <c r="S1367" s="981">
        <v>0</v>
      </c>
      <c r="T1367" s="981">
        <v>0</v>
      </c>
    </row>
    <row r="1368" spans="1:20" outlineLevel="5">
      <c r="A1368" s="936" t="s">
        <v>1608</v>
      </c>
      <c r="B1368" s="936" t="s">
        <v>3195</v>
      </c>
      <c r="C1368" s="936">
        <v>40</v>
      </c>
      <c r="D1368" s="937">
        <v>46147</v>
      </c>
      <c r="E1368" s="937">
        <v>46198</v>
      </c>
      <c r="F1368" s="937">
        <v>46147</v>
      </c>
      <c r="G1368" s="937">
        <v>46197</v>
      </c>
      <c r="H1368" s="937">
        <v>0</v>
      </c>
      <c r="I1368" s="936">
        <v>0</v>
      </c>
      <c r="J1368" s="936">
        <v>0</v>
      </c>
      <c r="K1368" s="939">
        <v>1</v>
      </c>
      <c r="L1368" s="939">
        <v>1</v>
      </c>
      <c r="M1368" s="936">
        <v>0</v>
      </c>
      <c r="N1368" s="936">
        <v>0</v>
      </c>
      <c r="O1368" s="936">
        <v>0</v>
      </c>
      <c r="P1368" s="936" t="s">
        <v>364</v>
      </c>
      <c r="Q1368" s="936">
        <v>1</v>
      </c>
      <c r="R1368" s="936">
        <v>1</v>
      </c>
      <c r="S1368" s="936">
        <v>0</v>
      </c>
      <c r="T1368" s="936">
        <v>0</v>
      </c>
    </row>
    <row r="1369" spans="1:20" outlineLevel="5">
      <c r="A1369" s="936" t="s">
        <v>1609</v>
      </c>
      <c r="B1369" s="936" t="s">
        <v>3198</v>
      </c>
      <c r="C1369" s="936">
        <v>40</v>
      </c>
      <c r="D1369" s="937">
        <v>46147</v>
      </c>
      <c r="E1369" s="937">
        <v>46198</v>
      </c>
      <c r="F1369" s="937">
        <v>46147</v>
      </c>
      <c r="G1369" s="937">
        <v>46197</v>
      </c>
      <c r="H1369" s="937">
        <v>0</v>
      </c>
      <c r="I1369" s="937">
        <v>0</v>
      </c>
      <c r="J1369" s="937">
        <v>0</v>
      </c>
      <c r="K1369" s="939">
        <v>1</v>
      </c>
      <c r="L1369" s="939">
        <v>1</v>
      </c>
      <c r="M1369" s="936">
        <v>0</v>
      </c>
      <c r="N1369" s="936">
        <v>0</v>
      </c>
      <c r="O1369" s="936">
        <v>0</v>
      </c>
      <c r="P1369" s="936" t="s">
        <v>364</v>
      </c>
      <c r="Q1369" s="936">
        <v>1</v>
      </c>
      <c r="R1369" s="936">
        <v>1</v>
      </c>
      <c r="S1369" s="936">
        <v>0</v>
      </c>
      <c r="T1369" s="936">
        <v>0</v>
      </c>
    </row>
    <row r="1370" spans="1:20" outlineLevel="5">
      <c r="A1370" s="996" t="s">
        <v>3333</v>
      </c>
      <c r="B1370" s="996" t="s">
        <v>3197</v>
      </c>
      <c r="C1370" s="996">
        <v>7</v>
      </c>
      <c r="D1370" s="997">
        <v>46198</v>
      </c>
      <c r="E1370" s="997">
        <v>46205</v>
      </c>
      <c r="F1370" s="997">
        <v>46254</v>
      </c>
      <c r="G1370" s="997">
        <v>46261</v>
      </c>
      <c r="H1370" s="997">
        <v>0</v>
      </c>
      <c r="I1370" s="996">
        <v>0</v>
      </c>
      <c r="J1370" s="997">
        <v>0</v>
      </c>
      <c r="K1370" s="999">
        <v>1</v>
      </c>
      <c r="L1370" s="999">
        <v>1</v>
      </c>
      <c r="M1370" s="996">
        <v>0</v>
      </c>
      <c r="N1370" s="996">
        <v>0</v>
      </c>
      <c r="O1370" s="996">
        <v>0</v>
      </c>
      <c r="P1370" s="996" t="s">
        <v>364</v>
      </c>
      <c r="Q1370" s="996">
        <v>1</v>
      </c>
      <c r="R1370" s="996">
        <v>1</v>
      </c>
      <c r="S1370" s="996">
        <v>0</v>
      </c>
      <c r="T1370" s="996">
        <v>0</v>
      </c>
    </row>
    <row r="1371" spans="1:20" outlineLevel="5">
      <c r="A1371" s="936" t="s">
        <v>3334</v>
      </c>
      <c r="B1371" s="936" t="s">
        <v>3200</v>
      </c>
      <c r="C1371" s="936">
        <v>7</v>
      </c>
      <c r="D1371" s="937">
        <v>46198</v>
      </c>
      <c r="E1371" s="937">
        <v>46205</v>
      </c>
      <c r="F1371" s="937">
        <v>46254</v>
      </c>
      <c r="G1371" s="937">
        <v>46261</v>
      </c>
      <c r="H1371" s="937">
        <v>0</v>
      </c>
      <c r="I1371" s="936">
        <v>0</v>
      </c>
      <c r="J1371" s="936">
        <v>0</v>
      </c>
      <c r="K1371" s="939">
        <v>1</v>
      </c>
      <c r="L1371" s="939">
        <v>1</v>
      </c>
      <c r="M1371" s="936">
        <v>0</v>
      </c>
      <c r="N1371" s="936">
        <v>0</v>
      </c>
      <c r="O1371" s="936">
        <v>0</v>
      </c>
      <c r="P1371" s="936" t="s">
        <v>364</v>
      </c>
      <c r="Q1371" s="936">
        <v>1</v>
      </c>
      <c r="R1371" s="936">
        <v>1</v>
      </c>
      <c r="S1371" s="936">
        <v>0</v>
      </c>
      <c r="T1371" s="936">
        <v>0</v>
      </c>
    </row>
    <row r="1372" spans="1:20" outlineLevel="4">
      <c r="A1372" s="981" t="s">
        <v>645</v>
      </c>
      <c r="B1372" s="981"/>
      <c r="C1372" s="981">
        <v>41</v>
      </c>
      <c r="D1372" s="982">
        <v>46154</v>
      </c>
      <c r="E1372" s="982">
        <v>46205</v>
      </c>
      <c r="F1372" s="982">
        <v>46154</v>
      </c>
      <c r="G1372" s="982">
        <v>46261</v>
      </c>
      <c r="H1372" s="982">
        <v>0</v>
      </c>
      <c r="I1372" s="982">
        <v>0</v>
      </c>
      <c r="J1372" s="982">
        <v>0</v>
      </c>
      <c r="K1372" s="984">
        <v>0</v>
      </c>
      <c r="L1372" s="984">
        <v>0</v>
      </c>
      <c r="M1372" s="981">
        <v>0</v>
      </c>
      <c r="N1372" s="981">
        <v>0</v>
      </c>
      <c r="O1372" s="981">
        <v>0</v>
      </c>
      <c r="P1372" s="981"/>
      <c r="Q1372" s="981">
        <v>2</v>
      </c>
      <c r="R1372" s="981">
        <v>2</v>
      </c>
      <c r="S1372" s="981">
        <v>0</v>
      </c>
      <c r="T1372" s="981">
        <v>0</v>
      </c>
    </row>
    <row r="1373" spans="1:20" outlineLevel="5">
      <c r="A1373" s="1006" t="s">
        <v>1610</v>
      </c>
      <c r="B1373" s="1006" t="s">
        <v>3201</v>
      </c>
      <c r="C1373" s="1006">
        <v>34</v>
      </c>
      <c r="D1373" s="1007">
        <v>46154</v>
      </c>
      <c r="E1373" s="1007">
        <v>46198</v>
      </c>
      <c r="F1373" s="1007">
        <v>46154</v>
      </c>
      <c r="G1373" s="1007">
        <v>46197</v>
      </c>
      <c r="H1373" s="1007">
        <v>0</v>
      </c>
      <c r="I1373" s="1006">
        <v>0</v>
      </c>
      <c r="J1373" s="1007">
        <v>0</v>
      </c>
      <c r="K1373" s="1009">
        <v>1</v>
      </c>
      <c r="L1373" s="1009">
        <v>1</v>
      </c>
      <c r="M1373" s="1006">
        <v>0</v>
      </c>
      <c r="N1373" s="1006">
        <v>0</v>
      </c>
      <c r="O1373" s="1006">
        <v>0</v>
      </c>
      <c r="P1373" s="1006" t="s">
        <v>364</v>
      </c>
      <c r="Q1373" s="1006">
        <v>1</v>
      </c>
      <c r="R1373" s="1006">
        <v>1</v>
      </c>
      <c r="S1373" s="1006">
        <v>0</v>
      </c>
      <c r="T1373" s="1006">
        <v>0</v>
      </c>
    </row>
    <row r="1374" spans="1:20" outlineLevel="5">
      <c r="A1374" s="936" t="s">
        <v>3335</v>
      </c>
      <c r="B1374" s="936" t="s">
        <v>3203</v>
      </c>
      <c r="C1374" s="936">
        <v>7</v>
      </c>
      <c r="D1374" s="937">
        <v>46198</v>
      </c>
      <c r="E1374" s="937">
        <v>46205</v>
      </c>
      <c r="F1374" s="937">
        <v>46261</v>
      </c>
      <c r="G1374" s="937">
        <v>46261</v>
      </c>
      <c r="H1374" s="937">
        <v>0</v>
      </c>
      <c r="I1374" s="936">
        <v>0</v>
      </c>
      <c r="J1374" s="936">
        <v>0</v>
      </c>
      <c r="K1374" s="939">
        <v>1</v>
      </c>
      <c r="L1374" s="939">
        <v>1</v>
      </c>
      <c r="M1374" s="936">
        <v>0</v>
      </c>
      <c r="N1374" s="936">
        <v>0</v>
      </c>
      <c r="O1374" s="936">
        <v>0</v>
      </c>
      <c r="P1374" s="936" t="s">
        <v>364</v>
      </c>
      <c r="Q1374" s="936">
        <v>1</v>
      </c>
      <c r="R1374" s="936">
        <v>1</v>
      </c>
      <c r="S1374" s="936">
        <v>0</v>
      </c>
      <c r="T1374" s="936">
        <v>0</v>
      </c>
    </row>
    <row r="1375" spans="1:20" outlineLevel="4">
      <c r="A1375" s="981" t="s">
        <v>741</v>
      </c>
      <c r="B1375" s="981"/>
      <c r="C1375" s="981">
        <v>41</v>
      </c>
      <c r="D1375" s="982">
        <v>46154</v>
      </c>
      <c r="E1375" s="982">
        <v>46205</v>
      </c>
      <c r="F1375" s="982">
        <v>46154</v>
      </c>
      <c r="G1375" s="982">
        <v>46261</v>
      </c>
      <c r="H1375" s="982">
        <v>0</v>
      </c>
      <c r="I1375" s="982">
        <v>0</v>
      </c>
      <c r="J1375" s="982">
        <v>0</v>
      </c>
      <c r="K1375" s="984">
        <v>0</v>
      </c>
      <c r="L1375" s="984">
        <v>0</v>
      </c>
      <c r="M1375" s="981">
        <v>0</v>
      </c>
      <c r="N1375" s="981">
        <v>0</v>
      </c>
      <c r="O1375" s="981">
        <v>0</v>
      </c>
      <c r="P1375" s="981"/>
      <c r="Q1375" s="981">
        <v>2</v>
      </c>
      <c r="R1375" s="981">
        <v>2</v>
      </c>
      <c r="S1375" s="981">
        <v>0</v>
      </c>
      <c r="T1375" s="981">
        <v>0</v>
      </c>
    </row>
    <row r="1376" spans="1:20" outlineLevel="5">
      <c r="A1376" s="936" t="s">
        <v>1611</v>
      </c>
      <c r="B1376" s="936" t="s">
        <v>3204</v>
      </c>
      <c r="C1376" s="936">
        <v>34</v>
      </c>
      <c r="D1376" s="937">
        <v>46154</v>
      </c>
      <c r="E1376" s="937">
        <v>46198</v>
      </c>
      <c r="F1376" s="937">
        <v>46154</v>
      </c>
      <c r="G1376" s="937">
        <v>46197</v>
      </c>
      <c r="H1376" s="938">
        <v>0</v>
      </c>
      <c r="I1376" s="938">
        <v>0</v>
      </c>
      <c r="J1376" s="938">
        <v>0</v>
      </c>
      <c r="K1376" s="940">
        <v>1</v>
      </c>
      <c r="L1376" s="940">
        <v>1</v>
      </c>
      <c r="M1376" s="938">
        <v>0</v>
      </c>
      <c r="N1376" s="936">
        <v>0</v>
      </c>
      <c r="O1376" s="936">
        <v>0</v>
      </c>
      <c r="P1376" s="938" t="s">
        <v>364</v>
      </c>
      <c r="Q1376" s="936">
        <v>1</v>
      </c>
      <c r="R1376" s="936">
        <v>1</v>
      </c>
      <c r="S1376" s="936">
        <v>0</v>
      </c>
      <c r="T1376" s="936">
        <v>0</v>
      </c>
    </row>
    <row r="1377" spans="1:20" outlineLevel="5">
      <c r="A1377" s="1000" t="s">
        <v>3336</v>
      </c>
      <c r="B1377" s="1000" t="s">
        <v>3206</v>
      </c>
      <c r="C1377" s="1000">
        <v>7</v>
      </c>
      <c r="D1377" s="1001">
        <v>46198</v>
      </c>
      <c r="E1377" s="1001">
        <v>46205</v>
      </c>
      <c r="F1377" s="1001">
        <v>46254</v>
      </c>
      <c r="G1377" s="1001">
        <v>46261</v>
      </c>
      <c r="H1377" s="1002">
        <v>0</v>
      </c>
      <c r="I1377" s="1002">
        <v>0</v>
      </c>
      <c r="J1377" s="1002">
        <v>0</v>
      </c>
      <c r="K1377" s="1003">
        <v>1</v>
      </c>
      <c r="L1377" s="1003">
        <v>1</v>
      </c>
      <c r="M1377" s="1002">
        <v>0</v>
      </c>
      <c r="N1377" s="1000">
        <v>0</v>
      </c>
      <c r="O1377" s="1000">
        <v>0</v>
      </c>
      <c r="P1377" s="1002" t="s">
        <v>364</v>
      </c>
      <c r="Q1377" s="1000">
        <v>1</v>
      </c>
      <c r="R1377" s="1000">
        <v>1</v>
      </c>
      <c r="S1377" s="1000">
        <v>0</v>
      </c>
      <c r="T1377" s="1000">
        <v>0</v>
      </c>
    </row>
    <row r="1378" spans="1:20" outlineLevel="3">
      <c r="A1378" s="967" t="s">
        <v>857</v>
      </c>
      <c r="B1378" s="967"/>
      <c r="C1378" s="967">
        <v>111</v>
      </c>
      <c r="D1378" s="968">
        <v>46082</v>
      </c>
      <c r="E1378" s="968">
        <v>46219</v>
      </c>
      <c r="F1378" s="968">
        <v>46082</v>
      </c>
      <c r="G1378" s="968"/>
      <c r="H1378" s="969">
        <v>840366.63</v>
      </c>
      <c r="I1378" s="969">
        <v>825662.48</v>
      </c>
      <c r="J1378" s="969">
        <v>840366.63</v>
      </c>
      <c r="K1378" s="971">
        <v>1</v>
      </c>
      <c r="L1378" s="971">
        <v>0.98250000000000004</v>
      </c>
      <c r="M1378" s="969">
        <v>0</v>
      </c>
      <c r="N1378" s="967">
        <v>0</v>
      </c>
      <c r="O1378" s="967">
        <v>0</v>
      </c>
      <c r="P1378" s="969"/>
      <c r="Q1378" s="967">
        <v>47</v>
      </c>
      <c r="R1378" s="967">
        <v>39</v>
      </c>
      <c r="S1378" s="967">
        <v>8</v>
      </c>
      <c r="T1378" s="967">
        <v>0</v>
      </c>
    </row>
    <row r="1379" spans="1:20" outlineLevel="4">
      <c r="A1379" s="981" t="s">
        <v>609</v>
      </c>
      <c r="B1379" s="981"/>
      <c r="C1379" s="981">
        <v>111</v>
      </c>
      <c r="D1379" s="982">
        <v>46082</v>
      </c>
      <c r="E1379" s="982">
        <v>46219</v>
      </c>
      <c r="F1379" s="982">
        <v>46082</v>
      </c>
      <c r="G1379" s="982"/>
      <c r="H1379" s="983">
        <v>649200.96</v>
      </c>
      <c r="I1379" s="983">
        <v>640265.1</v>
      </c>
      <c r="J1379" s="983">
        <v>649200.96</v>
      </c>
      <c r="K1379" s="984">
        <v>1</v>
      </c>
      <c r="L1379" s="984">
        <v>0.98619999999999997</v>
      </c>
      <c r="M1379" s="983">
        <v>0</v>
      </c>
      <c r="N1379" s="981">
        <v>0</v>
      </c>
      <c r="O1379" s="981">
        <v>0</v>
      </c>
      <c r="P1379" s="983"/>
      <c r="Q1379" s="981">
        <v>12</v>
      </c>
      <c r="R1379" s="981">
        <v>8</v>
      </c>
      <c r="S1379" s="981">
        <v>4</v>
      </c>
      <c r="T1379" s="981">
        <v>0</v>
      </c>
    </row>
    <row r="1380" spans="1:20" outlineLevel="5">
      <c r="A1380" s="936" t="s">
        <v>1612</v>
      </c>
      <c r="B1380" s="936" t="s">
        <v>664</v>
      </c>
      <c r="C1380" s="936">
        <v>43</v>
      </c>
      <c r="D1380" s="937">
        <v>46082</v>
      </c>
      <c r="E1380" s="937">
        <v>46135</v>
      </c>
      <c r="F1380" s="937">
        <v>46082</v>
      </c>
      <c r="G1380" s="937">
        <v>46136</v>
      </c>
      <c r="H1380" s="938">
        <v>176175</v>
      </c>
      <c r="I1380" s="938">
        <v>176175</v>
      </c>
      <c r="J1380" s="938">
        <v>176175</v>
      </c>
      <c r="K1380" s="939">
        <v>1</v>
      </c>
      <c r="L1380" s="939">
        <v>1</v>
      </c>
      <c r="M1380" s="938">
        <v>0</v>
      </c>
      <c r="N1380" s="936">
        <v>0</v>
      </c>
      <c r="O1380" s="936">
        <v>0</v>
      </c>
      <c r="P1380" s="938" t="s">
        <v>364</v>
      </c>
      <c r="Q1380" s="936">
        <v>1</v>
      </c>
      <c r="R1380" s="936">
        <v>1</v>
      </c>
      <c r="S1380" s="936">
        <v>0</v>
      </c>
      <c r="T1380" s="936">
        <v>0</v>
      </c>
    </row>
    <row r="1381" spans="1:20" outlineLevel="5">
      <c r="A1381" s="936" t="s">
        <v>1614</v>
      </c>
      <c r="B1381" s="936" t="s">
        <v>668</v>
      </c>
      <c r="C1381" s="936">
        <v>41</v>
      </c>
      <c r="D1381" s="937">
        <v>46084</v>
      </c>
      <c r="E1381" s="937">
        <v>46135</v>
      </c>
      <c r="F1381" s="937">
        <v>46084</v>
      </c>
      <c r="G1381" s="937">
        <v>46136</v>
      </c>
      <c r="H1381" s="938">
        <v>28080</v>
      </c>
      <c r="I1381" s="938">
        <v>28080</v>
      </c>
      <c r="J1381" s="938">
        <v>28080</v>
      </c>
      <c r="K1381" s="939">
        <v>1</v>
      </c>
      <c r="L1381" s="939">
        <v>1</v>
      </c>
      <c r="M1381" s="938">
        <v>0</v>
      </c>
      <c r="N1381" s="936">
        <v>0</v>
      </c>
      <c r="O1381" s="936">
        <v>0</v>
      </c>
      <c r="P1381" s="938" t="s">
        <v>364</v>
      </c>
      <c r="Q1381" s="936">
        <v>1</v>
      </c>
      <c r="R1381" s="936">
        <v>1</v>
      </c>
      <c r="S1381" s="936">
        <v>0</v>
      </c>
      <c r="T1381" s="936">
        <v>0</v>
      </c>
    </row>
    <row r="1382" spans="1:20" outlineLevel="5">
      <c r="A1382" s="936" t="s">
        <v>1613</v>
      </c>
      <c r="B1382" s="936" t="s">
        <v>666</v>
      </c>
      <c r="C1382" s="936">
        <v>12</v>
      </c>
      <c r="D1382" s="937">
        <v>46142</v>
      </c>
      <c r="E1382" s="937">
        <v>46155</v>
      </c>
      <c r="F1382" s="937">
        <v>46142</v>
      </c>
      <c r="G1382" s="937">
        <v>46155</v>
      </c>
      <c r="H1382" s="938">
        <v>157450.5</v>
      </c>
      <c r="I1382" s="938">
        <v>157450.5</v>
      </c>
      <c r="J1382" s="938">
        <v>157450.5</v>
      </c>
      <c r="K1382" s="939">
        <v>1</v>
      </c>
      <c r="L1382" s="939">
        <v>1</v>
      </c>
      <c r="M1382" s="938">
        <v>0</v>
      </c>
      <c r="N1382" s="936">
        <v>0</v>
      </c>
      <c r="O1382" s="936">
        <v>0</v>
      </c>
      <c r="P1382" s="938" t="s">
        <v>364</v>
      </c>
      <c r="Q1382" s="936">
        <v>1</v>
      </c>
      <c r="R1382" s="936">
        <v>1</v>
      </c>
      <c r="S1382" s="936">
        <v>0</v>
      </c>
      <c r="T1382" s="936">
        <v>0</v>
      </c>
    </row>
    <row r="1383" spans="1:20" outlineLevel="5">
      <c r="A1383" s="936" t="s">
        <v>1615</v>
      </c>
      <c r="B1383" s="936" t="s">
        <v>670</v>
      </c>
      <c r="C1383" s="936">
        <v>12</v>
      </c>
      <c r="D1383" s="937">
        <v>46142</v>
      </c>
      <c r="E1383" s="937">
        <v>46155</v>
      </c>
      <c r="F1383" s="937">
        <v>46142</v>
      </c>
      <c r="G1383" s="937">
        <v>46155</v>
      </c>
      <c r="H1383" s="938">
        <v>188352</v>
      </c>
      <c r="I1383" s="938">
        <v>188352</v>
      </c>
      <c r="J1383" s="938">
        <v>188352</v>
      </c>
      <c r="K1383" s="939">
        <v>1</v>
      </c>
      <c r="L1383" s="939">
        <v>1</v>
      </c>
      <c r="M1383" s="936">
        <v>0</v>
      </c>
      <c r="N1383" s="936">
        <v>0</v>
      </c>
      <c r="O1383" s="936">
        <v>0</v>
      </c>
      <c r="P1383" s="938" t="s">
        <v>364</v>
      </c>
      <c r="Q1383" s="936">
        <v>1</v>
      </c>
      <c r="R1383" s="936">
        <v>1</v>
      </c>
      <c r="S1383" s="936">
        <v>0</v>
      </c>
      <c r="T1383" s="936">
        <v>0</v>
      </c>
    </row>
    <row r="1384" spans="1:20" outlineLevel="5">
      <c r="A1384" s="936" t="s">
        <v>1616</v>
      </c>
      <c r="B1384" s="936" t="s">
        <v>3162</v>
      </c>
      <c r="C1384" s="936">
        <v>33</v>
      </c>
      <c r="D1384" s="937">
        <v>46155</v>
      </c>
      <c r="E1384" s="937">
        <v>46197</v>
      </c>
      <c r="F1384" s="937">
        <v>46155</v>
      </c>
      <c r="G1384" s="937">
        <v>46197</v>
      </c>
      <c r="H1384" s="938">
        <v>1419.2</v>
      </c>
      <c r="I1384" s="938">
        <v>1419.2</v>
      </c>
      <c r="J1384" s="938">
        <v>1419.2</v>
      </c>
      <c r="K1384" s="939">
        <v>1</v>
      </c>
      <c r="L1384" s="939">
        <v>1</v>
      </c>
      <c r="M1384" s="936">
        <v>0</v>
      </c>
      <c r="N1384" s="936">
        <v>0</v>
      </c>
      <c r="O1384" s="936">
        <v>0</v>
      </c>
      <c r="P1384" s="936" t="s">
        <v>364</v>
      </c>
      <c r="Q1384" s="936">
        <v>1</v>
      </c>
      <c r="R1384" s="936">
        <v>1</v>
      </c>
      <c r="S1384" s="936">
        <v>0</v>
      </c>
      <c r="T1384" s="936">
        <v>0</v>
      </c>
    </row>
    <row r="1385" spans="1:20" outlineLevel="5">
      <c r="A1385" s="936" t="s">
        <v>1617</v>
      </c>
      <c r="B1385" s="936" t="s">
        <v>3165</v>
      </c>
      <c r="C1385" s="936">
        <v>33</v>
      </c>
      <c r="D1385" s="937">
        <v>46155</v>
      </c>
      <c r="E1385" s="937">
        <v>46197</v>
      </c>
      <c r="F1385" s="937">
        <v>46155</v>
      </c>
      <c r="G1385" s="937">
        <v>46197</v>
      </c>
      <c r="H1385" s="938">
        <v>535.57000000000005</v>
      </c>
      <c r="I1385" s="938">
        <v>535.57000000000005</v>
      </c>
      <c r="J1385" s="938">
        <v>535.57000000000005</v>
      </c>
      <c r="K1385" s="939">
        <v>1</v>
      </c>
      <c r="L1385" s="939">
        <v>1</v>
      </c>
      <c r="M1385" s="936">
        <v>0</v>
      </c>
      <c r="N1385" s="936">
        <v>0</v>
      </c>
      <c r="O1385" s="936">
        <v>0</v>
      </c>
      <c r="P1385" s="938" t="s">
        <v>364</v>
      </c>
      <c r="Q1385" s="936">
        <v>1</v>
      </c>
      <c r="R1385" s="936">
        <v>1</v>
      </c>
      <c r="S1385" s="936">
        <v>0</v>
      </c>
      <c r="T1385" s="936">
        <v>0</v>
      </c>
    </row>
    <row r="1386" spans="1:20" outlineLevel="5">
      <c r="A1386" s="936" t="s">
        <v>1618</v>
      </c>
      <c r="B1386" s="936" t="s">
        <v>3168</v>
      </c>
      <c r="C1386" s="936">
        <v>33</v>
      </c>
      <c r="D1386" s="937">
        <v>46155</v>
      </c>
      <c r="E1386" s="937">
        <v>46197</v>
      </c>
      <c r="F1386" s="937">
        <v>46155</v>
      </c>
      <c r="G1386" s="937">
        <v>46197</v>
      </c>
      <c r="H1386" s="938">
        <v>13046.27</v>
      </c>
      <c r="I1386" s="938">
        <v>13046.27</v>
      </c>
      <c r="J1386" s="938">
        <v>13046.27</v>
      </c>
      <c r="K1386" s="939">
        <v>1</v>
      </c>
      <c r="L1386" s="939">
        <v>1</v>
      </c>
      <c r="M1386" s="938">
        <v>0</v>
      </c>
      <c r="N1386" s="936">
        <v>0</v>
      </c>
      <c r="O1386" s="936">
        <v>0</v>
      </c>
      <c r="P1386" s="938" t="s">
        <v>364</v>
      </c>
      <c r="Q1386" s="936">
        <v>1</v>
      </c>
      <c r="R1386" s="936">
        <v>1</v>
      </c>
      <c r="S1386" s="936">
        <v>0</v>
      </c>
      <c r="T1386" s="936">
        <v>0</v>
      </c>
    </row>
    <row r="1387" spans="1:20" outlineLevel="5">
      <c r="A1387" s="936" t="s">
        <v>1619</v>
      </c>
      <c r="B1387" s="936" t="s">
        <v>3171</v>
      </c>
      <c r="C1387" s="936">
        <v>33</v>
      </c>
      <c r="D1387" s="937">
        <v>46155</v>
      </c>
      <c r="E1387" s="937">
        <v>46197</v>
      </c>
      <c r="F1387" s="937">
        <v>46155</v>
      </c>
      <c r="G1387" s="937">
        <v>46197</v>
      </c>
      <c r="H1387" s="938">
        <v>24570</v>
      </c>
      <c r="I1387" s="938">
        <v>24570</v>
      </c>
      <c r="J1387" s="938">
        <v>24570</v>
      </c>
      <c r="K1387" s="939">
        <v>1</v>
      </c>
      <c r="L1387" s="939">
        <v>1</v>
      </c>
      <c r="M1387" s="936">
        <v>0</v>
      </c>
      <c r="N1387" s="936">
        <v>0</v>
      </c>
      <c r="O1387" s="936">
        <v>0</v>
      </c>
      <c r="P1387" s="938" t="s">
        <v>364</v>
      </c>
      <c r="Q1387" s="936">
        <v>1</v>
      </c>
      <c r="R1387" s="936">
        <v>1</v>
      </c>
      <c r="S1387" s="936">
        <v>0</v>
      </c>
      <c r="T1387" s="936">
        <v>0</v>
      </c>
    </row>
    <row r="1388" spans="1:20" outlineLevel="5">
      <c r="A1388" s="936" t="s">
        <v>3337</v>
      </c>
      <c r="B1388" s="936" t="s">
        <v>3164</v>
      </c>
      <c r="C1388" s="936">
        <v>12</v>
      </c>
      <c r="D1388" s="937">
        <v>46207</v>
      </c>
      <c r="E1388" s="937">
        <v>46219</v>
      </c>
      <c r="F1388" s="937">
        <v>46261</v>
      </c>
      <c r="G1388" s="937"/>
      <c r="H1388" s="938">
        <v>3311.47</v>
      </c>
      <c r="I1388" s="938">
        <v>2814.75</v>
      </c>
      <c r="J1388" s="938">
        <v>3311.47</v>
      </c>
      <c r="K1388" s="939">
        <v>1</v>
      </c>
      <c r="L1388" s="939">
        <v>0.85</v>
      </c>
      <c r="M1388" s="938">
        <v>0</v>
      </c>
      <c r="N1388" s="936">
        <v>0</v>
      </c>
      <c r="O1388" s="936">
        <v>0</v>
      </c>
      <c r="P1388" s="938" t="s">
        <v>364</v>
      </c>
      <c r="Q1388" s="936">
        <v>1</v>
      </c>
      <c r="R1388" s="936">
        <v>0</v>
      </c>
      <c r="S1388" s="936">
        <v>1</v>
      </c>
      <c r="T1388" s="936">
        <v>0</v>
      </c>
    </row>
    <row r="1389" spans="1:20" outlineLevel="5">
      <c r="A1389" s="936" t="s">
        <v>3338</v>
      </c>
      <c r="B1389" s="936" t="s">
        <v>3167</v>
      </c>
      <c r="C1389" s="936">
        <v>12</v>
      </c>
      <c r="D1389" s="937">
        <v>46207</v>
      </c>
      <c r="E1389" s="937">
        <v>46219</v>
      </c>
      <c r="F1389" s="937">
        <v>46261</v>
      </c>
      <c r="G1389" s="937"/>
      <c r="H1389" s="938">
        <v>1249.67</v>
      </c>
      <c r="I1389" s="937">
        <v>1062.22</v>
      </c>
      <c r="J1389" s="938">
        <v>1249.67</v>
      </c>
      <c r="K1389" s="939">
        <v>1</v>
      </c>
      <c r="L1389" s="939">
        <v>0.85</v>
      </c>
      <c r="M1389" s="936">
        <v>0</v>
      </c>
      <c r="N1389" s="936">
        <v>0</v>
      </c>
      <c r="O1389" s="936">
        <v>0</v>
      </c>
      <c r="P1389" s="938" t="s">
        <v>364</v>
      </c>
      <c r="Q1389" s="936">
        <v>1</v>
      </c>
      <c r="R1389" s="936">
        <v>0</v>
      </c>
      <c r="S1389" s="936">
        <v>1</v>
      </c>
      <c r="T1389" s="936">
        <v>0</v>
      </c>
    </row>
    <row r="1390" spans="1:20" outlineLevel="5">
      <c r="A1390" s="996" t="s">
        <v>3339</v>
      </c>
      <c r="B1390" s="996" t="s">
        <v>3170</v>
      </c>
      <c r="C1390" s="996">
        <v>12</v>
      </c>
      <c r="D1390" s="997">
        <v>46207</v>
      </c>
      <c r="E1390" s="997">
        <v>46219</v>
      </c>
      <c r="F1390" s="997">
        <v>46261</v>
      </c>
      <c r="G1390" s="997"/>
      <c r="H1390" s="998">
        <v>30441.29</v>
      </c>
      <c r="I1390" s="998">
        <v>25875.09</v>
      </c>
      <c r="J1390" s="998">
        <v>30441.29</v>
      </c>
      <c r="K1390" s="999">
        <v>1</v>
      </c>
      <c r="L1390" s="999">
        <v>0.85</v>
      </c>
      <c r="M1390" s="998">
        <v>0</v>
      </c>
      <c r="N1390" s="996">
        <v>0</v>
      </c>
      <c r="O1390" s="996">
        <v>0</v>
      </c>
      <c r="P1390" s="998" t="s">
        <v>364</v>
      </c>
      <c r="Q1390" s="996">
        <v>1</v>
      </c>
      <c r="R1390" s="996">
        <v>0</v>
      </c>
      <c r="S1390" s="996">
        <v>1</v>
      </c>
      <c r="T1390" s="996">
        <v>0</v>
      </c>
    </row>
    <row r="1391" spans="1:20" outlineLevel="5">
      <c r="A1391" s="936" t="s">
        <v>3340</v>
      </c>
      <c r="B1391" s="936" t="s">
        <v>3173</v>
      </c>
      <c r="C1391" s="936">
        <v>12</v>
      </c>
      <c r="D1391" s="937">
        <v>46207</v>
      </c>
      <c r="E1391" s="937">
        <v>46219</v>
      </c>
      <c r="F1391" s="937">
        <v>46261</v>
      </c>
      <c r="G1391" s="937"/>
      <c r="H1391" s="938">
        <v>24570</v>
      </c>
      <c r="I1391" s="938">
        <v>20884.5</v>
      </c>
      <c r="J1391" s="938">
        <v>24570</v>
      </c>
      <c r="K1391" s="939">
        <v>1</v>
      </c>
      <c r="L1391" s="939">
        <v>0.85</v>
      </c>
      <c r="M1391" s="938">
        <v>0</v>
      </c>
      <c r="N1391" s="936">
        <v>0</v>
      </c>
      <c r="O1391" s="936">
        <v>0</v>
      </c>
      <c r="P1391" s="938" t="s">
        <v>364</v>
      </c>
      <c r="Q1391" s="936">
        <v>1</v>
      </c>
      <c r="R1391" s="936">
        <v>0</v>
      </c>
      <c r="S1391" s="936">
        <v>1</v>
      </c>
      <c r="T1391" s="936">
        <v>0</v>
      </c>
    </row>
    <row r="1392" spans="1:20" outlineLevel="4">
      <c r="A1392" s="981" t="s">
        <v>627</v>
      </c>
      <c r="B1392" s="981"/>
      <c r="C1392" s="981">
        <v>52</v>
      </c>
      <c r="D1392" s="982">
        <v>46091</v>
      </c>
      <c r="E1392" s="982">
        <v>46155</v>
      </c>
      <c r="F1392" s="982">
        <v>46091</v>
      </c>
      <c r="G1392" s="982">
        <v>46155</v>
      </c>
      <c r="H1392" s="983">
        <v>14485.23</v>
      </c>
      <c r="I1392" s="983">
        <v>14485.23</v>
      </c>
      <c r="J1392" s="983">
        <v>14485.23</v>
      </c>
      <c r="K1392" s="984">
        <v>1</v>
      </c>
      <c r="L1392" s="984">
        <v>1</v>
      </c>
      <c r="M1392" s="983">
        <v>0</v>
      </c>
      <c r="N1392" s="981">
        <v>0</v>
      </c>
      <c r="O1392" s="981">
        <v>0</v>
      </c>
      <c r="P1392" s="983"/>
      <c r="Q1392" s="981">
        <v>5</v>
      </c>
      <c r="R1392" s="981">
        <v>5</v>
      </c>
      <c r="S1392" s="981">
        <v>0</v>
      </c>
      <c r="T1392" s="981">
        <v>0</v>
      </c>
    </row>
    <row r="1393" spans="1:20" outlineLevel="5">
      <c r="A1393" s="936" t="s">
        <v>1621</v>
      </c>
      <c r="B1393" s="936" t="s">
        <v>682</v>
      </c>
      <c r="C1393" s="936">
        <v>35</v>
      </c>
      <c r="D1393" s="937">
        <v>46091</v>
      </c>
      <c r="E1393" s="937">
        <v>46135</v>
      </c>
      <c r="F1393" s="937">
        <v>46091</v>
      </c>
      <c r="G1393" s="937">
        <v>46136</v>
      </c>
      <c r="H1393" s="938">
        <v>4669.6499999999996</v>
      </c>
      <c r="I1393" s="938">
        <v>4669.6499999999996</v>
      </c>
      <c r="J1393" s="938">
        <v>4669.6499999999996</v>
      </c>
      <c r="K1393" s="939">
        <v>1</v>
      </c>
      <c r="L1393" s="939">
        <v>1</v>
      </c>
      <c r="M1393" s="938">
        <v>0</v>
      </c>
      <c r="N1393" s="936">
        <v>0</v>
      </c>
      <c r="O1393" s="936">
        <v>0</v>
      </c>
      <c r="P1393" s="938" t="s">
        <v>364</v>
      </c>
      <c r="Q1393" s="936">
        <v>1</v>
      </c>
      <c r="R1393" s="936">
        <v>1</v>
      </c>
      <c r="S1393" s="936">
        <v>0</v>
      </c>
      <c r="T1393" s="936">
        <v>0</v>
      </c>
    </row>
    <row r="1394" spans="1:20" outlineLevel="5">
      <c r="A1394" s="936" t="s">
        <v>1620</v>
      </c>
      <c r="B1394" s="936" t="s">
        <v>680</v>
      </c>
      <c r="C1394" s="936">
        <v>12</v>
      </c>
      <c r="D1394" s="937">
        <v>46135</v>
      </c>
      <c r="E1394" s="937">
        <v>46148</v>
      </c>
      <c r="F1394" s="937">
        <v>46135</v>
      </c>
      <c r="G1394" s="937">
        <v>46148</v>
      </c>
      <c r="H1394" s="938">
        <v>4291.38</v>
      </c>
      <c r="I1394" s="938">
        <v>4291.38</v>
      </c>
      <c r="J1394" s="938">
        <v>4291.38</v>
      </c>
      <c r="K1394" s="939">
        <v>1</v>
      </c>
      <c r="L1394" s="939">
        <v>1</v>
      </c>
      <c r="M1394" s="938">
        <v>0</v>
      </c>
      <c r="N1394" s="936">
        <v>0</v>
      </c>
      <c r="O1394" s="936">
        <v>0</v>
      </c>
      <c r="P1394" s="938" t="s">
        <v>364</v>
      </c>
      <c r="Q1394" s="936">
        <v>1</v>
      </c>
      <c r="R1394" s="936">
        <v>1</v>
      </c>
      <c r="S1394" s="936">
        <v>0</v>
      </c>
      <c r="T1394" s="936">
        <v>0</v>
      </c>
    </row>
    <row r="1395" spans="1:20" outlineLevel="5">
      <c r="A1395" s="936" t="s">
        <v>1622</v>
      </c>
      <c r="B1395" s="936" t="s">
        <v>684</v>
      </c>
      <c r="C1395" s="936">
        <v>18</v>
      </c>
      <c r="D1395" s="937">
        <v>46135</v>
      </c>
      <c r="E1395" s="937">
        <v>46155</v>
      </c>
      <c r="F1395" s="937">
        <v>46135</v>
      </c>
      <c r="G1395" s="937">
        <v>46155</v>
      </c>
      <c r="H1395" s="938">
        <v>1058.4000000000001</v>
      </c>
      <c r="I1395" s="938">
        <v>1058.4000000000001</v>
      </c>
      <c r="J1395" s="938">
        <v>1058.4000000000001</v>
      </c>
      <c r="K1395" s="939">
        <v>1</v>
      </c>
      <c r="L1395" s="939">
        <v>1</v>
      </c>
      <c r="M1395" s="938">
        <v>0</v>
      </c>
      <c r="N1395" s="936">
        <v>0</v>
      </c>
      <c r="O1395" s="936">
        <v>0</v>
      </c>
      <c r="P1395" s="938" t="s">
        <v>364</v>
      </c>
      <c r="Q1395" s="936">
        <v>1</v>
      </c>
      <c r="R1395" s="936">
        <v>1</v>
      </c>
      <c r="S1395" s="936">
        <v>0</v>
      </c>
      <c r="T1395" s="936">
        <v>0</v>
      </c>
    </row>
    <row r="1396" spans="1:20" outlineLevel="5">
      <c r="A1396" s="996" t="s">
        <v>1623</v>
      </c>
      <c r="B1396" s="996" t="s">
        <v>686</v>
      </c>
      <c r="C1396" s="996">
        <v>18</v>
      </c>
      <c r="D1396" s="997">
        <v>46135</v>
      </c>
      <c r="E1396" s="997">
        <v>46155</v>
      </c>
      <c r="F1396" s="997">
        <v>46135</v>
      </c>
      <c r="G1396" s="997">
        <v>46155</v>
      </c>
      <c r="H1396" s="998">
        <v>1117.8</v>
      </c>
      <c r="I1396" s="998">
        <v>1117.8</v>
      </c>
      <c r="J1396" s="998">
        <v>1117.8</v>
      </c>
      <c r="K1396" s="999">
        <v>1</v>
      </c>
      <c r="L1396" s="999">
        <v>1</v>
      </c>
      <c r="M1396" s="998">
        <v>0</v>
      </c>
      <c r="N1396" s="996">
        <v>0</v>
      </c>
      <c r="O1396" s="996">
        <v>0</v>
      </c>
      <c r="P1396" s="998" t="s">
        <v>364</v>
      </c>
      <c r="Q1396" s="996">
        <v>1</v>
      </c>
      <c r="R1396" s="996">
        <v>1</v>
      </c>
      <c r="S1396" s="996">
        <v>0</v>
      </c>
      <c r="T1396" s="996">
        <v>0</v>
      </c>
    </row>
    <row r="1397" spans="1:20" outlineLevel="5">
      <c r="A1397" s="936" t="s">
        <v>1624</v>
      </c>
      <c r="B1397" s="936" t="s">
        <v>688</v>
      </c>
      <c r="C1397" s="936">
        <v>18</v>
      </c>
      <c r="D1397" s="937">
        <v>46135</v>
      </c>
      <c r="E1397" s="937">
        <v>46155</v>
      </c>
      <c r="F1397" s="937">
        <v>46135</v>
      </c>
      <c r="G1397" s="937">
        <v>46155</v>
      </c>
      <c r="H1397" s="938">
        <v>3348</v>
      </c>
      <c r="I1397" s="938">
        <v>3348</v>
      </c>
      <c r="J1397" s="938">
        <v>3348</v>
      </c>
      <c r="K1397" s="939">
        <v>1</v>
      </c>
      <c r="L1397" s="939">
        <v>1</v>
      </c>
      <c r="M1397" s="938">
        <v>0</v>
      </c>
      <c r="N1397" s="936">
        <v>0</v>
      </c>
      <c r="O1397" s="936">
        <v>0</v>
      </c>
      <c r="P1397" s="938" t="s">
        <v>364</v>
      </c>
      <c r="Q1397" s="936">
        <v>1</v>
      </c>
      <c r="R1397" s="936">
        <v>1</v>
      </c>
      <c r="S1397" s="936">
        <v>0</v>
      </c>
      <c r="T1397" s="936">
        <v>0</v>
      </c>
    </row>
    <row r="1398" spans="1:20" outlineLevel="4">
      <c r="A1398" s="981" t="s">
        <v>689</v>
      </c>
      <c r="B1398" s="981"/>
      <c r="C1398" s="981">
        <v>6</v>
      </c>
      <c r="D1398" s="982">
        <v>46148</v>
      </c>
      <c r="E1398" s="982">
        <v>46154</v>
      </c>
      <c r="F1398" s="982">
        <v>46148</v>
      </c>
      <c r="G1398" s="982">
        <v>46154</v>
      </c>
      <c r="H1398" s="983">
        <v>73026.09</v>
      </c>
      <c r="I1398" s="983">
        <v>73026.09</v>
      </c>
      <c r="J1398" s="983">
        <v>73026.09</v>
      </c>
      <c r="K1398" s="984">
        <v>1</v>
      </c>
      <c r="L1398" s="984">
        <v>1</v>
      </c>
      <c r="M1398" s="983">
        <v>0</v>
      </c>
      <c r="N1398" s="981">
        <v>0</v>
      </c>
      <c r="O1398" s="981">
        <v>0</v>
      </c>
      <c r="P1398" s="983"/>
      <c r="Q1398" s="981">
        <v>12</v>
      </c>
      <c r="R1398" s="981">
        <v>12</v>
      </c>
      <c r="S1398" s="981">
        <v>0</v>
      </c>
      <c r="T1398" s="981">
        <v>0</v>
      </c>
    </row>
    <row r="1399" spans="1:20" outlineLevel="5">
      <c r="A1399" s="936" t="s">
        <v>1625</v>
      </c>
      <c r="B1399" s="936" t="s">
        <v>691</v>
      </c>
      <c r="C1399" s="936">
        <v>6</v>
      </c>
      <c r="D1399" s="937">
        <v>46148</v>
      </c>
      <c r="E1399" s="937">
        <v>46154</v>
      </c>
      <c r="F1399" s="937">
        <v>46148</v>
      </c>
      <c r="G1399" s="937">
        <v>46154</v>
      </c>
      <c r="H1399" s="938">
        <v>5147.55</v>
      </c>
      <c r="I1399" s="938">
        <v>5147.55</v>
      </c>
      <c r="J1399" s="938">
        <v>5147.55</v>
      </c>
      <c r="K1399" s="939">
        <v>1</v>
      </c>
      <c r="L1399" s="939">
        <v>1</v>
      </c>
      <c r="M1399" s="938">
        <v>0</v>
      </c>
      <c r="N1399" s="936">
        <v>0</v>
      </c>
      <c r="O1399" s="936">
        <v>0</v>
      </c>
      <c r="P1399" s="938" t="s">
        <v>364</v>
      </c>
      <c r="Q1399" s="936">
        <v>1</v>
      </c>
      <c r="R1399" s="936">
        <v>1</v>
      </c>
      <c r="S1399" s="936">
        <v>0</v>
      </c>
      <c r="T1399" s="936">
        <v>0</v>
      </c>
    </row>
    <row r="1400" spans="1:20" outlineLevel="5">
      <c r="A1400" s="936" t="s">
        <v>1629</v>
      </c>
      <c r="B1400" s="936" t="s">
        <v>699</v>
      </c>
      <c r="C1400" s="936">
        <v>6</v>
      </c>
      <c r="D1400" s="937">
        <v>46148</v>
      </c>
      <c r="E1400" s="937">
        <v>46154</v>
      </c>
      <c r="F1400" s="937">
        <v>46148</v>
      </c>
      <c r="G1400" s="937">
        <v>46154</v>
      </c>
      <c r="H1400" s="938">
        <v>4819.5</v>
      </c>
      <c r="I1400" s="938">
        <v>4819.5</v>
      </c>
      <c r="J1400" s="938">
        <v>4819.5</v>
      </c>
      <c r="K1400" s="939">
        <v>1</v>
      </c>
      <c r="L1400" s="939">
        <v>1</v>
      </c>
      <c r="M1400" s="938">
        <v>0</v>
      </c>
      <c r="N1400" s="936">
        <v>0</v>
      </c>
      <c r="O1400" s="936">
        <v>0</v>
      </c>
      <c r="P1400" s="938" t="s">
        <v>364</v>
      </c>
      <c r="Q1400" s="936">
        <v>1</v>
      </c>
      <c r="R1400" s="936">
        <v>1</v>
      </c>
      <c r="S1400" s="936">
        <v>0</v>
      </c>
      <c r="T1400" s="936">
        <v>0</v>
      </c>
    </row>
    <row r="1401" spans="1:20" outlineLevel="5">
      <c r="A1401" s="936" t="s">
        <v>1630</v>
      </c>
      <c r="B1401" s="936" t="s">
        <v>701</v>
      </c>
      <c r="C1401" s="936">
        <v>6</v>
      </c>
      <c r="D1401" s="937">
        <v>46148</v>
      </c>
      <c r="E1401" s="937">
        <v>46154</v>
      </c>
      <c r="F1401" s="937">
        <v>46148</v>
      </c>
      <c r="G1401" s="937">
        <v>46154</v>
      </c>
      <c r="H1401" s="938">
        <v>1000.62</v>
      </c>
      <c r="I1401" s="938">
        <v>1000.62</v>
      </c>
      <c r="J1401" s="938">
        <v>1000.62</v>
      </c>
      <c r="K1401" s="939">
        <v>1</v>
      </c>
      <c r="L1401" s="939">
        <v>1</v>
      </c>
      <c r="M1401" s="938">
        <v>0</v>
      </c>
      <c r="N1401" s="936">
        <v>0</v>
      </c>
      <c r="O1401" s="936">
        <v>0</v>
      </c>
      <c r="P1401" s="938" t="s">
        <v>364</v>
      </c>
      <c r="Q1401" s="936">
        <v>1</v>
      </c>
      <c r="R1401" s="936">
        <v>1</v>
      </c>
      <c r="S1401" s="936">
        <v>0</v>
      </c>
      <c r="T1401" s="936">
        <v>0</v>
      </c>
    </row>
    <row r="1402" spans="1:20" outlineLevel="5">
      <c r="A1402" s="936" t="s">
        <v>1631</v>
      </c>
      <c r="B1402" s="936" t="s">
        <v>703</v>
      </c>
      <c r="C1402" s="936">
        <v>6</v>
      </c>
      <c r="D1402" s="937">
        <v>46148</v>
      </c>
      <c r="E1402" s="937">
        <v>46154</v>
      </c>
      <c r="F1402" s="937">
        <v>46148</v>
      </c>
      <c r="G1402" s="937">
        <v>46154</v>
      </c>
      <c r="H1402" s="938">
        <v>1992.33</v>
      </c>
      <c r="I1402" s="938">
        <v>1992.33</v>
      </c>
      <c r="J1402" s="938">
        <v>1992.33</v>
      </c>
      <c r="K1402" s="939">
        <v>1</v>
      </c>
      <c r="L1402" s="939">
        <v>1</v>
      </c>
      <c r="M1402" s="938">
        <v>0</v>
      </c>
      <c r="N1402" s="936">
        <v>0</v>
      </c>
      <c r="O1402" s="936">
        <v>0</v>
      </c>
      <c r="P1402" s="938" t="s">
        <v>364</v>
      </c>
      <c r="Q1402" s="936">
        <v>1</v>
      </c>
      <c r="R1402" s="936">
        <v>1</v>
      </c>
      <c r="S1402" s="936">
        <v>0</v>
      </c>
      <c r="T1402" s="936">
        <v>0</v>
      </c>
    </row>
    <row r="1403" spans="1:20" outlineLevel="5">
      <c r="A1403" s="936" t="s">
        <v>1632</v>
      </c>
      <c r="B1403" s="936" t="s">
        <v>705</v>
      </c>
      <c r="C1403" s="936">
        <v>6</v>
      </c>
      <c r="D1403" s="937">
        <v>46148</v>
      </c>
      <c r="E1403" s="937">
        <v>46154</v>
      </c>
      <c r="F1403" s="937">
        <v>46148</v>
      </c>
      <c r="G1403" s="937">
        <v>46154</v>
      </c>
      <c r="H1403" s="938">
        <v>1331.1</v>
      </c>
      <c r="I1403" s="938">
        <v>1331.1</v>
      </c>
      <c r="J1403" s="938">
        <v>1331.1</v>
      </c>
      <c r="K1403" s="939">
        <v>1</v>
      </c>
      <c r="L1403" s="939">
        <v>1</v>
      </c>
      <c r="M1403" s="938">
        <v>0</v>
      </c>
      <c r="N1403" s="936">
        <v>0</v>
      </c>
      <c r="O1403" s="936">
        <v>0</v>
      </c>
      <c r="P1403" s="938" t="s">
        <v>364</v>
      </c>
      <c r="Q1403" s="936">
        <v>1</v>
      </c>
      <c r="R1403" s="936">
        <v>1</v>
      </c>
      <c r="S1403" s="936">
        <v>0</v>
      </c>
      <c r="T1403" s="936">
        <v>0</v>
      </c>
    </row>
    <row r="1404" spans="1:20" outlineLevel="5">
      <c r="A1404" s="936" t="s">
        <v>1633</v>
      </c>
      <c r="B1404" s="936" t="s">
        <v>707</v>
      </c>
      <c r="C1404" s="936">
        <v>6</v>
      </c>
      <c r="D1404" s="937">
        <v>46148</v>
      </c>
      <c r="E1404" s="937">
        <v>46154</v>
      </c>
      <c r="F1404" s="937">
        <v>46148</v>
      </c>
      <c r="G1404" s="937">
        <v>46154</v>
      </c>
      <c r="H1404" s="938">
        <v>16669.8</v>
      </c>
      <c r="I1404" s="938">
        <v>16669.8</v>
      </c>
      <c r="J1404" s="938">
        <v>16669.8</v>
      </c>
      <c r="K1404" s="939">
        <v>1</v>
      </c>
      <c r="L1404" s="939">
        <v>1</v>
      </c>
      <c r="M1404" s="938">
        <v>0</v>
      </c>
      <c r="N1404" s="936">
        <v>0</v>
      </c>
      <c r="O1404" s="936">
        <v>0</v>
      </c>
      <c r="P1404" s="938" t="s">
        <v>364</v>
      </c>
      <c r="Q1404" s="936">
        <v>1</v>
      </c>
      <c r="R1404" s="936">
        <v>1</v>
      </c>
      <c r="S1404" s="936">
        <v>0</v>
      </c>
      <c r="T1404" s="936">
        <v>0</v>
      </c>
    </row>
    <row r="1405" spans="1:20" outlineLevel="5">
      <c r="A1405" s="936" t="s">
        <v>1634</v>
      </c>
      <c r="B1405" s="936" t="s">
        <v>709</v>
      </c>
      <c r="C1405" s="936">
        <v>6</v>
      </c>
      <c r="D1405" s="937">
        <v>46148</v>
      </c>
      <c r="E1405" s="937">
        <v>46154</v>
      </c>
      <c r="F1405" s="937">
        <v>46148</v>
      </c>
      <c r="G1405" s="937">
        <v>46154</v>
      </c>
      <c r="H1405" s="938">
        <v>1642.14</v>
      </c>
      <c r="I1405" s="938">
        <v>1642.14</v>
      </c>
      <c r="J1405" s="938">
        <v>1642.14</v>
      </c>
      <c r="K1405" s="939">
        <v>1</v>
      </c>
      <c r="L1405" s="939">
        <v>1</v>
      </c>
      <c r="M1405" s="938">
        <v>0</v>
      </c>
      <c r="N1405" s="936">
        <v>0</v>
      </c>
      <c r="O1405" s="936">
        <v>0</v>
      </c>
      <c r="P1405" s="938" t="s">
        <v>364</v>
      </c>
      <c r="Q1405" s="936">
        <v>1</v>
      </c>
      <c r="R1405" s="936">
        <v>1</v>
      </c>
      <c r="S1405" s="936">
        <v>0</v>
      </c>
      <c r="T1405" s="936">
        <v>0</v>
      </c>
    </row>
    <row r="1406" spans="1:20" outlineLevel="5">
      <c r="A1406" s="936" t="s">
        <v>1635</v>
      </c>
      <c r="B1406" s="936" t="s">
        <v>711</v>
      </c>
      <c r="C1406" s="936">
        <v>6</v>
      </c>
      <c r="D1406" s="937">
        <v>46148</v>
      </c>
      <c r="E1406" s="937">
        <v>46154</v>
      </c>
      <c r="F1406" s="937">
        <v>46148</v>
      </c>
      <c r="G1406" s="937">
        <v>46154</v>
      </c>
      <c r="H1406" s="938">
        <v>12063.6</v>
      </c>
      <c r="I1406" s="938">
        <v>12063.6</v>
      </c>
      <c r="J1406" s="938">
        <v>12063.6</v>
      </c>
      <c r="K1406" s="939">
        <v>1</v>
      </c>
      <c r="L1406" s="939">
        <v>1</v>
      </c>
      <c r="M1406" s="938">
        <v>0</v>
      </c>
      <c r="N1406" s="936">
        <v>0</v>
      </c>
      <c r="O1406" s="936">
        <v>0</v>
      </c>
      <c r="P1406" s="938" t="s">
        <v>364</v>
      </c>
      <c r="Q1406" s="936">
        <v>1</v>
      </c>
      <c r="R1406" s="936">
        <v>1</v>
      </c>
      <c r="S1406" s="936">
        <v>0</v>
      </c>
      <c r="T1406" s="936">
        <v>0</v>
      </c>
    </row>
    <row r="1407" spans="1:20" outlineLevel="5">
      <c r="A1407" s="936" t="s">
        <v>1636</v>
      </c>
      <c r="B1407" s="936" t="s">
        <v>713</v>
      </c>
      <c r="C1407" s="936">
        <v>6</v>
      </c>
      <c r="D1407" s="937">
        <v>46148</v>
      </c>
      <c r="E1407" s="937">
        <v>46154</v>
      </c>
      <c r="F1407" s="937">
        <v>46148</v>
      </c>
      <c r="G1407" s="937">
        <v>46154</v>
      </c>
      <c r="H1407" s="938">
        <v>1398.6</v>
      </c>
      <c r="I1407" s="938">
        <v>1398.6</v>
      </c>
      <c r="J1407" s="938">
        <v>1398.6</v>
      </c>
      <c r="K1407" s="939">
        <v>1</v>
      </c>
      <c r="L1407" s="939">
        <v>1</v>
      </c>
      <c r="M1407" s="938">
        <v>0</v>
      </c>
      <c r="N1407" s="936">
        <v>0</v>
      </c>
      <c r="O1407" s="936">
        <v>0</v>
      </c>
      <c r="P1407" s="938" t="s">
        <v>364</v>
      </c>
      <c r="Q1407" s="936">
        <v>1</v>
      </c>
      <c r="R1407" s="936">
        <v>1</v>
      </c>
      <c r="S1407" s="936">
        <v>0</v>
      </c>
      <c r="T1407" s="936">
        <v>0</v>
      </c>
    </row>
    <row r="1408" spans="1:20" outlineLevel="5">
      <c r="A1408" s="936" t="s">
        <v>1626</v>
      </c>
      <c r="B1408" s="936" t="s">
        <v>693</v>
      </c>
      <c r="C1408" s="936">
        <v>6</v>
      </c>
      <c r="D1408" s="937">
        <v>46148</v>
      </c>
      <c r="E1408" s="937">
        <v>46154</v>
      </c>
      <c r="F1408" s="937">
        <v>46148</v>
      </c>
      <c r="G1408" s="937">
        <v>46154</v>
      </c>
      <c r="H1408" s="938">
        <v>1697.22</v>
      </c>
      <c r="I1408" s="938">
        <v>1697.22</v>
      </c>
      <c r="J1408" s="938">
        <v>1697.22</v>
      </c>
      <c r="K1408" s="939">
        <v>1</v>
      </c>
      <c r="L1408" s="939">
        <v>1</v>
      </c>
      <c r="M1408" s="938">
        <v>0</v>
      </c>
      <c r="N1408" s="936">
        <v>0</v>
      </c>
      <c r="O1408" s="936">
        <v>0</v>
      </c>
      <c r="P1408" s="938" t="s">
        <v>364</v>
      </c>
      <c r="Q1408" s="936">
        <v>1</v>
      </c>
      <c r="R1408" s="936">
        <v>1</v>
      </c>
      <c r="S1408" s="936">
        <v>0</v>
      </c>
      <c r="T1408" s="936">
        <v>0</v>
      </c>
    </row>
    <row r="1409" spans="1:20" outlineLevel="5">
      <c r="A1409" s="996" t="s">
        <v>1627</v>
      </c>
      <c r="B1409" s="996" t="s">
        <v>695</v>
      </c>
      <c r="C1409" s="996">
        <v>6</v>
      </c>
      <c r="D1409" s="997">
        <v>46148</v>
      </c>
      <c r="E1409" s="997">
        <v>46154</v>
      </c>
      <c r="F1409" s="997">
        <v>46148</v>
      </c>
      <c r="G1409" s="997">
        <v>46154</v>
      </c>
      <c r="H1409" s="998">
        <v>20365.830000000002</v>
      </c>
      <c r="I1409" s="998">
        <v>20365.830000000002</v>
      </c>
      <c r="J1409" s="998">
        <v>20365.830000000002</v>
      </c>
      <c r="K1409" s="999">
        <v>1</v>
      </c>
      <c r="L1409" s="999">
        <v>1</v>
      </c>
      <c r="M1409" s="998">
        <v>0</v>
      </c>
      <c r="N1409" s="996">
        <v>0</v>
      </c>
      <c r="O1409" s="996">
        <v>0</v>
      </c>
      <c r="P1409" s="998" t="s">
        <v>364</v>
      </c>
      <c r="Q1409" s="996">
        <v>1</v>
      </c>
      <c r="R1409" s="996">
        <v>1</v>
      </c>
      <c r="S1409" s="996">
        <v>0</v>
      </c>
      <c r="T1409" s="996">
        <v>0</v>
      </c>
    </row>
    <row r="1410" spans="1:20" outlineLevel="5">
      <c r="A1410" s="936" t="s">
        <v>1628</v>
      </c>
      <c r="B1410" s="936" t="s">
        <v>697</v>
      </c>
      <c r="C1410" s="936">
        <v>6</v>
      </c>
      <c r="D1410" s="937">
        <v>46148</v>
      </c>
      <c r="E1410" s="937">
        <v>46154</v>
      </c>
      <c r="F1410" s="937">
        <v>46148</v>
      </c>
      <c r="G1410" s="937">
        <v>46154</v>
      </c>
      <c r="H1410" s="938">
        <v>4897.8</v>
      </c>
      <c r="I1410" s="938">
        <v>4897.8</v>
      </c>
      <c r="J1410" s="938">
        <v>4897.8</v>
      </c>
      <c r="K1410" s="939">
        <v>1</v>
      </c>
      <c r="L1410" s="939">
        <v>1</v>
      </c>
      <c r="M1410" s="938">
        <v>0</v>
      </c>
      <c r="N1410" s="936">
        <v>0</v>
      </c>
      <c r="O1410" s="936">
        <v>0</v>
      </c>
      <c r="P1410" s="938" t="s">
        <v>364</v>
      </c>
      <c r="Q1410" s="936">
        <v>1</v>
      </c>
      <c r="R1410" s="936">
        <v>1</v>
      </c>
      <c r="S1410" s="936">
        <v>0</v>
      </c>
      <c r="T1410" s="936">
        <v>0</v>
      </c>
    </row>
    <row r="1411" spans="1:20" outlineLevel="4">
      <c r="A1411" s="981" t="s">
        <v>630</v>
      </c>
      <c r="B1411" s="981"/>
      <c r="C1411" s="981">
        <v>6</v>
      </c>
      <c r="D1411" s="982">
        <v>46148</v>
      </c>
      <c r="E1411" s="982">
        <v>46154</v>
      </c>
      <c r="F1411" s="982">
        <v>46148</v>
      </c>
      <c r="G1411" s="982">
        <v>46154</v>
      </c>
      <c r="H1411" s="983">
        <v>4310.01</v>
      </c>
      <c r="I1411" s="983">
        <v>4310.01</v>
      </c>
      <c r="J1411" s="983">
        <v>4310.01</v>
      </c>
      <c r="K1411" s="984">
        <v>1</v>
      </c>
      <c r="L1411" s="984">
        <v>1</v>
      </c>
      <c r="M1411" s="981">
        <v>0</v>
      </c>
      <c r="N1411" s="981">
        <v>0</v>
      </c>
      <c r="O1411" s="981">
        <v>0</v>
      </c>
      <c r="P1411" s="981"/>
      <c r="Q1411" s="981">
        <v>3</v>
      </c>
      <c r="R1411" s="981">
        <v>3</v>
      </c>
      <c r="S1411" s="981">
        <v>0</v>
      </c>
      <c r="T1411" s="981">
        <v>0</v>
      </c>
    </row>
    <row r="1412" spans="1:20" outlineLevel="5">
      <c r="A1412" s="936" t="s">
        <v>1637</v>
      </c>
      <c r="B1412" s="936" t="s">
        <v>715</v>
      </c>
      <c r="C1412" s="936">
        <v>6</v>
      </c>
      <c r="D1412" s="937">
        <v>46148</v>
      </c>
      <c r="E1412" s="937">
        <v>46154</v>
      </c>
      <c r="F1412" s="937">
        <v>46148</v>
      </c>
      <c r="G1412" s="937">
        <v>46154</v>
      </c>
      <c r="H1412" s="937">
        <v>3256.74</v>
      </c>
      <c r="I1412" s="936">
        <v>3256.74</v>
      </c>
      <c r="J1412" s="936">
        <v>3256.74</v>
      </c>
      <c r="K1412" s="939">
        <v>1</v>
      </c>
      <c r="L1412" s="939">
        <v>1</v>
      </c>
      <c r="M1412" s="936">
        <v>0</v>
      </c>
      <c r="N1412" s="936">
        <v>0</v>
      </c>
      <c r="O1412" s="936">
        <v>0</v>
      </c>
      <c r="P1412" s="936" t="s">
        <v>364</v>
      </c>
      <c r="Q1412" s="936">
        <v>1</v>
      </c>
      <c r="R1412" s="936">
        <v>1</v>
      </c>
      <c r="S1412" s="936">
        <v>0</v>
      </c>
      <c r="T1412" s="936">
        <v>0</v>
      </c>
    </row>
    <row r="1413" spans="1:20" outlineLevel="5">
      <c r="A1413" s="996" t="s">
        <v>1638</v>
      </c>
      <c r="B1413" s="996" t="s">
        <v>717</v>
      </c>
      <c r="C1413" s="996">
        <v>6</v>
      </c>
      <c r="D1413" s="997">
        <v>46148</v>
      </c>
      <c r="E1413" s="997">
        <v>46154</v>
      </c>
      <c r="F1413" s="997">
        <v>46148</v>
      </c>
      <c r="G1413" s="997">
        <v>46154</v>
      </c>
      <c r="H1413" s="998">
        <v>281.88</v>
      </c>
      <c r="I1413" s="998">
        <v>281.88</v>
      </c>
      <c r="J1413" s="998">
        <v>281.88</v>
      </c>
      <c r="K1413" s="999">
        <v>1</v>
      </c>
      <c r="L1413" s="999">
        <v>1</v>
      </c>
      <c r="M1413" s="998">
        <v>0</v>
      </c>
      <c r="N1413" s="996">
        <v>0</v>
      </c>
      <c r="O1413" s="996">
        <v>0</v>
      </c>
      <c r="P1413" s="998" t="s">
        <v>364</v>
      </c>
      <c r="Q1413" s="996">
        <v>1</v>
      </c>
      <c r="R1413" s="996">
        <v>1</v>
      </c>
      <c r="S1413" s="996">
        <v>0</v>
      </c>
      <c r="T1413" s="996">
        <v>0</v>
      </c>
    </row>
    <row r="1414" spans="1:20" outlineLevel="5">
      <c r="A1414" s="936" t="s">
        <v>1639</v>
      </c>
      <c r="B1414" s="936" t="s">
        <v>719</v>
      </c>
      <c r="C1414" s="936">
        <v>6</v>
      </c>
      <c r="D1414" s="937">
        <v>46148</v>
      </c>
      <c r="E1414" s="937">
        <v>46154</v>
      </c>
      <c r="F1414" s="937">
        <v>46148</v>
      </c>
      <c r="G1414" s="937">
        <v>46154</v>
      </c>
      <c r="H1414" s="938">
        <v>771.39</v>
      </c>
      <c r="I1414" s="938">
        <v>771.39</v>
      </c>
      <c r="J1414" s="938">
        <v>771.39</v>
      </c>
      <c r="K1414" s="939">
        <v>1</v>
      </c>
      <c r="L1414" s="939">
        <v>1</v>
      </c>
      <c r="M1414" s="938">
        <v>0</v>
      </c>
      <c r="N1414" s="936">
        <v>0</v>
      </c>
      <c r="O1414" s="936">
        <v>0</v>
      </c>
      <c r="P1414" s="938" t="s">
        <v>364</v>
      </c>
      <c r="Q1414" s="936">
        <v>1</v>
      </c>
      <c r="R1414" s="936">
        <v>1</v>
      </c>
      <c r="S1414" s="936">
        <v>0</v>
      </c>
      <c r="T1414" s="936">
        <v>0</v>
      </c>
    </row>
    <row r="1415" spans="1:20" outlineLevel="4">
      <c r="A1415" s="981" t="s">
        <v>720</v>
      </c>
      <c r="B1415" s="981"/>
      <c r="C1415" s="981">
        <v>6</v>
      </c>
      <c r="D1415" s="982">
        <v>46148</v>
      </c>
      <c r="E1415" s="982">
        <v>46154</v>
      </c>
      <c r="F1415" s="982">
        <v>46148</v>
      </c>
      <c r="G1415" s="982">
        <v>46154</v>
      </c>
      <c r="H1415" s="983">
        <v>5457.24</v>
      </c>
      <c r="I1415" s="983">
        <v>5457.24</v>
      </c>
      <c r="J1415" s="983">
        <v>5457.24</v>
      </c>
      <c r="K1415" s="984">
        <v>1</v>
      </c>
      <c r="L1415" s="984">
        <v>1</v>
      </c>
      <c r="M1415" s="983">
        <v>0</v>
      </c>
      <c r="N1415" s="981">
        <v>0</v>
      </c>
      <c r="O1415" s="981">
        <v>0</v>
      </c>
      <c r="P1415" s="983"/>
      <c r="Q1415" s="981">
        <v>4</v>
      </c>
      <c r="R1415" s="981">
        <v>4</v>
      </c>
      <c r="S1415" s="981">
        <v>0</v>
      </c>
      <c r="T1415" s="981">
        <v>0</v>
      </c>
    </row>
    <row r="1416" spans="1:20" outlineLevel="5">
      <c r="A1416" s="936" t="s">
        <v>1640</v>
      </c>
      <c r="B1416" s="936" t="s">
        <v>722</v>
      </c>
      <c r="C1416" s="936">
        <v>6</v>
      </c>
      <c r="D1416" s="937">
        <v>46148</v>
      </c>
      <c r="E1416" s="937">
        <v>46154</v>
      </c>
      <c r="F1416" s="937">
        <v>46148</v>
      </c>
      <c r="G1416" s="937">
        <v>46154</v>
      </c>
      <c r="H1416" s="937">
        <v>2789.37</v>
      </c>
      <c r="I1416" s="936">
        <v>2789.37</v>
      </c>
      <c r="J1416" s="936">
        <v>2789.37</v>
      </c>
      <c r="K1416" s="939">
        <v>1</v>
      </c>
      <c r="L1416" s="939">
        <v>1</v>
      </c>
      <c r="M1416" s="936">
        <v>0</v>
      </c>
      <c r="N1416" s="936">
        <v>0</v>
      </c>
      <c r="O1416" s="936">
        <v>0</v>
      </c>
      <c r="P1416" s="936" t="s">
        <v>364</v>
      </c>
      <c r="Q1416" s="936">
        <v>1</v>
      </c>
      <c r="R1416" s="936">
        <v>1</v>
      </c>
      <c r="S1416" s="936">
        <v>0</v>
      </c>
      <c r="T1416" s="936">
        <v>0</v>
      </c>
    </row>
    <row r="1417" spans="1:20" outlineLevel="5">
      <c r="A1417" s="936" t="s">
        <v>1641</v>
      </c>
      <c r="B1417" s="936" t="s">
        <v>724</v>
      </c>
      <c r="C1417" s="936">
        <v>6</v>
      </c>
      <c r="D1417" s="937">
        <v>46148</v>
      </c>
      <c r="E1417" s="937">
        <v>46154</v>
      </c>
      <c r="F1417" s="937">
        <v>46148</v>
      </c>
      <c r="G1417" s="937">
        <v>46154</v>
      </c>
      <c r="H1417" s="937">
        <v>1404</v>
      </c>
      <c r="I1417" s="936">
        <v>1404</v>
      </c>
      <c r="J1417" s="936">
        <v>1404</v>
      </c>
      <c r="K1417" s="939">
        <v>1</v>
      </c>
      <c r="L1417" s="939">
        <v>1</v>
      </c>
      <c r="M1417" s="936">
        <v>0</v>
      </c>
      <c r="N1417" s="936">
        <v>0</v>
      </c>
      <c r="O1417" s="936">
        <v>0</v>
      </c>
      <c r="P1417" s="936" t="s">
        <v>364</v>
      </c>
      <c r="Q1417" s="936">
        <v>1</v>
      </c>
      <c r="R1417" s="936">
        <v>1</v>
      </c>
      <c r="S1417" s="936">
        <v>0</v>
      </c>
      <c r="T1417" s="936">
        <v>0</v>
      </c>
    </row>
    <row r="1418" spans="1:20" outlineLevel="5">
      <c r="A1418" s="996" t="s">
        <v>1642</v>
      </c>
      <c r="B1418" s="996" t="s">
        <v>726</v>
      </c>
      <c r="C1418" s="996">
        <v>6</v>
      </c>
      <c r="D1418" s="997">
        <v>46148</v>
      </c>
      <c r="E1418" s="997">
        <v>46154</v>
      </c>
      <c r="F1418" s="997">
        <v>46148</v>
      </c>
      <c r="G1418" s="997">
        <v>46154</v>
      </c>
      <c r="H1418" s="998">
        <v>668.79</v>
      </c>
      <c r="I1418" s="998">
        <v>668.79</v>
      </c>
      <c r="J1418" s="998">
        <v>668.79</v>
      </c>
      <c r="K1418" s="999">
        <v>1</v>
      </c>
      <c r="L1418" s="999">
        <v>1</v>
      </c>
      <c r="M1418" s="998">
        <v>0</v>
      </c>
      <c r="N1418" s="996">
        <v>0</v>
      </c>
      <c r="O1418" s="996">
        <v>0</v>
      </c>
      <c r="P1418" s="998" t="s">
        <v>364</v>
      </c>
      <c r="Q1418" s="996">
        <v>1</v>
      </c>
      <c r="R1418" s="996">
        <v>1</v>
      </c>
      <c r="S1418" s="996">
        <v>0</v>
      </c>
      <c r="T1418" s="996">
        <v>0</v>
      </c>
    </row>
    <row r="1419" spans="1:20" outlineLevel="5">
      <c r="A1419" s="936" t="s">
        <v>1643</v>
      </c>
      <c r="B1419" s="936" t="s">
        <v>728</v>
      </c>
      <c r="C1419" s="936">
        <v>6</v>
      </c>
      <c r="D1419" s="937">
        <v>46148</v>
      </c>
      <c r="E1419" s="937">
        <v>46154</v>
      </c>
      <c r="F1419" s="937">
        <v>46148</v>
      </c>
      <c r="G1419" s="937">
        <v>46154</v>
      </c>
      <c r="H1419" s="938">
        <v>595.08000000000004</v>
      </c>
      <c r="I1419" s="938">
        <v>595.08000000000004</v>
      </c>
      <c r="J1419" s="938">
        <v>595.08000000000004</v>
      </c>
      <c r="K1419" s="939">
        <v>1</v>
      </c>
      <c r="L1419" s="939">
        <v>1</v>
      </c>
      <c r="M1419" s="938">
        <v>0</v>
      </c>
      <c r="N1419" s="936">
        <v>0</v>
      </c>
      <c r="O1419" s="936">
        <v>0</v>
      </c>
      <c r="P1419" s="938" t="s">
        <v>364</v>
      </c>
      <c r="Q1419" s="936">
        <v>1</v>
      </c>
      <c r="R1419" s="936">
        <v>1</v>
      </c>
      <c r="S1419" s="936">
        <v>0</v>
      </c>
      <c r="T1419" s="936">
        <v>0</v>
      </c>
    </row>
    <row r="1420" spans="1:20" outlineLevel="4">
      <c r="A1420" s="981" t="s">
        <v>635</v>
      </c>
      <c r="B1420" s="981"/>
      <c r="C1420" s="981">
        <v>6</v>
      </c>
      <c r="D1420" s="982">
        <v>46148</v>
      </c>
      <c r="E1420" s="982">
        <v>46154</v>
      </c>
      <c r="F1420" s="982">
        <v>46148</v>
      </c>
      <c r="G1420" s="982">
        <v>46154</v>
      </c>
      <c r="H1420" s="983">
        <v>28323.27</v>
      </c>
      <c r="I1420" s="983">
        <v>28323.27</v>
      </c>
      <c r="J1420" s="983">
        <v>28323.27</v>
      </c>
      <c r="K1420" s="984">
        <v>1</v>
      </c>
      <c r="L1420" s="984">
        <v>1</v>
      </c>
      <c r="M1420" s="983">
        <v>0</v>
      </c>
      <c r="N1420" s="981">
        <v>0</v>
      </c>
      <c r="O1420" s="981">
        <v>0</v>
      </c>
      <c r="P1420" s="983"/>
      <c r="Q1420" s="981">
        <v>3</v>
      </c>
      <c r="R1420" s="981">
        <v>3</v>
      </c>
      <c r="S1420" s="981">
        <v>0</v>
      </c>
      <c r="T1420" s="981">
        <v>0</v>
      </c>
    </row>
    <row r="1421" spans="1:20" outlineLevel="5">
      <c r="A1421" s="936" t="s">
        <v>1644</v>
      </c>
      <c r="B1421" s="936" t="s">
        <v>730</v>
      </c>
      <c r="C1421" s="936">
        <v>6</v>
      </c>
      <c r="D1421" s="937">
        <v>46148</v>
      </c>
      <c r="E1421" s="937">
        <v>46154</v>
      </c>
      <c r="F1421" s="937">
        <v>46148</v>
      </c>
      <c r="G1421" s="937">
        <v>46154</v>
      </c>
      <c r="H1421" s="938">
        <v>2386.8000000000002</v>
      </c>
      <c r="I1421" s="938">
        <v>2386.8000000000002</v>
      </c>
      <c r="J1421" s="938">
        <v>2386.8000000000002</v>
      </c>
      <c r="K1421" s="939">
        <v>1</v>
      </c>
      <c r="L1421" s="939">
        <v>1</v>
      </c>
      <c r="M1421" s="938">
        <v>0</v>
      </c>
      <c r="N1421" s="936">
        <v>0</v>
      </c>
      <c r="O1421" s="936">
        <v>0</v>
      </c>
      <c r="P1421" s="938" t="s">
        <v>364</v>
      </c>
      <c r="Q1421" s="936">
        <v>1</v>
      </c>
      <c r="R1421" s="936">
        <v>1</v>
      </c>
      <c r="S1421" s="936">
        <v>0</v>
      </c>
      <c r="T1421" s="936">
        <v>0</v>
      </c>
    </row>
    <row r="1422" spans="1:20" outlineLevel="5">
      <c r="A1422" s="996" t="s">
        <v>1645</v>
      </c>
      <c r="B1422" s="996" t="s">
        <v>732</v>
      </c>
      <c r="C1422" s="996">
        <v>6</v>
      </c>
      <c r="D1422" s="997">
        <v>46148</v>
      </c>
      <c r="E1422" s="997">
        <v>46154</v>
      </c>
      <c r="F1422" s="997">
        <v>46148</v>
      </c>
      <c r="G1422" s="997">
        <v>46154</v>
      </c>
      <c r="H1422" s="998">
        <v>3016.71</v>
      </c>
      <c r="I1422" s="998">
        <v>3016.71</v>
      </c>
      <c r="J1422" s="998">
        <v>3016.71</v>
      </c>
      <c r="K1422" s="999">
        <v>1</v>
      </c>
      <c r="L1422" s="999">
        <v>1</v>
      </c>
      <c r="M1422" s="998">
        <v>0</v>
      </c>
      <c r="N1422" s="996">
        <v>0</v>
      </c>
      <c r="O1422" s="996">
        <v>0</v>
      </c>
      <c r="P1422" s="998" t="s">
        <v>364</v>
      </c>
      <c r="Q1422" s="996">
        <v>1</v>
      </c>
      <c r="R1422" s="996">
        <v>1</v>
      </c>
      <c r="S1422" s="996">
        <v>0</v>
      </c>
      <c r="T1422" s="996">
        <v>0</v>
      </c>
    </row>
    <row r="1423" spans="1:20" outlineLevel="5">
      <c r="A1423" s="936" t="s">
        <v>1646</v>
      </c>
      <c r="B1423" s="936" t="s">
        <v>734</v>
      </c>
      <c r="C1423" s="936">
        <v>6</v>
      </c>
      <c r="D1423" s="937">
        <v>46148</v>
      </c>
      <c r="E1423" s="937">
        <v>46154</v>
      </c>
      <c r="F1423" s="937">
        <v>46148</v>
      </c>
      <c r="G1423" s="937">
        <v>46154</v>
      </c>
      <c r="H1423" s="938">
        <v>22919.759999999998</v>
      </c>
      <c r="I1423" s="938">
        <v>22919.759999999998</v>
      </c>
      <c r="J1423" s="938">
        <v>22919.759999999998</v>
      </c>
      <c r="K1423" s="939">
        <v>1</v>
      </c>
      <c r="L1423" s="939">
        <v>1</v>
      </c>
      <c r="M1423" s="938">
        <v>0</v>
      </c>
      <c r="N1423" s="936">
        <v>0</v>
      </c>
      <c r="O1423" s="936">
        <v>0</v>
      </c>
      <c r="P1423" s="938" t="s">
        <v>364</v>
      </c>
      <c r="Q1423" s="936">
        <v>1</v>
      </c>
      <c r="R1423" s="936">
        <v>1</v>
      </c>
      <c r="S1423" s="936">
        <v>0</v>
      </c>
      <c r="T1423" s="936">
        <v>0</v>
      </c>
    </row>
    <row r="1424" spans="1:20" outlineLevel="4">
      <c r="A1424" s="981" t="s">
        <v>640</v>
      </c>
      <c r="B1424" s="981"/>
      <c r="C1424" s="981">
        <v>58</v>
      </c>
      <c r="D1424" s="982">
        <v>46148</v>
      </c>
      <c r="E1424" s="982">
        <v>46219</v>
      </c>
      <c r="F1424" s="982">
        <v>46148</v>
      </c>
      <c r="G1424" s="982"/>
      <c r="H1424" s="983">
        <v>61691.76</v>
      </c>
      <c r="I1424" s="983">
        <v>57064.88</v>
      </c>
      <c r="J1424" s="983">
        <v>61691.76</v>
      </c>
      <c r="K1424" s="984">
        <v>1</v>
      </c>
      <c r="L1424" s="984">
        <v>0.92500000000000004</v>
      </c>
      <c r="M1424" s="983">
        <v>0</v>
      </c>
      <c r="N1424" s="981">
        <v>0</v>
      </c>
      <c r="O1424" s="981">
        <v>0</v>
      </c>
      <c r="P1424" s="983"/>
      <c r="Q1424" s="981">
        <v>4</v>
      </c>
      <c r="R1424" s="981">
        <v>2</v>
      </c>
      <c r="S1424" s="981">
        <v>2</v>
      </c>
      <c r="T1424" s="981">
        <v>0</v>
      </c>
    </row>
    <row r="1425" spans="1:20" outlineLevel="5">
      <c r="A1425" s="936" t="s">
        <v>1647</v>
      </c>
      <c r="B1425" s="936" t="s">
        <v>3195</v>
      </c>
      <c r="C1425" s="936">
        <v>39</v>
      </c>
      <c r="D1425" s="937">
        <v>46148</v>
      </c>
      <c r="E1425" s="937">
        <v>46197</v>
      </c>
      <c r="F1425" s="937">
        <v>46148</v>
      </c>
      <c r="G1425" s="937">
        <v>46197</v>
      </c>
      <c r="H1425" s="938">
        <v>3403.35</v>
      </c>
      <c r="I1425" s="938">
        <v>3403.35</v>
      </c>
      <c r="J1425" s="938">
        <v>3403.35</v>
      </c>
      <c r="K1425" s="939">
        <v>1</v>
      </c>
      <c r="L1425" s="939">
        <v>1</v>
      </c>
      <c r="M1425" s="938">
        <v>0</v>
      </c>
      <c r="N1425" s="936">
        <v>0</v>
      </c>
      <c r="O1425" s="936">
        <v>0</v>
      </c>
      <c r="P1425" s="938" t="s">
        <v>364</v>
      </c>
      <c r="Q1425" s="936">
        <v>1</v>
      </c>
      <c r="R1425" s="936">
        <v>1</v>
      </c>
      <c r="S1425" s="936">
        <v>0</v>
      </c>
      <c r="T1425" s="936">
        <v>0</v>
      </c>
    </row>
    <row r="1426" spans="1:20" outlineLevel="5">
      <c r="A1426" s="936" t="s">
        <v>1648</v>
      </c>
      <c r="B1426" s="936" t="s">
        <v>3198</v>
      </c>
      <c r="C1426" s="936">
        <v>39</v>
      </c>
      <c r="D1426" s="937">
        <v>46148</v>
      </c>
      <c r="E1426" s="937">
        <v>46197</v>
      </c>
      <c r="F1426" s="937">
        <v>46148</v>
      </c>
      <c r="G1426" s="937">
        <v>46197</v>
      </c>
      <c r="H1426" s="938">
        <v>27442.53</v>
      </c>
      <c r="I1426" s="938">
        <v>27442.53</v>
      </c>
      <c r="J1426" s="938">
        <v>27442.53</v>
      </c>
      <c r="K1426" s="939">
        <v>1</v>
      </c>
      <c r="L1426" s="939">
        <v>1</v>
      </c>
      <c r="M1426" s="936">
        <v>0</v>
      </c>
      <c r="N1426" s="936">
        <v>0</v>
      </c>
      <c r="O1426" s="936">
        <v>0</v>
      </c>
      <c r="P1426" s="938" t="s">
        <v>364</v>
      </c>
      <c r="Q1426" s="936">
        <v>1</v>
      </c>
      <c r="R1426" s="936">
        <v>1</v>
      </c>
      <c r="S1426" s="936">
        <v>0</v>
      </c>
      <c r="T1426" s="936">
        <v>0</v>
      </c>
    </row>
    <row r="1427" spans="1:20" outlineLevel="5">
      <c r="A1427" s="996" t="s">
        <v>3341</v>
      </c>
      <c r="B1427" s="996" t="s">
        <v>3197</v>
      </c>
      <c r="C1427" s="996">
        <v>12</v>
      </c>
      <c r="D1427" s="997">
        <v>46207</v>
      </c>
      <c r="E1427" s="997">
        <v>46219</v>
      </c>
      <c r="F1427" s="997">
        <v>46254</v>
      </c>
      <c r="G1427" s="997"/>
      <c r="H1427" s="998">
        <v>3403.35</v>
      </c>
      <c r="I1427" s="998">
        <v>2892.85</v>
      </c>
      <c r="J1427" s="998">
        <v>3403.35</v>
      </c>
      <c r="K1427" s="999">
        <v>1</v>
      </c>
      <c r="L1427" s="999">
        <v>0.85</v>
      </c>
      <c r="M1427" s="998">
        <v>0</v>
      </c>
      <c r="N1427" s="996">
        <v>0</v>
      </c>
      <c r="O1427" s="996">
        <v>0</v>
      </c>
      <c r="P1427" s="998" t="s">
        <v>367</v>
      </c>
      <c r="Q1427" s="996">
        <v>1</v>
      </c>
      <c r="R1427" s="996">
        <v>0</v>
      </c>
      <c r="S1427" s="996">
        <v>1</v>
      </c>
      <c r="T1427" s="996">
        <v>0</v>
      </c>
    </row>
    <row r="1428" spans="1:20" outlineLevel="5">
      <c r="A1428" s="936" t="s">
        <v>3342</v>
      </c>
      <c r="B1428" s="936" t="s">
        <v>3200</v>
      </c>
      <c r="C1428" s="936">
        <v>12</v>
      </c>
      <c r="D1428" s="937">
        <v>46207</v>
      </c>
      <c r="E1428" s="937">
        <v>46219</v>
      </c>
      <c r="F1428" s="937">
        <v>46261</v>
      </c>
      <c r="G1428" s="937"/>
      <c r="H1428" s="938">
        <v>27442.53</v>
      </c>
      <c r="I1428" s="938">
        <v>23326.15</v>
      </c>
      <c r="J1428" s="938">
        <v>27442.53</v>
      </c>
      <c r="K1428" s="939">
        <v>1</v>
      </c>
      <c r="L1428" s="939">
        <v>0.85</v>
      </c>
      <c r="M1428" s="938">
        <v>0</v>
      </c>
      <c r="N1428" s="936">
        <v>0</v>
      </c>
      <c r="O1428" s="936">
        <v>0</v>
      </c>
      <c r="P1428" s="938" t="s">
        <v>367</v>
      </c>
      <c r="Q1428" s="936">
        <v>1</v>
      </c>
      <c r="R1428" s="936">
        <v>0</v>
      </c>
      <c r="S1428" s="936">
        <v>1</v>
      </c>
      <c r="T1428" s="936">
        <v>0</v>
      </c>
    </row>
    <row r="1429" spans="1:20" outlineLevel="4">
      <c r="A1429" s="981" t="s">
        <v>645</v>
      </c>
      <c r="B1429" s="981"/>
      <c r="C1429" s="981">
        <v>46</v>
      </c>
      <c r="D1429" s="982">
        <v>46162</v>
      </c>
      <c r="E1429" s="982">
        <v>46219</v>
      </c>
      <c r="F1429" s="982">
        <v>46162</v>
      </c>
      <c r="G1429" s="982"/>
      <c r="H1429" s="983">
        <v>3667.68</v>
      </c>
      <c r="I1429" s="983">
        <v>2640.73</v>
      </c>
      <c r="J1429" s="983">
        <v>3667.68</v>
      </c>
      <c r="K1429" s="984">
        <v>1</v>
      </c>
      <c r="L1429" s="984">
        <v>0.72</v>
      </c>
      <c r="M1429" s="981">
        <v>0</v>
      </c>
      <c r="N1429" s="981">
        <v>0</v>
      </c>
      <c r="O1429" s="981">
        <v>0</v>
      </c>
      <c r="P1429" s="983"/>
      <c r="Q1429" s="981">
        <v>2</v>
      </c>
      <c r="R1429" s="981">
        <v>1</v>
      </c>
      <c r="S1429" s="981">
        <v>1</v>
      </c>
      <c r="T1429" s="981">
        <v>0</v>
      </c>
    </row>
    <row r="1430" spans="1:20" outlineLevel="5">
      <c r="A1430" s="1006" t="s">
        <v>1649</v>
      </c>
      <c r="B1430" s="1006" t="s">
        <v>3201</v>
      </c>
      <c r="C1430" s="1006">
        <v>27</v>
      </c>
      <c r="D1430" s="1007">
        <v>46162</v>
      </c>
      <c r="E1430" s="1007">
        <v>46197</v>
      </c>
      <c r="F1430" s="1007">
        <v>46162</v>
      </c>
      <c r="G1430" s="1007">
        <v>46197</v>
      </c>
      <c r="H1430" s="1008">
        <v>1100.3</v>
      </c>
      <c r="I1430" s="1008">
        <v>1100.3</v>
      </c>
      <c r="J1430" s="1008">
        <v>1100.3</v>
      </c>
      <c r="K1430" s="1009">
        <v>1</v>
      </c>
      <c r="L1430" s="1009">
        <v>1</v>
      </c>
      <c r="M1430" s="1006">
        <v>0</v>
      </c>
      <c r="N1430" s="1006">
        <v>0</v>
      </c>
      <c r="O1430" s="1006">
        <v>0</v>
      </c>
      <c r="P1430" s="1006" t="s">
        <v>364</v>
      </c>
      <c r="Q1430" s="1006">
        <v>1</v>
      </c>
      <c r="R1430" s="1006">
        <v>1</v>
      </c>
      <c r="S1430" s="1006">
        <v>0</v>
      </c>
      <c r="T1430" s="1006">
        <v>0</v>
      </c>
    </row>
    <row r="1431" spans="1:20" outlineLevel="5">
      <c r="A1431" s="936" t="s">
        <v>3343</v>
      </c>
      <c r="B1431" s="936" t="s">
        <v>3203</v>
      </c>
      <c r="C1431" s="936">
        <v>12</v>
      </c>
      <c r="D1431" s="937">
        <v>46207</v>
      </c>
      <c r="E1431" s="937">
        <v>46219</v>
      </c>
      <c r="F1431" s="937">
        <v>46291</v>
      </c>
      <c r="G1431" s="937"/>
      <c r="H1431" s="938">
        <v>2567.38</v>
      </c>
      <c r="I1431" s="936">
        <v>1540.43</v>
      </c>
      <c r="J1431" s="938">
        <v>2567.38</v>
      </c>
      <c r="K1431" s="939">
        <v>1</v>
      </c>
      <c r="L1431" s="939">
        <v>0.6</v>
      </c>
      <c r="M1431" s="936">
        <v>0</v>
      </c>
      <c r="N1431" s="936">
        <v>0</v>
      </c>
      <c r="O1431" s="936">
        <v>0</v>
      </c>
      <c r="P1431" s="936" t="s">
        <v>367</v>
      </c>
      <c r="Q1431" s="936">
        <v>1</v>
      </c>
      <c r="R1431" s="936">
        <v>0</v>
      </c>
      <c r="S1431" s="936">
        <v>1</v>
      </c>
      <c r="T1431" s="936">
        <v>0</v>
      </c>
    </row>
    <row r="1432" spans="1:20" outlineLevel="4">
      <c r="A1432" s="981" t="s">
        <v>741</v>
      </c>
      <c r="B1432" s="981"/>
      <c r="C1432" s="981">
        <v>46</v>
      </c>
      <c r="D1432" s="982">
        <v>46162</v>
      </c>
      <c r="E1432" s="982">
        <v>46219</v>
      </c>
      <c r="F1432" s="982">
        <v>46162</v>
      </c>
      <c r="G1432" s="982"/>
      <c r="H1432" s="982">
        <v>204.39</v>
      </c>
      <c r="I1432" s="982">
        <v>89.93</v>
      </c>
      <c r="J1432" s="982">
        <v>204.39</v>
      </c>
      <c r="K1432" s="984">
        <v>1</v>
      </c>
      <c r="L1432" s="984">
        <v>0.44</v>
      </c>
      <c r="M1432" s="981">
        <v>0</v>
      </c>
      <c r="N1432" s="981">
        <v>0</v>
      </c>
      <c r="O1432" s="981">
        <v>0</v>
      </c>
      <c r="P1432" s="981"/>
      <c r="Q1432" s="981">
        <v>2</v>
      </c>
      <c r="R1432" s="981">
        <v>1</v>
      </c>
      <c r="S1432" s="981">
        <v>1</v>
      </c>
      <c r="T1432" s="981">
        <v>0</v>
      </c>
    </row>
    <row r="1433" spans="1:20" outlineLevel="5">
      <c r="A1433" s="936" t="s">
        <v>1650</v>
      </c>
      <c r="B1433" s="936" t="s">
        <v>3204</v>
      </c>
      <c r="C1433" s="936">
        <v>27</v>
      </c>
      <c r="D1433" s="937">
        <v>46162</v>
      </c>
      <c r="E1433" s="937">
        <v>46197</v>
      </c>
      <c r="F1433" s="937">
        <v>46162</v>
      </c>
      <c r="G1433" s="937">
        <v>46197</v>
      </c>
      <c r="H1433" s="938">
        <v>61.32</v>
      </c>
      <c r="I1433" s="938">
        <v>61.32</v>
      </c>
      <c r="J1433" s="938">
        <v>61.32</v>
      </c>
      <c r="K1433" s="940">
        <v>1</v>
      </c>
      <c r="L1433" s="940">
        <v>1</v>
      </c>
      <c r="M1433" s="938">
        <v>0</v>
      </c>
      <c r="N1433" s="936">
        <v>0</v>
      </c>
      <c r="O1433" s="936">
        <v>0</v>
      </c>
      <c r="P1433" s="938" t="s">
        <v>364</v>
      </c>
      <c r="Q1433" s="936">
        <v>1</v>
      </c>
      <c r="R1433" s="936">
        <v>1</v>
      </c>
      <c r="S1433" s="936">
        <v>0</v>
      </c>
      <c r="T1433" s="936">
        <v>0</v>
      </c>
    </row>
    <row r="1434" spans="1:20" outlineLevel="5">
      <c r="A1434" s="1000" t="s">
        <v>3344</v>
      </c>
      <c r="B1434" s="1000" t="s">
        <v>3206</v>
      </c>
      <c r="C1434" s="1000">
        <v>12</v>
      </c>
      <c r="D1434" s="1001">
        <v>46207</v>
      </c>
      <c r="E1434" s="1001">
        <v>46219</v>
      </c>
      <c r="F1434" s="1001">
        <v>46298</v>
      </c>
      <c r="G1434" s="1001"/>
      <c r="H1434" s="1002">
        <v>143.07</v>
      </c>
      <c r="I1434" s="1002">
        <v>28.61</v>
      </c>
      <c r="J1434" s="1002">
        <v>143.07</v>
      </c>
      <c r="K1434" s="1003">
        <v>1</v>
      </c>
      <c r="L1434" s="1003">
        <v>0.2</v>
      </c>
      <c r="M1434" s="1002">
        <v>0</v>
      </c>
      <c r="N1434" s="1000">
        <v>0</v>
      </c>
      <c r="O1434" s="1000">
        <v>0</v>
      </c>
      <c r="P1434" s="1002" t="s">
        <v>367</v>
      </c>
      <c r="Q1434" s="1000">
        <v>1</v>
      </c>
      <c r="R1434" s="1000">
        <v>0</v>
      </c>
      <c r="S1434" s="1000">
        <v>1</v>
      </c>
      <c r="T1434" s="1000">
        <v>0</v>
      </c>
    </row>
    <row r="1435" spans="1:20" outlineLevel="1">
      <c r="A1435" s="950" t="s">
        <v>960</v>
      </c>
      <c r="B1435" s="950"/>
      <c r="C1435" s="950">
        <v>198</v>
      </c>
      <c r="D1435" s="951">
        <v>46117</v>
      </c>
      <c r="E1435" s="951">
        <v>46352</v>
      </c>
      <c r="F1435" s="951">
        <v>46117</v>
      </c>
      <c r="G1435" s="951"/>
      <c r="H1435" s="952">
        <v>3501375.59</v>
      </c>
      <c r="I1435" s="952">
        <v>3200034</v>
      </c>
      <c r="J1435" s="952">
        <v>4088791.2</v>
      </c>
      <c r="K1435" s="953">
        <v>0.85629999999999995</v>
      </c>
      <c r="L1435" s="953">
        <v>0.78259999999999996</v>
      </c>
      <c r="M1435" s="952">
        <v>5964</v>
      </c>
      <c r="N1435" s="950">
        <v>5187</v>
      </c>
      <c r="O1435" s="950">
        <v>4146</v>
      </c>
      <c r="P1435" s="952"/>
      <c r="Q1435" s="950">
        <v>129</v>
      </c>
      <c r="R1435" s="950">
        <v>57</v>
      </c>
      <c r="S1435" s="950">
        <v>37</v>
      </c>
      <c r="T1435" s="950">
        <v>35</v>
      </c>
    </row>
    <row r="1436" spans="1:20" outlineLevel="2">
      <c r="A1436" s="959" t="s">
        <v>961</v>
      </c>
      <c r="B1436" s="959"/>
      <c r="C1436" s="959">
        <v>198</v>
      </c>
      <c r="D1436" s="960">
        <v>46117</v>
      </c>
      <c r="E1436" s="960">
        <v>46352</v>
      </c>
      <c r="F1436" s="960">
        <v>46117</v>
      </c>
      <c r="G1436" s="960"/>
      <c r="H1436" s="961">
        <v>3182875.72</v>
      </c>
      <c r="I1436" s="961">
        <v>2939079.82</v>
      </c>
      <c r="J1436" s="961">
        <v>3760297.62</v>
      </c>
      <c r="K1436" s="963">
        <v>0.84640000000000004</v>
      </c>
      <c r="L1436" s="963">
        <v>0.78159999999999996</v>
      </c>
      <c r="M1436" s="961">
        <v>4256</v>
      </c>
      <c r="N1436" s="959">
        <v>3492</v>
      </c>
      <c r="O1436" s="959">
        <v>2706</v>
      </c>
      <c r="P1436" s="961"/>
      <c r="Q1436" s="959">
        <v>91</v>
      </c>
      <c r="R1436" s="959">
        <v>36</v>
      </c>
      <c r="S1436" s="959">
        <v>23</v>
      </c>
      <c r="T1436" s="959">
        <v>32</v>
      </c>
    </row>
    <row r="1437" spans="1:20" outlineLevel="3">
      <c r="A1437" s="972" t="s">
        <v>962</v>
      </c>
      <c r="B1437" s="972"/>
      <c r="C1437" s="972">
        <v>28</v>
      </c>
      <c r="D1437" s="973">
        <v>46117</v>
      </c>
      <c r="E1437" s="973">
        <v>46148</v>
      </c>
      <c r="F1437" s="973">
        <v>46117</v>
      </c>
      <c r="G1437" s="973">
        <v>46148</v>
      </c>
      <c r="H1437" s="974">
        <v>453900</v>
      </c>
      <c r="I1437" s="974">
        <v>453900</v>
      </c>
      <c r="J1437" s="974">
        <v>453900</v>
      </c>
      <c r="K1437" s="975">
        <v>1</v>
      </c>
      <c r="L1437" s="975">
        <v>1</v>
      </c>
      <c r="M1437" s="974">
        <v>376</v>
      </c>
      <c r="N1437" s="972">
        <v>376</v>
      </c>
      <c r="O1437" s="972">
        <v>376</v>
      </c>
      <c r="P1437" s="974"/>
      <c r="Q1437" s="972">
        <v>3</v>
      </c>
      <c r="R1437" s="972">
        <v>3</v>
      </c>
      <c r="S1437" s="972">
        <v>0</v>
      </c>
      <c r="T1437" s="972">
        <v>0</v>
      </c>
    </row>
    <row r="1438" spans="1:20" outlineLevel="4">
      <c r="A1438" s="936" t="s">
        <v>1651</v>
      </c>
      <c r="B1438" s="936" t="s">
        <v>964</v>
      </c>
      <c r="C1438" s="936">
        <v>26</v>
      </c>
      <c r="D1438" s="937">
        <v>46117</v>
      </c>
      <c r="E1438" s="937">
        <v>46146</v>
      </c>
      <c r="F1438" s="937">
        <v>46117</v>
      </c>
      <c r="G1438" s="937">
        <v>46146</v>
      </c>
      <c r="H1438" s="938">
        <v>125280</v>
      </c>
      <c r="I1438" s="938">
        <v>125280</v>
      </c>
      <c r="J1438" s="938">
        <v>125280</v>
      </c>
      <c r="K1438" s="939">
        <v>1</v>
      </c>
      <c r="L1438" s="939">
        <v>1</v>
      </c>
      <c r="M1438" s="938">
        <v>172</v>
      </c>
      <c r="N1438" s="936">
        <v>172</v>
      </c>
      <c r="O1438" s="936">
        <v>172</v>
      </c>
      <c r="P1438" s="938" t="s">
        <v>364</v>
      </c>
      <c r="Q1438" s="936">
        <v>1</v>
      </c>
      <c r="R1438" s="936">
        <v>1</v>
      </c>
      <c r="S1438" s="936">
        <v>0</v>
      </c>
      <c r="T1438" s="936">
        <v>0</v>
      </c>
    </row>
    <row r="1439" spans="1:20" outlineLevel="4">
      <c r="A1439" s="1000" t="s">
        <v>1652</v>
      </c>
      <c r="B1439" s="1000" t="s">
        <v>965</v>
      </c>
      <c r="C1439" s="1000">
        <v>21</v>
      </c>
      <c r="D1439" s="1001">
        <v>46124</v>
      </c>
      <c r="E1439" s="1001">
        <v>46147</v>
      </c>
      <c r="F1439" s="1001">
        <v>46124</v>
      </c>
      <c r="G1439" s="1001">
        <v>46147</v>
      </c>
      <c r="H1439" s="1002">
        <v>62400</v>
      </c>
      <c r="I1439" s="1002">
        <v>62400</v>
      </c>
      <c r="J1439" s="1002">
        <v>62400</v>
      </c>
      <c r="K1439" s="1003">
        <v>1</v>
      </c>
      <c r="L1439" s="1003">
        <v>1</v>
      </c>
      <c r="M1439" s="1002">
        <v>100</v>
      </c>
      <c r="N1439" s="1000">
        <v>100</v>
      </c>
      <c r="O1439" s="1000">
        <v>100</v>
      </c>
      <c r="P1439" s="1002" t="s">
        <v>364</v>
      </c>
      <c r="Q1439" s="1000">
        <v>1</v>
      </c>
      <c r="R1439" s="1000">
        <v>1</v>
      </c>
      <c r="S1439" s="1000">
        <v>0</v>
      </c>
      <c r="T1439" s="1000">
        <v>0</v>
      </c>
    </row>
    <row r="1440" spans="1:20" outlineLevel="4">
      <c r="A1440" s="1000" t="s">
        <v>1653</v>
      </c>
      <c r="B1440" s="1000" t="s">
        <v>967</v>
      </c>
      <c r="C1440" s="1000">
        <v>18</v>
      </c>
      <c r="D1440" s="1001">
        <v>46128</v>
      </c>
      <c r="E1440" s="1001">
        <v>46148</v>
      </c>
      <c r="F1440" s="1001">
        <v>46128</v>
      </c>
      <c r="G1440" s="1001">
        <v>46148</v>
      </c>
      <c r="H1440" s="1002">
        <v>266220</v>
      </c>
      <c r="I1440" s="1002">
        <v>266220</v>
      </c>
      <c r="J1440" s="1002">
        <v>266220</v>
      </c>
      <c r="K1440" s="1003">
        <v>1</v>
      </c>
      <c r="L1440" s="1003">
        <v>1</v>
      </c>
      <c r="M1440" s="1002">
        <v>104</v>
      </c>
      <c r="N1440" s="1000">
        <v>104</v>
      </c>
      <c r="O1440" s="1000">
        <v>104</v>
      </c>
      <c r="P1440" s="1002" t="s">
        <v>364</v>
      </c>
      <c r="Q1440" s="1000">
        <v>1</v>
      </c>
      <c r="R1440" s="1000">
        <v>1</v>
      </c>
      <c r="S1440" s="1000">
        <v>0</v>
      </c>
      <c r="T1440" s="1000">
        <v>0</v>
      </c>
    </row>
    <row r="1441" spans="1:20" outlineLevel="3">
      <c r="A1441" s="967" t="s">
        <v>968</v>
      </c>
      <c r="B1441" s="967"/>
      <c r="C1441" s="967">
        <v>178</v>
      </c>
      <c r="D1441" s="968">
        <v>46131</v>
      </c>
      <c r="E1441" s="968">
        <v>46343</v>
      </c>
      <c r="F1441" s="968">
        <v>46131</v>
      </c>
      <c r="G1441" s="968"/>
      <c r="H1441" s="969">
        <v>728545.73</v>
      </c>
      <c r="I1441" s="969">
        <v>687924.15</v>
      </c>
      <c r="J1441" s="969">
        <v>781940.4</v>
      </c>
      <c r="K1441" s="971">
        <v>0.93169999999999997</v>
      </c>
      <c r="L1441" s="971">
        <v>0.87980000000000003</v>
      </c>
      <c r="M1441" s="969">
        <v>864</v>
      </c>
      <c r="N1441" s="967">
        <v>709</v>
      </c>
      <c r="O1441" s="967">
        <v>713</v>
      </c>
      <c r="P1441" s="969"/>
      <c r="Q1441" s="967">
        <v>14</v>
      </c>
      <c r="R1441" s="967">
        <v>7</v>
      </c>
      <c r="S1441" s="967">
        <v>6</v>
      </c>
      <c r="T1441" s="967">
        <v>1</v>
      </c>
    </row>
    <row r="1442" spans="1:20" outlineLevel="4">
      <c r="A1442" s="981" t="s">
        <v>969</v>
      </c>
      <c r="B1442" s="981"/>
      <c r="C1442" s="981">
        <v>178</v>
      </c>
      <c r="D1442" s="982">
        <v>46131</v>
      </c>
      <c r="E1442" s="982">
        <v>46343</v>
      </c>
      <c r="F1442" s="982">
        <v>46131</v>
      </c>
      <c r="G1442" s="982"/>
      <c r="H1442" s="983">
        <v>728545.73</v>
      </c>
      <c r="I1442" s="983">
        <v>687924.15</v>
      </c>
      <c r="J1442" s="983">
        <v>781940.4</v>
      </c>
      <c r="K1442" s="984">
        <v>0.93169999999999997</v>
      </c>
      <c r="L1442" s="984">
        <v>0.87980000000000003</v>
      </c>
      <c r="M1442" s="981">
        <v>864</v>
      </c>
      <c r="N1442" s="981">
        <v>709</v>
      </c>
      <c r="O1442" s="981">
        <v>713</v>
      </c>
      <c r="P1442" s="983"/>
      <c r="Q1442" s="981">
        <v>14</v>
      </c>
      <c r="R1442" s="981">
        <v>7</v>
      </c>
      <c r="S1442" s="981">
        <v>6</v>
      </c>
      <c r="T1442" s="981">
        <v>1</v>
      </c>
    </row>
    <row r="1443" spans="1:20" outlineLevel="5">
      <c r="A1443" s="936" t="s">
        <v>1654</v>
      </c>
      <c r="B1443" s="936" t="s">
        <v>971</v>
      </c>
      <c r="C1443" s="936">
        <v>16</v>
      </c>
      <c r="D1443" s="937">
        <v>46131</v>
      </c>
      <c r="E1443" s="937">
        <v>46148</v>
      </c>
      <c r="F1443" s="937">
        <v>46131</v>
      </c>
      <c r="G1443" s="937">
        <v>46148</v>
      </c>
      <c r="H1443" s="938">
        <v>23667</v>
      </c>
      <c r="I1443" s="938">
        <v>23667</v>
      </c>
      <c r="J1443" s="938">
        <v>23667</v>
      </c>
      <c r="K1443" s="939">
        <v>1</v>
      </c>
      <c r="L1443" s="939">
        <v>1</v>
      </c>
      <c r="M1443" s="936">
        <v>96</v>
      </c>
      <c r="N1443" s="936">
        <v>96</v>
      </c>
      <c r="O1443" s="936">
        <v>96</v>
      </c>
      <c r="P1443" s="938" t="s">
        <v>364</v>
      </c>
      <c r="Q1443" s="936">
        <v>1</v>
      </c>
      <c r="R1443" s="936">
        <v>1</v>
      </c>
      <c r="S1443" s="936">
        <v>0</v>
      </c>
      <c r="T1443" s="936">
        <v>0</v>
      </c>
    </row>
    <row r="1444" spans="1:20" outlineLevel="5">
      <c r="A1444" s="936" t="s">
        <v>1658</v>
      </c>
      <c r="B1444" s="936" t="s">
        <v>979</v>
      </c>
      <c r="C1444" s="936">
        <v>12</v>
      </c>
      <c r="D1444" s="937">
        <v>46135</v>
      </c>
      <c r="E1444" s="937">
        <v>46148</v>
      </c>
      <c r="F1444" s="937">
        <v>46135</v>
      </c>
      <c r="G1444" s="937">
        <v>46148</v>
      </c>
      <c r="H1444" s="938">
        <v>23667</v>
      </c>
      <c r="I1444" s="938">
        <v>23667</v>
      </c>
      <c r="J1444" s="938">
        <v>23667</v>
      </c>
      <c r="K1444" s="939">
        <v>1</v>
      </c>
      <c r="L1444" s="939">
        <v>1</v>
      </c>
      <c r="M1444" s="936">
        <v>96</v>
      </c>
      <c r="N1444" s="936">
        <v>96</v>
      </c>
      <c r="O1444" s="936">
        <v>96</v>
      </c>
      <c r="P1444" s="938" t="s">
        <v>364</v>
      </c>
      <c r="Q1444" s="936">
        <v>1</v>
      </c>
      <c r="R1444" s="936">
        <v>1</v>
      </c>
      <c r="S1444" s="936">
        <v>0</v>
      </c>
      <c r="T1444" s="936">
        <v>0</v>
      </c>
    </row>
    <row r="1445" spans="1:20" outlineLevel="5">
      <c r="A1445" s="936" t="s">
        <v>1659</v>
      </c>
      <c r="B1445" s="936" t="s">
        <v>981</v>
      </c>
      <c r="C1445" s="936">
        <v>33</v>
      </c>
      <c r="D1445" s="937">
        <v>46148</v>
      </c>
      <c r="E1445" s="937">
        <v>46190</v>
      </c>
      <c r="F1445" s="937">
        <v>46148</v>
      </c>
      <c r="G1445" s="937">
        <v>46190</v>
      </c>
      <c r="H1445" s="938">
        <v>23667</v>
      </c>
      <c r="I1445" s="938">
        <v>23667</v>
      </c>
      <c r="J1445" s="938">
        <v>23667</v>
      </c>
      <c r="K1445" s="939">
        <v>1</v>
      </c>
      <c r="L1445" s="939">
        <v>1</v>
      </c>
      <c r="M1445" s="938">
        <v>96</v>
      </c>
      <c r="N1445" s="936">
        <v>96</v>
      </c>
      <c r="O1445" s="936">
        <v>96</v>
      </c>
      <c r="P1445" s="938" t="s">
        <v>364</v>
      </c>
      <c r="Q1445" s="936">
        <v>1</v>
      </c>
      <c r="R1445" s="936">
        <v>1</v>
      </c>
      <c r="S1445" s="936">
        <v>0</v>
      </c>
      <c r="T1445" s="936">
        <v>0</v>
      </c>
    </row>
    <row r="1446" spans="1:20" outlineLevel="5">
      <c r="A1446" s="936" t="s">
        <v>1663</v>
      </c>
      <c r="B1446" s="936" t="s">
        <v>3346</v>
      </c>
      <c r="C1446" s="936">
        <v>33</v>
      </c>
      <c r="D1446" s="937">
        <v>46155</v>
      </c>
      <c r="E1446" s="937">
        <v>46197</v>
      </c>
      <c r="F1446" s="937">
        <v>46155</v>
      </c>
      <c r="G1446" s="937">
        <v>46197</v>
      </c>
      <c r="H1446" s="938">
        <v>7100.1</v>
      </c>
      <c r="I1446" s="938">
        <v>7100.1</v>
      </c>
      <c r="J1446" s="938">
        <v>7100.1</v>
      </c>
      <c r="K1446" s="939">
        <v>1</v>
      </c>
      <c r="L1446" s="939">
        <v>1</v>
      </c>
      <c r="M1446" s="938">
        <v>25</v>
      </c>
      <c r="N1446" s="936">
        <v>25</v>
      </c>
      <c r="O1446" s="936">
        <v>25</v>
      </c>
      <c r="P1446" s="938" t="s">
        <v>364</v>
      </c>
      <c r="Q1446" s="936">
        <v>1</v>
      </c>
      <c r="R1446" s="936">
        <v>1</v>
      </c>
      <c r="S1446" s="936">
        <v>0</v>
      </c>
      <c r="T1446" s="936">
        <v>0</v>
      </c>
    </row>
    <row r="1447" spans="1:20" outlineLevel="5">
      <c r="A1447" s="936" t="s">
        <v>1660</v>
      </c>
      <c r="B1447" s="936" t="s">
        <v>3207</v>
      </c>
      <c r="C1447" s="936">
        <v>7</v>
      </c>
      <c r="D1447" s="937">
        <v>46190</v>
      </c>
      <c r="E1447" s="937">
        <v>46197</v>
      </c>
      <c r="F1447" s="937">
        <v>46190</v>
      </c>
      <c r="G1447" s="937">
        <v>46197</v>
      </c>
      <c r="H1447" s="938">
        <v>147420</v>
      </c>
      <c r="I1447" s="938">
        <v>147420</v>
      </c>
      <c r="J1447" s="938">
        <v>147420</v>
      </c>
      <c r="K1447" s="939">
        <v>1</v>
      </c>
      <c r="L1447" s="939">
        <v>1</v>
      </c>
      <c r="M1447" s="938">
        <v>19</v>
      </c>
      <c r="N1447" s="936">
        <v>19</v>
      </c>
      <c r="O1447" s="936">
        <v>19</v>
      </c>
      <c r="P1447" s="938" t="s">
        <v>364</v>
      </c>
      <c r="Q1447" s="936">
        <v>1</v>
      </c>
      <c r="R1447" s="936">
        <v>1</v>
      </c>
      <c r="S1447" s="936">
        <v>0</v>
      </c>
      <c r="T1447" s="936">
        <v>0</v>
      </c>
    </row>
    <row r="1448" spans="1:20" outlineLevel="5">
      <c r="A1448" s="936" t="s">
        <v>1664</v>
      </c>
      <c r="B1448" s="936" t="s">
        <v>991</v>
      </c>
      <c r="C1448" s="936">
        <v>15</v>
      </c>
      <c r="D1448" s="937">
        <v>46198</v>
      </c>
      <c r="E1448" s="937">
        <v>46215</v>
      </c>
      <c r="F1448" s="937">
        <v>46215</v>
      </c>
      <c r="G1448" s="937">
        <v>46248</v>
      </c>
      <c r="H1448" s="938">
        <v>23667</v>
      </c>
      <c r="I1448" s="938">
        <v>23667</v>
      </c>
      <c r="J1448" s="938">
        <v>23667</v>
      </c>
      <c r="K1448" s="939">
        <v>1</v>
      </c>
      <c r="L1448" s="939">
        <v>1</v>
      </c>
      <c r="M1448" s="938">
        <v>76</v>
      </c>
      <c r="N1448" s="936">
        <v>76</v>
      </c>
      <c r="O1448" s="936">
        <v>76</v>
      </c>
      <c r="P1448" s="938" t="s">
        <v>364</v>
      </c>
      <c r="Q1448" s="936">
        <v>1</v>
      </c>
      <c r="R1448" s="936">
        <v>1</v>
      </c>
      <c r="S1448" s="936">
        <v>0</v>
      </c>
      <c r="T1448" s="936">
        <v>0</v>
      </c>
    </row>
    <row r="1449" spans="1:20" outlineLevel="5">
      <c r="A1449" s="936" t="s">
        <v>3347</v>
      </c>
      <c r="B1449" s="936" t="s">
        <v>3348</v>
      </c>
      <c r="C1449" s="936">
        <v>14</v>
      </c>
      <c r="D1449" s="937">
        <v>46216</v>
      </c>
      <c r="E1449" s="937">
        <v>46231</v>
      </c>
      <c r="F1449" s="937">
        <v>46233</v>
      </c>
      <c r="G1449" s="937">
        <v>46248</v>
      </c>
      <c r="H1449" s="938">
        <v>16566.900000000001</v>
      </c>
      <c r="I1449" s="938">
        <v>16566.900000000001</v>
      </c>
      <c r="J1449" s="938">
        <v>16566.900000000001</v>
      </c>
      <c r="K1449" s="939">
        <v>1</v>
      </c>
      <c r="L1449" s="939">
        <v>1</v>
      </c>
      <c r="M1449" s="938">
        <v>59</v>
      </c>
      <c r="N1449" s="936">
        <v>59</v>
      </c>
      <c r="O1449" s="936">
        <v>59</v>
      </c>
      <c r="P1449" s="938" t="s">
        <v>364</v>
      </c>
      <c r="Q1449" s="936">
        <v>1</v>
      </c>
      <c r="R1449" s="936">
        <v>1</v>
      </c>
      <c r="S1449" s="936">
        <v>0</v>
      </c>
      <c r="T1449" s="936">
        <v>0</v>
      </c>
    </row>
    <row r="1450" spans="1:20" outlineLevel="5">
      <c r="A1450" s="936" t="s">
        <v>1661</v>
      </c>
      <c r="B1450" s="936" t="s">
        <v>985</v>
      </c>
      <c r="C1450" s="936">
        <v>17</v>
      </c>
      <c r="D1450" s="937">
        <v>46232</v>
      </c>
      <c r="E1450" s="937">
        <v>46251</v>
      </c>
      <c r="F1450" s="937">
        <v>46254</v>
      </c>
      <c r="G1450" s="937"/>
      <c r="H1450" s="938">
        <v>35500.5</v>
      </c>
      <c r="I1450" s="938">
        <v>28400.400000000001</v>
      </c>
      <c r="J1450" s="938">
        <v>35500.5</v>
      </c>
      <c r="K1450" s="939">
        <v>1</v>
      </c>
      <c r="L1450" s="939">
        <v>0.8</v>
      </c>
      <c r="M1450" s="938">
        <v>100</v>
      </c>
      <c r="N1450" s="936">
        <v>100</v>
      </c>
      <c r="O1450" s="936">
        <v>80</v>
      </c>
      <c r="P1450" s="938" t="s">
        <v>364</v>
      </c>
      <c r="Q1450" s="936">
        <v>1</v>
      </c>
      <c r="R1450" s="936">
        <v>0</v>
      </c>
      <c r="S1450" s="936">
        <v>1</v>
      </c>
      <c r="T1450" s="936">
        <v>0</v>
      </c>
    </row>
    <row r="1451" spans="1:20" outlineLevel="5">
      <c r="A1451" s="936" t="s">
        <v>1657</v>
      </c>
      <c r="B1451" s="936" t="s">
        <v>977</v>
      </c>
      <c r="C1451" s="936">
        <v>13</v>
      </c>
      <c r="D1451" s="937">
        <v>46252</v>
      </c>
      <c r="E1451" s="937">
        <v>46266</v>
      </c>
      <c r="F1451" s="937">
        <v>46261</v>
      </c>
      <c r="G1451" s="937"/>
      <c r="H1451" s="938">
        <v>48720</v>
      </c>
      <c r="I1451" s="938">
        <v>36540</v>
      </c>
      <c r="J1451" s="938">
        <v>48720</v>
      </c>
      <c r="K1451" s="939">
        <v>1</v>
      </c>
      <c r="L1451" s="939">
        <v>0.75</v>
      </c>
      <c r="M1451" s="938">
        <v>32</v>
      </c>
      <c r="N1451" s="936">
        <v>32</v>
      </c>
      <c r="O1451" s="936">
        <v>24</v>
      </c>
      <c r="P1451" s="938" t="s">
        <v>364</v>
      </c>
      <c r="Q1451" s="936">
        <v>1</v>
      </c>
      <c r="R1451" s="936">
        <v>0</v>
      </c>
      <c r="S1451" s="936">
        <v>1</v>
      </c>
      <c r="T1451" s="936">
        <v>0</v>
      </c>
    </row>
    <row r="1452" spans="1:20" outlineLevel="5">
      <c r="A1452" s="936" t="s">
        <v>1665</v>
      </c>
      <c r="B1452" s="936" t="s">
        <v>993</v>
      </c>
      <c r="C1452" s="936">
        <v>12</v>
      </c>
      <c r="D1452" s="937">
        <v>46267</v>
      </c>
      <c r="E1452" s="937">
        <v>46280</v>
      </c>
      <c r="F1452" s="937">
        <v>46248</v>
      </c>
      <c r="G1452" s="937"/>
      <c r="H1452" s="937">
        <v>23667</v>
      </c>
      <c r="I1452" s="938">
        <v>18933.599999999999</v>
      </c>
      <c r="J1452" s="938">
        <v>23667</v>
      </c>
      <c r="K1452" s="939">
        <v>1</v>
      </c>
      <c r="L1452" s="939">
        <v>0.8</v>
      </c>
      <c r="M1452" s="938">
        <v>48</v>
      </c>
      <c r="N1452" s="936">
        <v>48</v>
      </c>
      <c r="O1452" s="936">
        <v>38</v>
      </c>
      <c r="P1452" s="938" t="s">
        <v>364</v>
      </c>
      <c r="Q1452" s="936">
        <v>1</v>
      </c>
      <c r="R1452" s="936">
        <v>0</v>
      </c>
      <c r="S1452" s="936">
        <v>1</v>
      </c>
      <c r="T1452" s="936">
        <v>0</v>
      </c>
    </row>
    <row r="1453" spans="1:20" outlineLevel="5">
      <c r="A1453" s="936" t="s">
        <v>3345</v>
      </c>
      <c r="B1453" s="936" t="s">
        <v>3209</v>
      </c>
      <c r="C1453" s="936">
        <v>15</v>
      </c>
      <c r="D1453" s="937">
        <v>46281</v>
      </c>
      <c r="E1453" s="937">
        <v>46299</v>
      </c>
      <c r="F1453" s="937">
        <v>46240</v>
      </c>
      <c r="G1453" s="937"/>
      <c r="H1453" s="938">
        <v>343980</v>
      </c>
      <c r="I1453" s="938">
        <v>309582</v>
      </c>
      <c r="J1453" s="938">
        <v>343980</v>
      </c>
      <c r="K1453" s="940">
        <v>1</v>
      </c>
      <c r="L1453" s="939">
        <v>0.9</v>
      </c>
      <c r="M1453" s="938">
        <v>45</v>
      </c>
      <c r="N1453" s="936">
        <v>45</v>
      </c>
      <c r="O1453" s="936">
        <v>40</v>
      </c>
      <c r="P1453" s="938" t="s">
        <v>364</v>
      </c>
      <c r="Q1453" s="936">
        <v>1</v>
      </c>
      <c r="R1453" s="936">
        <v>0</v>
      </c>
      <c r="S1453" s="936">
        <v>1</v>
      </c>
      <c r="T1453" s="936">
        <v>0</v>
      </c>
    </row>
    <row r="1454" spans="1:20" outlineLevel="5">
      <c r="A1454" s="936" t="s">
        <v>1662</v>
      </c>
      <c r="B1454" s="936" t="s">
        <v>987</v>
      </c>
      <c r="C1454" s="936">
        <v>13</v>
      </c>
      <c r="D1454" s="937">
        <v>46300</v>
      </c>
      <c r="E1454" s="937">
        <v>46314</v>
      </c>
      <c r="F1454" s="937">
        <v>46254</v>
      </c>
      <c r="G1454" s="937"/>
      <c r="H1454" s="938">
        <v>10923.23</v>
      </c>
      <c r="I1454" s="936">
        <v>24850.35</v>
      </c>
      <c r="J1454" s="938">
        <v>35500.5</v>
      </c>
      <c r="K1454" s="939">
        <v>0.30769999999999997</v>
      </c>
      <c r="L1454" s="939">
        <v>0.7</v>
      </c>
      <c r="M1454" s="938">
        <v>56</v>
      </c>
      <c r="N1454" s="936">
        <v>17</v>
      </c>
      <c r="O1454" s="936">
        <v>39</v>
      </c>
      <c r="P1454" s="938" t="s">
        <v>364</v>
      </c>
      <c r="Q1454" s="936">
        <v>1</v>
      </c>
      <c r="R1454" s="936">
        <v>0</v>
      </c>
      <c r="S1454" s="936">
        <v>1</v>
      </c>
      <c r="T1454" s="936">
        <v>0</v>
      </c>
    </row>
    <row r="1455" spans="1:20" outlineLevel="5">
      <c r="A1455" s="1000" t="s">
        <v>1656</v>
      </c>
      <c r="B1455" s="1000" t="s">
        <v>975</v>
      </c>
      <c r="C1455" s="1000">
        <v>15</v>
      </c>
      <c r="D1455" s="1001">
        <v>46315</v>
      </c>
      <c r="E1455" s="1001">
        <v>46331</v>
      </c>
      <c r="F1455" s="1001">
        <v>46261</v>
      </c>
      <c r="G1455" s="1001"/>
      <c r="H1455" s="1002">
        <v>0</v>
      </c>
      <c r="I1455" s="1002">
        <v>3862.8</v>
      </c>
      <c r="J1455" s="1002">
        <v>5150.3999999999996</v>
      </c>
      <c r="K1455" s="1003">
        <v>0</v>
      </c>
      <c r="L1455" s="1003">
        <v>0.75</v>
      </c>
      <c r="M1455" s="1002">
        <v>32</v>
      </c>
      <c r="N1455" s="1000">
        <v>0</v>
      </c>
      <c r="O1455" s="1000">
        <v>24</v>
      </c>
      <c r="P1455" s="1002" t="s">
        <v>364</v>
      </c>
      <c r="Q1455" s="1000">
        <v>1</v>
      </c>
      <c r="R1455" s="1000">
        <v>0</v>
      </c>
      <c r="S1455" s="1000">
        <v>1</v>
      </c>
      <c r="T1455" s="1000">
        <v>0</v>
      </c>
    </row>
    <row r="1456" spans="1:20" outlineLevel="5">
      <c r="A1456" s="1000" t="s">
        <v>1655</v>
      </c>
      <c r="B1456" s="1000" t="s">
        <v>973</v>
      </c>
      <c r="C1456" s="1000">
        <v>10</v>
      </c>
      <c r="D1456" s="1001">
        <v>46333</v>
      </c>
      <c r="E1456" s="1001">
        <v>46343</v>
      </c>
      <c r="F1456" s="1001"/>
      <c r="G1456" s="1001"/>
      <c r="H1456" s="1002">
        <v>0</v>
      </c>
      <c r="I1456" s="1002">
        <v>0</v>
      </c>
      <c r="J1456" s="1002">
        <v>23667</v>
      </c>
      <c r="K1456" s="1004">
        <v>0</v>
      </c>
      <c r="L1456" s="1004">
        <v>0</v>
      </c>
      <c r="M1456" s="1002">
        <v>84</v>
      </c>
      <c r="N1456" s="1000">
        <v>0</v>
      </c>
      <c r="O1456" s="1000">
        <v>0</v>
      </c>
      <c r="P1456" s="1002" t="s">
        <v>364</v>
      </c>
      <c r="Q1456" s="1000">
        <v>1</v>
      </c>
      <c r="R1456" s="1000">
        <v>0</v>
      </c>
      <c r="S1456" s="1000">
        <v>0</v>
      </c>
      <c r="T1456" s="1000">
        <v>1</v>
      </c>
    </row>
    <row r="1457" spans="1:20" outlineLevel="3">
      <c r="A1457" s="967" t="s">
        <v>1022</v>
      </c>
      <c r="B1457" s="967"/>
      <c r="C1457" s="967">
        <v>188</v>
      </c>
      <c r="D1457" s="968">
        <v>46128</v>
      </c>
      <c r="E1457" s="968">
        <v>46352</v>
      </c>
      <c r="F1457" s="968">
        <v>46128</v>
      </c>
      <c r="G1457" s="968"/>
      <c r="H1457" s="969">
        <v>1061769.1200000001</v>
      </c>
      <c r="I1457" s="969">
        <v>716076.06</v>
      </c>
      <c r="J1457" s="969">
        <v>1224114.42</v>
      </c>
      <c r="K1457" s="971">
        <v>0.86739999999999995</v>
      </c>
      <c r="L1457" s="971">
        <v>0.58499999999999996</v>
      </c>
      <c r="M1457" s="969">
        <v>1996</v>
      </c>
      <c r="N1457" s="967">
        <v>1568</v>
      </c>
      <c r="O1457" s="967">
        <v>888</v>
      </c>
      <c r="P1457" s="969"/>
      <c r="Q1457" s="967">
        <v>47</v>
      </c>
      <c r="R1457" s="967">
        <v>11</v>
      </c>
      <c r="S1457" s="967">
        <v>10</v>
      </c>
      <c r="T1457" s="967">
        <v>26</v>
      </c>
    </row>
    <row r="1458" spans="1:20" outlineLevel="4">
      <c r="A1458" s="981" t="s">
        <v>1023</v>
      </c>
      <c r="B1458" s="981"/>
      <c r="C1458" s="981">
        <v>101</v>
      </c>
      <c r="D1458" s="982">
        <v>46128</v>
      </c>
      <c r="E1458" s="982">
        <v>46250</v>
      </c>
      <c r="F1458" s="982">
        <v>46128</v>
      </c>
      <c r="G1458" s="982"/>
      <c r="H1458" s="983">
        <v>65818.8</v>
      </c>
      <c r="I1458" s="983">
        <v>48705.91</v>
      </c>
      <c r="J1458" s="983">
        <v>65818.8</v>
      </c>
      <c r="K1458" s="984">
        <v>1</v>
      </c>
      <c r="L1458" s="984">
        <v>0.74</v>
      </c>
      <c r="M1458" s="983">
        <v>336</v>
      </c>
      <c r="N1458" s="981">
        <v>336</v>
      </c>
      <c r="O1458" s="981">
        <v>249</v>
      </c>
      <c r="P1458" s="983"/>
      <c r="Q1458" s="981">
        <v>5</v>
      </c>
      <c r="R1458" s="981">
        <v>2</v>
      </c>
      <c r="S1458" s="981">
        <v>2</v>
      </c>
      <c r="T1458" s="981">
        <v>1</v>
      </c>
    </row>
    <row r="1459" spans="1:20" outlineLevel="5">
      <c r="A1459" s="936" t="s">
        <v>1666</v>
      </c>
      <c r="B1459" s="936" t="s">
        <v>1025</v>
      </c>
      <c r="C1459" s="936">
        <v>3</v>
      </c>
      <c r="D1459" s="937">
        <v>46128</v>
      </c>
      <c r="E1459" s="937">
        <v>46131</v>
      </c>
      <c r="F1459" s="937">
        <v>46128</v>
      </c>
      <c r="G1459" s="937">
        <v>46131</v>
      </c>
      <c r="H1459" s="938">
        <v>13163.76</v>
      </c>
      <c r="I1459" s="938">
        <v>13163.76</v>
      </c>
      <c r="J1459" s="938">
        <v>13163.76</v>
      </c>
      <c r="K1459" s="939">
        <v>1</v>
      </c>
      <c r="L1459" s="939">
        <v>1</v>
      </c>
      <c r="M1459" s="936">
        <v>92</v>
      </c>
      <c r="N1459" s="936">
        <v>92</v>
      </c>
      <c r="O1459" s="936">
        <v>92</v>
      </c>
      <c r="P1459" s="938" t="s">
        <v>364</v>
      </c>
      <c r="Q1459" s="936">
        <v>1</v>
      </c>
      <c r="R1459" s="936">
        <v>1</v>
      </c>
      <c r="S1459" s="936">
        <v>0</v>
      </c>
      <c r="T1459" s="936">
        <v>0</v>
      </c>
    </row>
    <row r="1460" spans="1:20" outlineLevel="5">
      <c r="A1460" s="936" t="s">
        <v>1667</v>
      </c>
      <c r="B1460" s="936" t="s">
        <v>1027</v>
      </c>
      <c r="C1460" s="936">
        <v>9</v>
      </c>
      <c r="D1460" s="937">
        <v>46216</v>
      </c>
      <c r="E1460" s="937">
        <v>46225</v>
      </c>
      <c r="F1460" s="937">
        <v>46247</v>
      </c>
      <c r="G1460" s="937">
        <v>46254</v>
      </c>
      <c r="H1460" s="938">
        <v>13163.76</v>
      </c>
      <c r="I1460" s="937">
        <v>13163.76</v>
      </c>
      <c r="J1460" s="938">
        <v>13163.76</v>
      </c>
      <c r="K1460" s="939">
        <v>1</v>
      </c>
      <c r="L1460" s="939">
        <v>1</v>
      </c>
      <c r="M1460" s="936">
        <v>68</v>
      </c>
      <c r="N1460" s="936">
        <v>68</v>
      </c>
      <c r="O1460" s="936">
        <v>68</v>
      </c>
      <c r="P1460" s="938" t="s">
        <v>364</v>
      </c>
      <c r="Q1460" s="936">
        <v>1</v>
      </c>
      <c r="R1460" s="936">
        <v>1</v>
      </c>
      <c r="S1460" s="936">
        <v>0</v>
      </c>
      <c r="T1460" s="936">
        <v>0</v>
      </c>
    </row>
    <row r="1461" spans="1:20" outlineLevel="5">
      <c r="A1461" s="936" t="s">
        <v>1668</v>
      </c>
      <c r="B1461" s="936" t="s">
        <v>1029</v>
      </c>
      <c r="C1461" s="936">
        <v>9</v>
      </c>
      <c r="D1461" s="937">
        <v>46226</v>
      </c>
      <c r="E1461" s="937">
        <v>46236</v>
      </c>
      <c r="F1461" s="937">
        <v>46261</v>
      </c>
      <c r="G1461" s="937"/>
      <c r="H1461" s="938">
        <v>13163.76</v>
      </c>
      <c r="I1461" s="937">
        <v>11847.38</v>
      </c>
      <c r="J1461" s="938">
        <v>13163.76</v>
      </c>
      <c r="K1461" s="939">
        <v>1</v>
      </c>
      <c r="L1461" s="939">
        <v>0.9</v>
      </c>
      <c r="M1461" s="936">
        <v>56</v>
      </c>
      <c r="N1461" s="936">
        <v>56</v>
      </c>
      <c r="O1461" s="936">
        <v>50</v>
      </c>
      <c r="P1461" s="938" t="s">
        <v>367</v>
      </c>
      <c r="Q1461" s="936">
        <v>1</v>
      </c>
      <c r="R1461" s="936">
        <v>0</v>
      </c>
      <c r="S1461" s="936">
        <v>1</v>
      </c>
      <c r="T1461" s="936">
        <v>0</v>
      </c>
    </row>
    <row r="1462" spans="1:20" outlineLevel="5">
      <c r="A1462" s="1000" t="s">
        <v>1669</v>
      </c>
      <c r="B1462" s="1000" t="s">
        <v>1031</v>
      </c>
      <c r="C1462" s="1000">
        <v>8</v>
      </c>
      <c r="D1462" s="1001">
        <v>46237</v>
      </c>
      <c r="E1462" s="1001">
        <v>46245</v>
      </c>
      <c r="F1462" s="1001">
        <v>46292</v>
      </c>
      <c r="G1462" s="1001"/>
      <c r="H1462" s="1002">
        <v>13163.76</v>
      </c>
      <c r="I1462" s="1002">
        <v>10531.01</v>
      </c>
      <c r="J1462" s="1002">
        <v>13163.76</v>
      </c>
      <c r="K1462" s="1003">
        <v>1</v>
      </c>
      <c r="L1462" s="1003">
        <v>0.8</v>
      </c>
      <c r="M1462" s="1002">
        <v>48</v>
      </c>
      <c r="N1462" s="1000">
        <v>48</v>
      </c>
      <c r="O1462" s="1000">
        <v>38</v>
      </c>
      <c r="P1462" s="1002" t="s">
        <v>367</v>
      </c>
      <c r="Q1462" s="1000">
        <v>1</v>
      </c>
      <c r="R1462" s="1000">
        <v>0</v>
      </c>
      <c r="S1462" s="1000">
        <v>1</v>
      </c>
      <c r="T1462" s="1000">
        <v>0</v>
      </c>
    </row>
    <row r="1463" spans="1:20" outlineLevel="5">
      <c r="A1463" s="1000" t="s">
        <v>1670</v>
      </c>
      <c r="B1463" s="1000" t="s">
        <v>1033</v>
      </c>
      <c r="C1463" s="1000">
        <v>4</v>
      </c>
      <c r="D1463" s="1001">
        <v>46246</v>
      </c>
      <c r="E1463" s="1001">
        <v>46250</v>
      </c>
      <c r="F1463" s="1001"/>
      <c r="G1463" s="1001"/>
      <c r="H1463" s="1002">
        <v>13163.76</v>
      </c>
      <c r="I1463" s="1002">
        <v>0</v>
      </c>
      <c r="J1463" s="1002">
        <v>13163.76</v>
      </c>
      <c r="K1463" s="1003">
        <v>1</v>
      </c>
      <c r="L1463" s="1003">
        <v>0</v>
      </c>
      <c r="M1463" s="1002">
        <v>72</v>
      </c>
      <c r="N1463" s="1000">
        <v>72</v>
      </c>
      <c r="O1463" s="1000">
        <v>0</v>
      </c>
      <c r="P1463" s="1002" t="s">
        <v>367</v>
      </c>
      <c r="Q1463" s="1000">
        <v>1</v>
      </c>
      <c r="R1463" s="1000">
        <v>0</v>
      </c>
      <c r="S1463" s="1000">
        <v>0</v>
      </c>
      <c r="T1463" s="1000">
        <v>1</v>
      </c>
    </row>
    <row r="1464" spans="1:20" outlineLevel="4">
      <c r="A1464" s="976" t="s">
        <v>1034</v>
      </c>
      <c r="B1464" s="976"/>
      <c r="C1464" s="976">
        <v>71</v>
      </c>
      <c r="D1464" s="977">
        <v>46154</v>
      </c>
      <c r="E1464" s="977">
        <v>46240</v>
      </c>
      <c r="F1464" s="977">
        <v>46154</v>
      </c>
      <c r="G1464" s="977"/>
      <c r="H1464" s="978">
        <v>421027.74</v>
      </c>
      <c r="I1464" s="978">
        <v>237097.86</v>
      </c>
      <c r="J1464" s="978">
        <v>421027.74</v>
      </c>
      <c r="K1464" s="979">
        <v>1</v>
      </c>
      <c r="L1464" s="979">
        <v>0.56310000000000004</v>
      </c>
      <c r="M1464" s="978">
        <v>476</v>
      </c>
      <c r="N1464" s="976">
        <v>476</v>
      </c>
      <c r="O1464" s="976">
        <v>255</v>
      </c>
      <c r="P1464" s="978"/>
      <c r="Q1464" s="976">
        <v>13</v>
      </c>
      <c r="R1464" s="976">
        <v>3</v>
      </c>
      <c r="S1464" s="976">
        <v>4</v>
      </c>
      <c r="T1464" s="976">
        <v>6</v>
      </c>
    </row>
    <row r="1465" spans="1:20" outlineLevel="5">
      <c r="A1465" s="986" t="s">
        <v>1035</v>
      </c>
      <c r="B1465" s="986"/>
      <c r="C1465" s="986">
        <v>69</v>
      </c>
      <c r="D1465" s="987">
        <v>46154</v>
      </c>
      <c r="E1465" s="987">
        <v>46238</v>
      </c>
      <c r="F1465" s="987">
        <v>46154</v>
      </c>
      <c r="G1465" s="987"/>
      <c r="H1465" s="988">
        <v>27252</v>
      </c>
      <c r="I1465" s="988">
        <v>9133.2000000000007</v>
      </c>
      <c r="J1465" s="988">
        <v>27252</v>
      </c>
      <c r="K1465" s="989">
        <v>1</v>
      </c>
      <c r="L1465" s="989">
        <v>0.33510000000000001</v>
      </c>
      <c r="M1465" s="988">
        <v>300</v>
      </c>
      <c r="N1465" s="986">
        <v>300</v>
      </c>
      <c r="O1465" s="986">
        <v>160</v>
      </c>
      <c r="P1465" s="988"/>
      <c r="Q1465" s="986">
        <v>8</v>
      </c>
      <c r="R1465" s="986">
        <v>2</v>
      </c>
      <c r="S1465" s="986">
        <v>2</v>
      </c>
      <c r="T1465" s="986">
        <v>4</v>
      </c>
    </row>
    <row r="1466" spans="1:20" outlineLevel="6">
      <c r="A1466" s="936" t="s">
        <v>1671</v>
      </c>
      <c r="B1466" s="936" t="s">
        <v>1037</v>
      </c>
      <c r="C1466" s="936">
        <v>2</v>
      </c>
      <c r="D1466" s="937">
        <v>46154</v>
      </c>
      <c r="E1466" s="937">
        <v>46155</v>
      </c>
      <c r="F1466" s="937">
        <v>46154</v>
      </c>
      <c r="G1466" s="937">
        <v>46155</v>
      </c>
      <c r="H1466" s="938">
        <v>3096</v>
      </c>
      <c r="I1466" s="938">
        <v>3096</v>
      </c>
      <c r="J1466" s="938">
        <v>3096</v>
      </c>
      <c r="K1466" s="939">
        <v>1</v>
      </c>
      <c r="L1466" s="939">
        <v>1</v>
      </c>
      <c r="M1466" s="936">
        <v>92</v>
      </c>
      <c r="N1466" s="936">
        <v>92</v>
      </c>
      <c r="O1466" s="936">
        <v>92</v>
      </c>
      <c r="P1466" s="938" t="s">
        <v>364</v>
      </c>
      <c r="Q1466" s="936">
        <v>1</v>
      </c>
      <c r="R1466" s="936">
        <v>1</v>
      </c>
      <c r="S1466" s="936">
        <v>0</v>
      </c>
      <c r="T1466" s="936">
        <v>0</v>
      </c>
    </row>
    <row r="1467" spans="1:20" outlineLevel="6">
      <c r="A1467" s="936" t="s">
        <v>1672</v>
      </c>
      <c r="B1467" s="936" t="s">
        <v>3222</v>
      </c>
      <c r="C1467" s="936">
        <v>27</v>
      </c>
      <c r="D1467" s="937">
        <v>46162</v>
      </c>
      <c r="E1467" s="937">
        <v>46197</v>
      </c>
      <c r="F1467" s="937">
        <v>46162</v>
      </c>
      <c r="G1467" s="937">
        <v>46197</v>
      </c>
      <c r="H1467" s="938">
        <v>1032</v>
      </c>
      <c r="I1467" s="938">
        <v>1032</v>
      </c>
      <c r="J1467" s="938">
        <v>1032</v>
      </c>
      <c r="K1467" s="939">
        <v>1</v>
      </c>
      <c r="L1467" s="939">
        <v>1</v>
      </c>
      <c r="M1467" s="936">
        <v>16</v>
      </c>
      <c r="N1467" s="936">
        <v>16</v>
      </c>
      <c r="O1467" s="936">
        <v>16</v>
      </c>
      <c r="P1467" s="938" t="s">
        <v>364</v>
      </c>
      <c r="Q1467" s="936">
        <v>1</v>
      </c>
      <c r="R1467" s="936">
        <v>1</v>
      </c>
      <c r="S1467" s="936">
        <v>0</v>
      </c>
      <c r="T1467" s="936">
        <v>0</v>
      </c>
    </row>
    <row r="1468" spans="1:20" outlineLevel="6">
      <c r="A1468" s="936" t="s">
        <v>3349</v>
      </c>
      <c r="B1468" s="936" t="s">
        <v>3224</v>
      </c>
      <c r="C1468" s="936">
        <v>10</v>
      </c>
      <c r="D1468" s="937">
        <v>46198</v>
      </c>
      <c r="E1468" s="937">
        <v>46209</v>
      </c>
      <c r="F1468" s="937">
        <v>46248</v>
      </c>
      <c r="G1468" s="937"/>
      <c r="H1468" s="938">
        <v>1032</v>
      </c>
      <c r="I1468" s="937">
        <v>877.2</v>
      </c>
      <c r="J1468" s="938">
        <v>1032</v>
      </c>
      <c r="K1468" s="939">
        <v>1</v>
      </c>
      <c r="L1468" s="939">
        <v>0.85</v>
      </c>
      <c r="M1468" s="936">
        <v>16</v>
      </c>
      <c r="N1468" s="936">
        <v>16</v>
      </c>
      <c r="O1468" s="936">
        <v>14</v>
      </c>
      <c r="P1468" s="938" t="s">
        <v>367</v>
      </c>
      <c r="Q1468" s="936">
        <v>1</v>
      </c>
      <c r="R1468" s="936">
        <v>0</v>
      </c>
      <c r="S1468" s="936">
        <v>1</v>
      </c>
      <c r="T1468" s="936">
        <v>0</v>
      </c>
    </row>
    <row r="1469" spans="1:20" outlineLevel="6">
      <c r="A1469" s="936" t="s">
        <v>1673</v>
      </c>
      <c r="B1469" s="936" t="s">
        <v>1040</v>
      </c>
      <c r="C1469" s="936">
        <v>5</v>
      </c>
      <c r="D1469" s="937">
        <v>46210</v>
      </c>
      <c r="E1469" s="937">
        <v>46215</v>
      </c>
      <c r="F1469" s="937">
        <v>46261</v>
      </c>
      <c r="G1469" s="937"/>
      <c r="H1469" s="938">
        <v>5160</v>
      </c>
      <c r="I1469" s="937">
        <v>4128</v>
      </c>
      <c r="J1469" s="938">
        <v>5160</v>
      </c>
      <c r="K1469" s="939">
        <v>1</v>
      </c>
      <c r="L1469" s="939">
        <v>0.8</v>
      </c>
      <c r="M1469" s="936">
        <v>48</v>
      </c>
      <c r="N1469" s="936">
        <v>48</v>
      </c>
      <c r="O1469" s="936">
        <v>38</v>
      </c>
      <c r="P1469" s="938" t="s">
        <v>367</v>
      </c>
      <c r="Q1469" s="936">
        <v>1</v>
      </c>
      <c r="R1469" s="936">
        <v>0</v>
      </c>
      <c r="S1469" s="936">
        <v>1</v>
      </c>
      <c r="T1469" s="936">
        <v>0</v>
      </c>
    </row>
    <row r="1470" spans="1:20" outlineLevel="6">
      <c r="A1470" s="936" t="s">
        <v>1674</v>
      </c>
      <c r="B1470" s="936" t="s">
        <v>1042</v>
      </c>
      <c r="C1470" s="936">
        <v>4</v>
      </c>
      <c r="D1470" s="937">
        <v>46216</v>
      </c>
      <c r="E1470" s="937">
        <v>46219</v>
      </c>
      <c r="F1470" s="936"/>
      <c r="G1470" s="937"/>
      <c r="H1470" s="938">
        <v>10740</v>
      </c>
      <c r="I1470" s="937">
        <v>0</v>
      </c>
      <c r="J1470" s="938">
        <v>10740</v>
      </c>
      <c r="K1470" s="939">
        <v>1</v>
      </c>
      <c r="L1470" s="939">
        <v>0</v>
      </c>
      <c r="M1470" s="936">
        <v>32</v>
      </c>
      <c r="N1470" s="936">
        <v>32</v>
      </c>
      <c r="O1470" s="936">
        <v>0</v>
      </c>
      <c r="P1470" s="938" t="s">
        <v>367</v>
      </c>
      <c r="Q1470" s="936">
        <v>1</v>
      </c>
      <c r="R1470" s="936">
        <v>0</v>
      </c>
      <c r="S1470" s="936">
        <v>0</v>
      </c>
      <c r="T1470" s="936">
        <v>1</v>
      </c>
    </row>
    <row r="1471" spans="1:20" outlineLevel="6">
      <c r="A1471" s="936" t="s">
        <v>1675</v>
      </c>
      <c r="B1471" s="936" t="s">
        <v>1044</v>
      </c>
      <c r="C1471" s="936">
        <v>3</v>
      </c>
      <c r="D1471" s="937">
        <v>46221</v>
      </c>
      <c r="E1471" s="937">
        <v>46223</v>
      </c>
      <c r="F1471" s="936"/>
      <c r="G1471" s="937"/>
      <c r="H1471" s="938">
        <v>2064</v>
      </c>
      <c r="I1471" s="937">
        <v>0</v>
      </c>
      <c r="J1471" s="938">
        <v>2064</v>
      </c>
      <c r="K1471" s="939">
        <v>1</v>
      </c>
      <c r="L1471" s="939">
        <v>0</v>
      </c>
      <c r="M1471" s="936">
        <v>24</v>
      </c>
      <c r="N1471" s="936">
        <v>24</v>
      </c>
      <c r="O1471" s="936">
        <v>0</v>
      </c>
      <c r="P1471" s="938" t="s">
        <v>367</v>
      </c>
      <c r="Q1471" s="936">
        <v>1</v>
      </c>
      <c r="R1471" s="936">
        <v>0</v>
      </c>
      <c r="S1471" s="936">
        <v>0</v>
      </c>
      <c r="T1471" s="936">
        <v>1</v>
      </c>
    </row>
    <row r="1472" spans="1:20" outlineLevel="6">
      <c r="A1472" s="996" t="s">
        <v>1676</v>
      </c>
      <c r="B1472" s="996" t="s">
        <v>1046</v>
      </c>
      <c r="C1472" s="996">
        <v>3</v>
      </c>
      <c r="D1472" s="997">
        <v>46224</v>
      </c>
      <c r="E1472" s="997">
        <v>46226</v>
      </c>
      <c r="F1472" s="997"/>
      <c r="G1472" s="997"/>
      <c r="H1472" s="998">
        <v>2064</v>
      </c>
      <c r="I1472" s="998">
        <v>0</v>
      </c>
      <c r="J1472" s="998">
        <v>2064</v>
      </c>
      <c r="K1472" s="1005">
        <v>1</v>
      </c>
      <c r="L1472" s="1005">
        <v>0</v>
      </c>
      <c r="M1472" s="998">
        <v>48</v>
      </c>
      <c r="N1472" s="996">
        <v>48</v>
      </c>
      <c r="O1472" s="996">
        <v>0</v>
      </c>
      <c r="P1472" s="998" t="s">
        <v>367</v>
      </c>
      <c r="Q1472" s="996">
        <v>1</v>
      </c>
      <c r="R1472" s="996">
        <v>0</v>
      </c>
      <c r="S1472" s="996">
        <v>0</v>
      </c>
      <c r="T1472" s="996">
        <v>1</v>
      </c>
    </row>
    <row r="1473" spans="1:20" outlineLevel="6">
      <c r="A1473" s="936" t="s">
        <v>1677</v>
      </c>
      <c r="B1473" s="936" t="s">
        <v>1048</v>
      </c>
      <c r="C1473" s="936">
        <v>4</v>
      </c>
      <c r="D1473" s="937">
        <v>46235</v>
      </c>
      <c r="E1473" s="937">
        <v>46238</v>
      </c>
      <c r="F1473" s="936"/>
      <c r="G1473" s="937"/>
      <c r="H1473" s="938">
        <v>2064</v>
      </c>
      <c r="I1473" s="937">
        <v>0</v>
      </c>
      <c r="J1473" s="938">
        <v>2064</v>
      </c>
      <c r="K1473" s="939">
        <v>1</v>
      </c>
      <c r="L1473" s="939">
        <v>0</v>
      </c>
      <c r="M1473" s="936">
        <v>24</v>
      </c>
      <c r="N1473" s="936">
        <v>24</v>
      </c>
      <c r="O1473" s="936">
        <v>0</v>
      </c>
      <c r="P1473" s="938" t="s">
        <v>367</v>
      </c>
      <c r="Q1473" s="936">
        <v>1</v>
      </c>
      <c r="R1473" s="936">
        <v>0</v>
      </c>
      <c r="S1473" s="936">
        <v>0</v>
      </c>
      <c r="T1473" s="936">
        <v>1</v>
      </c>
    </row>
    <row r="1474" spans="1:20" outlineLevel="5">
      <c r="A1474" s="986" t="s">
        <v>1049</v>
      </c>
      <c r="B1474" s="986"/>
      <c r="C1474" s="986">
        <v>51</v>
      </c>
      <c r="D1474" s="987">
        <v>46175</v>
      </c>
      <c r="E1474" s="987">
        <v>46233</v>
      </c>
      <c r="F1474" s="987">
        <v>46175</v>
      </c>
      <c r="G1474" s="987"/>
      <c r="H1474" s="988">
        <v>393457.8</v>
      </c>
      <c r="I1474" s="988">
        <v>227964.66</v>
      </c>
      <c r="J1474" s="988">
        <v>393457.8</v>
      </c>
      <c r="K1474" s="989">
        <v>1</v>
      </c>
      <c r="L1474" s="989">
        <v>0.57940000000000003</v>
      </c>
      <c r="M1474" s="988">
        <v>144</v>
      </c>
      <c r="N1474" s="986">
        <v>144</v>
      </c>
      <c r="O1474" s="986">
        <v>95</v>
      </c>
      <c r="P1474" s="988"/>
      <c r="Q1474" s="986">
        <v>4</v>
      </c>
      <c r="R1474" s="986">
        <v>1</v>
      </c>
      <c r="S1474" s="986">
        <v>2</v>
      </c>
      <c r="T1474" s="986">
        <v>1</v>
      </c>
    </row>
    <row r="1475" spans="1:20" outlineLevel="6">
      <c r="A1475" s="936" t="s">
        <v>1679</v>
      </c>
      <c r="B1475" s="936" t="s">
        <v>3228</v>
      </c>
      <c r="C1475" s="936">
        <v>20</v>
      </c>
      <c r="D1475" s="937">
        <v>46175</v>
      </c>
      <c r="E1475" s="937">
        <v>46197</v>
      </c>
      <c r="F1475" s="937">
        <v>46175</v>
      </c>
      <c r="G1475" s="937">
        <v>46197</v>
      </c>
      <c r="H1475" s="938">
        <v>72230.399999999994</v>
      </c>
      <c r="I1475" s="938">
        <v>72230.399999999994</v>
      </c>
      <c r="J1475" s="938">
        <v>72230.399999999994</v>
      </c>
      <c r="K1475" s="939">
        <v>1</v>
      </c>
      <c r="L1475" s="939">
        <v>1</v>
      </c>
      <c r="M1475" s="938">
        <v>32</v>
      </c>
      <c r="N1475" s="936">
        <v>32</v>
      </c>
      <c r="O1475" s="936">
        <v>32</v>
      </c>
      <c r="P1475" s="938" t="s">
        <v>364</v>
      </c>
      <c r="Q1475" s="936">
        <v>1</v>
      </c>
      <c r="R1475" s="936">
        <v>1</v>
      </c>
      <c r="S1475" s="936">
        <v>0</v>
      </c>
      <c r="T1475" s="936">
        <v>0</v>
      </c>
    </row>
    <row r="1476" spans="1:20" outlineLevel="6">
      <c r="A1476" s="936" t="s">
        <v>3350</v>
      </c>
      <c r="B1476" s="936" t="s">
        <v>3230</v>
      </c>
      <c r="C1476" s="936">
        <v>2</v>
      </c>
      <c r="D1476" s="937">
        <v>46224</v>
      </c>
      <c r="E1476" s="937">
        <v>46226</v>
      </c>
      <c r="F1476" s="937">
        <v>46248</v>
      </c>
      <c r="G1476" s="937"/>
      <c r="H1476" s="938">
        <v>108345.60000000001</v>
      </c>
      <c r="I1476" s="938">
        <v>92093.759999999995</v>
      </c>
      <c r="J1476" s="938">
        <v>108345.60000000001</v>
      </c>
      <c r="K1476" s="939">
        <v>1</v>
      </c>
      <c r="L1476" s="939">
        <v>0.85</v>
      </c>
      <c r="M1476" s="936">
        <v>48</v>
      </c>
      <c r="N1476" s="936">
        <v>48</v>
      </c>
      <c r="O1476" s="936">
        <v>41</v>
      </c>
      <c r="P1476" s="938" t="s">
        <v>367</v>
      </c>
      <c r="Q1476" s="936">
        <v>1</v>
      </c>
      <c r="R1476" s="936">
        <v>0</v>
      </c>
      <c r="S1476" s="936">
        <v>1</v>
      </c>
      <c r="T1476" s="936">
        <v>0</v>
      </c>
    </row>
    <row r="1477" spans="1:20" outlineLevel="6">
      <c r="A1477" s="996" t="s">
        <v>1680</v>
      </c>
      <c r="B1477" s="996" t="s">
        <v>1054</v>
      </c>
      <c r="C1477" s="996">
        <v>3</v>
      </c>
      <c r="D1477" s="997">
        <v>46228</v>
      </c>
      <c r="E1477" s="997">
        <v>46230</v>
      </c>
      <c r="F1477" s="997">
        <v>46260</v>
      </c>
      <c r="G1477" s="997"/>
      <c r="H1477" s="998">
        <v>90915</v>
      </c>
      <c r="I1477" s="997">
        <v>63640.5</v>
      </c>
      <c r="J1477" s="998">
        <v>90915</v>
      </c>
      <c r="K1477" s="999">
        <v>1</v>
      </c>
      <c r="L1477" s="999">
        <v>0.7</v>
      </c>
      <c r="M1477" s="996">
        <v>32</v>
      </c>
      <c r="N1477" s="996">
        <v>32</v>
      </c>
      <c r="O1477" s="996">
        <v>22</v>
      </c>
      <c r="P1477" s="996" t="s">
        <v>367</v>
      </c>
      <c r="Q1477" s="996">
        <v>1</v>
      </c>
      <c r="R1477" s="996">
        <v>0</v>
      </c>
      <c r="S1477" s="996">
        <v>1</v>
      </c>
      <c r="T1477" s="996">
        <v>0</v>
      </c>
    </row>
    <row r="1478" spans="1:20" outlineLevel="6">
      <c r="A1478" s="936" t="s">
        <v>1678</v>
      </c>
      <c r="B1478" s="936" t="s">
        <v>1051</v>
      </c>
      <c r="C1478" s="936">
        <v>3</v>
      </c>
      <c r="D1478" s="937">
        <v>46231</v>
      </c>
      <c r="E1478" s="937">
        <v>46233</v>
      </c>
      <c r="F1478" s="936"/>
      <c r="G1478" s="937"/>
      <c r="H1478" s="938">
        <v>121966.8</v>
      </c>
      <c r="I1478" s="937">
        <v>0</v>
      </c>
      <c r="J1478" s="938">
        <v>121966.8</v>
      </c>
      <c r="K1478" s="939">
        <v>1</v>
      </c>
      <c r="L1478" s="939">
        <v>0</v>
      </c>
      <c r="M1478" s="936">
        <v>32</v>
      </c>
      <c r="N1478" s="936">
        <v>32</v>
      </c>
      <c r="O1478" s="936">
        <v>0</v>
      </c>
      <c r="P1478" s="936" t="s">
        <v>367</v>
      </c>
      <c r="Q1478" s="936">
        <v>1</v>
      </c>
      <c r="R1478" s="936">
        <v>0</v>
      </c>
      <c r="S1478" s="936">
        <v>0</v>
      </c>
      <c r="T1478" s="936">
        <v>1</v>
      </c>
    </row>
    <row r="1479" spans="1:20" outlineLevel="5">
      <c r="A1479" s="986" t="s">
        <v>1055</v>
      </c>
      <c r="B1479" s="986"/>
      <c r="C1479" s="986">
        <v>2</v>
      </c>
      <c r="D1479" s="987">
        <v>46239</v>
      </c>
      <c r="E1479" s="987">
        <v>46240</v>
      </c>
      <c r="F1479" s="987"/>
      <c r="G1479" s="987"/>
      <c r="H1479" s="988">
        <v>317.94</v>
      </c>
      <c r="I1479" s="988">
        <v>0</v>
      </c>
      <c r="J1479" s="988">
        <v>317.94</v>
      </c>
      <c r="K1479" s="990">
        <v>1</v>
      </c>
      <c r="L1479" s="990">
        <v>0</v>
      </c>
      <c r="M1479" s="988">
        <v>32</v>
      </c>
      <c r="N1479" s="986">
        <v>32</v>
      </c>
      <c r="O1479" s="986">
        <v>0</v>
      </c>
      <c r="P1479" s="988"/>
      <c r="Q1479" s="986">
        <v>1</v>
      </c>
      <c r="R1479" s="986">
        <v>0</v>
      </c>
      <c r="S1479" s="986">
        <v>0</v>
      </c>
      <c r="T1479" s="986">
        <v>1</v>
      </c>
    </row>
    <row r="1480" spans="1:20" outlineLevel="6">
      <c r="A1480" s="936" t="s">
        <v>1681</v>
      </c>
      <c r="B1480" s="936" t="s">
        <v>1057</v>
      </c>
      <c r="C1480" s="936">
        <v>2</v>
      </c>
      <c r="D1480" s="937">
        <v>46239</v>
      </c>
      <c r="E1480" s="937">
        <v>46240</v>
      </c>
      <c r="F1480" s="937"/>
      <c r="G1480" s="937"/>
      <c r="H1480" s="938">
        <v>317.94</v>
      </c>
      <c r="I1480" s="938">
        <v>0</v>
      </c>
      <c r="J1480" s="938">
        <v>317.94</v>
      </c>
      <c r="K1480" s="940">
        <v>1</v>
      </c>
      <c r="L1480" s="940">
        <v>0</v>
      </c>
      <c r="M1480" s="938">
        <v>32</v>
      </c>
      <c r="N1480" s="936">
        <v>32</v>
      </c>
      <c r="O1480" s="936">
        <v>0</v>
      </c>
      <c r="P1480" s="938" t="s">
        <v>367</v>
      </c>
      <c r="Q1480" s="936">
        <v>1</v>
      </c>
      <c r="R1480" s="936">
        <v>0</v>
      </c>
      <c r="S1480" s="936">
        <v>0</v>
      </c>
      <c r="T1480" s="936">
        <v>1</v>
      </c>
    </row>
    <row r="1481" spans="1:20" outlineLevel="4">
      <c r="A1481" s="976" t="s">
        <v>645</v>
      </c>
      <c r="B1481" s="976"/>
      <c r="C1481" s="976">
        <v>127</v>
      </c>
      <c r="D1481" s="977">
        <v>46162</v>
      </c>
      <c r="E1481" s="977">
        <v>46315</v>
      </c>
      <c r="F1481" s="977">
        <v>46162</v>
      </c>
      <c r="G1481" s="977"/>
      <c r="H1481" s="978">
        <v>536029.07999999996</v>
      </c>
      <c r="I1481" s="978">
        <v>273997.78999999998</v>
      </c>
      <c r="J1481" s="978">
        <v>539251.68000000005</v>
      </c>
      <c r="K1481" s="979">
        <v>0.99399999999999999</v>
      </c>
      <c r="L1481" s="979">
        <v>0.5081</v>
      </c>
      <c r="M1481" s="978">
        <v>784</v>
      </c>
      <c r="N1481" s="976">
        <v>734</v>
      </c>
      <c r="O1481" s="976">
        <v>150</v>
      </c>
      <c r="P1481" s="978"/>
      <c r="Q1481" s="976">
        <v>21</v>
      </c>
      <c r="R1481" s="976">
        <v>3</v>
      </c>
      <c r="S1481" s="976">
        <v>1</v>
      </c>
      <c r="T1481" s="976">
        <v>17</v>
      </c>
    </row>
    <row r="1482" spans="1:20" outlineLevel="5">
      <c r="A1482" s="986" t="s">
        <v>1058</v>
      </c>
      <c r="B1482" s="986"/>
      <c r="C1482" s="986">
        <v>92</v>
      </c>
      <c r="D1482" s="987">
        <v>46162</v>
      </c>
      <c r="E1482" s="987">
        <v>46273</v>
      </c>
      <c r="F1482" s="987">
        <v>46162</v>
      </c>
      <c r="G1482" s="987"/>
      <c r="H1482" s="988">
        <v>482181.48</v>
      </c>
      <c r="I1482" s="988">
        <v>273997.78999999998</v>
      </c>
      <c r="J1482" s="988">
        <v>482181.48</v>
      </c>
      <c r="K1482" s="989">
        <v>1</v>
      </c>
      <c r="L1482" s="989">
        <v>0.56820000000000004</v>
      </c>
      <c r="M1482" s="988">
        <v>376</v>
      </c>
      <c r="N1482" s="986">
        <v>376</v>
      </c>
      <c r="O1482" s="986">
        <v>150</v>
      </c>
      <c r="P1482" s="988"/>
      <c r="Q1482" s="986">
        <v>10</v>
      </c>
      <c r="R1482" s="986">
        <v>3</v>
      </c>
      <c r="S1482" s="986">
        <v>1</v>
      </c>
      <c r="T1482" s="986">
        <v>6</v>
      </c>
    </row>
    <row r="1483" spans="1:20" outlineLevel="6">
      <c r="A1483" s="936" t="s">
        <v>1682</v>
      </c>
      <c r="B1483" s="936" t="s">
        <v>3231</v>
      </c>
      <c r="C1483" s="936">
        <v>27</v>
      </c>
      <c r="D1483" s="937">
        <v>46162</v>
      </c>
      <c r="E1483" s="937">
        <v>46197</v>
      </c>
      <c r="F1483" s="937">
        <v>46162</v>
      </c>
      <c r="G1483" s="937">
        <v>46197</v>
      </c>
      <c r="H1483" s="938">
        <v>63819.360000000001</v>
      </c>
      <c r="I1483" s="938">
        <v>63819.360000000001</v>
      </c>
      <c r="J1483" s="938">
        <v>63819.360000000001</v>
      </c>
      <c r="K1483" s="939">
        <v>1</v>
      </c>
      <c r="L1483" s="939">
        <v>1</v>
      </c>
      <c r="M1483" s="938">
        <v>46</v>
      </c>
      <c r="N1483" s="936">
        <v>46</v>
      </c>
      <c r="O1483" s="936">
        <v>46</v>
      </c>
      <c r="P1483" s="938" t="s">
        <v>364</v>
      </c>
      <c r="Q1483" s="936">
        <v>1</v>
      </c>
      <c r="R1483" s="936">
        <v>1</v>
      </c>
      <c r="S1483" s="936">
        <v>0</v>
      </c>
      <c r="T1483" s="936">
        <v>0</v>
      </c>
    </row>
    <row r="1484" spans="1:20" outlineLevel="6">
      <c r="A1484" s="936" t="s">
        <v>1683</v>
      </c>
      <c r="B1484" s="936" t="s">
        <v>3234</v>
      </c>
      <c r="C1484" s="936">
        <v>13</v>
      </c>
      <c r="D1484" s="937">
        <v>46183</v>
      </c>
      <c r="E1484" s="937">
        <v>46197</v>
      </c>
      <c r="F1484" s="937">
        <v>46183</v>
      </c>
      <c r="G1484" s="937">
        <v>46197</v>
      </c>
      <c r="H1484" s="938">
        <v>51055.49</v>
      </c>
      <c r="I1484" s="938">
        <v>51055.49</v>
      </c>
      <c r="J1484" s="938">
        <v>51055.49</v>
      </c>
      <c r="K1484" s="939">
        <v>1</v>
      </c>
      <c r="L1484" s="939">
        <v>1</v>
      </c>
      <c r="M1484" s="938">
        <v>20</v>
      </c>
      <c r="N1484" s="936">
        <v>20</v>
      </c>
      <c r="O1484" s="936">
        <v>20</v>
      </c>
      <c r="P1484" s="938" t="s">
        <v>364</v>
      </c>
      <c r="Q1484" s="936">
        <v>1</v>
      </c>
      <c r="R1484" s="936">
        <v>1</v>
      </c>
      <c r="S1484" s="936">
        <v>0</v>
      </c>
      <c r="T1484" s="936">
        <v>0</v>
      </c>
    </row>
    <row r="1485" spans="1:20" outlineLevel="6">
      <c r="A1485" s="936" t="s">
        <v>3351</v>
      </c>
      <c r="B1485" s="936" t="s">
        <v>3233</v>
      </c>
      <c r="C1485" s="936">
        <v>1</v>
      </c>
      <c r="D1485" s="937">
        <v>46238</v>
      </c>
      <c r="E1485" s="937">
        <v>46238</v>
      </c>
      <c r="F1485" s="937">
        <v>46219</v>
      </c>
      <c r="G1485" s="937">
        <v>46261</v>
      </c>
      <c r="H1485" s="938">
        <v>63819.360000000001</v>
      </c>
      <c r="I1485" s="938">
        <v>63819.360000000001</v>
      </c>
      <c r="J1485" s="938">
        <v>63819.360000000001</v>
      </c>
      <c r="K1485" s="939">
        <v>1</v>
      </c>
      <c r="L1485" s="939">
        <v>1</v>
      </c>
      <c r="M1485" s="936">
        <v>46</v>
      </c>
      <c r="N1485" s="936">
        <v>46</v>
      </c>
      <c r="O1485" s="936">
        <v>46</v>
      </c>
      <c r="P1485" s="938" t="s">
        <v>364</v>
      </c>
      <c r="Q1485" s="936">
        <v>1</v>
      </c>
      <c r="R1485" s="936">
        <v>1</v>
      </c>
      <c r="S1485" s="936">
        <v>0</v>
      </c>
      <c r="T1485" s="936">
        <v>0</v>
      </c>
    </row>
    <row r="1486" spans="1:20" outlineLevel="6">
      <c r="A1486" s="936" t="s">
        <v>3352</v>
      </c>
      <c r="B1486" s="936" t="s">
        <v>3236</v>
      </c>
      <c r="C1486" s="936">
        <v>4</v>
      </c>
      <c r="D1486" s="937">
        <v>46239</v>
      </c>
      <c r="E1486" s="937">
        <v>46243</v>
      </c>
      <c r="F1486" s="937">
        <v>46254</v>
      </c>
      <c r="G1486" s="937"/>
      <c r="H1486" s="938">
        <v>119129.47</v>
      </c>
      <c r="I1486" s="937">
        <v>95303.58</v>
      </c>
      <c r="J1486" s="938">
        <v>119129.47</v>
      </c>
      <c r="K1486" s="939">
        <v>1</v>
      </c>
      <c r="L1486" s="939">
        <v>0.8</v>
      </c>
      <c r="M1486" s="936">
        <v>48</v>
      </c>
      <c r="N1486" s="936">
        <v>48</v>
      </c>
      <c r="O1486" s="936">
        <v>38</v>
      </c>
      <c r="P1486" s="938" t="s">
        <v>367</v>
      </c>
      <c r="Q1486" s="936">
        <v>1</v>
      </c>
      <c r="R1486" s="936">
        <v>0</v>
      </c>
      <c r="S1486" s="936">
        <v>1</v>
      </c>
      <c r="T1486" s="936">
        <v>0</v>
      </c>
    </row>
    <row r="1487" spans="1:20" outlineLevel="6">
      <c r="A1487" s="936" t="s">
        <v>1684</v>
      </c>
      <c r="B1487" s="936" t="s">
        <v>1062</v>
      </c>
      <c r="C1487" s="936">
        <v>3</v>
      </c>
      <c r="D1487" s="937">
        <v>46251</v>
      </c>
      <c r="E1487" s="937">
        <v>46253</v>
      </c>
      <c r="F1487" s="936"/>
      <c r="G1487" s="937"/>
      <c r="H1487" s="937">
        <v>8265</v>
      </c>
      <c r="I1487" s="937">
        <v>0</v>
      </c>
      <c r="J1487" s="938">
        <v>8265</v>
      </c>
      <c r="K1487" s="939">
        <v>1</v>
      </c>
      <c r="L1487" s="939">
        <v>0</v>
      </c>
      <c r="M1487" s="936">
        <v>32</v>
      </c>
      <c r="N1487" s="936">
        <v>32</v>
      </c>
      <c r="O1487" s="936">
        <v>0</v>
      </c>
      <c r="P1487" s="938" t="s">
        <v>367</v>
      </c>
      <c r="Q1487" s="936">
        <v>1</v>
      </c>
      <c r="R1487" s="936">
        <v>0</v>
      </c>
      <c r="S1487" s="936">
        <v>0</v>
      </c>
      <c r="T1487" s="936">
        <v>1</v>
      </c>
    </row>
    <row r="1488" spans="1:20" outlineLevel="6">
      <c r="A1488" s="936" t="s">
        <v>1685</v>
      </c>
      <c r="B1488" s="936" t="s">
        <v>1064</v>
      </c>
      <c r="C1488" s="936">
        <v>2</v>
      </c>
      <c r="D1488" s="937">
        <v>46254</v>
      </c>
      <c r="E1488" s="937">
        <v>46256</v>
      </c>
      <c r="F1488" s="936"/>
      <c r="G1488" s="937"/>
      <c r="H1488" s="937">
        <v>4586.7</v>
      </c>
      <c r="I1488" s="937">
        <v>0</v>
      </c>
      <c r="J1488" s="938">
        <v>4586.7</v>
      </c>
      <c r="K1488" s="939">
        <v>1</v>
      </c>
      <c r="L1488" s="939">
        <v>0</v>
      </c>
      <c r="M1488" s="936">
        <v>32</v>
      </c>
      <c r="N1488" s="936">
        <v>32</v>
      </c>
      <c r="O1488" s="936">
        <v>0</v>
      </c>
      <c r="P1488" s="938" t="s">
        <v>367</v>
      </c>
      <c r="Q1488" s="936">
        <v>1</v>
      </c>
      <c r="R1488" s="936">
        <v>0</v>
      </c>
      <c r="S1488" s="936">
        <v>0</v>
      </c>
      <c r="T1488" s="936">
        <v>1</v>
      </c>
    </row>
    <row r="1489" spans="1:20" outlineLevel="6">
      <c r="A1489" s="936" t="s">
        <v>1686</v>
      </c>
      <c r="B1489" s="936" t="s">
        <v>1066</v>
      </c>
      <c r="C1489" s="936">
        <v>5</v>
      </c>
      <c r="D1489" s="937">
        <v>46257</v>
      </c>
      <c r="E1489" s="937">
        <v>46261</v>
      </c>
      <c r="F1489" s="936"/>
      <c r="G1489" s="937"/>
      <c r="H1489" s="937">
        <v>17397.900000000001</v>
      </c>
      <c r="I1489" s="937">
        <v>0</v>
      </c>
      <c r="J1489" s="938">
        <v>17397.900000000001</v>
      </c>
      <c r="K1489" s="939">
        <v>1</v>
      </c>
      <c r="L1489" s="939">
        <v>0</v>
      </c>
      <c r="M1489" s="936">
        <v>40</v>
      </c>
      <c r="N1489" s="936">
        <v>40</v>
      </c>
      <c r="O1489" s="936">
        <v>0</v>
      </c>
      <c r="P1489" s="938" t="s">
        <v>367</v>
      </c>
      <c r="Q1489" s="936">
        <v>1</v>
      </c>
      <c r="R1489" s="936">
        <v>0</v>
      </c>
      <c r="S1489" s="936">
        <v>0</v>
      </c>
      <c r="T1489" s="936">
        <v>1</v>
      </c>
    </row>
    <row r="1490" spans="1:20" outlineLevel="6">
      <c r="A1490" s="936" t="s">
        <v>1687</v>
      </c>
      <c r="B1490" s="936" t="s">
        <v>1068</v>
      </c>
      <c r="C1490" s="936">
        <v>3</v>
      </c>
      <c r="D1490" s="937">
        <v>46263</v>
      </c>
      <c r="E1490" s="937">
        <v>46265</v>
      </c>
      <c r="F1490" s="936"/>
      <c r="G1490" s="937"/>
      <c r="H1490" s="937">
        <v>127638.72</v>
      </c>
      <c r="I1490" s="937">
        <v>0</v>
      </c>
      <c r="J1490" s="938">
        <v>127638.72</v>
      </c>
      <c r="K1490" s="939">
        <v>1</v>
      </c>
      <c r="L1490" s="939">
        <v>0</v>
      </c>
      <c r="M1490" s="936">
        <v>40</v>
      </c>
      <c r="N1490" s="936">
        <v>40</v>
      </c>
      <c r="O1490" s="936">
        <v>0</v>
      </c>
      <c r="P1490" s="938" t="s">
        <v>367</v>
      </c>
      <c r="Q1490" s="936">
        <v>1</v>
      </c>
      <c r="R1490" s="936">
        <v>0</v>
      </c>
      <c r="S1490" s="936">
        <v>0</v>
      </c>
      <c r="T1490" s="936">
        <v>1</v>
      </c>
    </row>
    <row r="1491" spans="1:20" outlineLevel="6">
      <c r="A1491" s="996" t="s">
        <v>1688</v>
      </c>
      <c r="B1491" s="996" t="s">
        <v>1070</v>
      </c>
      <c r="C1491" s="996">
        <v>3</v>
      </c>
      <c r="D1491" s="997">
        <v>46266</v>
      </c>
      <c r="E1491" s="997">
        <v>46268</v>
      </c>
      <c r="F1491" s="996"/>
      <c r="G1491" s="997"/>
      <c r="H1491" s="997">
        <v>4224</v>
      </c>
      <c r="I1491" s="997">
        <v>0</v>
      </c>
      <c r="J1491" s="998">
        <v>4224</v>
      </c>
      <c r="K1491" s="999">
        <v>1</v>
      </c>
      <c r="L1491" s="999">
        <v>0</v>
      </c>
      <c r="M1491" s="996">
        <v>32</v>
      </c>
      <c r="N1491" s="996">
        <v>32</v>
      </c>
      <c r="O1491" s="996">
        <v>0</v>
      </c>
      <c r="P1491" s="998" t="s">
        <v>367</v>
      </c>
      <c r="Q1491" s="996">
        <v>1</v>
      </c>
      <c r="R1491" s="996">
        <v>0</v>
      </c>
      <c r="S1491" s="996">
        <v>0</v>
      </c>
      <c r="T1491" s="996">
        <v>1</v>
      </c>
    </row>
    <row r="1492" spans="1:20" outlineLevel="6">
      <c r="A1492" s="936" t="s">
        <v>1689</v>
      </c>
      <c r="B1492" s="936" t="s">
        <v>1072</v>
      </c>
      <c r="C1492" s="936">
        <v>4</v>
      </c>
      <c r="D1492" s="937">
        <v>46270</v>
      </c>
      <c r="E1492" s="937">
        <v>46273</v>
      </c>
      <c r="F1492" s="936"/>
      <c r="G1492" s="937"/>
      <c r="H1492" s="937">
        <v>22245.48</v>
      </c>
      <c r="I1492" s="937">
        <v>0</v>
      </c>
      <c r="J1492" s="938">
        <v>22245.48</v>
      </c>
      <c r="K1492" s="939">
        <v>1</v>
      </c>
      <c r="L1492" s="939">
        <v>0</v>
      </c>
      <c r="M1492" s="936">
        <v>40</v>
      </c>
      <c r="N1492" s="936">
        <v>40</v>
      </c>
      <c r="O1492" s="936">
        <v>0</v>
      </c>
      <c r="P1492" s="936" t="s">
        <v>367</v>
      </c>
      <c r="Q1492" s="936">
        <v>1</v>
      </c>
      <c r="R1492" s="936">
        <v>0</v>
      </c>
      <c r="S1492" s="936">
        <v>0</v>
      </c>
      <c r="T1492" s="936">
        <v>1</v>
      </c>
    </row>
    <row r="1493" spans="1:20" outlineLevel="5">
      <c r="A1493" s="986" t="s">
        <v>1073</v>
      </c>
      <c r="B1493" s="986"/>
      <c r="C1493" s="986">
        <v>25</v>
      </c>
      <c r="D1493" s="987">
        <v>46274</v>
      </c>
      <c r="E1493" s="987">
        <v>46303</v>
      </c>
      <c r="F1493" s="986"/>
      <c r="G1493" s="987"/>
      <c r="H1493" s="987">
        <v>43146</v>
      </c>
      <c r="I1493" s="987">
        <v>0</v>
      </c>
      <c r="J1493" s="988">
        <v>43146</v>
      </c>
      <c r="K1493" s="989">
        <v>1</v>
      </c>
      <c r="L1493" s="989">
        <v>0</v>
      </c>
      <c r="M1493" s="986">
        <v>272</v>
      </c>
      <c r="N1493" s="986">
        <v>272</v>
      </c>
      <c r="O1493" s="986">
        <v>0</v>
      </c>
      <c r="P1493" s="988"/>
      <c r="Q1493" s="986">
        <v>7</v>
      </c>
      <c r="R1493" s="986">
        <v>0</v>
      </c>
      <c r="S1493" s="986">
        <v>0</v>
      </c>
      <c r="T1493" s="986">
        <v>7</v>
      </c>
    </row>
    <row r="1494" spans="1:20" outlineLevel="6">
      <c r="A1494" s="936" t="s">
        <v>1696</v>
      </c>
      <c r="B1494" s="936" t="s">
        <v>1087</v>
      </c>
      <c r="C1494" s="936">
        <v>3</v>
      </c>
      <c r="D1494" s="937">
        <v>46274</v>
      </c>
      <c r="E1494" s="937">
        <v>46277</v>
      </c>
      <c r="F1494" s="936"/>
      <c r="G1494" s="937"/>
      <c r="H1494" s="937">
        <v>619.79999999999995</v>
      </c>
      <c r="I1494" s="937">
        <v>0</v>
      </c>
      <c r="J1494" s="938">
        <v>619.79999999999995</v>
      </c>
      <c r="K1494" s="939">
        <v>1</v>
      </c>
      <c r="L1494" s="939">
        <v>0</v>
      </c>
      <c r="M1494" s="936">
        <v>40</v>
      </c>
      <c r="N1494" s="936">
        <v>40</v>
      </c>
      <c r="O1494" s="936">
        <v>0</v>
      </c>
      <c r="P1494" s="938" t="s">
        <v>367</v>
      </c>
      <c r="Q1494" s="936">
        <v>1</v>
      </c>
      <c r="R1494" s="936">
        <v>0</v>
      </c>
      <c r="S1494" s="936">
        <v>0</v>
      </c>
      <c r="T1494" s="936">
        <v>1</v>
      </c>
    </row>
    <row r="1495" spans="1:20" outlineLevel="6">
      <c r="A1495" s="936" t="s">
        <v>1690</v>
      </c>
      <c r="B1495" s="936" t="s">
        <v>1075</v>
      </c>
      <c r="C1495" s="936">
        <v>3</v>
      </c>
      <c r="D1495" s="937">
        <v>46278</v>
      </c>
      <c r="E1495" s="937">
        <v>46280</v>
      </c>
      <c r="F1495" s="936"/>
      <c r="G1495" s="937"/>
      <c r="H1495" s="937">
        <v>619.79999999999995</v>
      </c>
      <c r="I1495" s="937">
        <v>0</v>
      </c>
      <c r="J1495" s="938">
        <v>619.79999999999995</v>
      </c>
      <c r="K1495" s="939">
        <v>1</v>
      </c>
      <c r="L1495" s="939">
        <v>0</v>
      </c>
      <c r="M1495" s="936">
        <v>32</v>
      </c>
      <c r="N1495" s="936">
        <v>32</v>
      </c>
      <c r="O1495" s="936">
        <v>0</v>
      </c>
      <c r="P1495" s="938" t="s">
        <v>367</v>
      </c>
      <c r="Q1495" s="936">
        <v>1</v>
      </c>
      <c r="R1495" s="936">
        <v>0</v>
      </c>
      <c r="S1495" s="936">
        <v>0</v>
      </c>
      <c r="T1495" s="936">
        <v>1</v>
      </c>
    </row>
    <row r="1496" spans="1:20" outlineLevel="6">
      <c r="A1496" s="936" t="s">
        <v>1691</v>
      </c>
      <c r="B1496" s="936" t="s">
        <v>1077</v>
      </c>
      <c r="C1496" s="936">
        <v>4</v>
      </c>
      <c r="D1496" s="937">
        <v>46281</v>
      </c>
      <c r="E1496" s="937">
        <v>46285</v>
      </c>
      <c r="F1496" s="936"/>
      <c r="G1496" s="937"/>
      <c r="H1496" s="937">
        <v>3718.8</v>
      </c>
      <c r="I1496" s="937">
        <v>0</v>
      </c>
      <c r="J1496" s="938">
        <v>3718.8</v>
      </c>
      <c r="K1496" s="939">
        <v>1</v>
      </c>
      <c r="L1496" s="939">
        <v>0</v>
      </c>
      <c r="M1496" s="936">
        <v>40</v>
      </c>
      <c r="N1496" s="936">
        <v>40</v>
      </c>
      <c r="O1496" s="936">
        <v>0</v>
      </c>
      <c r="P1496" s="938" t="s">
        <v>367</v>
      </c>
      <c r="Q1496" s="936">
        <v>1</v>
      </c>
      <c r="R1496" s="936">
        <v>0</v>
      </c>
      <c r="S1496" s="936">
        <v>0</v>
      </c>
      <c r="T1496" s="936">
        <v>1</v>
      </c>
    </row>
    <row r="1497" spans="1:20" outlineLevel="6">
      <c r="A1497" s="936" t="s">
        <v>1692</v>
      </c>
      <c r="B1497" s="936" t="s">
        <v>1079</v>
      </c>
      <c r="C1497" s="936">
        <v>4</v>
      </c>
      <c r="D1497" s="937">
        <v>46286</v>
      </c>
      <c r="E1497" s="937">
        <v>46291</v>
      </c>
      <c r="F1497" s="936"/>
      <c r="G1497" s="937"/>
      <c r="H1497" s="937">
        <v>15249.12</v>
      </c>
      <c r="I1497" s="937">
        <v>0</v>
      </c>
      <c r="J1497" s="938">
        <v>15249.12</v>
      </c>
      <c r="K1497" s="939">
        <v>1</v>
      </c>
      <c r="L1497" s="939">
        <v>0</v>
      </c>
      <c r="M1497" s="936">
        <v>40</v>
      </c>
      <c r="N1497" s="936">
        <v>40</v>
      </c>
      <c r="O1497" s="936">
        <v>0</v>
      </c>
      <c r="P1497" s="938" t="s">
        <v>367</v>
      </c>
      <c r="Q1497" s="936">
        <v>1</v>
      </c>
      <c r="R1497" s="936">
        <v>0</v>
      </c>
      <c r="S1497" s="936">
        <v>0</v>
      </c>
      <c r="T1497" s="936">
        <v>1</v>
      </c>
    </row>
    <row r="1498" spans="1:20" outlineLevel="6">
      <c r="A1498" s="936" t="s">
        <v>1693</v>
      </c>
      <c r="B1498" s="936" t="s">
        <v>1081</v>
      </c>
      <c r="C1498" s="936">
        <v>4</v>
      </c>
      <c r="D1498" s="937">
        <v>46292</v>
      </c>
      <c r="E1498" s="937">
        <v>46295</v>
      </c>
      <c r="F1498" s="936"/>
      <c r="G1498" s="937"/>
      <c r="H1498" s="937">
        <v>1446.48</v>
      </c>
      <c r="I1498" s="937">
        <v>0</v>
      </c>
      <c r="J1498" s="938">
        <v>1446.48</v>
      </c>
      <c r="K1498" s="939">
        <v>1</v>
      </c>
      <c r="L1498" s="939">
        <v>0</v>
      </c>
      <c r="M1498" s="936">
        <v>40</v>
      </c>
      <c r="N1498" s="936">
        <v>40</v>
      </c>
      <c r="O1498" s="936">
        <v>0</v>
      </c>
      <c r="P1498" s="936" t="s">
        <v>367</v>
      </c>
      <c r="Q1498" s="936">
        <v>1</v>
      </c>
      <c r="R1498" s="936">
        <v>0</v>
      </c>
      <c r="S1498" s="936">
        <v>0</v>
      </c>
      <c r="T1498" s="936">
        <v>1</v>
      </c>
    </row>
    <row r="1499" spans="1:20" outlineLevel="6">
      <c r="A1499" s="996" t="s">
        <v>1694</v>
      </c>
      <c r="B1499" s="996" t="s">
        <v>1083</v>
      </c>
      <c r="C1499" s="996">
        <v>4</v>
      </c>
      <c r="D1499" s="997">
        <v>46296</v>
      </c>
      <c r="E1499" s="997">
        <v>46300</v>
      </c>
      <c r="F1499" s="996"/>
      <c r="G1499" s="997"/>
      <c r="H1499" s="997">
        <v>6612</v>
      </c>
      <c r="I1499" s="997">
        <v>0</v>
      </c>
      <c r="J1499" s="998">
        <v>6612</v>
      </c>
      <c r="K1499" s="999">
        <v>1</v>
      </c>
      <c r="L1499" s="999">
        <v>0</v>
      </c>
      <c r="M1499" s="996">
        <v>40</v>
      </c>
      <c r="N1499" s="996">
        <v>40</v>
      </c>
      <c r="O1499" s="996">
        <v>0</v>
      </c>
      <c r="P1499" s="998" t="s">
        <v>367</v>
      </c>
      <c r="Q1499" s="996">
        <v>1</v>
      </c>
      <c r="R1499" s="996">
        <v>0</v>
      </c>
      <c r="S1499" s="996">
        <v>0</v>
      </c>
      <c r="T1499" s="996">
        <v>1</v>
      </c>
    </row>
    <row r="1500" spans="1:20" outlineLevel="6">
      <c r="A1500" s="936" t="s">
        <v>1695</v>
      </c>
      <c r="B1500" s="936" t="s">
        <v>1085</v>
      </c>
      <c r="C1500" s="936">
        <v>3</v>
      </c>
      <c r="D1500" s="937">
        <v>46301</v>
      </c>
      <c r="E1500" s="937">
        <v>46303</v>
      </c>
      <c r="F1500" s="936"/>
      <c r="G1500" s="937"/>
      <c r="H1500" s="937">
        <v>14880</v>
      </c>
      <c r="I1500" s="937">
        <v>0</v>
      </c>
      <c r="J1500" s="938">
        <v>14880</v>
      </c>
      <c r="K1500" s="939">
        <v>1</v>
      </c>
      <c r="L1500" s="939">
        <v>0</v>
      </c>
      <c r="M1500" s="936">
        <v>40</v>
      </c>
      <c r="N1500" s="936">
        <v>40</v>
      </c>
      <c r="O1500" s="936">
        <v>0</v>
      </c>
      <c r="P1500" s="938" t="s">
        <v>367</v>
      </c>
      <c r="Q1500" s="936">
        <v>1</v>
      </c>
      <c r="R1500" s="936">
        <v>0</v>
      </c>
      <c r="S1500" s="936">
        <v>0</v>
      </c>
      <c r="T1500" s="936">
        <v>1</v>
      </c>
    </row>
    <row r="1501" spans="1:20" outlineLevel="5">
      <c r="A1501" s="986" t="s">
        <v>1088</v>
      </c>
      <c r="B1501" s="986"/>
      <c r="C1501" s="986">
        <v>32</v>
      </c>
      <c r="D1501" s="987">
        <v>46278</v>
      </c>
      <c r="E1501" s="987">
        <v>46315</v>
      </c>
      <c r="F1501" s="986"/>
      <c r="G1501" s="987"/>
      <c r="H1501" s="987">
        <v>10701.6</v>
      </c>
      <c r="I1501" s="987">
        <v>0</v>
      </c>
      <c r="J1501" s="988">
        <v>13924.2</v>
      </c>
      <c r="K1501" s="989">
        <v>0.76859999999999995</v>
      </c>
      <c r="L1501" s="989">
        <v>0</v>
      </c>
      <c r="M1501" s="986">
        <v>136</v>
      </c>
      <c r="N1501" s="986">
        <v>86</v>
      </c>
      <c r="O1501" s="986">
        <v>0</v>
      </c>
      <c r="P1501" s="988"/>
      <c r="Q1501" s="986">
        <v>4</v>
      </c>
      <c r="R1501" s="986">
        <v>0</v>
      </c>
      <c r="S1501" s="986">
        <v>0</v>
      </c>
      <c r="T1501" s="986">
        <v>4</v>
      </c>
    </row>
    <row r="1502" spans="1:20" outlineLevel="6">
      <c r="A1502" s="936" t="s">
        <v>1697</v>
      </c>
      <c r="B1502" s="936" t="s">
        <v>1090</v>
      </c>
      <c r="C1502" s="936">
        <v>8</v>
      </c>
      <c r="D1502" s="937">
        <v>46278</v>
      </c>
      <c r="E1502" s="937">
        <v>46286</v>
      </c>
      <c r="F1502" s="936"/>
      <c r="G1502" s="937"/>
      <c r="H1502" s="937">
        <v>1983.6</v>
      </c>
      <c r="I1502" s="937">
        <v>0</v>
      </c>
      <c r="J1502" s="938">
        <v>1983.6</v>
      </c>
      <c r="K1502" s="939">
        <v>1</v>
      </c>
      <c r="L1502" s="939">
        <v>0</v>
      </c>
      <c r="M1502" s="936">
        <v>32</v>
      </c>
      <c r="N1502" s="936">
        <v>32</v>
      </c>
      <c r="O1502" s="936">
        <v>0</v>
      </c>
      <c r="P1502" s="938" t="s">
        <v>367</v>
      </c>
      <c r="Q1502" s="936">
        <v>1</v>
      </c>
      <c r="R1502" s="936">
        <v>0</v>
      </c>
      <c r="S1502" s="936">
        <v>0</v>
      </c>
      <c r="T1502" s="936">
        <v>1</v>
      </c>
    </row>
    <row r="1503" spans="1:20" outlineLevel="6">
      <c r="A1503" s="936" t="s">
        <v>1698</v>
      </c>
      <c r="B1503" s="936" t="s">
        <v>1092</v>
      </c>
      <c r="C1503" s="936">
        <v>8</v>
      </c>
      <c r="D1503" s="937">
        <v>46287</v>
      </c>
      <c r="E1503" s="937">
        <v>46296</v>
      </c>
      <c r="F1503" s="936"/>
      <c r="G1503" s="937"/>
      <c r="H1503" s="937">
        <v>2644.8</v>
      </c>
      <c r="I1503" s="937">
        <v>0</v>
      </c>
      <c r="J1503" s="938">
        <v>2644.8</v>
      </c>
      <c r="K1503" s="939">
        <v>1</v>
      </c>
      <c r="L1503" s="939">
        <v>0</v>
      </c>
      <c r="M1503" s="936">
        <v>24</v>
      </c>
      <c r="N1503" s="936">
        <v>24</v>
      </c>
      <c r="O1503" s="936">
        <v>0</v>
      </c>
      <c r="P1503" s="938" t="s">
        <v>367</v>
      </c>
      <c r="Q1503" s="936">
        <v>1</v>
      </c>
      <c r="R1503" s="936">
        <v>0</v>
      </c>
      <c r="S1503" s="936">
        <v>0</v>
      </c>
      <c r="T1503" s="936">
        <v>1</v>
      </c>
    </row>
    <row r="1504" spans="1:20" outlineLevel="6">
      <c r="A1504" s="996" t="s">
        <v>1699</v>
      </c>
      <c r="B1504" s="996" t="s">
        <v>1094</v>
      </c>
      <c r="C1504" s="996">
        <v>8</v>
      </c>
      <c r="D1504" s="997">
        <v>46298</v>
      </c>
      <c r="E1504" s="997">
        <v>46306</v>
      </c>
      <c r="F1504" s="997"/>
      <c r="G1504" s="997"/>
      <c r="H1504" s="998">
        <v>6073.2</v>
      </c>
      <c r="I1504" s="998">
        <v>0</v>
      </c>
      <c r="J1504" s="998">
        <v>8097.6</v>
      </c>
      <c r="K1504" s="1005">
        <v>0.75</v>
      </c>
      <c r="L1504" s="1005">
        <v>0</v>
      </c>
      <c r="M1504" s="998">
        <v>40</v>
      </c>
      <c r="N1504" s="996">
        <v>30</v>
      </c>
      <c r="O1504" s="996">
        <v>0</v>
      </c>
      <c r="P1504" s="998" t="s">
        <v>367</v>
      </c>
      <c r="Q1504" s="996">
        <v>1</v>
      </c>
      <c r="R1504" s="996">
        <v>0</v>
      </c>
      <c r="S1504" s="996">
        <v>0</v>
      </c>
      <c r="T1504" s="996">
        <v>1</v>
      </c>
    </row>
    <row r="1505" spans="1:20" outlineLevel="6">
      <c r="A1505" s="936" t="s">
        <v>1700</v>
      </c>
      <c r="B1505" s="936" t="s">
        <v>1096</v>
      </c>
      <c r="C1505" s="936">
        <v>8</v>
      </c>
      <c r="D1505" s="937">
        <v>46307</v>
      </c>
      <c r="E1505" s="937">
        <v>46315</v>
      </c>
      <c r="F1505" s="936"/>
      <c r="G1505" s="937"/>
      <c r="H1505" s="937">
        <v>0</v>
      </c>
      <c r="I1505" s="936">
        <v>0</v>
      </c>
      <c r="J1505" s="938">
        <v>1198.2</v>
      </c>
      <c r="K1505" s="939">
        <v>0</v>
      </c>
      <c r="L1505" s="939">
        <v>0</v>
      </c>
      <c r="M1505" s="938">
        <v>40</v>
      </c>
      <c r="N1505" s="936">
        <v>0</v>
      </c>
      <c r="O1505" s="936">
        <v>0</v>
      </c>
      <c r="P1505" s="938" t="s">
        <v>367</v>
      </c>
      <c r="Q1505" s="936">
        <v>1</v>
      </c>
      <c r="R1505" s="936">
        <v>0</v>
      </c>
      <c r="S1505" s="936">
        <v>0</v>
      </c>
      <c r="T1505" s="936">
        <v>1</v>
      </c>
    </row>
    <row r="1506" spans="1:20" outlineLevel="4">
      <c r="A1506" s="981" t="s">
        <v>1097</v>
      </c>
      <c r="B1506" s="981"/>
      <c r="C1506" s="981">
        <v>107</v>
      </c>
      <c r="D1506" s="982">
        <v>46190</v>
      </c>
      <c r="E1506" s="982">
        <v>46315</v>
      </c>
      <c r="F1506" s="982">
        <v>46190</v>
      </c>
      <c r="G1506" s="982"/>
      <c r="H1506" s="983">
        <v>38893.5</v>
      </c>
      <c r="I1506" s="983">
        <v>151252.5</v>
      </c>
      <c r="J1506" s="983">
        <v>190576.2</v>
      </c>
      <c r="K1506" s="984">
        <v>0.2041</v>
      </c>
      <c r="L1506" s="984">
        <v>0.79369999999999996</v>
      </c>
      <c r="M1506" s="983">
        <v>164</v>
      </c>
      <c r="N1506" s="981">
        <v>22</v>
      </c>
      <c r="O1506" s="981">
        <v>72</v>
      </c>
      <c r="P1506" s="983"/>
      <c r="Q1506" s="981">
        <v>4</v>
      </c>
      <c r="R1506" s="981">
        <v>2</v>
      </c>
      <c r="S1506" s="981">
        <v>1</v>
      </c>
      <c r="T1506" s="981">
        <v>1</v>
      </c>
    </row>
    <row r="1507" spans="1:20" outlineLevel="5">
      <c r="A1507" s="936" t="s">
        <v>1702</v>
      </c>
      <c r="B1507" s="936" t="s">
        <v>3237</v>
      </c>
      <c r="C1507" s="936">
        <v>7</v>
      </c>
      <c r="D1507" s="937">
        <v>46190</v>
      </c>
      <c r="E1507" s="937">
        <v>46197</v>
      </c>
      <c r="F1507" s="937">
        <v>46190</v>
      </c>
      <c r="G1507" s="937">
        <v>46197</v>
      </c>
      <c r="H1507" s="938">
        <v>38893.5</v>
      </c>
      <c r="I1507" s="938">
        <v>38893.5</v>
      </c>
      <c r="J1507" s="938">
        <v>38893.5</v>
      </c>
      <c r="K1507" s="939">
        <v>1</v>
      </c>
      <c r="L1507" s="939">
        <v>1</v>
      </c>
      <c r="M1507" s="938">
        <v>22</v>
      </c>
      <c r="N1507" s="936">
        <v>22</v>
      </c>
      <c r="O1507" s="936">
        <v>22</v>
      </c>
      <c r="P1507" s="938" t="s">
        <v>364</v>
      </c>
      <c r="Q1507" s="936">
        <v>1</v>
      </c>
      <c r="R1507" s="936">
        <v>1</v>
      </c>
      <c r="S1507" s="936">
        <v>0</v>
      </c>
      <c r="T1507" s="936">
        <v>0</v>
      </c>
    </row>
    <row r="1508" spans="1:20" outlineLevel="5">
      <c r="A1508" s="936" t="s">
        <v>1701</v>
      </c>
      <c r="B1508" s="936" t="s">
        <v>1099</v>
      </c>
      <c r="C1508" s="936">
        <v>5</v>
      </c>
      <c r="D1508" s="937">
        <v>46305</v>
      </c>
      <c r="E1508" s="937">
        <v>46309</v>
      </c>
      <c r="F1508" s="937">
        <v>46254</v>
      </c>
      <c r="G1508" s="937"/>
      <c r="H1508" s="938">
        <v>0</v>
      </c>
      <c r="I1508" s="938">
        <v>64822.5</v>
      </c>
      <c r="J1508" s="938">
        <v>86430</v>
      </c>
      <c r="K1508" s="939">
        <v>0</v>
      </c>
      <c r="L1508" s="939">
        <v>0.75</v>
      </c>
      <c r="M1508" s="936">
        <v>32</v>
      </c>
      <c r="N1508" s="936">
        <v>0</v>
      </c>
      <c r="O1508" s="936">
        <v>24</v>
      </c>
      <c r="P1508" s="938" t="s">
        <v>367</v>
      </c>
      <c r="Q1508" s="936">
        <v>1</v>
      </c>
      <c r="R1508" s="936">
        <v>0</v>
      </c>
      <c r="S1508" s="936">
        <v>1</v>
      </c>
      <c r="T1508" s="936">
        <v>0</v>
      </c>
    </row>
    <row r="1509" spans="1:20" outlineLevel="5">
      <c r="A1509" s="996" t="s">
        <v>3353</v>
      </c>
      <c r="B1509" s="996" t="s">
        <v>3239</v>
      </c>
      <c r="C1509" s="996">
        <v>3</v>
      </c>
      <c r="D1509" s="997">
        <v>46307</v>
      </c>
      <c r="E1509" s="997">
        <v>46309</v>
      </c>
      <c r="F1509" s="997">
        <v>46214</v>
      </c>
      <c r="G1509" s="997">
        <v>46233</v>
      </c>
      <c r="H1509" s="997">
        <v>0</v>
      </c>
      <c r="I1509" s="998">
        <v>47536.5</v>
      </c>
      <c r="J1509" s="998">
        <v>47536.5</v>
      </c>
      <c r="K1509" s="999">
        <v>0</v>
      </c>
      <c r="L1509" s="999">
        <v>1</v>
      </c>
      <c r="M1509" s="998">
        <v>26</v>
      </c>
      <c r="N1509" s="996">
        <v>0</v>
      </c>
      <c r="O1509" s="996">
        <v>26</v>
      </c>
      <c r="P1509" s="998" t="s">
        <v>364</v>
      </c>
      <c r="Q1509" s="996">
        <v>1</v>
      </c>
      <c r="R1509" s="996">
        <v>1</v>
      </c>
      <c r="S1509" s="996">
        <v>0</v>
      </c>
      <c r="T1509" s="996">
        <v>0</v>
      </c>
    </row>
    <row r="1510" spans="1:20" outlineLevel="5">
      <c r="A1510" s="936" t="s">
        <v>1703</v>
      </c>
      <c r="B1510" s="936" t="s">
        <v>1102</v>
      </c>
      <c r="C1510" s="936">
        <v>5</v>
      </c>
      <c r="D1510" s="937">
        <v>46310</v>
      </c>
      <c r="E1510" s="937">
        <v>46315</v>
      </c>
      <c r="F1510" s="936"/>
      <c r="G1510" s="937"/>
      <c r="H1510" s="937">
        <v>0</v>
      </c>
      <c r="I1510" s="936">
        <v>0</v>
      </c>
      <c r="J1510" s="938">
        <v>17716.2</v>
      </c>
      <c r="K1510" s="939">
        <v>0</v>
      </c>
      <c r="L1510" s="939">
        <v>0</v>
      </c>
      <c r="M1510" s="938">
        <v>84</v>
      </c>
      <c r="N1510" s="936">
        <v>0</v>
      </c>
      <c r="O1510" s="936">
        <v>0</v>
      </c>
      <c r="P1510" s="938" t="s">
        <v>367</v>
      </c>
      <c r="Q1510" s="936">
        <v>1</v>
      </c>
      <c r="R1510" s="936">
        <v>0</v>
      </c>
      <c r="S1510" s="936">
        <v>0</v>
      </c>
      <c r="T1510" s="936">
        <v>1</v>
      </c>
    </row>
    <row r="1511" spans="1:20" outlineLevel="4">
      <c r="A1511" s="981" t="s">
        <v>1103</v>
      </c>
      <c r="B1511" s="981"/>
      <c r="C1511" s="981">
        <v>32</v>
      </c>
      <c r="D1511" s="982">
        <v>46316</v>
      </c>
      <c r="E1511" s="982">
        <v>46352</v>
      </c>
      <c r="F1511" s="982">
        <v>46233</v>
      </c>
      <c r="G1511" s="982"/>
      <c r="H1511" s="982">
        <v>0</v>
      </c>
      <c r="I1511" s="983">
        <v>5022</v>
      </c>
      <c r="J1511" s="983">
        <v>7440</v>
      </c>
      <c r="K1511" s="984">
        <v>0</v>
      </c>
      <c r="L1511" s="984">
        <v>0.67500000000000004</v>
      </c>
      <c r="M1511" s="981">
        <v>236</v>
      </c>
      <c r="N1511" s="981">
        <v>0</v>
      </c>
      <c r="O1511" s="981">
        <v>162</v>
      </c>
      <c r="P1511" s="983"/>
      <c r="Q1511" s="981">
        <v>4</v>
      </c>
      <c r="R1511" s="981">
        <v>1</v>
      </c>
      <c r="S1511" s="981">
        <v>2</v>
      </c>
      <c r="T1511" s="981">
        <v>1</v>
      </c>
    </row>
    <row r="1512" spans="1:20" outlineLevel="5">
      <c r="A1512" s="936" t="s">
        <v>1704</v>
      </c>
      <c r="B1512" s="936" t="s">
        <v>1105</v>
      </c>
      <c r="C1512" s="936">
        <v>8</v>
      </c>
      <c r="D1512" s="937">
        <v>46316</v>
      </c>
      <c r="E1512" s="937">
        <v>46324</v>
      </c>
      <c r="F1512" s="937">
        <v>46233</v>
      </c>
      <c r="G1512" s="937">
        <v>46261</v>
      </c>
      <c r="H1512" s="937">
        <v>0</v>
      </c>
      <c r="I1512" s="938">
        <v>2232</v>
      </c>
      <c r="J1512" s="938">
        <v>2232</v>
      </c>
      <c r="K1512" s="939">
        <v>0</v>
      </c>
      <c r="L1512" s="939">
        <v>1</v>
      </c>
      <c r="M1512" s="936">
        <v>92</v>
      </c>
      <c r="N1512" s="936">
        <v>0</v>
      </c>
      <c r="O1512" s="936">
        <v>92</v>
      </c>
      <c r="P1512" s="938" t="s">
        <v>364</v>
      </c>
      <c r="Q1512" s="936">
        <v>1</v>
      </c>
      <c r="R1512" s="936">
        <v>1</v>
      </c>
      <c r="S1512" s="936">
        <v>0</v>
      </c>
      <c r="T1512" s="936">
        <v>0</v>
      </c>
    </row>
    <row r="1513" spans="1:20" outlineLevel="5">
      <c r="A1513" s="936" t="s">
        <v>1705</v>
      </c>
      <c r="B1513" s="936" t="s">
        <v>1107</v>
      </c>
      <c r="C1513" s="936">
        <v>8</v>
      </c>
      <c r="D1513" s="937">
        <v>46326</v>
      </c>
      <c r="E1513" s="937">
        <v>46334</v>
      </c>
      <c r="F1513" s="937">
        <v>46254</v>
      </c>
      <c r="G1513" s="937"/>
      <c r="H1513" s="937">
        <v>0</v>
      </c>
      <c r="I1513" s="937">
        <v>1897.2</v>
      </c>
      <c r="J1513" s="938">
        <v>2232</v>
      </c>
      <c r="K1513" s="939">
        <v>0</v>
      </c>
      <c r="L1513" s="939">
        <v>0.85</v>
      </c>
      <c r="M1513" s="936">
        <v>48</v>
      </c>
      <c r="N1513" s="936">
        <v>0</v>
      </c>
      <c r="O1513" s="936">
        <v>41</v>
      </c>
      <c r="P1513" s="938" t="s">
        <v>367</v>
      </c>
      <c r="Q1513" s="936">
        <v>1</v>
      </c>
      <c r="R1513" s="936">
        <v>0</v>
      </c>
      <c r="S1513" s="936">
        <v>1</v>
      </c>
      <c r="T1513" s="936">
        <v>0</v>
      </c>
    </row>
    <row r="1514" spans="1:20" outlineLevel="5">
      <c r="A1514" s="1000" t="s">
        <v>1706</v>
      </c>
      <c r="B1514" s="1000" t="s">
        <v>1109</v>
      </c>
      <c r="C1514" s="1000">
        <v>8</v>
      </c>
      <c r="D1514" s="1001">
        <v>46335</v>
      </c>
      <c r="E1514" s="1001">
        <v>46343</v>
      </c>
      <c r="F1514" s="1001"/>
      <c r="G1514" s="1001"/>
      <c r="H1514" s="1002">
        <v>0</v>
      </c>
      <c r="I1514" s="1002">
        <v>0</v>
      </c>
      <c r="J1514" s="1002">
        <v>1488</v>
      </c>
      <c r="K1514" s="1003">
        <v>0</v>
      </c>
      <c r="L1514" s="1003">
        <v>0</v>
      </c>
      <c r="M1514" s="1002">
        <v>48</v>
      </c>
      <c r="N1514" s="1000">
        <v>0</v>
      </c>
      <c r="O1514" s="1000">
        <v>0</v>
      </c>
      <c r="P1514" s="1002" t="s">
        <v>367</v>
      </c>
      <c r="Q1514" s="1000">
        <v>1</v>
      </c>
      <c r="R1514" s="1000">
        <v>0</v>
      </c>
      <c r="S1514" s="1000">
        <v>0</v>
      </c>
      <c r="T1514" s="1000">
        <v>1</v>
      </c>
    </row>
    <row r="1515" spans="1:20" outlineLevel="5">
      <c r="A1515" s="1000" t="s">
        <v>1707</v>
      </c>
      <c r="B1515" s="1000" t="s">
        <v>1111</v>
      </c>
      <c r="C1515" s="1000">
        <v>8</v>
      </c>
      <c r="D1515" s="1001">
        <v>46344</v>
      </c>
      <c r="E1515" s="1001">
        <v>46352</v>
      </c>
      <c r="F1515" s="1001">
        <v>46261</v>
      </c>
      <c r="G1515" s="1001"/>
      <c r="H1515" s="1002">
        <v>0</v>
      </c>
      <c r="I1515" s="1002">
        <v>892.8</v>
      </c>
      <c r="J1515" s="1002">
        <v>1488</v>
      </c>
      <c r="K1515" s="1003">
        <v>0</v>
      </c>
      <c r="L1515" s="1003">
        <v>0.6</v>
      </c>
      <c r="M1515" s="1002">
        <v>48</v>
      </c>
      <c r="N1515" s="1000">
        <v>0</v>
      </c>
      <c r="O1515" s="1000">
        <v>29</v>
      </c>
      <c r="P1515" s="1002" t="s">
        <v>367</v>
      </c>
      <c r="Q1515" s="1000">
        <v>1</v>
      </c>
      <c r="R1515" s="1000">
        <v>0</v>
      </c>
      <c r="S1515" s="1000">
        <v>1</v>
      </c>
      <c r="T1515" s="1000">
        <v>0</v>
      </c>
    </row>
    <row r="1516" spans="1:20" outlineLevel="3">
      <c r="A1516" s="967" t="s">
        <v>1112</v>
      </c>
      <c r="B1516" s="967"/>
      <c r="C1516" s="967">
        <v>139</v>
      </c>
      <c r="D1516" s="968">
        <v>46173</v>
      </c>
      <c r="E1516" s="968">
        <v>46335</v>
      </c>
      <c r="F1516" s="968">
        <v>46172</v>
      </c>
      <c r="G1516" s="968"/>
      <c r="H1516" s="969">
        <v>890370.47</v>
      </c>
      <c r="I1516" s="969">
        <v>1069353.8500000001</v>
      </c>
      <c r="J1516" s="969">
        <v>1252052.3999999999</v>
      </c>
      <c r="K1516" s="971">
        <v>0.71109999999999995</v>
      </c>
      <c r="L1516" s="971">
        <v>0.85409999999999997</v>
      </c>
      <c r="M1516" s="969">
        <v>392</v>
      </c>
      <c r="N1516" s="967">
        <v>212</v>
      </c>
      <c r="O1516" s="967">
        <v>245</v>
      </c>
      <c r="P1516" s="969"/>
      <c r="Q1516" s="967">
        <v>14</v>
      </c>
      <c r="R1516" s="967">
        <v>7</v>
      </c>
      <c r="S1516" s="967">
        <v>5</v>
      </c>
      <c r="T1516" s="967">
        <v>2</v>
      </c>
    </row>
    <row r="1517" spans="1:20" outlineLevel="4">
      <c r="A1517" s="981" t="s">
        <v>1113</v>
      </c>
      <c r="B1517" s="981"/>
      <c r="C1517" s="981">
        <v>139</v>
      </c>
      <c r="D1517" s="982">
        <v>46173</v>
      </c>
      <c r="E1517" s="982">
        <v>46335</v>
      </c>
      <c r="F1517" s="982">
        <v>46172</v>
      </c>
      <c r="G1517" s="982"/>
      <c r="H1517" s="983">
        <v>806778.77</v>
      </c>
      <c r="I1517" s="983">
        <v>971073.85</v>
      </c>
      <c r="J1517" s="983">
        <v>1046213.4</v>
      </c>
      <c r="K1517" s="984">
        <v>0.77110000000000001</v>
      </c>
      <c r="L1517" s="984">
        <v>0.92820000000000003</v>
      </c>
      <c r="M1517" s="983">
        <v>224</v>
      </c>
      <c r="N1517" s="981">
        <v>144</v>
      </c>
      <c r="O1517" s="981">
        <v>169</v>
      </c>
      <c r="P1517" s="983"/>
      <c r="Q1517" s="981">
        <v>11</v>
      </c>
      <c r="R1517" s="981">
        <v>6</v>
      </c>
      <c r="S1517" s="981">
        <v>4</v>
      </c>
      <c r="T1517" s="981">
        <v>1</v>
      </c>
    </row>
    <row r="1518" spans="1:20" outlineLevel="5">
      <c r="A1518" s="936" t="s">
        <v>1708</v>
      </c>
      <c r="B1518" s="936" t="s">
        <v>3240</v>
      </c>
      <c r="C1518" s="936">
        <v>22</v>
      </c>
      <c r="D1518" s="937">
        <v>46173</v>
      </c>
      <c r="E1518" s="937">
        <v>46197</v>
      </c>
      <c r="F1518" s="937">
        <v>46172</v>
      </c>
      <c r="G1518" s="937">
        <v>46197</v>
      </c>
      <c r="H1518" s="938">
        <v>251136</v>
      </c>
      <c r="I1518" s="938">
        <v>251136</v>
      </c>
      <c r="J1518" s="938">
        <v>251136</v>
      </c>
      <c r="K1518" s="939">
        <v>1</v>
      </c>
      <c r="L1518" s="939">
        <v>1</v>
      </c>
      <c r="M1518" s="938">
        <v>19</v>
      </c>
      <c r="N1518" s="936">
        <v>19</v>
      </c>
      <c r="O1518" s="936">
        <v>19</v>
      </c>
      <c r="P1518" s="938" t="s">
        <v>364</v>
      </c>
      <c r="Q1518" s="936">
        <v>1</v>
      </c>
      <c r="R1518" s="936">
        <v>1</v>
      </c>
      <c r="S1518" s="936">
        <v>0</v>
      </c>
      <c r="T1518" s="936">
        <v>0</v>
      </c>
    </row>
    <row r="1519" spans="1:20" outlineLevel="5">
      <c r="A1519" s="936" t="s">
        <v>1709</v>
      </c>
      <c r="B1519" s="936" t="s">
        <v>3243</v>
      </c>
      <c r="C1519" s="936">
        <v>22</v>
      </c>
      <c r="D1519" s="937">
        <v>46173</v>
      </c>
      <c r="E1519" s="937">
        <v>46197</v>
      </c>
      <c r="F1519" s="937">
        <v>46172</v>
      </c>
      <c r="G1519" s="937">
        <v>46197</v>
      </c>
      <c r="H1519" s="938">
        <v>36036</v>
      </c>
      <c r="I1519" s="938">
        <v>36036</v>
      </c>
      <c r="J1519" s="938">
        <v>36036</v>
      </c>
      <c r="K1519" s="939">
        <v>1</v>
      </c>
      <c r="L1519" s="939">
        <v>1</v>
      </c>
      <c r="M1519" s="936">
        <v>19</v>
      </c>
      <c r="N1519" s="936">
        <v>19</v>
      </c>
      <c r="O1519" s="936">
        <v>19</v>
      </c>
      <c r="P1519" s="938" t="s">
        <v>364</v>
      </c>
      <c r="Q1519" s="936">
        <v>1</v>
      </c>
      <c r="R1519" s="936">
        <v>1</v>
      </c>
      <c r="S1519" s="936">
        <v>0</v>
      </c>
      <c r="T1519" s="936">
        <v>0</v>
      </c>
    </row>
    <row r="1520" spans="1:20" outlineLevel="5">
      <c r="A1520" s="936" t="s">
        <v>1711</v>
      </c>
      <c r="B1520" s="936" t="s">
        <v>3249</v>
      </c>
      <c r="C1520" s="936">
        <v>22</v>
      </c>
      <c r="D1520" s="937">
        <v>46173</v>
      </c>
      <c r="E1520" s="937">
        <v>46197</v>
      </c>
      <c r="F1520" s="937">
        <v>46172</v>
      </c>
      <c r="G1520" s="937">
        <v>46197</v>
      </c>
      <c r="H1520" s="938">
        <v>181071</v>
      </c>
      <c r="I1520" s="938">
        <v>181071</v>
      </c>
      <c r="J1520" s="938">
        <v>181071</v>
      </c>
      <c r="K1520" s="939">
        <v>1</v>
      </c>
      <c r="L1520" s="939">
        <v>1</v>
      </c>
      <c r="M1520" s="938">
        <v>26</v>
      </c>
      <c r="N1520" s="936">
        <v>26</v>
      </c>
      <c r="O1520" s="936">
        <v>26</v>
      </c>
      <c r="P1520" s="938" t="s">
        <v>364</v>
      </c>
      <c r="Q1520" s="936">
        <v>1</v>
      </c>
      <c r="R1520" s="936">
        <v>1</v>
      </c>
      <c r="S1520" s="936">
        <v>0</v>
      </c>
      <c r="T1520" s="936">
        <v>0</v>
      </c>
    </row>
    <row r="1521" spans="1:20" outlineLevel="5">
      <c r="A1521" s="936" t="s">
        <v>1712</v>
      </c>
      <c r="B1521" s="936" t="s">
        <v>3252</v>
      </c>
      <c r="C1521" s="936">
        <v>22</v>
      </c>
      <c r="D1521" s="937">
        <v>46173</v>
      </c>
      <c r="E1521" s="937">
        <v>46197</v>
      </c>
      <c r="F1521" s="937">
        <v>46172</v>
      </c>
      <c r="G1521" s="937">
        <v>46197</v>
      </c>
      <c r="H1521" s="938">
        <v>11599.14</v>
      </c>
      <c r="I1521" s="938">
        <v>11599.14</v>
      </c>
      <c r="J1521" s="938">
        <v>11599.14</v>
      </c>
      <c r="K1521" s="939">
        <v>1</v>
      </c>
      <c r="L1521" s="939">
        <v>1</v>
      </c>
      <c r="M1521" s="938">
        <v>3</v>
      </c>
      <c r="N1521" s="936">
        <v>3</v>
      </c>
      <c r="O1521" s="936">
        <v>3</v>
      </c>
      <c r="P1521" s="938" t="s">
        <v>364</v>
      </c>
      <c r="Q1521" s="936">
        <v>1</v>
      </c>
      <c r="R1521" s="936">
        <v>1</v>
      </c>
      <c r="S1521" s="936">
        <v>0</v>
      </c>
      <c r="T1521" s="936">
        <v>0</v>
      </c>
    </row>
    <row r="1522" spans="1:20" outlineLevel="5">
      <c r="A1522" s="936" t="s">
        <v>1710</v>
      </c>
      <c r="B1522" s="936" t="s">
        <v>3246</v>
      </c>
      <c r="C1522" s="936">
        <v>13</v>
      </c>
      <c r="D1522" s="937">
        <v>46183</v>
      </c>
      <c r="E1522" s="937">
        <v>46197</v>
      </c>
      <c r="F1522" s="937">
        <v>46183</v>
      </c>
      <c r="G1522" s="937">
        <v>46197</v>
      </c>
      <c r="H1522" s="938">
        <v>43470</v>
      </c>
      <c r="I1522" s="938">
        <v>43470</v>
      </c>
      <c r="J1522" s="938">
        <v>43470</v>
      </c>
      <c r="K1522" s="939">
        <v>1</v>
      </c>
      <c r="L1522" s="939">
        <v>1</v>
      </c>
      <c r="M1522" s="938">
        <v>16</v>
      </c>
      <c r="N1522" s="936">
        <v>16</v>
      </c>
      <c r="O1522" s="936">
        <v>16</v>
      </c>
      <c r="P1522" s="938" t="s">
        <v>364</v>
      </c>
      <c r="Q1522" s="936">
        <v>1</v>
      </c>
      <c r="R1522" s="936">
        <v>1</v>
      </c>
      <c r="S1522" s="936">
        <v>0</v>
      </c>
      <c r="T1522" s="936">
        <v>0</v>
      </c>
    </row>
    <row r="1523" spans="1:20" outlineLevel="5">
      <c r="A1523" s="936" t="s">
        <v>3354</v>
      </c>
      <c r="B1523" s="936" t="s">
        <v>3242</v>
      </c>
      <c r="C1523" s="936">
        <v>8</v>
      </c>
      <c r="D1523" s="937">
        <v>46275</v>
      </c>
      <c r="E1523" s="937">
        <v>46284</v>
      </c>
      <c r="F1523" s="937">
        <v>46225</v>
      </c>
      <c r="G1523" s="937">
        <v>46261</v>
      </c>
      <c r="H1523" s="937">
        <v>167424</v>
      </c>
      <c r="I1523" s="938">
        <v>167424</v>
      </c>
      <c r="J1523" s="938">
        <v>167424</v>
      </c>
      <c r="K1523" s="939">
        <v>1</v>
      </c>
      <c r="L1523" s="939">
        <v>1</v>
      </c>
      <c r="M1523" s="938">
        <v>13</v>
      </c>
      <c r="N1523" s="936">
        <v>13</v>
      </c>
      <c r="O1523" s="936">
        <v>13</v>
      </c>
      <c r="P1523" s="938" t="s">
        <v>364</v>
      </c>
      <c r="Q1523" s="936">
        <v>1</v>
      </c>
      <c r="R1523" s="936">
        <v>1</v>
      </c>
      <c r="S1523" s="936">
        <v>0</v>
      </c>
      <c r="T1523" s="936">
        <v>0</v>
      </c>
    </row>
    <row r="1524" spans="1:20" outlineLevel="5">
      <c r="A1524" s="936" t="s">
        <v>3355</v>
      </c>
      <c r="B1524" s="936" t="s">
        <v>3245</v>
      </c>
      <c r="C1524" s="936">
        <v>13</v>
      </c>
      <c r="D1524" s="937">
        <v>46285</v>
      </c>
      <c r="E1524" s="937">
        <v>46300</v>
      </c>
      <c r="F1524" s="937">
        <v>46261</v>
      </c>
      <c r="G1524" s="937"/>
      <c r="H1524" s="938">
        <v>54054</v>
      </c>
      <c r="I1524" s="938">
        <v>37837.800000000003</v>
      </c>
      <c r="J1524" s="938">
        <v>54054</v>
      </c>
      <c r="K1524" s="939">
        <v>1</v>
      </c>
      <c r="L1524" s="939">
        <v>0.7</v>
      </c>
      <c r="M1524" s="938">
        <v>29</v>
      </c>
      <c r="N1524" s="936">
        <v>29</v>
      </c>
      <c r="O1524" s="936">
        <v>20</v>
      </c>
      <c r="P1524" s="938" t="s">
        <v>367</v>
      </c>
      <c r="Q1524" s="936">
        <v>1</v>
      </c>
      <c r="R1524" s="936">
        <v>0</v>
      </c>
      <c r="S1524" s="936">
        <v>1</v>
      </c>
      <c r="T1524" s="936">
        <v>0</v>
      </c>
    </row>
    <row r="1525" spans="1:20" outlineLevel="5">
      <c r="A1525" s="936" t="s">
        <v>3356</v>
      </c>
      <c r="B1525" s="936" t="s">
        <v>3248</v>
      </c>
      <c r="C1525" s="936">
        <v>15</v>
      </c>
      <c r="D1525" s="937">
        <v>46285</v>
      </c>
      <c r="E1525" s="937">
        <v>46302</v>
      </c>
      <c r="F1525" s="937">
        <v>46233</v>
      </c>
      <c r="G1525" s="937"/>
      <c r="H1525" s="937">
        <v>43470</v>
      </c>
      <c r="I1525" s="938">
        <v>39123</v>
      </c>
      <c r="J1525" s="938">
        <v>43470</v>
      </c>
      <c r="K1525" s="939">
        <v>1</v>
      </c>
      <c r="L1525" s="939">
        <v>0.9</v>
      </c>
      <c r="M1525" s="938">
        <v>16</v>
      </c>
      <c r="N1525" s="936">
        <v>16</v>
      </c>
      <c r="O1525" s="936">
        <v>14</v>
      </c>
      <c r="P1525" s="938" t="s">
        <v>367</v>
      </c>
      <c r="Q1525" s="936">
        <v>1</v>
      </c>
      <c r="R1525" s="936">
        <v>0</v>
      </c>
      <c r="S1525" s="936">
        <v>1</v>
      </c>
      <c r="T1525" s="936">
        <v>0</v>
      </c>
    </row>
    <row r="1526" spans="1:20" outlineLevel="5">
      <c r="A1526" s="936" t="s">
        <v>3357</v>
      </c>
      <c r="B1526" s="936" t="s">
        <v>3251</v>
      </c>
      <c r="C1526" s="936">
        <v>8</v>
      </c>
      <c r="D1526" s="937">
        <v>46303</v>
      </c>
      <c r="E1526" s="937">
        <v>46312</v>
      </c>
      <c r="F1526" s="937">
        <v>46212</v>
      </c>
      <c r="G1526" s="937"/>
      <c r="H1526" s="937">
        <v>18518.63</v>
      </c>
      <c r="I1526" s="938">
        <v>140741.54999999999</v>
      </c>
      <c r="J1526" s="938">
        <v>148149</v>
      </c>
      <c r="K1526" s="939">
        <v>0.125</v>
      </c>
      <c r="L1526" s="939">
        <v>0.95</v>
      </c>
      <c r="M1526" s="936">
        <v>22</v>
      </c>
      <c r="N1526" s="936">
        <v>3</v>
      </c>
      <c r="O1526" s="936">
        <v>21</v>
      </c>
      <c r="P1526" s="938" t="s">
        <v>367</v>
      </c>
      <c r="Q1526" s="936">
        <v>1</v>
      </c>
      <c r="R1526" s="936">
        <v>0</v>
      </c>
      <c r="S1526" s="936">
        <v>1</v>
      </c>
      <c r="T1526" s="936">
        <v>0</v>
      </c>
    </row>
    <row r="1527" spans="1:20" outlineLevel="5">
      <c r="A1527" s="996" t="s">
        <v>3358</v>
      </c>
      <c r="B1527" s="996" t="s">
        <v>3254</v>
      </c>
      <c r="C1527" s="996">
        <v>10</v>
      </c>
      <c r="D1527" s="997">
        <v>46313</v>
      </c>
      <c r="E1527" s="997">
        <v>46323</v>
      </c>
      <c r="F1527" s="997">
        <v>46233</v>
      </c>
      <c r="G1527" s="997"/>
      <c r="H1527" s="998">
        <v>0</v>
      </c>
      <c r="I1527" s="998">
        <v>62635.360000000001</v>
      </c>
      <c r="J1527" s="998">
        <v>104392.26</v>
      </c>
      <c r="K1527" s="1005">
        <v>0</v>
      </c>
      <c r="L1527" s="1005">
        <v>0.6</v>
      </c>
      <c r="M1527" s="998">
        <v>29</v>
      </c>
      <c r="N1527" s="996">
        <v>0</v>
      </c>
      <c r="O1527" s="996">
        <v>17</v>
      </c>
      <c r="P1527" s="998" t="s">
        <v>367</v>
      </c>
      <c r="Q1527" s="996">
        <v>1</v>
      </c>
      <c r="R1527" s="996">
        <v>0</v>
      </c>
      <c r="S1527" s="996">
        <v>1</v>
      </c>
      <c r="T1527" s="996">
        <v>0</v>
      </c>
    </row>
    <row r="1528" spans="1:20" outlineLevel="5">
      <c r="A1528" s="936" t="s">
        <v>1713</v>
      </c>
      <c r="B1528" s="936" t="s">
        <v>1121</v>
      </c>
      <c r="C1528" s="936">
        <v>10</v>
      </c>
      <c r="D1528" s="937">
        <v>46324</v>
      </c>
      <c r="E1528" s="937">
        <v>46335</v>
      </c>
      <c r="F1528" s="936"/>
      <c r="G1528" s="937"/>
      <c r="H1528" s="937">
        <v>0</v>
      </c>
      <c r="I1528" s="937">
        <v>0</v>
      </c>
      <c r="J1528" s="938">
        <v>5412</v>
      </c>
      <c r="K1528" s="939">
        <v>0</v>
      </c>
      <c r="L1528" s="939">
        <v>0</v>
      </c>
      <c r="M1528" s="936">
        <v>32</v>
      </c>
      <c r="N1528" s="936">
        <v>0</v>
      </c>
      <c r="O1528" s="936">
        <v>0</v>
      </c>
      <c r="P1528" s="938" t="s">
        <v>367</v>
      </c>
      <c r="Q1528" s="936">
        <v>1</v>
      </c>
      <c r="R1528" s="936">
        <v>0</v>
      </c>
      <c r="S1528" s="936">
        <v>0</v>
      </c>
      <c r="T1528" s="936">
        <v>1</v>
      </c>
    </row>
    <row r="1529" spans="1:20" outlineLevel="4">
      <c r="A1529" s="981" t="s">
        <v>1122</v>
      </c>
      <c r="B1529" s="981"/>
      <c r="C1529" s="981">
        <v>136</v>
      </c>
      <c r="D1529" s="982">
        <v>46176</v>
      </c>
      <c r="E1529" s="982">
        <v>46335</v>
      </c>
      <c r="F1529" s="982">
        <v>46176</v>
      </c>
      <c r="G1529" s="982"/>
      <c r="H1529" s="983">
        <v>83591.7</v>
      </c>
      <c r="I1529" s="983">
        <v>98280</v>
      </c>
      <c r="J1529" s="983">
        <v>205839</v>
      </c>
      <c r="K1529" s="984">
        <v>0.40610000000000002</v>
      </c>
      <c r="L1529" s="984">
        <v>0.47749999999999998</v>
      </c>
      <c r="M1529" s="983">
        <v>168</v>
      </c>
      <c r="N1529" s="981">
        <v>67</v>
      </c>
      <c r="O1529" s="981">
        <v>76</v>
      </c>
      <c r="P1529" s="983"/>
      <c r="Q1529" s="981">
        <v>3</v>
      </c>
      <c r="R1529" s="981">
        <v>1</v>
      </c>
      <c r="S1529" s="981">
        <v>1</v>
      </c>
      <c r="T1529" s="981">
        <v>1</v>
      </c>
    </row>
    <row r="1530" spans="1:20" outlineLevel="5">
      <c r="A1530" s="936" t="s">
        <v>1715</v>
      </c>
      <c r="B1530" s="936" t="s">
        <v>3255</v>
      </c>
      <c r="C1530" s="936">
        <v>19</v>
      </c>
      <c r="D1530" s="937">
        <v>46176</v>
      </c>
      <c r="E1530" s="937">
        <v>46197</v>
      </c>
      <c r="F1530" s="937">
        <v>46176</v>
      </c>
      <c r="G1530" s="937">
        <v>46197</v>
      </c>
      <c r="H1530" s="938">
        <v>54600</v>
      </c>
      <c r="I1530" s="938">
        <v>54600</v>
      </c>
      <c r="J1530" s="938">
        <v>54600</v>
      </c>
      <c r="K1530" s="939">
        <v>1</v>
      </c>
      <c r="L1530" s="939">
        <v>1</v>
      </c>
      <c r="M1530" s="936">
        <v>42</v>
      </c>
      <c r="N1530" s="936">
        <v>42</v>
      </c>
      <c r="O1530" s="936">
        <v>42</v>
      </c>
      <c r="P1530" s="938" t="s">
        <v>364</v>
      </c>
      <c r="Q1530" s="936">
        <v>1</v>
      </c>
      <c r="R1530" s="936">
        <v>1</v>
      </c>
      <c r="S1530" s="936">
        <v>0</v>
      </c>
      <c r="T1530" s="936">
        <v>0</v>
      </c>
    </row>
    <row r="1531" spans="1:20" outlineLevel="5">
      <c r="A1531" s="1000" t="s">
        <v>1714</v>
      </c>
      <c r="B1531" s="1000" t="s">
        <v>1124</v>
      </c>
      <c r="C1531" s="1000">
        <v>10</v>
      </c>
      <c r="D1531" s="1001">
        <v>46301</v>
      </c>
      <c r="E1531" s="1001">
        <v>46312</v>
      </c>
      <c r="F1531" s="1001"/>
      <c r="G1531" s="1001"/>
      <c r="H1531" s="1002">
        <v>28991.7</v>
      </c>
      <c r="I1531" s="1002">
        <v>0</v>
      </c>
      <c r="J1531" s="1002">
        <v>96639</v>
      </c>
      <c r="K1531" s="1003">
        <v>0.3</v>
      </c>
      <c r="L1531" s="1003">
        <v>0</v>
      </c>
      <c r="M1531" s="1002">
        <v>84</v>
      </c>
      <c r="N1531" s="1000">
        <v>25</v>
      </c>
      <c r="O1531" s="1000">
        <v>0</v>
      </c>
      <c r="P1531" s="1002" t="s">
        <v>367</v>
      </c>
      <c r="Q1531" s="1000">
        <v>1</v>
      </c>
      <c r="R1531" s="1000">
        <v>0</v>
      </c>
      <c r="S1531" s="1000">
        <v>0</v>
      </c>
      <c r="T1531" s="1000">
        <v>1</v>
      </c>
    </row>
    <row r="1532" spans="1:20" outlineLevel="5">
      <c r="A1532" s="1000" t="s">
        <v>3359</v>
      </c>
      <c r="B1532" s="1000" t="s">
        <v>3257</v>
      </c>
      <c r="C1532" s="1000">
        <v>7</v>
      </c>
      <c r="D1532" s="1001">
        <v>46328</v>
      </c>
      <c r="E1532" s="1001">
        <v>46335</v>
      </c>
      <c r="F1532" s="1001">
        <v>46261</v>
      </c>
      <c r="G1532" s="1001"/>
      <c r="H1532" s="1002">
        <v>0</v>
      </c>
      <c r="I1532" s="1002">
        <v>43680</v>
      </c>
      <c r="J1532" s="1002">
        <v>54600</v>
      </c>
      <c r="K1532" s="1003">
        <v>0</v>
      </c>
      <c r="L1532" s="1003">
        <v>0.8</v>
      </c>
      <c r="M1532" s="1002">
        <v>42</v>
      </c>
      <c r="N1532" s="1000">
        <v>0</v>
      </c>
      <c r="O1532" s="1000">
        <v>34</v>
      </c>
      <c r="P1532" s="1002" t="s">
        <v>367</v>
      </c>
      <c r="Q1532" s="1000">
        <v>1</v>
      </c>
      <c r="R1532" s="1000">
        <v>0</v>
      </c>
      <c r="S1532" s="1000">
        <v>1</v>
      </c>
      <c r="T1532" s="1000">
        <v>0</v>
      </c>
    </row>
    <row r="1533" spans="1:20" outlineLevel="3">
      <c r="A1533" s="967" t="s">
        <v>1126</v>
      </c>
      <c r="B1533" s="967"/>
      <c r="C1533" s="967">
        <v>107</v>
      </c>
      <c r="D1533" s="968">
        <v>46155</v>
      </c>
      <c r="E1533" s="968">
        <v>46284</v>
      </c>
      <c r="F1533" s="968">
        <v>46155</v>
      </c>
      <c r="G1533" s="968"/>
      <c r="H1533" s="969">
        <v>48290.400000000001</v>
      </c>
      <c r="I1533" s="969">
        <v>11825.77</v>
      </c>
      <c r="J1533" s="969">
        <v>48290.400000000001</v>
      </c>
      <c r="K1533" s="971">
        <v>1</v>
      </c>
      <c r="L1533" s="971">
        <v>0.24490000000000001</v>
      </c>
      <c r="M1533" s="967">
        <v>628</v>
      </c>
      <c r="N1533" s="967">
        <v>628</v>
      </c>
      <c r="O1533" s="967">
        <v>484</v>
      </c>
      <c r="P1533" s="967"/>
      <c r="Q1533" s="967">
        <v>13</v>
      </c>
      <c r="R1533" s="967">
        <v>8</v>
      </c>
      <c r="S1533" s="967">
        <v>2</v>
      </c>
      <c r="T1533" s="967">
        <v>3</v>
      </c>
    </row>
    <row r="1534" spans="1:20" outlineLevel="4">
      <c r="A1534" s="981" t="s">
        <v>429</v>
      </c>
      <c r="B1534" s="981"/>
      <c r="C1534" s="981">
        <v>91</v>
      </c>
      <c r="D1534" s="982">
        <v>46155</v>
      </c>
      <c r="E1534" s="982">
        <v>46265</v>
      </c>
      <c r="F1534" s="982">
        <v>46155</v>
      </c>
      <c r="G1534" s="982"/>
      <c r="H1534" s="983">
        <v>7475.22</v>
      </c>
      <c r="I1534" s="983">
        <v>5723.59</v>
      </c>
      <c r="J1534" s="983">
        <v>7475.22</v>
      </c>
      <c r="K1534" s="984">
        <v>1</v>
      </c>
      <c r="L1534" s="984">
        <v>0.76570000000000005</v>
      </c>
      <c r="M1534" s="981">
        <v>364</v>
      </c>
      <c r="N1534" s="981">
        <v>364</v>
      </c>
      <c r="O1534" s="981">
        <v>272</v>
      </c>
      <c r="P1534" s="981"/>
      <c r="Q1534" s="981">
        <v>8</v>
      </c>
      <c r="R1534" s="981">
        <v>4</v>
      </c>
      <c r="S1534" s="981">
        <v>2</v>
      </c>
      <c r="T1534" s="981">
        <v>2</v>
      </c>
    </row>
    <row r="1535" spans="1:20" outlineLevel="5">
      <c r="A1535" s="936" t="s">
        <v>1716</v>
      </c>
      <c r="B1535" s="936" t="s">
        <v>1037</v>
      </c>
      <c r="C1535" s="936">
        <v>32</v>
      </c>
      <c r="D1535" s="937">
        <v>46155</v>
      </c>
      <c r="E1535" s="937">
        <v>46196</v>
      </c>
      <c r="F1535" s="937">
        <v>46155</v>
      </c>
      <c r="G1535" s="937">
        <v>46196</v>
      </c>
      <c r="H1535" s="937">
        <v>252.18</v>
      </c>
      <c r="I1535" s="936">
        <v>252.18</v>
      </c>
      <c r="J1535" s="936">
        <v>252.18</v>
      </c>
      <c r="K1535" s="939">
        <v>1</v>
      </c>
      <c r="L1535" s="939">
        <v>1</v>
      </c>
      <c r="M1535" s="936">
        <v>92</v>
      </c>
      <c r="N1535" s="936">
        <v>92</v>
      </c>
      <c r="O1535" s="936">
        <v>92</v>
      </c>
      <c r="P1535" s="936" t="s">
        <v>364</v>
      </c>
      <c r="Q1535" s="936">
        <v>1</v>
      </c>
      <c r="R1535" s="936">
        <v>1</v>
      </c>
      <c r="S1535" s="936">
        <v>0</v>
      </c>
      <c r="T1535" s="936">
        <v>0</v>
      </c>
    </row>
    <row r="1536" spans="1:20" outlineLevel="5">
      <c r="A1536" s="936" t="s">
        <v>1717</v>
      </c>
      <c r="B1536" s="936" t="s">
        <v>1129</v>
      </c>
      <c r="C1536" s="936">
        <v>27</v>
      </c>
      <c r="D1536" s="937">
        <v>46162</v>
      </c>
      <c r="E1536" s="937">
        <v>46197</v>
      </c>
      <c r="F1536" s="937">
        <v>46162</v>
      </c>
      <c r="G1536" s="937">
        <v>46197</v>
      </c>
      <c r="H1536" s="937">
        <v>168.12</v>
      </c>
      <c r="I1536" s="936">
        <v>168.12</v>
      </c>
      <c r="J1536" s="937">
        <v>168.12</v>
      </c>
      <c r="K1536" s="939">
        <v>1</v>
      </c>
      <c r="L1536" s="939">
        <v>1</v>
      </c>
      <c r="M1536" s="936">
        <v>40</v>
      </c>
      <c r="N1536" s="936">
        <v>40</v>
      </c>
      <c r="O1536" s="936">
        <v>40</v>
      </c>
      <c r="P1536" s="936" t="s">
        <v>364</v>
      </c>
      <c r="Q1536" s="936">
        <v>1</v>
      </c>
      <c r="R1536" s="936">
        <v>1</v>
      </c>
      <c r="S1536" s="936">
        <v>0</v>
      </c>
      <c r="T1536" s="936">
        <v>0</v>
      </c>
    </row>
    <row r="1537" spans="1:20" outlineLevel="5">
      <c r="A1537" s="936" t="s">
        <v>1718</v>
      </c>
      <c r="B1537" s="936" t="s">
        <v>3360</v>
      </c>
      <c r="C1537" s="936">
        <v>13</v>
      </c>
      <c r="D1537" s="937">
        <v>46183</v>
      </c>
      <c r="E1537" s="937">
        <v>46197</v>
      </c>
      <c r="F1537" s="937">
        <v>46183</v>
      </c>
      <c r="G1537" s="937">
        <v>46197</v>
      </c>
      <c r="H1537" s="937">
        <v>766.58</v>
      </c>
      <c r="I1537" s="936">
        <v>766.58</v>
      </c>
      <c r="J1537" s="938">
        <v>766.58</v>
      </c>
      <c r="K1537" s="940">
        <v>1</v>
      </c>
      <c r="L1537" s="939">
        <v>1</v>
      </c>
      <c r="M1537" s="938">
        <v>34</v>
      </c>
      <c r="N1537" s="936">
        <v>34</v>
      </c>
      <c r="O1537" s="936">
        <v>34</v>
      </c>
      <c r="P1537" s="938" t="s">
        <v>364</v>
      </c>
      <c r="Q1537" s="936">
        <v>1</v>
      </c>
      <c r="R1537" s="936">
        <v>1</v>
      </c>
      <c r="S1537" s="936">
        <v>0</v>
      </c>
      <c r="T1537" s="936">
        <v>0</v>
      </c>
    </row>
    <row r="1538" spans="1:20" outlineLevel="5">
      <c r="A1538" s="936" t="s">
        <v>3361</v>
      </c>
      <c r="B1538" s="936" t="s">
        <v>3362</v>
      </c>
      <c r="C1538" s="936">
        <v>6</v>
      </c>
      <c r="D1538" s="937">
        <v>46198</v>
      </c>
      <c r="E1538" s="937">
        <v>46204</v>
      </c>
      <c r="F1538" s="937">
        <v>46233</v>
      </c>
      <c r="G1538" s="937">
        <v>46261</v>
      </c>
      <c r="H1538" s="937">
        <v>511.06</v>
      </c>
      <c r="I1538" s="937">
        <v>511.06</v>
      </c>
      <c r="J1538" s="938">
        <v>511.06</v>
      </c>
      <c r="K1538" s="939">
        <v>1</v>
      </c>
      <c r="L1538" s="939">
        <v>1</v>
      </c>
      <c r="M1538" s="936">
        <v>22</v>
      </c>
      <c r="N1538" s="936">
        <v>22</v>
      </c>
      <c r="O1538" s="936">
        <v>22</v>
      </c>
      <c r="P1538" s="938" t="s">
        <v>364</v>
      </c>
      <c r="Q1538" s="936">
        <v>1</v>
      </c>
      <c r="R1538" s="936">
        <v>1</v>
      </c>
      <c r="S1538" s="936">
        <v>0</v>
      </c>
      <c r="T1538" s="936">
        <v>0</v>
      </c>
    </row>
    <row r="1539" spans="1:20" outlineLevel="5">
      <c r="A1539" s="936" t="s">
        <v>1719</v>
      </c>
      <c r="B1539" s="936" t="s">
        <v>1133</v>
      </c>
      <c r="C1539" s="936">
        <v>7</v>
      </c>
      <c r="D1539" s="937">
        <v>46205</v>
      </c>
      <c r="E1539" s="937">
        <v>46212</v>
      </c>
      <c r="F1539" s="937">
        <v>46248</v>
      </c>
      <c r="G1539" s="937"/>
      <c r="H1539" s="938">
        <v>2757.6</v>
      </c>
      <c r="I1539" s="937">
        <v>2206.08</v>
      </c>
      <c r="J1539" s="938">
        <v>2757.6</v>
      </c>
      <c r="K1539" s="939">
        <v>1</v>
      </c>
      <c r="L1539" s="939">
        <v>0.8</v>
      </c>
      <c r="M1539" s="936">
        <v>56</v>
      </c>
      <c r="N1539" s="936">
        <v>56</v>
      </c>
      <c r="O1539" s="936">
        <v>45</v>
      </c>
      <c r="P1539" s="936" t="s">
        <v>367</v>
      </c>
      <c r="Q1539" s="936">
        <v>1</v>
      </c>
      <c r="R1539" s="936">
        <v>0</v>
      </c>
      <c r="S1539" s="936">
        <v>1</v>
      </c>
      <c r="T1539" s="936">
        <v>0</v>
      </c>
    </row>
    <row r="1540" spans="1:20" outlineLevel="5">
      <c r="A1540" s="936" t="s">
        <v>1720</v>
      </c>
      <c r="B1540" s="936" t="s">
        <v>1135</v>
      </c>
      <c r="C1540" s="936">
        <v>7</v>
      </c>
      <c r="D1540" s="937">
        <v>46214</v>
      </c>
      <c r="E1540" s="937">
        <v>46221</v>
      </c>
      <c r="F1540" s="937">
        <v>46261</v>
      </c>
      <c r="G1540" s="937"/>
      <c r="H1540" s="937">
        <v>2599.38</v>
      </c>
      <c r="I1540" s="937">
        <v>1819.57</v>
      </c>
      <c r="J1540" s="937">
        <v>2599.38</v>
      </c>
      <c r="K1540" s="939">
        <v>1</v>
      </c>
      <c r="L1540" s="939">
        <v>0.7</v>
      </c>
      <c r="M1540" s="936">
        <v>56</v>
      </c>
      <c r="N1540" s="936">
        <v>56</v>
      </c>
      <c r="O1540" s="936">
        <v>39</v>
      </c>
      <c r="P1540" s="936" t="s">
        <v>367</v>
      </c>
      <c r="Q1540" s="936">
        <v>1</v>
      </c>
      <c r="R1540" s="936">
        <v>0</v>
      </c>
      <c r="S1540" s="936">
        <v>1</v>
      </c>
      <c r="T1540" s="936">
        <v>0</v>
      </c>
    </row>
    <row r="1541" spans="1:20" outlineLevel="5">
      <c r="A1541" s="996" t="s">
        <v>1721</v>
      </c>
      <c r="B1541" s="996" t="s">
        <v>1137</v>
      </c>
      <c r="C1541" s="996">
        <v>7</v>
      </c>
      <c r="D1541" s="997">
        <v>46251</v>
      </c>
      <c r="E1541" s="997">
        <v>46258</v>
      </c>
      <c r="F1541" s="997"/>
      <c r="G1541" s="997"/>
      <c r="H1541" s="998">
        <v>252.18</v>
      </c>
      <c r="I1541" s="996">
        <v>0</v>
      </c>
      <c r="J1541" s="998">
        <v>252.18</v>
      </c>
      <c r="K1541" s="1005">
        <v>1</v>
      </c>
      <c r="L1541" s="1005">
        <v>0</v>
      </c>
      <c r="M1541" s="998">
        <v>24</v>
      </c>
      <c r="N1541" s="996">
        <v>24</v>
      </c>
      <c r="O1541" s="996">
        <v>0</v>
      </c>
      <c r="P1541" s="998" t="s">
        <v>367</v>
      </c>
      <c r="Q1541" s="996">
        <v>1</v>
      </c>
      <c r="R1541" s="996">
        <v>0</v>
      </c>
      <c r="S1541" s="996">
        <v>0</v>
      </c>
      <c r="T1541" s="996">
        <v>1</v>
      </c>
    </row>
    <row r="1542" spans="1:20" outlineLevel="5">
      <c r="A1542" s="936" t="s">
        <v>1722</v>
      </c>
      <c r="B1542" s="936" t="s">
        <v>1111</v>
      </c>
      <c r="C1542" s="936">
        <v>6</v>
      </c>
      <c r="D1542" s="937">
        <v>46259</v>
      </c>
      <c r="E1542" s="937">
        <v>46265</v>
      </c>
      <c r="F1542" s="937"/>
      <c r="G1542" s="937"/>
      <c r="H1542" s="938">
        <v>168.12</v>
      </c>
      <c r="I1542" s="936">
        <v>0</v>
      </c>
      <c r="J1542" s="938">
        <v>168.12</v>
      </c>
      <c r="K1542" s="939">
        <v>1</v>
      </c>
      <c r="L1542" s="939">
        <v>0</v>
      </c>
      <c r="M1542" s="936">
        <v>40</v>
      </c>
      <c r="N1542" s="936">
        <v>40</v>
      </c>
      <c r="O1542" s="936">
        <v>0</v>
      </c>
      <c r="P1542" s="936" t="s">
        <v>367</v>
      </c>
      <c r="Q1542" s="936">
        <v>1</v>
      </c>
      <c r="R1542" s="936">
        <v>0</v>
      </c>
      <c r="S1542" s="936">
        <v>0</v>
      </c>
      <c r="T1542" s="936">
        <v>1</v>
      </c>
    </row>
    <row r="1543" spans="1:20" outlineLevel="4">
      <c r="A1543" s="981" t="s">
        <v>426</v>
      </c>
      <c r="B1543" s="981"/>
      <c r="C1543" s="981">
        <v>107</v>
      </c>
      <c r="D1543" s="982">
        <v>46155</v>
      </c>
      <c r="E1543" s="982">
        <v>46284</v>
      </c>
      <c r="F1543" s="982">
        <v>46155</v>
      </c>
      <c r="G1543" s="982"/>
      <c r="H1543" s="982">
        <v>40815.18</v>
      </c>
      <c r="I1543" s="983">
        <v>6102.18</v>
      </c>
      <c r="J1543" s="983">
        <v>40815.18</v>
      </c>
      <c r="K1543" s="984">
        <v>1</v>
      </c>
      <c r="L1543" s="984">
        <v>0.14949999999999999</v>
      </c>
      <c r="M1543" s="981">
        <v>264</v>
      </c>
      <c r="N1543" s="981">
        <v>264</v>
      </c>
      <c r="O1543" s="981">
        <v>212</v>
      </c>
      <c r="P1543" s="981"/>
      <c r="Q1543" s="981">
        <v>5</v>
      </c>
      <c r="R1543" s="981">
        <v>4</v>
      </c>
      <c r="S1543" s="981">
        <v>0</v>
      </c>
      <c r="T1543" s="981">
        <v>1</v>
      </c>
    </row>
    <row r="1544" spans="1:20" outlineLevel="5">
      <c r="A1544" s="936" t="s">
        <v>1723</v>
      </c>
      <c r="B1544" s="936" t="s">
        <v>3231</v>
      </c>
      <c r="C1544" s="936">
        <v>33</v>
      </c>
      <c r="D1544" s="937">
        <v>46155</v>
      </c>
      <c r="E1544" s="937">
        <v>46197</v>
      </c>
      <c r="F1544" s="937">
        <v>46155</v>
      </c>
      <c r="G1544" s="937">
        <v>46197</v>
      </c>
      <c r="H1544" s="937">
        <v>766.58</v>
      </c>
      <c r="I1544" s="936">
        <v>766.58</v>
      </c>
      <c r="J1544" s="938">
        <v>766.58</v>
      </c>
      <c r="K1544" s="939">
        <v>1</v>
      </c>
      <c r="L1544" s="939">
        <v>1</v>
      </c>
      <c r="M1544" s="938">
        <v>83</v>
      </c>
      <c r="N1544" s="936">
        <v>83</v>
      </c>
      <c r="O1544" s="936">
        <v>83</v>
      </c>
      <c r="P1544" s="938" t="s">
        <v>364</v>
      </c>
      <c r="Q1544" s="936">
        <v>1</v>
      </c>
      <c r="R1544" s="936">
        <v>1</v>
      </c>
      <c r="S1544" s="936">
        <v>0</v>
      </c>
      <c r="T1544" s="936">
        <v>0</v>
      </c>
    </row>
    <row r="1545" spans="1:20" outlineLevel="5">
      <c r="A1545" s="936" t="s">
        <v>3363</v>
      </c>
      <c r="B1545" s="936" t="s">
        <v>3233</v>
      </c>
      <c r="C1545" s="936">
        <v>3</v>
      </c>
      <c r="D1545" s="937">
        <v>46263</v>
      </c>
      <c r="E1545" s="937">
        <v>46265</v>
      </c>
      <c r="F1545" s="937">
        <v>46211</v>
      </c>
      <c r="G1545" s="937">
        <v>46212</v>
      </c>
      <c r="H1545" s="937">
        <v>85.18</v>
      </c>
      <c r="I1545" s="938">
        <v>85.18</v>
      </c>
      <c r="J1545" s="938">
        <v>85.18</v>
      </c>
      <c r="K1545" s="939">
        <v>1</v>
      </c>
      <c r="L1545" s="939">
        <v>1</v>
      </c>
      <c r="M1545" s="936">
        <v>9</v>
      </c>
      <c r="N1545" s="936">
        <v>9</v>
      </c>
      <c r="O1545" s="936">
        <v>9</v>
      </c>
      <c r="P1545" s="938" t="s">
        <v>364</v>
      </c>
      <c r="Q1545" s="936">
        <v>1</v>
      </c>
      <c r="R1545" s="936">
        <v>1</v>
      </c>
      <c r="S1545" s="936">
        <v>0</v>
      </c>
      <c r="T1545" s="936">
        <v>0</v>
      </c>
    </row>
    <row r="1546" spans="1:20" outlineLevel="5">
      <c r="A1546" s="936" t="s">
        <v>1724</v>
      </c>
      <c r="B1546" s="936" t="s">
        <v>1131</v>
      </c>
      <c r="C1546" s="936">
        <v>6</v>
      </c>
      <c r="D1546" s="937">
        <v>46266</v>
      </c>
      <c r="E1546" s="937">
        <v>46272</v>
      </c>
      <c r="F1546" s="937">
        <v>46226</v>
      </c>
      <c r="G1546" s="937">
        <v>46261</v>
      </c>
      <c r="H1546" s="937">
        <v>4136.3999999999996</v>
      </c>
      <c r="I1546" s="938">
        <v>4136.3999999999996</v>
      </c>
      <c r="J1546" s="938">
        <v>4136.3999999999996</v>
      </c>
      <c r="K1546" s="939">
        <v>1</v>
      </c>
      <c r="L1546" s="939">
        <v>1</v>
      </c>
      <c r="M1546" s="936">
        <v>72</v>
      </c>
      <c r="N1546" s="936">
        <v>72</v>
      </c>
      <c r="O1546" s="936">
        <v>72</v>
      </c>
      <c r="P1546" s="938" t="s">
        <v>364</v>
      </c>
      <c r="Q1546" s="936">
        <v>1</v>
      </c>
      <c r="R1546" s="936">
        <v>1</v>
      </c>
      <c r="S1546" s="936">
        <v>0</v>
      </c>
      <c r="T1546" s="936">
        <v>0</v>
      </c>
    </row>
    <row r="1547" spans="1:20" outlineLevel="5">
      <c r="A1547" s="1000" t="s">
        <v>1725</v>
      </c>
      <c r="B1547" s="1000" t="s">
        <v>1111</v>
      </c>
      <c r="C1547" s="1000">
        <v>5</v>
      </c>
      <c r="D1547" s="1001">
        <v>46273</v>
      </c>
      <c r="E1547" s="1001">
        <v>46278</v>
      </c>
      <c r="F1547" s="1001">
        <v>46248</v>
      </c>
      <c r="G1547" s="1001">
        <v>46261</v>
      </c>
      <c r="H1547" s="1002">
        <v>1114.02</v>
      </c>
      <c r="I1547" s="1002">
        <v>1114.02</v>
      </c>
      <c r="J1547" s="1002">
        <v>1114.02</v>
      </c>
      <c r="K1547" s="1003">
        <v>1</v>
      </c>
      <c r="L1547" s="1003">
        <v>1</v>
      </c>
      <c r="M1547" s="1002">
        <v>48</v>
      </c>
      <c r="N1547" s="1000">
        <v>48</v>
      </c>
      <c r="O1547" s="1000">
        <v>48</v>
      </c>
      <c r="P1547" s="1002" t="s">
        <v>364</v>
      </c>
      <c r="Q1547" s="1000">
        <v>1</v>
      </c>
      <c r="R1547" s="1000">
        <v>1</v>
      </c>
      <c r="S1547" s="1000">
        <v>0</v>
      </c>
      <c r="T1547" s="1000">
        <v>0</v>
      </c>
    </row>
    <row r="1548" spans="1:20" outlineLevel="5">
      <c r="A1548" s="1000" t="s">
        <v>1726</v>
      </c>
      <c r="B1548" s="1000" t="s">
        <v>1143</v>
      </c>
      <c r="C1548" s="1000">
        <v>5</v>
      </c>
      <c r="D1548" s="1001">
        <v>46279</v>
      </c>
      <c r="E1548" s="1001">
        <v>46284</v>
      </c>
      <c r="F1548" s="1001"/>
      <c r="G1548" s="1001"/>
      <c r="H1548" s="1002">
        <v>34713</v>
      </c>
      <c r="I1548" s="1002">
        <v>0</v>
      </c>
      <c r="J1548" s="1002">
        <v>34713</v>
      </c>
      <c r="K1548" s="1003">
        <v>1</v>
      </c>
      <c r="L1548" s="1003">
        <v>0</v>
      </c>
      <c r="M1548" s="1002">
        <v>52</v>
      </c>
      <c r="N1548" s="1000">
        <v>52</v>
      </c>
      <c r="O1548" s="1000">
        <v>0</v>
      </c>
      <c r="P1548" s="1002" t="s">
        <v>367</v>
      </c>
      <c r="Q1548" s="1000">
        <v>1</v>
      </c>
      <c r="R1548" s="1000">
        <v>0</v>
      </c>
      <c r="S1548" s="1000">
        <v>0</v>
      </c>
      <c r="T1548" s="1000">
        <v>1</v>
      </c>
    </row>
    <row r="1549" spans="1:20" outlineLevel="2">
      <c r="A1549" s="959" t="s">
        <v>1187</v>
      </c>
      <c r="B1549" s="959"/>
      <c r="C1549" s="959">
        <v>127</v>
      </c>
      <c r="D1549" s="960">
        <v>46154</v>
      </c>
      <c r="E1549" s="960">
        <v>46307</v>
      </c>
      <c r="F1549" s="960">
        <v>46154</v>
      </c>
      <c r="G1549" s="960"/>
      <c r="H1549" s="961">
        <v>318499.87</v>
      </c>
      <c r="I1549" s="961">
        <v>260954.18</v>
      </c>
      <c r="J1549" s="961">
        <v>328493.58</v>
      </c>
      <c r="K1549" s="962">
        <v>0.96960000000000002</v>
      </c>
      <c r="L1549" s="962">
        <v>0.7944</v>
      </c>
      <c r="M1549" s="961">
        <v>1708</v>
      </c>
      <c r="N1549" s="959">
        <v>1695</v>
      </c>
      <c r="O1549" s="959">
        <v>1440</v>
      </c>
      <c r="P1549" s="961"/>
      <c r="Q1549" s="959">
        <v>38</v>
      </c>
      <c r="R1549" s="959">
        <v>21</v>
      </c>
      <c r="S1549" s="959">
        <v>14</v>
      </c>
      <c r="T1549" s="959">
        <v>3</v>
      </c>
    </row>
    <row r="1550" spans="1:20" outlineLevel="3">
      <c r="A1550" s="967" t="s">
        <v>1145</v>
      </c>
      <c r="B1550" s="967"/>
      <c r="C1550" s="967">
        <v>127</v>
      </c>
      <c r="D1550" s="968">
        <v>46154</v>
      </c>
      <c r="E1550" s="968">
        <v>46307</v>
      </c>
      <c r="F1550" s="968">
        <v>46154</v>
      </c>
      <c r="G1550" s="968"/>
      <c r="H1550" s="969">
        <v>220773.07</v>
      </c>
      <c r="I1550" s="969">
        <v>179859.9</v>
      </c>
      <c r="J1550" s="969">
        <v>230766.78</v>
      </c>
      <c r="K1550" s="971">
        <v>0.95669999999999999</v>
      </c>
      <c r="L1550" s="971">
        <v>0.77939999999999998</v>
      </c>
      <c r="M1550" s="969">
        <v>1100</v>
      </c>
      <c r="N1550" s="967">
        <v>1087</v>
      </c>
      <c r="O1550" s="967">
        <v>969</v>
      </c>
      <c r="P1550" s="969"/>
      <c r="Q1550" s="967">
        <v>24</v>
      </c>
      <c r="R1550" s="967">
        <v>16</v>
      </c>
      <c r="S1550" s="967">
        <v>7</v>
      </c>
      <c r="T1550" s="967">
        <v>1</v>
      </c>
    </row>
    <row r="1551" spans="1:20" outlineLevel="4">
      <c r="A1551" s="981" t="s">
        <v>1188</v>
      </c>
      <c r="B1551" s="981"/>
      <c r="C1551" s="981">
        <v>58</v>
      </c>
      <c r="D1551" s="982">
        <v>46154</v>
      </c>
      <c r="E1551" s="982">
        <v>46225</v>
      </c>
      <c r="F1551" s="982">
        <v>46154</v>
      </c>
      <c r="G1551" s="982">
        <v>46226</v>
      </c>
      <c r="H1551" s="983">
        <v>37980</v>
      </c>
      <c r="I1551" s="983">
        <v>37980</v>
      </c>
      <c r="J1551" s="983">
        <v>37980</v>
      </c>
      <c r="K1551" s="984">
        <v>1</v>
      </c>
      <c r="L1551" s="984">
        <v>1</v>
      </c>
      <c r="M1551" s="983">
        <v>372</v>
      </c>
      <c r="N1551" s="981">
        <v>372</v>
      </c>
      <c r="O1551" s="981">
        <v>372</v>
      </c>
      <c r="P1551" s="983"/>
      <c r="Q1551" s="981">
        <v>7</v>
      </c>
      <c r="R1551" s="981">
        <v>7</v>
      </c>
      <c r="S1551" s="981">
        <v>0</v>
      </c>
      <c r="T1551" s="981">
        <v>0</v>
      </c>
    </row>
    <row r="1552" spans="1:20" outlineLevel="5">
      <c r="A1552" s="936" t="s">
        <v>1727</v>
      </c>
      <c r="B1552" s="936" t="s">
        <v>1190</v>
      </c>
      <c r="C1552" s="936">
        <v>2</v>
      </c>
      <c r="D1552" s="937">
        <v>46154</v>
      </c>
      <c r="E1552" s="937">
        <v>46155</v>
      </c>
      <c r="F1552" s="937">
        <v>46154</v>
      </c>
      <c r="G1552" s="937">
        <v>46155</v>
      </c>
      <c r="H1552" s="938">
        <v>1900.8</v>
      </c>
      <c r="I1552" s="938">
        <v>1900.8</v>
      </c>
      <c r="J1552" s="938">
        <v>1900.8</v>
      </c>
      <c r="K1552" s="939">
        <v>1</v>
      </c>
      <c r="L1552" s="939">
        <v>1</v>
      </c>
      <c r="M1552" s="938">
        <v>92</v>
      </c>
      <c r="N1552" s="936">
        <v>92</v>
      </c>
      <c r="O1552" s="936">
        <v>92</v>
      </c>
      <c r="P1552" s="938" t="s">
        <v>364</v>
      </c>
      <c r="Q1552" s="936">
        <v>1</v>
      </c>
      <c r="R1552" s="936">
        <v>1</v>
      </c>
      <c r="S1552" s="936">
        <v>0</v>
      </c>
      <c r="T1552" s="936">
        <v>0</v>
      </c>
    </row>
    <row r="1553" spans="1:20" outlineLevel="5">
      <c r="A1553" s="936" t="s">
        <v>1728</v>
      </c>
      <c r="B1553" s="936" t="s">
        <v>1192</v>
      </c>
      <c r="C1553" s="936">
        <v>2</v>
      </c>
      <c r="D1553" s="937">
        <v>46154</v>
      </c>
      <c r="E1553" s="937">
        <v>46155</v>
      </c>
      <c r="F1553" s="937">
        <v>46154</v>
      </c>
      <c r="G1553" s="937">
        <v>46155</v>
      </c>
      <c r="H1553" s="938">
        <v>3294</v>
      </c>
      <c r="I1553" s="938">
        <v>3294</v>
      </c>
      <c r="J1553" s="938">
        <v>3294</v>
      </c>
      <c r="K1553" s="939">
        <v>1</v>
      </c>
      <c r="L1553" s="939">
        <v>1</v>
      </c>
      <c r="M1553" s="938">
        <v>32</v>
      </c>
      <c r="N1553" s="936">
        <v>32</v>
      </c>
      <c r="O1553" s="936">
        <v>32</v>
      </c>
      <c r="P1553" s="938" t="s">
        <v>364</v>
      </c>
      <c r="Q1553" s="936">
        <v>1</v>
      </c>
      <c r="R1553" s="936">
        <v>1</v>
      </c>
      <c r="S1553" s="936">
        <v>0</v>
      </c>
      <c r="T1553" s="936">
        <v>0</v>
      </c>
    </row>
    <row r="1554" spans="1:20" outlineLevel="5">
      <c r="A1554" s="936" t="s">
        <v>1729</v>
      </c>
      <c r="B1554" s="936" t="s">
        <v>1194</v>
      </c>
      <c r="C1554" s="936">
        <v>1</v>
      </c>
      <c r="D1554" s="937">
        <v>46155</v>
      </c>
      <c r="E1554" s="937">
        <v>46155</v>
      </c>
      <c r="F1554" s="937">
        <v>46155</v>
      </c>
      <c r="G1554" s="937">
        <v>46155</v>
      </c>
      <c r="H1554" s="938">
        <v>1900.8</v>
      </c>
      <c r="I1554" s="938">
        <v>1900.8</v>
      </c>
      <c r="J1554" s="938">
        <v>1900.8</v>
      </c>
      <c r="K1554" s="939">
        <v>1</v>
      </c>
      <c r="L1554" s="939">
        <v>1</v>
      </c>
      <c r="M1554" s="938">
        <v>40</v>
      </c>
      <c r="N1554" s="936">
        <v>40</v>
      </c>
      <c r="O1554" s="936">
        <v>40</v>
      </c>
      <c r="P1554" s="938" t="s">
        <v>364</v>
      </c>
      <c r="Q1554" s="936">
        <v>1</v>
      </c>
      <c r="R1554" s="936">
        <v>1</v>
      </c>
      <c r="S1554" s="936">
        <v>0</v>
      </c>
      <c r="T1554" s="936">
        <v>0</v>
      </c>
    </row>
    <row r="1555" spans="1:20" outlineLevel="5">
      <c r="A1555" s="936" t="s">
        <v>1730</v>
      </c>
      <c r="B1555" s="936" t="s">
        <v>1196</v>
      </c>
      <c r="C1555" s="936">
        <v>27</v>
      </c>
      <c r="D1555" s="937">
        <v>46155</v>
      </c>
      <c r="E1555" s="937">
        <v>46190</v>
      </c>
      <c r="F1555" s="937">
        <v>46155</v>
      </c>
      <c r="G1555" s="937">
        <v>46190</v>
      </c>
      <c r="H1555" s="938">
        <v>2534.4</v>
      </c>
      <c r="I1555" s="938">
        <v>2534.4</v>
      </c>
      <c r="J1555" s="938">
        <v>2534.4</v>
      </c>
      <c r="K1555" s="939">
        <v>1</v>
      </c>
      <c r="L1555" s="939">
        <v>1</v>
      </c>
      <c r="M1555" s="938">
        <v>64</v>
      </c>
      <c r="N1555" s="936">
        <v>64</v>
      </c>
      <c r="O1555" s="936">
        <v>64</v>
      </c>
      <c r="P1555" s="938" t="s">
        <v>364</v>
      </c>
      <c r="Q1555" s="936">
        <v>1</v>
      </c>
      <c r="R1555" s="936">
        <v>1</v>
      </c>
      <c r="S1555" s="936">
        <v>0</v>
      </c>
      <c r="T1555" s="936">
        <v>0</v>
      </c>
    </row>
    <row r="1556" spans="1:20" outlineLevel="5">
      <c r="A1556" s="936" t="s">
        <v>1731</v>
      </c>
      <c r="B1556" s="936" t="s">
        <v>1198</v>
      </c>
      <c r="C1556" s="936">
        <v>4</v>
      </c>
      <c r="D1556" s="937">
        <v>46216</v>
      </c>
      <c r="E1556" s="937">
        <v>46219</v>
      </c>
      <c r="F1556" s="937">
        <v>46214</v>
      </c>
      <c r="G1556" s="937">
        <v>46215</v>
      </c>
      <c r="H1556" s="938">
        <v>11340</v>
      </c>
      <c r="I1556" s="938">
        <v>11340</v>
      </c>
      <c r="J1556" s="938">
        <v>11340</v>
      </c>
      <c r="K1556" s="939">
        <v>1</v>
      </c>
      <c r="L1556" s="939">
        <v>1</v>
      </c>
      <c r="M1556" s="938">
        <v>48</v>
      </c>
      <c r="N1556" s="936">
        <v>48</v>
      </c>
      <c r="O1556" s="936">
        <v>48</v>
      </c>
      <c r="P1556" s="938" t="s">
        <v>364</v>
      </c>
      <c r="Q1556" s="936">
        <v>1</v>
      </c>
      <c r="R1556" s="936">
        <v>1</v>
      </c>
      <c r="S1556" s="936">
        <v>0</v>
      </c>
      <c r="T1556" s="936">
        <v>0</v>
      </c>
    </row>
    <row r="1557" spans="1:20" outlineLevel="5">
      <c r="A1557" s="1000" t="s">
        <v>1732</v>
      </c>
      <c r="B1557" s="1000" t="s">
        <v>1200</v>
      </c>
      <c r="C1557" s="1000">
        <v>3</v>
      </c>
      <c r="D1557" s="1001">
        <v>46221</v>
      </c>
      <c r="E1557" s="1001">
        <v>46223</v>
      </c>
      <c r="F1557" s="1001">
        <v>46215</v>
      </c>
      <c r="G1557" s="1001">
        <v>46219</v>
      </c>
      <c r="H1557" s="1002">
        <v>8505</v>
      </c>
      <c r="I1557" s="1002">
        <v>8505</v>
      </c>
      <c r="J1557" s="1002">
        <v>8505</v>
      </c>
      <c r="K1557" s="1004">
        <v>1</v>
      </c>
      <c r="L1557" s="1004">
        <v>1</v>
      </c>
      <c r="M1557" s="1002">
        <v>48</v>
      </c>
      <c r="N1557" s="1000">
        <v>48</v>
      </c>
      <c r="O1557" s="1000">
        <v>48</v>
      </c>
      <c r="P1557" s="1002" t="s">
        <v>364</v>
      </c>
      <c r="Q1557" s="1000">
        <v>1</v>
      </c>
      <c r="R1557" s="1000">
        <v>1</v>
      </c>
      <c r="S1557" s="1000">
        <v>0</v>
      </c>
      <c r="T1557" s="1000">
        <v>0</v>
      </c>
    </row>
    <row r="1558" spans="1:20" outlineLevel="5">
      <c r="A1558" s="1000" t="s">
        <v>1733</v>
      </c>
      <c r="B1558" s="1000" t="s">
        <v>1202</v>
      </c>
      <c r="C1558" s="1000">
        <v>2</v>
      </c>
      <c r="D1558" s="1001">
        <v>46224</v>
      </c>
      <c r="E1558" s="1001">
        <v>46225</v>
      </c>
      <c r="F1558" s="1001">
        <v>46215</v>
      </c>
      <c r="G1558" s="1001">
        <v>46226</v>
      </c>
      <c r="H1558" s="1002">
        <v>8505</v>
      </c>
      <c r="I1558" s="1002">
        <v>8505</v>
      </c>
      <c r="J1558" s="1002">
        <v>8505</v>
      </c>
      <c r="K1558" s="1004">
        <v>1</v>
      </c>
      <c r="L1558" s="1004">
        <v>1</v>
      </c>
      <c r="M1558" s="1002">
        <v>48</v>
      </c>
      <c r="N1558" s="1000">
        <v>48</v>
      </c>
      <c r="O1558" s="1000">
        <v>48</v>
      </c>
      <c r="P1558" s="1002" t="s">
        <v>364</v>
      </c>
      <c r="Q1558" s="1000">
        <v>1</v>
      </c>
      <c r="R1558" s="1000">
        <v>1</v>
      </c>
      <c r="S1558" s="1000">
        <v>0</v>
      </c>
      <c r="T1558" s="1000">
        <v>0</v>
      </c>
    </row>
    <row r="1559" spans="1:20" outlineLevel="4">
      <c r="A1559" s="976" t="s">
        <v>1203</v>
      </c>
      <c r="B1559" s="976"/>
      <c r="C1559" s="976">
        <v>69</v>
      </c>
      <c r="D1559" s="977">
        <v>46226</v>
      </c>
      <c r="E1559" s="977">
        <v>46307</v>
      </c>
      <c r="F1559" s="977">
        <v>46234</v>
      </c>
      <c r="G1559" s="977"/>
      <c r="H1559" s="978">
        <v>182793.07</v>
      </c>
      <c r="I1559" s="978">
        <v>141879.9</v>
      </c>
      <c r="J1559" s="978">
        <v>192786.78</v>
      </c>
      <c r="K1559" s="979">
        <v>0.94820000000000004</v>
      </c>
      <c r="L1559" s="979">
        <v>0.7359</v>
      </c>
      <c r="M1559" s="978">
        <v>728</v>
      </c>
      <c r="N1559" s="976">
        <v>715</v>
      </c>
      <c r="O1559" s="976">
        <v>597</v>
      </c>
      <c r="P1559" s="978"/>
      <c r="Q1559" s="976">
        <v>17</v>
      </c>
      <c r="R1559" s="976">
        <v>9</v>
      </c>
      <c r="S1559" s="976">
        <v>7</v>
      </c>
      <c r="T1559" s="976">
        <v>1</v>
      </c>
    </row>
    <row r="1560" spans="1:20" outlineLevel="5">
      <c r="A1560" s="986" t="s">
        <v>1204</v>
      </c>
      <c r="B1560" s="986"/>
      <c r="C1560" s="986">
        <v>69</v>
      </c>
      <c r="D1560" s="987">
        <v>46226</v>
      </c>
      <c r="E1560" s="987">
        <v>46307</v>
      </c>
      <c r="F1560" s="987">
        <v>46234</v>
      </c>
      <c r="G1560" s="987"/>
      <c r="H1560" s="988">
        <v>86510.6</v>
      </c>
      <c r="I1560" s="988">
        <v>50911.8</v>
      </c>
      <c r="J1560" s="988">
        <v>87769.2</v>
      </c>
      <c r="K1560" s="989">
        <v>0.98570000000000002</v>
      </c>
      <c r="L1560" s="989">
        <v>0.58009999999999995</v>
      </c>
      <c r="M1560" s="988">
        <v>376</v>
      </c>
      <c r="N1560" s="986">
        <v>368</v>
      </c>
      <c r="O1560" s="986">
        <v>320</v>
      </c>
      <c r="P1560" s="988"/>
      <c r="Q1560" s="986">
        <v>8</v>
      </c>
      <c r="R1560" s="986">
        <v>4</v>
      </c>
      <c r="S1560" s="986">
        <v>4</v>
      </c>
      <c r="T1560" s="986">
        <v>0</v>
      </c>
    </row>
    <row r="1561" spans="1:20" outlineLevel="6">
      <c r="A1561" s="936" t="s">
        <v>1734</v>
      </c>
      <c r="B1561" s="936" t="s">
        <v>1206</v>
      </c>
      <c r="C1561" s="936">
        <v>4</v>
      </c>
      <c r="D1561" s="937">
        <v>46226</v>
      </c>
      <c r="E1561" s="937">
        <v>46230</v>
      </c>
      <c r="F1561" s="937">
        <v>46234</v>
      </c>
      <c r="G1561" s="937">
        <v>46239</v>
      </c>
      <c r="H1561" s="938">
        <v>2484</v>
      </c>
      <c r="I1561" s="938">
        <v>2484</v>
      </c>
      <c r="J1561" s="938">
        <v>2484</v>
      </c>
      <c r="K1561" s="939">
        <v>1</v>
      </c>
      <c r="L1561" s="939">
        <v>1</v>
      </c>
      <c r="M1561" s="936">
        <v>48</v>
      </c>
      <c r="N1561" s="936">
        <v>48</v>
      </c>
      <c r="O1561" s="936">
        <v>48</v>
      </c>
      <c r="P1561" s="936" t="s">
        <v>364</v>
      </c>
      <c r="Q1561" s="936">
        <v>1</v>
      </c>
      <c r="R1561" s="936">
        <v>1</v>
      </c>
      <c r="S1561" s="936">
        <v>0</v>
      </c>
      <c r="T1561" s="936">
        <v>0</v>
      </c>
    </row>
    <row r="1562" spans="1:20" outlineLevel="6">
      <c r="A1562" s="936" t="s">
        <v>1735</v>
      </c>
      <c r="B1562" s="936" t="s">
        <v>1208</v>
      </c>
      <c r="C1562" s="936">
        <v>4</v>
      </c>
      <c r="D1562" s="937">
        <v>46242</v>
      </c>
      <c r="E1562" s="937">
        <v>46245</v>
      </c>
      <c r="F1562" s="937">
        <v>46240</v>
      </c>
      <c r="G1562" s="937">
        <v>46241</v>
      </c>
      <c r="H1562" s="938">
        <v>4427.3999999999996</v>
      </c>
      <c r="I1562" s="938">
        <v>4427.3999999999996</v>
      </c>
      <c r="J1562" s="938">
        <v>4427.3999999999996</v>
      </c>
      <c r="K1562" s="939">
        <v>1</v>
      </c>
      <c r="L1562" s="939">
        <v>1</v>
      </c>
      <c r="M1562" s="936">
        <v>48</v>
      </c>
      <c r="N1562" s="936">
        <v>48</v>
      </c>
      <c r="O1562" s="936">
        <v>48</v>
      </c>
      <c r="P1562" s="938" t="s">
        <v>364</v>
      </c>
      <c r="Q1562" s="936">
        <v>1</v>
      </c>
      <c r="R1562" s="936">
        <v>1</v>
      </c>
      <c r="S1562" s="936">
        <v>0</v>
      </c>
      <c r="T1562" s="936">
        <v>0</v>
      </c>
    </row>
    <row r="1563" spans="1:20" outlineLevel="6">
      <c r="A1563" s="936" t="s">
        <v>1736</v>
      </c>
      <c r="B1563" s="936" t="s">
        <v>1210</v>
      </c>
      <c r="C1563" s="936">
        <v>8</v>
      </c>
      <c r="D1563" s="937">
        <v>46254</v>
      </c>
      <c r="E1563" s="937">
        <v>46263</v>
      </c>
      <c r="F1563" s="937">
        <v>46254</v>
      </c>
      <c r="G1563" s="937">
        <v>46280</v>
      </c>
      <c r="H1563" s="937">
        <v>873.6</v>
      </c>
      <c r="I1563" s="936">
        <v>873.6</v>
      </c>
      <c r="J1563" s="938">
        <v>873.6</v>
      </c>
      <c r="K1563" s="939">
        <v>1</v>
      </c>
      <c r="L1563" s="939">
        <v>1</v>
      </c>
      <c r="M1563" s="936">
        <v>48</v>
      </c>
      <c r="N1563" s="936">
        <v>48</v>
      </c>
      <c r="O1563" s="936">
        <v>48</v>
      </c>
      <c r="P1563" s="936" t="s">
        <v>364</v>
      </c>
      <c r="Q1563" s="936">
        <v>1</v>
      </c>
      <c r="R1563" s="936">
        <v>1</v>
      </c>
      <c r="S1563" s="936">
        <v>0</v>
      </c>
      <c r="T1563" s="936">
        <v>0</v>
      </c>
    </row>
    <row r="1564" spans="1:20" outlineLevel="6">
      <c r="A1564" s="936" t="s">
        <v>1737</v>
      </c>
      <c r="B1564" s="936" t="s">
        <v>1212</v>
      </c>
      <c r="C1564" s="936">
        <v>3</v>
      </c>
      <c r="D1564" s="937">
        <v>46274</v>
      </c>
      <c r="E1564" s="937">
        <v>46277</v>
      </c>
      <c r="F1564" s="937">
        <v>46254</v>
      </c>
      <c r="G1564" s="937"/>
      <c r="H1564" s="937">
        <v>2958</v>
      </c>
      <c r="I1564" s="937">
        <v>2366.4</v>
      </c>
      <c r="J1564" s="938">
        <v>2958</v>
      </c>
      <c r="K1564" s="939">
        <v>1</v>
      </c>
      <c r="L1564" s="939">
        <v>0.8</v>
      </c>
      <c r="M1564" s="936">
        <v>48</v>
      </c>
      <c r="N1564" s="936">
        <v>48</v>
      </c>
      <c r="O1564" s="936">
        <v>38</v>
      </c>
      <c r="P1564" s="938" t="s">
        <v>364</v>
      </c>
      <c r="Q1564" s="936">
        <v>1</v>
      </c>
      <c r="R1564" s="936">
        <v>0</v>
      </c>
      <c r="S1564" s="936">
        <v>1</v>
      </c>
      <c r="T1564" s="936">
        <v>0</v>
      </c>
    </row>
    <row r="1565" spans="1:20" outlineLevel="6">
      <c r="A1565" s="936" t="s">
        <v>1738</v>
      </c>
      <c r="B1565" s="936" t="s">
        <v>1214</v>
      </c>
      <c r="C1565" s="936">
        <v>7</v>
      </c>
      <c r="D1565" s="937">
        <v>46278</v>
      </c>
      <c r="E1565" s="937">
        <v>46285</v>
      </c>
      <c r="F1565" s="937">
        <v>46254</v>
      </c>
      <c r="G1565" s="937"/>
      <c r="H1565" s="937">
        <v>273.60000000000002</v>
      </c>
      <c r="I1565" s="938">
        <v>218.88</v>
      </c>
      <c r="J1565" s="938">
        <v>273.60000000000002</v>
      </c>
      <c r="K1565" s="939">
        <v>1</v>
      </c>
      <c r="L1565" s="939">
        <v>0.8</v>
      </c>
      <c r="M1565" s="938">
        <v>56</v>
      </c>
      <c r="N1565" s="936">
        <v>56</v>
      </c>
      <c r="O1565" s="936">
        <v>45</v>
      </c>
      <c r="P1565" s="938" t="s">
        <v>364</v>
      </c>
      <c r="Q1565" s="936">
        <v>1</v>
      </c>
      <c r="R1565" s="936">
        <v>0</v>
      </c>
      <c r="S1565" s="936">
        <v>1</v>
      </c>
      <c r="T1565" s="936">
        <v>0</v>
      </c>
    </row>
    <row r="1566" spans="1:20" outlineLevel="6">
      <c r="A1566" s="936" t="s">
        <v>1739</v>
      </c>
      <c r="B1566" s="936" t="s">
        <v>1216</v>
      </c>
      <c r="C1566" s="936">
        <v>5</v>
      </c>
      <c r="D1566" s="937">
        <v>46286</v>
      </c>
      <c r="E1566" s="937">
        <v>46292</v>
      </c>
      <c r="F1566" s="937">
        <v>46261</v>
      </c>
      <c r="G1566" s="937"/>
      <c r="H1566" s="937">
        <v>13273.8</v>
      </c>
      <c r="I1566" s="937">
        <v>10619.04</v>
      </c>
      <c r="J1566" s="938">
        <v>13273.8</v>
      </c>
      <c r="K1566" s="939">
        <v>1</v>
      </c>
      <c r="L1566" s="939">
        <v>0.8</v>
      </c>
      <c r="M1566" s="936">
        <v>32</v>
      </c>
      <c r="N1566" s="936">
        <v>32</v>
      </c>
      <c r="O1566" s="936">
        <v>26</v>
      </c>
      <c r="P1566" s="938" t="s">
        <v>364</v>
      </c>
      <c r="Q1566" s="936">
        <v>1</v>
      </c>
      <c r="R1566" s="936">
        <v>0</v>
      </c>
      <c r="S1566" s="936">
        <v>1</v>
      </c>
      <c r="T1566" s="936">
        <v>0</v>
      </c>
    </row>
    <row r="1567" spans="1:20" outlineLevel="6">
      <c r="A1567" s="996" t="s">
        <v>1740</v>
      </c>
      <c r="B1567" s="996" t="s">
        <v>1220</v>
      </c>
      <c r="C1567" s="996">
        <v>18</v>
      </c>
      <c r="D1567" s="997">
        <v>46286</v>
      </c>
      <c r="E1567" s="997">
        <v>46307</v>
      </c>
      <c r="F1567" s="997">
        <v>46254</v>
      </c>
      <c r="G1567" s="997">
        <v>46281</v>
      </c>
      <c r="H1567" s="997">
        <v>6293</v>
      </c>
      <c r="I1567" s="998">
        <v>7551.6</v>
      </c>
      <c r="J1567" s="998">
        <v>7551.6</v>
      </c>
      <c r="K1567" s="999">
        <v>0.83330000000000004</v>
      </c>
      <c r="L1567" s="999">
        <v>1</v>
      </c>
      <c r="M1567" s="998">
        <v>48</v>
      </c>
      <c r="N1567" s="996">
        <v>40</v>
      </c>
      <c r="O1567" s="996">
        <v>48</v>
      </c>
      <c r="P1567" s="998" t="s">
        <v>364</v>
      </c>
      <c r="Q1567" s="996">
        <v>1</v>
      </c>
      <c r="R1567" s="996">
        <v>1</v>
      </c>
      <c r="S1567" s="996">
        <v>0</v>
      </c>
      <c r="T1567" s="996">
        <v>0</v>
      </c>
    </row>
    <row r="1568" spans="1:20" outlineLevel="6">
      <c r="A1568" s="936" t="s">
        <v>1741</v>
      </c>
      <c r="B1568" s="936" t="s">
        <v>1218</v>
      </c>
      <c r="C1568" s="936">
        <v>7</v>
      </c>
      <c r="D1568" s="937">
        <v>46293</v>
      </c>
      <c r="E1568" s="937">
        <v>46300</v>
      </c>
      <c r="F1568" s="936">
        <v>46299</v>
      </c>
      <c r="G1568" s="937"/>
      <c r="H1568" s="938">
        <v>55927.199999999997</v>
      </c>
      <c r="I1568" s="936">
        <v>22370.880000000001</v>
      </c>
      <c r="J1568" s="938">
        <v>55927.199999999997</v>
      </c>
      <c r="K1568" s="939">
        <v>1</v>
      </c>
      <c r="L1568" s="939">
        <v>0.4</v>
      </c>
      <c r="M1568" s="938">
        <v>48</v>
      </c>
      <c r="N1568" s="936">
        <v>48</v>
      </c>
      <c r="O1568" s="936">
        <v>19</v>
      </c>
      <c r="P1568" s="938" t="s">
        <v>367</v>
      </c>
      <c r="Q1568" s="936">
        <v>1</v>
      </c>
      <c r="R1568" s="936">
        <v>0</v>
      </c>
      <c r="S1568" s="936">
        <v>1</v>
      </c>
      <c r="T1568" s="936">
        <v>0</v>
      </c>
    </row>
    <row r="1569" spans="1:20" outlineLevel="5">
      <c r="A1569" s="986" t="s">
        <v>1221</v>
      </c>
      <c r="B1569" s="986"/>
      <c r="C1569" s="986">
        <v>51</v>
      </c>
      <c r="D1569" s="987">
        <v>46246</v>
      </c>
      <c r="E1569" s="987">
        <v>46306</v>
      </c>
      <c r="F1569" s="987">
        <v>46241</v>
      </c>
      <c r="G1569" s="987"/>
      <c r="H1569" s="988">
        <v>72388.67</v>
      </c>
      <c r="I1569" s="988">
        <v>79515.3</v>
      </c>
      <c r="J1569" s="988">
        <v>81123.78</v>
      </c>
      <c r="K1569" s="989">
        <v>0.89229999999999998</v>
      </c>
      <c r="L1569" s="989">
        <v>0.98019999999999996</v>
      </c>
      <c r="M1569" s="988">
        <v>216</v>
      </c>
      <c r="N1569" s="986">
        <v>211</v>
      </c>
      <c r="O1569" s="986">
        <v>206</v>
      </c>
      <c r="P1569" s="988"/>
      <c r="Q1569" s="986">
        <v>6</v>
      </c>
      <c r="R1569" s="986">
        <v>5</v>
      </c>
      <c r="S1569" s="986">
        <v>1</v>
      </c>
      <c r="T1569" s="986">
        <v>0</v>
      </c>
    </row>
    <row r="1570" spans="1:20" outlineLevel="6">
      <c r="A1570" s="936" t="s">
        <v>1742</v>
      </c>
      <c r="B1570" s="936" t="s">
        <v>1210</v>
      </c>
      <c r="C1570" s="936">
        <v>4</v>
      </c>
      <c r="D1570" s="937">
        <v>46246</v>
      </c>
      <c r="E1570" s="937">
        <v>46250</v>
      </c>
      <c r="F1570" s="937">
        <v>46254</v>
      </c>
      <c r="G1570" s="937">
        <v>46281</v>
      </c>
      <c r="H1570" s="937">
        <v>2898</v>
      </c>
      <c r="I1570" s="938">
        <v>2898</v>
      </c>
      <c r="J1570" s="938">
        <v>2898</v>
      </c>
      <c r="K1570" s="939">
        <v>1</v>
      </c>
      <c r="L1570" s="939">
        <v>1</v>
      </c>
      <c r="M1570" s="938">
        <v>48</v>
      </c>
      <c r="N1570" s="936">
        <v>48</v>
      </c>
      <c r="O1570" s="936">
        <v>48</v>
      </c>
      <c r="P1570" s="938" t="s">
        <v>364</v>
      </c>
      <c r="Q1570" s="936">
        <v>1</v>
      </c>
      <c r="R1570" s="936">
        <v>1</v>
      </c>
      <c r="S1570" s="936">
        <v>0</v>
      </c>
      <c r="T1570" s="936">
        <v>0</v>
      </c>
    </row>
    <row r="1571" spans="1:20" outlineLevel="6">
      <c r="A1571" s="936" t="s">
        <v>1743</v>
      </c>
      <c r="B1571" s="936" t="s">
        <v>1224</v>
      </c>
      <c r="C1571" s="936">
        <v>3</v>
      </c>
      <c r="D1571" s="937">
        <v>46278</v>
      </c>
      <c r="E1571" s="937">
        <v>46280</v>
      </c>
      <c r="F1571" s="937">
        <v>46241</v>
      </c>
      <c r="G1571" s="937">
        <v>46248</v>
      </c>
      <c r="H1571" s="937">
        <v>21283.200000000001</v>
      </c>
      <c r="I1571" s="938">
        <v>21283.200000000001</v>
      </c>
      <c r="J1571" s="938">
        <v>21283.200000000001</v>
      </c>
      <c r="K1571" s="939">
        <v>1</v>
      </c>
      <c r="L1571" s="939">
        <v>1</v>
      </c>
      <c r="M1571" s="938">
        <v>48</v>
      </c>
      <c r="N1571" s="936">
        <v>48</v>
      </c>
      <c r="O1571" s="936">
        <v>48</v>
      </c>
      <c r="P1571" s="938" t="s">
        <v>364</v>
      </c>
      <c r="Q1571" s="936">
        <v>1</v>
      </c>
      <c r="R1571" s="936">
        <v>1</v>
      </c>
      <c r="S1571" s="936">
        <v>0</v>
      </c>
      <c r="T1571" s="936">
        <v>0</v>
      </c>
    </row>
    <row r="1572" spans="1:20" outlineLevel="6">
      <c r="A1572" s="936" t="s">
        <v>1744</v>
      </c>
      <c r="B1572" s="936" t="s">
        <v>1226</v>
      </c>
      <c r="C1572" s="936">
        <v>2</v>
      </c>
      <c r="D1572" s="937">
        <v>46281</v>
      </c>
      <c r="E1572" s="937">
        <v>46282</v>
      </c>
      <c r="F1572" s="937">
        <v>46248</v>
      </c>
      <c r="G1572" s="937">
        <v>46281</v>
      </c>
      <c r="H1572" s="937">
        <v>5784</v>
      </c>
      <c r="I1572" s="938">
        <v>5784</v>
      </c>
      <c r="J1572" s="938">
        <v>5784</v>
      </c>
      <c r="K1572" s="939">
        <v>1</v>
      </c>
      <c r="L1572" s="939">
        <v>1</v>
      </c>
      <c r="M1572" s="936">
        <v>32</v>
      </c>
      <c r="N1572" s="936">
        <v>32</v>
      </c>
      <c r="O1572" s="936">
        <v>32</v>
      </c>
      <c r="P1572" s="938" t="s">
        <v>364</v>
      </c>
      <c r="Q1572" s="936">
        <v>1</v>
      </c>
      <c r="R1572" s="936">
        <v>1</v>
      </c>
      <c r="S1572" s="936">
        <v>0</v>
      </c>
      <c r="T1572" s="936">
        <v>0</v>
      </c>
    </row>
    <row r="1573" spans="1:20" outlineLevel="6">
      <c r="A1573" s="936" t="s">
        <v>1745</v>
      </c>
      <c r="B1573" s="936" t="s">
        <v>1228</v>
      </c>
      <c r="C1573" s="936">
        <v>10</v>
      </c>
      <c r="D1573" s="937">
        <v>46284</v>
      </c>
      <c r="E1573" s="937">
        <v>46295</v>
      </c>
      <c r="F1573" s="937">
        <v>46248</v>
      </c>
      <c r="G1573" s="937">
        <v>46281</v>
      </c>
      <c r="H1573" s="937">
        <v>6489</v>
      </c>
      <c r="I1573" s="937">
        <v>6489</v>
      </c>
      <c r="J1573" s="938">
        <v>6489</v>
      </c>
      <c r="K1573" s="939">
        <v>1</v>
      </c>
      <c r="L1573" s="939">
        <v>1</v>
      </c>
      <c r="M1573" s="936">
        <v>32</v>
      </c>
      <c r="N1573" s="936">
        <v>32</v>
      </c>
      <c r="O1573" s="936">
        <v>32</v>
      </c>
      <c r="P1573" s="938" t="s">
        <v>364</v>
      </c>
      <c r="Q1573" s="936">
        <v>1</v>
      </c>
      <c r="R1573" s="936">
        <v>1</v>
      </c>
      <c r="S1573" s="936">
        <v>0</v>
      </c>
      <c r="T1573" s="936">
        <v>0</v>
      </c>
    </row>
    <row r="1574" spans="1:20" outlineLevel="6">
      <c r="A1574" s="996" t="s">
        <v>1746</v>
      </c>
      <c r="B1574" s="996" t="s">
        <v>1230</v>
      </c>
      <c r="C1574" s="996">
        <v>9</v>
      </c>
      <c r="D1574" s="997">
        <v>46296</v>
      </c>
      <c r="E1574" s="997">
        <v>46306</v>
      </c>
      <c r="F1574" s="997">
        <v>46261</v>
      </c>
      <c r="G1574" s="997">
        <v>46281</v>
      </c>
      <c r="H1574" s="997">
        <v>30572.87</v>
      </c>
      <c r="I1574" s="998">
        <v>39307.980000000003</v>
      </c>
      <c r="J1574" s="998">
        <v>39307.980000000003</v>
      </c>
      <c r="K1574" s="999">
        <v>0.77780000000000005</v>
      </c>
      <c r="L1574" s="999">
        <v>1</v>
      </c>
      <c r="M1574" s="996">
        <v>24</v>
      </c>
      <c r="N1574" s="996">
        <v>19</v>
      </c>
      <c r="O1574" s="996">
        <v>24</v>
      </c>
      <c r="P1574" s="998" t="s">
        <v>364</v>
      </c>
      <c r="Q1574" s="996">
        <v>1</v>
      </c>
      <c r="R1574" s="996">
        <v>1</v>
      </c>
      <c r="S1574" s="996">
        <v>0</v>
      </c>
      <c r="T1574" s="996">
        <v>0</v>
      </c>
    </row>
    <row r="1575" spans="1:20" outlineLevel="6">
      <c r="A1575" s="936" t="s">
        <v>1747</v>
      </c>
      <c r="B1575" s="936" t="s">
        <v>1232</v>
      </c>
      <c r="C1575" s="936">
        <v>4</v>
      </c>
      <c r="D1575" s="937">
        <v>46296</v>
      </c>
      <c r="E1575" s="937">
        <v>46300</v>
      </c>
      <c r="F1575" s="937">
        <v>46261</v>
      </c>
      <c r="G1575" s="937"/>
      <c r="H1575" s="938">
        <v>5361.6</v>
      </c>
      <c r="I1575" s="938">
        <v>3753.12</v>
      </c>
      <c r="J1575" s="938">
        <v>5361.6</v>
      </c>
      <c r="K1575" s="939">
        <v>1</v>
      </c>
      <c r="L1575" s="939">
        <v>0.7</v>
      </c>
      <c r="M1575" s="936">
        <v>32</v>
      </c>
      <c r="N1575" s="936">
        <v>32</v>
      </c>
      <c r="O1575" s="936">
        <v>22</v>
      </c>
      <c r="P1575" s="938" t="s">
        <v>364</v>
      </c>
      <c r="Q1575" s="936">
        <v>1</v>
      </c>
      <c r="R1575" s="936">
        <v>0</v>
      </c>
      <c r="S1575" s="936">
        <v>1</v>
      </c>
      <c r="T1575" s="936">
        <v>0</v>
      </c>
    </row>
    <row r="1576" spans="1:20" outlineLevel="5">
      <c r="A1576" s="986" t="s">
        <v>1233</v>
      </c>
      <c r="B1576" s="986"/>
      <c r="C1576" s="986">
        <v>14</v>
      </c>
      <c r="D1576" s="987">
        <v>46284</v>
      </c>
      <c r="E1576" s="987">
        <v>46300</v>
      </c>
      <c r="F1576" s="987">
        <v>46254</v>
      </c>
      <c r="G1576" s="987"/>
      <c r="H1576" s="987">
        <v>23893.8</v>
      </c>
      <c r="I1576" s="987">
        <v>11452.8</v>
      </c>
      <c r="J1576" s="988">
        <v>23893.8</v>
      </c>
      <c r="K1576" s="989">
        <v>1</v>
      </c>
      <c r="L1576" s="989">
        <v>0.4793</v>
      </c>
      <c r="M1576" s="986">
        <v>136</v>
      </c>
      <c r="N1576" s="986">
        <v>136</v>
      </c>
      <c r="O1576" s="986">
        <v>70</v>
      </c>
      <c r="P1576" s="988"/>
      <c r="Q1576" s="986">
        <v>3</v>
      </c>
      <c r="R1576" s="986">
        <v>0</v>
      </c>
      <c r="S1576" s="986">
        <v>2</v>
      </c>
      <c r="T1576" s="986">
        <v>1</v>
      </c>
    </row>
    <row r="1577" spans="1:20" outlineLevel="6">
      <c r="A1577" s="936" t="s">
        <v>1748</v>
      </c>
      <c r="B1577" s="936" t="s">
        <v>1226</v>
      </c>
      <c r="C1577" s="936">
        <v>4</v>
      </c>
      <c r="D1577" s="937">
        <v>46284</v>
      </c>
      <c r="E1577" s="937">
        <v>46287</v>
      </c>
      <c r="F1577" s="937">
        <v>46254</v>
      </c>
      <c r="G1577" s="937"/>
      <c r="H1577" s="937">
        <v>4158</v>
      </c>
      <c r="I1577" s="937">
        <v>3326.4</v>
      </c>
      <c r="J1577" s="938">
        <v>4158</v>
      </c>
      <c r="K1577" s="939">
        <v>1</v>
      </c>
      <c r="L1577" s="939">
        <v>0.8</v>
      </c>
      <c r="M1577" s="936">
        <v>32</v>
      </c>
      <c r="N1577" s="936">
        <v>32</v>
      </c>
      <c r="O1577" s="936">
        <v>26</v>
      </c>
      <c r="P1577" s="938" t="s">
        <v>364</v>
      </c>
      <c r="Q1577" s="936">
        <v>1</v>
      </c>
      <c r="R1577" s="936">
        <v>0</v>
      </c>
      <c r="S1577" s="936">
        <v>1</v>
      </c>
      <c r="T1577" s="936">
        <v>0</v>
      </c>
    </row>
    <row r="1578" spans="1:20" outlineLevel="6">
      <c r="A1578" s="1000" t="s">
        <v>1749</v>
      </c>
      <c r="B1578" s="1000" t="s">
        <v>1236</v>
      </c>
      <c r="C1578" s="1000">
        <v>2</v>
      </c>
      <c r="D1578" s="1001">
        <v>46289</v>
      </c>
      <c r="E1578" s="1001">
        <v>46291</v>
      </c>
      <c r="F1578" s="1001">
        <v>46261</v>
      </c>
      <c r="G1578" s="1001"/>
      <c r="H1578" s="1001">
        <v>10158</v>
      </c>
      <c r="I1578" s="1002">
        <v>8126.4</v>
      </c>
      <c r="J1578" s="1002">
        <v>10158</v>
      </c>
      <c r="K1578" s="1004">
        <v>1</v>
      </c>
      <c r="L1578" s="1004">
        <v>0.8</v>
      </c>
      <c r="M1578" s="1002">
        <v>56</v>
      </c>
      <c r="N1578" s="1000">
        <v>56</v>
      </c>
      <c r="O1578" s="1000">
        <v>45</v>
      </c>
      <c r="P1578" s="1002" t="s">
        <v>364</v>
      </c>
      <c r="Q1578" s="1000">
        <v>1</v>
      </c>
      <c r="R1578" s="1000">
        <v>0</v>
      </c>
      <c r="S1578" s="1000">
        <v>1</v>
      </c>
      <c r="T1578" s="1000">
        <v>0</v>
      </c>
    </row>
    <row r="1579" spans="1:20" outlineLevel="6">
      <c r="A1579" s="1000" t="s">
        <v>1750</v>
      </c>
      <c r="B1579" s="1000" t="s">
        <v>1238</v>
      </c>
      <c r="C1579" s="1000">
        <v>2</v>
      </c>
      <c r="D1579" s="1001">
        <v>46299</v>
      </c>
      <c r="E1579" s="1001">
        <v>46300</v>
      </c>
      <c r="F1579" s="1000"/>
      <c r="G1579" s="1001"/>
      <c r="H1579" s="1001">
        <v>9577.7999999999993</v>
      </c>
      <c r="I1579" s="1000">
        <v>0</v>
      </c>
      <c r="J1579" s="1002">
        <v>9577.7999999999993</v>
      </c>
      <c r="K1579" s="1004">
        <v>1</v>
      </c>
      <c r="L1579" s="1004">
        <v>0</v>
      </c>
      <c r="M1579" s="1002">
        <v>48</v>
      </c>
      <c r="N1579" s="1000">
        <v>48</v>
      </c>
      <c r="O1579" s="1000">
        <v>0</v>
      </c>
      <c r="P1579" s="1002" t="s">
        <v>367</v>
      </c>
      <c r="Q1579" s="1000">
        <v>1</v>
      </c>
      <c r="R1579" s="1000">
        <v>0</v>
      </c>
      <c r="S1579" s="1000">
        <v>0</v>
      </c>
      <c r="T1579" s="1000">
        <v>1</v>
      </c>
    </row>
    <row r="1580" spans="1:20" outlineLevel="3">
      <c r="A1580" s="967" t="s">
        <v>1239</v>
      </c>
      <c r="B1580" s="967"/>
      <c r="C1580" s="967">
        <v>60</v>
      </c>
      <c r="D1580" s="968">
        <v>46231</v>
      </c>
      <c r="E1580" s="968">
        <v>46301</v>
      </c>
      <c r="F1580" s="968">
        <v>46225</v>
      </c>
      <c r="G1580" s="968"/>
      <c r="H1580" s="969">
        <v>97726.8</v>
      </c>
      <c r="I1580" s="969">
        <v>81094.28</v>
      </c>
      <c r="J1580" s="969">
        <v>97726.8</v>
      </c>
      <c r="K1580" s="971">
        <v>1</v>
      </c>
      <c r="L1580" s="971">
        <v>0.82979999999999998</v>
      </c>
      <c r="M1580" s="967">
        <v>608</v>
      </c>
      <c r="N1580" s="967">
        <v>608</v>
      </c>
      <c r="O1580" s="967">
        <v>471</v>
      </c>
      <c r="P1580" s="967"/>
      <c r="Q1580" s="967">
        <v>14</v>
      </c>
      <c r="R1580" s="967">
        <v>5</v>
      </c>
      <c r="S1580" s="967">
        <v>7</v>
      </c>
      <c r="T1580" s="967">
        <v>2</v>
      </c>
    </row>
    <row r="1581" spans="1:20" outlineLevel="4">
      <c r="A1581" s="976" t="s">
        <v>1240</v>
      </c>
      <c r="B1581" s="976"/>
      <c r="C1581" s="976">
        <v>60</v>
      </c>
      <c r="D1581" s="977">
        <v>46231</v>
      </c>
      <c r="E1581" s="977">
        <v>46301</v>
      </c>
      <c r="F1581" s="977">
        <v>46225</v>
      </c>
      <c r="G1581" s="977"/>
      <c r="H1581" s="978">
        <v>79479.48</v>
      </c>
      <c r="I1581" s="978">
        <v>65286.52</v>
      </c>
      <c r="J1581" s="978">
        <v>79479.48</v>
      </c>
      <c r="K1581" s="979">
        <v>1</v>
      </c>
      <c r="L1581" s="979">
        <v>0.82140000000000002</v>
      </c>
      <c r="M1581" s="976">
        <v>400</v>
      </c>
      <c r="N1581" s="976">
        <v>400</v>
      </c>
      <c r="O1581" s="976">
        <v>287</v>
      </c>
      <c r="P1581" s="976"/>
      <c r="Q1581" s="976">
        <v>9</v>
      </c>
      <c r="R1581" s="976">
        <v>4</v>
      </c>
      <c r="S1581" s="976">
        <v>3</v>
      </c>
      <c r="T1581" s="976">
        <v>2</v>
      </c>
    </row>
    <row r="1582" spans="1:20" outlineLevel="5">
      <c r="A1582" s="986" t="s">
        <v>1241</v>
      </c>
      <c r="B1582" s="986"/>
      <c r="C1582" s="986">
        <v>1</v>
      </c>
      <c r="D1582" s="987">
        <v>46301</v>
      </c>
      <c r="E1582" s="987">
        <v>46301</v>
      </c>
      <c r="F1582" s="986"/>
      <c r="G1582" s="987"/>
      <c r="H1582" s="987">
        <v>136.26</v>
      </c>
      <c r="I1582" s="986">
        <v>0</v>
      </c>
      <c r="J1582" s="988">
        <v>136.26</v>
      </c>
      <c r="K1582" s="989">
        <v>1</v>
      </c>
      <c r="L1582" s="989">
        <v>0</v>
      </c>
      <c r="M1582" s="988">
        <v>32</v>
      </c>
      <c r="N1582" s="986">
        <v>32</v>
      </c>
      <c r="O1582" s="986">
        <v>0</v>
      </c>
      <c r="P1582" s="988"/>
      <c r="Q1582" s="986">
        <v>1</v>
      </c>
      <c r="R1582" s="986">
        <v>0</v>
      </c>
      <c r="S1582" s="986">
        <v>0</v>
      </c>
      <c r="T1582" s="986">
        <v>1</v>
      </c>
    </row>
    <row r="1583" spans="1:20" outlineLevel="6">
      <c r="A1583" s="936" t="s">
        <v>1751</v>
      </c>
      <c r="B1583" s="936" t="s">
        <v>1057</v>
      </c>
      <c r="C1583" s="936">
        <v>1</v>
      </c>
      <c r="D1583" s="937">
        <v>46301</v>
      </c>
      <c r="E1583" s="937">
        <v>46301</v>
      </c>
      <c r="F1583" s="936"/>
      <c r="G1583" s="937"/>
      <c r="H1583" s="937">
        <v>136.26</v>
      </c>
      <c r="I1583" s="936">
        <v>0</v>
      </c>
      <c r="J1583" s="938">
        <v>136.26</v>
      </c>
      <c r="K1583" s="939">
        <v>1</v>
      </c>
      <c r="L1583" s="939">
        <v>0</v>
      </c>
      <c r="M1583" s="938">
        <v>32</v>
      </c>
      <c r="N1583" s="936">
        <v>32</v>
      </c>
      <c r="O1583" s="936">
        <v>0</v>
      </c>
      <c r="P1583" s="938" t="s">
        <v>367</v>
      </c>
      <c r="Q1583" s="936">
        <v>1</v>
      </c>
      <c r="R1583" s="936">
        <v>0</v>
      </c>
      <c r="S1583" s="936">
        <v>0</v>
      </c>
      <c r="T1583" s="936">
        <v>1</v>
      </c>
    </row>
    <row r="1584" spans="1:20" outlineLevel="5">
      <c r="A1584" s="986" t="s">
        <v>1243</v>
      </c>
      <c r="B1584" s="986"/>
      <c r="C1584" s="986">
        <v>18</v>
      </c>
      <c r="D1584" s="987">
        <v>46237</v>
      </c>
      <c r="E1584" s="987">
        <v>46257</v>
      </c>
      <c r="F1584" s="987">
        <v>46225</v>
      </c>
      <c r="G1584" s="987"/>
      <c r="H1584" s="988">
        <v>11290.02</v>
      </c>
      <c r="I1584" s="988">
        <v>7580.44</v>
      </c>
      <c r="J1584" s="988">
        <v>11290.02</v>
      </c>
      <c r="K1584" s="989">
        <v>1</v>
      </c>
      <c r="L1584" s="989">
        <v>0.6714</v>
      </c>
      <c r="M1584" s="988">
        <v>144</v>
      </c>
      <c r="N1584" s="986">
        <v>144</v>
      </c>
      <c r="O1584" s="986">
        <v>89</v>
      </c>
      <c r="P1584" s="988"/>
      <c r="Q1584" s="986">
        <v>3</v>
      </c>
      <c r="R1584" s="986">
        <v>1</v>
      </c>
      <c r="S1584" s="986">
        <v>1</v>
      </c>
      <c r="T1584" s="986">
        <v>1</v>
      </c>
    </row>
    <row r="1585" spans="1:20" outlineLevel="6">
      <c r="A1585" s="936" t="s">
        <v>1752</v>
      </c>
      <c r="B1585" s="936" t="s">
        <v>1245</v>
      </c>
      <c r="C1585" s="936">
        <v>2</v>
      </c>
      <c r="D1585" s="937">
        <v>46237</v>
      </c>
      <c r="E1585" s="937">
        <v>46238</v>
      </c>
      <c r="F1585" s="937">
        <v>46233</v>
      </c>
      <c r="G1585" s="937"/>
      <c r="H1585" s="937">
        <v>3225.72</v>
      </c>
      <c r="I1585" s="938">
        <v>2741.86</v>
      </c>
      <c r="J1585" s="938">
        <v>3225.72</v>
      </c>
      <c r="K1585" s="939">
        <v>1</v>
      </c>
      <c r="L1585" s="939">
        <v>0.85</v>
      </c>
      <c r="M1585" s="936">
        <v>48</v>
      </c>
      <c r="N1585" s="936">
        <v>48</v>
      </c>
      <c r="O1585" s="936">
        <v>41</v>
      </c>
      <c r="P1585" s="938" t="s">
        <v>364</v>
      </c>
      <c r="Q1585" s="936">
        <v>1</v>
      </c>
      <c r="R1585" s="936">
        <v>0</v>
      </c>
      <c r="S1585" s="936">
        <v>1</v>
      </c>
      <c r="T1585" s="936">
        <v>0</v>
      </c>
    </row>
    <row r="1586" spans="1:20" outlineLevel="6">
      <c r="A1586" s="996" t="s">
        <v>1753</v>
      </c>
      <c r="B1586" s="996" t="s">
        <v>1247</v>
      </c>
      <c r="C1586" s="996">
        <v>2</v>
      </c>
      <c r="D1586" s="997">
        <v>46252</v>
      </c>
      <c r="E1586" s="997">
        <v>46253</v>
      </c>
      <c r="F1586" s="997">
        <v>46225</v>
      </c>
      <c r="G1586" s="997">
        <v>46239</v>
      </c>
      <c r="H1586" s="998">
        <v>4838.58</v>
      </c>
      <c r="I1586" s="998">
        <v>4838.58</v>
      </c>
      <c r="J1586" s="998">
        <v>4838.58</v>
      </c>
      <c r="K1586" s="999">
        <v>1</v>
      </c>
      <c r="L1586" s="999">
        <v>1</v>
      </c>
      <c r="M1586" s="998">
        <v>48</v>
      </c>
      <c r="N1586" s="996">
        <v>48</v>
      </c>
      <c r="O1586" s="996">
        <v>48</v>
      </c>
      <c r="P1586" s="998" t="s">
        <v>364</v>
      </c>
      <c r="Q1586" s="996">
        <v>1</v>
      </c>
      <c r="R1586" s="996">
        <v>1</v>
      </c>
      <c r="S1586" s="996">
        <v>0</v>
      </c>
      <c r="T1586" s="996">
        <v>0</v>
      </c>
    </row>
    <row r="1587" spans="1:20" outlineLevel="6">
      <c r="A1587" s="936" t="s">
        <v>1754</v>
      </c>
      <c r="B1587" s="936" t="s">
        <v>1249</v>
      </c>
      <c r="C1587" s="936">
        <v>2</v>
      </c>
      <c r="D1587" s="937">
        <v>46256</v>
      </c>
      <c r="E1587" s="937">
        <v>46257</v>
      </c>
      <c r="F1587" s="936"/>
      <c r="G1587" s="937"/>
      <c r="H1587" s="937">
        <v>3225.72</v>
      </c>
      <c r="I1587" s="936">
        <v>0</v>
      </c>
      <c r="J1587" s="938">
        <v>3225.72</v>
      </c>
      <c r="K1587" s="939">
        <v>1</v>
      </c>
      <c r="L1587" s="939">
        <v>0</v>
      </c>
      <c r="M1587" s="938">
        <v>48</v>
      </c>
      <c r="N1587" s="936">
        <v>48</v>
      </c>
      <c r="O1587" s="936">
        <v>0</v>
      </c>
      <c r="P1587" s="938" t="s">
        <v>364</v>
      </c>
      <c r="Q1587" s="936">
        <v>1</v>
      </c>
      <c r="R1587" s="936">
        <v>0</v>
      </c>
      <c r="S1587" s="936">
        <v>0</v>
      </c>
      <c r="T1587" s="936">
        <v>1</v>
      </c>
    </row>
    <row r="1588" spans="1:20" outlineLevel="5">
      <c r="A1588" s="986" t="s">
        <v>1250</v>
      </c>
      <c r="B1588" s="986"/>
      <c r="C1588" s="986">
        <v>16</v>
      </c>
      <c r="D1588" s="987">
        <v>46231</v>
      </c>
      <c r="E1588" s="987">
        <v>46249</v>
      </c>
      <c r="F1588" s="987">
        <v>46247</v>
      </c>
      <c r="G1588" s="987"/>
      <c r="H1588" s="988">
        <v>12127.2</v>
      </c>
      <c r="I1588" s="987">
        <v>9053.2800000000007</v>
      </c>
      <c r="J1588" s="988">
        <v>12127.2</v>
      </c>
      <c r="K1588" s="989">
        <v>1</v>
      </c>
      <c r="L1588" s="989">
        <v>0.74650000000000005</v>
      </c>
      <c r="M1588" s="986">
        <v>96</v>
      </c>
      <c r="N1588" s="986">
        <v>96</v>
      </c>
      <c r="O1588" s="986">
        <v>77</v>
      </c>
      <c r="P1588" s="988"/>
      <c r="Q1588" s="986">
        <v>2</v>
      </c>
      <c r="R1588" s="986">
        <v>1</v>
      </c>
      <c r="S1588" s="986">
        <v>1</v>
      </c>
      <c r="T1588" s="986">
        <v>0</v>
      </c>
    </row>
    <row r="1589" spans="1:20" outlineLevel="6">
      <c r="A1589" s="1006" t="s">
        <v>1755</v>
      </c>
      <c r="B1589" s="1006" t="s">
        <v>1252</v>
      </c>
      <c r="C1589" s="1006">
        <v>3</v>
      </c>
      <c r="D1589" s="1007">
        <v>46231</v>
      </c>
      <c r="E1589" s="1007">
        <v>46233</v>
      </c>
      <c r="F1589" s="1007">
        <v>46247</v>
      </c>
      <c r="G1589" s="1007">
        <v>46254</v>
      </c>
      <c r="H1589" s="1008">
        <v>4442.3999999999996</v>
      </c>
      <c r="I1589" s="1008">
        <v>4442.3999999999996</v>
      </c>
      <c r="J1589" s="1008">
        <v>4442.3999999999996</v>
      </c>
      <c r="K1589" s="1009">
        <v>1</v>
      </c>
      <c r="L1589" s="1009">
        <v>1</v>
      </c>
      <c r="M1589" s="1008">
        <v>48</v>
      </c>
      <c r="N1589" s="1006">
        <v>48</v>
      </c>
      <c r="O1589" s="1006">
        <v>48</v>
      </c>
      <c r="P1589" s="1008" t="s">
        <v>364</v>
      </c>
      <c r="Q1589" s="1006">
        <v>1</v>
      </c>
      <c r="R1589" s="1006">
        <v>1</v>
      </c>
      <c r="S1589" s="1006">
        <v>0</v>
      </c>
      <c r="T1589" s="1006">
        <v>0</v>
      </c>
    </row>
    <row r="1590" spans="1:20" outlineLevel="6">
      <c r="A1590" s="936" t="s">
        <v>1756</v>
      </c>
      <c r="B1590" s="936" t="s">
        <v>1254</v>
      </c>
      <c r="C1590" s="936">
        <v>3</v>
      </c>
      <c r="D1590" s="937">
        <v>46246</v>
      </c>
      <c r="E1590" s="937">
        <v>46249</v>
      </c>
      <c r="F1590" s="936">
        <v>46291</v>
      </c>
      <c r="G1590" s="937"/>
      <c r="H1590" s="938">
        <v>7684.8</v>
      </c>
      <c r="I1590" s="936">
        <v>4610.88</v>
      </c>
      <c r="J1590" s="938">
        <v>7684.8</v>
      </c>
      <c r="K1590" s="939">
        <v>1</v>
      </c>
      <c r="L1590" s="939">
        <v>0.6</v>
      </c>
      <c r="M1590" s="938">
        <v>48</v>
      </c>
      <c r="N1590" s="936">
        <v>48</v>
      </c>
      <c r="O1590" s="936">
        <v>29</v>
      </c>
      <c r="P1590" s="938" t="s">
        <v>364</v>
      </c>
      <c r="Q1590" s="936">
        <v>1</v>
      </c>
      <c r="R1590" s="936">
        <v>0</v>
      </c>
      <c r="S1590" s="936">
        <v>1</v>
      </c>
      <c r="T1590" s="936">
        <v>0</v>
      </c>
    </row>
    <row r="1591" spans="1:20" outlineLevel="5">
      <c r="A1591" s="986" t="s">
        <v>1255</v>
      </c>
      <c r="B1591" s="986"/>
      <c r="C1591" s="986">
        <v>18</v>
      </c>
      <c r="D1591" s="987">
        <v>46235</v>
      </c>
      <c r="E1591" s="987">
        <v>46254</v>
      </c>
      <c r="F1591" s="987">
        <v>46233</v>
      </c>
      <c r="G1591" s="987"/>
      <c r="H1591" s="988">
        <v>55926</v>
      </c>
      <c r="I1591" s="988">
        <v>48652.800000000003</v>
      </c>
      <c r="J1591" s="988">
        <v>55926</v>
      </c>
      <c r="K1591" s="989">
        <v>1</v>
      </c>
      <c r="L1591" s="989">
        <v>0.86990000000000001</v>
      </c>
      <c r="M1591" s="988">
        <v>128</v>
      </c>
      <c r="N1591" s="986">
        <v>128</v>
      </c>
      <c r="O1591" s="986">
        <v>122</v>
      </c>
      <c r="P1591" s="988"/>
      <c r="Q1591" s="986">
        <v>3</v>
      </c>
      <c r="R1591" s="986">
        <v>2</v>
      </c>
      <c r="S1591" s="986">
        <v>1</v>
      </c>
      <c r="T1591" s="986">
        <v>0</v>
      </c>
    </row>
    <row r="1592" spans="1:20" outlineLevel="6">
      <c r="A1592" s="936" t="s">
        <v>1757</v>
      </c>
      <c r="B1592" s="936" t="s">
        <v>1257</v>
      </c>
      <c r="C1592" s="936">
        <v>2</v>
      </c>
      <c r="D1592" s="937">
        <v>46235</v>
      </c>
      <c r="E1592" s="937">
        <v>46236</v>
      </c>
      <c r="F1592" s="937">
        <v>46233</v>
      </c>
      <c r="G1592" s="937">
        <v>46234</v>
      </c>
      <c r="H1592" s="938">
        <v>5702.4</v>
      </c>
      <c r="I1592" s="938">
        <v>5702.4</v>
      </c>
      <c r="J1592" s="938">
        <v>5702.4</v>
      </c>
      <c r="K1592" s="939">
        <v>1</v>
      </c>
      <c r="L1592" s="939">
        <v>1</v>
      </c>
      <c r="M1592" s="936">
        <v>48</v>
      </c>
      <c r="N1592" s="936">
        <v>48</v>
      </c>
      <c r="O1592" s="936">
        <v>48</v>
      </c>
      <c r="P1592" s="938" t="s">
        <v>364</v>
      </c>
      <c r="Q1592" s="936">
        <v>1</v>
      </c>
      <c r="R1592" s="936">
        <v>1</v>
      </c>
      <c r="S1592" s="936">
        <v>0</v>
      </c>
      <c r="T1592" s="936">
        <v>0</v>
      </c>
    </row>
    <row r="1593" spans="1:20" outlineLevel="6">
      <c r="A1593" s="996" t="s">
        <v>1758</v>
      </c>
      <c r="B1593" s="996" t="s">
        <v>1259</v>
      </c>
      <c r="C1593" s="996">
        <v>2</v>
      </c>
      <c r="D1593" s="997">
        <v>46250</v>
      </c>
      <c r="E1593" s="997">
        <v>46251</v>
      </c>
      <c r="F1593" s="997">
        <v>46233</v>
      </c>
      <c r="G1593" s="997">
        <v>46240</v>
      </c>
      <c r="H1593" s="997">
        <v>13857.6</v>
      </c>
      <c r="I1593" s="998">
        <v>13857.6</v>
      </c>
      <c r="J1593" s="998">
        <v>13857.6</v>
      </c>
      <c r="K1593" s="999">
        <v>1</v>
      </c>
      <c r="L1593" s="999">
        <v>1</v>
      </c>
      <c r="M1593" s="998">
        <v>48</v>
      </c>
      <c r="N1593" s="996">
        <v>48</v>
      </c>
      <c r="O1593" s="996">
        <v>48</v>
      </c>
      <c r="P1593" s="998" t="s">
        <v>364</v>
      </c>
      <c r="Q1593" s="996">
        <v>1</v>
      </c>
      <c r="R1593" s="996">
        <v>1</v>
      </c>
      <c r="S1593" s="996">
        <v>0</v>
      </c>
      <c r="T1593" s="996">
        <v>0</v>
      </c>
    </row>
    <row r="1594" spans="1:20" outlineLevel="6">
      <c r="A1594" s="936" t="s">
        <v>1759</v>
      </c>
      <c r="B1594" s="936" t="s">
        <v>1261</v>
      </c>
      <c r="C1594" s="936">
        <v>3</v>
      </c>
      <c r="D1594" s="937">
        <v>46252</v>
      </c>
      <c r="E1594" s="937">
        <v>46254</v>
      </c>
      <c r="F1594" s="937">
        <v>46261</v>
      </c>
      <c r="G1594" s="937"/>
      <c r="H1594" s="937">
        <v>36366</v>
      </c>
      <c r="I1594" s="938">
        <v>29092.799999999999</v>
      </c>
      <c r="J1594" s="938">
        <v>36366</v>
      </c>
      <c r="K1594" s="939">
        <v>1</v>
      </c>
      <c r="L1594" s="939">
        <v>0.8</v>
      </c>
      <c r="M1594" s="938">
        <v>32</v>
      </c>
      <c r="N1594" s="936">
        <v>32</v>
      </c>
      <c r="O1594" s="936">
        <v>26</v>
      </c>
      <c r="P1594" s="938" t="s">
        <v>364</v>
      </c>
      <c r="Q1594" s="936">
        <v>1</v>
      </c>
      <c r="R1594" s="936">
        <v>0</v>
      </c>
      <c r="S1594" s="936">
        <v>1</v>
      </c>
      <c r="T1594" s="936">
        <v>0</v>
      </c>
    </row>
    <row r="1595" spans="1:20" outlineLevel="4">
      <c r="A1595" s="981" t="s">
        <v>1262</v>
      </c>
      <c r="B1595" s="981"/>
      <c r="C1595" s="981">
        <v>30</v>
      </c>
      <c r="D1595" s="982">
        <v>46239</v>
      </c>
      <c r="E1595" s="982">
        <v>46273</v>
      </c>
      <c r="F1595" s="982">
        <v>46246</v>
      </c>
      <c r="G1595" s="982"/>
      <c r="H1595" s="983">
        <v>18247.32</v>
      </c>
      <c r="I1595" s="983">
        <v>15807.76</v>
      </c>
      <c r="J1595" s="983">
        <v>18247.32</v>
      </c>
      <c r="K1595" s="984">
        <v>1</v>
      </c>
      <c r="L1595" s="984">
        <v>0.86629999999999996</v>
      </c>
      <c r="M1595" s="981">
        <v>208</v>
      </c>
      <c r="N1595" s="981">
        <v>208</v>
      </c>
      <c r="O1595" s="981">
        <v>184</v>
      </c>
      <c r="P1595" s="983"/>
      <c r="Q1595" s="981">
        <v>5</v>
      </c>
      <c r="R1595" s="981">
        <v>1</v>
      </c>
      <c r="S1595" s="981">
        <v>4</v>
      </c>
      <c r="T1595" s="981">
        <v>0</v>
      </c>
    </row>
    <row r="1596" spans="1:20" outlineLevel="5">
      <c r="A1596" s="936" t="s">
        <v>1760</v>
      </c>
      <c r="B1596" s="936" t="s">
        <v>1264</v>
      </c>
      <c r="C1596" s="936">
        <v>2</v>
      </c>
      <c r="D1596" s="937">
        <v>46239</v>
      </c>
      <c r="E1596" s="937">
        <v>46240</v>
      </c>
      <c r="F1596" s="937">
        <v>46246</v>
      </c>
      <c r="G1596" s="937">
        <v>46248</v>
      </c>
      <c r="H1596" s="938">
        <v>1983.6</v>
      </c>
      <c r="I1596" s="938">
        <v>1983.6</v>
      </c>
      <c r="J1596" s="938">
        <v>1983.6</v>
      </c>
      <c r="K1596" s="939">
        <v>1</v>
      </c>
      <c r="L1596" s="939">
        <v>1</v>
      </c>
      <c r="M1596" s="936">
        <v>48</v>
      </c>
      <c r="N1596" s="936">
        <v>48</v>
      </c>
      <c r="O1596" s="936">
        <v>48</v>
      </c>
      <c r="P1596" s="938" t="s">
        <v>364</v>
      </c>
      <c r="Q1596" s="936">
        <v>1</v>
      </c>
      <c r="R1596" s="936">
        <v>1</v>
      </c>
      <c r="S1596" s="936">
        <v>0</v>
      </c>
      <c r="T1596" s="936">
        <v>0</v>
      </c>
    </row>
    <row r="1597" spans="1:20" outlineLevel="5">
      <c r="A1597" s="936" t="s">
        <v>1761</v>
      </c>
      <c r="B1597" s="936" t="s">
        <v>1272</v>
      </c>
      <c r="C1597" s="936">
        <v>2</v>
      </c>
      <c r="D1597" s="937">
        <v>46261</v>
      </c>
      <c r="E1597" s="937">
        <v>46263</v>
      </c>
      <c r="F1597" s="937">
        <v>46254</v>
      </c>
      <c r="G1597" s="937"/>
      <c r="H1597" s="937">
        <v>1983.6</v>
      </c>
      <c r="I1597" s="938">
        <v>1686.06</v>
      </c>
      <c r="J1597" s="938">
        <v>1983.6</v>
      </c>
      <c r="K1597" s="939">
        <v>1</v>
      </c>
      <c r="L1597" s="939">
        <v>0.85</v>
      </c>
      <c r="M1597" s="938">
        <v>48</v>
      </c>
      <c r="N1597" s="936">
        <v>48</v>
      </c>
      <c r="O1597" s="936">
        <v>41</v>
      </c>
      <c r="P1597" s="938" t="s">
        <v>364</v>
      </c>
      <c r="Q1597" s="936">
        <v>1</v>
      </c>
      <c r="R1597" s="936">
        <v>0</v>
      </c>
      <c r="S1597" s="936">
        <v>1</v>
      </c>
      <c r="T1597" s="936">
        <v>0</v>
      </c>
    </row>
    <row r="1598" spans="1:20" outlineLevel="5">
      <c r="A1598" s="936" t="s">
        <v>1762</v>
      </c>
      <c r="B1598" s="936" t="s">
        <v>1268</v>
      </c>
      <c r="C1598" s="936">
        <v>3</v>
      </c>
      <c r="D1598" s="937">
        <v>46264</v>
      </c>
      <c r="E1598" s="937">
        <v>46266</v>
      </c>
      <c r="F1598" s="937">
        <v>46254</v>
      </c>
      <c r="G1598" s="937"/>
      <c r="H1598" s="937">
        <v>1983.6</v>
      </c>
      <c r="I1598" s="938">
        <v>1686.06</v>
      </c>
      <c r="J1598" s="938">
        <v>1983.6</v>
      </c>
      <c r="K1598" s="939">
        <v>1</v>
      </c>
      <c r="L1598" s="939">
        <v>0.85</v>
      </c>
      <c r="M1598" s="938">
        <v>32</v>
      </c>
      <c r="N1598" s="936">
        <v>32</v>
      </c>
      <c r="O1598" s="936">
        <v>27</v>
      </c>
      <c r="P1598" s="938" t="s">
        <v>364</v>
      </c>
      <c r="Q1598" s="936">
        <v>1</v>
      </c>
      <c r="R1598" s="936">
        <v>0</v>
      </c>
      <c r="S1598" s="936">
        <v>1</v>
      </c>
      <c r="T1598" s="936">
        <v>0</v>
      </c>
    </row>
    <row r="1599" spans="1:20" outlineLevel="5">
      <c r="A1599" s="996" t="s">
        <v>1763</v>
      </c>
      <c r="B1599" s="996" t="s">
        <v>1270</v>
      </c>
      <c r="C1599" s="996">
        <v>3</v>
      </c>
      <c r="D1599" s="997">
        <v>46267</v>
      </c>
      <c r="E1599" s="997">
        <v>46270</v>
      </c>
      <c r="F1599" s="997">
        <v>46254</v>
      </c>
      <c r="G1599" s="997"/>
      <c r="H1599" s="998">
        <v>4959</v>
      </c>
      <c r="I1599" s="998">
        <v>4215.1499999999996</v>
      </c>
      <c r="J1599" s="998">
        <v>4959</v>
      </c>
      <c r="K1599" s="999">
        <v>1</v>
      </c>
      <c r="L1599" s="999">
        <v>0.85</v>
      </c>
      <c r="M1599" s="998">
        <v>40</v>
      </c>
      <c r="N1599" s="996">
        <v>40</v>
      </c>
      <c r="O1599" s="996">
        <v>34</v>
      </c>
      <c r="P1599" s="998" t="s">
        <v>364</v>
      </c>
      <c r="Q1599" s="996">
        <v>1</v>
      </c>
      <c r="R1599" s="996">
        <v>0</v>
      </c>
      <c r="S1599" s="996">
        <v>1</v>
      </c>
      <c r="T1599" s="996">
        <v>0</v>
      </c>
    </row>
    <row r="1600" spans="1:20" outlineLevel="5">
      <c r="A1600" s="936" t="s">
        <v>1764</v>
      </c>
      <c r="B1600" s="936" t="s">
        <v>1266</v>
      </c>
      <c r="C1600" s="936">
        <v>3</v>
      </c>
      <c r="D1600" s="937">
        <v>46271</v>
      </c>
      <c r="E1600" s="937">
        <v>46273</v>
      </c>
      <c r="F1600" s="937">
        <v>46254</v>
      </c>
      <c r="G1600" s="937"/>
      <c r="H1600" s="938">
        <v>7337.52</v>
      </c>
      <c r="I1600" s="938">
        <v>6236.89</v>
      </c>
      <c r="J1600" s="938">
        <v>7337.52</v>
      </c>
      <c r="K1600" s="939">
        <v>1</v>
      </c>
      <c r="L1600" s="939">
        <v>0.85</v>
      </c>
      <c r="M1600" s="938">
        <v>40</v>
      </c>
      <c r="N1600" s="936">
        <v>40</v>
      </c>
      <c r="O1600" s="936">
        <v>34</v>
      </c>
      <c r="P1600" s="938" t="s">
        <v>364</v>
      </c>
      <c r="Q1600" s="936">
        <v>1</v>
      </c>
      <c r="R1600" s="936">
        <v>0</v>
      </c>
      <c r="S1600" s="936">
        <v>1</v>
      </c>
      <c r="T1600" s="936">
        <v>0</v>
      </c>
    </row>
    <row r="1601" spans="1:20" outlineLevel="1">
      <c r="A1601" s="955" t="s">
        <v>1273</v>
      </c>
      <c r="B1601" s="955"/>
      <c r="C1601" s="955">
        <v>171</v>
      </c>
      <c r="D1601" s="956">
        <v>46167</v>
      </c>
      <c r="E1601" s="956">
        <v>46372</v>
      </c>
      <c r="F1601" s="956">
        <v>46167</v>
      </c>
      <c r="G1601" s="956"/>
      <c r="H1601" s="957">
        <v>20443.96</v>
      </c>
      <c r="I1601" s="957">
        <v>75642.64</v>
      </c>
      <c r="J1601" s="957">
        <v>681465.2</v>
      </c>
      <c r="K1601" s="958">
        <v>0.03</v>
      </c>
      <c r="L1601" s="958">
        <v>0.111</v>
      </c>
      <c r="M1601" s="957">
        <v>384</v>
      </c>
      <c r="N1601" s="955">
        <v>11</v>
      </c>
      <c r="O1601" s="955">
        <v>41</v>
      </c>
      <c r="P1601" s="957"/>
      <c r="Q1601" s="955">
        <v>7</v>
      </c>
      <c r="R1601" s="955">
        <v>1</v>
      </c>
      <c r="S1601" s="955">
        <v>1</v>
      </c>
      <c r="T1601" s="955">
        <v>5</v>
      </c>
    </row>
    <row r="1602" spans="1:20" outlineLevel="2">
      <c r="A1602" s="936" t="s">
        <v>1765</v>
      </c>
      <c r="B1602" s="936" t="s">
        <v>3262</v>
      </c>
      <c r="C1602" s="936">
        <v>23</v>
      </c>
      <c r="D1602" s="937">
        <v>46167</v>
      </c>
      <c r="E1602" s="937">
        <v>46197</v>
      </c>
      <c r="F1602" s="937">
        <v>46167</v>
      </c>
      <c r="G1602" s="937">
        <v>46197</v>
      </c>
      <c r="H1602" s="938">
        <v>20443.96</v>
      </c>
      <c r="I1602" s="938">
        <v>20443.96</v>
      </c>
      <c r="J1602" s="938">
        <v>20443.96</v>
      </c>
      <c r="K1602" s="939">
        <v>1</v>
      </c>
      <c r="L1602" s="939">
        <v>1</v>
      </c>
      <c r="M1602" s="936">
        <v>11</v>
      </c>
      <c r="N1602" s="936">
        <v>11</v>
      </c>
      <c r="O1602" s="936">
        <v>11</v>
      </c>
      <c r="P1602" s="938" t="s">
        <v>364</v>
      </c>
      <c r="Q1602" s="936">
        <v>1</v>
      </c>
      <c r="R1602" s="936">
        <v>1</v>
      </c>
      <c r="S1602" s="936">
        <v>0</v>
      </c>
      <c r="T1602" s="936">
        <v>0</v>
      </c>
    </row>
    <row r="1603" spans="1:20" outlineLevel="2">
      <c r="A1603" s="936" t="s">
        <v>3364</v>
      </c>
      <c r="B1603" s="936" t="s">
        <v>3264</v>
      </c>
      <c r="C1603" s="936">
        <v>10</v>
      </c>
      <c r="D1603" s="937">
        <v>46328</v>
      </c>
      <c r="E1603" s="937">
        <v>46340</v>
      </c>
      <c r="F1603" s="937">
        <v>46240</v>
      </c>
      <c r="G1603" s="937"/>
      <c r="H1603" s="937">
        <v>0</v>
      </c>
      <c r="I1603" s="938">
        <v>55198.68</v>
      </c>
      <c r="J1603" s="938">
        <v>183995.6</v>
      </c>
      <c r="K1603" s="939">
        <v>0</v>
      </c>
      <c r="L1603" s="939">
        <v>0.3</v>
      </c>
      <c r="M1603" s="936">
        <v>101</v>
      </c>
      <c r="N1603" s="936">
        <v>0</v>
      </c>
      <c r="O1603" s="936">
        <v>30</v>
      </c>
      <c r="P1603" s="938" t="s">
        <v>367</v>
      </c>
      <c r="Q1603" s="936">
        <v>1</v>
      </c>
      <c r="R1603" s="936">
        <v>0</v>
      </c>
      <c r="S1603" s="936">
        <v>1</v>
      </c>
      <c r="T1603" s="936">
        <v>0</v>
      </c>
    </row>
    <row r="1604" spans="1:20" outlineLevel="2">
      <c r="A1604" s="936" t="s">
        <v>1766</v>
      </c>
      <c r="B1604" s="936" t="s">
        <v>1276</v>
      </c>
      <c r="C1604" s="936">
        <v>18</v>
      </c>
      <c r="D1604" s="937">
        <v>46340</v>
      </c>
      <c r="E1604" s="937">
        <v>46361</v>
      </c>
      <c r="F1604" s="936"/>
      <c r="G1604" s="937"/>
      <c r="H1604" s="937">
        <v>0</v>
      </c>
      <c r="I1604" s="937">
        <v>0</v>
      </c>
      <c r="J1604" s="938">
        <v>68146.52</v>
      </c>
      <c r="K1604" s="939">
        <v>0</v>
      </c>
      <c r="L1604" s="939">
        <v>0</v>
      </c>
      <c r="M1604" s="936">
        <v>0</v>
      </c>
      <c r="N1604" s="936">
        <v>0</v>
      </c>
      <c r="O1604" s="936">
        <v>0</v>
      </c>
      <c r="P1604" s="938" t="s">
        <v>367</v>
      </c>
      <c r="Q1604" s="936">
        <v>1</v>
      </c>
      <c r="R1604" s="936">
        <v>0</v>
      </c>
      <c r="S1604" s="936">
        <v>0</v>
      </c>
      <c r="T1604" s="936">
        <v>1</v>
      </c>
    </row>
    <row r="1605" spans="1:20" outlineLevel="2">
      <c r="A1605" s="936" t="s">
        <v>1767</v>
      </c>
      <c r="B1605" s="936" t="s">
        <v>1278</v>
      </c>
      <c r="C1605" s="936">
        <v>8</v>
      </c>
      <c r="D1605" s="937">
        <v>46340</v>
      </c>
      <c r="E1605" s="937">
        <v>46349</v>
      </c>
      <c r="F1605" s="936"/>
      <c r="G1605" s="937"/>
      <c r="H1605" s="937">
        <v>0</v>
      </c>
      <c r="I1605" s="937">
        <v>0</v>
      </c>
      <c r="J1605" s="938">
        <v>136293.04</v>
      </c>
      <c r="K1605" s="939">
        <v>0</v>
      </c>
      <c r="L1605" s="939">
        <v>0</v>
      </c>
      <c r="M1605" s="936">
        <v>136</v>
      </c>
      <c r="N1605" s="936">
        <v>0</v>
      </c>
      <c r="O1605" s="936">
        <v>0</v>
      </c>
      <c r="P1605" s="938" t="s">
        <v>367</v>
      </c>
      <c r="Q1605" s="936">
        <v>1</v>
      </c>
      <c r="R1605" s="936">
        <v>0</v>
      </c>
      <c r="S1605" s="936">
        <v>0</v>
      </c>
      <c r="T1605" s="936">
        <v>1</v>
      </c>
    </row>
    <row r="1606" spans="1:20" outlineLevel="2">
      <c r="A1606" s="936" t="s">
        <v>1768</v>
      </c>
      <c r="B1606" s="936" t="s">
        <v>1280</v>
      </c>
      <c r="C1606" s="936">
        <v>14</v>
      </c>
      <c r="D1606" s="937">
        <v>46349</v>
      </c>
      <c r="E1606" s="937">
        <v>46365</v>
      </c>
      <c r="F1606" s="936"/>
      <c r="G1606" s="937"/>
      <c r="H1606" s="937">
        <v>0</v>
      </c>
      <c r="I1606" s="937">
        <v>0</v>
      </c>
      <c r="J1606" s="938">
        <v>136293.04</v>
      </c>
      <c r="K1606" s="939">
        <v>0</v>
      </c>
      <c r="L1606" s="939">
        <v>0</v>
      </c>
      <c r="M1606" s="936">
        <v>136</v>
      </c>
      <c r="N1606" s="936">
        <v>0</v>
      </c>
      <c r="O1606" s="936">
        <v>0</v>
      </c>
      <c r="P1606" s="938" t="s">
        <v>367</v>
      </c>
      <c r="Q1606" s="936">
        <v>1</v>
      </c>
      <c r="R1606" s="936">
        <v>0</v>
      </c>
      <c r="S1606" s="936">
        <v>0</v>
      </c>
      <c r="T1606" s="936">
        <v>1</v>
      </c>
    </row>
    <row r="1607" spans="1:20" outlineLevel="2">
      <c r="A1607" s="1000" t="s">
        <v>1769</v>
      </c>
      <c r="B1607" s="1000" t="s">
        <v>1282</v>
      </c>
      <c r="C1607" s="1000">
        <v>3</v>
      </c>
      <c r="D1607" s="1001">
        <v>46365</v>
      </c>
      <c r="E1607" s="1001">
        <v>46369</v>
      </c>
      <c r="F1607" s="1001"/>
      <c r="G1607" s="1001"/>
      <c r="H1607" s="1002">
        <v>0</v>
      </c>
      <c r="I1607" s="1002">
        <v>0</v>
      </c>
      <c r="J1607" s="1002">
        <v>68146.52</v>
      </c>
      <c r="K1607" s="1003">
        <v>0</v>
      </c>
      <c r="L1607" s="1003">
        <v>0</v>
      </c>
      <c r="M1607" s="1002">
        <v>0</v>
      </c>
      <c r="N1607" s="1000">
        <v>0</v>
      </c>
      <c r="O1607" s="1000">
        <v>0</v>
      </c>
      <c r="P1607" s="1002" t="s">
        <v>367</v>
      </c>
      <c r="Q1607" s="1000">
        <v>1</v>
      </c>
      <c r="R1607" s="1000">
        <v>0</v>
      </c>
      <c r="S1607" s="1000">
        <v>0</v>
      </c>
      <c r="T1607" s="1000">
        <v>1</v>
      </c>
    </row>
    <row r="1608" spans="1:20" outlineLevel="2">
      <c r="A1608" s="1000" t="s">
        <v>1770</v>
      </c>
      <c r="B1608" s="1000" t="s">
        <v>1284</v>
      </c>
      <c r="C1608" s="1000">
        <v>3</v>
      </c>
      <c r="D1608" s="1001">
        <v>46369</v>
      </c>
      <c r="E1608" s="1001">
        <v>46372</v>
      </c>
      <c r="F1608" s="1001"/>
      <c r="G1608" s="1001"/>
      <c r="H1608" s="1001">
        <v>0</v>
      </c>
      <c r="I1608" s="1000">
        <v>0</v>
      </c>
      <c r="J1608" s="1002">
        <v>68146.52</v>
      </c>
      <c r="K1608" s="1004">
        <v>0</v>
      </c>
      <c r="L1608" s="1004">
        <v>0</v>
      </c>
      <c r="M1608" s="1000">
        <v>0</v>
      </c>
      <c r="N1608" s="1000">
        <v>0</v>
      </c>
      <c r="O1608" s="1000">
        <v>0</v>
      </c>
      <c r="P1608" s="1000" t="s">
        <v>367</v>
      </c>
      <c r="Q1608" s="1000">
        <v>1</v>
      </c>
      <c r="R1608" s="1000">
        <v>0</v>
      </c>
      <c r="S1608" s="1000">
        <v>0</v>
      </c>
      <c r="T1608" s="1000">
        <v>1</v>
      </c>
    </row>
    <row r="1609" spans="1:20">
      <c r="A1609" s="945" t="s">
        <v>1771</v>
      </c>
      <c r="B1609" s="945"/>
      <c r="C1609" s="945">
        <v>250</v>
      </c>
      <c r="D1609" s="946">
        <v>46070</v>
      </c>
      <c r="E1609" s="946">
        <v>46372</v>
      </c>
      <c r="F1609" s="946">
        <v>46070</v>
      </c>
      <c r="G1609" s="946"/>
      <c r="H1609" s="947">
        <v>8011119.71</v>
      </c>
      <c r="I1609" s="947">
        <v>6289773.9500000002</v>
      </c>
      <c r="J1609" s="947">
        <v>11357801</v>
      </c>
      <c r="K1609" s="949">
        <v>0.70530000000000004</v>
      </c>
      <c r="L1609" s="949">
        <v>0.55379999999999996</v>
      </c>
      <c r="M1609" s="945">
        <v>8496</v>
      </c>
      <c r="N1609" s="945">
        <v>6146</v>
      </c>
      <c r="O1609" s="945">
        <v>5907</v>
      </c>
      <c r="P1609" s="945"/>
      <c r="Q1609" s="945">
        <v>671</v>
      </c>
      <c r="R1609" s="945">
        <v>556</v>
      </c>
      <c r="S1609" s="945">
        <v>77</v>
      </c>
      <c r="T1609" s="945">
        <v>38</v>
      </c>
    </row>
    <row r="1610" spans="1:20" outlineLevel="1">
      <c r="A1610" s="950" t="s">
        <v>383</v>
      </c>
      <c r="B1610" s="950"/>
      <c r="C1610" s="950">
        <v>44</v>
      </c>
      <c r="D1610" s="951">
        <v>46070</v>
      </c>
      <c r="E1610" s="951">
        <v>46127</v>
      </c>
      <c r="F1610" s="951">
        <v>46070</v>
      </c>
      <c r="G1610" s="951">
        <v>46126</v>
      </c>
      <c r="H1610" s="951">
        <v>0</v>
      </c>
      <c r="I1610" s="950">
        <v>0</v>
      </c>
      <c r="J1610" s="950">
        <v>0</v>
      </c>
      <c r="K1610" s="953">
        <v>0</v>
      </c>
      <c r="L1610" s="953">
        <v>0</v>
      </c>
      <c r="M1610" s="950">
        <v>0</v>
      </c>
      <c r="N1610" s="950">
        <v>0</v>
      </c>
      <c r="O1610" s="950">
        <v>0</v>
      </c>
      <c r="P1610" s="950"/>
      <c r="Q1610" s="950">
        <v>9</v>
      </c>
      <c r="R1610" s="950">
        <v>9</v>
      </c>
      <c r="S1610" s="950">
        <v>0</v>
      </c>
      <c r="T1610" s="950">
        <v>0</v>
      </c>
    </row>
    <row r="1611" spans="1:20" outlineLevel="2">
      <c r="A1611" s="964" t="s">
        <v>384</v>
      </c>
      <c r="B1611" s="964"/>
      <c r="C1611" s="964">
        <v>43</v>
      </c>
      <c r="D1611" s="965">
        <v>46070</v>
      </c>
      <c r="E1611" s="965">
        <v>46126</v>
      </c>
      <c r="F1611" s="965">
        <v>46070</v>
      </c>
      <c r="G1611" s="965">
        <v>46125</v>
      </c>
      <c r="H1611" s="965">
        <v>0</v>
      </c>
      <c r="I1611" s="964">
        <v>0</v>
      </c>
      <c r="J1611" s="964">
        <v>0</v>
      </c>
      <c r="K1611" s="966">
        <v>0</v>
      </c>
      <c r="L1611" s="966">
        <v>0</v>
      </c>
      <c r="M1611" s="964">
        <v>0</v>
      </c>
      <c r="N1611" s="964">
        <v>0</v>
      </c>
      <c r="O1611" s="964">
        <v>0</v>
      </c>
      <c r="P1611" s="964"/>
      <c r="Q1611" s="964">
        <v>4</v>
      </c>
      <c r="R1611" s="964">
        <v>4</v>
      </c>
      <c r="S1611" s="964">
        <v>0</v>
      </c>
      <c r="T1611" s="964">
        <v>0</v>
      </c>
    </row>
    <row r="1612" spans="1:20" outlineLevel="3">
      <c r="A1612" s="936" t="s">
        <v>1772</v>
      </c>
      <c r="B1612" s="936" t="s">
        <v>386</v>
      </c>
      <c r="C1612" s="936">
        <v>43</v>
      </c>
      <c r="D1612" s="937">
        <v>46070</v>
      </c>
      <c r="E1612" s="937">
        <v>46126</v>
      </c>
      <c r="F1612" s="937">
        <v>46070</v>
      </c>
      <c r="G1612" s="937">
        <v>46125</v>
      </c>
      <c r="H1612" s="937">
        <v>0</v>
      </c>
      <c r="I1612" s="936">
        <v>0</v>
      </c>
      <c r="J1612" s="936">
        <v>0</v>
      </c>
      <c r="K1612" s="939">
        <v>1</v>
      </c>
      <c r="L1612" s="939">
        <v>1</v>
      </c>
      <c r="M1612" s="936">
        <v>0</v>
      </c>
      <c r="N1612" s="936">
        <v>0</v>
      </c>
      <c r="O1612" s="936">
        <v>0</v>
      </c>
      <c r="P1612" s="936" t="s">
        <v>364</v>
      </c>
      <c r="Q1612" s="936">
        <v>1</v>
      </c>
      <c r="R1612" s="936">
        <v>1</v>
      </c>
      <c r="S1612" s="936">
        <v>0</v>
      </c>
      <c r="T1612" s="936">
        <v>0</v>
      </c>
    </row>
    <row r="1613" spans="1:20" outlineLevel="3">
      <c r="A1613" s="936" t="s">
        <v>1773</v>
      </c>
      <c r="B1613" s="936" t="s">
        <v>388</v>
      </c>
      <c r="C1613" s="936">
        <v>36</v>
      </c>
      <c r="D1613" s="937">
        <v>46079</v>
      </c>
      <c r="E1613" s="937">
        <v>46126</v>
      </c>
      <c r="F1613" s="937">
        <v>46079</v>
      </c>
      <c r="G1613" s="937">
        <v>46125</v>
      </c>
      <c r="H1613" s="937">
        <v>0</v>
      </c>
      <c r="I1613" s="936">
        <v>0</v>
      </c>
      <c r="J1613" s="936">
        <v>0</v>
      </c>
      <c r="K1613" s="939">
        <v>1</v>
      </c>
      <c r="L1613" s="939">
        <v>1</v>
      </c>
      <c r="M1613" s="936">
        <v>0</v>
      </c>
      <c r="N1613" s="936">
        <v>0</v>
      </c>
      <c r="O1613" s="936">
        <v>0</v>
      </c>
      <c r="P1613" s="936" t="s">
        <v>364</v>
      </c>
      <c r="Q1613" s="936">
        <v>1</v>
      </c>
      <c r="R1613" s="936">
        <v>1</v>
      </c>
      <c r="S1613" s="936">
        <v>0</v>
      </c>
      <c r="T1613" s="936">
        <v>0</v>
      </c>
    </row>
    <row r="1614" spans="1:20" outlineLevel="3">
      <c r="A1614" s="996" t="s">
        <v>1774</v>
      </c>
      <c r="B1614" s="996" t="s">
        <v>390</v>
      </c>
      <c r="C1614" s="996">
        <v>36</v>
      </c>
      <c r="D1614" s="997">
        <v>46079</v>
      </c>
      <c r="E1614" s="997">
        <v>46126</v>
      </c>
      <c r="F1614" s="997">
        <v>46079</v>
      </c>
      <c r="G1614" s="997">
        <v>46125</v>
      </c>
      <c r="H1614" s="997">
        <v>0</v>
      </c>
      <c r="I1614" s="996">
        <v>0</v>
      </c>
      <c r="J1614" s="996">
        <v>0</v>
      </c>
      <c r="K1614" s="999">
        <v>1</v>
      </c>
      <c r="L1614" s="999">
        <v>1</v>
      </c>
      <c r="M1614" s="996">
        <v>0</v>
      </c>
      <c r="N1614" s="996">
        <v>0</v>
      </c>
      <c r="O1614" s="996">
        <v>0</v>
      </c>
      <c r="P1614" s="996" t="s">
        <v>364</v>
      </c>
      <c r="Q1614" s="996">
        <v>1</v>
      </c>
      <c r="R1614" s="996">
        <v>1</v>
      </c>
      <c r="S1614" s="996">
        <v>0</v>
      </c>
      <c r="T1614" s="996">
        <v>0</v>
      </c>
    </row>
    <row r="1615" spans="1:20" outlineLevel="3">
      <c r="A1615" s="936" t="s">
        <v>1775</v>
      </c>
      <c r="B1615" s="936" t="s">
        <v>392</v>
      </c>
      <c r="C1615" s="936">
        <v>28</v>
      </c>
      <c r="D1615" s="937">
        <v>46089</v>
      </c>
      <c r="E1615" s="937">
        <v>46126</v>
      </c>
      <c r="F1615" s="937">
        <v>46089</v>
      </c>
      <c r="G1615" s="937">
        <v>46125</v>
      </c>
      <c r="H1615" s="937">
        <v>0</v>
      </c>
      <c r="I1615" s="936">
        <v>0</v>
      </c>
      <c r="J1615" s="936">
        <v>0</v>
      </c>
      <c r="K1615" s="939">
        <v>1</v>
      </c>
      <c r="L1615" s="939">
        <v>1</v>
      </c>
      <c r="M1615" s="936">
        <v>0</v>
      </c>
      <c r="N1615" s="936">
        <v>0</v>
      </c>
      <c r="O1615" s="936">
        <v>0</v>
      </c>
      <c r="P1615" s="936" t="s">
        <v>364</v>
      </c>
      <c r="Q1615" s="936">
        <v>1</v>
      </c>
      <c r="R1615" s="936">
        <v>1</v>
      </c>
      <c r="S1615" s="936">
        <v>0</v>
      </c>
      <c r="T1615" s="936">
        <v>0</v>
      </c>
    </row>
    <row r="1616" spans="1:20" outlineLevel="2">
      <c r="A1616" s="964" t="s">
        <v>393</v>
      </c>
      <c r="B1616" s="964"/>
      <c r="C1616" s="964">
        <v>44</v>
      </c>
      <c r="D1616" s="965">
        <v>46070</v>
      </c>
      <c r="E1616" s="965">
        <v>46127</v>
      </c>
      <c r="F1616" s="965">
        <v>46070</v>
      </c>
      <c r="G1616" s="965">
        <v>46126</v>
      </c>
      <c r="H1616" s="965">
        <v>0</v>
      </c>
      <c r="I1616" s="964">
        <v>0</v>
      </c>
      <c r="J1616" s="964">
        <v>0</v>
      </c>
      <c r="K1616" s="966">
        <v>0</v>
      </c>
      <c r="L1616" s="966">
        <v>0</v>
      </c>
      <c r="M1616" s="964">
        <v>0</v>
      </c>
      <c r="N1616" s="964">
        <v>0</v>
      </c>
      <c r="O1616" s="964">
        <v>0</v>
      </c>
      <c r="P1616" s="964"/>
      <c r="Q1616" s="964">
        <v>5</v>
      </c>
      <c r="R1616" s="964">
        <v>5</v>
      </c>
      <c r="S1616" s="964">
        <v>0</v>
      </c>
      <c r="T1616" s="964">
        <v>0</v>
      </c>
    </row>
    <row r="1617" spans="1:20" outlineLevel="3">
      <c r="A1617" s="936" t="s">
        <v>1776</v>
      </c>
      <c r="B1617" s="936" t="s">
        <v>386</v>
      </c>
      <c r="C1617" s="936">
        <v>44</v>
      </c>
      <c r="D1617" s="937">
        <v>46070</v>
      </c>
      <c r="E1617" s="937">
        <v>46127</v>
      </c>
      <c r="F1617" s="937">
        <v>46070</v>
      </c>
      <c r="G1617" s="937">
        <v>46126</v>
      </c>
      <c r="H1617" s="937">
        <v>0</v>
      </c>
      <c r="I1617" s="936">
        <v>0</v>
      </c>
      <c r="J1617" s="936">
        <v>0</v>
      </c>
      <c r="K1617" s="939">
        <v>1</v>
      </c>
      <c r="L1617" s="939">
        <v>1</v>
      </c>
      <c r="M1617" s="936">
        <v>0</v>
      </c>
      <c r="N1617" s="936">
        <v>0</v>
      </c>
      <c r="O1617" s="936">
        <v>0</v>
      </c>
      <c r="P1617" s="936" t="s">
        <v>364</v>
      </c>
      <c r="Q1617" s="936">
        <v>1</v>
      </c>
      <c r="R1617" s="936">
        <v>1</v>
      </c>
      <c r="S1617" s="936">
        <v>0</v>
      </c>
      <c r="T1617" s="936">
        <v>0</v>
      </c>
    </row>
    <row r="1618" spans="1:20" outlineLevel="3">
      <c r="A1618" s="936" t="s">
        <v>1777</v>
      </c>
      <c r="B1618" s="936" t="s">
        <v>388</v>
      </c>
      <c r="C1618" s="936">
        <v>38</v>
      </c>
      <c r="D1618" s="937">
        <v>46078</v>
      </c>
      <c r="E1618" s="937">
        <v>46127</v>
      </c>
      <c r="F1618" s="937">
        <v>46078</v>
      </c>
      <c r="G1618" s="937">
        <v>46126</v>
      </c>
      <c r="H1618" s="937">
        <v>0</v>
      </c>
      <c r="I1618" s="936">
        <v>0</v>
      </c>
      <c r="J1618" s="936">
        <v>0</v>
      </c>
      <c r="K1618" s="939">
        <v>1</v>
      </c>
      <c r="L1618" s="939">
        <v>1</v>
      </c>
      <c r="M1618" s="936">
        <v>0</v>
      </c>
      <c r="N1618" s="936">
        <v>0</v>
      </c>
      <c r="O1618" s="936">
        <v>0</v>
      </c>
      <c r="P1618" s="936" t="s">
        <v>364</v>
      </c>
      <c r="Q1618" s="936">
        <v>1</v>
      </c>
      <c r="R1618" s="936">
        <v>1</v>
      </c>
      <c r="S1618" s="936">
        <v>0</v>
      </c>
      <c r="T1618" s="936">
        <v>0</v>
      </c>
    </row>
    <row r="1619" spans="1:20" outlineLevel="3">
      <c r="A1619" s="936" t="s">
        <v>1778</v>
      </c>
      <c r="B1619" s="936" t="s">
        <v>390</v>
      </c>
      <c r="C1619" s="936">
        <v>38</v>
      </c>
      <c r="D1619" s="937">
        <v>46078</v>
      </c>
      <c r="E1619" s="937">
        <v>46127</v>
      </c>
      <c r="F1619" s="937">
        <v>46078</v>
      </c>
      <c r="G1619" s="937">
        <v>46126</v>
      </c>
      <c r="H1619" s="937">
        <v>0</v>
      </c>
      <c r="I1619" s="936">
        <v>0</v>
      </c>
      <c r="J1619" s="936">
        <v>0</v>
      </c>
      <c r="K1619" s="939">
        <v>1</v>
      </c>
      <c r="L1619" s="939">
        <v>1</v>
      </c>
      <c r="M1619" s="936">
        <v>0</v>
      </c>
      <c r="N1619" s="936">
        <v>0</v>
      </c>
      <c r="O1619" s="936">
        <v>0</v>
      </c>
      <c r="P1619" s="936" t="s">
        <v>364</v>
      </c>
      <c r="Q1619" s="936">
        <v>1</v>
      </c>
      <c r="R1619" s="936">
        <v>1</v>
      </c>
      <c r="S1619" s="936">
        <v>0</v>
      </c>
      <c r="T1619" s="936">
        <v>0</v>
      </c>
    </row>
    <row r="1620" spans="1:20" outlineLevel="3">
      <c r="A1620" s="996" t="s">
        <v>1779</v>
      </c>
      <c r="B1620" s="996" t="s">
        <v>392</v>
      </c>
      <c r="C1620" s="996">
        <v>32</v>
      </c>
      <c r="D1620" s="997">
        <v>46085</v>
      </c>
      <c r="E1620" s="997">
        <v>46127</v>
      </c>
      <c r="F1620" s="997">
        <v>46085</v>
      </c>
      <c r="G1620" s="997">
        <v>46126</v>
      </c>
      <c r="H1620" s="997">
        <v>0</v>
      </c>
      <c r="I1620" s="996">
        <v>0</v>
      </c>
      <c r="J1620" s="996">
        <v>0</v>
      </c>
      <c r="K1620" s="999">
        <v>1</v>
      </c>
      <c r="L1620" s="999">
        <v>1</v>
      </c>
      <c r="M1620" s="996">
        <v>0</v>
      </c>
      <c r="N1620" s="996">
        <v>0</v>
      </c>
      <c r="O1620" s="996">
        <v>0</v>
      </c>
      <c r="P1620" s="996" t="s">
        <v>364</v>
      </c>
      <c r="Q1620" s="996">
        <v>1</v>
      </c>
      <c r="R1620" s="996">
        <v>1</v>
      </c>
      <c r="S1620" s="996">
        <v>0</v>
      </c>
      <c r="T1620" s="996">
        <v>0</v>
      </c>
    </row>
    <row r="1621" spans="1:20" outlineLevel="3">
      <c r="A1621" s="936" t="s">
        <v>1780</v>
      </c>
      <c r="B1621" s="936" t="s">
        <v>399</v>
      </c>
      <c r="C1621" s="936">
        <v>25</v>
      </c>
      <c r="D1621" s="937">
        <v>46093</v>
      </c>
      <c r="E1621" s="937">
        <v>46127</v>
      </c>
      <c r="F1621" s="937">
        <v>46093</v>
      </c>
      <c r="G1621" s="937">
        <v>46126</v>
      </c>
      <c r="H1621" s="937">
        <v>0</v>
      </c>
      <c r="I1621" s="936">
        <v>0</v>
      </c>
      <c r="J1621" s="936">
        <v>0</v>
      </c>
      <c r="K1621" s="939">
        <v>1</v>
      </c>
      <c r="L1621" s="939">
        <v>1</v>
      </c>
      <c r="M1621" s="936">
        <v>0</v>
      </c>
      <c r="N1621" s="936">
        <v>0</v>
      </c>
      <c r="O1621" s="936">
        <v>0</v>
      </c>
      <c r="P1621" s="936" t="s">
        <v>364</v>
      </c>
      <c r="Q1621" s="936">
        <v>1</v>
      </c>
      <c r="R1621" s="936">
        <v>1</v>
      </c>
      <c r="S1621" s="936">
        <v>0</v>
      </c>
      <c r="T1621" s="936">
        <v>0</v>
      </c>
    </row>
    <row r="1622" spans="1:20" outlineLevel="1">
      <c r="A1622" s="955" t="s">
        <v>400</v>
      </c>
      <c r="B1622" s="955"/>
      <c r="C1622" s="955">
        <v>44</v>
      </c>
      <c r="D1622" s="956">
        <v>46070</v>
      </c>
      <c r="E1622" s="956">
        <v>46127</v>
      </c>
      <c r="F1622" s="956">
        <v>46070</v>
      </c>
      <c r="G1622" s="956">
        <v>46126</v>
      </c>
      <c r="H1622" s="956">
        <v>0</v>
      </c>
      <c r="I1622" s="955">
        <v>0</v>
      </c>
      <c r="J1622" s="955">
        <v>0</v>
      </c>
      <c r="K1622" s="958">
        <v>0</v>
      </c>
      <c r="L1622" s="958">
        <v>0</v>
      </c>
      <c r="M1622" s="955">
        <v>0</v>
      </c>
      <c r="N1622" s="955">
        <v>0</v>
      </c>
      <c r="O1622" s="955">
        <v>0</v>
      </c>
      <c r="P1622" s="955"/>
      <c r="Q1622" s="955">
        <v>4</v>
      </c>
      <c r="R1622" s="955">
        <v>4</v>
      </c>
      <c r="S1622" s="955">
        <v>0</v>
      </c>
      <c r="T1622" s="955">
        <v>0</v>
      </c>
    </row>
    <row r="1623" spans="1:20" outlineLevel="2">
      <c r="A1623" s="936" t="s">
        <v>1782</v>
      </c>
      <c r="B1623" s="936" t="s">
        <v>404</v>
      </c>
      <c r="C1623" s="936">
        <v>35</v>
      </c>
      <c r="D1623" s="937">
        <v>46070</v>
      </c>
      <c r="E1623" s="937">
        <v>46117</v>
      </c>
      <c r="F1623" s="937">
        <v>46070</v>
      </c>
      <c r="G1623" s="937">
        <v>46116</v>
      </c>
      <c r="H1623" s="937">
        <v>0</v>
      </c>
      <c r="I1623" s="936">
        <v>0</v>
      </c>
      <c r="J1623" s="936">
        <v>0</v>
      </c>
      <c r="K1623" s="939">
        <v>1</v>
      </c>
      <c r="L1623" s="939">
        <v>1</v>
      </c>
      <c r="M1623" s="936">
        <v>0</v>
      </c>
      <c r="N1623" s="936">
        <v>0</v>
      </c>
      <c r="O1623" s="936">
        <v>0</v>
      </c>
      <c r="P1623" s="936" t="s">
        <v>364</v>
      </c>
      <c r="Q1623" s="936">
        <v>1</v>
      </c>
      <c r="R1623" s="936">
        <v>1</v>
      </c>
      <c r="S1623" s="936">
        <v>0</v>
      </c>
      <c r="T1623" s="936">
        <v>0</v>
      </c>
    </row>
    <row r="1624" spans="1:20" outlineLevel="2">
      <c r="A1624" s="936" t="s">
        <v>1783</v>
      </c>
      <c r="B1624" s="936" t="s">
        <v>406</v>
      </c>
      <c r="C1624" s="936">
        <v>44</v>
      </c>
      <c r="D1624" s="937">
        <v>46070</v>
      </c>
      <c r="E1624" s="937">
        <v>46127</v>
      </c>
      <c r="F1624" s="937">
        <v>46070</v>
      </c>
      <c r="G1624" s="937">
        <v>46126</v>
      </c>
      <c r="H1624" s="937">
        <v>0</v>
      </c>
      <c r="I1624" s="936">
        <v>0</v>
      </c>
      <c r="J1624" s="936">
        <v>0</v>
      </c>
      <c r="K1624" s="939">
        <v>1</v>
      </c>
      <c r="L1624" s="939">
        <v>1</v>
      </c>
      <c r="M1624" s="936">
        <v>0</v>
      </c>
      <c r="N1624" s="936">
        <v>0</v>
      </c>
      <c r="O1624" s="936">
        <v>0</v>
      </c>
      <c r="P1624" s="936" t="s">
        <v>364</v>
      </c>
      <c r="Q1624" s="936">
        <v>1</v>
      </c>
      <c r="R1624" s="936">
        <v>1</v>
      </c>
      <c r="S1624" s="936">
        <v>0</v>
      </c>
      <c r="T1624" s="936">
        <v>0</v>
      </c>
    </row>
    <row r="1625" spans="1:20" outlineLevel="2">
      <c r="A1625" s="1000" t="s">
        <v>1784</v>
      </c>
      <c r="B1625" s="1000" t="s">
        <v>408</v>
      </c>
      <c r="C1625" s="1000">
        <v>6</v>
      </c>
      <c r="D1625" s="1001">
        <v>46081</v>
      </c>
      <c r="E1625" s="1001">
        <v>46088</v>
      </c>
      <c r="F1625" s="1001">
        <v>46081</v>
      </c>
      <c r="G1625" s="1001">
        <v>46086</v>
      </c>
      <c r="H1625" s="1002">
        <v>0</v>
      </c>
      <c r="I1625" s="1002">
        <v>0</v>
      </c>
      <c r="J1625" s="1002">
        <v>0</v>
      </c>
      <c r="K1625" s="1004">
        <v>1</v>
      </c>
      <c r="L1625" s="1003">
        <v>1</v>
      </c>
      <c r="M1625" s="1002">
        <v>0</v>
      </c>
      <c r="N1625" s="1000">
        <v>0</v>
      </c>
      <c r="O1625" s="1000">
        <v>0</v>
      </c>
      <c r="P1625" s="1002" t="s">
        <v>364</v>
      </c>
      <c r="Q1625" s="1000">
        <v>1</v>
      </c>
      <c r="R1625" s="1000">
        <v>1</v>
      </c>
      <c r="S1625" s="1000">
        <v>0</v>
      </c>
      <c r="T1625" s="1000">
        <v>0</v>
      </c>
    </row>
    <row r="1626" spans="1:20" outlineLevel="2">
      <c r="A1626" s="1000" t="s">
        <v>1781</v>
      </c>
      <c r="B1626" s="1000" t="s">
        <v>402</v>
      </c>
      <c r="C1626" s="1000">
        <v>16</v>
      </c>
      <c r="D1626" s="1001">
        <v>46093</v>
      </c>
      <c r="E1626" s="1001">
        <v>46117</v>
      </c>
      <c r="F1626" s="1001">
        <v>46093</v>
      </c>
      <c r="G1626" s="1001">
        <v>46116</v>
      </c>
      <c r="H1626" s="1001">
        <v>0</v>
      </c>
      <c r="I1626" s="1000">
        <v>0</v>
      </c>
      <c r="J1626" s="1001">
        <v>0</v>
      </c>
      <c r="K1626" s="1004">
        <v>1</v>
      </c>
      <c r="L1626" s="1004">
        <v>1</v>
      </c>
      <c r="M1626" s="1000">
        <v>0</v>
      </c>
      <c r="N1626" s="1000">
        <v>0</v>
      </c>
      <c r="O1626" s="1000">
        <v>0</v>
      </c>
      <c r="P1626" s="1000" t="s">
        <v>364</v>
      </c>
      <c r="Q1626" s="1000">
        <v>1</v>
      </c>
      <c r="R1626" s="1000">
        <v>1</v>
      </c>
      <c r="S1626" s="1000">
        <v>0</v>
      </c>
      <c r="T1626" s="1000">
        <v>0</v>
      </c>
    </row>
    <row r="1627" spans="1:20" outlineLevel="1">
      <c r="A1627" s="950" t="s">
        <v>409</v>
      </c>
      <c r="B1627" s="950"/>
      <c r="C1627" s="950">
        <v>143</v>
      </c>
      <c r="D1627" s="951">
        <v>46070</v>
      </c>
      <c r="E1627" s="951">
        <v>46246</v>
      </c>
      <c r="F1627" s="951">
        <v>46070</v>
      </c>
      <c r="G1627" s="951">
        <v>46282</v>
      </c>
      <c r="H1627" s="952">
        <v>340734.03</v>
      </c>
      <c r="I1627" s="952">
        <v>340734.03</v>
      </c>
      <c r="J1627" s="952">
        <v>340734.03</v>
      </c>
      <c r="K1627" s="953">
        <v>1</v>
      </c>
      <c r="L1627" s="953">
        <v>1</v>
      </c>
      <c r="M1627" s="950">
        <v>0</v>
      </c>
      <c r="N1627" s="950">
        <v>0</v>
      </c>
      <c r="O1627" s="950">
        <v>0</v>
      </c>
      <c r="P1627" s="950"/>
      <c r="Q1627" s="950">
        <v>264</v>
      </c>
      <c r="R1627" s="950">
        <v>264</v>
      </c>
      <c r="S1627" s="950">
        <v>0</v>
      </c>
      <c r="T1627" s="950">
        <v>0</v>
      </c>
    </row>
    <row r="1628" spans="1:20" outlineLevel="2">
      <c r="A1628" s="959" t="s">
        <v>410</v>
      </c>
      <c r="B1628" s="959"/>
      <c r="C1628" s="959">
        <v>136</v>
      </c>
      <c r="D1628" s="960">
        <v>46070</v>
      </c>
      <c r="E1628" s="960">
        <v>46238</v>
      </c>
      <c r="F1628" s="960">
        <v>46070</v>
      </c>
      <c r="G1628" s="960">
        <v>46275</v>
      </c>
      <c r="H1628" s="960">
        <v>0</v>
      </c>
      <c r="I1628" s="959">
        <v>0</v>
      </c>
      <c r="J1628" s="959">
        <v>0</v>
      </c>
      <c r="K1628" s="963">
        <v>0</v>
      </c>
      <c r="L1628" s="963">
        <v>0</v>
      </c>
      <c r="M1628" s="959">
        <v>0</v>
      </c>
      <c r="N1628" s="959">
        <v>0</v>
      </c>
      <c r="O1628" s="959">
        <v>0</v>
      </c>
      <c r="P1628" s="959"/>
      <c r="Q1628" s="959">
        <v>62</v>
      </c>
      <c r="R1628" s="959">
        <v>62</v>
      </c>
      <c r="S1628" s="959">
        <v>0</v>
      </c>
      <c r="T1628" s="959">
        <v>0</v>
      </c>
    </row>
    <row r="1629" spans="1:20" outlineLevel="3">
      <c r="A1629" s="967" t="s">
        <v>411</v>
      </c>
      <c r="B1629" s="967"/>
      <c r="C1629" s="967">
        <v>121</v>
      </c>
      <c r="D1629" s="968">
        <v>46070</v>
      </c>
      <c r="E1629" s="968">
        <v>46221</v>
      </c>
      <c r="F1629" s="968">
        <v>46070</v>
      </c>
      <c r="G1629" s="968">
        <v>46206</v>
      </c>
      <c r="H1629" s="968">
        <v>0</v>
      </c>
      <c r="I1629" s="967">
        <v>0</v>
      </c>
      <c r="J1629" s="967">
        <v>0</v>
      </c>
      <c r="K1629" s="971">
        <v>0</v>
      </c>
      <c r="L1629" s="971">
        <v>0</v>
      </c>
      <c r="M1629" s="967">
        <v>0</v>
      </c>
      <c r="N1629" s="967">
        <v>0</v>
      </c>
      <c r="O1629" s="967">
        <v>0</v>
      </c>
      <c r="P1629" s="967"/>
      <c r="Q1629" s="967">
        <v>12</v>
      </c>
      <c r="R1629" s="967">
        <v>12</v>
      </c>
      <c r="S1629" s="967">
        <v>0</v>
      </c>
      <c r="T1629" s="967">
        <v>0</v>
      </c>
    </row>
    <row r="1630" spans="1:20" outlineLevel="4">
      <c r="A1630" s="981" t="s">
        <v>412</v>
      </c>
      <c r="B1630" s="981"/>
      <c r="C1630" s="981">
        <v>63</v>
      </c>
      <c r="D1630" s="982">
        <v>46070</v>
      </c>
      <c r="E1630" s="982">
        <v>46149</v>
      </c>
      <c r="F1630" s="982">
        <v>46070</v>
      </c>
      <c r="G1630" s="982">
        <v>46148</v>
      </c>
      <c r="H1630" s="982">
        <v>0</v>
      </c>
      <c r="I1630" s="981">
        <v>0</v>
      </c>
      <c r="J1630" s="981">
        <v>0</v>
      </c>
      <c r="K1630" s="984">
        <v>0</v>
      </c>
      <c r="L1630" s="984">
        <v>0</v>
      </c>
      <c r="M1630" s="981">
        <v>0</v>
      </c>
      <c r="N1630" s="981">
        <v>0</v>
      </c>
      <c r="O1630" s="981">
        <v>0</v>
      </c>
      <c r="P1630" s="981"/>
      <c r="Q1630" s="981">
        <v>2</v>
      </c>
      <c r="R1630" s="981">
        <v>2</v>
      </c>
      <c r="S1630" s="981">
        <v>0</v>
      </c>
      <c r="T1630" s="981">
        <v>0</v>
      </c>
    </row>
    <row r="1631" spans="1:20" outlineLevel="5">
      <c r="A1631" s="1006" t="s">
        <v>1785</v>
      </c>
      <c r="B1631" s="1006" t="s">
        <v>414</v>
      </c>
      <c r="C1631" s="1006">
        <v>63</v>
      </c>
      <c r="D1631" s="1007">
        <v>46070</v>
      </c>
      <c r="E1631" s="1007">
        <v>46149</v>
      </c>
      <c r="F1631" s="1007">
        <v>46070</v>
      </c>
      <c r="G1631" s="1007">
        <v>46148</v>
      </c>
      <c r="H1631" s="1007">
        <v>0</v>
      </c>
      <c r="I1631" s="1006">
        <v>0</v>
      </c>
      <c r="J1631" s="1006">
        <v>0</v>
      </c>
      <c r="K1631" s="1009">
        <v>1</v>
      </c>
      <c r="L1631" s="1009">
        <v>1</v>
      </c>
      <c r="M1631" s="1006">
        <v>0</v>
      </c>
      <c r="N1631" s="1006">
        <v>0</v>
      </c>
      <c r="O1631" s="1006">
        <v>0</v>
      </c>
      <c r="P1631" s="1006" t="s">
        <v>364</v>
      </c>
      <c r="Q1631" s="1006">
        <v>1</v>
      </c>
      <c r="R1631" s="1006">
        <v>1</v>
      </c>
      <c r="S1631" s="1006">
        <v>0</v>
      </c>
      <c r="T1631" s="1006">
        <v>0</v>
      </c>
    </row>
    <row r="1632" spans="1:20" outlineLevel="5">
      <c r="A1632" s="936" t="s">
        <v>1786</v>
      </c>
      <c r="B1632" s="936" t="s">
        <v>416</v>
      </c>
      <c r="C1632" s="936">
        <v>61</v>
      </c>
      <c r="D1632" s="937">
        <v>46072</v>
      </c>
      <c r="E1632" s="937">
        <v>46149</v>
      </c>
      <c r="F1632" s="937">
        <v>46072</v>
      </c>
      <c r="G1632" s="937">
        <v>46148</v>
      </c>
      <c r="H1632" s="937">
        <v>0</v>
      </c>
      <c r="I1632" s="936">
        <v>0</v>
      </c>
      <c r="J1632" s="936">
        <v>0</v>
      </c>
      <c r="K1632" s="939">
        <v>1</v>
      </c>
      <c r="L1632" s="939">
        <v>1</v>
      </c>
      <c r="M1632" s="936">
        <v>0</v>
      </c>
      <c r="N1632" s="936">
        <v>0</v>
      </c>
      <c r="O1632" s="936">
        <v>0</v>
      </c>
      <c r="P1632" s="936" t="s">
        <v>364</v>
      </c>
      <c r="Q1632" s="936">
        <v>1</v>
      </c>
      <c r="R1632" s="936">
        <v>1</v>
      </c>
      <c r="S1632" s="936">
        <v>0</v>
      </c>
      <c r="T1632" s="936">
        <v>0</v>
      </c>
    </row>
    <row r="1633" spans="1:20" outlineLevel="4">
      <c r="A1633" s="981" t="s">
        <v>417</v>
      </c>
      <c r="B1633" s="981"/>
      <c r="C1633" s="981">
        <v>63</v>
      </c>
      <c r="D1633" s="982">
        <v>46070</v>
      </c>
      <c r="E1633" s="982">
        <v>46149</v>
      </c>
      <c r="F1633" s="982">
        <v>46070</v>
      </c>
      <c r="G1633" s="982">
        <v>46148</v>
      </c>
      <c r="H1633" s="982">
        <v>0</v>
      </c>
      <c r="I1633" s="981">
        <v>0</v>
      </c>
      <c r="J1633" s="981">
        <v>0</v>
      </c>
      <c r="K1633" s="984">
        <v>0</v>
      </c>
      <c r="L1633" s="984">
        <v>0</v>
      </c>
      <c r="M1633" s="981">
        <v>0</v>
      </c>
      <c r="N1633" s="981">
        <v>0</v>
      </c>
      <c r="O1633" s="981">
        <v>0</v>
      </c>
      <c r="P1633" s="981"/>
      <c r="Q1633" s="981">
        <v>2</v>
      </c>
      <c r="R1633" s="981">
        <v>2</v>
      </c>
      <c r="S1633" s="981">
        <v>0</v>
      </c>
      <c r="T1633" s="981">
        <v>0</v>
      </c>
    </row>
    <row r="1634" spans="1:20" outlineLevel="5">
      <c r="A1634" s="1006" t="s">
        <v>1787</v>
      </c>
      <c r="B1634" s="1006" t="s">
        <v>414</v>
      </c>
      <c r="C1634" s="1006">
        <v>63</v>
      </c>
      <c r="D1634" s="1007">
        <v>46070</v>
      </c>
      <c r="E1634" s="1007">
        <v>46149</v>
      </c>
      <c r="F1634" s="1007">
        <v>46070</v>
      </c>
      <c r="G1634" s="1007">
        <v>46148</v>
      </c>
      <c r="H1634" s="1007">
        <v>0</v>
      </c>
      <c r="I1634" s="1006">
        <v>0</v>
      </c>
      <c r="J1634" s="1006">
        <v>0</v>
      </c>
      <c r="K1634" s="1009">
        <v>1</v>
      </c>
      <c r="L1634" s="1009">
        <v>1</v>
      </c>
      <c r="M1634" s="1006">
        <v>0</v>
      </c>
      <c r="N1634" s="1006">
        <v>0</v>
      </c>
      <c r="O1634" s="1006">
        <v>0</v>
      </c>
      <c r="P1634" s="1006" t="s">
        <v>364</v>
      </c>
      <c r="Q1634" s="1006">
        <v>1</v>
      </c>
      <c r="R1634" s="1006">
        <v>1</v>
      </c>
      <c r="S1634" s="1006">
        <v>0</v>
      </c>
      <c r="T1634" s="1006">
        <v>0</v>
      </c>
    </row>
    <row r="1635" spans="1:20" outlineLevel="5">
      <c r="A1635" s="936" t="s">
        <v>1788</v>
      </c>
      <c r="B1635" s="936" t="s">
        <v>416</v>
      </c>
      <c r="C1635" s="936">
        <v>61</v>
      </c>
      <c r="D1635" s="937">
        <v>46072</v>
      </c>
      <c r="E1635" s="937">
        <v>46149</v>
      </c>
      <c r="F1635" s="937">
        <v>46072</v>
      </c>
      <c r="G1635" s="937">
        <v>46148</v>
      </c>
      <c r="H1635" s="937">
        <v>0</v>
      </c>
      <c r="I1635" s="936">
        <v>0</v>
      </c>
      <c r="J1635" s="936">
        <v>0</v>
      </c>
      <c r="K1635" s="939">
        <v>1</v>
      </c>
      <c r="L1635" s="939">
        <v>1</v>
      </c>
      <c r="M1635" s="936">
        <v>0</v>
      </c>
      <c r="N1635" s="936">
        <v>0</v>
      </c>
      <c r="O1635" s="936">
        <v>0</v>
      </c>
      <c r="P1635" s="936" t="s">
        <v>364</v>
      </c>
      <c r="Q1635" s="936">
        <v>1</v>
      </c>
      <c r="R1635" s="936">
        <v>1</v>
      </c>
      <c r="S1635" s="936">
        <v>0</v>
      </c>
      <c r="T1635" s="936">
        <v>0</v>
      </c>
    </row>
    <row r="1636" spans="1:20" outlineLevel="4">
      <c r="A1636" s="981" t="s">
        <v>420</v>
      </c>
      <c r="B1636" s="981"/>
      <c r="C1636" s="981">
        <v>20</v>
      </c>
      <c r="D1636" s="982">
        <v>46198</v>
      </c>
      <c r="E1636" s="982">
        <v>46221</v>
      </c>
      <c r="F1636" s="982">
        <v>46204</v>
      </c>
      <c r="G1636" s="982">
        <v>46206</v>
      </c>
      <c r="H1636" s="982">
        <v>0</v>
      </c>
      <c r="I1636" s="981">
        <v>0</v>
      </c>
      <c r="J1636" s="981">
        <v>0</v>
      </c>
      <c r="K1636" s="984">
        <v>0</v>
      </c>
      <c r="L1636" s="984">
        <v>0</v>
      </c>
      <c r="M1636" s="981">
        <v>0</v>
      </c>
      <c r="N1636" s="981">
        <v>0</v>
      </c>
      <c r="O1636" s="981">
        <v>0</v>
      </c>
      <c r="P1636" s="981"/>
      <c r="Q1636" s="981">
        <v>2</v>
      </c>
      <c r="R1636" s="981">
        <v>2</v>
      </c>
      <c r="S1636" s="981">
        <v>0</v>
      </c>
      <c r="T1636" s="981">
        <v>0</v>
      </c>
    </row>
    <row r="1637" spans="1:20" outlineLevel="5">
      <c r="A1637" s="1006" t="s">
        <v>1789</v>
      </c>
      <c r="B1637" s="1006" t="s">
        <v>414</v>
      </c>
      <c r="C1637" s="1006">
        <v>10</v>
      </c>
      <c r="D1637" s="1007">
        <v>46198</v>
      </c>
      <c r="E1637" s="1007">
        <v>46209</v>
      </c>
      <c r="F1637" s="1007">
        <v>46204</v>
      </c>
      <c r="G1637" s="1007">
        <v>46206</v>
      </c>
      <c r="H1637" s="1007">
        <v>0</v>
      </c>
      <c r="I1637" s="1006">
        <v>0</v>
      </c>
      <c r="J1637" s="1006">
        <v>0</v>
      </c>
      <c r="K1637" s="1009">
        <v>1</v>
      </c>
      <c r="L1637" s="1009">
        <v>1</v>
      </c>
      <c r="M1637" s="1006">
        <v>0</v>
      </c>
      <c r="N1637" s="1006">
        <v>0</v>
      </c>
      <c r="O1637" s="1006">
        <v>0</v>
      </c>
      <c r="P1637" s="1006" t="s">
        <v>364</v>
      </c>
      <c r="Q1637" s="1006">
        <v>1</v>
      </c>
      <c r="R1637" s="1006">
        <v>1</v>
      </c>
      <c r="S1637" s="1006">
        <v>0</v>
      </c>
      <c r="T1637" s="1006">
        <v>0</v>
      </c>
    </row>
    <row r="1638" spans="1:20" outlineLevel="5">
      <c r="A1638" s="936" t="s">
        <v>1790</v>
      </c>
      <c r="B1638" s="936" t="s">
        <v>416</v>
      </c>
      <c r="C1638" s="936">
        <v>10</v>
      </c>
      <c r="D1638" s="937">
        <v>46210</v>
      </c>
      <c r="E1638" s="937">
        <v>46221</v>
      </c>
      <c r="F1638" s="937">
        <v>46204</v>
      </c>
      <c r="G1638" s="937">
        <v>46206</v>
      </c>
      <c r="H1638" s="937">
        <v>0</v>
      </c>
      <c r="I1638" s="936">
        <v>0</v>
      </c>
      <c r="J1638" s="936">
        <v>0</v>
      </c>
      <c r="K1638" s="939">
        <v>1</v>
      </c>
      <c r="L1638" s="939">
        <v>1</v>
      </c>
      <c r="M1638" s="936">
        <v>0</v>
      </c>
      <c r="N1638" s="936">
        <v>0</v>
      </c>
      <c r="O1638" s="936">
        <v>0</v>
      </c>
      <c r="P1638" s="936" t="s">
        <v>364</v>
      </c>
      <c r="Q1638" s="936">
        <v>1</v>
      </c>
      <c r="R1638" s="936">
        <v>1</v>
      </c>
      <c r="S1638" s="936">
        <v>0</v>
      </c>
      <c r="T1638" s="936">
        <v>0</v>
      </c>
    </row>
    <row r="1639" spans="1:20" outlineLevel="4">
      <c r="A1639" s="981" t="s">
        <v>423</v>
      </c>
      <c r="B1639" s="981"/>
      <c r="C1639" s="981">
        <v>41</v>
      </c>
      <c r="D1639" s="982">
        <v>46072</v>
      </c>
      <c r="E1639" s="982">
        <v>46126</v>
      </c>
      <c r="F1639" s="982">
        <v>46072</v>
      </c>
      <c r="G1639" s="982">
        <v>46125</v>
      </c>
      <c r="H1639" s="982">
        <v>0</v>
      </c>
      <c r="I1639" s="981">
        <v>0</v>
      </c>
      <c r="J1639" s="981">
        <v>0</v>
      </c>
      <c r="K1639" s="984">
        <v>0</v>
      </c>
      <c r="L1639" s="984">
        <v>0</v>
      </c>
      <c r="M1639" s="981">
        <v>0</v>
      </c>
      <c r="N1639" s="981">
        <v>0</v>
      </c>
      <c r="O1639" s="981">
        <v>0</v>
      </c>
      <c r="P1639" s="981"/>
      <c r="Q1639" s="981">
        <v>2</v>
      </c>
      <c r="R1639" s="981">
        <v>2</v>
      </c>
      <c r="S1639" s="981">
        <v>0</v>
      </c>
      <c r="T1639" s="981">
        <v>0</v>
      </c>
    </row>
    <row r="1640" spans="1:20" outlineLevel="5">
      <c r="A1640" s="1006" t="s">
        <v>1791</v>
      </c>
      <c r="B1640" s="1006" t="s">
        <v>414</v>
      </c>
      <c r="C1640" s="1006">
        <v>41</v>
      </c>
      <c r="D1640" s="1007">
        <v>46072</v>
      </c>
      <c r="E1640" s="1007">
        <v>46126</v>
      </c>
      <c r="F1640" s="1007">
        <v>46072</v>
      </c>
      <c r="G1640" s="1007">
        <v>46125</v>
      </c>
      <c r="H1640" s="1007">
        <v>0</v>
      </c>
      <c r="I1640" s="1006">
        <v>0</v>
      </c>
      <c r="J1640" s="1006">
        <v>0</v>
      </c>
      <c r="K1640" s="1009">
        <v>1</v>
      </c>
      <c r="L1640" s="1009">
        <v>1</v>
      </c>
      <c r="M1640" s="1006">
        <v>0</v>
      </c>
      <c r="N1640" s="1006">
        <v>0</v>
      </c>
      <c r="O1640" s="1006">
        <v>0</v>
      </c>
      <c r="P1640" s="1006" t="s">
        <v>364</v>
      </c>
      <c r="Q1640" s="1006">
        <v>1</v>
      </c>
      <c r="R1640" s="1006">
        <v>1</v>
      </c>
      <c r="S1640" s="1006">
        <v>0</v>
      </c>
      <c r="T1640" s="1006">
        <v>0</v>
      </c>
    </row>
    <row r="1641" spans="1:20" outlineLevel="5">
      <c r="A1641" s="936" t="s">
        <v>1792</v>
      </c>
      <c r="B1641" s="936" t="s">
        <v>416</v>
      </c>
      <c r="C1641" s="936">
        <v>39</v>
      </c>
      <c r="D1641" s="937">
        <v>46076</v>
      </c>
      <c r="E1641" s="937">
        <v>46126</v>
      </c>
      <c r="F1641" s="937">
        <v>46076</v>
      </c>
      <c r="G1641" s="937">
        <v>46125</v>
      </c>
      <c r="H1641" s="937">
        <v>0</v>
      </c>
      <c r="I1641" s="936">
        <v>0</v>
      </c>
      <c r="J1641" s="936">
        <v>0</v>
      </c>
      <c r="K1641" s="939">
        <v>1</v>
      </c>
      <c r="L1641" s="939">
        <v>1</v>
      </c>
      <c r="M1641" s="936">
        <v>0</v>
      </c>
      <c r="N1641" s="936">
        <v>0</v>
      </c>
      <c r="O1641" s="936">
        <v>0</v>
      </c>
      <c r="P1641" s="936" t="s">
        <v>364</v>
      </c>
      <c r="Q1641" s="936">
        <v>1</v>
      </c>
      <c r="R1641" s="936">
        <v>1</v>
      </c>
      <c r="S1641" s="936">
        <v>0</v>
      </c>
      <c r="T1641" s="936">
        <v>0</v>
      </c>
    </row>
    <row r="1642" spans="1:20" outlineLevel="4">
      <c r="A1642" s="981" t="s">
        <v>426</v>
      </c>
      <c r="B1642" s="981"/>
      <c r="C1642" s="981">
        <v>39</v>
      </c>
      <c r="D1642" s="982">
        <v>46076</v>
      </c>
      <c r="E1642" s="982">
        <v>46126</v>
      </c>
      <c r="F1642" s="982">
        <v>46076</v>
      </c>
      <c r="G1642" s="982">
        <v>46125</v>
      </c>
      <c r="H1642" s="982">
        <v>0</v>
      </c>
      <c r="I1642" s="981">
        <v>0</v>
      </c>
      <c r="J1642" s="981">
        <v>0</v>
      </c>
      <c r="K1642" s="984">
        <v>0</v>
      </c>
      <c r="L1642" s="984">
        <v>0</v>
      </c>
      <c r="M1642" s="981">
        <v>0</v>
      </c>
      <c r="N1642" s="981">
        <v>0</v>
      </c>
      <c r="O1642" s="981">
        <v>0</v>
      </c>
      <c r="P1642" s="981"/>
      <c r="Q1642" s="981">
        <v>2</v>
      </c>
      <c r="R1642" s="981">
        <v>2</v>
      </c>
      <c r="S1642" s="981">
        <v>0</v>
      </c>
      <c r="T1642" s="981">
        <v>0</v>
      </c>
    </row>
    <row r="1643" spans="1:20" outlineLevel="5">
      <c r="A1643" s="1006" t="s">
        <v>1794</v>
      </c>
      <c r="B1643" s="1006" t="s">
        <v>414</v>
      </c>
      <c r="C1643" s="1006">
        <v>39</v>
      </c>
      <c r="D1643" s="1007">
        <v>46076</v>
      </c>
      <c r="E1643" s="1007">
        <v>46126</v>
      </c>
      <c r="F1643" s="1007">
        <v>46076</v>
      </c>
      <c r="G1643" s="1007">
        <v>46125</v>
      </c>
      <c r="H1643" s="1007">
        <v>0</v>
      </c>
      <c r="I1643" s="1006">
        <v>0</v>
      </c>
      <c r="J1643" s="1006">
        <v>0</v>
      </c>
      <c r="K1643" s="1009">
        <v>1</v>
      </c>
      <c r="L1643" s="1009">
        <v>1</v>
      </c>
      <c r="M1643" s="1006">
        <v>0</v>
      </c>
      <c r="N1643" s="1006">
        <v>0</v>
      </c>
      <c r="O1643" s="1006">
        <v>0</v>
      </c>
      <c r="P1643" s="1006" t="s">
        <v>364</v>
      </c>
      <c r="Q1643" s="1006">
        <v>1</v>
      </c>
      <c r="R1643" s="1006">
        <v>1</v>
      </c>
      <c r="S1643" s="1006">
        <v>0</v>
      </c>
      <c r="T1643" s="1006">
        <v>0</v>
      </c>
    </row>
    <row r="1644" spans="1:20" outlineLevel="5">
      <c r="A1644" s="936" t="s">
        <v>1793</v>
      </c>
      <c r="B1644" s="936" t="s">
        <v>416</v>
      </c>
      <c r="C1644" s="936">
        <v>37</v>
      </c>
      <c r="D1644" s="937">
        <v>46078</v>
      </c>
      <c r="E1644" s="937">
        <v>46126</v>
      </c>
      <c r="F1644" s="937">
        <v>46078</v>
      </c>
      <c r="G1644" s="937">
        <v>46125</v>
      </c>
      <c r="H1644" s="937">
        <v>0</v>
      </c>
      <c r="I1644" s="936">
        <v>0</v>
      </c>
      <c r="J1644" s="936">
        <v>0</v>
      </c>
      <c r="K1644" s="939">
        <v>1</v>
      </c>
      <c r="L1644" s="939">
        <v>1</v>
      </c>
      <c r="M1644" s="936">
        <v>0</v>
      </c>
      <c r="N1644" s="936">
        <v>0</v>
      </c>
      <c r="O1644" s="936">
        <v>0</v>
      </c>
      <c r="P1644" s="936" t="s">
        <v>364</v>
      </c>
      <c r="Q1644" s="936">
        <v>1</v>
      </c>
      <c r="R1644" s="936">
        <v>1</v>
      </c>
      <c r="S1644" s="936">
        <v>0</v>
      </c>
      <c r="T1644" s="936">
        <v>0</v>
      </c>
    </row>
    <row r="1645" spans="1:20" outlineLevel="4">
      <c r="A1645" s="981" t="s">
        <v>429</v>
      </c>
      <c r="B1645" s="981"/>
      <c r="C1645" s="981">
        <v>57</v>
      </c>
      <c r="D1645" s="982">
        <v>46078</v>
      </c>
      <c r="E1645" s="982">
        <v>46149</v>
      </c>
      <c r="F1645" s="982">
        <v>46078</v>
      </c>
      <c r="G1645" s="982">
        <v>46148</v>
      </c>
      <c r="H1645" s="982">
        <v>0</v>
      </c>
      <c r="I1645" s="981">
        <v>0</v>
      </c>
      <c r="J1645" s="981">
        <v>0</v>
      </c>
      <c r="K1645" s="984">
        <v>0</v>
      </c>
      <c r="L1645" s="984">
        <v>0</v>
      </c>
      <c r="M1645" s="981">
        <v>0</v>
      </c>
      <c r="N1645" s="981">
        <v>0</v>
      </c>
      <c r="O1645" s="981">
        <v>0</v>
      </c>
      <c r="P1645" s="981"/>
      <c r="Q1645" s="981">
        <v>2</v>
      </c>
      <c r="R1645" s="981">
        <v>2</v>
      </c>
      <c r="S1645" s="981">
        <v>0</v>
      </c>
      <c r="T1645" s="981">
        <v>0</v>
      </c>
    </row>
    <row r="1646" spans="1:20" outlineLevel="5">
      <c r="A1646" s="936" t="s">
        <v>1795</v>
      </c>
      <c r="B1646" s="936" t="s">
        <v>431</v>
      </c>
      <c r="C1646" s="936">
        <v>57</v>
      </c>
      <c r="D1646" s="937">
        <v>46078</v>
      </c>
      <c r="E1646" s="937">
        <v>46149</v>
      </c>
      <c r="F1646" s="937">
        <v>46078</v>
      </c>
      <c r="G1646" s="937">
        <v>46148</v>
      </c>
      <c r="H1646" s="937">
        <v>0</v>
      </c>
      <c r="I1646" s="936">
        <v>0</v>
      </c>
      <c r="J1646" s="937">
        <v>0</v>
      </c>
      <c r="K1646" s="939">
        <v>1</v>
      </c>
      <c r="L1646" s="939">
        <v>1</v>
      </c>
      <c r="M1646" s="936">
        <v>0</v>
      </c>
      <c r="N1646" s="936">
        <v>0</v>
      </c>
      <c r="O1646" s="936">
        <v>0</v>
      </c>
      <c r="P1646" s="936" t="s">
        <v>364</v>
      </c>
      <c r="Q1646" s="936">
        <v>1</v>
      </c>
      <c r="R1646" s="936">
        <v>1</v>
      </c>
      <c r="S1646" s="936">
        <v>0</v>
      </c>
      <c r="T1646" s="936">
        <v>0</v>
      </c>
    </row>
    <row r="1647" spans="1:20" outlineLevel="5">
      <c r="A1647" s="1000" t="s">
        <v>1796</v>
      </c>
      <c r="B1647" s="1000" t="s">
        <v>433</v>
      </c>
      <c r="C1647" s="1000">
        <v>54</v>
      </c>
      <c r="D1647" s="1001">
        <v>46082</v>
      </c>
      <c r="E1647" s="1001">
        <v>46149</v>
      </c>
      <c r="F1647" s="1001">
        <v>46082</v>
      </c>
      <c r="G1647" s="1001">
        <v>46148</v>
      </c>
      <c r="H1647" s="1001">
        <v>0</v>
      </c>
      <c r="I1647" s="1000">
        <v>0</v>
      </c>
      <c r="J1647" s="1000">
        <v>0</v>
      </c>
      <c r="K1647" s="1004">
        <v>1</v>
      </c>
      <c r="L1647" s="1004">
        <v>1</v>
      </c>
      <c r="M1647" s="1000">
        <v>0</v>
      </c>
      <c r="N1647" s="1000">
        <v>0</v>
      </c>
      <c r="O1647" s="1000">
        <v>0</v>
      </c>
      <c r="P1647" s="1000" t="s">
        <v>364</v>
      </c>
      <c r="Q1647" s="1000">
        <v>1</v>
      </c>
      <c r="R1647" s="1000">
        <v>1</v>
      </c>
      <c r="S1647" s="1000">
        <v>0</v>
      </c>
      <c r="T1647" s="1000">
        <v>0</v>
      </c>
    </row>
    <row r="1648" spans="1:20" outlineLevel="3">
      <c r="A1648" s="967" t="s">
        <v>434</v>
      </c>
      <c r="B1648" s="967"/>
      <c r="C1648" s="967">
        <v>132</v>
      </c>
      <c r="D1648" s="968">
        <v>46076</v>
      </c>
      <c r="E1648" s="968">
        <v>46238</v>
      </c>
      <c r="F1648" s="968">
        <v>46076</v>
      </c>
      <c r="G1648" s="968">
        <v>46275</v>
      </c>
      <c r="H1648" s="968">
        <v>0</v>
      </c>
      <c r="I1648" s="967">
        <v>0</v>
      </c>
      <c r="J1648" s="967">
        <v>0</v>
      </c>
      <c r="K1648" s="971">
        <v>0</v>
      </c>
      <c r="L1648" s="971">
        <v>0</v>
      </c>
      <c r="M1648" s="967">
        <v>0</v>
      </c>
      <c r="N1648" s="967">
        <v>0</v>
      </c>
      <c r="O1648" s="967">
        <v>0</v>
      </c>
      <c r="P1648" s="967"/>
      <c r="Q1648" s="967">
        <v>13</v>
      </c>
      <c r="R1648" s="967">
        <v>13</v>
      </c>
      <c r="S1648" s="967">
        <v>0</v>
      </c>
      <c r="T1648" s="967">
        <v>0</v>
      </c>
    </row>
    <row r="1649" spans="1:20" outlineLevel="4">
      <c r="A1649" s="981" t="s">
        <v>423</v>
      </c>
      <c r="B1649" s="981"/>
      <c r="C1649" s="981">
        <v>40</v>
      </c>
      <c r="D1649" s="982">
        <v>46076</v>
      </c>
      <c r="E1649" s="982">
        <v>46127</v>
      </c>
      <c r="F1649" s="982">
        <v>46076</v>
      </c>
      <c r="G1649" s="982">
        <v>46126</v>
      </c>
      <c r="H1649" s="982">
        <v>0</v>
      </c>
      <c r="I1649" s="981">
        <v>0</v>
      </c>
      <c r="J1649" s="981">
        <v>0</v>
      </c>
      <c r="K1649" s="984">
        <v>0</v>
      </c>
      <c r="L1649" s="984">
        <v>0</v>
      </c>
      <c r="M1649" s="981">
        <v>0</v>
      </c>
      <c r="N1649" s="981">
        <v>0</v>
      </c>
      <c r="O1649" s="981">
        <v>0</v>
      </c>
      <c r="P1649" s="981"/>
      <c r="Q1649" s="981">
        <v>10</v>
      </c>
      <c r="R1649" s="981">
        <v>10</v>
      </c>
      <c r="S1649" s="981">
        <v>0</v>
      </c>
      <c r="T1649" s="981">
        <v>0</v>
      </c>
    </row>
    <row r="1650" spans="1:20" outlineLevel="5">
      <c r="A1650" s="936" t="s">
        <v>1797</v>
      </c>
      <c r="B1650" s="936" t="s">
        <v>436</v>
      </c>
      <c r="C1650" s="936">
        <v>40</v>
      </c>
      <c r="D1650" s="937">
        <v>46076</v>
      </c>
      <c r="E1650" s="937">
        <v>46127</v>
      </c>
      <c r="F1650" s="937">
        <v>46076</v>
      </c>
      <c r="G1650" s="937">
        <v>46126</v>
      </c>
      <c r="H1650" s="937">
        <v>0</v>
      </c>
      <c r="I1650" s="936">
        <v>0</v>
      </c>
      <c r="J1650" s="936">
        <v>0</v>
      </c>
      <c r="K1650" s="939">
        <v>1</v>
      </c>
      <c r="L1650" s="939">
        <v>1</v>
      </c>
      <c r="M1650" s="936">
        <v>0</v>
      </c>
      <c r="N1650" s="936">
        <v>0</v>
      </c>
      <c r="O1650" s="936">
        <v>0</v>
      </c>
      <c r="P1650" s="936" t="s">
        <v>364</v>
      </c>
      <c r="Q1650" s="936">
        <v>1</v>
      </c>
      <c r="R1650" s="936">
        <v>1</v>
      </c>
      <c r="S1650" s="936">
        <v>0</v>
      </c>
      <c r="T1650" s="936">
        <v>0</v>
      </c>
    </row>
    <row r="1651" spans="1:20" outlineLevel="5">
      <c r="A1651" s="936" t="s">
        <v>1799</v>
      </c>
      <c r="B1651" s="936" t="s">
        <v>440</v>
      </c>
      <c r="C1651" s="936">
        <v>35</v>
      </c>
      <c r="D1651" s="937">
        <v>46081</v>
      </c>
      <c r="E1651" s="937">
        <v>46126</v>
      </c>
      <c r="F1651" s="937">
        <v>46081</v>
      </c>
      <c r="G1651" s="937">
        <v>46125</v>
      </c>
      <c r="H1651" s="937">
        <v>0</v>
      </c>
      <c r="I1651" s="936">
        <v>0</v>
      </c>
      <c r="J1651" s="936">
        <v>0</v>
      </c>
      <c r="K1651" s="939">
        <v>1</v>
      </c>
      <c r="L1651" s="939">
        <v>1</v>
      </c>
      <c r="M1651" s="936">
        <v>0</v>
      </c>
      <c r="N1651" s="936">
        <v>0</v>
      </c>
      <c r="O1651" s="936">
        <v>0</v>
      </c>
      <c r="P1651" s="936" t="s">
        <v>364</v>
      </c>
      <c r="Q1651" s="936">
        <v>1</v>
      </c>
      <c r="R1651" s="936">
        <v>1</v>
      </c>
      <c r="S1651" s="936">
        <v>0</v>
      </c>
      <c r="T1651" s="936">
        <v>0</v>
      </c>
    </row>
    <row r="1652" spans="1:20" outlineLevel="5">
      <c r="A1652" s="936" t="s">
        <v>1802</v>
      </c>
      <c r="B1652" s="936" t="s">
        <v>446</v>
      </c>
      <c r="C1652" s="936">
        <v>36</v>
      </c>
      <c r="D1652" s="937">
        <v>46081</v>
      </c>
      <c r="E1652" s="937">
        <v>46126</v>
      </c>
      <c r="F1652" s="937">
        <v>46081</v>
      </c>
      <c r="G1652" s="937">
        <v>46126</v>
      </c>
      <c r="H1652" s="937">
        <v>0</v>
      </c>
      <c r="I1652" s="936">
        <v>0</v>
      </c>
      <c r="J1652" s="936">
        <v>0</v>
      </c>
      <c r="K1652" s="939">
        <v>1</v>
      </c>
      <c r="L1652" s="939">
        <v>1</v>
      </c>
      <c r="M1652" s="936">
        <v>0</v>
      </c>
      <c r="N1652" s="936">
        <v>0</v>
      </c>
      <c r="O1652" s="936">
        <v>0</v>
      </c>
      <c r="P1652" s="936" t="s">
        <v>364</v>
      </c>
      <c r="Q1652" s="936">
        <v>1</v>
      </c>
      <c r="R1652" s="936">
        <v>1</v>
      </c>
      <c r="S1652" s="936">
        <v>0</v>
      </c>
      <c r="T1652" s="936">
        <v>0</v>
      </c>
    </row>
    <row r="1653" spans="1:20" outlineLevel="5">
      <c r="A1653" s="936" t="s">
        <v>1803</v>
      </c>
      <c r="B1653" s="936" t="s">
        <v>448</v>
      </c>
      <c r="C1653" s="936">
        <v>36</v>
      </c>
      <c r="D1653" s="937">
        <v>46081</v>
      </c>
      <c r="E1653" s="937">
        <v>46127</v>
      </c>
      <c r="F1653" s="937">
        <v>46081</v>
      </c>
      <c r="G1653" s="937">
        <v>46126</v>
      </c>
      <c r="H1653" s="937">
        <v>0</v>
      </c>
      <c r="I1653" s="936">
        <v>0</v>
      </c>
      <c r="J1653" s="936">
        <v>0</v>
      </c>
      <c r="K1653" s="939">
        <v>1</v>
      </c>
      <c r="L1653" s="939">
        <v>1</v>
      </c>
      <c r="M1653" s="936">
        <v>0</v>
      </c>
      <c r="N1653" s="936">
        <v>0</v>
      </c>
      <c r="O1653" s="936">
        <v>0</v>
      </c>
      <c r="P1653" s="936" t="s">
        <v>364</v>
      </c>
      <c r="Q1653" s="936">
        <v>1</v>
      </c>
      <c r="R1653" s="936">
        <v>1</v>
      </c>
      <c r="S1653" s="936">
        <v>0</v>
      </c>
      <c r="T1653" s="936">
        <v>0</v>
      </c>
    </row>
    <row r="1654" spans="1:20" outlineLevel="5">
      <c r="A1654" s="936" t="s">
        <v>1804</v>
      </c>
      <c r="B1654" s="936" t="s">
        <v>450</v>
      </c>
      <c r="C1654" s="936">
        <v>36</v>
      </c>
      <c r="D1654" s="937">
        <v>46081</v>
      </c>
      <c r="E1654" s="937">
        <v>46127</v>
      </c>
      <c r="F1654" s="937">
        <v>46081</v>
      </c>
      <c r="G1654" s="937">
        <v>46126</v>
      </c>
      <c r="H1654" s="937">
        <v>0</v>
      </c>
      <c r="I1654" s="936">
        <v>0</v>
      </c>
      <c r="J1654" s="936">
        <v>0</v>
      </c>
      <c r="K1654" s="939">
        <v>1</v>
      </c>
      <c r="L1654" s="939">
        <v>1</v>
      </c>
      <c r="M1654" s="936">
        <v>0</v>
      </c>
      <c r="N1654" s="936">
        <v>0</v>
      </c>
      <c r="O1654" s="936">
        <v>0</v>
      </c>
      <c r="P1654" s="936" t="s">
        <v>364</v>
      </c>
      <c r="Q1654" s="936">
        <v>1</v>
      </c>
      <c r="R1654" s="936">
        <v>1</v>
      </c>
      <c r="S1654" s="936">
        <v>0</v>
      </c>
      <c r="T1654" s="936">
        <v>0</v>
      </c>
    </row>
    <row r="1655" spans="1:20" outlineLevel="5">
      <c r="A1655" s="936" t="s">
        <v>1800</v>
      </c>
      <c r="B1655" s="936" t="s">
        <v>442</v>
      </c>
      <c r="C1655" s="936">
        <v>33</v>
      </c>
      <c r="D1655" s="937">
        <v>46084</v>
      </c>
      <c r="E1655" s="937">
        <v>46127</v>
      </c>
      <c r="F1655" s="937">
        <v>46084</v>
      </c>
      <c r="G1655" s="937">
        <v>46126</v>
      </c>
      <c r="H1655" s="937">
        <v>0</v>
      </c>
      <c r="I1655" s="936">
        <v>0</v>
      </c>
      <c r="J1655" s="936">
        <v>0</v>
      </c>
      <c r="K1655" s="939">
        <v>1</v>
      </c>
      <c r="L1655" s="939">
        <v>1</v>
      </c>
      <c r="M1655" s="936">
        <v>0</v>
      </c>
      <c r="N1655" s="936">
        <v>0</v>
      </c>
      <c r="O1655" s="936">
        <v>0</v>
      </c>
      <c r="P1655" s="936" t="s">
        <v>364</v>
      </c>
      <c r="Q1655" s="936">
        <v>1</v>
      </c>
      <c r="R1655" s="936">
        <v>1</v>
      </c>
      <c r="S1655" s="936">
        <v>0</v>
      </c>
      <c r="T1655" s="936">
        <v>0</v>
      </c>
    </row>
    <row r="1656" spans="1:20" outlineLevel="5">
      <c r="A1656" s="936" t="s">
        <v>1805</v>
      </c>
      <c r="B1656" s="936" t="s">
        <v>452</v>
      </c>
      <c r="C1656" s="936">
        <v>33</v>
      </c>
      <c r="D1656" s="937">
        <v>46084</v>
      </c>
      <c r="E1656" s="937">
        <v>46127</v>
      </c>
      <c r="F1656" s="937">
        <v>46084</v>
      </c>
      <c r="G1656" s="937">
        <v>46126</v>
      </c>
      <c r="H1656" s="937">
        <v>0</v>
      </c>
      <c r="I1656" s="936">
        <v>0</v>
      </c>
      <c r="J1656" s="936">
        <v>0</v>
      </c>
      <c r="K1656" s="939">
        <v>1</v>
      </c>
      <c r="L1656" s="939">
        <v>1</v>
      </c>
      <c r="M1656" s="936">
        <v>0</v>
      </c>
      <c r="N1656" s="936">
        <v>0</v>
      </c>
      <c r="O1656" s="936">
        <v>0</v>
      </c>
      <c r="P1656" s="936" t="s">
        <v>364</v>
      </c>
      <c r="Q1656" s="936">
        <v>1</v>
      </c>
      <c r="R1656" s="936">
        <v>1</v>
      </c>
      <c r="S1656" s="936">
        <v>0</v>
      </c>
      <c r="T1656" s="936">
        <v>0</v>
      </c>
    </row>
    <row r="1657" spans="1:20" outlineLevel="5">
      <c r="A1657" s="936" t="s">
        <v>1806</v>
      </c>
      <c r="B1657" s="936" t="s">
        <v>454</v>
      </c>
      <c r="C1657" s="936">
        <v>33</v>
      </c>
      <c r="D1657" s="937">
        <v>46084</v>
      </c>
      <c r="E1657" s="937">
        <v>46127</v>
      </c>
      <c r="F1657" s="937">
        <v>46084</v>
      </c>
      <c r="G1657" s="937">
        <v>46126</v>
      </c>
      <c r="H1657" s="937">
        <v>0</v>
      </c>
      <c r="I1657" s="936">
        <v>0</v>
      </c>
      <c r="J1657" s="936">
        <v>0</v>
      </c>
      <c r="K1657" s="939">
        <v>1</v>
      </c>
      <c r="L1657" s="939">
        <v>1</v>
      </c>
      <c r="M1657" s="936">
        <v>0</v>
      </c>
      <c r="N1657" s="936">
        <v>0</v>
      </c>
      <c r="O1657" s="936">
        <v>0</v>
      </c>
      <c r="P1657" s="936" t="s">
        <v>364</v>
      </c>
      <c r="Q1657" s="936">
        <v>1</v>
      </c>
      <c r="R1657" s="936">
        <v>1</v>
      </c>
      <c r="S1657" s="936">
        <v>0</v>
      </c>
      <c r="T1657" s="936">
        <v>0</v>
      </c>
    </row>
    <row r="1658" spans="1:20" outlineLevel="5">
      <c r="A1658" s="996" t="s">
        <v>1798</v>
      </c>
      <c r="B1658" s="996" t="s">
        <v>438</v>
      </c>
      <c r="C1658" s="996">
        <v>32</v>
      </c>
      <c r="D1658" s="997">
        <v>46084</v>
      </c>
      <c r="E1658" s="997">
        <v>46126</v>
      </c>
      <c r="F1658" s="997">
        <v>46084</v>
      </c>
      <c r="G1658" s="997">
        <v>46125</v>
      </c>
      <c r="H1658" s="997">
        <v>0</v>
      </c>
      <c r="I1658" s="996">
        <v>0</v>
      </c>
      <c r="J1658" s="997">
        <v>0</v>
      </c>
      <c r="K1658" s="999">
        <v>1</v>
      </c>
      <c r="L1658" s="999">
        <v>1</v>
      </c>
      <c r="M1658" s="996">
        <v>0</v>
      </c>
      <c r="N1658" s="996">
        <v>0</v>
      </c>
      <c r="O1658" s="996">
        <v>0</v>
      </c>
      <c r="P1658" s="996" t="s">
        <v>364</v>
      </c>
      <c r="Q1658" s="996">
        <v>1</v>
      </c>
      <c r="R1658" s="996">
        <v>1</v>
      </c>
      <c r="S1658" s="996">
        <v>0</v>
      </c>
      <c r="T1658" s="996">
        <v>0</v>
      </c>
    </row>
    <row r="1659" spans="1:20" outlineLevel="5">
      <c r="A1659" s="936" t="s">
        <v>1801</v>
      </c>
      <c r="B1659" s="936" t="s">
        <v>444</v>
      </c>
      <c r="C1659" s="936">
        <v>31</v>
      </c>
      <c r="D1659" s="937">
        <v>46086</v>
      </c>
      <c r="E1659" s="937">
        <v>46127</v>
      </c>
      <c r="F1659" s="937">
        <v>46086</v>
      </c>
      <c r="G1659" s="937">
        <v>46126</v>
      </c>
      <c r="H1659" s="937">
        <v>0</v>
      </c>
      <c r="I1659" s="936">
        <v>0</v>
      </c>
      <c r="J1659" s="937">
        <v>0</v>
      </c>
      <c r="K1659" s="939">
        <v>1</v>
      </c>
      <c r="L1659" s="939">
        <v>1</v>
      </c>
      <c r="M1659" s="936">
        <v>0</v>
      </c>
      <c r="N1659" s="936">
        <v>0</v>
      </c>
      <c r="O1659" s="936">
        <v>0</v>
      </c>
      <c r="P1659" s="936" t="s">
        <v>364</v>
      </c>
      <c r="Q1659" s="936">
        <v>1</v>
      </c>
      <c r="R1659" s="936">
        <v>1</v>
      </c>
      <c r="S1659" s="936">
        <v>0</v>
      </c>
      <c r="T1659" s="936">
        <v>0</v>
      </c>
    </row>
    <row r="1660" spans="1:20" outlineLevel="4">
      <c r="A1660" s="981" t="s">
        <v>420</v>
      </c>
      <c r="B1660" s="981"/>
      <c r="C1660" s="981">
        <v>15</v>
      </c>
      <c r="D1660" s="982">
        <v>46222</v>
      </c>
      <c r="E1660" s="982">
        <v>46238</v>
      </c>
      <c r="F1660" s="982">
        <v>46239</v>
      </c>
      <c r="G1660" s="982">
        <v>46275</v>
      </c>
      <c r="H1660" s="982">
        <v>0</v>
      </c>
      <c r="I1660" s="981">
        <v>0</v>
      </c>
      <c r="J1660" s="982">
        <v>0</v>
      </c>
      <c r="K1660" s="984">
        <v>0</v>
      </c>
      <c r="L1660" s="984">
        <v>0</v>
      </c>
      <c r="M1660" s="981">
        <v>0</v>
      </c>
      <c r="N1660" s="981">
        <v>0</v>
      </c>
      <c r="O1660" s="981">
        <v>0</v>
      </c>
      <c r="P1660" s="981"/>
      <c r="Q1660" s="981">
        <v>3</v>
      </c>
      <c r="R1660" s="981">
        <v>3</v>
      </c>
      <c r="S1660" s="981">
        <v>0</v>
      </c>
      <c r="T1660" s="981">
        <v>0</v>
      </c>
    </row>
    <row r="1661" spans="1:20" outlineLevel="5">
      <c r="A1661" s="936" t="s">
        <v>1807</v>
      </c>
      <c r="B1661" s="936" t="s">
        <v>456</v>
      </c>
      <c r="C1661" s="936">
        <v>15</v>
      </c>
      <c r="D1661" s="937">
        <v>46222</v>
      </c>
      <c r="E1661" s="937">
        <v>46238</v>
      </c>
      <c r="F1661" s="937">
        <v>46239</v>
      </c>
      <c r="G1661" s="937">
        <v>46275</v>
      </c>
      <c r="H1661" s="937">
        <v>0</v>
      </c>
      <c r="I1661" s="936">
        <v>0</v>
      </c>
      <c r="J1661" s="937">
        <v>0</v>
      </c>
      <c r="K1661" s="939">
        <v>1</v>
      </c>
      <c r="L1661" s="939">
        <v>1</v>
      </c>
      <c r="M1661" s="936">
        <v>0</v>
      </c>
      <c r="N1661" s="936">
        <v>0</v>
      </c>
      <c r="O1661" s="936">
        <v>0</v>
      </c>
      <c r="P1661" s="936" t="s">
        <v>364</v>
      </c>
      <c r="Q1661" s="936">
        <v>1</v>
      </c>
      <c r="R1661" s="936">
        <v>1</v>
      </c>
      <c r="S1661" s="936">
        <v>0</v>
      </c>
      <c r="T1661" s="936">
        <v>0</v>
      </c>
    </row>
    <row r="1662" spans="1:20" outlineLevel="5">
      <c r="A1662" s="996" t="s">
        <v>1808</v>
      </c>
      <c r="B1662" s="996" t="s">
        <v>458</v>
      </c>
      <c r="C1662" s="996">
        <v>15</v>
      </c>
      <c r="D1662" s="997">
        <v>46222</v>
      </c>
      <c r="E1662" s="997">
        <v>46238</v>
      </c>
      <c r="F1662" s="997">
        <v>46239</v>
      </c>
      <c r="G1662" s="997">
        <v>46275</v>
      </c>
      <c r="H1662" s="997">
        <v>0</v>
      </c>
      <c r="I1662" s="996">
        <v>0</v>
      </c>
      <c r="J1662" s="996">
        <v>0</v>
      </c>
      <c r="K1662" s="999">
        <v>1</v>
      </c>
      <c r="L1662" s="999">
        <v>1</v>
      </c>
      <c r="M1662" s="996">
        <v>0</v>
      </c>
      <c r="N1662" s="996">
        <v>0</v>
      </c>
      <c r="O1662" s="996">
        <v>0</v>
      </c>
      <c r="P1662" s="996" t="s">
        <v>364</v>
      </c>
      <c r="Q1662" s="996">
        <v>1</v>
      </c>
      <c r="R1662" s="996">
        <v>1</v>
      </c>
      <c r="S1662" s="996">
        <v>0</v>
      </c>
      <c r="T1662" s="996">
        <v>0</v>
      </c>
    </row>
    <row r="1663" spans="1:20" outlineLevel="5">
      <c r="A1663" s="936" t="s">
        <v>1809</v>
      </c>
      <c r="B1663" s="936" t="s">
        <v>460</v>
      </c>
      <c r="C1663" s="936">
        <v>15</v>
      </c>
      <c r="D1663" s="937">
        <v>46222</v>
      </c>
      <c r="E1663" s="937">
        <v>46238</v>
      </c>
      <c r="F1663" s="937">
        <v>46239</v>
      </c>
      <c r="G1663" s="937">
        <v>46275</v>
      </c>
      <c r="H1663" s="937">
        <v>0</v>
      </c>
      <c r="I1663" s="936">
        <v>0</v>
      </c>
      <c r="J1663" s="936">
        <v>0</v>
      </c>
      <c r="K1663" s="939">
        <v>1</v>
      </c>
      <c r="L1663" s="939">
        <v>1</v>
      </c>
      <c r="M1663" s="936">
        <v>0</v>
      </c>
      <c r="N1663" s="936">
        <v>0</v>
      </c>
      <c r="O1663" s="936">
        <v>0</v>
      </c>
      <c r="P1663" s="936" t="s">
        <v>364</v>
      </c>
      <c r="Q1663" s="936">
        <v>1</v>
      </c>
      <c r="R1663" s="936">
        <v>1</v>
      </c>
      <c r="S1663" s="936">
        <v>0</v>
      </c>
      <c r="T1663" s="936">
        <v>0</v>
      </c>
    </row>
    <row r="1664" spans="1:20" outlineLevel="3">
      <c r="A1664" s="972" t="s">
        <v>461</v>
      </c>
      <c r="B1664" s="972"/>
      <c r="C1664" s="972">
        <v>40</v>
      </c>
      <c r="D1664" s="973">
        <v>46076</v>
      </c>
      <c r="E1664" s="973">
        <v>46127</v>
      </c>
      <c r="F1664" s="973">
        <v>46076</v>
      </c>
      <c r="G1664" s="973">
        <v>46126</v>
      </c>
      <c r="H1664" s="973">
        <v>0</v>
      </c>
      <c r="I1664" s="972">
        <v>0</v>
      </c>
      <c r="J1664" s="972">
        <v>0</v>
      </c>
      <c r="K1664" s="975">
        <v>0</v>
      </c>
      <c r="L1664" s="975">
        <v>0</v>
      </c>
      <c r="M1664" s="972">
        <v>0</v>
      </c>
      <c r="N1664" s="972">
        <v>0</v>
      </c>
      <c r="O1664" s="972">
        <v>0</v>
      </c>
      <c r="P1664" s="972"/>
      <c r="Q1664" s="972">
        <v>13</v>
      </c>
      <c r="R1664" s="972">
        <v>13</v>
      </c>
      <c r="S1664" s="972">
        <v>0</v>
      </c>
      <c r="T1664" s="972">
        <v>0</v>
      </c>
    </row>
    <row r="1665" spans="1:20" outlineLevel="4">
      <c r="A1665" s="936" t="s">
        <v>1810</v>
      </c>
      <c r="B1665" s="936" t="s">
        <v>463</v>
      </c>
      <c r="C1665" s="936">
        <v>40</v>
      </c>
      <c r="D1665" s="937">
        <v>46076</v>
      </c>
      <c r="E1665" s="937">
        <v>46127</v>
      </c>
      <c r="F1665" s="937">
        <v>46076</v>
      </c>
      <c r="G1665" s="937">
        <v>46126</v>
      </c>
      <c r="H1665" s="937">
        <v>0</v>
      </c>
      <c r="I1665" s="936">
        <v>0</v>
      </c>
      <c r="J1665" s="936">
        <v>0</v>
      </c>
      <c r="K1665" s="939">
        <v>1</v>
      </c>
      <c r="L1665" s="939">
        <v>1</v>
      </c>
      <c r="M1665" s="936">
        <v>0</v>
      </c>
      <c r="N1665" s="936">
        <v>0</v>
      </c>
      <c r="O1665" s="936">
        <v>0</v>
      </c>
      <c r="P1665" s="936" t="s">
        <v>364</v>
      </c>
      <c r="Q1665" s="936">
        <v>1</v>
      </c>
      <c r="R1665" s="936">
        <v>1</v>
      </c>
      <c r="S1665" s="936">
        <v>0</v>
      </c>
      <c r="T1665" s="936">
        <v>0</v>
      </c>
    </row>
    <row r="1666" spans="1:20" outlineLevel="4">
      <c r="A1666" s="936" t="s">
        <v>1815</v>
      </c>
      <c r="B1666" s="936" t="s">
        <v>473</v>
      </c>
      <c r="C1666" s="936">
        <v>40</v>
      </c>
      <c r="D1666" s="937">
        <v>46076</v>
      </c>
      <c r="E1666" s="937">
        <v>46127</v>
      </c>
      <c r="F1666" s="937">
        <v>46076</v>
      </c>
      <c r="G1666" s="937">
        <v>46126</v>
      </c>
      <c r="H1666" s="937">
        <v>0</v>
      </c>
      <c r="I1666" s="936">
        <v>0</v>
      </c>
      <c r="J1666" s="936">
        <v>0</v>
      </c>
      <c r="K1666" s="939">
        <v>1</v>
      </c>
      <c r="L1666" s="939">
        <v>1</v>
      </c>
      <c r="M1666" s="936">
        <v>0</v>
      </c>
      <c r="N1666" s="936">
        <v>0</v>
      </c>
      <c r="O1666" s="936">
        <v>0</v>
      </c>
      <c r="P1666" s="936" t="s">
        <v>364</v>
      </c>
      <c r="Q1666" s="936">
        <v>1</v>
      </c>
      <c r="R1666" s="936">
        <v>1</v>
      </c>
      <c r="S1666" s="936">
        <v>0</v>
      </c>
      <c r="T1666" s="936">
        <v>0</v>
      </c>
    </row>
    <row r="1667" spans="1:20" outlineLevel="4">
      <c r="A1667" s="936" t="s">
        <v>1816</v>
      </c>
      <c r="B1667" s="936" t="s">
        <v>475</v>
      </c>
      <c r="C1667" s="936">
        <v>40</v>
      </c>
      <c r="D1667" s="937">
        <v>46076</v>
      </c>
      <c r="E1667" s="937">
        <v>46127</v>
      </c>
      <c r="F1667" s="937">
        <v>46076</v>
      </c>
      <c r="G1667" s="937">
        <v>46126</v>
      </c>
      <c r="H1667" s="937">
        <v>0</v>
      </c>
      <c r="I1667" s="936">
        <v>0</v>
      </c>
      <c r="J1667" s="936">
        <v>0</v>
      </c>
      <c r="K1667" s="939">
        <v>1</v>
      </c>
      <c r="L1667" s="939">
        <v>1</v>
      </c>
      <c r="M1667" s="936">
        <v>0</v>
      </c>
      <c r="N1667" s="936">
        <v>0</v>
      </c>
      <c r="O1667" s="936">
        <v>0</v>
      </c>
      <c r="P1667" s="936" t="s">
        <v>364</v>
      </c>
      <c r="Q1667" s="936">
        <v>1</v>
      </c>
      <c r="R1667" s="936">
        <v>1</v>
      </c>
      <c r="S1667" s="936">
        <v>0</v>
      </c>
      <c r="T1667" s="936">
        <v>0</v>
      </c>
    </row>
    <row r="1668" spans="1:20" outlineLevel="4">
      <c r="A1668" s="936" t="s">
        <v>1817</v>
      </c>
      <c r="B1668" s="936" t="s">
        <v>477</v>
      </c>
      <c r="C1668" s="936">
        <v>40</v>
      </c>
      <c r="D1668" s="937">
        <v>46076</v>
      </c>
      <c r="E1668" s="937">
        <v>46127</v>
      </c>
      <c r="F1668" s="937">
        <v>46076</v>
      </c>
      <c r="G1668" s="937">
        <v>46126</v>
      </c>
      <c r="H1668" s="937">
        <v>0</v>
      </c>
      <c r="I1668" s="936">
        <v>0</v>
      </c>
      <c r="J1668" s="936">
        <v>0</v>
      </c>
      <c r="K1668" s="939">
        <v>1</v>
      </c>
      <c r="L1668" s="939">
        <v>1</v>
      </c>
      <c r="M1668" s="936">
        <v>0</v>
      </c>
      <c r="N1668" s="936">
        <v>0</v>
      </c>
      <c r="O1668" s="936">
        <v>0</v>
      </c>
      <c r="P1668" s="936" t="s">
        <v>364</v>
      </c>
      <c r="Q1668" s="936">
        <v>1</v>
      </c>
      <c r="R1668" s="936">
        <v>1</v>
      </c>
      <c r="S1668" s="936">
        <v>0</v>
      </c>
      <c r="T1668" s="936">
        <v>0</v>
      </c>
    </row>
    <row r="1669" spans="1:20" outlineLevel="4">
      <c r="A1669" s="936" t="s">
        <v>1818</v>
      </c>
      <c r="B1669" s="936" t="s">
        <v>479</v>
      </c>
      <c r="C1669" s="936">
        <v>40</v>
      </c>
      <c r="D1669" s="937">
        <v>46076</v>
      </c>
      <c r="E1669" s="937">
        <v>46127</v>
      </c>
      <c r="F1669" s="937">
        <v>46076</v>
      </c>
      <c r="G1669" s="937">
        <v>46126</v>
      </c>
      <c r="H1669" s="937">
        <v>0</v>
      </c>
      <c r="I1669" s="936">
        <v>0</v>
      </c>
      <c r="J1669" s="936">
        <v>0</v>
      </c>
      <c r="K1669" s="939">
        <v>1</v>
      </c>
      <c r="L1669" s="939">
        <v>1</v>
      </c>
      <c r="M1669" s="936">
        <v>0</v>
      </c>
      <c r="N1669" s="936">
        <v>0</v>
      </c>
      <c r="O1669" s="936">
        <v>0</v>
      </c>
      <c r="P1669" s="936" t="s">
        <v>364</v>
      </c>
      <c r="Q1669" s="936">
        <v>1</v>
      </c>
      <c r="R1669" s="936">
        <v>1</v>
      </c>
      <c r="S1669" s="936">
        <v>0</v>
      </c>
      <c r="T1669" s="936">
        <v>0</v>
      </c>
    </row>
    <row r="1670" spans="1:20" outlineLevel="4">
      <c r="A1670" s="936" t="s">
        <v>1819</v>
      </c>
      <c r="B1670" s="936" t="s">
        <v>481</v>
      </c>
      <c r="C1670" s="936">
        <v>40</v>
      </c>
      <c r="D1670" s="937">
        <v>46076</v>
      </c>
      <c r="E1670" s="937">
        <v>46127</v>
      </c>
      <c r="F1670" s="937">
        <v>46076</v>
      </c>
      <c r="G1670" s="937">
        <v>46126</v>
      </c>
      <c r="H1670" s="937">
        <v>0</v>
      </c>
      <c r="I1670" s="936">
        <v>0</v>
      </c>
      <c r="J1670" s="936">
        <v>0</v>
      </c>
      <c r="K1670" s="939">
        <v>1</v>
      </c>
      <c r="L1670" s="939">
        <v>1</v>
      </c>
      <c r="M1670" s="936">
        <v>0</v>
      </c>
      <c r="N1670" s="936">
        <v>0</v>
      </c>
      <c r="O1670" s="936">
        <v>0</v>
      </c>
      <c r="P1670" s="936" t="s">
        <v>364</v>
      </c>
      <c r="Q1670" s="936">
        <v>1</v>
      </c>
      <c r="R1670" s="936">
        <v>1</v>
      </c>
      <c r="S1670" s="936">
        <v>0</v>
      </c>
      <c r="T1670" s="936">
        <v>0</v>
      </c>
    </row>
    <row r="1671" spans="1:20" outlineLevel="4">
      <c r="A1671" s="936" t="s">
        <v>1820</v>
      </c>
      <c r="B1671" s="936" t="s">
        <v>483</v>
      </c>
      <c r="C1671" s="936">
        <v>40</v>
      </c>
      <c r="D1671" s="937">
        <v>46076</v>
      </c>
      <c r="E1671" s="937">
        <v>46127</v>
      </c>
      <c r="F1671" s="937">
        <v>46076</v>
      </c>
      <c r="G1671" s="937">
        <v>46126</v>
      </c>
      <c r="H1671" s="937">
        <v>0</v>
      </c>
      <c r="I1671" s="936">
        <v>0</v>
      </c>
      <c r="J1671" s="936">
        <v>0</v>
      </c>
      <c r="K1671" s="939">
        <v>1</v>
      </c>
      <c r="L1671" s="939">
        <v>1</v>
      </c>
      <c r="M1671" s="936">
        <v>0</v>
      </c>
      <c r="N1671" s="936">
        <v>0</v>
      </c>
      <c r="O1671" s="936">
        <v>0</v>
      </c>
      <c r="P1671" s="936" t="s">
        <v>364</v>
      </c>
      <c r="Q1671" s="936">
        <v>1</v>
      </c>
      <c r="R1671" s="936">
        <v>1</v>
      </c>
      <c r="S1671" s="936">
        <v>0</v>
      </c>
      <c r="T1671" s="936">
        <v>0</v>
      </c>
    </row>
    <row r="1672" spans="1:20" outlineLevel="4">
      <c r="A1672" s="936" t="s">
        <v>1821</v>
      </c>
      <c r="B1672" s="936" t="s">
        <v>485</v>
      </c>
      <c r="C1672" s="936">
        <v>40</v>
      </c>
      <c r="D1672" s="937">
        <v>46076</v>
      </c>
      <c r="E1672" s="937">
        <v>46127</v>
      </c>
      <c r="F1672" s="937">
        <v>46076</v>
      </c>
      <c r="G1672" s="937">
        <v>46126</v>
      </c>
      <c r="H1672" s="937">
        <v>0</v>
      </c>
      <c r="I1672" s="936">
        <v>0</v>
      </c>
      <c r="J1672" s="936">
        <v>0</v>
      </c>
      <c r="K1672" s="939">
        <v>1</v>
      </c>
      <c r="L1672" s="939">
        <v>1</v>
      </c>
      <c r="M1672" s="936">
        <v>0</v>
      </c>
      <c r="N1672" s="936">
        <v>0</v>
      </c>
      <c r="O1672" s="936">
        <v>0</v>
      </c>
      <c r="P1672" s="936" t="s">
        <v>364</v>
      </c>
      <c r="Q1672" s="936">
        <v>1</v>
      </c>
      <c r="R1672" s="936">
        <v>1</v>
      </c>
      <c r="S1672" s="936">
        <v>0</v>
      </c>
      <c r="T1672" s="936">
        <v>0</v>
      </c>
    </row>
    <row r="1673" spans="1:20" outlineLevel="4">
      <c r="A1673" s="936" t="s">
        <v>1822</v>
      </c>
      <c r="B1673" s="936" t="s">
        <v>487</v>
      </c>
      <c r="C1673" s="936">
        <v>40</v>
      </c>
      <c r="D1673" s="937">
        <v>46076</v>
      </c>
      <c r="E1673" s="937">
        <v>46127</v>
      </c>
      <c r="F1673" s="937">
        <v>46076</v>
      </c>
      <c r="G1673" s="937">
        <v>46126</v>
      </c>
      <c r="H1673" s="937">
        <v>0</v>
      </c>
      <c r="I1673" s="936">
        <v>0</v>
      </c>
      <c r="J1673" s="936">
        <v>0</v>
      </c>
      <c r="K1673" s="939">
        <v>1</v>
      </c>
      <c r="L1673" s="939">
        <v>1</v>
      </c>
      <c r="M1673" s="936">
        <v>0</v>
      </c>
      <c r="N1673" s="936">
        <v>0</v>
      </c>
      <c r="O1673" s="936">
        <v>0</v>
      </c>
      <c r="P1673" s="936" t="s">
        <v>364</v>
      </c>
      <c r="Q1673" s="936">
        <v>1</v>
      </c>
      <c r="R1673" s="936">
        <v>1</v>
      </c>
      <c r="S1673" s="936">
        <v>0</v>
      </c>
      <c r="T1673" s="936">
        <v>0</v>
      </c>
    </row>
    <row r="1674" spans="1:20" outlineLevel="4">
      <c r="A1674" s="936" t="s">
        <v>1811</v>
      </c>
      <c r="B1674" s="936" t="s">
        <v>465</v>
      </c>
      <c r="C1674" s="936">
        <v>40</v>
      </c>
      <c r="D1674" s="937">
        <v>46076</v>
      </c>
      <c r="E1674" s="937">
        <v>46127</v>
      </c>
      <c r="F1674" s="937">
        <v>46076</v>
      </c>
      <c r="G1674" s="937">
        <v>46126</v>
      </c>
      <c r="H1674" s="937">
        <v>0</v>
      </c>
      <c r="I1674" s="936">
        <v>0</v>
      </c>
      <c r="J1674" s="936">
        <v>0</v>
      </c>
      <c r="K1674" s="939">
        <v>1</v>
      </c>
      <c r="L1674" s="939">
        <v>1</v>
      </c>
      <c r="M1674" s="936">
        <v>0</v>
      </c>
      <c r="N1674" s="936">
        <v>0</v>
      </c>
      <c r="O1674" s="936">
        <v>0</v>
      </c>
      <c r="P1674" s="936" t="s">
        <v>364</v>
      </c>
      <c r="Q1674" s="936">
        <v>1</v>
      </c>
      <c r="R1674" s="936">
        <v>1</v>
      </c>
      <c r="S1674" s="936">
        <v>0</v>
      </c>
      <c r="T1674" s="936">
        <v>0</v>
      </c>
    </row>
    <row r="1675" spans="1:20" outlineLevel="4">
      <c r="A1675" s="936" t="s">
        <v>1812</v>
      </c>
      <c r="B1675" s="936" t="s">
        <v>467</v>
      </c>
      <c r="C1675" s="936">
        <v>40</v>
      </c>
      <c r="D1675" s="937">
        <v>46076</v>
      </c>
      <c r="E1675" s="937">
        <v>46127</v>
      </c>
      <c r="F1675" s="937">
        <v>46076</v>
      </c>
      <c r="G1675" s="937">
        <v>46126</v>
      </c>
      <c r="H1675" s="937">
        <v>0</v>
      </c>
      <c r="I1675" s="936">
        <v>0</v>
      </c>
      <c r="J1675" s="936">
        <v>0</v>
      </c>
      <c r="K1675" s="939">
        <v>1</v>
      </c>
      <c r="L1675" s="939">
        <v>1</v>
      </c>
      <c r="M1675" s="936">
        <v>0</v>
      </c>
      <c r="N1675" s="936">
        <v>0</v>
      </c>
      <c r="O1675" s="936">
        <v>0</v>
      </c>
      <c r="P1675" s="936" t="s">
        <v>364</v>
      </c>
      <c r="Q1675" s="936">
        <v>1</v>
      </c>
      <c r="R1675" s="936">
        <v>1</v>
      </c>
      <c r="S1675" s="936">
        <v>0</v>
      </c>
      <c r="T1675" s="936">
        <v>0</v>
      </c>
    </row>
    <row r="1676" spans="1:20" outlineLevel="4">
      <c r="A1676" s="1000" t="s">
        <v>1813</v>
      </c>
      <c r="B1676" s="1000" t="s">
        <v>469</v>
      </c>
      <c r="C1676" s="1000">
        <v>40</v>
      </c>
      <c r="D1676" s="1001">
        <v>46076</v>
      </c>
      <c r="E1676" s="1001">
        <v>46127</v>
      </c>
      <c r="F1676" s="1001">
        <v>46076</v>
      </c>
      <c r="G1676" s="1001">
        <v>46126</v>
      </c>
      <c r="H1676" s="1001">
        <v>0</v>
      </c>
      <c r="I1676" s="1000">
        <v>0</v>
      </c>
      <c r="J1676" s="1000">
        <v>0</v>
      </c>
      <c r="K1676" s="1004">
        <v>1</v>
      </c>
      <c r="L1676" s="1004">
        <v>1</v>
      </c>
      <c r="M1676" s="1000">
        <v>0</v>
      </c>
      <c r="N1676" s="1000">
        <v>0</v>
      </c>
      <c r="O1676" s="1000">
        <v>0</v>
      </c>
      <c r="P1676" s="1000" t="s">
        <v>364</v>
      </c>
      <c r="Q1676" s="1000">
        <v>1</v>
      </c>
      <c r="R1676" s="1000">
        <v>1</v>
      </c>
      <c r="S1676" s="1000">
        <v>0</v>
      </c>
      <c r="T1676" s="1000">
        <v>0</v>
      </c>
    </row>
    <row r="1677" spans="1:20" outlineLevel="4">
      <c r="A1677" s="1000" t="s">
        <v>1814</v>
      </c>
      <c r="B1677" s="1000" t="s">
        <v>471</v>
      </c>
      <c r="C1677" s="1000">
        <v>40</v>
      </c>
      <c r="D1677" s="1001">
        <v>46076</v>
      </c>
      <c r="E1677" s="1001">
        <v>46127</v>
      </c>
      <c r="F1677" s="1001">
        <v>46076</v>
      </c>
      <c r="G1677" s="1001">
        <v>46126</v>
      </c>
      <c r="H1677" s="1001">
        <v>0</v>
      </c>
      <c r="I1677" s="1000">
        <v>0</v>
      </c>
      <c r="J1677" s="1000">
        <v>0</v>
      </c>
      <c r="K1677" s="1004">
        <v>1</v>
      </c>
      <c r="L1677" s="1004">
        <v>1</v>
      </c>
      <c r="M1677" s="1000">
        <v>0</v>
      </c>
      <c r="N1677" s="1000">
        <v>0</v>
      </c>
      <c r="O1677" s="1000">
        <v>0</v>
      </c>
      <c r="P1677" s="1000" t="s">
        <v>364</v>
      </c>
      <c r="Q1677" s="1000">
        <v>1</v>
      </c>
      <c r="R1677" s="1000">
        <v>1</v>
      </c>
      <c r="S1677" s="1000">
        <v>0</v>
      </c>
      <c r="T1677" s="1000">
        <v>0</v>
      </c>
    </row>
    <row r="1678" spans="1:20" outlineLevel="3">
      <c r="A1678" s="967" t="s">
        <v>488</v>
      </c>
      <c r="B1678" s="967"/>
      <c r="C1678" s="967">
        <v>108</v>
      </c>
      <c r="D1678" s="968">
        <v>46081</v>
      </c>
      <c r="E1678" s="968">
        <v>46215</v>
      </c>
      <c r="F1678" s="968">
        <v>46081</v>
      </c>
      <c r="G1678" s="968">
        <v>46216</v>
      </c>
      <c r="H1678" s="968">
        <v>0</v>
      </c>
      <c r="I1678" s="967">
        <v>0</v>
      </c>
      <c r="J1678" s="967">
        <v>0</v>
      </c>
      <c r="K1678" s="971">
        <v>0</v>
      </c>
      <c r="L1678" s="971">
        <v>0</v>
      </c>
      <c r="M1678" s="967">
        <v>0</v>
      </c>
      <c r="N1678" s="967">
        <v>0</v>
      </c>
      <c r="O1678" s="967">
        <v>0</v>
      </c>
      <c r="P1678" s="967"/>
      <c r="Q1678" s="967">
        <v>10</v>
      </c>
      <c r="R1678" s="967">
        <v>10</v>
      </c>
      <c r="S1678" s="967">
        <v>0</v>
      </c>
      <c r="T1678" s="967">
        <v>0</v>
      </c>
    </row>
    <row r="1679" spans="1:20" outlineLevel="4">
      <c r="A1679" s="981" t="s">
        <v>489</v>
      </c>
      <c r="B1679" s="981"/>
      <c r="C1679" s="981">
        <v>32</v>
      </c>
      <c r="D1679" s="982">
        <v>46081</v>
      </c>
      <c r="E1679" s="982">
        <v>46123</v>
      </c>
      <c r="F1679" s="982">
        <v>46081</v>
      </c>
      <c r="G1679" s="982">
        <v>46121</v>
      </c>
      <c r="H1679" s="982">
        <v>0</v>
      </c>
      <c r="I1679" s="981">
        <v>0</v>
      </c>
      <c r="J1679" s="981">
        <v>0</v>
      </c>
      <c r="K1679" s="984">
        <v>0</v>
      </c>
      <c r="L1679" s="984">
        <v>0</v>
      </c>
      <c r="M1679" s="981">
        <v>0</v>
      </c>
      <c r="N1679" s="981">
        <v>0</v>
      </c>
      <c r="O1679" s="981">
        <v>0</v>
      </c>
      <c r="P1679" s="981"/>
      <c r="Q1679" s="981">
        <v>4</v>
      </c>
      <c r="R1679" s="981">
        <v>4</v>
      </c>
      <c r="S1679" s="981">
        <v>0</v>
      </c>
      <c r="T1679" s="981">
        <v>0</v>
      </c>
    </row>
    <row r="1680" spans="1:20" outlineLevel="5">
      <c r="A1680" s="936" t="s">
        <v>1824</v>
      </c>
      <c r="B1680" s="936" t="s">
        <v>493</v>
      </c>
      <c r="C1680" s="936">
        <v>32</v>
      </c>
      <c r="D1680" s="937">
        <v>46081</v>
      </c>
      <c r="E1680" s="937">
        <v>46123</v>
      </c>
      <c r="F1680" s="937">
        <v>46081</v>
      </c>
      <c r="G1680" s="937">
        <v>46121</v>
      </c>
      <c r="H1680" s="937">
        <v>0</v>
      </c>
      <c r="I1680" s="936">
        <v>0</v>
      </c>
      <c r="J1680" s="936">
        <v>0</v>
      </c>
      <c r="K1680" s="939">
        <v>1</v>
      </c>
      <c r="L1680" s="939">
        <v>1</v>
      </c>
      <c r="M1680" s="936">
        <v>0</v>
      </c>
      <c r="N1680" s="936">
        <v>0</v>
      </c>
      <c r="O1680" s="936">
        <v>0</v>
      </c>
      <c r="P1680" s="936" t="s">
        <v>364</v>
      </c>
      <c r="Q1680" s="936">
        <v>1</v>
      </c>
      <c r="R1680" s="936">
        <v>1</v>
      </c>
      <c r="S1680" s="936">
        <v>0</v>
      </c>
      <c r="T1680" s="936">
        <v>0</v>
      </c>
    </row>
    <row r="1681" spans="1:20" outlineLevel="5">
      <c r="A1681" s="936" t="s">
        <v>1823</v>
      </c>
      <c r="B1681" s="936" t="s">
        <v>491</v>
      </c>
      <c r="C1681" s="936">
        <v>28</v>
      </c>
      <c r="D1681" s="937">
        <v>46085</v>
      </c>
      <c r="E1681" s="937">
        <v>46123</v>
      </c>
      <c r="F1681" s="937">
        <v>46085</v>
      </c>
      <c r="G1681" s="937">
        <v>46121</v>
      </c>
      <c r="H1681" s="937">
        <v>0</v>
      </c>
      <c r="I1681" s="936">
        <v>0</v>
      </c>
      <c r="J1681" s="936">
        <v>0</v>
      </c>
      <c r="K1681" s="939">
        <v>1</v>
      </c>
      <c r="L1681" s="939">
        <v>1</v>
      </c>
      <c r="M1681" s="936">
        <v>0</v>
      </c>
      <c r="N1681" s="936">
        <v>0</v>
      </c>
      <c r="O1681" s="936">
        <v>0</v>
      </c>
      <c r="P1681" s="936" t="s">
        <v>364</v>
      </c>
      <c r="Q1681" s="936">
        <v>1</v>
      </c>
      <c r="R1681" s="936">
        <v>1</v>
      </c>
      <c r="S1681" s="936">
        <v>0</v>
      </c>
      <c r="T1681" s="936">
        <v>0</v>
      </c>
    </row>
    <row r="1682" spans="1:20" outlineLevel="5">
      <c r="A1682" s="996" t="s">
        <v>1825</v>
      </c>
      <c r="B1682" s="996" t="s">
        <v>495</v>
      </c>
      <c r="C1682" s="996">
        <v>28</v>
      </c>
      <c r="D1682" s="997">
        <v>46085</v>
      </c>
      <c r="E1682" s="997">
        <v>46123</v>
      </c>
      <c r="F1682" s="997">
        <v>46085</v>
      </c>
      <c r="G1682" s="997">
        <v>46121</v>
      </c>
      <c r="H1682" s="997">
        <v>0</v>
      </c>
      <c r="I1682" s="996">
        <v>0</v>
      </c>
      <c r="J1682" s="996">
        <v>0</v>
      </c>
      <c r="K1682" s="999">
        <v>1</v>
      </c>
      <c r="L1682" s="999">
        <v>1</v>
      </c>
      <c r="M1682" s="996">
        <v>0</v>
      </c>
      <c r="N1682" s="996">
        <v>0</v>
      </c>
      <c r="O1682" s="996">
        <v>0</v>
      </c>
      <c r="P1682" s="996" t="s">
        <v>364</v>
      </c>
      <c r="Q1682" s="996">
        <v>1</v>
      </c>
      <c r="R1682" s="996">
        <v>1</v>
      </c>
      <c r="S1682" s="996">
        <v>0</v>
      </c>
      <c r="T1682" s="996">
        <v>0</v>
      </c>
    </row>
    <row r="1683" spans="1:20" outlineLevel="5">
      <c r="A1683" s="936" t="s">
        <v>1826</v>
      </c>
      <c r="B1683" s="936" t="s">
        <v>497</v>
      </c>
      <c r="C1683" s="936">
        <v>24</v>
      </c>
      <c r="D1683" s="937">
        <v>46090</v>
      </c>
      <c r="E1683" s="937">
        <v>46123</v>
      </c>
      <c r="F1683" s="937">
        <v>46090</v>
      </c>
      <c r="G1683" s="937">
        <v>46121</v>
      </c>
      <c r="H1683" s="937">
        <v>0</v>
      </c>
      <c r="I1683" s="936">
        <v>0</v>
      </c>
      <c r="J1683" s="936">
        <v>0</v>
      </c>
      <c r="K1683" s="939">
        <v>1</v>
      </c>
      <c r="L1683" s="939">
        <v>1</v>
      </c>
      <c r="M1683" s="936">
        <v>0</v>
      </c>
      <c r="N1683" s="936">
        <v>0</v>
      </c>
      <c r="O1683" s="936">
        <v>0</v>
      </c>
      <c r="P1683" s="936" t="s">
        <v>364</v>
      </c>
      <c r="Q1683" s="936">
        <v>1</v>
      </c>
      <c r="R1683" s="936">
        <v>1</v>
      </c>
      <c r="S1683" s="936">
        <v>0</v>
      </c>
      <c r="T1683" s="936">
        <v>0</v>
      </c>
    </row>
    <row r="1684" spans="1:20" outlineLevel="4">
      <c r="A1684" s="981" t="s">
        <v>498</v>
      </c>
      <c r="B1684" s="981"/>
      <c r="C1684" s="981">
        <v>28</v>
      </c>
      <c r="D1684" s="982">
        <v>46085</v>
      </c>
      <c r="E1684" s="982">
        <v>46123</v>
      </c>
      <c r="F1684" s="982">
        <v>46085</v>
      </c>
      <c r="G1684" s="982">
        <v>46121</v>
      </c>
      <c r="H1684" s="982">
        <v>0</v>
      </c>
      <c r="I1684" s="981">
        <v>0</v>
      </c>
      <c r="J1684" s="981">
        <v>0</v>
      </c>
      <c r="K1684" s="984">
        <v>0</v>
      </c>
      <c r="L1684" s="984">
        <v>0</v>
      </c>
      <c r="M1684" s="981">
        <v>0</v>
      </c>
      <c r="N1684" s="981">
        <v>0</v>
      </c>
      <c r="O1684" s="981">
        <v>0</v>
      </c>
      <c r="P1684" s="981"/>
      <c r="Q1684" s="981">
        <v>3</v>
      </c>
      <c r="R1684" s="981">
        <v>3</v>
      </c>
      <c r="S1684" s="981">
        <v>0</v>
      </c>
      <c r="T1684" s="981">
        <v>0</v>
      </c>
    </row>
    <row r="1685" spans="1:20" outlineLevel="5">
      <c r="A1685" s="936" t="s">
        <v>1827</v>
      </c>
      <c r="B1685" s="936" t="s">
        <v>500</v>
      </c>
      <c r="C1685" s="936">
        <v>28</v>
      </c>
      <c r="D1685" s="937">
        <v>46085</v>
      </c>
      <c r="E1685" s="937">
        <v>46123</v>
      </c>
      <c r="F1685" s="937">
        <v>46085</v>
      </c>
      <c r="G1685" s="937">
        <v>46121</v>
      </c>
      <c r="H1685" s="937">
        <v>0</v>
      </c>
      <c r="I1685" s="936">
        <v>0</v>
      </c>
      <c r="J1685" s="936">
        <v>0</v>
      </c>
      <c r="K1685" s="939">
        <v>1</v>
      </c>
      <c r="L1685" s="939">
        <v>1</v>
      </c>
      <c r="M1685" s="936">
        <v>0</v>
      </c>
      <c r="N1685" s="936">
        <v>0</v>
      </c>
      <c r="O1685" s="936">
        <v>0</v>
      </c>
      <c r="P1685" s="936" t="s">
        <v>364</v>
      </c>
      <c r="Q1685" s="936">
        <v>1</v>
      </c>
      <c r="R1685" s="936">
        <v>1</v>
      </c>
      <c r="S1685" s="936">
        <v>0</v>
      </c>
      <c r="T1685" s="936">
        <v>0</v>
      </c>
    </row>
    <row r="1686" spans="1:20" outlineLevel="5">
      <c r="A1686" s="996" t="s">
        <v>1828</v>
      </c>
      <c r="B1686" s="996" t="s">
        <v>502</v>
      </c>
      <c r="C1686" s="996">
        <v>24</v>
      </c>
      <c r="D1686" s="997">
        <v>46090</v>
      </c>
      <c r="E1686" s="997">
        <v>46123</v>
      </c>
      <c r="F1686" s="997">
        <v>46090</v>
      </c>
      <c r="G1686" s="997">
        <v>46121</v>
      </c>
      <c r="H1686" s="997">
        <v>0</v>
      </c>
      <c r="I1686" s="996">
        <v>0</v>
      </c>
      <c r="J1686" s="996">
        <v>0</v>
      </c>
      <c r="K1686" s="999">
        <v>1</v>
      </c>
      <c r="L1686" s="999">
        <v>1</v>
      </c>
      <c r="M1686" s="996">
        <v>0</v>
      </c>
      <c r="N1686" s="996">
        <v>0</v>
      </c>
      <c r="O1686" s="996">
        <v>0</v>
      </c>
      <c r="P1686" s="996" t="s">
        <v>364</v>
      </c>
      <c r="Q1686" s="996">
        <v>1</v>
      </c>
      <c r="R1686" s="996">
        <v>1</v>
      </c>
      <c r="S1686" s="996">
        <v>0</v>
      </c>
      <c r="T1686" s="996">
        <v>0</v>
      </c>
    </row>
    <row r="1687" spans="1:20" outlineLevel="5">
      <c r="A1687" s="936" t="s">
        <v>1829</v>
      </c>
      <c r="B1687" s="936" t="s">
        <v>504</v>
      </c>
      <c r="C1687" s="936">
        <v>21</v>
      </c>
      <c r="D1687" s="937">
        <v>46093</v>
      </c>
      <c r="E1687" s="937">
        <v>46123</v>
      </c>
      <c r="F1687" s="937">
        <v>46093</v>
      </c>
      <c r="G1687" s="937">
        <v>46121</v>
      </c>
      <c r="H1687" s="937">
        <v>0</v>
      </c>
      <c r="I1687" s="936">
        <v>0</v>
      </c>
      <c r="J1687" s="936">
        <v>0</v>
      </c>
      <c r="K1687" s="939">
        <v>1</v>
      </c>
      <c r="L1687" s="939">
        <v>1</v>
      </c>
      <c r="M1687" s="936">
        <v>0</v>
      </c>
      <c r="N1687" s="936">
        <v>0</v>
      </c>
      <c r="O1687" s="936">
        <v>0</v>
      </c>
      <c r="P1687" s="936" t="s">
        <v>364</v>
      </c>
      <c r="Q1687" s="936">
        <v>1</v>
      </c>
      <c r="R1687" s="936">
        <v>1</v>
      </c>
      <c r="S1687" s="936">
        <v>0</v>
      </c>
      <c r="T1687" s="936">
        <v>0</v>
      </c>
    </row>
    <row r="1688" spans="1:20" outlineLevel="4">
      <c r="A1688" s="981" t="s">
        <v>505</v>
      </c>
      <c r="B1688" s="981"/>
      <c r="C1688" s="981">
        <v>47</v>
      </c>
      <c r="D1688" s="982">
        <v>46090</v>
      </c>
      <c r="E1688" s="982">
        <v>46149</v>
      </c>
      <c r="F1688" s="982">
        <v>46090</v>
      </c>
      <c r="G1688" s="982">
        <v>46148</v>
      </c>
      <c r="H1688" s="982">
        <v>0</v>
      </c>
      <c r="I1688" s="981">
        <v>0</v>
      </c>
      <c r="J1688" s="981">
        <v>0</v>
      </c>
      <c r="K1688" s="984">
        <v>0</v>
      </c>
      <c r="L1688" s="984">
        <v>0</v>
      </c>
      <c r="M1688" s="981">
        <v>0</v>
      </c>
      <c r="N1688" s="981">
        <v>0</v>
      </c>
      <c r="O1688" s="981">
        <v>0</v>
      </c>
      <c r="P1688" s="981"/>
      <c r="Q1688" s="981">
        <v>2</v>
      </c>
      <c r="R1688" s="981">
        <v>2</v>
      </c>
      <c r="S1688" s="981">
        <v>0</v>
      </c>
      <c r="T1688" s="981">
        <v>0</v>
      </c>
    </row>
    <row r="1689" spans="1:20" outlineLevel="5">
      <c r="A1689" s="1006" t="s">
        <v>1830</v>
      </c>
      <c r="B1689" s="1006" t="s">
        <v>507</v>
      </c>
      <c r="C1689" s="1006">
        <v>47</v>
      </c>
      <c r="D1689" s="1007">
        <v>46090</v>
      </c>
      <c r="E1689" s="1007">
        <v>46149</v>
      </c>
      <c r="F1689" s="1007">
        <v>46090</v>
      </c>
      <c r="G1689" s="1007">
        <v>46148</v>
      </c>
      <c r="H1689" s="1007">
        <v>0</v>
      </c>
      <c r="I1689" s="1006">
        <v>0</v>
      </c>
      <c r="J1689" s="1006">
        <v>0</v>
      </c>
      <c r="K1689" s="1009">
        <v>1</v>
      </c>
      <c r="L1689" s="1009">
        <v>1</v>
      </c>
      <c r="M1689" s="1006">
        <v>0</v>
      </c>
      <c r="N1689" s="1006">
        <v>0</v>
      </c>
      <c r="O1689" s="1006">
        <v>0</v>
      </c>
      <c r="P1689" s="1006" t="s">
        <v>364</v>
      </c>
      <c r="Q1689" s="1006">
        <v>1</v>
      </c>
      <c r="R1689" s="1006">
        <v>1</v>
      </c>
      <c r="S1689" s="1006">
        <v>0</v>
      </c>
      <c r="T1689" s="1006">
        <v>0</v>
      </c>
    </row>
    <row r="1690" spans="1:20" outlineLevel="5">
      <c r="A1690" s="936" t="s">
        <v>1831</v>
      </c>
      <c r="B1690" s="936" t="s">
        <v>509</v>
      </c>
      <c r="C1690" s="936">
        <v>44</v>
      </c>
      <c r="D1690" s="937">
        <v>46093</v>
      </c>
      <c r="E1690" s="937">
        <v>46149</v>
      </c>
      <c r="F1690" s="937">
        <v>46093</v>
      </c>
      <c r="G1690" s="937">
        <v>46148</v>
      </c>
      <c r="H1690" s="937">
        <v>0</v>
      </c>
      <c r="I1690" s="936">
        <v>0</v>
      </c>
      <c r="J1690" s="936">
        <v>0</v>
      </c>
      <c r="K1690" s="940">
        <v>1</v>
      </c>
      <c r="L1690" s="939">
        <v>1</v>
      </c>
      <c r="M1690" s="936">
        <v>0</v>
      </c>
      <c r="N1690" s="936">
        <v>0</v>
      </c>
      <c r="O1690" s="936">
        <v>0</v>
      </c>
      <c r="P1690" s="936" t="s">
        <v>364</v>
      </c>
      <c r="Q1690" s="936">
        <v>1</v>
      </c>
      <c r="R1690" s="936">
        <v>1</v>
      </c>
      <c r="S1690" s="936">
        <v>0</v>
      </c>
      <c r="T1690" s="936">
        <v>0</v>
      </c>
    </row>
    <row r="1691" spans="1:20" outlineLevel="4">
      <c r="A1691" s="981" t="s">
        <v>420</v>
      </c>
      <c r="B1691" s="981"/>
      <c r="C1691" s="981">
        <v>15</v>
      </c>
      <c r="D1691" s="982">
        <v>46198</v>
      </c>
      <c r="E1691" s="982">
        <v>46215</v>
      </c>
      <c r="F1691" s="982">
        <v>46205</v>
      </c>
      <c r="G1691" s="982">
        <v>46216</v>
      </c>
      <c r="H1691" s="982">
        <v>0</v>
      </c>
      <c r="I1691" s="981">
        <v>0</v>
      </c>
      <c r="J1691" s="981">
        <v>0</v>
      </c>
      <c r="K1691" s="984">
        <v>0</v>
      </c>
      <c r="L1691" s="984">
        <v>0</v>
      </c>
      <c r="M1691" s="981">
        <v>0</v>
      </c>
      <c r="N1691" s="981">
        <v>0</v>
      </c>
      <c r="O1691" s="981">
        <v>0</v>
      </c>
      <c r="P1691" s="981"/>
      <c r="Q1691" s="981">
        <v>1</v>
      </c>
      <c r="R1691" s="981">
        <v>1</v>
      </c>
      <c r="S1691" s="981">
        <v>0</v>
      </c>
      <c r="T1691" s="981">
        <v>0</v>
      </c>
    </row>
    <row r="1692" spans="1:20" outlineLevel="5">
      <c r="A1692" s="936" t="s">
        <v>1832</v>
      </c>
      <c r="B1692" s="936" t="s">
        <v>511</v>
      </c>
      <c r="C1692" s="936">
        <v>15</v>
      </c>
      <c r="D1692" s="937">
        <v>46198</v>
      </c>
      <c r="E1692" s="937">
        <v>46215</v>
      </c>
      <c r="F1692" s="937">
        <v>46205</v>
      </c>
      <c r="G1692" s="937">
        <v>46216</v>
      </c>
      <c r="H1692" s="937">
        <v>0</v>
      </c>
      <c r="I1692" s="936">
        <v>0</v>
      </c>
      <c r="J1692" s="936">
        <v>0</v>
      </c>
      <c r="K1692" s="939">
        <v>1</v>
      </c>
      <c r="L1692" s="939">
        <v>1</v>
      </c>
      <c r="M1692" s="936">
        <v>0</v>
      </c>
      <c r="N1692" s="936">
        <v>0</v>
      </c>
      <c r="O1692" s="936">
        <v>0</v>
      </c>
      <c r="P1692" s="936" t="s">
        <v>364</v>
      </c>
      <c r="Q1692" s="936">
        <v>1</v>
      </c>
      <c r="R1692" s="936">
        <v>1</v>
      </c>
      <c r="S1692" s="936">
        <v>0</v>
      </c>
      <c r="T1692" s="936">
        <v>0</v>
      </c>
    </row>
    <row r="1693" spans="1:20" outlineLevel="3">
      <c r="A1693" s="967" t="s">
        <v>512</v>
      </c>
      <c r="B1693" s="967"/>
      <c r="C1693" s="967">
        <v>66</v>
      </c>
      <c r="D1693" s="968">
        <v>46152</v>
      </c>
      <c r="E1693" s="968">
        <v>46232</v>
      </c>
      <c r="F1693" s="968">
        <v>46152</v>
      </c>
      <c r="G1693" s="968">
        <v>46215</v>
      </c>
      <c r="H1693" s="968">
        <v>0</v>
      </c>
      <c r="I1693" s="967">
        <v>0</v>
      </c>
      <c r="J1693" s="967">
        <v>0</v>
      </c>
      <c r="K1693" s="971">
        <v>0</v>
      </c>
      <c r="L1693" s="971">
        <v>0</v>
      </c>
      <c r="M1693" s="967">
        <v>0</v>
      </c>
      <c r="N1693" s="967">
        <v>0</v>
      </c>
      <c r="O1693" s="967">
        <v>0</v>
      </c>
      <c r="P1693" s="967"/>
      <c r="Q1693" s="967">
        <v>14</v>
      </c>
      <c r="R1693" s="967">
        <v>14</v>
      </c>
      <c r="S1693" s="967">
        <v>0</v>
      </c>
      <c r="T1693" s="967">
        <v>0</v>
      </c>
    </row>
    <row r="1694" spans="1:20" outlineLevel="4">
      <c r="A1694" s="981" t="s">
        <v>513</v>
      </c>
      <c r="B1694" s="981"/>
      <c r="C1694" s="981">
        <v>10</v>
      </c>
      <c r="D1694" s="982">
        <v>46152</v>
      </c>
      <c r="E1694" s="982">
        <v>46163</v>
      </c>
      <c r="F1694" s="982">
        <v>46152</v>
      </c>
      <c r="G1694" s="982">
        <v>46162</v>
      </c>
      <c r="H1694" s="982">
        <v>0</v>
      </c>
      <c r="I1694" s="981">
        <v>0</v>
      </c>
      <c r="J1694" s="981">
        <v>0</v>
      </c>
      <c r="K1694" s="984">
        <v>0</v>
      </c>
      <c r="L1694" s="984">
        <v>0</v>
      </c>
      <c r="M1694" s="981">
        <v>0</v>
      </c>
      <c r="N1694" s="981">
        <v>0</v>
      </c>
      <c r="O1694" s="981">
        <v>0</v>
      </c>
      <c r="P1694" s="981"/>
      <c r="Q1694" s="981">
        <v>4</v>
      </c>
      <c r="R1694" s="981">
        <v>4</v>
      </c>
      <c r="S1694" s="981">
        <v>0</v>
      </c>
      <c r="T1694" s="981">
        <v>0</v>
      </c>
    </row>
    <row r="1695" spans="1:20" outlineLevel="5">
      <c r="A1695" s="936" t="s">
        <v>1833</v>
      </c>
      <c r="B1695" s="936" t="s">
        <v>515</v>
      </c>
      <c r="C1695" s="936">
        <v>10</v>
      </c>
      <c r="D1695" s="937">
        <v>46152</v>
      </c>
      <c r="E1695" s="937">
        <v>46163</v>
      </c>
      <c r="F1695" s="937">
        <v>46152</v>
      </c>
      <c r="G1695" s="937">
        <v>46162</v>
      </c>
      <c r="H1695" s="937">
        <v>0</v>
      </c>
      <c r="I1695" s="936">
        <v>0</v>
      </c>
      <c r="J1695" s="936">
        <v>0</v>
      </c>
      <c r="K1695" s="939">
        <v>1</v>
      </c>
      <c r="L1695" s="939">
        <v>1</v>
      </c>
      <c r="M1695" s="936">
        <v>0</v>
      </c>
      <c r="N1695" s="936">
        <v>0</v>
      </c>
      <c r="O1695" s="936">
        <v>0</v>
      </c>
      <c r="P1695" s="936" t="s">
        <v>364</v>
      </c>
      <c r="Q1695" s="936">
        <v>1</v>
      </c>
      <c r="R1695" s="936">
        <v>1</v>
      </c>
      <c r="S1695" s="936">
        <v>0</v>
      </c>
      <c r="T1695" s="936">
        <v>0</v>
      </c>
    </row>
    <row r="1696" spans="1:20" outlineLevel="5">
      <c r="A1696" s="936" t="s">
        <v>1834</v>
      </c>
      <c r="B1696" s="936" t="s">
        <v>517</v>
      </c>
      <c r="C1696" s="936">
        <v>10</v>
      </c>
      <c r="D1696" s="937">
        <v>46152</v>
      </c>
      <c r="E1696" s="937">
        <v>46163</v>
      </c>
      <c r="F1696" s="937">
        <v>46152</v>
      </c>
      <c r="G1696" s="937">
        <v>46162</v>
      </c>
      <c r="H1696" s="937">
        <v>0</v>
      </c>
      <c r="I1696" s="936">
        <v>0</v>
      </c>
      <c r="J1696" s="936">
        <v>0</v>
      </c>
      <c r="K1696" s="939">
        <v>1</v>
      </c>
      <c r="L1696" s="939">
        <v>1</v>
      </c>
      <c r="M1696" s="936">
        <v>0</v>
      </c>
      <c r="N1696" s="936">
        <v>0</v>
      </c>
      <c r="O1696" s="936">
        <v>0</v>
      </c>
      <c r="P1696" s="936" t="s">
        <v>364</v>
      </c>
      <c r="Q1696" s="936">
        <v>1</v>
      </c>
      <c r="R1696" s="936">
        <v>1</v>
      </c>
      <c r="S1696" s="936">
        <v>0</v>
      </c>
      <c r="T1696" s="936">
        <v>0</v>
      </c>
    </row>
    <row r="1697" spans="1:20" outlineLevel="5">
      <c r="A1697" s="996" t="s">
        <v>1835</v>
      </c>
      <c r="B1697" s="996" t="s">
        <v>519</v>
      </c>
      <c r="C1697" s="996">
        <v>10</v>
      </c>
      <c r="D1697" s="997">
        <v>46152</v>
      </c>
      <c r="E1697" s="997">
        <v>46163</v>
      </c>
      <c r="F1697" s="997">
        <v>46152</v>
      </c>
      <c r="G1697" s="997">
        <v>46162</v>
      </c>
      <c r="H1697" s="997">
        <v>0</v>
      </c>
      <c r="I1697" s="996">
        <v>0</v>
      </c>
      <c r="J1697" s="996">
        <v>0</v>
      </c>
      <c r="K1697" s="999">
        <v>1</v>
      </c>
      <c r="L1697" s="999">
        <v>1</v>
      </c>
      <c r="M1697" s="996">
        <v>0</v>
      </c>
      <c r="N1697" s="996">
        <v>0</v>
      </c>
      <c r="O1697" s="996">
        <v>0</v>
      </c>
      <c r="P1697" s="996" t="s">
        <v>364</v>
      </c>
      <c r="Q1697" s="996">
        <v>1</v>
      </c>
      <c r="R1697" s="996">
        <v>1</v>
      </c>
      <c r="S1697" s="996">
        <v>0</v>
      </c>
      <c r="T1697" s="996">
        <v>0</v>
      </c>
    </row>
    <row r="1698" spans="1:20" outlineLevel="5">
      <c r="A1698" s="936" t="s">
        <v>1836</v>
      </c>
      <c r="B1698" s="936" t="s">
        <v>521</v>
      </c>
      <c r="C1698" s="936">
        <v>10</v>
      </c>
      <c r="D1698" s="937">
        <v>46152</v>
      </c>
      <c r="E1698" s="937">
        <v>46163</v>
      </c>
      <c r="F1698" s="937">
        <v>46152</v>
      </c>
      <c r="G1698" s="937">
        <v>46162</v>
      </c>
      <c r="H1698" s="937">
        <v>0</v>
      </c>
      <c r="I1698" s="936">
        <v>0</v>
      </c>
      <c r="J1698" s="936">
        <v>0</v>
      </c>
      <c r="K1698" s="939">
        <v>1</v>
      </c>
      <c r="L1698" s="939">
        <v>1</v>
      </c>
      <c r="M1698" s="936">
        <v>0</v>
      </c>
      <c r="N1698" s="936">
        <v>0</v>
      </c>
      <c r="O1698" s="936">
        <v>0</v>
      </c>
      <c r="P1698" s="936" t="s">
        <v>364</v>
      </c>
      <c r="Q1698" s="936">
        <v>1</v>
      </c>
      <c r="R1698" s="936">
        <v>1</v>
      </c>
      <c r="S1698" s="936">
        <v>0</v>
      </c>
      <c r="T1698" s="936">
        <v>0</v>
      </c>
    </row>
    <row r="1699" spans="1:20" outlineLevel="4">
      <c r="A1699" s="981" t="s">
        <v>522</v>
      </c>
      <c r="B1699" s="981"/>
      <c r="C1699" s="981">
        <v>10</v>
      </c>
      <c r="D1699" s="982">
        <v>46152</v>
      </c>
      <c r="E1699" s="982">
        <v>46163</v>
      </c>
      <c r="F1699" s="982">
        <v>46152</v>
      </c>
      <c r="G1699" s="982">
        <v>46162</v>
      </c>
      <c r="H1699" s="982">
        <v>0</v>
      </c>
      <c r="I1699" s="981">
        <v>0</v>
      </c>
      <c r="J1699" s="981">
        <v>0</v>
      </c>
      <c r="K1699" s="984">
        <v>0</v>
      </c>
      <c r="L1699" s="984">
        <v>0</v>
      </c>
      <c r="M1699" s="981">
        <v>0</v>
      </c>
      <c r="N1699" s="981">
        <v>0</v>
      </c>
      <c r="O1699" s="981">
        <v>0</v>
      </c>
      <c r="P1699" s="981"/>
      <c r="Q1699" s="981">
        <v>4</v>
      </c>
      <c r="R1699" s="981">
        <v>4</v>
      </c>
      <c r="S1699" s="981">
        <v>0</v>
      </c>
      <c r="T1699" s="981">
        <v>0</v>
      </c>
    </row>
    <row r="1700" spans="1:20" outlineLevel="5">
      <c r="A1700" s="936" t="s">
        <v>1837</v>
      </c>
      <c r="B1700" s="936" t="s">
        <v>524</v>
      </c>
      <c r="C1700" s="936">
        <v>10</v>
      </c>
      <c r="D1700" s="937">
        <v>46152</v>
      </c>
      <c r="E1700" s="937">
        <v>46163</v>
      </c>
      <c r="F1700" s="937">
        <v>46152</v>
      </c>
      <c r="G1700" s="937">
        <v>46162</v>
      </c>
      <c r="H1700" s="937">
        <v>0</v>
      </c>
      <c r="I1700" s="936">
        <v>0</v>
      </c>
      <c r="J1700" s="936">
        <v>0</v>
      </c>
      <c r="K1700" s="939">
        <v>1</v>
      </c>
      <c r="L1700" s="939">
        <v>1</v>
      </c>
      <c r="M1700" s="936">
        <v>0</v>
      </c>
      <c r="N1700" s="936">
        <v>0</v>
      </c>
      <c r="O1700" s="936">
        <v>0</v>
      </c>
      <c r="P1700" s="936" t="s">
        <v>364</v>
      </c>
      <c r="Q1700" s="936">
        <v>1</v>
      </c>
      <c r="R1700" s="936">
        <v>1</v>
      </c>
      <c r="S1700" s="936">
        <v>0</v>
      </c>
      <c r="T1700" s="936">
        <v>0</v>
      </c>
    </row>
    <row r="1701" spans="1:20" outlineLevel="5">
      <c r="A1701" s="936" t="s">
        <v>1838</v>
      </c>
      <c r="B1701" s="936" t="s">
        <v>526</v>
      </c>
      <c r="C1701" s="936">
        <v>10</v>
      </c>
      <c r="D1701" s="937">
        <v>46152</v>
      </c>
      <c r="E1701" s="937">
        <v>46163</v>
      </c>
      <c r="F1701" s="937">
        <v>46152</v>
      </c>
      <c r="G1701" s="937">
        <v>46162</v>
      </c>
      <c r="H1701" s="937">
        <v>0</v>
      </c>
      <c r="I1701" s="936">
        <v>0</v>
      </c>
      <c r="J1701" s="936">
        <v>0</v>
      </c>
      <c r="K1701" s="939">
        <v>1</v>
      </c>
      <c r="L1701" s="939">
        <v>1</v>
      </c>
      <c r="M1701" s="936">
        <v>0</v>
      </c>
      <c r="N1701" s="936">
        <v>0</v>
      </c>
      <c r="O1701" s="936">
        <v>0</v>
      </c>
      <c r="P1701" s="936" t="s">
        <v>364</v>
      </c>
      <c r="Q1701" s="936">
        <v>1</v>
      </c>
      <c r="R1701" s="936">
        <v>1</v>
      </c>
      <c r="S1701" s="936">
        <v>0</v>
      </c>
      <c r="T1701" s="936">
        <v>0</v>
      </c>
    </row>
    <row r="1702" spans="1:20" outlineLevel="5">
      <c r="A1702" s="996" t="s">
        <v>1839</v>
      </c>
      <c r="B1702" s="996" t="s">
        <v>528</v>
      </c>
      <c r="C1702" s="996">
        <v>10</v>
      </c>
      <c r="D1702" s="997">
        <v>46152</v>
      </c>
      <c r="E1702" s="997">
        <v>46163</v>
      </c>
      <c r="F1702" s="997">
        <v>46152</v>
      </c>
      <c r="G1702" s="997">
        <v>46162</v>
      </c>
      <c r="H1702" s="997">
        <v>0</v>
      </c>
      <c r="I1702" s="996">
        <v>0</v>
      </c>
      <c r="J1702" s="996">
        <v>0</v>
      </c>
      <c r="K1702" s="999">
        <v>1</v>
      </c>
      <c r="L1702" s="999">
        <v>1</v>
      </c>
      <c r="M1702" s="996">
        <v>0</v>
      </c>
      <c r="N1702" s="996">
        <v>0</v>
      </c>
      <c r="O1702" s="996">
        <v>0</v>
      </c>
      <c r="P1702" s="996" t="s">
        <v>364</v>
      </c>
      <c r="Q1702" s="996">
        <v>1</v>
      </c>
      <c r="R1702" s="996">
        <v>1</v>
      </c>
      <c r="S1702" s="996">
        <v>0</v>
      </c>
      <c r="T1702" s="996">
        <v>0</v>
      </c>
    </row>
    <row r="1703" spans="1:20" outlineLevel="5">
      <c r="A1703" s="936" t="s">
        <v>1840</v>
      </c>
      <c r="B1703" s="936" t="s">
        <v>530</v>
      </c>
      <c r="C1703" s="936">
        <v>10</v>
      </c>
      <c r="D1703" s="937">
        <v>46152</v>
      </c>
      <c r="E1703" s="937">
        <v>46163</v>
      </c>
      <c r="F1703" s="937">
        <v>46152</v>
      </c>
      <c r="G1703" s="937">
        <v>46162</v>
      </c>
      <c r="H1703" s="937">
        <v>0</v>
      </c>
      <c r="I1703" s="936">
        <v>0</v>
      </c>
      <c r="J1703" s="936">
        <v>0</v>
      </c>
      <c r="K1703" s="939">
        <v>1</v>
      </c>
      <c r="L1703" s="939">
        <v>1</v>
      </c>
      <c r="M1703" s="936">
        <v>0</v>
      </c>
      <c r="N1703" s="936">
        <v>0</v>
      </c>
      <c r="O1703" s="936">
        <v>0</v>
      </c>
      <c r="P1703" s="936" t="s">
        <v>364</v>
      </c>
      <c r="Q1703" s="936">
        <v>1</v>
      </c>
      <c r="R1703" s="936">
        <v>1</v>
      </c>
      <c r="S1703" s="936">
        <v>0</v>
      </c>
      <c r="T1703" s="936">
        <v>0</v>
      </c>
    </row>
    <row r="1704" spans="1:20" outlineLevel="4">
      <c r="A1704" s="981" t="s">
        <v>531</v>
      </c>
      <c r="B1704" s="981"/>
      <c r="C1704" s="981">
        <v>10</v>
      </c>
      <c r="D1704" s="982">
        <v>46152</v>
      </c>
      <c r="E1704" s="982">
        <v>46163</v>
      </c>
      <c r="F1704" s="982">
        <v>46152</v>
      </c>
      <c r="G1704" s="982">
        <v>46162</v>
      </c>
      <c r="H1704" s="982">
        <v>0</v>
      </c>
      <c r="I1704" s="981">
        <v>0</v>
      </c>
      <c r="J1704" s="981">
        <v>0</v>
      </c>
      <c r="K1704" s="984">
        <v>0</v>
      </c>
      <c r="L1704" s="984">
        <v>0</v>
      </c>
      <c r="M1704" s="981">
        <v>0</v>
      </c>
      <c r="N1704" s="981">
        <v>0</v>
      </c>
      <c r="O1704" s="981">
        <v>0</v>
      </c>
      <c r="P1704" s="981"/>
      <c r="Q1704" s="981">
        <v>3</v>
      </c>
      <c r="R1704" s="981">
        <v>3</v>
      </c>
      <c r="S1704" s="981">
        <v>0</v>
      </c>
      <c r="T1704" s="981">
        <v>0</v>
      </c>
    </row>
    <row r="1705" spans="1:20" outlineLevel="5">
      <c r="A1705" s="936" t="s">
        <v>1843</v>
      </c>
      <c r="B1705" s="936" t="s">
        <v>537</v>
      </c>
      <c r="C1705" s="936">
        <v>10</v>
      </c>
      <c r="D1705" s="937">
        <v>46152</v>
      </c>
      <c r="E1705" s="937">
        <v>46163</v>
      </c>
      <c r="F1705" s="937">
        <v>46152</v>
      </c>
      <c r="G1705" s="937">
        <v>46162</v>
      </c>
      <c r="H1705" s="937">
        <v>0</v>
      </c>
      <c r="I1705" s="936">
        <v>0</v>
      </c>
      <c r="J1705" s="936">
        <v>0</v>
      </c>
      <c r="K1705" s="939">
        <v>1</v>
      </c>
      <c r="L1705" s="939">
        <v>1</v>
      </c>
      <c r="M1705" s="936">
        <v>0</v>
      </c>
      <c r="N1705" s="936">
        <v>0</v>
      </c>
      <c r="O1705" s="936">
        <v>0</v>
      </c>
      <c r="P1705" s="936" t="s">
        <v>364</v>
      </c>
      <c r="Q1705" s="936">
        <v>1</v>
      </c>
      <c r="R1705" s="936">
        <v>1</v>
      </c>
      <c r="S1705" s="936">
        <v>0</v>
      </c>
      <c r="T1705" s="936">
        <v>0</v>
      </c>
    </row>
    <row r="1706" spans="1:20" outlineLevel="5">
      <c r="A1706" s="996" t="s">
        <v>1841</v>
      </c>
      <c r="B1706" s="996" t="s">
        <v>533</v>
      </c>
      <c r="C1706" s="996">
        <v>10</v>
      </c>
      <c r="D1706" s="997">
        <v>46152</v>
      </c>
      <c r="E1706" s="997">
        <v>46163</v>
      </c>
      <c r="F1706" s="997">
        <v>46152</v>
      </c>
      <c r="G1706" s="997">
        <v>46162</v>
      </c>
      <c r="H1706" s="997">
        <v>0</v>
      </c>
      <c r="I1706" s="996">
        <v>0</v>
      </c>
      <c r="J1706" s="996">
        <v>0</v>
      </c>
      <c r="K1706" s="999">
        <v>1</v>
      </c>
      <c r="L1706" s="999">
        <v>1</v>
      </c>
      <c r="M1706" s="996">
        <v>0</v>
      </c>
      <c r="N1706" s="996">
        <v>0</v>
      </c>
      <c r="O1706" s="996">
        <v>0</v>
      </c>
      <c r="P1706" s="996" t="s">
        <v>364</v>
      </c>
      <c r="Q1706" s="996">
        <v>1</v>
      </c>
      <c r="R1706" s="996">
        <v>1</v>
      </c>
      <c r="S1706" s="996">
        <v>0</v>
      </c>
      <c r="T1706" s="996">
        <v>0</v>
      </c>
    </row>
    <row r="1707" spans="1:20" outlineLevel="5">
      <c r="A1707" s="936" t="s">
        <v>1842</v>
      </c>
      <c r="B1707" s="936" t="s">
        <v>535</v>
      </c>
      <c r="C1707" s="936">
        <v>10</v>
      </c>
      <c r="D1707" s="937">
        <v>46152</v>
      </c>
      <c r="E1707" s="937">
        <v>46163</v>
      </c>
      <c r="F1707" s="937">
        <v>46152</v>
      </c>
      <c r="G1707" s="937">
        <v>46162</v>
      </c>
      <c r="H1707" s="937">
        <v>0</v>
      </c>
      <c r="I1707" s="936">
        <v>0</v>
      </c>
      <c r="J1707" s="936">
        <v>0</v>
      </c>
      <c r="K1707" s="939">
        <v>1</v>
      </c>
      <c r="L1707" s="939">
        <v>1</v>
      </c>
      <c r="M1707" s="936">
        <v>0</v>
      </c>
      <c r="N1707" s="936">
        <v>0</v>
      </c>
      <c r="O1707" s="936">
        <v>0</v>
      </c>
      <c r="P1707" s="936" t="s">
        <v>364</v>
      </c>
      <c r="Q1707" s="936">
        <v>1</v>
      </c>
      <c r="R1707" s="936">
        <v>1</v>
      </c>
      <c r="S1707" s="936">
        <v>0</v>
      </c>
      <c r="T1707" s="936">
        <v>0</v>
      </c>
    </row>
    <row r="1708" spans="1:20" outlineLevel="4">
      <c r="A1708" s="981" t="s">
        <v>420</v>
      </c>
      <c r="B1708" s="981"/>
      <c r="C1708" s="981">
        <v>30</v>
      </c>
      <c r="D1708" s="982">
        <v>46198</v>
      </c>
      <c r="E1708" s="982">
        <v>46232</v>
      </c>
      <c r="F1708" s="982">
        <v>46211</v>
      </c>
      <c r="G1708" s="982">
        <v>46215</v>
      </c>
      <c r="H1708" s="982">
        <v>0</v>
      </c>
      <c r="I1708" s="981">
        <v>0</v>
      </c>
      <c r="J1708" s="981">
        <v>0</v>
      </c>
      <c r="K1708" s="985">
        <v>0</v>
      </c>
      <c r="L1708" s="984">
        <v>0</v>
      </c>
      <c r="M1708" s="981">
        <v>0</v>
      </c>
      <c r="N1708" s="981">
        <v>0</v>
      </c>
      <c r="O1708" s="981">
        <v>0</v>
      </c>
      <c r="P1708" s="981"/>
      <c r="Q1708" s="981">
        <v>3</v>
      </c>
      <c r="R1708" s="981">
        <v>3</v>
      </c>
      <c r="S1708" s="981">
        <v>0</v>
      </c>
      <c r="T1708" s="981">
        <v>0</v>
      </c>
    </row>
    <row r="1709" spans="1:20" outlineLevel="5">
      <c r="A1709" s="936" t="s">
        <v>1845</v>
      </c>
      <c r="B1709" s="936" t="s">
        <v>541</v>
      </c>
      <c r="C1709" s="936">
        <v>15</v>
      </c>
      <c r="D1709" s="937">
        <v>46198</v>
      </c>
      <c r="E1709" s="937">
        <v>46215</v>
      </c>
      <c r="F1709" s="937">
        <v>46211</v>
      </c>
      <c r="G1709" s="937">
        <v>46215</v>
      </c>
      <c r="H1709" s="937">
        <v>0</v>
      </c>
      <c r="I1709" s="936">
        <v>0</v>
      </c>
      <c r="J1709" s="936">
        <v>0</v>
      </c>
      <c r="K1709" s="939">
        <v>1</v>
      </c>
      <c r="L1709" s="939">
        <v>1</v>
      </c>
      <c r="M1709" s="936">
        <v>0</v>
      </c>
      <c r="N1709" s="936">
        <v>0</v>
      </c>
      <c r="O1709" s="936">
        <v>0</v>
      </c>
      <c r="P1709" s="936" t="s">
        <v>364</v>
      </c>
      <c r="Q1709" s="936">
        <v>1</v>
      </c>
      <c r="R1709" s="936">
        <v>1</v>
      </c>
      <c r="S1709" s="936">
        <v>0</v>
      </c>
      <c r="T1709" s="936">
        <v>0</v>
      </c>
    </row>
    <row r="1710" spans="1:20" outlineLevel="5">
      <c r="A1710" s="1000" t="s">
        <v>1844</v>
      </c>
      <c r="B1710" s="1000" t="s">
        <v>539</v>
      </c>
      <c r="C1710" s="1000">
        <v>15</v>
      </c>
      <c r="D1710" s="1001">
        <v>46216</v>
      </c>
      <c r="E1710" s="1001">
        <v>46232</v>
      </c>
      <c r="F1710" s="1001">
        <v>46211</v>
      </c>
      <c r="G1710" s="1001">
        <v>46215</v>
      </c>
      <c r="H1710" s="1001">
        <v>0</v>
      </c>
      <c r="I1710" s="1000">
        <v>0</v>
      </c>
      <c r="J1710" s="1001">
        <v>0</v>
      </c>
      <c r="K1710" s="1004">
        <v>1</v>
      </c>
      <c r="L1710" s="1004">
        <v>1</v>
      </c>
      <c r="M1710" s="1000">
        <v>0</v>
      </c>
      <c r="N1710" s="1000">
        <v>0</v>
      </c>
      <c r="O1710" s="1000">
        <v>0</v>
      </c>
      <c r="P1710" s="1000" t="s">
        <v>364</v>
      </c>
      <c r="Q1710" s="1000">
        <v>1</v>
      </c>
      <c r="R1710" s="1000">
        <v>1</v>
      </c>
      <c r="S1710" s="1000">
        <v>0</v>
      </c>
      <c r="T1710" s="1000">
        <v>0</v>
      </c>
    </row>
    <row r="1711" spans="1:20" outlineLevel="5">
      <c r="A1711" s="1000" t="s">
        <v>1846</v>
      </c>
      <c r="B1711" s="1000" t="s">
        <v>543</v>
      </c>
      <c r="C1711" s="1000">
        <v>15</v>
      </c>
      <c r="D1711" s="1001">
        <v>46216</v>
      </c>
      <c r="E1711" s="1001">
        <v>46232</v>
      </c>
      <c r="F1711" s="1001">
        <v>46211</v>
      </c>
      <c r="G1711" s="1001">
        <v>46215</v>
      </c>
      <c r="H1711" s="1001">
        <v>0</v>
      </c>
      <c r="I1711" s="1000">
        <v>0</v>
      </c>
      <c r="J1711" s="1000">
        <v>0</v>
      </c>
      <c r="K1711" s="1004">
        <v>1</v>
      </c>
      <c r="L1711" s="1004">
        <v>1</v>
      </c>
      <c r="M1711" s="1000">
        <v>0</v>
      </c>
      <c r="N1711" s="1000">
        <v>0</v>
      </c>
      <c r="O1711" s="1000">
        <v>0</v>
      </c>
      <c r="P1711" s="1000" t="s">
        <v>364</v>
      </c>
      <c r="Q1711" s="1000">
        <v>1</v>
      </c>
      <c r="R1711" s="1000">
        <v>1</v>
      </c>
      <c r="S1711" s="1000">
        <v>0</v>
      </c>
      <c r="T1711" s="1000">
        <v>0</v>
      </c>
    </row>
    <row r="1712" spans="1:20" outlineLevel="2">
      <c r="A1712" s="959" t="s">
        <v>544</v>
      </c>
      <c r="B1712" s="959"/>
      <c r="C1712" s="959">
        <v>141</v>
      </c>
      <c r="D1712" s="960">
        <v>46072</v>
      </c>
      <c r="E1712" s="960">
        <v>46246</v>
      </c>
      <c r="F1712" s="960">
        <v>46072</v>
      </c>
      <c r="G1712" s="960">
        <v>46267</v>
      </c>
      <c r="H1712" s="960">
        <v>0</v>
      </c>
      <c r="I1712" s="959">
        <v>0</v>
      </c>
      <c r="J1712" s="959">
        <v>0</v>
      </c>
      <c r="K1712" s="963">
        <v>0</v>
      </c>
      <c r="L1712" s="963">
        <v>0</v>
      </c>
      <c r="M1712" s="959">
        <v>0</v>
      </c>
      <c r="N1712" s="959">
        <v>0</v>
      </c>
      <c r="O1712" s="959">
        <v>0</v>
      </c>
      <c r="P1712" s="959"/>
      <c r="Q1712" s="959">
        <v>62</v>
      </c>
      <c r="R1712" s="959">
        <v>62</v>
      </c>
      <c r="S1712" s="959">
        <v>0</v>
      </c>
      <c r="T1712" s="959">
        <v>0</v>
      </c>
    </row>
    <row r="1713" spans="1:20" outlineLevel="3">
      <c r="A1713" s="967" t="s">
        <v>411</v>
      </c>
      <c r="B1713" s="967"/>
      <c r="C1713" s="967">
        <v>124</v>
      </c>
      <c r="D1713" s="968">
        <v>46072</v>
      </c>
      <c r="E1713" s="968">
        <v>46226</v>
      </c>
      <c r="F1713" s="968">
        <v>46072</v>
      </c>
      <c r="G1713" s="968">
        <v>46214</v>
      </c>
      <c r="H1713" s="968">
        <v>0</v>
      </c>
      <c r="I1713" s="967">
        <v>0</v>
      </c>
      <c r="J1713" s="967">
        <v>0</v>
      </c>
      <c r="K1713" s="971">
        <v>0</v>
      </c>
      <c r="L1713" s="971">
        <v>0</v>
      </c>
      <c r="M1713" s="967">
        <v>0</v>
      </c>
      <c r="N1713" s="967">
        <v>0</v>
      </c>
      <c r="O1713" s="967">
        <v>0</v>
      </c>
      <c r="P1713" s="967"/>
      <c r="Q1713" s="967">
        <v>12</v>
      </c>
      <c r="R1713" s="967">
        <v>12</v>
      </c>
      <c r="S1713" s="967">
        <v>0</v>
      </c>
      <c r="T1713" s="967">
        <v>0</v>
      </c>
    </row>
    <row r="1714" spans="1:20" outlineLevel="4">
      <c r="A1714" s="981" t="s">
        <v>412</v>
      </c>
      <c r="B1714" s="981"/>
      <c r="C1714" s="981">
        <v>61</v>
      </c>
      <c r="D1714" s="982">
        <v>46072</v>
      </c>
      <c r="E1714" s="982">
        <v>46149</v>
      </c>
      <c r="F1714" s="982">
        <v>46072</v>
      </c>
      <c r="G1714" s="982">
        <v>46148</v>
      </c>
      <c r="H1714" s="982">
        <v>0</v>
      </c>
      <c r="I1714" s="981">
        <v>0</v>
      </c>
      <c r="J1714" s="981">
        <v>0</v>
      </c>
      <c r="K1714" s="984">
        <v>0</v>
      </c>
      <c r="L1714" s="984">
        <v>0</v>
      </c>
      <c r="M1714" s="981">
        <v>0</v>
      </c>
      <c r="N1714" s="981">
        <v>0</v>
      </c>
      <c r="O1714" s="981">
        <v>0</v>
      </c>
      <c r="P1714" s="981"/>
      <c r="Q1714" s="981">
        <v>2</v>
      </c>
      <c r="R1714" s="981">
        <v>2</v>
      </c>
      <c r="S1714" s="981">
        <v>0</v>
      </c>
      <c r="T1714" s="981">
        <v>0</v>
      </c>
    </row>
    <row r="1715" spans="1:20" outlineLevel="5">
      <c r="A1715" s="1006" t="s">
        <v>1847</v>
      </c>
      <c r="B1715" s="1006" t="s">
        <v>414</v>
      </c>
      <c r="C1715" s="1006">
        <v>61</v>
      </c>
      <c r="D1715" s="1007">
        <v>46072</v>
      </c>
      <c r="E1715" s="1007">
        <v>46149</v>
      </c>
      <c r="F1715" s="1007">
        <v>46072</v>
      </c>
      <c r="G1715" s="1007">
        <v>46148</v>
      </c>
      <c r="H1715" s="1007">
        <v>0</v>
      </c>
      <c r="I1715" s="1006">
        <v>0</v>
      </c>
      <c r="J1715" s="1006">
        <v>0</v>
      </c>
      <c r="K1715" s="1009">
        <v>1</v>
      </c>
      <c r="L1715" s="1009">
        <v>1</v>
      </c>
      <c r="M1715" s="1006">
        <v>0</v>
      </c>
      <c r="N1715" s="1006">
        <v>0</v>
      </c>
      <c r="O1715" s="1006">
        <v>0</v>
      </c>
      <c r="P1715" s="1006" t="s">
        <v>364</v>
      </c>
      <c r="Q1715" s="1006">
        <v>1</v>
      </c>
      <c r="R1715" s="1006">
        <v>1</v>
      </c>
      <c r="S1715" s="1006">
        <v>0</v>
      </c>
      <c r="T1715" s="1006">
        <v>0</v>
      </c>
    </row>
    <row r="1716" spans="1:20" outlineLevel="5">
      <c r="A1716" s="936" t="s">
        <v>1848</v>
      </c>
      <c r="B1716" s="936" t="s">
        <v>416</v>
      </c>
      <c r="C1716" s="936">
        <v>58</v>
      </c>
      <c r="D1716" s="937">
        <v>46077</v>
      </c>
      <c r="E1716" s="937">
        <v>46149</v>
      </c>
      <c r="F1716" s="937">
        <v>46077</v>
      </c>
      <c r="G1716" s="937">
        <v>46148</v>
      </c>
      <c r="H1716" s="937">
        <v>0</v>
      </c>
      <c r="I1716" s="936">
        <v>0</v>
      </c>
      <c r="J1716" s="936">
        <v>0</v>
      </c>
      <c r="K1716" s="939">
        <v>1</v>
      </c>
      <c r="L1716" s="939">
        <v>1</v>
      </c>
      <c r="M1716" s="936">
        <v>0</v>
      </c>
      <c r="N1716" s="936">
        <v>0</v>
      </c>
      <c r="O1716" s="936">
        <v>0</v>
      </c>
      <c r="P1716" s="936" t="s">
        <v>364</v>
      </c>
      <c r="Q1716" s="936">
        <v>1</v>
      </c>
      <c r="R1716" s="936">
        <v>1</v>
      </c>
      <c r="S1716" s="936">
        <v>0</v>
      </c>
      <c r="T1716" s="936">
        <v>0</v>
      </c>
    </row>
    <row r="1717" spans="1:20" outlineLevel="4">
      <c r="A1717" s="981" t="s">
        <v>417</v>
      </c>
      <c r="B1717" s="981"/>
      <c r="C1717" s="981">
        <v>61</v>
      </c>
      <c r="D1717" s="982">
        <v>46072</v>
      </c>
      <c r="E1717" s="982">
        <v>46149</v>
      </c>
      <c r="F1717" s="982">
        <v>46072</v>
      </c>
      <c r="G1717" s="982">
        <v>46148</v>
      </c>
      <c r="H1717" s="982">
        <v>0</v>
      </c>
      <c r="I1717" s="981">
        <v>0</v>
      </c>
      <c r="J1717" s="981">
        <v>0</v>
      </c>
      <c r="K1717" s="984">
        <v>0</v>
      </c>
      <c r="L1717" s="984">
        <v>0</v>
      </c>
      <c r="M1717" s="981">
        <v>0</v>
      </c>
      <c r="N1717" s="981">
        <v>0</v>
      </c>
      <c r="O1717" s="981">
        <v>0</v>
      </c>
      <c r="P1717" s="981"/>
      <c r="Q1717" s="981">
        <v>2</v>
      </c>
      <c r="R1717" s="981">
        <v>2</v>
      </c>
      <c r="S1717" s="981">
        <v>0</v>
      </c>
      <c r="T1717" s="981">
        <v>0</v>
      </c>
    </row>
    <row r="1718" spans="1:20" outlineLevel="5">
      <c r="A1718" s="1006" t="s">
        <v>1849</v>
      </c>
      <c r="B1718" s="1006" t="s">
        <v>414</v>
      </c>
      <c r="C1718" s="1006">
        <v>61</v>
      </c>
      <c r="D1718" s="1007">
        <v>46072</v>
      </c>
      <c r="E1718" s="1007">
        <v>46149</v>
      </c>
      <c r="F1718" s="1007">
        <v>46072</v>
      </c>
      <c r="G1718" s="1007">
        <v>46148</v>
      </c>
      <c r="H1718" s="1007">
        <v>0</v>
      </c>
      <c r="I1718" s="1006">
        <v>0</v>
      </c>
      <c r="J1718" s="1006">
        <v>0</v>
      </c>
      <c r="K1718" s="1009">
        <v>1</v>
      </c>
      <c r="L1718" s="1009">
        <v>1</v>
      </c>
      <c r="M1718" s="1006">
        <v>0</v>
      </c>
      <c r="N1718" s="1006">
        <v>0</v>
      </c>
      <c r="O1718" s="1006">
        <v>0</v>
      </c>
      <c r="P1718" s="1006" t="s">
        <v>364</v>
      </c>
      <c r="Q1718" s="1006">
        <v>1</v>
      </c>
      <c r="R1718" s="1006">
        <v>1</v>
      </c>
      <c r="S1718" s="1006">
        <v>0</v>
      </c>
      <c r="T1718" s="1006">
        <v>0</v>
      </c>
    </row>
    <row r="1719" spans="1:20" outlineLevel="5">
      <c r="A1719" s="936" t="s">
        <v>1850</v>
      </c>
      <c r="B1719" s="936" t="s">
        <v>416</v>
      </c>
      <c r="C1719" s="936">
        <v>58</v>
      </c>
      <c r="D1719" s="937">
        <v>46077</v>
      </c>
      <c r="E1719" s="937">
        <v>46149</v>
      </c>
      <c r="F1719" s="937">
        <v>46077</v>
      </c>
      <c r="G1719" s="937">
        <v>46148</v>
      </c>
      <c r="H1719" s="937">
        <v>0</v>
      </c>
      <c r="I1719" s="936">
        <v>0</v>
      </c>
      <c r="J1719" s="936">
        <v>0</v>
      </c>
      <c r="K1719" s="939">
        <v>1</v>
      </c>
      <c r="L1719" s="939">
        <v>1</v>
      </c>
      <c r="M1719" s="936">
        <v>0</v>
      </c>
      <c r="N1719" s="936">
        <v>0</v>
      </c>
      <c r="O1719" s="936">
        <v>0</v>
      </c>
      <c r="P1719" s="936" t="s">
        <v>364</v>
      </c>
      <c r="Q1719" s="936">
        <v>1</v>
      </c>
      <c r="R1719" s="936">
        <v>1</v>
      </c>
      <c r="S1719" s="936">
        <v>0</v>
      </c>
      <c r="T1719" s="936">
        <v>0</v>
      </c>
    </row>
    <row r="1720" spans="1:20" outlineLevel="4">
      <c r="A1720" s="981" t="s">
        <v>420</v>
      </c>
      <c r="B1720" s="981"/>
      <c r="C1720" s="981">
        <v>15</v>
      </c>
      <c r="D1720" s="982">
        <v>46210</v>
      </c>
      <c r="E1720" s="982">
        <v>46226</v>
      </c>
      <c r="F1720" s="982">
        <v>46208</v>
      </c>
      <c r="G1720" s="982">
        <v>46214</v>
      </c>
      <c r="H1720" s="982">
        <v>0</v>
      </c>
      <c r="I1720" s="981">
        <v>0</v>
      </c>
      <c r="J1720" s="981">
        <v>0</v>
      </c>
      <c r="K1720" s="984">
        <v>0</v>
      </c>
      <c r="L1720" s="984">
        <v>0</v>
      </c>
      <c r="M1720" s="981">
        <v>0</v>
      </c>
      <c r="N1720" s="981">
        <v>0</v>
      </c>
      <c r="O1720" s="981">
        <v>0</v>
      </c>
      <c r="P1720" s="981"/>
      <c r="Q1720" s="981">
        <v>2</v>
      </c>
      <c r="R1720" s="981">
        <v>2</v>
      </c>
      <c r="S1720" s="981">
        <v>0</v>
      </c>
      <c r="T1720" s="981">
        <v>0</v>
      </c>
    </row>
    <row r="1721" spans="1:20" outlineLevel="5">
      <c r="A1721" s="1006" t="s">
        <v>1851</v>
      </c>
      <c r="B1721" s="1006" t="s">
        <v>414</v>
      </c>
      <c r="C1721" s="1006">
        <v>5</v>
      </c>
      <c r="D1721" s="1007">
        <v>46210</v>
      </c>
      <c r="E1721" s="1007">
        <v>46215</v>
      </c>
      <c r="F1721" s="1007">
        <v>46211</v>
      </c>
      <c r="G1721" s="1007">
        <v>46214</v>
      </c>
      <c r="H1721" s="1007">
        <v>0</v>
      </c>
      <c r="I1721" s="1006">
        <v>0</v>
      </c>
      <c r="J1721" s="1006">
        <v>0</v>
      </c>
      <c r="K1721" s="1009">
        <v>1</v>
      </c>
      <c r="L1721" s="1009">
        <v>1</v>
      </c>
      <c r="M1721" s="1006">
        <v>0</v>
      </c>
      <c r="N1721" s="1006">
        <v>0</v>
      </c>
      <c r="O1721" s="1006">
        <v>0</v>
      </c>
      <c r="P1721" s="1006" t="s">
        <v>364</v>
      </c>
      <c r="Q1721" s="1006">
        <v>1</v>
      </c>
      <c r="R1721" s="1006">
        <v>1</v>
      </c>
      <c r="S1721" s="1006">
        <v>0</v>
      </c>
      <c r="T1721" s="1006">
        <v>0</v>
      </c>
    </row>
    <row r="1722" spans="1:20" outlineLevel="5">
      <c r="A1722" s="936" t="s">
        <v>1852</v>
      </c>
      <c r="B1722" s="936" t="s">
        <v>416</v>
      </c>
      <c r="C1722" s="936">
        <v>5</v>
      </c>
      <c r="D1722" s="937">
        <v>46222</v>
      </c>
      <c r="E1722" s="937">
        <v>46226</v>
      </c>
      <c r="F1722" s="937">
        <v>46208</v>
      </c>
      <c r="G1722" s="937">
        <v>46209</v>
      </c>
      <c r="H1722" s="937">
        <v>0</v>
      </c>
      <c r="I1722" s="936">
        <v>0</v>
      </c>
      <c r="J1722" s="936">
        <v>0</v>
      </c>
      <c r="K1722" s="939">
        <v>1</v>
      </c>
      <c r="L1722" s="939">
        <v>1</v>
      </c>
      <c r="M1722" s="936">
        <v>0</v>
      </c>
      <c r="N1722" s="936">
        <v>0</v>
      </c>
      <c r="O1722" s="936">
        <v>0</v>
      </c>
      <c r="P1722" s="936" t="s">
        <v>364</v>
      </c>
      <c r="Q1722" s="936">
        <v>1</v>
      </c>
      <c r="R1722" s="936">
        <v>1</v>
      </c>
      <c r="S1722" s="936">
        <v>0</v>
      </c>
      <c r="T1722" s="936">
        <v>0</v>
      </c>
    </row>
    <row r="1723" spans="1:20" outlineLevel="4">
      <c r="A1723" s="981" t="s">
        <v>423</v>
      </c>
      <c r="B1723" s="981"/>
      <c r="C1723" s="981">
        <v>42</v>
      </c>
      <c r="D1723" s="982">
        <v>46076</v>
      </c>
      <c r="E1723" s="982">
        <v>46130</v>
      </c>
      <c r="F1723" s="982">
        <v>46076</v>
      </c>
      <c r="G1723" s="982">
        <v>46128</v>
      </c>
      <c r="H1723" s="982">
        <v>0</v>
      </c>
      <c r="I1723" s="981">
        <v>0</v>
      </c>
      <c r="J1723" s="981">
        <v>0</v>
      </c>
      <c r="K1723" s="984">
        <v>0</v>
      </c>
      <c r="L1723" s="984">
        <v>0</v>
      </c>
      <c r="M1723" s="981">
        <v>0</v>
      </c>
      <c r="N1723" s="981">
        <v>0</v>
      </c>
      <c r="O1723" s="981">
        <v>0</v>
      </c>
      <c r="P1723" s="981"/>
      <c r="Q1723" s="981">
        <v>2</v>
      </c>
      <c r="R1723" s="981">
        <v>2</v>
      </c>
      <c r="S1723" s="981">
        <v>0</v>
      </c>
      <c r="T1723" s="981">
        <v>0</v>
      </c>
    </row>
    <row r="1724" spans="1:20" outlineLevel="5">
      <c r="A1724" s="1006" t="s">
        <v>1853</v>
      </c>
      <c r="B1724" s="1006" t="s">
        <v>414</v>
      </c>
      <c r="C1724" s="1006">
        <v>42</v>
      </c>
      <c r="D1724" s="1007">
        <v>46076</v>
      </c>
      <c r="E1724" s="1007">
        <v>46130</v>
      </c>
      <c r="F1724" s="1007">
        <v>46076</v>
      </c>
      <c r="G1724" s="1007">
        <v>46128</v>
      </c>
      <c r="H1724" s="1007">
        <v>0</v>
      </c>
      <c r="I1724" s="1006">
        <v>0</v>
      </c>
      <c r="J1724" s="1006">
        <v>0</v>
      </c>
      <c r="K1724" s="1009">
        <v>1</v>
      </c>
      <c r="L1724" s="1009">
        <v>1</v>
      </c>
      <c r="M1724" s="1006">
        <v>0</v>
      </c>
      <c r="N1724" s="1006">
        <v>0</v>
      </c>
      <c r="O1724" s="1006">
        <v>0</v>
      </c>
      <c r="P1724" s="1006" t="s">
        <v>364</v>
      </c>
      <c r="Q1724" s="1006">
        <v>1</v>
      </c>
      <c r="R1724" s="1006">
        <v>1</v>
      </c>
      <c r="S1724" s="1006">
        <v>0</v>
      </c>
      <c r="T1724" s="1006">
        <v>0</v>
      </c>
    </row>
    <row r="1725" spans="1:20" outlineLevel="5">
      <c r="A1725" s="936" t="s">
        <v>1854</v>
      </c>
      <c r="B1725" s="936" t="s">
        <v>416</v>
      </c>
      <c r="C1725" s="936">
        <v>39</v>
      </c>
      <c r="D1725" s="937">
        <v>46079</v>
      </c>
      <c r="E1725" s="937">
        <v>46130</v>
      </c>
      <c r="F1725" s="937">
        <v>46079</v>
      </c>
      <c r="G1725" s="937">
        <v>46128</v>
      </c>
      <c r="H1725" s="937">
        <v>0</v>
      </c>
      <c r="I1725" s="936">
        <v>0</v>
      </c>
      <c r="J1725" s="936">
        <v>0</v>
      </c>
      <c r="K1725" s="939">
        <v>1</v>
      </c>
      <c r="L1725" s="939">
        <v>1</v>
      </c>
      <c r="M1725" s="936">
        <v>0</v>
      </c>
      <c r="N1725" s="936">
        <v>0</v>
      </c>
      <c r="O1725" s="936">
        <v>0</v>
      </c>
      <c r="P1725" s="936" t="s">
        <v>364</v>
      </c>
      <c r="Q1725" s="936">
        <v>1</v>
      </c>
      <c r="R1725" s="936">
        <v>1</v>
      </c>
      <c r="S1725" s="936">
        <v>0</v>
      </c>
      <c r="T1725" s="936">
        <v>0</v>
      </c>
    </row>
    <row r="1726" spans="1:20" outlineLevel="4">
      <c r="A1726" s="981" t="s">
        <v>426</v>
      </c>
      <c r="B1726" s="981"/>
      <c r="C1726" s="981">
        <v>40</v>
      </c>
      <c r="D1726" s="982">
        <v>46078</v>
      </c>
      <c r="E1726" s="982">
        <v>46130</v>
      </c>
      <c r="F1726" s="982">
        <v>46078</v>
      </c>
      <c r="G1726" s="982">
        <v>46128</v>
      </c>
      <c r="H1726" s="982">
        <v>0</v>
      </c>
      <c r="I1726" s="981">
        <v>0</v>
      </c>
      <c r="J1726" s="981">
        <v>0</v>
      </c>
      <c r="K1726" s="984">
        <v>0</v>
      </c>
      <c r="L1726" s="984">
        <v>0</v>
      </c>
      <c r="M1726" s="981">
        <v>0</v>
      </c>
      <c r="N1726" s="981">
        <v>0</v>
      </c>
      <c r="O1726" s="981">
        <v>0</v>
      </c>
      <c r="P1726" s="981"/>
      <c r="Q1726" s="981">
        <v>2</v>
      </c>
      <c r="R1726" s="981">
        <v>2</v>
      </c>
      <c r="S1726" s="981">
        <v>0</v>
      </c>
      <c r="T1726" s="981">
        <v>0</v>
      </c>
    </row>
    <row r="1727" spans="1:20" outlineLevel="5">
      <c r="A1727" s="1006" t="s">
        <v>1856</v>
      </c>
      <c r="B1727" s="1006" t="s">
        <v>414</v>
      </c>
      <c r="C1727" s="1006">
        <v>40</v>
      </c>
      <c r="D1727" s="1007">
        <v>46078</v>
      </c>
      <c r="E1727" s="1007">
        <v>46130</v>
      </c>
      <c r="F1727" s="1007">
        <v>46078</v>
      </c>
      <c r="G1727" s="1007">
        <v>46128</v>
      </c>
      <c r="H1727" s="1007">
        <v>0</v>
      </c>
      <c r="I1727" s="1006">
        <v>0</v>
      </c>
      <c r="J1727" s="1006">
        <v>0</v>
      </c>
      <c r="K1727" s="1009">
        <v>1</v>
      </c>
      <c r="L1727" s="1009">
        <v>1</v>
      </c>
      <c r="M1727" s="1006">
        <v>0</v>
      </c>
      <c r="N1727" s="1006">
        <v>0</v>
      </c>
      <c r="O1727" s="1006">
        <v>0</v>
      </c>
      <c r="P1727" s="1006" t="s">
        <v>364</v>
      </c>
      <c r="Q1727" s="1006">
        <v>1</v>
      </c>
      <c r="R1727" s="1006">
        <v>1</v>
      </c>
      <c r="S1727" s="1006">
        <v>0</v>
      </c>
      <c r="T1727" s="1006">
        <v>0</v>
      </c>
    </row>
    <row r="1728" spans="1:20" outlineLevel="5">
      <c r="A1728" s="936" t="s">
        <v>1855</v>
      </c>
      <c r="B1728" s="936" t="s">
        <v>416</v>
      </c>
      <c r="C1728" s="936">
        <v>37</v>
      </c>
      <c r="D1728" s="937">
        <v>46082</v>
      </c>
      <c r="E1728" s="937">
        <v>46130</v>
      </c>
      <c r="F1728" s="937">
        <v>46082</v>
      </c>
      <c r="G1728" s="937">
        <v>46128</v>
      </c>
      <c r="H1728" s="937">
        <v>0</v>
      </c>
      <c r="I1728" s="936">
        <v>0</v>
      </c>
      <c r="J1728" s="936">
        <v>0</v>
      </c>
      <c r="K1728" s="939">
        <v>1</v>
      </c>
      <c r="L1728" s="939">
        <v>1</v>
      </c>
      <c r="M1728" s="936">
        <v>0</v>
      </c>
      <c r="N1728" s="936">
        <v>0</v>
      </c>
      <c r="O1728" s="936">
        <v>0</v>
      </c>
      <c r="P1728" s="936" t="s">
        <v>364</v>
      </c>
      <c r="Q1728" s="936">
        <v>1</v>
      </c>
      <c r="R1728" s="936">
        <v>1</v>
      </c>
      <c r="S1728" s="936">
        <v>0</v>
      </c>
      <c r="T1728" s="936">
        <v>0</v>
      </c>
    </row>
    <row r="1729" spans="1:20" outlineLevel="4">
      <c r="A1729" s="981" t="s">
        <v>429</v>
      </c>
      <c r="B1729" s="981"/>
      <c r="C1729" s="981">
        <v>54</v>
      </c>
      <c r="D1729" s="982">
        <v>46082</v>
      </c>
      <c r="E1729" s="982">
        <v>46149</v>
      </c>
      <c r="F1729" s="982">
        <v>46082</v>
      </c>
      <c r="G1729" s="982">
        <v>46148</v>
      </c>
      <c r="H1729" s="982">
        <v>0</v>
      </c>
      <c r="I1729" s="981">
        <v>0</v>
      </c>
      <c r="J1729" s="981">
        <v>0</v>
      </c>
      <c r="K1729" s="984">
        <v>0</v>
      </c>
      <c r="L1729" s="984">
        <v>0</v>
      </c>
      <c r="M1729" s="981">
        <v>0</v>
      </c>
      <c r="N1729" s="981">
        <v>0</v>
      </c>
      <c r="O1729" s="981">
        <v>0</v>
      </c>
      <c r="P1729" s="981"/>
      <c r="Q1729" s="981">
        <v>2</v>
      </c>
      <c r="R1729" s="981">
        <v>2</v>
      </c>
      <c r="S1729" s="981">
        <v>0</v>
      </c>
      <c r="T1729" s="981">
        <v>0</v>
      </c>
    </row>
    <row r="1730" spans="1:20" outlineLevel="5">
      <c r="A1730" s="936" t="s">
        <v>1857</v>
      </c>
      <c r="B1730" s="936" t="s">
        <v>431</v>
      </c>
      <c r="C1730" s="936">
        <v>54</v>
      </c>
      <c r="D1730" s="937">
        <v>46082</v>
      </c>
      <c r="E1730" s="937">
        <v>46149</v>
      </c>
      <c r="F1730" s="937">
        <v>46082</v>
      </c>
      <c r="G1730" s="937">
        <v>46148</v>
      </c>
      <c r="H1730" s="937">
        <v>0</v>
      </c>
      <c r="I1730" s="936">
        <v>0</v>
      </c>
      <c r="J1730" s="937">
        <v>0</v>
      </c>
      <c r="K1730" s="939">
        <v>1</v>
      </c>
      <c r="L1730" s="939">
        <v>1</v>
      </c>
      <c r="M1730" s="936">
        <v>0</v>
      </c>
      <c r="N1730" s="936">
        <v>0</v>
      </c>
      <c r="O1730" s="936">
        <v>0</v>
      </c>
      <c r="P1730" s="936" t="s">
        <v>364</v>
      </c>
      <c r="Q1730" s="936">
        <v>1</v>
      </c>
      <c r="R1730" s="936">
        <v>1</v>
      </c>
      <c r="S1730" s="936">
        <v>0</v>
      </c>
      <c r="T1730" s="936">
        <v>0</v>
      </c>
    </row>
    <row r="1731" spans="1:20" outlineLevel="5">
      <c r="A1731" s="1000" t="s">
        <v>1858</v>
      </c>
      <c r="B1731" s="1000" t="s">
        <v>433</v>
      </c>
      <c r="C1731" s="1000">
        <v>51</v>
      </c>
      <c r="D1731" s="1001">
        <v>46085</v>
      </c>
      <c r="E1731" s="1001">
        <v>46149</v>
      </c>
      <c r="F1731" s="1001">
        <v>46085</v>
      </c>
      <c r="G1731" s="1001">
        <v>46148</v>
      </c>
      <c r="H1731" s="1001">
        <v>0</v>
      </c>
      <c r="I1731" s="1000">
        <v>0</v>
      </c>
      <c r="J1731" s="1000">
        <v>0</v>
      </c>
      <c r="K1731" s="1004">
        <v>1</v>
      </c>
      <c r="L1731" s="1004">
        <v>1</v>
      </c>
      <c r="M1731" s="1000">
        <v>0</v>
      </c>
      <c r="N1731" s="1000">
        <v>0</v>
      </c>
      <c r="O1731" s="1000">
        <v>0</v>
      </c>
      <c r="P1731" s="1000" t="s">
        <v>364</v>
      </c>
      <c r="Q1731" s="1000">
        <v>1</v>
      </c>
      <c r="R1731" s="1000">
        <v>1</v>
      </c>
      <c r="S1731" s="1000">
        <v>0</v>
      </c>
      <c r="T1731" s="1000">
        <v>0</v>
      </c>
    </row>
    <row r="1732" spans="1:20" outlineLevel="3">
      <c r="A1732" s="967" t="s">
        <v>434</v>
      </c>
      <c r="B1732" s="967"/>
      <c r="C1732" s="967">
        <v>135</v>
      </c>
      <c r="D1732" s="968">
        <v>46081</v>
      </c>
      <c r="E1732" s="968">
        <v>46246</v>
      </c>
      <c r="F1732" s="968">
        <v>46081</v>
      </c>
      <c r="G1732" s="968">
        <v>46267</v>
      </c>
      <c r="H1732" s="968">
        <v>0</v>
      </c>
      <c r="I1732" s="967">
        <v>0</v>
      </c>
      <c r="J1732" s="967">
        <v>0</v>
      </c>
      <c r="K1732" s="971">
        <v>0</v>
      </c>
      <c r="L1732" s="971">
        <v>0</v>
      </c>
      <c r="M1732" s="967">
        <v>0</v>
      </c>
      <c r="N1732" s="967">
        <v>0</v>
      </c>
      <c r="O1732" s="967">
        <v>0</v>
      </c>
      <c r="P1732" s="967"/>
      <c r="Q1732" s="967">
        <v>13</v>
      </c>
      <c r="R1732" s="967">
        <v>13</v>
      </c>
      <c r="S1732" s="967">
        <v>0</v>
      </c>
      <c r="T1732" s="967">
        <v>0</v>
      </c>
    </row>
    <row r="1733" spans="1:20" outlineLevel="4">
      <c r="A1733" s="981" t="s">
        <v>423</v>
      </c>
      <c r="B1733" s="981"/>
      <c r="C1733" s="981">
        <v>38</v>
      </c>
      <c r="D1733" s="982">
        <v>46081</v>
      </c>
      <c r="E1733" s="982">
        <v>46130</v>
      </c>
      <c r="F1733" s="982">
        <v>46081</v>
      </c>
      <c r="G1733" s="982">
        <v>46128</v>
      </c>
      <c r="H1733" s="982">
        <v>0</v>
      </c>
      <c r="I1733" s="981">
        <v>0</v>
      </c>
      <c r="J1733" s="981">
        <v>0</v>
      </c>
      <c r="K1733" s="984">
        <v>0</v>
      </c>
      <c r="L1733" s="984">
        <v>0</v>
      </c>
      <c r="M1733" s="981">
        <v>0</v>
      </c>
      <c r="N1733" s="981">
        <v>0</v>
      </c>
      <c r="O1733" s="981">
        <v>0</v>
      </c>
      <c r="P1733" s="981"/>
      <c r="Q1733" s="981">
        <v>10</v>
      </c>
      <c r="R1733" s="981">
        <v>10</v>
      </c>
      <c r="S1733" s="981">
        <v>0</v>
      </c>
      <c r="T1733" s="981">
        <v>0</v>
      </c>
    </row>
    <row r="1734" spans="1:20" outlineLevel="5">
      <c r="A1734" s="936" t="s">
        <v>1859</v>
      </c>
      <c r="B1734" s="936" t="s">
        <v>436</v>
      </c>
      <c r="C1734" s="936">
        <v>38</v>
      </c>
      <c r="D1734" s="937">
        <v>46081</v>
      </c>
      <c r="E1734" s="937">
        <v>46130</v>
      </c>
      <c r="F1734" s="937">
        <v>46081</v>
      </c>
      <c r="G1734" s="937">
        <v>46128</v>
      </c>
      <c r="H1734" s="937">
        <v>0</v>
      </c>
      <c r="I1734" s="936">
        <v>0</v>
      </c>
      <c r="J1734" s="936">
        <v>0</v>
      </c>
      <c r="K1734" s="939">
        <v>1</v>
      </c>
      <c r="L1734" s="939">
        <v>1</v>
      </c>
      <c r="M1734" s="936">
        <v>0</v>
      </c>
      <c r="N1734" s="936">
        <v>0</v>
      </c>
      <c r="O1734" s="936">
        <v>0</v>
      </c>
      <c r="P1734" s="936" t="s">
        <v>364</v>
      </c>
      <c r="Q1734" s="936">
        <v>1</v>
      </c>
      <c r="R1734" s="936">
        <v>1</v>
      </c>
      <c r="S1734" s="936">
        <v>0</v>
      </c>
      <c r="T1734" s="936">
        <v>0</v>
      </c>
    </row>
    <row r="1735" spans="1:20" outlineLevel="5">
      <c r="A1735" s="936" t="s">
        <v>1861</v>
      </c>
      <c r="B1735" s="936" t="s">
        <v>440</v>
      </c>
      <c r="C1735" s="936">
        <v>35</v>
      </c>
      <c r="D1735" s="937">
        <v>46084</v>
      </c>
      <c r="E1735" s="937">
        <v>46130</v>
      </c>
      <c r="F1735" s="937">
        <v>46084</v>
      </c>
      <c r="G1735" s="937">
        <v>46128</v>
      </c>
      <c r="H1735" s="937">
        <v>0</v>
      </c>
      <c r="I1735" s="936">
        <v>0</v>
      </c>
      <c r="J1735" s="936">
        <v>0</v>
      </c>
      <c r="K1735" s="939">
        <v>1</v>
      </c>
      <c r="L1735" s="939">
        <v>1</v>
      </c>
      <c r="M1735" s="936">
        <v>0</v>
      </c>
      <c r="N1735" s="936">
        <v>0</v>
      </c>
      <c r="O1735" s="936">
        <v>0</v>
      </c>
      <c r="P1735" s="936" t="s">
        <v>364</v>
      </c>
      <c r="Q1735" s="936">
        <v>1</v>
      </c>
      <c r="R1735" s="936">
        <v>1</v>
      </c>
      <c r="S1735" s="936">
        <v>0</v>
      </c>
      <c r="T1735" s="936">
        <v>0</v>
      </c>
    </row>
    <row r="1736" spans="1:20" outlineLevel="5">
      <c r="A1736" s="936" t="s">
        <v>1864</v>
      </c>
      <c r="B1736" s="936" t="s">
        <v>446</v>
      </c>
      <c r="C1736" s="936">
        <v>33</v>
      </c>
      <c r="D1736" s="937">
        <v>46086</v>
      </c>
      <c r="E1736" s="937">
        <v>46130</v>
      </c>
      <c r="F1736" s="937">
        <v>46086</v>
      </c>
      <c r="G1736" s="937">
        <v>46128</v>
      </c>
      <c r="H1736" s="937">
        <v>0</v>
      </c>
      <c r="I1736" s="936">
        <v>0</v>
      </c>
      <c r="J1736" s="936">
        <v>0</v>
      </c>
      <c r="K1736" s="939">
        <v>1</v>
      </c>
      <c r="L1736" s="939">
        <v>1</v>
      </c>
      <c r="M1736" s="936">
        <v>0</v>
      </c>
      <c r="N1736" s="936">
        <v>0</v>
      </c>
      <c r="O1736" s="936">
        <v>0</v>
      </c>
      <c r="P1736" s="936" t="s">
        <v>364</v>
      </c>
      <c r="Q1736" s="936">
        <v>1</v>
      </c>
      <c r="R1736" s="936">
        <v>1</v>
      </c>
      <c r="S1736" s="936">
        <v>0</v>
      </c>
      <c r="T1736" s="936">
        <v>0</v>
      </c>
    </row>
    <row r="1737" spans="1:20" outlineLevel="5">
      <c r="A1737" s="936" t="s">
        <v>1865</v>
      </c>
      <c r="B1737" s="936" t="s">
        <v>448</v>
      </c>
      <c r="C1737" s="936">
        <v>33</v>
      </c>
      <c r="D1737" s="937">
        <v>46086</v>
      </c>
      <c r="E1737" s="937">
        <v>46130</v>
      </c>
      <c r="F1737" s="937">
        <v>46086</v>
      </c>
      <c r="G1737" s="937">
        <v>46128</v>
      </c>
      <c r="H1737" s="937">
        <v>0</v>
      </c>
      <c r="I1737" s="936">
        <v>0</v>
      </c>
      <c r="J1737" s="936">
        <v>0</v>
      </c>
      <c r="K1737" s="939">
        <v>1</v>
      </c>
      <c r="L1737" s="939">
        <v>1</v>
      </c>
      <c r="M1737" s="936">
        <v>0</v>
      </c>
      <c r="N1737" s="936">
        <v>0</v>
      </c>
      <c r="O1737" s="936">
        <v>0</v>
      </c>
      <c r="P1737" s="936" t="s">
        <v>364</v>
      </c>
      <c r="Q1737" s="936">
        <v>1</v>
      </c>
      <c r="R1737" s="936">
        <v>1</v>
      </c>
      <c r="S1737" s="936">
        <v>0</v>
      </c>
      <c r="T1737" s="936">
        <v>0</v>
      </c>
    </row>
    <row r="1738" spans="1:20" outlineLevel="5">
      <c r="A1738" s="936" t="s">
        <v>1866</v>
      </c>
      <c r="B1738" s="936" t="s">
        <v>450</v>
      </c>
      <c r="C1738" s="936">
        <v>33</v>
      </c>
      <c r="D1738" s="937">
        <v>46086</v>
      </c>
      <c r="E1738" s="937">
        <v>46130</v>
      </c>
      <c r="F1738" s="937">
        <v>46086</v>
      </c>
      <c r="G1738" s="937">
        <v>46128</v>
      </c>
      <c r="H1738" s="937">
        <v>0</v>
      </c>
      <c r="I1738" s="936">
        <v>0</v>
      </c>
      <c r="J1738" s="936">
        <v>0</v>
      </c>
      <c r="K1738" s="939">
        <v>1</v>
      </c>
      <c r="L1738" s="939">
        <v>1</v>
      </c>
      <c r="M1738" s="936">
        <v>0</v>
      </c>
      <c r="N1738" s="936">
        <v>0</v>
      </c>
      <c r="O1738" s="936">
        <v>0</v>
      </c>
      <c r="P1738" s="936" t="s">
        <v>364</v>
      </c>
      <c r="Q1738" s="936">
        <v>1</v>
      </c>
      <c r="R1738" s="936">
        <v>1</v>
      </c>
      <c r="S1738" s="936">
        <v>0</v>
      </c>
      <c r="T1738" s="936">
        <v>0</v>
      </c>
    </row>
    <row r="1739" spans="1:20" outlineLevel="5">
      <c r="A1739" s="936" t="s">
        <v>1862</v>
      </c>
      <c r="B1739" s="936" t="s">
        <v>442</v>
      </c>
      <c r="C1739" s="936">
        <v>32</v>
      </c>
      <c r="D1739" s="937">
        <v>46088</v>
      </c>
      <c r="E1739" s="937">
        <v>46130</v>
      </c>
      <c r="F1739" s="937">
        <v>46088</v>
      </c>
      <c r="G1739" s="937">
        <v>46128</v>
      </c>
      <c r="H1739" s="937">
        <v>0</v>
      </c>
      <c r="I1739" s="936">
        <v>0</v>
      </c>
      <c r="J1739" s="936">
        <v>0</v>
      </c>
      <c r="K1739" s="939">
        <v>1</v>
      </c>
      <c r="L1739" s="939">
        <v>1</v>
      </c>
      <c r="M1739" s="936">
        <v>0</v>
      </c>
      <c r="N1739" s="936">
        <v>0</v>
      </c>
      <c r="O1739" s="936">
        <v>0</v>
      </c>
      <c r="P1739" s="936" t="s">
        <v>364</v>
      </c>
      <c r="Q1739" s="936">
        <v>1</v>
      </c>
      <c r="R1739" s="936">
        <v>1</v>
      </c>
      <c r="S1739" s="936">
        <v>0</v>
      </c>
      <c r="T1739" s="936">
        <v>0</v>
      </c>
    </row>
    <row r="1740" spans="1:20" outlineLevel="5">
      <c r="A1740" s="936" t="s">
        <v>1867</v>
      </c>
      <c r="B1740" s="936" t="s">
        <v>452</v>
      </c>
      <c r="C1740" s="936">
        <v>32</v>
      </c>
      <c r="D1740" s="937">
        <v>46088</v>
      </c>
      <c r="E1740" s="937">
        <v>46130</v>
      </c>
      <c r="F1740" s="937">
        <v>46088</v>
      </c>
      <c r="G1740" s="937">
        <v>46128</v>
      </c>
      <c r="H1740" s="937">
        <v>0</v>
      </c>
      <c r="I1740" s="936">
        <v>0</v>
      </c>
      <c r="J1740" s="936">
        <v>0</v>
      </c>
      <c r="K1740" s="939">
        <v>1</v>
      </c>
      <c r="L1740" s="939">
        <v>1</v>
      </c>
      <c r="M1740" s="936">
        <v>0</v>
      </c>
      <c r="N1740" s="936">
        <v>0</v>
      </c>
      <c r="O1740" s="936">
        <v>0</v>
      </c>
      <c r="P1740" s="936" t="s">
        <v>364</v>
      </c>
      <c r="Q1740" s="936">
        <v>1</v>
      </c>
      <c r="R1740" s="936">
        <v>1</v>
      </c>
      <c r="S1740" s="936">
        <v>0</v>
      </c>
      <c r="T1740" s="936">
        <v>0</v>
      </c>
    </row>
    <row r="1741" spans="1:20" outlineLevel="5">
      <c r="A1741" s="936" t="s">
        <v>1868</v>
      </c>
      <c r="B1741" s="936" t="s">
        <v>454</v>
      </c>
      <c r="C1741" s="936">
        <v>31</v>
      </c>
      <c r="D1741" s="937">
        <v>46089</v>
      </c>
      <c r="E1741" s="937">
        <v>46130</v>
      </c>
      <c r="F1741" s="937">
        <v>46089</v>
      </c>
      <c r="G1741" s="937">
        <v>46128</v>
      </c>
      <c r="H1741" s="937">
        <v>0</v>
      </c>
      <c r="I1741" s="936">
        <v>0</v>
      </c>
      <c r="J1741" s="936">
        <v>0</v>
      </c>
      <c r="K1741" s="939">
        <v>1</v>
      </c>
      <c r="L1741" s="939">
        <v>1</v>
      </c>
      <c r="M1741" s="936">
        <v>0</v>
      </c>
      <c r="N1741" s="936">
        <v>0</v>
      </c>
      <c r="O1741" s="936">
        <v>0</v>
      </c>
      <c r="P1741" s="936" t="s">
        <v>364</v>
      </c>
      <c r="Q1741" s="936">
        <v>1</v>
      </c>
      <c r="R1741" s="936">
        <v>1</v>
      </c>
      <c r="S1741" s="936">
        <v>0</v>
      </c>
      <c r="T1741" s="936">
        <v>0</v>
      </c>
    </row>
    <row r="1742" spans="1:20" outlineLevel="5">
      <c r="A1742" s="996" t="s">
        <v>1860</v>
      </c>
      <c r="B1742" s="996" t="s">
        <v>438</v>
      </c>
      <c r="C1742" s="996">
        <v>31</v>
      </c>
      <c r="D1742" s="997">
        <v>46089</v>
      </c>
      <c r="E1742" s="997">
        <v>46130</v>
      </c>
      <c r="F1742" s="997">
        <v>46089</v>
      </c>
      <c r="G1742" s="997">
        <v>46128</v>
      </c>
      <c r="H1742" s="997">
        <v>0</v>
      </c>
      <c r="I1742" s="996">
        <v>0</v>
      </c>
      <c r="J1742" s="997">
        <v>0</v>
      </c>
      <c r="K1742" s="999">
        <v>1</v>
      </c>
      <c r="L1742" s="999">
        <v>1</v>
      </c>
      <c r="M1742" s="996">
        <v>0</v>
      </c>
      <c r="N1742" s="996">
        <v>0</v>
      </c>
      <c r="O1742" s="996">
        <v>0</v>
      </c>
      <c r="P1742" s="996" t="s">
        <v>364</v>
      </c>
      <c r="Q1742" s="996">
        <v>1</v>
      </c>
      <c r="R1742" s="996">
        <v>1</v>
      </c>
      <c r="S1742" s="996">
        <v>0</v>
      </c>
      <c r="T1742" s="996">
        <v>0</v>
      </c>
    </row>
    <row r="1743" spans="1:20" outlineLevel="5">
      <c r="A1743" s="936" t="s">
        <v>1863</v>
      </c>
      <c r="B1743" s="936" t="s">
        <v>444</v>
      </c>
      <c r="C1743" s="936">
        <v>29</v>
      </c>
      <c r="D1743" s="937">
        <v>46091</v>
      </c>
      <c r="E1743" s="937">
        <v>46130</v>
      </c>
      <c r="F1743" s="937">
        <v>46091</v>
      </c>
      <c r="G1743" s="937">
        <v>46128</v>
      </c>
      <c r="H1743" s="937">
        <v>0</v>
      </c>
      <c r="I1743" s="936">
        <v>0</v>
      </c>
      <c r="J1743" s="937">
        <v>0</v>
      </c>
      <c r="K1743" s="939">
        <v>1</v>
      </c>
      <c r="L1743" s="939">
        <v>1</v>
      </c>
      <c r="M1743" s="936">
        <v>0</v>
      </c>
      <c r="N1743" s="936">
        <v>0</v>
      </c>
      <c r="O1743" s="936">
        <v>0</v>
      </c>
      <c r="P1743" s="936" t="s">
        <v>364</v>
      </c>
      <c r="Q1743" s="936">
        <v>1</v>
      </c>
      <c r="R1743" s="936">
        <v>1</v>
      </c>
      <c r="S1743" s="936">
        <v>0</v>
      </c>
      <c r="T1743" s="936">
        <v>0</v>
      </c>
    </row>
    <row r="1744" spans="1:20" outlineLevel="4">
      <c r="A1744" s="981" t="s">
        <v>420</v>
      </c>
      <c r="B1744" s="981"/>
      <c r="C1744" s="981">
        <v>7</v>
      </c>
      <c r="D1744" s="982">
        <v>46239</v>
      </c>
      <c r="E1744" s="982">
        <v>46246</v>
      </c>
      <c r="F1744" s="982">
        <v>46240</v>
      </c>
      <c r="G1744" s="982">
        <v>46267</v>
      </c>
      <c r="H1744" s="982">
        <v>0</v>
      </c>
      <c r="I1744" s="981">
        <v>0</v>
      </c>
      <c r="J1744" s="982">
        <v>0</v>
      </c>
      <c r="K1744" s="984">
        <v>0</v>
      </c>
      <c r="L1744" s="984">
        <v>0</v>
      </c>
      <c r="M1744" s="981">
        <v>0</v>
      </c>
      <c r="N1744" s="981">
        <v>0</v>
      </c>
      <c r="O1744" s="981">
        <v>0</v>
      </c>
      <c r="P1744" s="981"/>
      <c r="Q1744" s="981">
        <v>3</v>
      </c>
      <c r="R1744" s="981">
        <v>3</v>
      </c>
      <c r="S1744" s="981">
        <v>0</v>
      </c>
      <c r="T1744" s="981">
        <v>0</v>
      </c>
    </row>
    <row r="1745" spans="1:20" outlineLevel="5">
      <c r="A1745" s="936" t="s">
        <v>1869</v>
      </c>
      <c r="B1745" s="936" t="s">
        <v>456</v>
      </c>
      <c r="C1745" s="936">
        <v>7</v>
      </c>
      <c r="D1745" s="937">
        <v>46239</v>
      </c>
      <c r="E1745" s="937">
        <v>46246</v>
      </c>
      <c r="F1745" s="937">
        <v>46240</v>
      </c>
      <c r="G1745" s="937">
        <v>46267</v>
      </c>
      <c r="H1745" s="937">
        <v>0</v>
      </c>
      <c r="I1745" s="936">
        <v>0</v>
      </c>
      <c r="J1745" s="937">
        <v>0</v>
      </c>
      <c r="K1745" s="939">
        <v>1</v>
      </c>
      <c r="L1745" s="939">
        <v>1</v>
      </c>
      <c r="M1745" s="936">
        <v>0</v>
      </c>
      <c r="N1745" s="936">
        <v>0</v>
      </c>
      <c r="O1745" s="936">
        <v>0</v>
      </c>
      <c r="P1745" s="936" t="s">
        <v>364</v>
      </c>
      <c r="Q1745" s="936">
        <v>1</v>
      </c>
      <c r="R1745" s="936">
        <v>1</v>
      </c>
      <c r="S1745" s="936">
        <v>0</v>
      </c>
      <c r="T1745" s="936">
        <v>0</v>
      </c>
    </row>
    <row r="1746" spans="1:20" outlineLevel="5">
      <c r="A1746" s="996" t="s">
        <v>1870</v>
      </c>
      <c r="B1746" s="996" t="s">
        <v>458</v>
      </c>
      <c r="C1746" s="996">
        <v>7</v>
      </c>
      <c r="D1746" s="997">
        <v>46239</v>
      </c>
      <c r="E1746" s="997">
        <v>46246</v>
      </c>
      <c r="F1746" s="997">
        <v>46240</v>
      </c>
      <c r="G1746" s="997">
        <v>46267</v>
      </c>
      <c r="H1746" s="997">
        <v>0</v>
      </c>
      <c r="I1746" s="996">
        <v>0</v>
      </c>
      <c r="J1746" s="996">
        <v>0</v>
      </c>
      <c r="K1746" s="999">
        <v>1</v>
      </c>
      <c r="L1746" s="999">
        <v>1</v>
      </c>
      <c r="M1746" s="996">
        <v>0</v>
      </c>
      <c r="N1746" s="996">
        <v>0</v>
      </c>
      <c r="O1746" s="996">
        <v>0</v>
      </c>
      <c r="P1746" s="996" t="s">
        <v>364</v>
      </c>
      <c r="Q1746" s="996">
        <v>1</v>
      </c>
      <c r="R1746" s="996">
        <v>1</v>
      </c>
      <c r="S1746" s="996">
        <v>0</v>
      </c>
      <c r="T1746" s="996">
        <v>0</v>
      </c>
    </row>
    <row r="1747" spans="1:20" outlineLevel="5">
      <c r="A1747" s="936" t="s">
        <v>1871</v>
      </c>
      <c r="B1747" s="936" t="s">
        <v>460</v>
      </c>
      <c r="C1747" s="936">
        <v>7</v>
      </c>
      <c r="D1747" s="937">
        <v>46239</v>
      </c>
      <c r="E1747" s="937">
        <v>46246</v>
      </c>
      <c r="F1747" s="937">
        <v>46240</v>
      </c>
      <c r="G1747" s="937">
        <v>46267</v>
      </c>
      <c r="H1747" s="937">
        <v>0</v>
      </c>
      <c r="I1747" s="936">
        <v>0</v>
      </c>
      <c r="J1747" s="936">
        <v>0</v>
      </c>
      <c r="K1747" s="939">
        <v>1</v>
      </c>
      <c r="L1747" s="939">
        <v>1</v>
      </c>
      <c r="M1747" s="936">
        <v>0</v>
      </c>
      <c r="N1747" s="936">
        <v>0</v>
      </c>
      <c r="O1747" s="936">
        <v>0</v>
      </c>
      <c r="P1747" s="936" t="s">
        <v>364</v>
      </c>
      <c r="Q1747" s="936">
        <v>1</v>
      </c>
      <c r="R1747" s="936">
        <v>1</v>
      </c>
      <c r="S1747" s="936">
        <v>0</v>
      </c>
      <c r="T1747" s="936">
        <v>0</v>
      </c>
    </row>
    <row r="1748" spans="1:20" outlineLevel="3">
      <c r="A1748" s="972" t="s">
        <v>461</v>
      </c>
      <c r="B1748" s="972"/>
      <c r="C1748" s="972">
        <v>39</v>
      </c>
      <c r="D1748" s="973">
        <v>46079</v>
      </c>
      <c r="E1748" s="973">
        <v>46130</v>
      </c>
      <c r="F1748" s="973">
        <v>46079</v>
      </c>
      <c r="G1748" s="973">
        <v>46128</v>
      </c>
      <c r="H1748" s="973">
        <v>0</v>
      </c>
      <c r="I1748" s="972">
        <v>0</v>
      </c>
      <c r="J1748" s="972">
        <v>0</v>
      </c>
      <c r="K1748" s="975">
        <v>0</v>
      </c>
      <c r="L1748" s="975">
        <v>0</v>
      </c>
      <c r="M1748" s="972">
        <v>0</v>
      </c>
      <c r="N1748" s="972">
        <v>0</v>
      </c>
      <c r="O1748" s="972">
        <v>0</v>
      </c>
      <c r="P1748" s="972"/>
      <c r="Q1748" s="972">
        <v>13</v>
      </c>
      <c r="R1748" s="972">
        <v>13</v>
      </c>
      <c r="S1748" s="972">
        <v>0</v>
      </c>
      <c r="T1748" s="972">
        <v>0</v>
      </c>
    </row>
    <row r="1749" spans="1:20" outlineLevel="4">
      <c r="A1749" s="936" t="s">
        <v>1880</v>
      </c>
      <c r="B1749" s="936" t="s">
        <v>479</v>
      </c>
      <c r="C1749" s="936">
        <v>39</v>
      </c>
      <c r="D1749" s="937">
        <v>46079</v>
      </c>
      <c r="E1749" s="937">
        <v>46130</v>
      </c>
      <c r="F1749" s="937">
        <v>46079</v>
      </c>
      <c r="G1749" s="937">
        <v>46128</v>
      </c>
      <c r="H1749" s="937">
        <v>0</v>
      </c>
      <c r="I1749" s="936">
        <v>0</v>
      </c>
      <c r="J1749" s="936">
        <v>0</v>
      </c>
      <c r="K1749" s="939">
        <v>1</v>
      </c>
      <c r="L1749" s="939">
        <v>1</v>
      </c>
      <c r="M1749" s="936">
        <v>0</v>
      </c>
      <c r="N1749" s="936">
        <v>0</v>
      </c>
      <c r="O1749" s="936">
        <v>0</v>
      </c>
      <c r="P1749" s="936" t="s">
        <v>364</v>
      </c>
      <c r="Q1749" s="936">
        <v>1</v>
      </c>
      <c r="R1749" s="936">
        <v>1</v>
      </c>
      <c r="S1749" s="936">
        <v>0</v>
      </c>
      <c r="T1749" s="936">
        <v>0</v>
      </c>
    </row>
    <row r="1750" spans="1:20" outlineLevel="4">
      <c r="A1750" s="936" t="s">
        <v>1881</v>
      </c>
      <c r="B1750" s="936" t="s">
        <v>481</v>
      </c>
      <c r="C1750" s="936">
        <v>39</v>
      </c>
      <c r="D1750" s="937">
        <v>46079</v>
      </c>
      <c r="E1750" s="937">
        <v>46130</v>
      </c>
      <c r="F1750" s="937">
        <v>46079</v>
      </c>
      <c r="G1750" s="937">
        <v>46128</v>
      </c>
      <c r="H1750" s="937">
        <v>0</v>
      </c>
      <c r="I1750" s="936">
        <v>0</v>
      </c>
      <c r="J1750" s="936">
        <v>0</v>
      </c>
      <c r="K1750" s="939">
        <v>1</v>
      </c>
      <c r="L1750" s="939">
        <v>1</v>
      </c>
      <c r="M1750" s="936">
        <v>0</v>
      </c>
      <c r="N1750" s="936">
        <v>0</v>
      </c>
      <c r="O1750" s="936">
        <v>0</v>
      </c>
      <c r="P1750" s="936" t="s">
        <v>364</v>
      </c>
      <c r="Q1750" s="936">
        <v>1</v>
      </c>
      <c r="R1750" s="936">
        <v>1</v>
      </c>
      <c r="S1750" s="936">
        <v>0</v>
      </c>
      <c r="T1750" s="936">
        <v>0</v>
      </c>
    </row>
    <row r="1751" spans="1:20" outlineLevel="4">
      <c r="A1751" s="936" t="s">
        <v>1883</v>
      </c>
      <c r="B1751" s="936" t="s">
        <v>485</v>
      </c>
      <c r="C1751" s="936">
        <v>39</v>
      </c>
      <c r="D1751" s="937">
        <v>46079</v>
      </c>
      <c r="E1751" s="937">
        <v>46130</v>
      </c>
      <c r="F1751" s="937">
        <v>46079</v>
      </c>
      <c r="G1751" s="937">
        <v>46128</v>
      </c>
      <c r="H1751" s="937">
        <v>0</v>
      </c>
      <c r="I1751" s="936">
        <v>0</v>
      </c>
      <c r="J1751" s="936">
        <v>0</v>
      </c>
      <c r="K1751" s="939">
        <v>1</v>
      </c>
      <c r="L1751" s="939">
        <v>1</v>
      </c>
      <c r="M1751" s="936">
        <v>0</v>
      </c>
      <c r="N1751" s="936">
        <v>0</v>
      </c>
      <c r="O1751" s="936">
        <v>0</v>
      </c>
      <c r="P1751" s="936" t="s">
        <v>364</v>
      </c>
      <c r="Q1751" s="936">
        <v>1</v>
      </c>
      <c r="R1751" s="936">
        <v>1</v>
      </c>
      <c r="S1751" s="936">
        <v>0</v>
      </c>
      <c r="T1751" s="936">
        <v>0</v>
      </c>
    </row>
    <row r="1752" spans="1:20" outlineLevel="4">
      <c r="A1752" s="936" t="s">
        <v>1876</v>
      </c>
      <c r="B1752" s="936" t="s">
        <v>471</v>
      </c>
      <c r="C1752" s="936">
        <v>39</v>
      </c>
      <c r="D1752" s="937">
        <v>46079</v>
      </c>
      <c r="E1752" s="937">
        <v>46130</v>
      </c>
      <c r="F1752" s="937">
        <v>46079</v>
      </c>
      <c r="G1752" s="937">
        <v>46128</v>
      </c>
      <c r="H1752" s="937">
        <v>0</v>
      </c>
      <c r="I1752" s="936">
        <v>0</v>
      </c>
      <c r="J1752" s="936">
        <v>0</v>
      </c>
      <c r="K1752" s="939">
        <v>1</v>
      </c>
      <c r="L1752" s="939">
        <v>1</v>
      </c>
      <c r="M1752" s="936">
        <v>0</v>
      </c>
      <c r="N1752" s="936">
        <v>0</v>
      </c>
      <c r="O1752" s="936">
        <v>0</v>
      </c>
      <c r="P1752" s="936" t="s">
        <v>364</v>
      </c>
      <c r="Q1752" s="936">
        <v>1</v>
      </c>
      <c r="R1752" s="936">
        <v>1</v>
      </c>
      <c r="S1752" s="936">
        <v>0</v>
      </c>
      <c r="T1752" s="936">
        <v>0</v>
      </c>
    </row>
    <row r="1753" spans="1:20" outlineLevel="4">
      <c r="A1753" s="936" t="s">
        <v>1872</v>
      </c>
      <c r="B1753" s="936" t="s">
        <v>463</v>
      </c>
      <c r="C1753" s="936">
        <v>38</v>
      </c>
      <c r="D1753" s="937">
        <v>46081</v>
      </c>
      <c r="E1753" s="937">
        <v>46130</v>
      </c>
      <c r="F1753" s="937">
        <v>46081</v>
      </c>
      <c r="G1753" s="937">
        <v>46128</v>
      </c>
      <c r="H1753" s="937">
        <v>0</v>
      </c>
      <c r="I1753" s="936">
        <v>0</v>
      </c>
      <c r="J1753" s="936">
        <v>0</v>
      </c>
      <c r="K1753" s="939">
        <v>1</v>
      </c>
      <c r="L1753" s="939">
        <v>1</v>
      </c>
      <c r="M1753" s="936">
        <v>0</v>
      </c>
      <c r="N1753" s="936">
        <v>0</v>
      </c>
      <c r="O1753" s="936">
        <v>0</v>
      </c>
      <c r="P1753" s="936" t="s">
        <v>364</v>
      </c>
      <c r="Q1753" s="936">
        <v>1</v>
      </c>
      <c r="R1753" s="936">
        <v>1</v>
      </c>
      <c r="S1753" s="936">
        <v>0</v>
      </c>
      <c r="T1753" s="936">
        <v>0</v>
      </c>
    </row>
    <row r="1754" spans="1:20" outlineLevel="4">
      <c r="A1754" s="936" t="s">
        <v>1879</v>
      </c>
      <c r="B1754" s="936" t="s">
        <v>477</v>
      </c>
      <c r="C1754" s="936">
        <v>38</v>
      </c>
      <c r="D1754" s="937">
        <v>46081</v>
      </c>
      <c r="E1754" s="937">
        <v>46130</v>
      </c>
      <c r="F1754" s="937">
        <v>46081</v>
      </c>
      <c r="G1754" s="937">
        <v>46128</v>
      </c>
      <c r="H1754" s="937">
        <v>0</v>
      </c>
      <c r="I1754" s="936">
        <v>0</v>
      </c>
      <c r="J1754" s="936">
        <v>0</v>
      </c>
      <c r="K1754" s="939">
        <v>1</v>
      </c>
      <c r="L1754" s="939">
        <v>1</v>
      </c>
      <c r="M1754" s="936">
        <v>0</v>
      </c>
      <c r="N1754" s="936">
        <v>0</v>
      </c>
      <c r="O1754" s="936">
        <v>0</v>
      </c>
      <c r="P1754" s="936" t="s">
        <v>364</v>
      </c>
      <c r="Q1754" s="936">
        <v>1</v>
      </c>
      <c r="R1754" s="936">
        <v>1</v>
      </c>
      <c r="S1754" s="936">
        <v>0</v>
      </c>
      <c r="T1754" s="936">
        <v>0</v>
      </c>
    </row>
    <row r="1755" spans="1:20" outlineLevel="4">
      <c r="A1755" s="936" t="s">
        <v>1882</v>
      </c>
      <c r="B1755" s="936" t="s">
        <v>483</v>
      </c>
      <c r="C1755" s="936">
        <v>38</v>
      </c>
      <c r="D1755" s="937">
        <v>46081</v>
      </c>
      <c r="E1755" s="937">
        <v>46130</v>
      </c>
      <c r="F1755" s="937">
        <v>46081</v>
      </c>
      <c r="G1755" s="937">
        <v>46128</v>
      </c>
      <c r="H1755" s="937">
        <v>0</v>
      </c>
      <c r="I1755" s="936">
        <v>0</v>
      </c>
      <c r="J1755" s="936">
        <v>0</v>
      </c>
      <c r="K1755" s="939">
        <v>1</v>
      </c>
      <c r="L1755" s="939">
        <v>1</v>
      </c>
      <c r="M1755" s="936">
        <v>0</v>
      </c>
      <c r="N1755" s="936">
        <v>0</v>
      </c>
      <c r="O1755" s="936">
        <v>0</v>
      </c>
      <c r="P1755" s="936" t="s">
        <v>364</v>
      </c>
      <c r="Q1755" s="936">
        <v>1</v>
      </c>
      <c r="R1755" s="936">
        <v>1</v>
      </c>
      <c r="S1755" s="936">
        <v>0</v>
      </c>
      <c r="T1755" s="936">
        <v>0</v>
      </c>
    </row>
    <row r="1756" spans="1:20" outlineLevel="4">
      <c r="A1756" s="936" t="s">
        <v>1884</v>
      </c>
      <c r="B1756" s="936" t="s">
        <v>487</v>
      </c>
      <c r="C1756" s="936">
        <v>38</v>
      </c>
      <c r="D1756" s="937">
        <v>46081</v>
      </c>
      <c r="E1756" s="937">
        <v>46130</v>
      </c>
      <c r="F1756" s="937">
        <v>46081</v>
      </c>
      <c r="G1756" s="937">
        <v>46128</v>
      </c>
      <c r="H1756" s="937">
        <v>0</v>
      </c>
      <c r="I1756" s="936">
        <v>0</v>
      </c>
      <c r="J1756" s="936">
        <v>0</v>
      </c>
      <c r="K1756" s="939">
        <v>1</v>
      </c>
      <c r="L1756" s="939">
        <v>1</v>
      </c>
      <c r="M1756" s="936">
        <v>0</v>
      </c>
      <c r="N1756" s="936">
        <v>0</v>
      </c>
      <c r="O1756" s="936">
        <v>0</v>
      </c>
      <c r="P1756" s="936" t="s">
        <v>364</v>
      </c>
      <c r="Q1756" s="936">
        <v>1</v>
      </c>
      <c r="R1756" s="936">
        <v>1</v>
      </c>
      <c r="S1756" s="936">
        <v>0</v>
      </c>
      <c r="T1756" s="936">
        <v>0</v>
      </c>
    </row>
    <row r="1757" spans="1:20" outlineLevel="4">
      <c r="A1757" s="936" t="s">
        <v>1873</v>
      </c>
      <c r="B1757" s="936" t="s">
        <v>465</v>
      </c>
      <c r="C1757" s="936">
        <v>38</v>
      </c>
      <c r="D1757" s="937">
        <v>46081</v>
      </c>
      <c r="E1757" s="937">
        <v>46130</v>
      </c>
      <c r="F1757" s="937">
        <v>46081</v>
      </c>
      <c r="G1757" s="937">
        <v>46128</v>
      </c>
      <c r="H1757" s="937">
        <v>0</v>
      </c>
      <c r="I1757" s="936">
        <v>0</v>
      </c>
      <c r="J1757" s="936">
        <v>0</v>
      </c>
      <c r="K1757" s="939">
        <v>1</v>
      </c>
      <c r="L1757" s="939">
        <v>1</v>
      </c>
      <c r="M1757" s="936">
        <v>0</v>
      </c>
      <c r="N1757" s="936">
        <v>0</v>
      </c>
      <c r="O1757" s="936">
        <v>0</v>
      </c>
      <c r="P1757" s="936" t="s">
        <v>364</v>
      </c>
      <c r="Q1757" s="936">
        <v>1</v>
      </c>
      <c r="R1757" s="936">
        <v>1</v>
      </c>
      <c r="S1757" s="936">
        <v>0</v>
      </c>
      <c r="T1757" s="936">
        <v>0</v>
      </c>
    </row>
    <row r="1758" spans="1:20" outlineLevel="4">
      <c r="A1758" s="936" t="s">
        <v>1874</v>
      </c>
      <c r="B1758" s="936" t="s">
        <v>467</v>
      </c>
      <c r="C1758" s="936">
        <v>38</v>
      </c>
      <c r="D1758" s="937">
        <v>46081</v>
      </c>
      <c r="E1758" s="937">
        <v>46130</v>
      </c>
      <c r="F1758" s="937">
        <v>46081</v>
      </c>
      <c r="G1758" s="937">
        <v>46128</v>
      </c>
      <c r="H1758" s="937">
        <v>0</v>
      </c>
      <c r="I1758" s="936">
        <v>0</v>
      </c>
      <c r="J1758" s="936">
        <v>0</v>
      </c>
      <c r="K1758" s="939">
        <v>1</v>
      </c>
      <c r="L1758" s="939">
        <v>1</v>
      </c>
      <c r="M1758" s="936">
        <v>0</v>
      </c>
      <c r="N1758" s="936">
        <v>0</v>
      </c>
      <c r="O1758" s="936">
        <v>0</v>
      </c>
      <c r="P1758" s="936" t="s">
        <v>364</v>
      </c>
      <c r="Q1758" s="936">
        <v>1</v>
      </c>
      <c r="R1758" s="936">
        <v>1</v>
      </c>
      <c r="S1758" s="936">
        <v>0</v>
      </c>
      <c r="T1758" s="936">
        <v>0</v>
      </c>
    </row>
    <row r="1759" spans="1:20" outlineLevel="4">
      <c r="A1759" s="936" t="s">
        <v>1875</v>
      </c>
      <c r="B1759" s="936" t="s">
        <v>469</v>
      </c>
      <c r="C1759" s="936">
        <v>38</v>
      </c>
      <c r="D1759" s="937">
        <v>46081</v>
      </c>
      <c r="E1759" s="937">
        <v>46130</v>
      </c>
      <c r="F1759" s="937">
        <v>46081</v>
      </c>
      <c r="G1759" s="937">
        <v>46128</v>
      </c>
      <c r="H1759" s="937">
        <v>0</v>
      </c>
      <c r="I1759" s="936">
        <v>0</v>
      </c>
      <c r="J1759" s="936">
        <v>0</v>
      </c>
      <c r="K1759" s="939">
        <v>1</v>
      </c>
      <c r="L1759" s="939">
        <v>1</v>
      </c>
      <c r="M1759" s="936">
        <v>0</v>
      </c>
      <c r="N1759" s="936">
        <v>0</v>
      </c>
      <c r="O1759" s="936">
        <v>0</v>
      </c>
      <c r="P1759" s="936" t="s">
        <v>364</v>
      </c>
      <c r="Q1759" s="936">
        <v>1</v>
      </c>
      <c r="R1759" s="936">
        <v>1</v>
      </c>
      <c r="S1759" s="936">
        <v>0</v>
      </c>
      <c r="T1759" s="936">
        <v>0</v>
      </c>
    </row>
    <row r="1760" spans="1:20" outlineLevel="4">
      <c r="A1760" s="1000" t="s">
        <v>1877</v>
      </c>
      <c r="B1760" s="1000" t="s">
        <v>473</v>
      </c>
      <c r="C1760" s="1000">
        <v>30</v>
      </c>
      <c r="D1760" s="1001">
        <v>46090</v>
      </c>
      <c r="E1760" s="1001">
        <v>46130</v>
      </c>
      <c r="F1760" s="1001">
        <v>46090</v>
      </c>
      <c r="G1760" s="1001">
        <v>46128</v>
      </c>
      <c r="H1760" s="1001">
        <v>0</v>
      </c>
      <c r="I1760" s="1000">
        <v>0</v>
      </c>
      <c r="J1760" s="1000">
        <v>0</v>
      </c>
      <c r="K1760" s="1004">
        <v>1</v>
      </c>
      <c r="L1760" s="1004">
        <v>1</v>
      </c>
      <c r="M1760" s="1000">
        <v>0</v>
      </c>
      <c r="N1760" s="1000">
        <v>0</v>
      </c>
      <c r="O1760" s="1000">
        <v>0</v>
      </c>
      <c r="P1760" s="1000" t="s">
        <v>364</v>
      </c>
      <c r="Q1760" s="1000">
        <v>1</v>
      </c>
      <c r="R1760" s="1000">
        <v>1</v>
      </c>
      <c r="S1760" s="1000">
        <v>0</v>
      </c>
      <c r="T1760" s="1000">
        <v>0</v>
      </c>
    </row>
    <row r="1761" spans="1:20" outlineLevel="4">
      <c r="A1761" s="1000" t="s">
        <v>1878</v>
      </c>
      <c r="B1761" s="1000" t="s">
        <v>475</v>
      </c>
      <c r="C1761" s="1000">
        <v>24</v>
      </c>
      <c r="D1761" s="1001">
        <v>46097</v>
      </c>
      <c r="E1761" s="1001">
        <v>46130</v>
      </c>
      <c r="F1761" s="1001">
        <v>46097</v>
      </c>
      <c r="G1761" s="1001">
        <v>46128</v>
      </c>
      <c r="H1761" s="1001">
        <v>0</v>
      </c>
      <c r="I1761" s="1000">
        <v>0</v>
      </c>
      <c r="J1761" s="1000">
        <v>0</v>
      </c>
      <c r="K1761" s="1004">
        <v>1</v>
      </c>
      <c r="L1761" s="1004">
        <v>1</v>
      </c>
      <c r="M1761" s="1000">
        <v>0</v>
      </c>
      <c r="N1761" s="1000">
        <v>0</v>
      </c>
      <c r="O1761" s="1000">
        <v>0</v>
      </c>
      <c r="P1761" s="1000" t="s">
        <v>364</v>
      </c>
      <c r="Q1761" s="1000">
        <v>1</v>
      </c>
      <c r="R1761" s="1000">
        <v>1</v>
      </c>
      <c r="S1761" s="1000">
        <v>0</v>
      </c>
      <c r="T1761" s="1000">
        <v>0</v>
      </c>
    </row>
    <row r="1762" spans="1:20" outlineLevel="3">
      <c r="A1762" s="967" t="s">
        <v>488</v>
      </c>
      <c r="B1762" s="967"/>
      <c r="C1762" s="967">
        <v>110</v>
      </c>
      <c r="D1762" s="968">
        <v>46090</v>
      </c>
      <c r="E1762" s="968">
        <v>46226</v>
      </c>
      <c r="F1762" s="968">
        <v>46090</v>
      </c>
      <c r="G1762" s="968">
        <v>46221</v>
      </c>
      <c r="H1762" s="968">
        <v>0</v>
      </c>
      <c r="I1762" s="967">
        <v>0</v>
      </c>
      <c r="J1762" s="967">
        <v>0</v>
      </c>
      <c r="K1762" s="971">
        <v>0</v>
      </c>
      <c r="L1762" s="971">
        <v>0</v>
      </c>
      <c r="M1762" s="967">
        <v>0</v>
      </c>
      <c r="N1762" s="967">
        <v>0</v>
      </c>
      <c r="O1762" s="967">
        <v>0</v>
      </c>
      <c r="P1762" s="967"/>
      <c r="Q1762" s="967">
        <v>10</v>
      </c>
      <c r="R1762" s="967">
        <v>10</v>
      </c>
      <c r="S1762" s="967">
        <v>0</v>
      </c>
      <c r="T1762" s="967">
        <v>0</v>
      </c>
    </row>
    <row r="1763" spans="1:20" outlineLevel="4">
      <c r="A1763" s="981" t="s">
        <v>489</v>
      </c>
      <c r="B1763" s="981"/>
      <c r="C1763" s="981">
        <v>27</v>
      </c>
      <c r="D1763" s="982">
        <v>46090</v>
      </c>
      <c r="E1763" s="982">
        <v>46126</v>
      </c>
      <c r="F1763" s="982">
        <v>46090</v>
      </c>
      <c r="G1763" s="982">
        <v>46125</v>
      </c>
      <c r="H1763" s="982">
        <v>0</v>
      </c>
      <c r="I1763" s="981">
        <v>0</v>
      </c>
      <c r="J1763" s="981">
        <v>0</v>
      </c>
      <c r="K1763" s="984">
        <v>0</v>
      </c>
      <c r="L1763" s="984">
        <v>0</v>
      </c>
      <c r="M1763" s="981">
        <v>0</v>
      </c>
      <c r="N1763" s="981">
        <v>0</v>
      </c>
      <c r="O1763" s="981">
        <v>0</v>
      </c>
      <c r="P1763" s="981"/>
      <c r="Q1763" s="981">
        <v>4</v>
      </c>
      <c r="R1763" s="981">
        <v>4</v>
      </c>
      <c r="S1763" s="981">
        <v>0</v>
      </c>
      <c r="T1763" s="981">
        <v>0</v>
      </c>
    </row>
    <row r="1764" spans="1:20" outlineLevel="5">
      <c r="A1764" s="936" t="s">
        <v>1885</v>
      </c>
      <c r="B1764" s="936" t="s">
        <v>491</v>
      </c>
      <c r="C1764" s="936">
        <v>27</v>
      </c>
      <c r="D1764" s="937">
        <v>46090</v>
      </c>
      <c r="E1764" s="937">
        <v>46126</v>
      </c>
      <c r="F1764" s="937">
        <v>46090</v>
      </c>
      <c r="G1764" s="937">
        <v>46125</v>
      </c>
      <c r="H1764" s="937">
        <v>0</v>
      </c>
      <c r="I1764" s="936">
        <v>0</v>
      </c>
      <c r="J1764" s="936">
        <v>0</v>
      </c>
      <c r="K1764" s="939">
        <v>1</v>
      </c>
      <c r="L1764" s="939">
        <v>1</v>
      </c>
      <c r="M1764" s="936">
        <v>0</v>
      </c>
      <c r="N1764" s="936">
        <v>0</v>
      </c>
      <c r="O1764" s="936">
        <v>0</v>
      </c>
      <c r="P1764" s="936" t="s">
        <v>364</v>
      </c>
      <c r="Q1764" s="936">
        <v>1</v>
      </c>
      <c r="R1764" s="936">
        <v>1</v>
      </c>
      <c r="S1764" s="936">
        <v>0</v>
      </c>
      <c r="T1764" s="936">
        <v>0</v>
      </c>
    </row>
    <row r="1765" spans="1:20" outlineLevel="5">
      <c r="A1765" s="936" t="s">
        <v>1887</v>
      </c>
      <c r="B1765" s="936" t="s">
        <v>495</v>
      </c>
      <c r="C1765" s="936">
        <v>26</v>
      </c>
      <c r="D1765" s="937">
        <v>46091</v>
      </c>
      <c r="E1765" s="937">
        <v>46126</v>
      </c>
      <c r="F1765" s="937">
        <v>46091</v>
      </c>
      <c r="G1765" s="937">
        <v>46125</v>
      </c>
      <c r="H1765" s="937">
        <v>0</v>
      </c>
      <c r="I1765" s="936">
        <v>0</v>
      </c>
      <c r="J1765" s="936">
        <v>0</v>
      </c>
      <c r="K1765" s="939">
        <v>1</v>
      </c>
      <c r="L1765" s="939">
        <v>1</v>
      </c>
      <c r="M1765" s="936">
        <v>0</v>
      </c>
      <c r="N1765" s="936">
        <v>0</v>
      </c>
      <c r="O1765" s="936">
        <v>0</v>
      </c>
      <c r="P1765" s="936" t="s">
        <v>364</v>
      </c>
      <c r="Q1765" s="936">
        <v>1</v>
      </c>
      <c r="R1765" s="936">
        <v>1</v>
      </c>
      <c r="S1765" s="936">
        <v>0</v>
      </c>
      <c r="T1765" s="936">
        <v>0</v>
      </c>
    </row>
    <row r="1766" spans="1:20" outlineLevel="5">
      <c r="A1766" s="996" t="s">
        <v>1888</v>
      </c>
      <c r="B1766" s="996" t="s">
        <v>497</v>
      </c>
      <c r="C1766" s="996">
        <v>23</v>
      </c>
      <c r="D1766" s="997">
        <v>46095</v>
      </c>
      <c r="E1766" s="997">
        <v>46126</v>
      </c>
      <c r="F1766" s="997">
        <v>46095</v>
      </c>
      <c r="G1766" s="997">
        <v>46125</v>
      </c>
      <c r="H1766" s="997">
        <v>0</v>
      </c>
      <c r="I1766" s="996">
        <v>0</v>
      </c>
      <c r="J1766" s="996">
        <v>0</v>
      </c>
      <c r="K1766" s="999">
        <v>1</v>
      </c>
      <c r="L1766" s="999">
        <v>1</v>
      </c>
      <c r="M1766" s="996">
        <v>0</v>
      </c>
      <c r="N1766" s="996">
        <v>0</v>
      </c>
      <c r="O1766" s="996">
        <v>0</v>
      </c>
      <c r="P1766" s="996" t="s">
        <v>364</v>
      </c>
      <c r="Q1766" s="996">
        <v>1</v>
      </c>
      <c r="R1766" s="996">
        <v>1</v>
      </c>
      <c r="S1766" s="996">
        <v>0</v>
      </c>
      <c r="T1766" s="996">
        <v>0</v>
      </c>
    </row>
    <row r="1767" spans="1:20" outlineLevel="5">
      <c r="A1767" s="936" t="s">
        <v>1886</v>
      </c>
      <c r="B1767" s="936" t="s">
        <v>493</v>
      </c>
      <c r="C1767" s="936">
        <v>21</v>
      </c>
      <c r="D1767" s="937">
        <v>46097</v>
      </c>
      <c r="E1767" s="937">
        <v>46126</v>
      </c>
      <c r="F1767" s="937">
        <v>46097</v>
      </c>
      <c r="G1767" s="937">
        <v>46125</v>
      </c>
      <c r="H1767" s="937">
        <v>0</v>
      </c>
      <c r="I1767" s="936">
        <v>0</v>
      </c>
      <c r="J1767" s="936">
        <v>0</v>
      </c>
      <c r="K1767" s="939">
        <v>1</v>
      </c>
      <c r="L1767" s="939">
        <v>1</v>
      </c>
      <c r="M1767" s="936">
        <v>0</v>
      </c>
      <c r="N1767" s="936">
        <v>0</v>
      </c>
      <c r="O1767" s="936">
        <v>0</v>
      </c>
      <c r="P1767" s="936" t="s">
        <v>364</v>
      </c>
      <c r="Q1767" s="936">
        <v>1</v>
      </c>
      <c r="R1767" s="936">
        <v>1</v>
      </c>
      <c r="S1767" s="936">
        <v>0</v>
      </c>
      <c r="T1767" s="936">
        <v>0</v>
      </c>
    </row>
    <row r="1768" spans="1:20" outlineLevel="4">
      <c r="A1768" s="981" t="s">
        <v>498</v>
      </c>
      <c r="B1768" s="981"/>
      <c r="C1768" s="981">
        <v>27</v>
      </c>
      <c r="D1768" s="982">
        <v>46090</v>
      </c>
      <c r="E1768" s="982">
        <v>46126</v>
      </c>
      <c r="F1768" s="982">
        <v>46090</v>
      </c>
      <c r="G1768" s="982">
        <v>46125</v>
      </c>
      <c r="H1768" s="982">
        <v>0</v>
      </c>
      <c r="I1768" s="981">
        <v>0</v>
      </c>
      <c r="J1768" s="981">
        <v>0</v>
      </c>
      <c r="K1768" s="984">
        <v>0</v>
      </c>
      <c r="L1768" s="984">
        <v>0</v>
      </c>
      <c r="M1768" s="981">
        <v>0</v>
      </c>
      <c r="N1768" s="981">
        <v>0</v>
      </c>
      <c r="O1768" s="981">
        <v>0</v>
      </c>
      <c r="P1768" s="981"/>
      <c r="Q1768" s="981">
        <v>3</v>
      </c>
      <c r="R1768" s="981">
        <v>3</v>
      </c>
      <c r="S1768" s="981">
        <v>0</v>
      </c>
      <c r="T1768" s="981">
        <v>0</v>
      </c>
    </row>
    <row r="1769" spans="1:20" outlineLevel="5">
      <c r="A1769" s="936" t="s">
        <v>1889</v>
      </c>
      <c r="B1769" s="936" t="s">
        <v>500</v>
      </c>
      <c r="C1769" s="936">
        <v>27</v>
      </c>
      <c r="D1769" s="937">
        <v>46090</v>
      </c>
      <c r="E1769" s="937">
        <v>46126</v>
      </c>
      <c r="F1769" s="937">
        <v>46090</v>
      </c>
      <c r="G1769" s="937">
        <v>46125</v>
      </c>
      <c r="H1769" s="937">
        <v>0</v>
      </c>
      <c r="I1769" s="936">
        <v>0</v>
      </c>
      <c r="J1769" s="936">
        <v>0</v>
      </c>
      <c r="K1769" s="939">
        <v>1</v>
      </c>
      <c r="L1769" s="939">
        <v>1</v>
      </c>
      <c r="M1769" s="936">
        <v>0</v>
      </c>
      <c r="N1769" s="936">
        <v>0</v>
      </c>
      <c r="O1769" s="936">
        <v>0</v>
      </c>
      <c r="P1769" s="936" t="s">
        <v>364</v>
      </c>
      <c r="Q1769" s="936">
        <v>1</v>
      </c>
      <c r="R1769" s="936">
        <v>1</v>
      </c>
      <c r="S1769" s="936">
        <v>0</v>
      </c>
      <c r="T1769" s="936">
        <v>0</v>
      </c>
    </row>
    <row r="1770" spans="1:20" outlineLevel="5">
      <c r="A1770" s="996" t="s">
        <v>1890</v>
      </c>
      <c r="B1770" s="996" t="s">
        <v>502</v>
      </c>
      <c r="C1770" s="996">
        <v>21</v>
      </c>
      <c r="D1770" s="997">
        <v>46097</v>
      </c>
      <c r="E1770" s="997">
        <v>46126</v>
      </c>
      <c r="F1770" s="997">
        <v>46097</v>
      </c>
      <c r="G1770" s="997">
        <v>46125</v>
      </c>
      <c r="H1770" s="997">
        <v>0</v>
      </c>
      <c r="I1770" s="996">
        <v>0</v>
      </c>
      <c r="J1770" s="996">
        <v>0</v>
      </c>
      <c r="K1770" s="999">
        <v>1</v>
      </c>
      <c r="L1770" s="999">
        <v>1</v>
      </c>
      <c r="M1770" s="996">
        <v>0</v>
      </c>
      <c r="N1770" s="996">
        <v>0</v>
      </c>
      <c r="O1770" s="996">
        <v>0</v>
      </c>
      <c r="P1770" s="996" t="s">
        <v>364</v>
      </c>
      <c r="Q1770" s="996">
        <v>1</v>
      </c>
      <c r="R1770" s="996">
        <v>1</v>
      </c>
      <c r="S1770" s="996">
        <v>0</v>
      </c>
      <c r="T1770" s="996">
        <v>0</v>
      </c>
    </row>
    <row r="1771" spans="1:20" outlineLevel="5">
      <c r="A1771" s="936" t="s">
        <v>1891</v>
      </c>
      <c r="B1771" s="936" t="s">
        <v>504</v>
      </c>
      <c r="C1771" s="936">
        <v>21</v>
      </c>
      <c r="D1771" s="937">
        <v>46097</v>
      </c>
      <c r="E1771" s="937">
        <v>46126</v>
      </c>
      <c r="F1771" s="937">
        <v>46097</v>
      </c>
      <c r="G1771" s="937">
        <v>46125</v>
      </c>
      <c r="H1771" s="937">
        <v>0</v>
      </c>
      <c r="I1771" s="936">
        <v>0</v>
      </c>
      <c r="J1771" s="936">
        <v>0</v>
      </c>
      <c r="K1771" s="939">
        <v>1</v>
      </c>
      <c r="L1771" s="939">
        <v>1</v>
      </c>
      <c r="M1771" s="936">
        <v>0</v>
      </c>
      <c r="N1771" s="936">
        <v>0</v>
      </c>
      <c r="O1771" s="936">
        <v>0</v>
      </c>
      <c r="P1771" s="936" t="s">
        <v>364</v>
      </c>
      <c r="Q1771" s="936">
        <v>1</v>
      </c>
      <c r="R1771" s="936">
        <v>1</v>
      </c>
      <c r="S1771" s="936">
        <v>0</v>
      </c>
      <c r="T1771" s="936">
        <v>0</v>
      </c>
    </row>
    <row r="1772" spans="1:20" outlineLevel="4">
      <c r="A1772" s="981" t="s">
        <v>505</v>
      </c>
      <c r="B1772" s="981"/>
      <c r="C1772" s="981">
        <v>44</v>
      </c>
      <c r="D1772" s="982">
        <v>46093</v>
      </c>
      <c r="E1772" s="982">
        <v>46149</v>
      </c>
      <c r="F1772" s="982">
        <v>46093</v>
      </c>
      <c r="G1772" s="982">
        <v>46148</v>
      </c>
      <c r="H1772" s="982">
        <v>0</v>
      </c>
      <c r="I1772" s="981">
        <v>0</v>
      </c>
      <c r="J1772" s="981">
        <v>0</v>
      </c>
      <c r="K1772" s="984">
        <v>0</v>
      </c>
      <c r="L1772" s="984">
        <v>0</v>
      </c>
      <c r="M1772" s="981">
        <v>0</v>
      </c>
      <c r="N1772" s="981">
        <v>0</v>
      </c>
      <c r="O1772" s="981">
        <v>0</v>
      </c>
      <c r="P1772" s="981"/>
      <c r="Q1772" s="981">
        <v>2</v>
      </c>
      <c r="R1772" s="981">
        <v>2</v>
      </c>
      <c r="S1772" s="981">
        <v>0</v>
      </c>
      <c r="T1772" s="981">
        <v>0</v>
      </c>
    </row>
    <row r="1773" spans="1:20" outlineLevel="5">
      <c r="A1773" s="1006" t="s">
        <v>1892</v>
      </c>
      <c r="B1773" s="1006" t="s">
        <v>507</v>
      </c>
      <c r="C1773" s="1006">
        <v>44</v>
      </c>
      <c r="D1773" s="1007">
        <v>46093</v>
      </c>
      <c r="E1773" s="1007">
        <v>46149</v>
      </c>
      <c r="F1773" s="1007">
        <v>46093</v>
      </c>
      <c r="G1773" s="1007">
        <v>46148</v>
      </c>
      <c r="H1773" s="1007">
        <v>0</v>
      </c>
      <c r="I1773" s="1006">
        <v>0</v>
      </c>
      <c r="J1773" s="1006">
        <v>0</v>
      </c>
      <c r="K1773" s="1009">
        <v>1</v>
      </c>
      <c r="L1773" s="1009">
        <v>1</v>
      </c>
      <c r="M1773" s="1006">
        <v>0</v>
      </c>
      <c r="N1773" s="1006">
        <v>0</v>
      </c>
      <c r="O1773" s="1006">
        <v>0</v>
      </c>
      <c r="P1773" s="1006" t="s">
        <v>364</v>
      </c>
      <c r="Q1773" s="1006">
        <v>1</v>
      </c>
      <c r="R1773" s="1006">
        <v>1</v>
      </c>
      <c r="S1773" s="1006">
        <v>0</v>
      </c>
      <c r="T1773" s="1006">
        <v>0</v>
      </c>
    </row>
    <row r="1774" spans="1:20" outlineLevel="5">
      <c r="A1774" s="936" t="s">
        <v>1893</v>
      </c>
      <c r="B1774" s="936" t="s">
        <v>509</v>
      </c>
      <c r="C1774" s="936">
        <v>40</v>
      </c>
      <c r="D1774" s="937">
        <v>46098</v>
      </c>
      <c r="E1774" s="937">
        <v>46149</v>
      </c>
      <c r="F1774" s="937">
        <v>46098</v>
      </c>
      <c r="G1774" s="937">
        <v>46148</v>
      </c>
      <c r="H1774" s="937">
        <v>0</v>
      </c>
      <c r="I1774" s="936">
        <v>0</v>
      </c>
      <c r="J1774" s="936">
        <v>0</v>
      </c>
      <c r="K1774" s="939">
        <v>1</v>
      </c>
      <c r="L1774" s="939">
        <v>1</v>
      </c>
      <c r="M1774" s="936">
        <v>0</v>
      </c>
      <c r="N1774" s="936">
        <v>0</v>
      </c>
      <c r="O1774" s="936">
        <v>0</v>
      </c>
      <c r="P1774" s="936" t="s">
        <v>364</v>
      </c>
      <c r="Q1774" s="936">
        <v>1</v>
      </c>
      <c r="R1774" s="936">
        <v>1</v>
      </c>
      <c r="S1774" s="936">
        <v>0</v>
      </c>
      <c r="T1774" s="936">
        <v>0</v>
      </c>
    </row>
    <row r="1775" spans="1:20" outlineLevel="4">
      <c r="A1775" s="981" t="s">
        <v>420</v>
      </c>
      <c r="B1775" s="981"/>
      <c r="C1775" s="981">
        <v>10</v>
      </c>
      <c r="D1775" s="982">
        <v>46216</v>
      </c>
      <c r="E1775" s="982">
        <v>46226</v>
      </c>
      <c r="F1775" s="982">
        <v>46216</v>
      </c>
      <c r="G1775" s="982">
        <v>46221</v>
      </c>
      <c r="H1775" s="982">
        <v>0</v>
      </c>
      <c r="I1775" s="981">
        <v>0</v>
      </c>
      <c r="J1775" s="981">
        <v>0</v>
      </c>
      <c r="K1775" s="984">
        <v>0</v>
      </c>
      <c r="L1775" s="984">
        <v>0</v>
      </c>
      <c r="M1775" s="981">
        <v>0</v>
      </c>
      <c r="N1775" s="981">
        <v>0</v>
      </c>
      <c r="O1775" s="981">
        <v>0</v>
      </c>
      <c r="P1775" s="981"/>
      <c r="Q1775" s="981">
        <v>1</v>
      </c>
      <c r="R1775" s="981">
        <v>1</v>
      </c>
      <c r="S1775" s="981">
        <v>0</v>
      </c>
      <c r="T1775" s="981">
        <v>0</v>
      </c>
    </row>
    <row r="1776" spans="1:20" outlineLevel="5">
      <c r="A1776" s="936" t="s">
        <v>1894</v>
      </c>
      <c r="B1776" s="936" t="s">
        <v>511</v>
      </c>
      <c r="C1776" s="936">
        <v>10</v>
      </c>
      <c r="D1776" s="937">
        <v>46216</v>
      </c>
      <c r="E1776" s="937">
        <v>46226</v>
      </c>
      <c r="F1776" s="937">
        <v>46216</v>
      </c>
      <c r="G1776" s="937">
        <v>46221</v>
      </c>
      <c r="H1776" s="937">
        <v>0</v>
      </c>
      <c r="I1776" s="936">
        <v>0</v>
      </c>
      <c r="J1776" s="936">
        <v>0</v>
      </c>
      <c r="K1776" s="939">
        <v>1</v>
      </c>
      <c r="L1776" s="939">
        <v>1</v>
      </c>
      <c r="M1776" s="936">
        <v>0</v>
      </c>
      <c r="N1776" s="936">
        <v>0</v>
      </c>
      <c r="O1776" s="936">
        <v>0</v>
      </c>
      <c r="P1776" s="936" t="s">
        <v>364</v>
      </c>
      <c r="Q1776" s="936">
        <v>1</v>
      </c>
      <c r="R1776" s="936">
        <v>1</v>
      </c>
      <c r="S1776" s="936">
        <v>0</v>
      </c>
      <c r="T1776" s="936">
        <v>0</v>
      </c>
    </row>
    <row r="1777" spans="1:20" outlineLevel="3">
      <c r="A1777" s="967" t="s">
        <v>512</v>
      </c>
      <c r="B1777" s="967"/>
      <c r="C1777" s="967">
        <v>73</v>
      </c>
      <c r="D1777" s="968">
        <v>46153</v>
      </c>
      <c r="E1777" s="968">
        <v>46242</v>
      </c>
      <c r="F1777" s="968">
        <v>46153</v>
      </c>
      <c r="G1777" s="968">
        <v>46222</v>
      </c>
      <c r="H1777" s="968">
        <v>0</v>
      </c>
      <c r="I1777" s="967">
        <v>0</v>
      </c>
      <c r="J1777" s="967">
        <v>0</v>
      </c>
      <c r="K1777" s="971">
        <v>0</v>
      </c>
      <c r="L1777" s="971">
        <v>0</v>
      </c>
      <c r="M1777" s="967">
        <v>0</v>
      </c>
      <c r="N1777" s="967">
        <v>0</v>
      </c>
      <c r="O1777" s="967">
        <v>0</v>
      </c>
      <c r="P1777" s="967"/>
      <c r="Q1777" s="967">
        <v>14</v>
      </c>
      <c r="R1777" s="967">
        <v>14</v>
      </c>
      <c r="S1777" s="967">
        <v>0</v>
      </c>
      <c r="T1777" s="967">
        <v>0</v>
      </c>
    </row>
    <row r="1778" spans="1:20" outlineLevel="4">
      <c r="A1778" s="981" t="s">
        <v>513</v>
      </c>
      <c r="B1778" s="981"/>
      <c r="C1778" s="981">
        <v>28</v>
      </c>
      <c r="D1778" s="982">
        <v>46153</v>
      </c>
      <c r="E1778" s="982">
        <v>46190</v>
      </c>
      <c r="F1778" s="982">
        <v>46153</v>
      </c>
      <c r="G1778" s="982">
        <v>46189</v>
      </c>
      <c r="H1778" s="982">
        <v>0</v>
      </c>
      <c r="I1778" s="981">
        <v>0</v>
      </c>
      <c r="J1778" s="981">
        <v>0</v>
      </c>
      <c r="K1778" s="984">
        <v>0</v>
      </c>
      <c r="L1778" s="984">
        <v>0</v>
      </c>
      <c r="M1778" s="981">
        <v>0</v>
      </c>
      <c r="N1778" s="981">
        <v>0</v>
      </c>
      <c r="O1778" s="981">
        <v>0</v>
      </c>
      <c r="P1778" s="981"/>
      <c r="Q1778" s="981">
        <v>4</v>
      </c>
      <c r="R1778" s="981">
        <v>4</v>
      </c>
      <c r="S1778" s="981">
        <v>0</v>
      </c>
      <c r="T1778" s="981">
        <v>0</v>
      </c>
    </row>
    <row r="1779" spans="1:20" outlineLevel="5">
      <c r="A1779" s="936" t="s">
        <v>1895</v>
      </c>
      <c r="B1779" s="936" t="s">
        <v>515</v>
      </c>
      <c r="C1779" s="936">
        <v>28</v>
      </c>
      <c r="D1779" s="937">
        <v>46153</v>
      </c>
      <c r="E1779" s="937">
        <v>46190</v>
      </c>
      <c r="F1779" s="937">
        <v>46153</v>
      </c>
      <c r="G1779" s="937">
        <v>46189</v>
      </c>
      <c r="H1779" s="937">
        <v>0</v>
      </c>
      <c r="I1779" s="936">
        <v>0</v>
      </c>
      <c r="J1779" s="936">
        <v>0</v>
      </c>
      <c r="K1779" s="939">
        <v>1</v>
      </c>
      <c r="L1779" s="939">
        <v>1</v>
      </c>
      <c r="M1779" s="936">
        <v>0</v>
      </c>
      <c r="N1779" s="936">
        <v>0</v>
      </c>
      <c r="O1779" s="936">
        <v>0</v>
      </c>
      <c r="P1779" s="936" t="s">
        <v>364</v>
      </c>
      <c r="Q1779" s="936">
        <v>1</v>
      </c>
      <c r="R1779" s="936">
        <v>1</v>
      </c>
      <c r="S1779" s="936">
        <v>0</v>
      </c>
      <c r="T1779" s="936">
        <v>0</v>
      </c>
    </row>
    <row r="1780" spans="1:20" outlineLevel="5">
      <c r="A1780" s="936" t="s">
        <v>1896</v>
      </c>
      <c r="B1780" s="936" t="s">
        <v>517</v>
      </c>
      <c r="C1780" s="936">
        <v>28</v>
      </c>
      <c r="D1780" s="937">
        <v>46153</v>
      </c>
      <c r="E1780" s="937">
        <v>46190</v>
      </c>
      <c r="F1780" s="937">
        <v>46153</v>
      </c>
      <c r="G1780" s="937">
        <v>46189</v>
      </c>
      <c r="H1780" s="937">
        <v>0</v>
      </c>
      <c r="I1780" s="936">
        <v>0</v>
      </c>
      <c r="J1780" s="936">
        <v>0</v>
      </c>
      <c r="K1780" s="939">
        <v>1</v>
      </c>
      <c r="L1780" s="939">
        <v>1</v>
      </c>
      <c r="M1780" s="936">
        <v>0</v>
      </c>
      <c r="N1780" s="936">
        <v>0</v>
      </c>
      <c r="O1780" s="936">
        <v>0</v>
      </c>
      <c r="P1780" s="936" t="s">
        <v>364</v>
      </c>
      <c r="Q1780" s="936">
        <v>1</v>
      </c>
      <c r="R1780" s="936">
        <v>1</v>
      </c>
      <c r="S1780" s="936">
        <v>0</v>
      </c>
      <c r="T1780" s="936">
        <v>0</v>
      </c>
    </row>
    <row r="1781" spans="1:20" outlineLevel="5">
      <c r="A1781" s="996" t="s">
        <v>1897</v>
      </c>
      <c r="B1781" s="996" t="s">
        <v>519</v>
      </c>
      <c r="C1781" s="996">
        <v>28</v>
      </c>
      <c r="D1781" s="997">
        <v>46153</v>
      </c>
      <c r="E1781" s="997">
        <v>46190</v>
      </c>
      <c r="F1781" s="997">
        <v>46153</v>
      </c>
      <c r="G1781" s="997">
        <v>46189</v>
      </c>
      <c r="H1781" s="997">
        <v>0</v>
      </c>
      <c r="I1781" s="996">
        <v>0</v>
      </c>
      <c r="J1781" s="996">
        <v>0</v>
      </c>
      <c r="K1781" s="999">
        <v>1</v>
      </c>
      <c r="L1781" s="999">
        <v>1</v>
      </c>
      <c r="M1781" s="996">
        <v>0</v>
      </c>
      <c r="N1781" s="996">
        <v>0</v>
      </c>
      <c r="O1781" s="996">
        <v>0</v>
      </c>
      <c r="P1781" s="996" t="s">
        <v>364</v>
      </c>
      <c r="Q1781" s="996">
        <v>1</v>
      </c>
      <c r="R1781" s="996">
        <v>1</v>
      </c>
      <c r="S1781" s="996">
        <v>0</v>
      </c>
      <c r="T1781" s="996">
        <v>0</v>
      </c>
    </row>
    <row r="1782" spans="1:20" outlineLevel="5">
      <c r="A1782" s="936" t="s">
        <v>1898</v>
      </c>
      <c r="B1782" s="936" t="s">
        <v>521</v>
      </c>
      <c r="C1782" s="936">
        <v>28</v>
      </c>
      <c r="D1782" s="937">
        <v>46153</v>
      </c>
      <c r="E1782" s="937">
        <v>46190</v>
      </c>
      <c r="F1782" s="937">
        <v>46153</v>
      </c>
      <c r="G1782" s="937">
        <v>46189</v>
      </c>
      <c r="H1782" s="937">
        <v>0</v>
      </c>
      <c r="I1782" s="936">
        <v>0</v>
      </c>
      <c r="J1782" s="936">
        <v>0</v>
      </c>
      <c r="K1782" s="939">
        <v>1</v>
      </c>
      <c r="L1782" s="939">
        <v>1</v>
      </c>
      <c r="M1782" s="936">
        <v>0</v>
      </c>
      <c r="N1782" s="936">
        <v>0</v>
      </c>
      <c r="O1782" s="936">
        <v>0</v>
      </c>
      <c r="P1782" s="936" t="s">
        <v>364</v>
      </c>
      <c r="Q1782" s="936">
        <v>1</v>
      </c>
      <c r="R1782" s="936">
        <v>1</v>
      </c>
      <c r="S1782" s="936">
        <v>0</v>
      </c>
      <c r="T1782" s="936">
        <v>0</v>
      </c>
    </row>
    <row r="1783" spans="1:20" outlineLevel="4">
      <c r="A1783" s="981" t="s">
        <v>522</v>
      </c>
      <c r="B1783" s="981"/>
      <c r="C1783" s="981">
        <v>28</v>
      </c>
      <c r="D1783" s="982">
        <v>46153</v>
      </c>
      <c r="E1783" s="982">
        <v>46190</v>
      </c>
      <c r="F1783" s="982">
        <v>46153</v>
      </c>
      <c r="G1783" s="982">
        <v>46189</v>
      </c>
      <c r="H1783" s="982">
        <v>0</v>
      </c>
      <c r="I1783" s="981">
        <v>0</v>
      </c>
      <c r="J1783" s="981">
        <v>0</v>
      </c>
      <c r="K1783" s="984">
        <v>0</v>
      </c>
      <c r="L1783" s="984">
        <v>0</v>
      </c>
      <c r="M1783" s="981">
        <v>0</v>
      </c>
      <c r="N1783" s="981">
        <v>0</v>
      </c>
      <c r="O1783" s="981">
        <v>0</v>
      </c>
      <c r="P1783" s="981"/>
      <c r="Q1783" s="981">
        <v>4</v>
      </c>
      <c r="R1783" s="981">
        <v>4</v>
      </c>
      <c r="S1783" s="981">
        <v>0</v>
      </c>
      <c r="T1783" s="981">
        <v>0</v>
      </c>
    </row>
    <row r="1784" spans="1:20" outlineLevel="5">
      <c r="A1784" s="936" t="s">
        <v>1899</v>
      </c>
      <c r="B1784" s="936" t="s">
        <v>524</v>
      </c>
      <c r="C1784" s="936">
        <v>28</v>
      </c>
      <c r="D1784" s="937">
        <v>46153</v>
      </c>
      <c r="E1784" s="937">
        <v>46190</v>
      </c>
      <c r="F1784" s="937">
        <v>46153</v>
      </c>
      <c r="G1784" s="937">
        <v>46189</v>
      </c>
      <c r="H1784" s="937">
        <v>0</v>
      </c>
      <c r="I1784" s="936">
        <v>0</v>
      </c>
      <c r="J1784" s="936">
        <v>0</v>
      </c>
      <c r="K1784" s="939">
        <v>1</v>
      </c>
      <c r="L1784" s="939">
        <v>1</v>
      </c>
      <c r="M1784" s="936">
        <v>0</v>
      </c>
      <c r="N1784" s="936">
        <v>0</v>
      </c>
      <c r="O1784" s="936">
        <v>0</v>
      </c>
      <c r="P1784" s="936" t="s">
        <v>364</v>
      </c>
      <c r="Q1784" s="936">
        <v>1</v>
      </c>
      <c r="R1784" s="936">
        <v>1</v>
      </c>
      <c r="S1784" s="936">
        <v>0</v>
      </c>
      <c r="T1784" s="936">
        <v>0</v>
      </c>
    </row>
    <row r="1785" spans="1:20" outlineLevel="5">
      <c r="A1785" s="936" t="s">
        <v>1900</v>
      </c>
      <c r="B1785" s="936" t="s">
        <v>526</v>
      </c>
      <c r="C1785" s="936">
        <v>28</v>
      </c>
      <c r="D1785" s="937">
        <v>46153</v>
      </c>
      <c r="E1785" s="937">
        <v>46190</v>
      </c>
      <c r="F1785" s="937">
        <v>46153</v>
      </c>
      <c r="G1785" s="937">
        <v>46189</v>
      </c>
      <c r="H1785" s="937">
        <v>0</v>
      </c>
      <c r="I1785" s="936">
        <v>0</v>
      </c>
      <c r="J1785" s="936">
        <v>0</v>
      </c>
      <c r="K1785" s="939">
        <v>1</v>
      </c>
      <c r="L1785" s="939">
        <v>1</v>
      </c>
      <c r="M1785" s="936">
        <v>0</v>
      </c>
      <c r="N1785" s="936">
        <v>0</v>
      </c>
      <c r="O1785" s="936">
        <v>0</v>
      </c>
      <c r="P1785" s="936" t="s">
        <v>364</v>
      </c>
      <c r="Q1785" s="936">
        <v>1</v>
      </c>
      <c r="R1785" s="936">
        <v>1</v>
      </c>
      <c r="S1785" s="936">
        <v>0</v>
      </c>
      <c r="T1785" s="936">
        <v>0</v>
      </c>
    </row>
    <row r="1786" spans="1:20" outlineLevel="5">
      <c r="A1786" s="996" t="s">
        <v>1901</v>
      </c>
      <c r="B1786" s="996" t="s">
        <v>528</v>
      </c>
      <c r="C1786" s="996">
        <v>28</v>
      </c>
      <c r="D1786" s="997">
        <v>46153</v>
      </c>
      <c r="E1786" s="997">
        <v>46190</v>
      </c>
      <c r="F1786" s="997">
        <v>46153</v>
      </c>
      <c r="G1786" s="997">
        <v>46189</v>
      </c>
      <c r="H1786" s="997">
        <v>0</v>
      </c>
      <c r="I1786" s="996">
        <v>0</v>
      </c>
      <c r="J1786" s="996">
        <v>0</v>
      </c>
      <c r="K1786" s="999">
        <v>1</v>
      </c>
      <c r="L1786" s="999">
        <v>1</v>
      </c>
      <c r="M1786" s="996">
        <v>0</v>
      </c>
      <c r="N1786" s="996">
        <v>0</v>
      </c>
      <c r="O1786" s="996">
        <v>0</v>
      </c>
      <c r="P1786" s="996" t="s">
        <v>364</v>
      </c>
      <c r="Q1786" s="996">
        <v>1</v>
      </c>
      <c r="R1786" s="996">
        <v>1</v>
      </c>
      <c r="S1786" s="996">
        <v>0</v>
      </c>
      <c r="T1786" s="996">
        <v>0</v>
      </c>
    </row>
    <row r="1787" spans="1:20" outlineLevel="5">
      <c r="A1787" s="936" t="s">
        <v>1902</v>
      </c>
      <c r="B1787" s="936" t="s">
        <v>530</v>
      </c>
      <c r="C1787" s="936">
        <v>28</v>
      </c>
      <c r="D1787" s="937">
        <v>46153</v>
      </c>
      <c r="E1787" s="937">
        <v>46190</v>
      </c>
      <c r="F1787" s="937">
        <v>46153</v>
      </c>
      <c r="G1787" s="937">
        <v>46189</v>
      </c>
      <c r="H1787" s="937">
        <v>0</v>
      </c>
      <c r="I1787" s="936">
        <v>0</v>
      </c>
      <c r="J1787" s="936">
        <v>0</v>
      </c>
      <c r="K1787" s="939">
        <v>1</v>
      </c>
      <c r="L1787" s="939">
        <v>1</v>
      </c>
      <c r="M1787" s="936">
        <v>0</v>
      </c>
      <c r="N1787" s="936">
        <v>0</v>
      </c>
      <c r="O1787" s="936">
        <v>0</v>
      </c>
      <c r="P1787" s="936" t="s">
        <v>364</v>
      </c>
      <c r="Q1787" s="936">
        <v>1</v>
      </c>
      <c r="R1787" s="936">
        <v>1</v>
      </c>
      <c r="S1787" s="936">
        <v>0</v>
      </c>
      <c r="T1787" s="936">
        <v>0</v>
      </c>
    </row>
    <row r="1788" spans="1:20" outlineLevel="4">
      <c r="A1788" s="981" t="s">
        <v>531</v>
      </c>
      <c r="B1788" s="981"/>
      <c r="C1788" s="981">
        <v>28</v>
      </c>
      <c r="D1788" s="982">
        <v>46153</v>
      </c>
      <c r="E1788" s="982">
        <v>46190</v>
      </c>
      <c r="F1788" s="982">
        <v>46153</v>
      </c>
      <c r="G1788" s="982">
        <v>46189</v>
      </c>
      <c r="H1788" s="982">
        <v>0</v>
      </c>
      <c r="I1788" s="981">
        <v>0</v>
      </c>
      <c r="J1788" s="981">
        <v>0</v>
      </c>
      <c r="K1788" s="984">
        <v>0</v>
      </c>
      <c r="L1788" s="984">
        <v>0</v>
      </c>
      <c r="M1788" s="981">
        <v>0</v>
      </c>
      <c r="N1788" s="981">
        <v>0</v>
      </c>
      <c r="O1788" s="981">
        <v>0</v>
      </c>
      <c r="P1788" s="981"/>
      <c r="Q1788" s="981">
        <v>3</v>
      </c>
      <c r="R1788" s="981">
        <v>3</v>
      </c>
      <c r="S1788" s="981">
        <v>0</v>
      </c>
      <c r="T1788" s="981">
        <v>0</v>
      </c>
    </row>
    <row r="1789" spans="1:20" outlineLevel="5">
      <c r="A1789" s="936" t="s">
        <v>1905</v>
      </c>
      <c r="B1789" s="936" t="s">
        <v>537</v>
      </c>
      <c r="C1789" s="936">
        <v>28</v>
      </c>
      <c r="D1789" s="937">
        <v>46153</v>
      </c>
      <c r="E1789" s="937">
        <v>46190</v>
      </c>
      <c r="F1789" s="937">
        <v>46153</v>
      </c>
      <c r="G1789" s="937">
        <v>46189</v>
      </c>
      <c r="H1789" s="937">
        <v>0</v>
      </c>
      <c r="I1789" s="936">
        <v>0</v>
      </c>
      <c r="J1789" s="936">
        <v>0</v>
      </c>
      <c r="K1789" s="939">
        <v>1</v>
      </c>
      <c r="L1789" s="939">
        <v>1</v>
      </c>
      <c r="M1789" s="936">
        <v>0</v>
      </c>
      <c r="N1789" s="936">
        <v>0</v>
      </c>
      <c r="O1789" s="936">
        <v>0</v>
      </c>
      <c r="P1789" s="936" t="s">
        <v>364</v>
      </c>
      <c r="Q1789" s="936">
        <v>1</v>
      </c>
      <c r="R1789" s="936">
        <v>1</v>
      </c>
      <c r="S1789" s="936">
        <v>0</v>
      </c>
      <c r="T1789" s="936">
        <v>0</v>
      </c>
    </row>
    <row r="1790" spans="1:20" outlineLevel="5">
      <c r="A1790" s="996" t="s">
        <v>1903</v>
      </c>
      <c r="B1790" s="996" t="s">
        <v>533</v>
      </c>
      <c r="C1790" s="996">
        <v>28</v>
      </c>
      <c r="D1790" s="997">
        <v>46153</v>
      </c>
      <c r="E1790" s="997">
        <v>46190</v>
      </c>
      <c r="F1790" s="997">
        <v>46153</v>
      </c>
      <c r="G1790" s="997">
        <v>46189</v>
      </c>
      <c r="H1790" s="997">
        <v>0</v>
      </c>
      <c r="I1790" s="996">
        <v>0</v>
      </c>
      <c r="J1790" s="996">
        <v>0</v>
      </c>
      <c r="K1790" s="999">
        <v>1</v>
      </c>
      <c r="L1790" s="999">
        <v>1</v>
      </c>
      <c r="M1790" s="996">
        <v>0</v>
      </c>
      <c r="N1790" s="996">
        <v>0</v>
      </c>
      <c r="O1790" s="996">
        <v>0</v>
      </c>
      <c r="P1790" s="996" t="s">
        <v>364</v>
      </c>
      <c r="Q1790" s="996">
        <v>1</v>
      </c>
      <c r="R1790" s="996">
        <v>1</v>
      </c>
      <c r="S1790" s="996">
        <v>0</v>
      </c>
      <c r="T1790" s="996">
        <v>0</v>
      </c>
    </row>
    <row r="1791" spans="1:20" outlineLevel="5">
      <c r="A1791" s="936" t="s">
        <v>1904</v>
      </c>
      <c r="B1791" s="936" t="s">
        <v>535</v>
      </c>
      <c r="C1791" s="936">
        <v>28</v>
      </c>
      <c r="D1791" s="937">
        <v>46153</v>
      </c>
      <c r="E1791" s="937">
        <v>46190</v>
      </c>
      <c r="F1791" s="937">
        <v>46153</v>
      </c>
      <c r="G1791" s="937">
        <v>46189</v>
      </c>
      <c r="H1791" s="937">
        <v>0</v>
      </c>
      <c r="I1791" s="936">
        <v>0</v>
      </c>
      <c r="J1791" s="936">
        <v>0</v>
      </c>
      <c r="K1791" s="939">
        <v>1</v>
      </c>
      <c r="L1791" s="939">
        <v>1</v>
      </c>
      <c r="M1791" s="936">
        <v>0</v>
      </c>
      <c r="N1791" s="936">
        <v>0</v>
      </c>
      <c r="O1791" s="936">
        <v>0</v>
      </c>
      <c r="P1791" s="936" t="s">
        <v>364</v>
      </c>
      <c r="Q1791" s="936">
        <v>1</v>
      </c>
      <c r="R1791" s="936">
        <v>1</v>
      </c>
      <c r="S1791" s="936">
        <v>0</v>
      </c>
      <c r="T1791" s="936">
        <v>0</v>
      </c>
    </row>
    <row r="1792" spans="1:20" outlineLevel="4">
      <c r="A1792" s="981" t="s">
        <v>420</v>
      </c>
      <c r="B1792" s="981"/>
      <c r="C1792" s="981">
        <v>23</v>
      </c>
      <c r="D1792" s="982">
        <v>46216</v>
      </c>
      <c r="E1792" s="982">
        <v>46242</v>
      </c>
      <c r="F1792" s="982">
        <v>46216</v>
      </c>
      <c r="G1792" s="982">
        <v>46222</v>
      </c>
      <c r="H1792" s="982">
        <v>0</v>
      </c>
      <c r="I1792" s="981">
        <v>0</v>
      </c>
      <c r="J1792" s="981">
        <v>0</v>
      </c>
      <c r="K1792" s="984">
        <v>0</v>
      </c>
      <c r="L1792" s="984">
        <v>0</v>
      </c>
      <c r="M1792" s="981">
        <v>0</v>
      </c>
      <c r="N1792" s="981">
        <v>0</v>
      </c>
      <c r="O1792" s="981">
        <v>0</v>
      </c>
      <c r="P1792" s="981"/>
      <c r="Q1792" s="981">
        <v>3</v>
      </c>
      <c r="R1792" s="981">
        <v>3</v>
      </c>
      <c r="S1792" s="981">
        <v>0</v>
      </c>
      <c r="T1792" s="981">
        <v>0</v>
      </c>
    </row>
    <row r="1793" spans="1:20" outlineLevel="5">
      <c r="A1793" s="936" t="s">
        <v>1907</v>
      </c>
      <c r="B1793" s="936" t="s">
        <v>541</v>
      </c>
      <c r="C1793" s="936">
        <v>8</v>
      </c>
      <c r="D1793" s="937">
        <v>46216</v>
      </c>
      <c r="E1793" s="937">
        <v>46224</v>
      </c>
      <c r="F1793" s="937">
        <v>46216</v>
      </c>
      <c r="G1793" s="937">
        <v>46222</v>
      </c>
      <c r="H1793" s="937">
        <v>0</v>
      </c>
      <c r="I1793" s="936">
        <v>0</v>
      </c>
      <c r="J1793" s="936">
        <v>0</v>
      </c>
      <c r="K1793" s="939">
        <v>1</v>
      </c>
      <c r="L1793" s="939">
        <v>1</v>
      </c>
      <c r="M1793" s="936">
        <v>0</v>
      </c>
      <c r="N1793" s="936">
        <v>0</v>
      </c>
      <c r="O1793" s="936">
        <v>0</v>
      </c>
      <c r="P1793" s="936" t="s">
        <v>364</v>
      </c>
      <c r="Q1793" s="936">
        <v>1</v>
      </c>
      <c r="R1793" s="936">
        <v>1</v>
      </c>
      <c r="S1793" s="936">
        <v>0</v>
      </c>
      <c r="T1793" s="936">
        <v>0</v>
      </c>
    </row>
    <row r="1794" spans="1:20" outlineLevel="5">
      <c r="A1794" s="1000" t="s">
        <v>1906</v>
      </c>
      <c r="B1794" s="1000" t="s">
        <v>539</v>
      </c>
      <c r="C1794" s="1000">
        <v>8</v>
      </c>
      <c r="D1794" s="1001">
        <v>46233</v>
      </c>
      <c r="E1794" s="1001">
        <v>46242</v>
      </c>
      <c r="F1794" s="1001">
        <v>46216</v>
      </c>
      <c r="G1794" s="1001">
        <v>46222</v>
      </c>
      <c r="H1794" s="1001">
        <v>0</v>
      </c>
      <c r="I1794" s="1000">
        <v>0</v>
      </c>
      <c r="J1794" s="1001">
        <v>0</v>
      </c>
      <c r="K1794" s="1004">
        <v>1</v>
      </c>
      <c r="L1794" s="1004">
        <v>1</v>
      </c>
      <c r="M1794" s="1000">
        <v>0</v>
      </c>
      <c r="N1794" s="1000">
        <v>0</v>
      </c>
      <c r="O1794" s="1000">
        <v>0</v>
      </c>
      <c r="P1794" s="1000" t="s">
        <v>364</v>
      </c>
      <c r="Q1794" s="1000">
        <v>1</v>
      </c>
      <c r="R1794" s="1000">
        <v>1</v>
      </c>
      <c r="S1794" s="1000">
        <v>0</v>
      </c>
      <c r="T1794" s="1000">
        <v>0</v>
      </c>
    </row>
    <row r="1795" spans="1:20" outlineLevel="5">
      <c r="A1795" s="1000" t="s">
        <v>1908</v>
      </c>
      <c r="B1795" s="1000" t="s">
        <v>543</v>
      </c>
      <c r="C1795" s="1000">
        <v>8</v>
      </c>
      <c r="D1795" s="1001">
        <v>46233</v>
      </c>
      <c r="E1795" s="1001">
        <v>46242</v>
      </c>
      <c r="F1795" s="1001">
        <v>46216</v>
      </c>
      <c r="G1795" s="1001">
        <v>46222</v>
      </c>
      <c r="H1795" s="1001">
        <v>0</v>
      </c>
      <c r="I1795" s="1000">
        <v>0</v>
      </c>
      <c r="J1795" s="1001">
        <v>0</v>
      </c>
      <c r="K1795" s="1004">
        <v>1</v>
      </c>
      <c r="L1795" s="1004">
        <v>1</v>
      </c>
      <c r="M1795" s="1000">
        <v>0</v>
      </c>
      <c r="N1795" s="1000">
        <v>0</v>
      </c>
      <c r="O1795" s="1000">
        <v>0</v>
      </c>
      <c r="P1795" s="1000" t="s">
        <v>364</v>
      </c>
      <c r="Q1795" s="1000">
        <v>1</v>
      </c>
      <c r="R1795" s="1000">
        <v>1</v>
      </c>
      <c r="S1795" s="1000">
        <v>0</v>
      </c>
      <c r="T1795" s="1000">
        <v>0</v>
      </c>
    </row>
    <row r="1796" spans="1:20" outlineLevel="2">
      <c r="A1796" s="959" t="s">
        <v>607</v>
      </c>
      <c r="B1796" s="959"/>
      <c r="C1796" s="959">
        <v>115</v>
      </c>
      <c r="D1796" s="960">
        <v>46070</v>
      </c>
      <c r="E1796" s="960">
        <v>46214</v>
      </c>
      <c r="F1796" s="960">
        <v>46070</v>
      </c>
      <c r="G1796" s="960">
        <v>46280</v>
      </c>
      <c r="H1796" s="960">
        <v>0</v>
      </c>
      <c r="I1796" s="959">
        <v>0</v>
      </c>
      <c r="J1796" s="959">
        <v>0</v>
      </c>
      <c r="K1796" s="963">
        <v>0</v>
      </c>
      <c r="L1796" s="963">
        <v>0</v>
      </c>
      <c r="M1796" s="959">
        <v>0</v>
      </c>
      <c r="N1796" s="959">
        <v>0</v>
      </c>
      <c r="O1796" s="959">
        <v>0</v>
      </c>
      <c r="P1796" s="959"/>
      <c r="Q1796" s="959">
        <v>70</v>
      </c>
      <c r="R1796" s="959">
        <v>70</v>
      </c>
      <c r="S1796" s="959">
        <v>0</v>
      </c>
      <c r="T1796" s="959">
        <v>0</v>
      </c>
    </row>
    <row r="1797" spans="1:20" outlineLevel="3">
      <c r="A1797" s="967" t="s">
        <v>608</v>
      </c>
      <c r="B1797" s="967"/>
      <c r="C1797" s="967">
        <v>115</v>
      </c>
      <c r="D1797" s="968">
        <v>46070</v>
      </c>
      <c r="E1797" s="968">
        <v>46214</v>
      </c>
      <c r="F1797" s="968">
        <v>46070</v>
      </c>
      <c r="G1797" s="968">
        <v>46280</v>
      </c>
      <c r="H1797" s="968">
        <v>0</v>
      </c>
      <c r="I1797" s="967">
        <v>0</v>
      </c>
      <c r="J1797" s="967">
        <v>0</v>
      </c>
      <c r="K1797" s="971">
        <v>0</v>
      </c>
      <c r="L1797" s="971">
        <v>0</v>
      </c>
      <c r="M1797" s="967">
        <v>0</v>
      </c>
      <c r="N1797" s="967">
        <v>0</v>
      </c>
      <c r="O1797" s="967">
        <v>0</v>
      </c>
      <c r="P1797" s="967"/>
      <c r="Q1797" s="967">
        <v>32</v>
      </c>
      <c r="R1797" s="967">
        <v>32</v>
      </c>
      <c r="S1797" s="967">
        <v>0</v>
      </c>
      <c r="T1797" s="967">
        <v>0</v>
      </c>
    </row>
    <row r="1798" spans="1:20" outlineLevel="4">
      <c r="A1798" s="981" t="s">
        <v>609</v>
      </c>
      <c r="B1798" s="981"/>
      <c r="C1798" s="981">
        <v>57</v>
      </c>
      <c r="D1798" s="982">
        <v>46078</v>
      </c>
      <c r="E1798" s="982">
        <v>46149</v>
      </c>
      <c r="F1798" s="982">
        <v>46078</v>
      </c>
      <c r="G1798" s="982">
        <v>46148</v>
      </c>
      <c r="H1798" s="982">
        <v>0</v>
      </c>
      <c r="I1798" s="981">
        <v>0</v>
      </c>
      <c r="J1798" s="981">
        <v>0</v>
      </c>
      <c r="K1798" s="984">
        <v>0</v>
      </c>
      <c r="L1798" s="984">
        <v>0</v>
      </c>
      <c r="M1798" s="981">
        <v>0</v>
      </c>
      <c r="N1798" s="981">
        <v>0</v>
      </c>
      <c r="O1798" s="981">
        <v>0</v>
      </c>
      <c r="P1798" s="981"/>
      <c r="Q1798" s="981">
        <v>3</v>
      </c>
      <c r="R1798" s="981">
        <v>3</v>
      </c>
      <c r="S1798" s="981">
        <v>0</v>
      </c>
      <c r="T1798" s="981">
        <v>0</v>
      </c>
    </row>
    <row r="1799" spans="1:20" outlineLevel="5">
      <c r="A1799" s="936" t="s">
        <v>1910</v>
      </c>
      <c r="B1799" s="936" t="s">
        <v>613</v>
      </c>
      <c r="C1799" s="936">
        <v>57</v>
      </c>
      <c r="D1799" s="937">
        <v>46078</v>
      </c>
      <c r="E1799" s="937">
        <v>46149</v>
      </c>
      <c r="F1799" s="937">
        <v>46078</v>
      </c>
      <c r="G1799" s="937">
        <v>46148</v>
      </c>
      <c r="H1799" s="937">
        <v>0</v>
      </c>
      <c r="I1799" s="936">
        <v>0</v>
      </c>
      <c r="J1799" s="936">
        <v>0</v>
      </c>
      <c r="K1799" s="939">
        <v>1</v>
      </c>
      <c r="L1799" s="939">
        <v>1</v>
      </c>
      <c r="M1799" s="936">
        <v>0</v>
      </c>
      <c r="N1799" s="936">
        <v>0</v>
      </c>
      <c r="O1799" s="936">
        <v>0</v>
      </c>
      <c r="P1799" s="936" t="s">
        <v>364</v>
      </c>
      <c r="Q1799" s="936">
        <v>1</v>
      </c>
      <c r="R1799" s="936">
        <v>1</v>
      </c>
      <c r="S1799" s="936">
        <v>0</v>
      </c>
      <c r="T1799" s="936">
        <v>0</v>
      </c>
    </row>
    <row r="1800" spans="1:20" outlineLevel="5">
      <c r="A1800" s="996" t="s">
        <v>1911</v>
      </c>
      <c r="B1800" s="996" t="s">
        <v>615</v>
      </c>
      <c r="C1800" s="996">
        <v>50</v>
      </c>
      <c r="D1800" s="997">
        <v>46086</v>
      </c>
      <c r="E1800" s="997">
        <v>46149</v>
      </c>
      <c r="F1800" s="997">
        <v>46086</v>
      </c>
      <c r="G1800" s="997">
        <v>46148</v>
      </c>
      <c r="H1800" s="997">
        <v>0</v>
      </c>
      <c r="I1800" s="996">
        <v>0</v>
      </c>
      <c r="J1800" s="997">
        <v>0</v>
      </c>
      <c r="K1800" s="999">
        <v>1</v>
      </c>
      <c r="L1800" s="999">
        <v>1</v>
      </c>
      <c r="M1800" s="996">
        <v>0</v>
      </c>
      <c r="N1800" s="996">
        <v>0</v>
      </c>
      <c r="O1800" s="996">
        <v>0</v>
      </c>
      <c r="P1800" s="996" t="s">
        <v>364</v>
      </c>
      <c r="Q1800" s="996">
        <v>1</v>
      </c>
      <c r="R1800" s="996">
        <v>1</v>
      </c>
      <c r="S1800" s="996">
        <v>0</v>
      </c>
      <c r="T1800" s="996">
        <v>0</v>
      </c>
    </row>
    <row r="1801" spans="1:20" outlineLevel="5">
      <c r="A1801" s="936" t="s">
        <v>1909</v>
      </c>
      <c r="B1801" s="936" t="s">
        <v>611</v>
      </c>
      <c r="C1801" s="936">
        <v>50</v>
      </c>
      <c r="D1801" s="937">
        <v>46086</v>
      </c>
      <c r="E1801" s="937">
        <v>46149</v>
      </c>
      <c r="F1801" s="937">
        <v>46086</v>
      </c>
      <c r="G1801" s="937">
        <v>46148</v>
      </c>
      <c r="H1801" s="937">
        <v>0</v>
      </c>
      <c r="I1801" s="936">
        <v>0</v>
      </c>
      <c r="J1801" s="936">
        <v>0</v>
      </c>
      <c r="K1801" s="939">
        <v>1</v>
      </c>
      <c r="L1801" s="939">
        <v>1</v>
      </c>
      <c r="M1801" s="936">
        <v>0</v>
      </c>
      <c r="N1801" s="936">
        <v>0</v>
      </c>
      <c r="O1801" s="936">
        <v>0</v>
      </c>
      <c r="P1801" s="936" t="s">
        <v>364</v>
      </c>
      <c r="Q1801" s="936">
        <v>1</v>
      </c>
      <c r="R1801" s="936">
        <v>1</v>
      </c>
      <c r="S1801" s="936">
        <v>0</v>
      </c>
      <c r="T1801" s="936">
        <v>0</v>
      </c>
    </row>
    <row r="1802" spans="1:20" outlineLevel="4">
      <c r="A1802" s="981" t="s">
        <v>616</v>
      </c>
      <c r="B1802" s="981"/>
      <c r="C1802" s="981">
        <v>110</v>
      </c>
      <c r="D1802" s="982">
        <v>46070</v>
      </c>
      <c r="E1802" s="982">
        <v>46208</v>
      </c>
      <c r="F1802" s="982">
        <v>46070</v>
      </c>
      <c r="G1802" s="982">
        <v>46267</v>
      </c>
      <c r="H1802" s="982">
        <v>0</v>
      </c>
      <c r="I1802" s="981">
        <v>0</v>
      </c>
      <c r="J1802" s="981">
        <v>0</v>
      </c>
      <c r="K1802" s="984">
        <v>0</v>
      </c>
      <c r="L1802" s="984">
        <v>0</v>
      </c>
      <c r="M1802" s="981">
        <v>0</v>
      </c>
      <c r="N1802" s="981">
        <v>0</v>
      </c>
      <c r="O1802" s="981">
        <v>0</v>
      </c>
      <c r="P1802" s="981"/>
      <c r="Q1802" s="981">
        <v>6</v>
      </c>
      <c r="R1802" s="981">
        <v>6</v>
      </c>
      <c r="S1802" s="981">
        <v>0</v>
      </c>
      <c r="T1802" s="981">
        <v>0</v>
      </c>
    </row>
    <row r="1803" spans="1:20" outlineLevel="5">
      <c r="A1803" s="936" t="s">
        <v>1916</v>
      </c>
      <c r="B1803" s="936" t="s">
        <v>3048</v>
      </c>
      <c r="C1803" s="936">
        <v>101</v>
      </c>
      <c r="D1803" s="937">
        <v>46070</v>
      </c>
      <c r="E1803" s="937">
        <v>46198</v>
      </c>
      <c r="F1803" s="937">
        <v>46070</v>
      </c>
      <c r="G1803" s="937">
        <v>46197</v>
      </c>
      <c r="H1803" s="937">
        <v>0</v>
      </c>
      <c r="I1803" s="936">
        <v>0</v>
      </c>
      <c r="J1803" s="936">
        <v>0</v>
      </c>
      <c r="K1803" s="939">
        <v>1</v>
      </c>
      <c r="L1803" s="939">
        <v>1</v>
      </c>
      <c r="M1803" s="936">
        <v>0</v>
      </c>
      <c r="N1803" s="936">
        <v>0</v>
      </c>
      <c r="O1803" s="936">
        <v>0</v>
      </c>
      <c r="P1803" s="936" t="s">
        <v>364</v>
      </c>
      <c r="Q1803" s="936">
        <v>1</v>
      </c>
      <c r="R1803" s="936">
        <v>1</v>
      </c>
      <c r="S1803" s="936">
        <v>0</v>
      </c>
      <c r="T1803" s="936">
        <v>0</v>
      </c>
    </row>
    <row r="1804" spans="1:20" outlineLevel="5">
      <c r="A1804" s="936" t="s">
        <v>1912</v>
      </c>
      <c r="B1804" s="936" t="s">
        <v>618</v>
      </c>
      <c r="C1804" s="936">
        <v>49</v>
      </c>
      <c r="D1804" s="937">
        <v>46088</v>
      </c>
      <c r="E1804" s="937">
        <v>46149</v>
      </c>
      <c r="F1804" s="937">
        <v>46088</v>
      </c>
      <c r="G1804" s="937">
        <v>46148</v>
      </c>
      <c r="H1804" s="937">
        <v>0</v>
      </c>
      <c r="I1804" s="936">
        <v>0</v>
      </c>
      <c r="J1804" s="936">
        <v>0</v>
      </c>
      <c r="K1804" s="939">
        <v>1</v>
      </c>
      <c r="L1804" s="939">
        <v>1</v>
      </c>
      <c r="M1804" s="936">
        <v>0</v>
      </c>
      <c r="N1804" s="936">
        <v>0</v>
      </c>
      <c r="O1804" s="936">
        <v>0</v>
      </c>
      <c r="P1804" s="936" t="s">
        <v>364</v>
      </c>
      <c r="Q1804" s="936">
        <v>1</v>
      </c>
      <c r="R1804" s="936">
        <v>1</v>
      </c>
      <c r="S1804" s="936">
        <v>0</v>
      </c>
      <c r="T1804" s="936">
        <v>0</v>
      </c>
    </row>
    <row r="1805" spans="1:20" outlineLevel="5">
      <c r="A1805" s="936" t="s">
        <v>1913</v>
      </c>
      <c r="B1805" s="936" t="s">
        <v>620</v>
      </c>
      <c r="C1805" s="936">
        <v>49</v>
      </c>
      <c r="D1805" s="937">
        <v>46088</v>
      </c>
      <c r="E1805" s="937">
        <v>46149</v>
      </c>
      <c r="F1805" s="937">
        <v>46088</v>
      </c>
      <c r="G1805" s="937">
        <v>46148</v>
      </c>
      <c r="H1805" s="937">
        <v>0</v>
      </c>
      <c r="I1805" s="936">
        <v>0</v>
      </c>
      <c r="J1805" s="936">
        <v>0</v>
      </c>
      <c r="K1805" s="939">
        <v>1</v>
      </c>
      <c r="L1805" s="939">
        <v>1</v>
      </c>
      <c r="M1805" s="936">
        <v>0</v>
      </c>
      <c r="N1805" s="936">
        <v>0</v>
      </c>
      <c r="O1805" s="936">
        <v>0</v>
      </c>
      <c r="P1805" s="936" t="s">
        <v>364</v>
      </c>
      <c r="Q1805" s="936">
        <v>1</v>
      </c>
      <c r="R1805" s="936">
        <v>1</v>
      </c>
      <c r="S1805" s="936">
        <v>0</v>
      </c>
      <c r="T1805" s="936">
        <v>0</v>
      </c>
    </row>
    <row r="1806" spans="1:20" outlineLevel="5">
      <c r="A1806" s="936" t="s">
        <v>1914</v>
      </c>
      <c r="B1806" s="936" t="s">
        <v>622</v>
      </c>
      <c r="C1806" s="936">
        <v>49</v>
      </c>
      <c r="D1806" s="937">
        <v>46088</v>
      </c>
      <c r="E1806" s="937">
        <v>46149</v>
      </c>
      <c r="F1806" s="937">
        <v>46088</v>
      </c>
      <c r="G1806" s="937">
        <v>46148</v>
      </c>
      <c r="H1806" s="937">
        <v>0</v>
      </c>
      <c r="I1806" s="936">
        <v>0</v>
      </c>
      <c r="J1806" s="937">
        <v>0</v>
      </c>
      <c r="K1806" s="940">
        <v>1</v>
      </c>
      <c r="L1806" s="939">
        <v>1</v>
      </c>
      <c r="M1806" s="936">
        <v>0</v>
      </c>
      <c r="N1806" s="936">
        <v>0</v>
      </c>
      <c r="O1806" s="936">
        <v>0</v>
      </c>
      <c r="P1806" s="936" t="s">
        <v>364</v>
      </c>
      <c r="Q1806" s="936">
        <v>1</v>
      </c>
      <c r="R1806" s="936">
        <v>1</v>
      </c>
      <c r="S1806" s="936">
        <v>0</v>
      </c>
      <c r="T1806" s="936">
        <v>0</v>
      </c>
    </row>
    <row r="1807" spans="1:20" outlineLevel="5">
      <c r="A1807" s="996" t="s">
        <v>1915</v>
      </c>
      <c r="B1807" s="996" t="s">
        <v>624</v>
      </c>
      <c r="C1807" s="996">
        <v>49</v>
      </c>
      <c r="D1807" s="997">
        <v>46088</v>
      </c>
      <c r="E1807" s="997">
        <v>46149</v>
      </c>
      <c r="F1807" s="997">
        <v>46088</v>
      </c>
      <c r="G1807" s="997">
        <v>46148</v>
      </c>
      <c r="H1807" s="997">
        <v>0</v>
      </c>
      <c r="I1807" s="996">
        <v>0</v>
      </c>
      <c r="J1807" s="996">
        <v>0</v>
      </c>
      <c r="K1807" s="999">
        <v>1</v>
      </c>
      <c r="L1807" s="999">
        <v>1</v>
      </c>
      <c r="M1807" s="996">
        <v>0</v>
      </c>
      <c r="N1807" s="996">
        <v>0</v>
      </c>
      <c r="O1807" s="996">
        <v>0</v>
      </c>
      <c r="P1807" s="996" t="s">
        <v>364</v>
      </c>
      <c r="Q1807" s="996">
        <v>1</v>
      </c>
      <c r="R1807" s="996">
        <v>1</v>
      </c>
      <c r="S1807" s="996">
        <v>0</v>
      </c>
      <c r="T1807" s="996">
        <v>0</v>
      </c>
    </row>
    <row r="1808" spans="1:20" outlineLevel="5">
      <c r="A1808" s="936" t="s">
        <v>3365</v>
      </c>
      <c r="B1808" s="936" t="s">
        <v>3050</v>
      </c>
      <c r="C1808" s="936">
        <v>9</v>
      </c>
      <c r="D1808" s="937">
        <v>46198</v>
      </c>
      <c r="E1808" s="937">
        <v>46208</v>
      </c>
      <c r="F1808" s="937">
        <v>46210</v>
      </c>
      <c r="G1808" s="937">
        <v>46267</v>
      </c>
      <c r="H1808" s="937">
        <v>0</v>
      </c>
      <c r="I1808" s="936">
        <v>0</v>
      </c>
      <c r="J1808" s="936">
        <v>0</v>
      </c>
      <c r="K1808" s="939">
        <v>1</v>
      </c>
      <c r="L1808" s="939">
        <v>1</v>
      </c>
      <c r="M1808" s="936">
        <v>0</v>
      </c>
      <c r="N1808" s="936">
        <v>0</v>
      </c>
      <c r="O1808" s="936">
        <v>0</v>
      </c>
      <c r="P1808" s="936" t="s">
        <v>364</v>
      </c>
      <c r="Q1808" s="936">
        <v>1</v>
      </c>
      <c r="R1808" s="936">
        <v>1</v>
      </c>
      <c r="S1808" s="936">
        <v>0</v>
      </c>
      <c r="T1808" s="936">
        <v>0</v>
      </c>
    </row>
    <row r="1809" spans="1:20" outlineLevel="4">
      <c r="A1809" s="981" t="s">
        <v>627</v>
      </c>
      <c r="B1809" s="981"/>
      <c r="C1809" s="981">
        <v>41</v>
      </c>
      <c r="D1809" s="982">
        <v>46088</v>
      </c>
      <c r="E1809" s="982">
        <v>46140</v>
      </c>
      <c r="F1809" s="982">
        <v>46088</v>
      </c>
      <c r="G1809" s="982">
        <v>46139</v>
      </c>
      <c r="H1809" s="982">
        <v>0</v>
      </c>
      <c r="I1809" s="981">
        <v>0</v>
      </c>
      <c r="J1809" s="981">
        <v>0</v>
      </c>
      <c r="K1809" s="984">
        <v>0</v>
      </c>
      <c r="L1809" s="984">
        <v>0</v>
      </c>
      <c r="M1809" s="981">
        <v>0</v>
      </c>
      <c r="N1809" s="981">
        <v>0</v>
      </c>
      <c r="O1809" s="981">
        <v>0</v>
      </c>
      <c r="P1809" s="981"/>
      <c r="Q1809" s="981">
        <v>1</v>
      </c>
      <c r="R1809" s="981">
        <v>1</v>
      </c>
      <c r="S1809" s="981">
        <v>0</v>
      </c>
      <c r="T1809" s="981">
        <v>0</v>
      </c>
    </row>
    <row r="1810" spans="1:20" outlineLevel="5">
      <c r="A1810" s="936" t="s">
        <v>1917</v>
      </c>
      <c r="B1810" s="936" t="s">
        <v>629</v>
      </c>
      <c r="C1810" s="936">
        <v>41</v>
      </c>
      <c r="D1810" s="937">
        <v>46088</v>
      </c>
      <c r="E1810" s="937">
        <v>46140</v>
      </c>
      <c r="F1810" s="937">
        <v>46088</v>
      </c>
      <c r="G1810" s="937">
        <v>46139</v>
      </c>
      <c r="H1810" s="937">
        <v>0</v>
      </c>
      <c r="I1810" s="936">
        <v>0</v>
      </c>
      <c r="J1810" s="936">
        <v>0</v>
      </c>
      <c r="K1810" s="939">
        <v>1</v>
      </c>
      <c r="L1810" s="939">
        <v>1</v>
      </c>
      <c r="M1810" s="936">
        <v>0</v>
      </c>
      <c r="N1810" s="936">
        <v>0</v>
      </c>
      <c r="O1810" s="936">
        <v>0</v>
      </c>
      <c r="P1810" s="936" t="s">
        <v>364</v>
      </c>
      <c r="Q1810" s="936">
        <v>1</v>
      </c>
      <c r="R1810" s="936">
        <v>1</v>
      </c>
      <c r="S1810" s="936">
        <v>0</v>
      </c>
      <c r="T1810" s="936">
        <v>0</v>
      </c>
    </row>
    <row r="1811" spans="1:20" outlineLevel="4">
      <c r="A1811" s="981" t="s">
        <v>630</v>
      </c>
      <c r="B1811" s="981"/>
      <c r="C1811" s="981">
        <v>45</v>
      </c>
      <c r="D1811" s="982">
        <v>46092</v>
      </c>
      <c r="E1811" s="982">
        <v>46149</v>
      </c>
      <c r="F1811" s="982">
        <v>46092</v>
      </c>
      <c r="G1811" s="982">
        <v>46148</v>
      </c>
      <c r="H1811" s="982">
        <v>0</v>
      </c>
      <c r="I1811" s="981">
        <v>0</v>
      </c>
      <c r="J1811" s="981">
        <v>0</v>
      </c>
      <c r="K1811" s="984">
        <v>0</v>
      </c>
      <c r="L1811" s="984">
        <v>0</v>
      </c>
      <c r="M1811" s="981">
        <v>0</v>
      </c>
      <c r="N1811" s="981">
        <v>0</v>
      </c>
      <c r="O1811" s="981">
        <v>0</v>
      </c>
      <c r="P1811" s="981"/>
      <c r="Q1811" s="981">
        <v>2</v>
      </c>
      <c r="R1811" s="981">
        <v>2</v>
      </c>
      <c r="S1811" s="981">
        <v>0</v>
      </c>
      <c r="T1811" s="981">
        <v>0</v>
      </c>
    </row>
    <row r="1812" spans="1:20" outlineLevel="5">
      <c r="A1812" s="1006" t="s">
        <v>1918</v>
      </c>
      <c r="B1812" s="1006" t="s">
        <v>632</v>
      </c>
      <c r="C1812" s="1006">
        <v>45</v>
      </c>
      <c r="D1812" s="1007">
        <v>46092</v>
      </c>
      <c r="E1812" s="1007">
        <v>46149</v>
      </c>
      <c r="F1812" s="1007">
        <v>46092</v>
      </c>
      <c r="G1812" s="1007">
        <v>46148</v>
      </c>
      <c r="H1812" s="1007">
        <v>0</v>
      </c>
      <c r="I1812" s="1006">
        <v>0</v>
      </c>
      <c r="J1812" s="1006">
        <v>0</v>
      </c>
      <c r="K1812" s="1009">
        <v>1</v>
      </c>
      <c r="L1812" s="1009">
        <v>1</v>
      </c>
      <c r="M1812" s="1006">
        <v>0</v>
      </c>
      <c r="N1812" s="1006">
        <v>0</v>
      </c>
      <c r="O1812" s="1006">
        <v>0</v>
      </c>
      <c r="P1812" s="1006" t="s">
        <v>364</v>
      </c>
      <c r="Q1812" s="1006">
        <v>1</v>
      </c>
      <c r="R1812" s="1006">
        <v>1</v>
      </c>
      <c r="S1812" s="1006">
        <v>0</v>
      </c>
      <c r="T1812" s="1006">
        <v>0</v>
      </c>
    </row>
    <row r="1813" spans="1:20" outlineLevel="5">
      <c r="A1813" s="936" t="s">
        <v>1919</v>
      </c>
      <c r="B1813" s="936" t="s">
        <v>634</v>
      </c>
      <c r="C1813" s="936">
        <v>45</v>
      </c>
      <c r="D1813" s="937">
        <v>46092</v>
      </c>
      <c r="E1813" s="937">
        <v>46149</v>
      </c>
      <c r="F1813" s="937">
        <v>46092</v>
      </c>
      <c r="G1813" s="937">
        <v>46148</v>
      </c>
      <c r="H1813" s="937">
        <v>0</v>
      </c>
      <c r="I1813" s="936">
        <v>0</v>
      </c>
      <c r="J1813" s="936">
        <v>0</v>
      </c>
      <c r="K1813" s="939">
        <v>1</v>
      </c>
      <c r="L1813" s="939">
        <v>1</v>
      </c>
      <c r="M1813" s="936">
        <v>0</v>
      </c>
      <c r="N1813" s="936">
        <v>0</v>
      </c>
      <c r="O1813" s="936">
        <v>0</v>
      </c>
      <c r="P1813" s="936" t="s">
        <v>364</v>
      </c>
      <c r="Q1813" s="936">
        <v>1</v>
      </c>
      <c r="R1813" s="936">
        <v>1</v>
      </c>
      <c r="S1813" s="936">
        <v>0</v>
      </c>
      <c r="T1813" s="936">
        <v>0</v>
      </c>
    </row>
    <row r="1814" spans="1:20" outlineLevel="4">
      <c r="A1814" s="981" t="s">
        <v>635</v>
      </c>
      <c r="B1814" s="981"/>
      <c r="C1814" s="981">
        <v>46</v>
      </c>
      <c r="D1814" s="982">
        <v>46091</v>
      </c>
      <c r="E1814" s="982">
        <v>46149</v>
      </c>
      <c r="F1814" s="982">
        <v>46091</v>
      </c>
      <c r="G1814" s="982">
        <v>46148</v>
      </c>
      <c r="H1814" s="982">
        <v>0</v>
      </c>
      <c r="I1814" s="981">
        <v>0</v>
      </c>
      <c r="J1814" s="981">
        <v>0</v>
      </c>
      <c r="K1814" s="984">
        <v>0</v>
      </c>
      <c r="L1814" s="984">
        <v>0</v>
      </c>
      <c r="M1814" s="981">
        <v>0</v>
      </c>
      <c r="N1814" s="981">
        <v>0</v>
      </c>
      <c r="O1814" s="981">
        <v>0</v>
      </c>
      <c r="P1814" s="981"/>
      <c r="Q1814" s="981">
        <v>2</v>
      </c>
      <c r="R1814" s="981">
        <v>2</v>
      </c>
      <c r="S1814" s="981">
        <v>0</v>
      </c>
      <c r="T1814" s="981">
        <v>0</v>
      </c>
    </row>
    <row r="1815" spans="1:20" outlineLevel="5">
      <c r="A1815" s="1006" t="s">
        <v>1920</v>
      </c>
      <c r="B1815" s="1006" t="s">
        <v>637</v>
      </c>
      <c r="C1815" s="1006">
        <v>46</v>
      </c>
      <c r="D1815" s="1007">
        <v>46091</v>
      </c>
      <c r="E1815" s="1007">
        <v>46149</v>
      </c>
      <c r="F1815" s="1007">
        <v>46091</v>
      </c>
      <c r="G1815" s="1007">
        <v>46148</v>
      </c>
      <c r="H1815" s="1007">
        <v>0</v>
      </c>
      <c r="I1815" s="1006">
        <v>0</v>
      </c>
      <c r="J1815" s="1006">
        <v>0</v>
      </c>
      <c r="K1815" s="1009">
        <v>1</v>
      </c>
      <c r="L1815" s="1009">
        <v>1</v>
      </c>
      <c r="M1815" s="1006">
        <v>0</v>
      </c>
      <c r="N1815" s="1006">
        <v>0</v>
      </c>
      <c r="O1815" s="1006">
        <v>0</v>
      </c>
      <c r="P1815" s="1006" t="s">
        <v>364</v>
      </c>
      <c r="Q1815" s="1006">
        <v>1</v>
      </c>
      <c r="R1815" s="1006">
        <v>1</v>
      </c>
      <c r="S1815" s="1006">
        <v>0</v>
      </c>
      <c r="T1815" s="1006">
        <v>0</v>
      </c>
    </row>
    <row r="1816" spans="1:20" outlineLevel="5">
      <c r="A1816" s="936" t="s">
        <v>1921</v>
      </c>
      <c r="B1816" s="936" t="s">
        <v>639</v>
      </c>
      <c r="C1816" s="936">
        <v>42</v>
      </c>
      <c r="D1816" s="937">
        <v>46096</v>
      </c>
      <c r="E1816" s="937">
        <v>46149</v>
      </c>
      <c r="F1816" s="937">
        <v>46096</v>
      </c>
      <c r="G1816" s="937">
        <v>46148</v>
      </c>
      <c r="H1816" s="937">
        <v>0</v>
      </c>
      <c r="I1816" s="936">
        <v>0</v>
      </c>
      <c r="J1816" s="936">
        <v>0</v>
      </c>
      <c r="K1816" s="939">
        <v>1</v>
      </c>
      <c r="L1816" s="939">
        <v>1</v>
      </c>
      <c r="M1816" s="936">
        <v>0</v>
      </c>
      <c r="N1816" s="936">
        <v>0</v>
      </c>
      <c r="O1816" s="936">
        <v>0</v>
      </c>
      <c r="P1816" s="936" t="s">
        <v>364</v>
      </c>
      <c r="Q1816" s="936">
        <v>1</v>
      </c>
      <c r="R1816" s="936">
        <v>1</v>
      </c>
      <c r="S1816" s="936">
        <v>0</v>
      </c>
      <c r="T1816" s="936">
        <v>0</v>
      </c>
    </row>
    <row r="1817" spans="1:20" outlineLevel="4">
      <c r="A1817" s="981" t="s">
        <v>640</v>
      </c>
      <c r="B1817" s="981"/>
      <c r="C1817" s="981">
        <v>50</v>
      </c>
      <c r="D1817" s="982">
        <v>46086</v>
      </c>
      <c r="E1817" s="982">
        <v>46149</v>
      </c>
      <c r="F1817" s="982">
        <v>46086</v>
      </c>
      <c r="G1817" s="982">
        <v>46148</v>
      </c>
      <c r="H1817" s="982">
        <v>0</v>
      </c>
      <c r="I1817" s="981">
        <v>0</v>
      </c>
      <c r="J1817" s="981">
        <v>0</v>
      </c>
      <c r="K1817" s="984">
        <v>0</v>
      </c>
      <c r="L1817" s="984">
        <v>0</v>
      </c>
      <c r="M1817" s="981">
        <v>0</v>
      </c>
      <c r="N1817" s="981">
        <v>0</v>
      </c>
      <c r="O1817" s="981">
        <v>0</v>
      </c>
      <c r="P1817" s="981"/>
      <c r="Q1817" s="981">
        <v>2</v>
      </c>
      <c r="R1817" s="981">
        <v>2</v>
      </c>
      <c r="S1817" s="981">
        <v>0</v>
      </c>
      <c r="T1817" s="981">
        <v>0</v>
      </c>
    </row>
    <row r="1818" spans="1:20" outlineLevel="5">
      <c r="A1818" s="1006" t="s">
        <v>1922</v>
      </c>
      <c r="B1818" s="1006" t="s">
        <v>642</v>
      </c>
      <c r="C1818" s="1006">
        <v>50</v>
      </c>
      <c r="D1818" s="1007">
        <v>46086</v>
      </c>
      <c r="E1818" s="1007">
        <v>46149</v>
      </c>
      <c r="F1818" s="1007">
        <v>46086</v>
      </c>
      <c r="G1818" s="1007">
        <v>46148</v>
      </c>
      <c r="H1818" s="1007">
        <v>0</v>
      </c>
      <c r="I1818" s="1006">
        <v>0</v>
      </c>
      <c r="J1818" s="1007">
        <v>0</v>
      </c>
      <c r="K1818" s="1009">
        <v>1</v>
      </c>
      <c r="L1818" s="1009">
        <v>1</v>
      </c>
      <c r="M1818" s="1006">
        <v>0</v>
      </c>
      <c r="N1818" s="1006">
        <v>0</v>
      </c>
      <c r="O1818" s="1006">
        <v>0</v>
      </c>
      <c r="P1818" s="1006" t="s">
        <v>364</v>
      </c>
      <c r="Q1818" s="1006">
        <v>1</v>
      </c>
      <c r="R1818" s="1006">
        <v>1</v>
      </c>
      <c r="S1818" s="1006">
        <v>0</v>
      </c>
      <c r="T1818" s="1006">
        <v>0</v>
      </c>
    </row>
    <row r="1819" spans="1:20" outlineLevel="5">
      <c r="A1819" s="936" t="s">
        <v>1923</v>
      </c>
      <c r="B1819" s="936" t="s">
        <v>644</v>
      </c>
      <c r="C1819" s="936">
        <v>50</v>
      </c>
      <c r="D1819" s="937">
        <v>46086</v>
      </c>
      <c r="E1819" s="937">
        <v>46149</v>
      </c>
      <c r="F1819" s="937">
        <v>46086</v>
      </c>
      <c r="G1819" s="937">
        <v>46148</v>
      </c>
      <c r="H1819" s="937">
        <v>0</v>
      </c>
      <c r="I1819" s="936">
        <v>0</v>
      </c>
      <c r="J1819" s="936">
        <v>0</v>
      </c>
      <c r="K1819" s="939">
        <v>1</v>
      </c>
      <c r="L1819" s="939">
        <v>1</v>
      </c>
      <c r="M1819" s="936">
        <v>0</v>
      </c>
      <c r="N1819" s="936">
        <v>0</v>
      </c>
      <c r="O1819" s="936">
        <v>0</v>
      </c>
      <c r="P1819" s="936" t="s">
        <v>364</v>
      </c>
      <c r="Q1819" s="936">
        <v>1</v>
      </c>
      <c r="R1819" s="936">
        <v>1</v>
      </c>
      <c r="S1819" s="936">
        <v>0</v>
      </c>
      <c r="T1819" s="936">
        <v>0</v>
      </c>
    </row>
    <row r="1820" spans="1:20" outlineLevel="4">
      <c r="A1820" s="981" t="s">
        <v>645</v>
      </c>
      <c r="B1820" s="981"/>
      <c r="C1820" s="981">
        <v>49</v>
      </c>
      <c r="D1820" s="982">
        <v>46153</v>
      </c>
      <c r="E1820" s="982">
        <v>46214</v>
      </c>
      <c r="F1820" s="982">
        <v>46153</v>
      </c>
      <c r="G1820" s="982">
        <v>46280</v>
      </c>
      <c r="H1820" s="982">
        <v>0</v>
      </c>
      <c r="I1820" s="981">
        <v>0</v>
      </c>
      <c r="J1820" s="981">
        <v>0</v>
      </c>
      <c r="K1820" s="984">
        <v>0</v>
      </c>
      <c r="L1820" s="984">
        <v>0</v>
      </c>
      <c r="M1820" s="981">
        <v>0</v>
      </c>
      <c r="N1820" s="981">
        <v>0</v>
      </c>
      <c r="O1820" s="981">
        <v>0</v>
      </c>
      <c r="P1820" s="981"/>
      <c r="Q1820" s="981">
        <v>16</v>
      </c>
      <c r="R1820" s="981">
        <v>16</v>
      </c>
      <c r="S1820" s="981">
        <v>0</v>
      </c>
      <c r="T1820" s="981">
        <v>0</v>
      </c>
    </row>
    <row r="1821" spans="1:20" outlineLevel="5">
      <c r="A1821" s="936" t="s">
        <v>1924</v>
      </c>
      <c r="B1821" s="936" t="s">
        <v>3064</v>
      </c>
      <c r="C1821" s="936">
        <v>35</v>
      </c>
      <c r="D1821" s="937">
        <v>46153</v>
      </c>
      <c r="E1821" s="937">
        <v>46198</v>
      </c>
      <c r="F1821" s="937">
        <v>46153</v>
      </c>
      <c r="G1821" s="937">
        <v>46197</v>
      </c>
      <c r="H1821" s="937">
        <v>0</v>
      </c>
      <c r="I1821" s="936">
        <v>0</v>
      </c>
      <c r="J1821" s="936">
        <v>0</v>
      </c>
      <c r="K1821" s="939">
        <v>1</v>
      </c>
      <c r="L1821" s="939">
        <v>1</v>
      </c>
      <c r="M1821" s="936">
        <v>0</v>
      </c>
      <c r="N1821" s="936">
        <v>0</v>
      </c>
      <c r="O1821" s="936">
        <v>0</v>
      </c>
      <c r="P1821" s="936" t="s">
        <v>364</v>
      </c>
      <c r="Q1821" s="936">
        <v>1</v>
      </c>
      <c r="R1821" s="936">
        <v>1</v>
      </c>
      <c r="S1821" s="936">
        <v>0</v>
      </c>
      <c r="T1821" s="936">
        <v>0</v>
      </c>
    </row>
    <row r="1822" spans="1:20" outlineLevel="5">
      <c r="A1822" s="936" t="s">
        <v>1925</v>
      </c>
      <c r="B1822" s="936" t="s">
        <v>3067</v>
      </c>
      <c r="C1822" s="936">
        <v>35</v>
      </c>
      <c r="D1822" s="937">
        <v>46153</v>
      </c>
      <c r="E1822" s="937">
        <v>46198</v>
      </c>
      <c r="F1822" s="937">
        <v>46153</v>
      </c>
      <c r="G1822" s="937">
        <v>46197</v>
      </c>
      <c r="H1822" s="937">
        <v>0</v>
      </c>
      <c r="I1822" s="936">
        <v>0</v>
      </c>
      <c r="J1822" s="936">
        <v>0</v>
      </c>
      <c r="K1822" s="939">
        <v>1</v>
      </c>
      <c r="L1822" s="939">
        <v>1</v>
      </c>
      <c r="M1822" s="936">
        <v>0</v>
      </c>
      <c r="N1822" s="936">
        <v>0</v>
      </c>
      <c r="O1822" s="936">
        <v>0</v>
      </c>
      <c r="P1822" s="936" t="s">
        <v>364</v>
      </c>
      <c r="Q1822" s="936">
        <v>1</v>
      </c>
      <c r="R1822" s="936">
        <v>1</v>
      </c>
      <c r="S1822" s="936">
        <v>0</v>
      </c>
      <c r="T1822" s="936">
        <v>0</v>
      </c>
    </row>
    <row r="1823" spans="1:20" outlineLevel="5">
      <c r="A1823" s="936" t="s">
        <v>1926</v>
      </c>
      <c r="B1823" s="936" t="s">
        <v>3070</v>
      </c>
      <c r="C1823" s="936">
        <v>35</v>
      </c>
      <c r="D1823" s="937">
        <v>46153</v>
      </c>
      <c r="E1823" s="937">
        <v>46198</v>
      </c>
      <c r="F1823" s="937">
        <v>46153</v>
      </c>
      <c r="G1823" s="937">
        <v>46197</v>
      </c>
      <c r="H1823" s="937">
        <v>0</v>
      </c>
      <c r="I1823" s="936">
        <v>0</v>
      </c>
      <c r="J1823" s="936">
        <v>0</v>
      </c>
      <c r="K1823" s="939">
        <v>1</v>
      </c>
      <c r="L1823" s="939">
        <v>1</v>
      </c>
      <c r="M1823" s="936">
        <v>0</v>
      </c>
      <c r="N1823" s="936">
        <v>0</v>
      </c>
      <c r="O1823" s="936">
        <v>0</v>
      </c>
      <c r="P1823" s="936" t="s">
        <v>364</v>
      </c>
      <c r="Q1823" s="936">
        <v>1</v>
      </c>
      <c r="R1823" s="936">
        <v>1</v>
      </c>
      <c r="S1823" s="936">
        <v>0</v>
      </c>
      <c r="T1823" s="936">
        <v>0</v>
      </c>
    </row>
    <row r="1824" spans="1:20" outlineLevel="5">
      <c r="A1824" s="936" t="s">
        <v>1927</v>
      </c>
      <c r="B1824" s="936" t="s">
        <v>3073</v>
      </c>
      <c r="C1824" s="936">
        <v>35</v>
      </c>
      <c r="D1824" s="937">
        <v>46153</v>
      </c>
      <c r="E1824" s="937">
        <v>46198</v>
      </c>
      <c r="F1824" s="937">
        <v>46153</v>
      </c>
      <c r="G1824" s="937">
        <v>46197</v>
      </c>
      <c r="H1824" s="937">
        <v>0</v>
      </c>
      <c r="I1824" s="936">
        <v>0</v>
      </c>
      <c r="J1824" s="936">
        <v>0</v>
      </c>
      <c r="K1824" s="939">
        <v>1</v>
      </c>
      <c r="L1824" s="939">
        <v>1</v>
      </c>
      <c r="M1824" s="936">
        <v>0</v>
      </c>
      <c r="N1824" s="936">
        <v>0</v>
      </c>
      <c r="O1824" s="936">
        <v>0</v>
      </c>
      <c r="P1824" s="936" t="s">
        <v>364</v>
      </c>
      <c r="Q1824" s="936">
        <v>1</v>
      </c>
      <c r="R1824" s="936">
        <v>1</v>
      </c>
      <c r="S1824" s="936">
        <v>0</v>
      </c>
      <c r="T1824" s="936">
        <v>0</v>
      </c>
    </row>
    <row r="1825" spans="1:20" outlineLevel="5">
      <c r="A1825" s="936" t="s">
        <v>1928</v>
      </c>
      <c r="B1825" s="936" t="s">
        <v>3076</v>
      </c>
      <c r="C1825" s="936">
        <v>35</v>
      </c>
      <c r="D1825" s="937">
        <v>46153</v>
      </c>
      <c r="E1825" s="937">
        <v>46198</v>
      </c>
      <c r="F1825" s="937">
        <v>46153</v>
      </c>
      <c r="G1825" s="937">
        <v>46197</v>
      </c>
      <c r="H1825" s="937">
        <v>0</v>
      </c>
      <c r="I1825" s="936">
        <v>0</v>
      </c>
      <c r="J1825" s="936">
        <v>0</v>
      </c>
      <c r="K1825" s="939">
        <v>1</v>
      </c>
      <c r="L1825" s="939">
        <v>1</v>
      </c>
      <c r="M1825" s="936">
        <v>0</v>
      </c>
      <c r="N1825" s="936">
        <v>0</v>
      </c>
      <c r="O1825" s="936">
        <v>0</v>
      </c>
      <c r="P1825" s="936" t="s">
        <v>364</v>
      </c>
      <c r="Q1825" s="936">
        <v>1</v>
      </c>
      <c r="R1825" s="936">
        <v>1</v>
      </c>
      <c r="S1825" s="936">
        <v>0</v>
      </c>
      <c r="T1825" s="936">
        <v>0</v>
      </c>
    </row>
    <row r="1826" spans="1:20" outlineLevel="5">
      <c r="A1826" s="936" t="s">
        <v>1929</v>
      </c>
      <c r="B1826" s="936" t="s">
        <v>3079</v>
      </c>
      <c r="C1826" s="936">
        <v>35</v>
      </c>
      <c r="D1826" s="937">
        <v>46153</v>
      </c>
      <c r="E1826" s="937">
        <v>46198</v>
      </c>
      <c r="F1826" s="937">
        <v>46153</v>
      </c>
      <c r="G1826" s="937">
        <v>46197</v>
      </c>
      <c r="H1826" s="937">
        <v>0</v>
      </c>
      <c r="I1826" s="936">
        <v>0</v>
      </c>
      <c r="J1826" s="936">
        <v>0</v>
      </c>
      <c r="K1826" s="939">
        <v>1</v>
      </c>
      <c r="L1826" s="939">
        <v>1</v>
      </c>
      <c r="M1826" s="936">
        <v>0</v>
      </c>
      <c r="N1826" s="936">
        <v>0</v>
      </c>
      <c r="O1826" s="936">
        <v>0</v>
      </c>
      <c r="P1826" s="936" t="s">
        <v>364</v>
      </c>
      <c r="Q1826" s="936">
        <v>1</v>
      </c>
      <c r="R1826" s="936">
        <v>1</v>
      </c>
      <c r="S1826" s="936">
        <v>0</v>
      </c>
      <c r="T1826" s="936">
        <v>0</v>
      </c>
    </row>
    <row r="1827" spans="1:20" outlineLevel="5">
      <c r="A1827" s="936" t="s">
        <v>1930</v>
      </c>
      <c r="B1827" s="936" t="s">
        <v>3082</v>
      </c>
      <c r="C1827" s="936">
        <v>35</v>
      </c>
      <c r="D1827" s="937">
        <v>46153</v>
      </c>
      <c r="E1827" s="937">
        <v>46198</v>
      </c>
      <c r="F1827" s="937">
        <v>46153</v>
      </c>
      <c r="G1827" s="937">
        <v>46197</v>
      </c>
      <c r="H1827" s="937">
        <v>0</v>
      </c>
      <c r="I1827" s="936">
        <v>0</v>
      </c>
      <c r="J1827" s="936">
        <v>0</v>
      </c>
      <c r="K1827" s="939">
        <v>1</v>
      </c>
      <c r="L1827" s="939">
        <v>1</v>
      </c>
      <c r="M1827" s="936">
        <v>0</v>
      </c>
      <c r="N1827" s="936">
        <v>0</v>
      </c>
      <c r="O1827" s="936">
        <v>0</v>
      </c>
      <c r="P1827" s="936" t="s">
        <v>364</v>
      </c>
      <c r="Q1827" s="936">
        <v>1</v>
      </c>
      <c r="R1827" s="936">
        <v>1</v>
      </c>
      <c r="S1827" s="936">
        <v>0</v>
      </c>
      <c r="T1827" s="936">
        <v>0</v>
      </c>
    </row>
    <row r="1828" spans="1:20" outlineLevel="5">
      <c r="A1828" s="936" t="s">
        <v>1931</v>
      </c>
      <c r="B1828" s="936" t="s">
        <v>3085</v>
      </c>
      <c r="C1828" s="936">
        <v>35</v>
      </c>
      <c r="D1828" s="937">
        <v>46153</v>
      </c>
      <c r="E1828" s="937">
        <v>46198</v>
      </c>
      <c r="F1828" s="937">
        <v>46153</v>
      </c>
      <c r="G1828" s="937">
        <v>46197</v>
      </c>
      <c r="H1828" s="937">
        <v>0</v>
      </c>
      <c r="I1828" s="936">
        <v>0</v>
      </c>
      <c r="J1828" s="936">
        <v>0</v>
      </c>
      <c r="K1828" s="939">
        <v>1</v>
      </c>
      <c r="L1828" s="939">
        <v>1</v>
      </c>
      <c r="M1828" s="936">
        <v>0</v>
      </c>
      <c r="N1828" s="936">
        <v>0</v>
      </c>
      <c r="O1828" s="936">
        <v>0</v>
      </c>
      <c r="P1828" s="936" t="s">
        <v>364</v>
      </c>
      <c r="Q1828" s="936">
        <v>1</v>
      </c>
      <c r="R1828" s="936">
        <v>1</v>
      </c>
      <c r="S1828" s="936">
        <v>0</v>
      </c>
      <c r="T1828" s="936">
        <v>0</v>
      </c>
    </row>
    <row r="1829" spans="1:20" outlineLevel="5">
      <c r="A1829" s="936" t="s">
        <v>3366</v>
      </c>
      <c r="B1829" s="936" t="s">
        <v>3066</v>
      </c>
      <c r="C1829" s="936">
        <v>10</v>
      </c>
      <c r="D1829" s="937">
        <v>46198</v>
      </c>
      <c r="E1829" s="937">
        <v>46209</v>
      </c>
      <c r="F1829" s="937">
        <v>46219</v>
      </c>
      <c r="G1829" s="937">
        <v>46239</v>
      </c>
      <c r="H1829" s="937">
        <v>0</v>
      </c>
      <c r="I1829" s="936">
        <v>0</v>
      </c>
      <c r="J1829" s="936">
        <v>0</v>
      </c>
      <c r="K1829" s="939">
        <v>1</v>
      </c>
      <c r="L1829" s="939">
        <v>1</v>
      </c>
      <c r="M1829" s="936">
        <v>0</v>
      </c>
      <c r="N1829" s="936">
        <v>0</v>
      </c>
      <c r="O1829" s="936">
        <v>0</v>
      </c>
      <c r="P1829" s="936" t="s">
        <v>364</v>
      </c>
      <c r="Q1829" s="936">
        <v>1</v>
      </c>
      <c r="R1829" s="936">
        <v>1</v>
      </c>
      <c r="S1829" s="936">
        <v>0</v>
      </c>
      <c r="T1829" s="936">
        <v>0</v>
      </c>
    </row>
    <row r="1830" spans="1:20" outlineLevel="5">
      <c r="A1830" s="936" t="s">
        <v>3367</v>
      </c>
      <c r="B1830" s="936" t="s">
        <v>3069</v>
      </c>
      <c r="C1830" s="936">
        <v>10</v>
      </c>
      <c r="D1830" s="937">
        <v>46198</v>
      </c>
      <c r="E1830" s="937">
        <v>46209</v>
      </c>
      <c r="F1830" s="937">
        <v>46219</v>
      </c>
      <c r="G1830" s="937">
        <v>46239</v>
      </c>
      <c r="H1830" s="937">
        <v>0</v>
      </c>
      <c r="I1830" s="936">
        <v>0</v>
      </c>
      <c r="J1830" s="937">
        <v>0</v>
      </c>
      <c r="K1830" s="939">
        <v>1</v>
      </c>
      <c r="L1830" s="939">
        <v>1</v>
      </c>
      <c r="M1830" s="936">
        <v>0</v>
      </c>
      <c r="N1830" s="936">
        <v>0</v>
      </c>
      <c r="O1830" s="936">
        <v>0</v>
      </c>
      <c r="P1830" s="936" t="s">
        <v>364</v>
      </c>
      <c r="Q1830" s="936">
        <v>1</v>
      </c>
      <c r="R1830" s="936">
        <v>1</v>
      </c>
      <c r="S1830" s="936">
        <v>0</v>
      </c>
      <c r="T1830" s="936">
        <v>0</v>
      </c>
    </row>
    <row r="1831" spans="1:20" outlineLevel="5">
      <c r="A1831" s="936" t="s">
        <v>3368</v>
      </c>
      <c r="B1831" s="936" t="s">
        <v>3072</v>
      </c>
      <c r="C1831" s="936">
        <v>10</v>
      </c>
      <c r="D1831" s="937">
        <v>46198</v>
      </c>
      <c r="E1831" s="937">
        <v>46209</v>
      </c>
      <c r="F1831" s="937">
        <v>46219</v>
      </c>
      <c r="G1831" s="937">
        <v>46239</v>
      </c>
      <c r="H1831" s="937">
        <v>0</v>
      </c>
      <c r="I1831" s="936">
        <v>0</v>
      </c>
      <c r="J1831" s="936">
        <v>0</v>
      </c>
      <c r="K1831" s="939">
        <v>1</v>
      </c>
      <c r="L1831" s="939">
        <v>1</v>
      </c>
      <c r="M1831" s="936">
        <v>0</v>
      </c>
      <c r="N1831" s="936">
        <v>0</v>
      </c>
      <c r="O1831" s="936">
        <v>0</v>
      </c>
      <c r="P1831" s="936" t="s">
        <v>364</v>
      </c>
      <c r="Q1831" s="936">
        <v>1</v>
      </c>
      <c r="R1831" s="936">
        <v>1</v>
      </c>
      <c r="S1831" s="936">
        <v>0</v>
      </c>
      <c r="T1831" s="936">
        <v>0</v>
      </c>
    </row>
    <row r="1832" spans="1:20" outlineLevel="5">
      <c r="A1832" s="936" t="s">
        <v>3369</v>
      </c>
      <c r="B1832" s="936" t="s">
        <v>3075</v>
      </c>
      <c r="C1832" s="936">
        <v>10</v>
      </c>
      <c r="D1832" s="937">
        <v>46198</v>
      </c>
      <c r="E1832" s="937">
        <v>46209</v>
      </c>
      <c r="F1832" s="937">
        <v>46219</v>
      </c>
      <c r="G1832" s="937">
        <v>46225</v>
      </c>
      <c r="H1832" s="937">
        <v>0</v>
      </c>
      <c r="I1832" s="936">
        <v>0</v>
      </c>
      <c r="J1832" s="937">
        <v>0</v>
      </c>
      <c r="K1832" s="939">
        <v>1</v>
      </c>
      <c r="L1832" s="939">
        <v>1</v>
      </c>
      <c r="M1832" s="936">
        <v>0</v>
      </c>
      <c r="N1832" s="936">
        <v>0</v>
      </c>
      <c r="O1832" s="936">
        <v>0</v>
      </c>
      <c r="P1832" s="936" t="s">
        <v>364</v>
      </c>
      <c r="Q1832" s="936">
        <v>1</v>
      </c>
      <c r="R1832" s="936">
        <v>1</v>
      </c>
      <c r="S1832" s="936">
        <v>0</v>
      </c>
      <c r="T1832" s="936">
        <v>0</v>
      </c>
    </row>
    <row r="1833" spans="1:20" outlineLevel="5">
      <c r="A1833" s="936" t="s">
        <v>3371</v>
      </c>
      <c r="B1833" s="936" t="s">
        <v>3081</v>
      </c>
      <c r="C1833" s="936">
        <v>10</v>
      </c>
      <c r="D1833" s="937">
        <v>46198</v>
      </c>
      <c r="E1833" s="937">
        <v>46209</v>
      </c>
      <c r="F1833" s="937">
        <v>46219</v>
      </c>
      <c r="G1833" s="937">
        <v>46280</v>
      </c>
      <c r="H1833" s="937">
        <v>0</v>
      </c>
      <c r="I1833" s="936">
        <v>0</v>
      </c>
      <c r="J1833" s="936">
        <v>0</v>
      </c>
      <c r="K1833" s="939">
        <v>1</v>
      </c>
      <c r="L1833" s="939">
        <v>1</v>
      </c>
      <c r="M1833" s="936">
        <v>0</v>
      </c>
      <c r="N1833" s="936">
        <v>0</v>
      </c>
      <c r="O1833" s="936">
        <v>0</v>
      </c>
      <c r="P1833" s="936" t="s">
        <v>364</v>
      </c>
      <c r="Q1833" s="936">
        <v>1</v>
      </c>
      <c r="R1833" s="936">
        <v>1</v>
      </c>
      <c r="S1833" s="936">
        <v>0</v>
      </c>
      <c r="T1833" s="936">
        <v>0</v>
      </c>
    </row>
    <row r="1834" spans="1:20" outlineLevel="5">
      <c r="A1834" s="936" t="s">
        <v>3372</v>
      </c>
      <c r="B1834" s="936" t="s">
        <v>3084</v>
      </c>
      <c r="C1834" s="936">
        <v>10</v>
      </c>
      <c r="D1834" s="937">
        <v>46198</v>
      </c>
      <c r="E1834" s="937">
        <v>46209</v>
      </c>
      <c r="F1834" s="937">
        <v>46219</v>
      </c>
      <c r="G1834" s="937">
        <v>46280</v>
      </c>
      <c r="H1834" s="937">
        <v>0</v>
      </c>
      <c r="I1834" s="937">
        <v>0</v>
      </c>
      <c r="J1834" s="937">
        <v>0</v>
      </c>
      <c r="K1834" s="939">
        <v>1</v>
      </c>
      <c r="L1834" s="939">
        <v>1</v>
      </c>
      <c r="M1834" s="936">
        <v>0</v>
      </c>
      <c r="N1834" s="936">
        <v>0</v>
      </c>
      <c r="O1834" s="936">
        <v>0</v>
      </c>
      <c r="P1834" s="936" t="s">
        <v>364</v>
      </c>
      <c r="Q1834" s="936">
        <v>1</v>
      </c>
      <c r="R1834" s="936">
        <v>1</v>
      </c>
      <c r="S1834" s="936">
        <v>0</v>
      </c>
      <c r="T1834" s="936">
        <v>0</v>
      </c>
    </row>
    <row r="1835" spans="1:20" outlineLevel="5">
      <c r="A1835" s="1000" t="s">
        <v>3373</v>
      </c>
      <c r="B1835" s="1000" t="s">
        <v>3087</v>
      </c>
      <c r="C1835" s="1000">
        <v>10</v>
      </c>
      <c r="D1835" s="1001">
        <v>46198</v>
      </c>
      <c r="E1835" s="1001">
        <v>46209</v>
      </c>
      <c r="F1835" s="1001">
        <v>46261</v>
      </c>
      <c r="G1835" s="1001">
        <v>46280</v>
      </c>
      <c r="H1835" s="1001">
        <v>0</v>
      </c>
      <c r="I1835" s="1000">
        <v>0</v>
      </c>
      <c r="J1835" s="1000">
        <v>0</v>
      </c>
      <c r="K1835" s="1004">
        <v>1</v>
      </c>
      <c r="L1835" s="1004">
        <v>1</v>
      </c>
      <c r="M1835" s="1000">
        <v>0</v>
      </c>
      <c r="N1835" s="1000">
        <v>0</v>
      </c>
      <c r="O1835" s="1000">
        <v>0</v>
      </c>
      <c r="P1835" s="1000" t="s">
        <v>364</v>
      </c>
      <c r="Q1835" s="1000">
        <v>1</v>
      </c>
      <c r="R1835" s="1000">
        <v>1</v>
      </c>
      <c r="S1835" s="1000">
        <v>0</v>
      </c>
      <c r="T1835" s="1000">
        <v>0</v>
      </c>
    </row>
    <row r="1836" spans="1:20" outlineLevel="5">
      <c r="A1836" s="1000" t="s">
        <v>3370</v>
      </c>
      <c r="B1836" s="1000" t="s">
        <v>3078</v>
      </c>
      <c r="C1836" s="1000">
        <v>5</v>
      </c>
      <c r="D1836" s="1001">
        <v>46209</v>
      </c>
      <c r="E1836" s="1001">
        <v>46214</v>
      </c>
      <c r="F1836" s="1001">
        <v>46219</v>
      </c>
      <c r="G1836" s="1001">
        <v>46223</v>
      </c>
      <c r="H1836" s="1001">
        <v>0</v>
      </c>
      <c r="I1836" s="1000">
        <v>0</v>
      </c>
      <c r="J1836" s="1000">
        <v>0</v>
      </c>
      <c r="K1836" s="1004">
        <v>1</v>
      </c>
      <c r="L1836" s="1004">
        <v>1</v>
      </c>
      <c r="M1836" s="1000">
        <v>0</v>
      </c>
      <c r="N1836" s="1000">
        <v>0</v>
      </c>
      <c r="O1836" s="1000">
        <v>0</v>
      </c>
      <c r="P1836" s="1000" t="s">
        <v>364</v>
      </c>
      <c r="Q1836" s="1000">
        <v>1</v>
      </c>
      <c r="R1836" s="1000">
        <v>1</v>
      </c>
      <c r="S1836" s="1000">
        <v>0</v>
      </c>
      <c r="T1836" s="1000">
        <v>0</v>
      </c>
    </row>
    <row r="1837" spans="1:20" outlineLevel="3">
      <c r="A1837" s="967" t="s">
        <v>662</v>
      </c>
      <c r="B1837" s="967"/>
      <c r="C1837" s="967">
        <v>28</v>
      </c>
      <c r="D1837" s="968">
        <v>46070</v>
      </c>
      <c r="E1837" s="968">
        <v>46109</v>
      </c>
      <c r="F1837" s="968">
        <v>46070</v>
      </c>
      <c r="G1837" s="968">
        <v>46107</v>
      </c>
      <c r="H1837" s="968">
        <v>0</v>
      </c>
      <c r="I1837" s="967">
        <v>0</v>
      </c>
      <c r="J1837" s="967">
        <v>0</v>
      </c>
      <c r="K1837" s="971">
        <v>0</v>
      </c>
      <c r="L1837" s="971">
        <v>0</v>
      </c>
      <c r="M1837" s="967">
        <v>0</v>
      </c>
      <c r="N1837" s="967">
        <v>0</v>
      </c>
      <c r="O1837" s="967">
        <v>0</v>
      </c>
      <c r="P1837" s="967"/>
      <c r="Q1837" s="967">
        <v>38</v>
      </c>
      <c r="R1837" s="967">
        <v>38</v>
      </c>
      <c r="S1837" s="967">
        <v>0</v>
      </c>
      <c r="T1837" s="967">
        <v>0</v>
      </c>
    </row>
    <row r="1838" spans="1:20" outlineLevel="4">
      <c r="A1838" s="981" t="s">
        <v>609</v>
      </c>
      <c r="B1838" s="981"/>
      <c r="C1838" s="981">
        <v>23</v>
      </c>
      <c r="D1838" s="982">
        <v>46070</v>
      </c>
      <c r="E1838" s="982">
        <v>46098</v>
      </c>
      <c r="F1838" s="982">
        <v>46070</v>
      </c>
      <c r="G1838" s="982">
        <v>46097</v>
      </c>
      <c r="H1838" s="982">
        <v>0</v>
      </c>
      <c r="I1838" s="981">
        <v>0</v>
      </c>
      <c r="J1838" s="981">
        <v>0</v>
      </c>
      <c r="K1838" s="984">
        <v>0</v>
      </c>
      <c r="L1838" s="984">
        <v>0</v>
      </c>
      <c r="M1838" s="981">
        <v>0</v>
      </c>
      <c r="N1838" s="981">
        <v>0</v>
      </c>
      <c r="O1838" s="981">
        <v>0</v>
      </c>
      <c r="P1838" s="981"/>
      <c r="Q1838" s="981">
        <v>8</v>
      </c>
      <c r="R1838" s="981">
        <v>8</v>
      </c>
      <c r="S1838" s="981">
        <v>0</v>
      </c>
      <c r="T1838" s="981">
        <v>0</v>
      </c>
    </row>
    <row r="1839" spans="1:20" outlineLevel="5">
      <c r="A1839" s="936" t="s">
        <v>1932</v>
      </c>
      <c r="B1839" s="936" t="s">
        <v>664</v>
      </c>
      <c r="C1839" s="936">
        <v>23</v>
      </c>
      <c r="D1839" s="937">
        <v>46070</v>
      </c>
      <c r="E1839" s="937">
        <v>46098</v>
      </c>
      <c r="F1839" s="937">
        <v>46070</v>
      </c>
      <c r="G1839" s="937">
        <v>46097</v>
      </c>
      <c r="H1839" s="937">
        <v>0</v>
      </c>
      <c r="I1839" s="936">
        <v>0</v>
      </c>
      <c r="J1839" s="936">
        <v>0</v>
      </c>
      <c r="K1839" s="939">
        <v>1</v>
      </c>
      <c r="L1839" s="939">
        <v>1</v>
      </c>
      <c r="M1839" s="936">
        <v>0</v>
      </c>
      <c r="N1839" s="936">
        <v>0</v>
      </c>
      <c r="O1839" s="936">
        <v>0</v>
      </c>
      <c r="P1839" s="936" t="s">
        <v>364</v>
      </c>
      <c r="Q1839" s="936">
        <v>1</v>
      </c>
      <c r="R1839" s="936">
        <v>1</v>
      </c>
      <c r="S1839" s="936">
        <v>0</v>
      </c>
      <c r="T1839" s="936">
        <v>0</v>
      </c>
    </row>
    <row r="1840" spans="1:20" outlineLevel="5">
      <c r="A1840" s="936" t="s">
        <v>1934</v>
      </c>
      <c r="B1840" s="936" t="s">
        <v>668</v>
      </c>
      <c r="C1840" s="936">
        <v>20</v>
      </c>
      <c r="D1840" s="937">
        <v>46074</v>
      </c>
      <c r="E1840" s="937">
        <v>46098</v>
      </c>
      <c r="F1840" s="937">
        <v>46074</v>
      </c>
      <c r="G1840" s="937">
        <v>46097</v>
      </c>
      <c r="H1840" s="937">
        <v>0</v>
      </c>
      <c r="I1840" s="936">
        <v>0</v>
      </c>
      <c r="J1840" s="936">
        <v>0</v>
      </c>
      <c r="K1840" s="939">
        <v>1</v>
      </c>
      <c r="L1840" s="939">
        <v>1</v>
      </c>
      <c r="M1840" s="936">
        <v>0</v>
      </c>
      <c r="N1840" s="936">
        <v>0</v>
      </c>
      <c r="O1840" s="936">
        <v>0</v>
      </c>
      <c r="P1840" s="936" t="s">
        <v>364</v>
      </c>
      <c r="Q1840" s="936">
        <v>1</v>
      </c>
      <c r="R1840" s="936">
        <v>1</v>
      </c>
      <c r="S1840" s="936">
        <v>0</v>
      </c>
      <c r="T1840" s="936">
        <v>0</v>
      </c>
    </row>
    <row r="1841" spans="1:20" outlineLevel="5">
      <c r="A1841" s="936" t="s">
        <v>1937</v>
      </c>
      <c r="B1841" s="936" t="s">
        <v>674</v>
      </c>
      <c r="C1841" s="936">
        <v>9</v>
      </c>
      <c r="D1841" s="937">
        <v>46088</v>
      </c>
      <c r="E1841" s="937">
        <v>46098</v>
      </c>
      <c r="F1841" s="937">
        <v>46088</v>
      </c>
      <c r="G1841" s="937">
        <v>46097</v>
      </c>
      <c r="H1841" s="937">
        <v>0</v>
      </c>
      <c r="I1841" s="936">
        <v>0</v>
      </c>
      <c r="J1841" s="936">
        <v>0</v>
      </c>
      <c r="K1841" s="939">
        <v>1</v>
      </c>
      <c r="L1841" s="939">
        <v>1</v>
      </c>
      <c r="M1841" s="936">
        <v>0</v>
      </c>
      <c r="N1841" s="936">
        <v>0</v>
      </c>
      <c r="O1841" s="936">
        <v>0</v>
      </c>
      <c r="P1841" s="936" t="s">
        <v>364</v>
      </c>
      <c r="Q1841" s="936">
        <v>1</v>
      </c>
      <c r="R1841" s="936">
        <v>1</v>
      </c>
      <c r="S1841" s="936">
        <v>0</v>
      </c>
      <c r="T1841" s="936">
        <v>0</v>
      </c>
    </row>
    <row r="1842" spans="1:20" outlineLevel="5">
      <c r="A1842" s="936" t="s">
        <v>1935</v>
      </c>
      <c r="B1842" s="936" t="s">
        <v>670</v>
      </c>
      <c r="C1842" s="936">
        <v>7</v>
      </c>
      <c r="D1842" s="937">
        <v>46090</v>
      </c>
      <c r="E1842" s="937">
        <v>46098</v>
      </c>
      <c r="F1842" s="937">
        <v>46090</v>
      </c>
      <c r="G1842" s="937">
        <v>46097</v>
      </c>
      <c r="H1842" s="937">
        <v>0</v>
      </c>
      <c r="I1842" s="936">
        <v>0</v>
      </c>
      <c r="J1842" s="936">
        <v>0</v>
      </c>
      <c r="K1842" s="939">
        <v>1</v>
      </c>
      <c r="L1842" s="939">
        <v>1</v>
      </c>
      <c r="M1842" s="936">
        <v>0</v>
      </c>
      <c r="N1842" s="936">
        <v>0</v>
      </c>
      <c r="O1842" s="936">
        <v>0</v>
      </c>
      <c r="P1842" s="936" t="s">
        <v>364</v>
      </c>
      <c r="Q1842" s="936">
        <v>1</v>
      </c>
      <c r="R1842" s="936">
        <v>1</v>
      </c>
      <c r="S1842" s="936">
        <v>0</v>
      </c>
      <c r="T1842" s="936">
        <v>0</v>
      </c>
    </row>
    <row r="1843" spans="1:20" outlineLevel="5">
      <c r="A1843" s="936" t="s">
        <v>1933</v>
      </c>
      <c r="B1843" s="936" t="s">
        <v>666</v>
      </c>
      <c r="C1843" s="936">
        <v>4</v>
      </c>
      <c r="D1843" s="937">
        <v>46093</v>
      </c>
      <c r="E1843" s="937">
        <v>46098</v>
      </c>
      <c r="F1843" s="937">
        <v>46093</v>
      </c>
      <c r="G1843" s="937">
        <v>46097</v>
      </c>
      <c r="H1843" s="937">
        <v>0</v>
      </c>
      <c r="I1843" s="936">
        <v>0</v>
      </c>
      <c r="J1843" s="936">
        <v>0</v>
      </c>
      <c r="K1843" s="939">
        <v>1</v>
      </c>
      <c r="L1843" s="939">
        <v>1</v>
      </c>
      <c r="M1843" s="936">
        <v>0</v>
      </c>
      <c r="N1843" s="936">
        <v>0</v>
      </c>
      <c r="O1843" s="936">
        <v>0</v>
      </c>
      <c r="P1843" s="936" t="s">
        <v>364</v>
      </c>
      <c r="Q1843" s="936">
        <v>1</v>
      </c>
      <c r="R1843" s="936">
        <v>1</v>
      </c>
      <c r="S1843" s="936">
        <v>0</v>
      </c>
      <c r="T1843" s="936">
        <v>0</v>
      </c>
    </row>
    <row r="1844" spans="1:20" outlineLevel="5">
      <c r="A1844" s="936" t="s">
        <v>1936</v>
      </c>
      <c r="B1844" s="936" t="s">
        <v>672</v>
      </c>
      <c r="C1844" s="936">
        <v>4</v>
      </c>
      <c r="D1844" s="937">
        <v>46093</v>
      </c>
      <c r="E1844" s="937">
        <v>46098</v>
      </c>
      <c r="F1844" s="937">
        <v>46093</v>
      </c>
      <c r="G1844" s="937">
        <v>46097</v>
      </c>
      <c r="H1844" s="937">
        <v>0</v>
      </c>
      <c r="I1844" s="936">
        <v>0</v>
      </c>
      <c r="J1844" s="936">
        <v>0</v>
      </c>
      <c r="K1844" s="939">
        <v>1</v>
      </c>
      <c r="L1844" s="939">
        <v>1</v>
      </c>
      <c r="M1844" s="936">
        <v>0</v>
      </c>
      <c r="N1844" s="936">
        <v>0</v>
      </c>
      <c r="O1844" s="936">
        <v>0</v>
      </c>
      <c r="P1844" s="936" t="s">
        <v>364</v>
      </c>
      <c r="Q1844" s="936">
        <v>1</v>
      </c>
      <c r="R1844" s="936">
        <v>1</v>
      </c>
      <c r="S1844" s="936">
        <v>0</v>
      </c>
      <c r="T1844" s="936">
        <v>0</v>
      </c>
    </row>
    <row r="1845" spans="1:20" outlineLevel="5">
      <c r="A1845" s="996" t="s">
        <v>1938</v>
      </c>
      <c r="B1845" s="996" t="s">
        <v>676</v>
      </c>
      <c r="C1845" s="996">
        <v>4</v>
      </c>
      <c r="D1845" s="997">
        <v>46093</v>
      </c>
      <c r="E1845" s="997">
        <v>46098</v>
      </c>
      <c r="F1845" s="997">
        <v>46093</v>
      </c>
      <c r="G1845" s="997">
        <v>46097</v>
      </c>
      <c r="H1845" s="997">
        <v>0</v>
      </c>
      <c r="I1845" s="996">
        <v>0</v>
      </c>
      <c r="J1845" s="996">
        <v>0</v>
      </c>
      <c r="K1845" s="999">
        <v>1</v>
      </c>
      <c r="L1845" s="999">
        <v>1</v>
      </c>
      <c r="M1845" s="996">
        <v>0</v>
      </c>
      <c r="N1845" s="996">
        <v>0</v>
      </c>
      <c r="O1845" s="996">
        <v>0</v>
      </c>
      <c r="P1845" s="996" t="s">
        <v>364</v>
      </c>
      <c r="Q1845" s="996">
        <v>1</v>
      </c>
      <c r="R1845" s="996">
        <v>1</v>
      </c>
      <c r="S1845" s="996">
        <v>0</v>
      </c>
      <c r="T1845" s="996">
        <v>0</v>
      </c>
    </row>
    <row r="1846" spans="1:20" outlineLevel="5">
      <c r="A1846" s="936" t="s">
        <v>1939</v>
      </c>
      <c r="B1846" s="936" t="s">
        <v>678</v>
      </c>
      <c r="C1846" s="936">
        <v>4</v>
      </c>
      <c r="D1846" s="937">
        <v>46093</v>
      </c>
      <c r="E1846" s="937">
        <v>46098</v>
      </c>
      <c r="F1846" s="937">
        <v>46093</v>
      </c>
      <c r="G1846" s="937">
        <v>46097</v>
      </c>
      <c r="H1846" s="937">
        <v>0</v>
      </c>
      <c r="I1846" s="936">
        <v>0</v>
      </c>
      <c r="J1846" s="936">
        <v>0</v>
      </c>
      <c r="K1846" s="939">
        <v>1</v>
      </c>
      <c r="L1846" s="939">
        <v>1</v>
      </c>
      <c r="M1846" s="936">
        <v>0</v>
      </c>
      <c r="N1846" s="936">
        <v>0</v>
      </c>
      <c r="O1846" s="936">
        <v>0</v>
      </c>
      <c r="P1846" s="936" t="s">
        <v>364</v>
      </c>
      <c r="Q1846" s="936">
        <v>1</v>
      </c>
      <c r="R1846" s="936">
        <v>1</v>
      </c>
      <c r="S1846" s="936">
        <v>0</v>
      </c>
      <c r="T1846" s="936">
        <v>0</v>
      </c>
    </row>
    <row r="1847" spans="1:20" outlineLevel="4">
      <c r="A1847" s="981" t="s">
        <v>627</v>
      </c>
      <c r="B1847" s="981"/>
      <c r="C1847" s="981">
        <v>28</v>
      </c>
      <c r="D1847" s="982">
        <v>46070</v>
      </c>
      <c r="E1847" s="982">
        <v>46109</v>
      </c>
      <c r="F1847" s="982">
        <v>46070</v>
      </c>
      <c r="G1847" s="982">
        <v>46107</v>
      </c>
      <c r="H1847" s="982">
        <v>0</v>
      </c>
      <c r="I1847" s="981">
        <v>0</v>
      </c>
      <c r="J1847" s="981">
        <v>0</v>
      </c>
      <c r="K1847" s="984">
        <v>0</v>
      </c>
      <c r="L1847" s="984">
        <v>0</v>
      </c>
      <c r="M1847" s="981">
        <v>0</v>
      </c>
      <c r="N1847" s="981">
        <v>0</v>
      </c>
      <c r="O1847" s="981">
        <v>0</v>
      </c>
      <c r="P1847" s="981"/>
      <c r="Q1847" s="981">
        <v>5</v>
      </c>
      <c r="R1847" s="981">
        <v>5</v>
      </c>
      <c r="S1847" s="981">
        <v>0</v>
      </c>
      <c r="T1847" s="981">
        <v>0</v>
      </c>
    </row>
    <row r="1848" spans="1:20" outlineLevel="5">
      <c r="A1848" s="936" t="s">
        <v>1940</v>
      </c>
      <c r="B1848" s="936" t="s">
        <v>680</v>
      </c>
      <c r="C1848" s="936">
        <v>17</v>
      </c>
      <c r="D1848" s="937">
        <v>46070</v>
      </c>
      <c r="E1848" s="937">
        <v>46091</v>
      </c>
      <c r="F1848" s="937">
        <v>46070</v>
      </c>
      <c r="G1848" s="937">
        <v>46090</v>
      </c>
      <c r="H1848" s="937">
        <v>0</v>
      </c>
      <c r="I1848" s="936">
        <v>0</v>
      </c>
      <c r="J1848" s="936">
        <v>0</v>
      </c>
      <c r="K1848" s="939">
        <v>1</v>
      </c>
      <c r="L1848" s="939">
        <v>1</v>
      </c>
      <c r="M1848" s="936">
        <v>0</v>
      </c>
      <c r="N1848" s="936">
        <v>0</v>
      </c>
      <c r="O1848" s="936">
        <v>0</v>
      </c>
      <c r="P1848" s="936" t="s">
        <v>364</v>
      </c>
      <c r="Q1848" s="936">
        <v>1</v>
      </c>
      <c r="R1848" s="936">
        <v>1</v>
      </c>
      <c r="S1848" s="936">
        <v>0</v>
      </c>
      <c r="T1848" s="936">
        <v>0</v>
      </c>
    </row>
    <row r="1849" spans="1:20" outlineLevel="5">
      <c r="A1849" s="936" t="s">
        <v>1941</v>
      </c>
      <c r="B1849" s="936" t="s">
        <v>682</v>
      </c>
      <c r="C1849" s="936">
        <v>13</v>
      </c>
      <c r="D1849" s="937">
        <v>46076</v>
      </c>
      <c r="E1849" s="937">
        <v>46091</v>
      </c>
      <c r="F1849" s="937">
        <v>46076</v>
      </c>
      <c r="G1849" s="937">
        <v>46090</v>
      </c>
      <c r="H1849" s="937">
        <v>0</v>
      </c>
      <c r="I1849" s="936">
        <v>0</v>
      </c>
      <c r="J1849" s="936">
        <v>0</v>
      </c>
      <c r="K1849" s="939">
        <v>1</v>
      </c>
      <c r="L1849" s="939">
        <v>1</v>
      </c>
      <c r="M1849" s="936">
        <v>0</v>
      </c>
      <c r="N1849" s="936">
        <v>0</v>
      </c>
      <c r="O1849" s="936">
        <v>0</v>
      </c>
      <c r="P1849" s="936" t="s">
        <v>364</v>
      </c>
      <c r="Q1849" s="936">
        <v>1</v>
      </c>
      <c r="R1849" s="936">
        <v>1</v>
      </c>
      <c r="S1849" s="936">
        <v>0</v>
      </c>
      <c r="T1849" s="936">
        <v>0</v>
      </c>
    </row>
    <row r="1850" spans="1:20" outlineLevel="5">
      <c r="A1850" s="936" t="s">
        <v>1943</v>
      </c>
      <c r="B1850" s="936" t="s">
        <v>686</v>
      </c>
      <c r="C1850" s="936">
        <v>19</v>
      </c>
      <c r="D1850" s="937">
        <v>46082</v>
      </c>
      <c r="E1850" s="937">
        <v>46109</v>
      </c>
      <c r="F1850" s="937">
        <v>46082</v>
      </c>
      <c r="G1850" s="937">
        <v>46107</v>
      </c>
      <c r="H1850" s="937">
        <v>0</v>
      </c>
      <c r="I1850" s="936">
        <v>0</v>
      </c>
      <c r="J1850" s="936">
        <v>0</v>
      </c>
      <c r="K1850" s="939">
        <v>1</v>
      </c>
      <c r="L1850" s="939">
        <v>1</v>
      </c>
      <c r="M1850" s="936">
        <v>0</v>
      </c>
      <c r="N1850" s="936">
        <v>0</v>
      </c>
      <c r="O1850" s="936">
        <v>0</v>
      </c>
      <c r="P1850" s="936" t="s">
        <v>364</v>
      </c>
      <c r="Q1850" s="936">
        <v>1</v>
      </c>
      <c r="R1850" s="936">
        <v>1</v>
      </c>
      <c r="S1850" s="936">
        <v>0</v>
      </c>
      <c r="T1850" s="936">
        <v>0</v>
      </c>
    </row>
    <row r="1851" spans="1:20" outlineLevel="5">
      <c r="A1851" s="996" t="s">
        <v>1944</v>
      </c>
      <c r="B1851" s="996" t="s">
        <v>688</v>
      </c>
      <c r="C1851" s="996">
        <v>19</v>
      </c>
      <c r="D1851" s="997">
        <v>46082</v>
      </c>
      <c r="E1851" s="997">
        <v>46109</v>
      </c>
      <c r="F1851" s="997">
        <v>46082</v>
      </c>
      <c r="G1851" s="997">
        <v>46107</v>
      </c>
      <c r="H1851" s="997">
        <v>0</v>
      </c>
      <c r="I1851" s="996">
        <v>0</v>
      </c>
      <c r="J1851" s="996">
        <v>0</v>
      </c>
      <c r="K1851" s="999">
        <v>1</v>
      </c>
      <c r="L1851" s="999">
        <v>1</v>
      </c>
      <c r="M1851" s="996">
        <v>0</v>
      </c>
      <c r="N1851" s="996">
        <v>0</v>
      </c>
      <c r="O1851" s="996">
        <v>0</v>
      </c>
      <c r="P1851" s="996" t="s">
        <v>364</v>
      </c>
      <c r="Q1851" s="996">
        <v>1</v>
      </c>
      <c r="R1851" s="996">
        <v>1</v>
      </c>
      <c r="S1851" s="996">
        <v>0</v>
      </c>
      <c r="T1851" s="996">
        <v>0</v>
      </c>
    </row>
    <row r="1852" spans="1:20" outlineLevel="5">
      <c r="A1852" s="936" t="s">
        <v>1942</v>
      </c>
      <c r="B1852" s="936" t="s">
        <v>684</v>
      </c>
      <c r="C1852" s="936">
        <v>10</v>
      </c>
      <c r="D1852" s="937">
        <v>46092</v>
      </c>
      <c r="E1852" s="937">
        <v>46109</v>
      </c>
      <c r="F1852" s="937">
        <v>46092</v>
      </c>
      <c r="G1852" s="937">
        <v>46107</v>
      </c>
      <c r="H1852" s="937">
        <v>0</v>
      </c>
      <c r="I1852" s="936">
        <v>0</v>
      </c>
      <c r="J1852" s="936">
        <v>0</v>
      </c>
      <c r="K1852" s="939">
        <v>1</v>
      </c>
      <c r="L1852" s="939">
        <v>1</v>
      </c>
      <c r="M1852" s="936">
        <v>0</v>
      </c>
      <c r="N1852" s="936">
        <v>0</v>
      </c>
      <c r="O1852" s="936">
        <v>0</v>
      </c>
      <c r="P1852" s="936" t="s">
        <v>364</v>
      </c>
      <c r="Q1852" s="936">
        <v>1</v>
      </c>
      <c r="R1852" s="936">
        <v>1</v>
      </c>
      <c r="S1852" s="936">
        <v>0</v>
      </c>
      <c r="T1852" s="936">
        <v>0</v>
      </c>
    </row>
    <row r="1853" spans="1:20" outlineLevel="4">
      <c r="A1853" s="981" t="s">
        <v>689</v>
      </c>
      <c r="B1853" s="981"/>
      <c r="C1853" s="981">
        <v>4</v>
      </c>
      <c r="D1853" s="982">
        <v>46091</v>
      </c>
      <c r="E1853" s="982">
        <v>46096</v>
      </c>
      <c r="F1853" s="982">
        <v>46091</v>
      </c>
      <c r="G1853" s="982">
        <v>46095</v>
      </c>
      <c r="H1853" s="982">
        <v>0</v>
      </c>
      <c r="I1853" s="981">
        <v>0</v>
      </c>
      <c r="J1853" s="981">
        <v>0</v>
      </c>
      <c r="K1853" s="984">
        <v>0</v>
      </c>
      <c r="L1853" s="984">
        <v>0</v>
      </c>
      <c r="M1853" s="981">
        <v>0</v>
      </c>
      <c r="N1853" s="981">
        <v>0</v>
      </c>
      <c r="O1853" s="981">
        <v>0</v>
      </c>
      <c r="P1853" s="981"/>
      <c r="Q1853" s="981">
        <v>11</v>
      </c>
      <c r="R1853" s="981">
        <v>11</v>
      </c>
      <c r="S1853" s="981">
        <v>0</v>
      </c>
      <c r="T1853" s="981">
        <v>0</v>
      </c>
    </row>
    <row r="1854" spans="1:20" outlineLevel="5">
      <c r="A1854" s="936" t="s">
        <v>1945</v>
      </c>
      <c r="B1854" s="936" t="s">
        <v>691</v>
      </c>
      <c r="C1854" s="936">
        <v>4</v>
      </c>
      <c r="D1854" s="937">
        <v>46091</v>
      </c>
      <c r="E1854" s="937">
        <v>46096</v>
      </c>
      <c r="F1854" s="937">
        <v>46091</v>
      </c>
      <c r="G1854" s="937">
        <v>46095</v>
      </c>
      <c r="H1854" s="937">
        <v>0</v>
      </c>
      <c r="I1854" s="936">
        <v>0</v>
      </c>
      <c r="J1854" s="936">
        <v>0</v>
      </c>
      <c r="K1854" s="939">
        <v>1</v>
      </c>
      <c r="L1854" s="939">
        <v>1</v>
      </c>
      <c r="M1854" s="936">
        <v>0</v>
      </c>
      <c r="N1854" s="936">
        <v>0</v>
      </c>
      <c r="O1854" s="936">
        <v>0</v>
      </c>
      <c r="P1854" s="936" t="s">
        <v>364</v>
      </c>
      <c r="Q1854" s="936">
        <v>1</v>
      </c>
      <c r="R1854" s="936">
        <v>1</v>
      </c>
      <c r="S1854" s="936">
        <v>0</v>
      </c>
      <c r="T1854" s="936">
        <v>0</v>
      </c>
    </row>
    <row r="1855" spans="1:20" outlineLevel="5">
      <c r="A1855" s="936" t="s">
        <v>1948</v>
      </c>
      <c r="B1855" s="936" t="s">
        <v>699</v>
      </c>
      <c r="C1855" s="936">
        <v>4</v>
      </c>
      <c r="D1855" s="937">
        <v>46091</v>
      </c>
      <c r="E1855" s="937">
        <v>46096</v>
      </c>
      <c r="F1855" s="937">
        <v>46091</v>
      </c>
      <c r="G1855" s="937">
        <v>46095</v>
      </c>
      <c r="H1855" s="937">
        <v>0</v>
      </c>
      <c r="I1855" s="936">
        <v>0</v>
      </c>
      <c r="J1855" s="936">
        <v>0</v>
      </c>
      <c r="K1855" s="939">
        <v>1</v>
      </c>
      <c r="L1855" s="939">
        <v>1</v>
      </c>
      <c r="M1855" s="936">
        <v>0</v>
      </c>
      <c r="N1855" s="936">
        <v>0</v>
      </c>
      <c r="O1855" s="936">
        <v>0</v>
      </c>
      <c r="P1855" s="936" t="s">
        <v>364</v>
      </c>
      <c r="Q1855" s="936">
        <v>1</v>
      </c>
      <c r="R1855" s="936">
        <v>1</v>
      </c>
      <c r="S1855" s="936">
        <v>0</v>
      </c>
      <c r="T1855" s="936">
        <v>0</v>
      </c>
    </row>
    <row r="1856" spans="1:20" outlineLevel="5">
      <c r="A1856" s="936" t="s">
        <v>1949</v>
      </c>
      <c r="B1856" s="936" t="s">
        <v>701</v>
      </c>
      <c r="C1856" s="936">
        <v>4</v>
      </c>
      <c r="D1856" s="937">
        <v>46091</v>
      </c>
      <c r="E1856" s="937">
        <v>46096</v>
      </c>
      <c r="F1856" s="937">
        <v>46091</v>
      </c>
      <c r="G1856" s="937">
        <v>46095</v>
      </c>
      <c r="H1856" s="937">
        <v>0</v>
      </c>
      <c r="I1856" s="936">
        <v>0</v>
      </c>
      <c r="J1856" s="936">
        <v>0</v>
      </c>
      <c r="K1856" s="939">
        <v>1</v>
      </c>
      <c r="L1856" s="939">
        <v>1</v>
      </c>
      <c r="M1856" s="936">
        <v>0</v>
      </c>
      <c r="N1856" s="936">
        <v>0</v>
      </c>
      <c r="O1856" s="936">
        <v>0</v>
      </c>
      <c r="P1856" s="936" t="s">
        <v>364</v>
      </c>
      <c r="Q1856" s="936">
        <v>1</v>
      </c>
      <c r="R1856" s="936">
        <v>1</v>
      </c>
      <c r="S1856" s="936">
        <v>0</v>
      </c>
      <c r="T1856" s="936">
        <v>0</v>
      </c>
    </row>
    <row r="1857" spans="1:20" outlineLevel="5">
      <c r="A1857" s="936" t="s">
        <v>1950</v>
      </c>
      <c r="B1857" s="936" t="s">
        <v>703</v>
      </c>
      <c r="C1857" s="936">
        <v>4</v>
      </c>
      <c r="D1857" s="937">
        <v>46091</v>
      </c>
      <c r="E1857" s="937">
        <v>46096</v>
      </c>
      <c r="F1857" s="937">
        <v>46091</v>
      </c>
      <c r="G1857" s="937">
        <v>46095</v>
      </c>
      <c r="H1857" s="937">
        <v>0</v>
      </c>
      <c r="I1857" s="936">
        <v>0</v>
      </c>
      <c r="J1857" s="936">
        <v>0</v>
      </c>
      <c r="K1857" s="939">
        <v>1</v>
      </c>
      <c r="L1857" s="939">
        <v>1</v>
      </c>
      <c r="M1857" s="936">
        <v>0</v>
      </c>
      <c r="N1857" s="936">
        <v>0</v>
      </c>
      <c r="O1857" s="936">
        <v>0</v>
      </c>
      <c r="P1857" s="936" t="s">
        <v>364</v>
      </c>
      <c r="Q1857" s="936">
        <v>1</v>
      </c>
      <c r="R1857" s="936">
        <v>1</v>
      </c>
      <c r="S1857" s="936">
        <v>0</v>
      </c>
      <c r="T1857" s="936">
        <v>0</v>
      </c>
    </row>
    <row r="1858" spans="1:20" outlineLevel="5">
      <c r="A1858" s="936" t="s">
        <v>1951</v>
      </c>
      <c r="B1858" s="936" t="s">
        <v>705</v>
      </c>
      <c r="C1858" s="936">
        <v>4</v>
      </c>
      <c r="D1858" s="937">
        <v>46091</v>
      </c>
      <c r="E1858" s="937">
        <v>46096</v>
      </c>
      <c r="F1858" s="937">
        <v>46091</v>
      </c>
      <c r="G1858" s="937">
        <v>46095</v>
      </c>
      <c r="H1858" s="937">
        <v>0</v>
      </c>
      <c r="I1858" s="936">
        <v>0</v>
      </c>
      <c r="J1858" s="936">
        <v>0</v>
      </c>
      <c r="K1858" s="939">
        <v>1</v>
      </c>
      <c r="L1858" s="939">
        <v>1</v>
      </c>
      <c r="M1858" s="936">
        <v>0</v>
      </c>
      <c r="N1858" s="936">
        <v>0</v>
      </c>
      <c r="O1858" s="936">
        <v>0</v>
      </c>
      <c r="P1858" s="936" t="s">
        <v>364</v>
      </c>
      <c r="Q1858" s="936">
        <v>1</v>
      </c>
      <c r="R1858" s="936">
        <v>1</v>
      </c>
      <c r="S1858" s="936">
        <v>0</v>
      </c>
      <c r="T1858" s="936">
        <v>0</v>
      </c>
    </row>
    <row r="1859" spans="1:20" outlineLevel="5">
      <c r="A1859" s="936" t="s">
        <v>1952</v>
      </c>
      <c r="B1859" s="936" t="s">
        <v>707</v>
      </c>
      <c r="C1859" s="936">
        <v>4</v>
      </c>
      <c r="D1859" s="937">
        <v>46091</v>
      </c>
      <c r="E1859" s="937">
        <v>46096</v>
      </c>
      <c r="F1859" s="937">
        <v>46091</v>
      </c>
      <c r="G1859" s="937">
        <v>46095</v>
      </c>
      <c r="H1859" s="937">
        <v>0</v>
      </c>
      <c r="I1859" s="936">
        <v>0</v>
      </c>
      <c r="J1859" s="936">
        <v>0</v>
      </c>
      <c r="K1859" s="939">
        <v>1</v>
      </c>
      <c r="L1859" s="939">
        <v>1</v>
      </c>
      <c r="M1859" s="936">
        <v>0</v>
      </c>
      <c r="N1859" s="936">
        <v>0</v>
      </c>
      <c r="O1859" s="936">
        <v>0</v>
      </c>
      <c r="P1859" s="936" t="s">
        <v>364</v>
      </c>
      <c r="Q1859" s="936">
        <v>1</v>
      </c>
      <c r="R1859" s="936">
        <v>1</v>
      </c>
      <c r="S1859" s="936">
        <v>0</v>
      </c>
      <c r="T1859" s="936">
        <v>0</v>
      </c>
    </row>
    <row r="1860" spans="1:20" outlineLevel="5">
      <c r="A1860" s="936" t="s">
        <v>1953</v>
      </c>
      <c r="B1860" s="936" t="s">
        <v>711</v>
      </c>
      <c r="C1860" s="936">
        <v>4</v>
      </c>
      <c r="D1860" s="937">
        <v>46091</v>
      </c>
      <c r="E1860" s="937">
        <v>46096</v>
      </c>
      <c r="F1860" s="937">
        <v>46091</v>
      </c>
      <c r="G1860" s="937">
        <v>46095</v>
      </c>
      <c r="H1860" s="937">
        <v>0</v>
      </c>
      <c r="I1860" s="936">
        <v>0</v>
      </c>
      <c r="J1860" s="936">
        <v>0</v>
      </c>
      <c r="K1860" s="939">
        <v>1</v>
      </c>
      <c r="L1860" s="939">
        <v>1</v>
      </c>
      <c r="M1860" s="936">
        <v>0</v>
      </c>
      <c r="N1860" s="936">
        <v>0</v>
      </c>
      <c r="O1860" s="936">
        <v>0</v>
      </c>
      <c r="P1860" s="936" t="s">
        <v>364</v>
      </c>
      <c r="Q1860" s="936">
        <v>1</v>
      </c>
      <c r="R1860" s="936">
        <v>1</v>
      </c>
      <c r="S1860" s="936">
        <v>0</v>
      </c>
      <c r="T1860" s="936">
        <v>0</v>
      </c>
    </row>
    <row r="1861" spans="1:20" outlineLevel="5">
      <c r="A1861" s="936" t="s">
        <v>1954</v>
      </c>
      <c r="B1861" s="936" t="s">
        <v>713</v>
      </c>
      <c r="C1861" s="936">
        <v>4</v>
      </c>
      <c r="D1861" s="937">
        <v>46091</v>
      </c>
      <c r="E1861" s="937">
        <v>46096</v>
      </c>
      <c r="F1861" s="937">
        <v>46091</v>
      </c>
      <c r="G1861" s="937">
        <v>46095</v>
      </c>
      <c r="H1861" s="937">
        <v>0</v>
      </c>
      <c r="I1861" s="936">
        <v>0</v>
      </c>
      <c r="J1861" s="936">
        <v>0</v>
      </c>
      <c r="K1861" s="939">
        <v>1</v>
      </c>
      <c r="L1861" s="939">
        <v>1</v>
      </c>
      <c r="M1861" s="936">
        <v>0</v>
      </c>
      <c r="N1861" s="936">
        <v>0</v>
      </c>
      <c r="O1861" s="936">
        <v>0</v>
      </c>
      <c r="P1861" s="936" t="s">
        <v>364</v>
      </c>
      <c r="Q1861" s="936">
        <v>1</v>
      </c>
      <c r="R1861" s="936">
        <v>1</v>
      </c>
      <c r="S1861" s="936">
        <v>0</v>
      </c>
      <c r="T1861" s="936">
        <v>0</v>
      </c>
    </row>
    <row r="1862" spans="1:20" outlineLevel="5">
      <c r="A1862" s="936" t="s">
        <v>1955</v>
      </c>
      <c r="B1862" s="936" t="s">
        <v>693</v>
      </c>
      <c r="C1862" s="936">
        <v>4</v>
      </c>
      <c r="D1862" s="937">
        <v>46091</v>
      </c>
      <c r="E1862" s="937">
        <v>46096</v>
      </c>
      <c r="F1862" s="937">
        <v>46091</v>
      </c>
      <c r="G1862" s="937">
        <v>46095</v>
      </c>
      <c r="H1862" s="937">
        <v>0</v>
      </c>
      <c r="I1862" s="936">
        <v>0</v>
      </c>
      <c r="J1862" s="936">
        <v>0</v>
      </c>
      <c r="K1862" s="939">
        <v>1</v>
      </c>
      <c r="L1862" s="939">
        <v>1</v>
      </c>
      <c r="M1862" s="936">
        <v>0</v>
      </c>
      <c r="N1862" s="936">
        <v>0</v>
      </c>
      <c r="O1862" s="936">
        <v>0</v>
      </c>
      <c r="P1862" s="936" t="s">
        <v>364</v>
      </c>
      <c r="Q1862" s="936">
        <v>1</v>
      </c>
      <c r="R1862" s="936">
        <v>1</v>
      </c>
      <c r="S1862" s="936">
        <v>0</v>
      </c>
      <c r="T1862" s="936">
        <v>0</v>
      </c>
    </row>
    <row r="1863" spans="1:20" outlineLevel="5">
      <c r="A1863" s="996" t="s">
        <v>1946</v>
      </c>
      <c r="B1863" s="996" t="s">
        <v>695</v>
      </c>
      <c r="C1863" s="996">
        <v>4</v>
      </c>
      <c r="D1863" s="997">
        <v>46091</v>
      </c>
      <c r="E1863" s="997">
        <v>46096</v>
      </c>
      <c r="F1863" s="997">
        <v>46091</v>
      </c>
      <c r="G1863" s="997">
        <v>46095</v>
      </c>
      <c r="H1863" s="997">
        <v>0</v>
      </c>
      <c r="I1863" s="996">
        <v>0</v>
      </c>
      <c r="J1863" s="996">
        <v>0</v>
      </c>
      <c r="K1863" s="999">
        <v>1</v>
      </c>
      <c r="L1863" s="999">
        <v>1</v>
      </c>
      <c r="M1863" s="996">
        <v>0</v>
      </c>
      <c r="N1863" s="996">
        <v>0</v>
      </c>
      <c r="O1863" s="996">
        <v>0</v>
      </c>
      <c r="P1863" s="996" t="s">
        <v>364</v>
      </c>
      <c r="Q1863" s="996">
        <v>1</v>
      </c>
      <c r="R1863" s="996">
        <v>1</v>
      </c>
      <c r="S1863" s="996">
        <v>0</v>
      </c>
      <c r="T1863" s="996">
        <v>0</v>
      </c>
    </row>
    <row r="1864" spans="1:20" outlineLevel="5">
      <c r="A1864" s="936" t="s">
        <v>1947</v>
      </c>
      <c r="B1864" s="936" t="s">
        <v>697</v>
      </c>
      <c r="C1864" s="936">
        <v>4</v>
      </c>
      <c r="D1864" s="937">
        <v>46091</v>
      </c>
      <c r="E1864" s="937">
        <v>46096</v>
      </c>
      <c r="F1864" s="937">
        <v>46091</v>
      </c>
      <c r="G1864" s="937">
        <v>46095</v>
      </c>
      <c r="H1864" s="937">
        <v>0</v>
      </c>
      <c r="I1864" s="936">
        <v>0</v>
      </c>
      <c r="J1864" s="936">
        <v>0</v>
      </c>
      <c r="K1864" s="939">
        <v>1</v>
      </c>
      <c r="L1864" s="939">
        <v>1</v>
      </c>
      <c r="M1864" s="936">
        <v>0</v>
      </c>
      <c r="N1864" s="936">
        <v>0</v>
      </c>
      <c r="O1864" s="936">
        <v>0</v>
      </c>
      <c r="P1864" s="936" t="s">
        <v>364</v>
      </c>
      <c r="Q1864" s="936">
        <v>1</v>
      </c>
      <c r="R1864" s="936">
        <v>1</v>
      </c>
      <c r="S1864" s="936">
        <v>0</v>
      </c>
      <c r="T1864" s="936">
        <v>0</v>
      </c>
    </row>
    <row r="1865" spans="1:20" outlineLevel="4">
      <c r="A1865" s="981" t="s">
        <v>630</v>
      </c>
      <c r="B1865" s="981"/>
      <c r="C1865" s="981">
        <v>9</v>
      </c>
      <c r="D1865" s="982">
        <v>46088</v>
      </c>
      <c r="E1865" s="982">
        <v>46098</v>
      </c>
      <c r="F1865" s="982">
        <v>46088</v>
      </c>
      <c r="G1865" s="982">
        <v>46097</v>
      </c>
      <c r="H1865" s="982">
        <v>0</v>
      </c>
      <c r="I1865" s="981">
        <v>0</v>
      </c>
      <c r="J1865" s="981">
        <v>0</v>
      </c>
      <c r="K1865" s="984">
        <v>0</v>
      </c>
      <c r="L1865" s="984">
        <v>0</v>
      </c>
      <c r="M1865" s="981">
        <v>0</v>
      </c>
      <c r="N1865" s="981">
        <v>0</v>
      </c>
      <c r="O1865" s="981">
        <v>0</v>
      </c>
      <c r="P1865" s="981"/>
      <c r="Q1865" s="981">
        <v>3</v>
      </c>
      <c r="R1865" s="981">
        <v>3</v>
      </c>
      <c r="S1865" s="981">
        <v>0</v>
      </c>
      <c r="T1865" s="981">
        <v>0</v>
      </c>
    </row>
    <row r="1866" spans="1:20" outlineLevel="5">
      <c r="A1866" s="936" t="s">
        <v>1957</v>
      </c>
      <c r="B1866" s="936" t="s">
        <v>717</v>
      </c>
      <c r="C1866" s="936">
        <v>9</v>
      </c>
      <c r="D1866" s="937">
        <v>46088</v>
      </c>
      <c r="E1866" s="937">
        <v>46098</v>
      </c>
      <c r="F1866" s="937">
        <v>46088</v>
      </c>
      <c r="G1866" s="937">
        <v>46097</v>
      </c>
      <c r="H1866" s="937">
        <v>0</v>
      </c>
      <c r="I1866" s="936">
        <v>0</v>
      </c>
      <c r="J1866" s="936">
        <v>0</v>
      </c>
      <c r="K1866" s="939">
        <v>1</v>
      </c>
      <c r="L1866" s="939">
        <v>1</v>
      </c>
      <c r="M1866" s="936">
        <v>0</v>
      </c>
      <c r="N1866" s="936">
        <v>0</v>
      </c>
      <c r="O1866" s="936">
        <v>0</v>
      </c>
      <c r="P1866" s="936" t="s">
        <v>364</v>
      </c>
      <c r="Q1866" s="936">
        <v>1</v>
      </c>
      <c r="R1866" s="936">
        <v>1</v>
      </c>
      <c r="S1866" s="936">
        <v>0</v>
      </c>
      <c r="T1866" s="936">
        <v>0</v>
      </c>
    </row>
    <row r="1867" spans="1:20" outlineLevel="5">
      <c r="A1867" s="996" t="s">
        <v>1958</v>
      </c>
      <c r="B1867" s="996" t="s">
        <v>719</v>
      </c>
      <c r="C1867" s="996">
        <v>9</v>
      </c>
      <c r="D1867" s="997">
        <v>46088</v>
      </c>
      <c r="E1867" s="997">
        <v>46098</v>
      </c>
      <c r="F1867" s="997">
        <v>46088</v>
      </c>
      <c r="G1867" s="997">
        <v>46097</v>
      </c>
      <c r="H1867" s="997">
        <v>0</v>
      </c>
      <c r="I1867" s="996">
        <v>0</v>
      </c>
      <c r="J1867" s="996">
        <v>0</v>
      </c>
      <c r="K1867" s="999">
        <v>1</v>
      </c>
      <c r="L1867" s="999">
        <v>1</v>
      </c>
      <c r="M1867" s="996">
        <v>0</v>
      </c>
      <c r="N1867" s="996">
        <v>0</v>
      </c>
      <c r="O1867" s="996">
        <v>0</v>
      </c>
      <c r="P1867" s="996" t="s">
        <v>364</v>
      </c>
      <c r="Q1867" s="996">
        <v>1</v>
      </c>
      <c r="R1867" s="996">
        <v>1</v>
      </c>
      <c r="S1867" s="996">
        <v>0</v>
      </c>
      <c r="T1867" s="996">
        <v>0</v>
      </c>
    </row>
    <row r="1868" spans="1:20" outlineLevel="5">
      <c r="A1868" s="936" t="s">
        <v>1956</v>
      </c>
      <c r="B1868" s="936" t="s">
        <v>715</v>
      </c>
      <c r="C1868" s="936">
        <v>4</v>
      </c>
      <c r="D1868" s="937">
        <v>46093</v>
      </c>
      <c r="E1868" s="937">
        <v>46098</v>
      </c>
      <c r="F1868" s="937">
        <v>46093</v>
      </c>
      <c r="G1868" s="937">
        <v>46097</v>
      </c>
      <c r="H1868" s="937">
        <v>0</v>
      </c>
      <c r="I1868" s="936">
        <v>0</v>
      </c>
      <c r="J1868" s="936">
        <v>0</v>
      </c>
      <c r="K1868" s="939">
        <v>1</v>
      </c>
      <c r="L1868" s="939">
        <v>1</v>
      </c>
      <c r="M1868" s="936">
        <v>0</v>
      </c>
      <c r="N1868" s="936">
        <v>0</v>
      </c>
      <c r="O1868" s="936">
        <v>0</v>
      </c>
      <c r="P1868" s="936" t="s">
        <v>364</v>
      </c>
      <c r="Q1868" s="936">
        <v>1</v>
      </c>
      <c r="R1868" s="936">
        <v>1</v>
      </c>
      <c r="S1868" s="936">
        <v>0</v>
      </c>
      <c r="T1868" s="936">
        <v>0</v>
      </c>
    </row>
    <row r="1869" spans="1:20" outlineLevel="4">
      <c r="A1869" s="981" t="s">
        <v>720</v>
      </c>
      <c r="B1869" s="981"/>
      <c r="C1869" s="981">
        <v>19</v>
      </c>
      <c r="D1869" s="982">
        <v>46076</v>
      </c>
      <c r="E1869" s="982">
        <v>46098</v>
      </c>
      <c r="F1869" s="982">
        <v>46076</v>
      </c>
      <c r="G1869" s="982">
        <v>46097</v>
      </c>
      <c r="H1869" s="982">
        <v>0</v>
      </c>
      <c r="I1869" s="981">
        <v>0</v>
      </c>
      <c r="J1869" s="981">
        <v>0</v>
      </c>
      <c r="K1869" s="984">
        <v>0</v>
      </c>
      <c r="L1869" s="984">
        <v>0</v>
      </c>
      <c r="M1869" s="981">
        <v>0</v>
      </c>
      <c r="N1869" s="981">
        <v>0</v>
      </c>
      <c r="O1869" s="981">
        <v>0</v>
      </c>
      <c r="P1869" s="981"/>
      <c r="Q1869" s="981">
        <v>4</v>
      </c>
      <c r="R1869" s="981">
        <v>4</v>
      </c>
      <c r="S1869" s="981">
        <v>0</v>
      </c>
      <c r="T1869" s="981">
        <v>0</v>
      </c>
    </row>
    <row r="1870" spans="1:20" outlineLevel="5">
      <c r="A1870" s="936" t="s">
        <v>1959</v>
      </c>
      <c r="B1870" s="936" t="s">
        <v>722</v>
      </c>
      <c r="C1870" s="936">
        <v>19</v>
      </c>
      <c r="D1870" s="937">
        <v>46076</v>
      </c>
      <c r="E1870" s="937">
        <v>46098</v>
      </c>
      <c r="F1870" s="937">
        <v>46076</v>
      </c>
      <c r="G1870" s="937">
        <v>46097</v>
      </c>
      <c r="H1870" s="937">
        <v>0</v>
      </c>
      <c r="I1870" s="936">
        <v>0</v>
      </c>
      <c r="J1870" s="936">
        <v>0</v>
      </c>
      <c r="K1870" s="939">
        <v>1</v>
      </c>
      <c r="L1870" s="939">
        <v>1</v>
      </c>
      <c r="M1870" s="936">
        <v>0</v>
      </c>
      <c r="N1870" s="936">
        <v>0</v>
      </c>
      <c r="O1870" s="936">
        <v>0</v>
      </c>
      <c r="P1870" s="936" t="s">
        <v>364</v>
      </c>
      <c r="Q1870" s="936">
        <v>1</v>
      </c>
      <c r="R1870" s="936">
        <v>1</v>
      </c>
      <c r="S1870" s="936">
        <v>0</v>
      </c>
      <c r="T1870" s="936">
        <v>0</v>
      </c>
    </row>
    <row r="1871" spans="1:20" outlineLevel="5">
      <c r="A1871" s="936" t="s">
        <v>1960</v>
      </c>
      <c r="B1871" s="936" t="s">
        <v>724</v>
      </c>
      <c r="C1871" s="936">
        <v>15</v>
      </c>
      <c r="D1871" s="937">
        <v>46081</v>
      </c>
      <c r="E1871" s="937">
        <v>46098</v>
      </c>
      <c r="F1871" s="937">
        <v>46081</v>
      </c>
      <c r="G1871" s="937">
        <v>46097</v>
      </c>
      <c r="H1871" s="937">
        <v>0</v>
      </c>
      <c r="I1871" s="936">
        <v>0</v>
      </c>
      <c r="J1871" s="936">
        <v>0</v>
      </c>
      <c r="K1871" s="939">
        <v>1</v>
      </c>
      <c r="L1871" s="939">
        <v>1</v>
      </c>
      <c r="M1871" s="936">
        <v>0</v>
      </c>
      <c r="N1871" s="936">
        <v>0</v>
      </c>
      <c r="O1871" s="936">
        <v>0</v>
      </c>
      <c r="P1871" s="936" t="s">
        <v>364</v>
      </c>
      <c r="Q1871" s="936">
        <v>1</v>
      </c>
      <c r="R1871" s="936">
        <v>1</v>
      </c>
      <c r="S1871" s="936">
        <v>0</v>
      </c>
      <c r="T1871" s="936">
        <v>0</v>
      </c>
    </row>
    <row r="1872" spans="1:20" outlineLevel="5">
      <c r="A1872" s="996" t="s">
        <v>1961</v>
      </c>
      <c r="B1872" s="996" t="s">
        <v>726</v>
      </c>
      <c r="C1872" s="996">
        <v>11</v>
      </c>
      <c r="D1872" s="997">
        <v>46085</v>
      </c>
      <c r="E1872" s="997">
        <v>46098</v>
      </c>
      <c r="F1872" s="997">
        <v>46085</v>
      </c>
      <c r="G1872" s="997">
        <v>46097</v>
      </c>
      <c r="H1872" s="997">
        <v>0</v>
      </c>
      <c r="I1872" s="996">
        <v>0</v>
      </c>
      <c r="J1872" s="996">
        <v>0</v>
      </c>
      <c r="K1872" s="999">
        <v>1</v>
      </c>
      <c r="L1872" s="999">
        <v>1</v>
      </c>
      <c r="M1872" s="996">
        <v>0</v>
      </c>
      <c r="N1872" s="996">
        <v>0</v>
      </c>
      <c r="O1872" s="996">
        <v>0</v>
      </c>
      <c r="P1872" s="996" t="s">
        <v>364</v>
      </c>
      <c r="Q1872" s="996">
        <v>1</v>
      </c>
      <c r="R1872" s="996">
        <v>1</v>
      </c>
      <c r="S1872" s="996">
        <v>0</v>
      </c>
      <c r="T1872" s="996">
        <v>0</v>
      </c>
    </row>
    <row r="1873" spans="1:20" outlineLevel="5">
      <c r="A1873" s="936" t="s">
        <v>1962</v>
      </c>
      <c r="B1873" s="936" t="s">
        <v>728</v>
      </c>
      <c r="C1873" s="936">
        <v>11</v>
      </c>
      <c r="D1873" s="937">
        <v>46085</v>
      </c>
      <c r="E1873" s="937">
        <v>46098</v>
      </c>
      <c r="F1873" s="937">
        <v>46085</v>
      </c>
      <c r="G1873" s="937">
        <v>46097</v>
      </c>
      <c r="H1873" s="937">
        <v>0</v>
      </c>
      <c r="I1873" s="936">
        <v>0</v>
      </c>
      <c r="J1873" s="936">
        <v>0</v>
      </c>
      <c r="K1873" s="939">
        <v>1</v>
      </c>
      <c r="L1873" s="939">
        <v>1</v>
      </c>
      <c r="M1873" s="936">
        <v>0</v>
      </c>
      <c r="N1873" s="936">
        <v>0</v>
      </c>
      <c r="O1873" s="936">
        <v>0</v>
      </c>
      <c r="P1873" s="936" t="s">
        <v>364</v>
      </c>
      <c r="Q1873" s="936">
        <v>1</v>
      </c>
      <c r="R1873" s="936">
        <v>1</v>
      </c>
      <c r="S1873" s="936">
        <v>0</v>
      </c>
      <c r="T1873" s="936">
        <v>0</v>
      </c>
    </row>
    <row r="1874" spans="1:20" outlineLevel="4">
      <c r="A1874" s="981" t="s">
        <v>635</v>
      </c>
      <c r="B1874" s="981"/>
      <c r="C1874" s="981">
        <v>4</v>
      </c>
      <c r="D1874" s="982">
        <v>46093</v>
      </c>
      <c r="E1874" s="982">
        <v>46098</v>
      </c>
      <c r="F1874" s="982">
        <v>46093</v>
      </c>
      <c r="G1874" s="982">
        <v>46097</v>
      </c>
      <c r="H1874" s="982">
        <v>0</v>
      </c>
      <c r="I1874" s="981">
        <v>0</v>
      </c>
      <c r="J1874" s="981">
        <v>0</v>
      </c>
      <c r="K1874" s="984">
        <v>0</v>
      </c>
      <c r="L1874" s="984">
        <v>0</v>
      </c>
      <c r="M1874" s="981">
        <v>0</v>
      </c>
      <c r="N1874" s="981">
        <v>0</v>
      </c>
      <c r="O1874" s="981">
        <v>0</v>
      </c>
      <c r="P1874" s="981"/>
      <c r="Q1874" s="981">
        <v>3</v>
      </c>
      <c r="R1874" s="981">
        <v>3</v>
      </c>
      <c r="S1874" s="981">
        <v>0</v>
      </c>
      <c r="T1874" s="981">
        <v>0</v>
      </c>
    </row>
    <row r="1875" spans="1:20" outlineLevel="5">
      <c r="A1875" s="936" t="s">
        <v>1963</v>
      </c>
      <c r="B1875" s="936" t="s">
        <v>730</v>
      </c>
      <c r="C1875" s="936">
        <v>4</v>
      </c>
      <c r="D1875" s="937">
        <v>46093</v>
      </c>
      <c r="E1875" s="937">
        <v>46098</v>
      </c>
      <c r="F1875" s="937">
        <v>46093</v>
      </c>
      <c r="G1875" s="937">
        <v>46097</v>
      </c>
      <c r="H1875" s="937">
        <v>0</v>
      </c>
      <c r="I1875" s="936">
        <v>0</v>
      </c>
      <c r="J1875" s="936">
        <v>0</v>
      </c>
      <c r="K1875" s="939">
        <v>1</v>
      </c>
      <c r="L1875" s="939">
        <v>1</v>
      </c>
      <c r="M1875" s="936">
        <v>0</v>
      </c>
      <c r="N1875" s="936">
        <v>0</v>
      </c>
      <c r="O1875" s="936">
        <v>0</v>
      </c>
      <c r="P1875" s="936" t="s">
        <v>364</v>
      </c>
      <c r="Q1875" s="936">
        <v>1</v>
      </c>
      <c r="R1875" s="936">
        <v>1</v>
      </c>
      <c r="S1875" s="936">
        <v>0</v>
      </c>
      <c r="T1875" s="936">
        <v>0</v>
      </c>
    </row>
    <row r="1876" spans="1:20" outlineLevel="5">
      <c r="A1876" s="996" t="s">
        <v>1964</v>
      </c>
      <c r="B1876" s="996" t="s">
        <v>732</v>
      </c>
      <c r="C1876" s="996">
        <v>4</v>
      </c>
      <c r="D1876" s="997">
        <v>46093</v>
      </c>
      <c r="E1876" s="997">
        <v>46098</v>
      </c>
      <c r="F1876" s="997">
        <v>46093</v>
      </c>
      <c r="G1876" s="997">
        <v>46097</v>
      </c>
      <c r="H1876" s="997">
        <v>0</v>
      </c>
      <c r="I1876" s="996">
        <v>0</v>
      </c>
      <c r="J1876" s="996">
        <v>0</v>
      </c>
      <c r="K1876" s="999">
        <v>1</v>
      </c>
      <c r="L1876" s="999">
        <v>1</v>
      </c>
      <c r="M1876" s="996">
        <v>0</v>
      </c>
      <c r="N1876" s="996">
        <v>0</v>
      </c>
      <c r="O1876" s="996">
        <v>0</v>
      </c>
      <c r="P1876" s="996" t="s">
        <v>364</v>
      </c>
      <c r="Q1876" s="996">
        <v>1</v>
      </c>
      <c r="R1876" s="996">
        <v>1</v>
      </c>
      <c r="S1876" s="996">
        <v>0</v>
      </c>
      <c r="T1876" s="996">
        <v>0</v>
      </c>
    </row>
    <row r="1877" spans="1:20" outlineLevel="5">
      <c r="A1877" s="936" t="s">
        <v>1965</v>
      </c>
      <c r="B1877" s="936" t="s">
        <v>734</v>
      </c>
      <c r="C1877" s="936">
        <v>4</v>
      </c>
      <c r="D1877" s="937">
        <v>46093</v>
      </c>
      <c r="E1877" s="937">
        <v>46098</v>
      </c>
      <c r="F1877" s="937">
        <v>46093</v>
      </c>
      <c r="G1877" s="937">
        <v>46097</v>
      </c>
      <c r="H1877" s="937">
        <v>0</v>
      </c>
      <c r="I1877" s="936">
        <v>0</v>
      </c>
      <c r="J1877" s="936">
        <v>0</v>
      </c>
      <c r="K1877" s="939">
        <v>1</v>
      </c>
      <c r="L1877" s="939">
        <v>1</v>
      </c>
      <c r="M1877" s="936">
        <v>0</v>
      </c>
      <c r="N1877" s="936">
        <v>0</v>
      </c>
      <c r="O1877" s="936">
        <v>0</v>
      </c>
      <c r="P1877" s="936" t="s">
        <v>364</v>
      </c>
      <c r="Q1877" s="936">
        <v>1</v>
      </c>
      <c r="R1877" s="936">
        <v>1</v>
      </c>
      <c r="S1877" s="936">
        <v>0</v>
      </c>
      <c r="T1877" s="936">
        <v>0</v>
      </c>
    </row>
    <row r="1878" spans="1:20" outlineLevel="4">
      <c r="A1878" s="981" t="s">
        <v>640</v>
      </c>
      <c r="B1878" s="981"/>
      <c r="C1878" s="981">
        <v>4</v>
      </c>
      <c r="D1878" s="982">
        <v>46093</v>
      </c>
      <c r="E1878" s="982">
        <v>46098</v>
      </c>
      <c r="F1878" s="982">
        <v>46093</v>
      </c>
      <c r="G1878" s="982">
        <v>46097</v>
      </c>
      <c r="H1878" s="982">
        <v>0</v>
      </c>
      <c r="I1878" s="981">
        <v>0</v>
      </c>
      <c r="J1878" s="981">
        <v>0</v>
      </c>
      <c r="K1878" s="984">
        <v>0</v>
      </c>
      <c r="L1878" s="984">
        <v>0</v>
      </c>
      <c r="M1878" s="981">
        <v>0</v>
      </c>
      <c r="N1878" s="981">
        <v>0</v>
      </c>
      <c r="O1878" s="981">
        <v>0</v>
      </c>
      <c r="P1878" s="981"/>
      <c r="Q1878" s="981">
        <v>2</v>
      </c>
      <c r="R1878" s="981">
        <v>2</v>
      </c>
      <c r="S1878" s="981">
        <v>0</v>
      </c>
      <c r="T1878" s="981">
        <v>0</v>
      </c>
    </row>
    <row r="1879" spans="1:20" outlineLevel="5">
      <c r="A1879" s="1006" t="s">
        <v>1966</v>
      </c>
      <c r="B1879" s="1006" t="s">
        <v>736</v>
      </c>
      <c r="C1879" s="1006">
        <v>4</v>
      </c>
      <c r="D1879" s="1007">
        <v>46093</v>
      </c>
      <c r="E1879" s="1007">
        <v>46098</v>
      </c>
      <c r="F1879" s="1007">
        <v>46093</v>
      </c>
      <c r="G1879" s="1007">
        <v>46097</v>
      </c>
      <c r="H1879" s="1007">
        <v>0</v>
      </c>
      <c r="I1879" s="1006">
        <v>0</v>
      </c>
      <c r="J1879" s="1006">
        <v>0</v>
      </c>
      <c r="K1879" s="1009">
        <v>1</v>
      </c>
      <c r="L1879" s="1009">
        <v>1</v>
      </c>
      <c r="M1879" s="1006">
        <v>0</v>
      </c>
      <c r="N1879" s="1006">
        <v>0</v>
      </c>
      <c r="O1879" s="1006">
        <v>0</v>
      </c>
      <c r="P1879" s="1006" t="s">
        <v>364</v>
      </c>
      <c r="Q1879" s="1006">
        <v>1</v>
      </c>
      <c r="R1879" s="1006">
        <v>1</v>
      </c>
      <c r="S1879" s="1006">
        <v>0</v>
      </c>
      <c r="T1879" s="1006">
        <v>0</v>
      </c>
    </row>
    <row r="1880" spans="1:20" outlineLevel="5">
      <c r="A1880" s="936" t="s">
        <v>1967</v>
      </c>
      <c r="B1880" s="936" t="s">
        <v>738</v>
      </c>
      <c r="C1880" s="936">
        <v>4</v>
      </c>
      <c r="D1880" s="937">
        <v>46093</v>
      </c>
      <c r="E1880" s="937">
        <v>46098</v>
      </c>
      <c r="F1880" s="937">
        <v>46093</v>
      </c>
      <c r="G1880" s="937">
        <v>46097</v>
      </c>
      <c r="H1880" s="937">
        <v>0</v>
      </c>
      <c r="I1880" s="936">
        <v>0</v>
      </c>
      <c r="J1880" s="936">
        <v>0</v>
      </c>
      <c r="K1880" s="939">
        <v>1</v>
      </c>
      <c r="L1880" s="939">
        <v>1</v>
      </c>
      <c r="M1880" s="936">
        <v>0</v>
      </c>
      <c r="N1880" s="936">
        <v>0</v>
      </c>
      <c r="O1880" s="936">
        <v>0</v>
      </c>
      <c r="P1880" s="936" t="s">
        <v>364</v>
      </c>
      <c r="Q1880" s="936">
        <v>1</v>
      </c>
      <c r="R1880" s="936">
        <v>1</v>
      </c>
      <c r="S1880" s="936">
        <v>0</v>
      </c>
      <c r="T1880" s="936">
        <v>0</v>
      </c>
    </row>
    <row r="1881" spans="1:20" outlineLevel="4">
      <c r="A1881" s="981" t="s">
        <v>645</v>
      </c>
      <c r="B1881" s="981"/>
      <c r="C1881" s="981">
        <v>4</v>
      </c>
      <c r="D1881" s="982">
        <v>46093</v>
      </c>
      <c r="E1881" s="982">
        <v>46098</v>
      </c>
      <c r="F1881" s="982">
        <v>46093</v>
      </c>
      <c r="G1881" s="982">
        <v>46097</v>
      </c>
      <c r="H1881" s="982">
        <v>0</v>
      </c>
      <c r="I1881" s="981">
        <v>0</v>
      </c>
      <c r="J1881" s="981">
        <v>0</v>
      </c>
      <c r="K1881" s="984">
        <v>0</v>
      </c>
      <c r="L1881" s="984">
        <v>0</v>
      </c>
      <c r="M1881" s="981">
        <v>0</v>
      </c>
      <c r="N1881" s="981">
        <v>0</v>
      </c>
      <c r="O1881" s="981">
        <v>0</v>
      </c>
      <c r="P1881" s="981"/>
      <c r="Q1881" s="981">
        <v>1</v>
      </c>
      <c r="R1881" s="981">
        <v>1</v>
      </c>
      <c r="S1881" s="981">
        <v>0</v>
      </c>
      <c r="T1881" s="981">
        <v>0</v>
      </c>
    </row>
    <row r="1882" spans="1:20" outlineLevel="5">
      <c r="A1882" s="936" t="s">
        <v>1968</v>
      </c>
      <c r="B1882" s="936" t="s">
        <v>740</v>
      </c>
      <c r="C1882" s="936">
        <v>4</v>
      </c>
      <c r="D1882" s="937">
        <v>46093</v>
      </c>
      <c r="E1882" s="937">
        <v>46098</v>
      </c>
      <c r="F1882" s="937">
        <v>46093</v>
      </c>
      <c r="G1882" s="937">
        <v>46097</v>
      </c>
      <c r="H1882" s="937">
        <v>0</v>
      </c>
      <c r="I1882" s="936">
        <v>0</v>
      </c>
      <c r="J1882" s="936">
        <v>0</v>
      </c>
      <c r="K1882" s="939">
        <v>1</v>
      </c>
      <c r="L1882" s="939">
        <v>1</v>
      </c>
      <c r="M1882" s="936">
        <v>0</v>
      </c>
      <c r="N1882" s="936">
        <v>0</v>
      </c>
      <c r="O1882" s="936">
        <v>0</v>
      </c>
      <c r="P1882" s="936" t="s">
        <v>364</v>
      </c>
      <c r="Q1882" s="936">
        <v>1</v>
      </c>
      <c r="R1882" s="936">
        <v>1</v>
      </c>
      <c r="S1882" s="936">
        <v>0</v>
      </c>
      <c r="T1882" s="936">
        <v>0</v>
      </c>
    </row>
    <row r="1883" spans="1:20" outlineLevel="4">
      <c r="A1883" s="981" t="s">
        <v>741</v>
      </c>
      <c r="B1883" s="981"/>
      <c r="C1883" s="981">
        <v>4</v>
      </c>
      <c r="D1883" s="982">
        <v>46093</v>
      </c>
      <c r="E1883" s="982">
        <v>46098</v>
      </c>
      <c r="F1883" s="982">
        <v>46093</v>
      </c>
      <c r="G1883" s="982">
        <v>46097</v>
      </c>
      <c r="H1883" s="983">
        <v>0</v>
      </c>
      <c r="I1883" s="983">
        <v>0</v>
      </c>
      <c r="J1883" s="983">
        <v>0</v>
      </c>
      <c r="K1883" s="984">
        <v>0</v>
      </c>
      <c r="L1883" s="985">
        <v>0</v>
      </c>
      <c r="M1883" s="983">
        <v>0</v>
      </c>
      <c r="N1883" s="981">
        <v>0</v>
      </c>
      <c r="O1883" s="981">
        <v>0</v>
      </c>
      <c r="P1883" s="983"/>
      <c r="Q1883" s="981">
        <v>1</v>
      </c>
      <c r="R1883" s="981">
        <v>1</v>
      </c>
      <c r="S1883" s="981">
        <v>0</v>
      </c>
      <c r="T1883" s="981">
        <v>0</v>
      </c>
    </row>
    <row r="1884" spans="1:20" outlineLevel="5">
      <c r="A1884" s="936" t="s">
        <v>1969</v>
      </c>
      <c r="B1884" s="936" t="s">
        <v>743</v>
      </c>
      <c r="C1884" s="936">
        <v>4</v>
      </c>
      <c r="D1884" s="937">
        <v>46093</v>
      </c>
      <c r="E1884" s="937">
        <v>46098</v>
      </c>
      <c r="F1884" s="937">
        <v>46093</v>
      </c>
      <c r="G1884" s="937">
        <v>46097</v>
      </c>
      <c r="H1884" s="938">
        <v>0</v>
      </c>
      <c r="I1884" s="938">
        <v>0</v>
      </c>
      <c r="J1884" s="938">
        <v>0</v>
      </c>
      <c r="K1884" s="940">
        <v>1</v>
      </c>
      <c r="L1884" s="940">
        <v>1</v>
      </c>
      <c r="M1884" s="938">
        <v>0</v>
      </c>
      <c r="N1884" s="936">
        <v>0</v>
      </c>
      <c r="O1884" s="936">
        <v>0</v>
      </c>
      <c r="P1884" s="938" t="s">
        <v>364</v>
      </c>
      <c r="Q1884" s="936">
        <v>1</v>
      </c>
      <c r="R1884" s="936">
        <v>1</v>
      </c>
      <c r="S1884" s="936">
        <v>0</v>
      </c>
      <c r="T1884" s="936">
        <v>0</v>
      </c>
    </row>
    <row r="1885" spans="1:20" outlineLevel="2">
      <c r="A1885" s="959" t="s">
        <v>744</v>
      </c>
      <c r="B1885" s="959"/>
      <c r="C1885" s="959">
        <v>114</v>
      </c>
      <c r="D1885" s="960">
        <v>46074</v>
      </c>
      <c r="E1885" s="960">
        <v>46216</v>
      </c>
      <c r="F1885" s="960">
        <v>46074</v>
      </c>
      <c r="G1885" s="960">
        <v>46282</v>
      </c>
      <c r="H1885" s="961">
        <v>340734.03</v>
      </c>
      <c r="I1885" s="961">
        <v>340734.03</v>
      </c>
      <c r="J1885" s="961">
        <v>340734.03</v>
      </c>
      <c r="K1885" s="963">
        <v>1</v>
      </c>
      <c r="L1885" s="963">
        <v>1</v>
      </c>
      <c r="M1885" s="961">
        <v>0</v>
      </c>
      <c r="N1885" s="959">
        <v>0</v>
      </c>
      <c r="O1885" s="959">
        <v>0</v>
      </c>
      <c r="P1885" s="961"/>
      <c r="Q1885" s="959">
        <v>70</v>
      </c>
      <c r="R1885" s="959">
        <v>70</v>
      </c>
      <c r="S1885" s="959">
        <v>0</v>
      </c>
      <c r="T1885" s="959">
        <v>0</v>
      </c>
    </row>
    <row r="1886" spans="1:20" outlineLevel="3">
      <c r="A1886" s="967" t="s">
        <v>608</v>
      </c>
      <c r="B1886" s="967"/>
      <c r="C1886" s="967">
        <v>111</v>
      </c>
      <c r="D1886" s="968">
        <v>46078</v>
      </c>
      <c r="E1886" s="968">
        <v>46216</v>
      </c>
      <c r="F1886" s="968">
        <v>46078</v>
      </c>
      <c r="G1886" s="968">
        <v>46282</v>
      </c>
      <c r="H1886" s="969">
        <v>284659.98</v>
      </c>
      <c r="I1886" s="969">
        <v>284659.98</v>
      </c>
      <c r="J1886" s="969">
        <v>284659.98</v>
      </c>
      <c r="K1886" s="971">
        <v>1</v>
      </c>
      <c r="L1886" s="971">
        <v>1</v>
      </c>
      <c r="M1886" s="969">
        <v>0</v>
      </c>
      <c r="N1886" s="967">
        <v>0</v>
      </c>
      <c r="O1886" s="967">
        <v>0</v>
      </c>
      <c r="P1886" s="969"/>
      <c r="Q1886" s="967">
        <v>32</v>
      </c>
      <c r="R1886" s="967">
        <v>32</v>
      </c>
      <c r="S1886" s="967">
        <v>0</v>
      </c>
      <c r="T1886" s="967">
        <v>0</v>
      </c>
    </row>
    <row r="1887" spans="1:20" outlineLevel="4">
      <c r="A1887" s="981" t="s">
        <v>609</v>
      </c>
      <c r="B1887" s="981"/>
      <c r="C1887" s="981">
        <v>56</v>
      </c>
      <c r="D1887" s="982">
        <v>46078</v>
      </c>
      <c r="E1887" s="982">
        <v>46147</v>
      </c>
      <c r="F1887" s="982">
        <v>46078</v>
      </c>
      <c r="G1887" s="982">
        <v>46147</v>
      </c>
      <c r="H1887" s="983">
        <v>15425.28</v>
      </c>
      <c r="I1887" s="983">
        <v>15425.28</v>
      </c>
      <c r="J1887" s="983">
        <v>15425.28</v>
      </c>
      <c r="K1887" s="984">
        <v>1</v>
      </c>
      <c r="L1887" s="984">
        <v>1</v>
      </c>
      <c r="M1887" s="983">
        <v>0</v>
      </c>
      <c r="N1887" s="981">
        <v>0</v>
      </c>
      <c r="O1887" s="981">
        <v>0</v>
      </c>
      <c r="P1887" s="983"/>
      <c r="Q1887" s="981">
        <v>3</v>
      </c>
      <c r="R1887" s="981">
        <v>3</v>
      </c>
      <c r="S1887" s="981">
        <v>0</v>
      </c>
      <c r="T1887" s="981">
        <v>0</v>
      </c>
    </row>
    <row r="1888" spans="1:20" outlineLevel="5">
      <c r="A1888" s="936" t="s">
        <v>1971</v>
      </c>
      <c r="B1888" s="936" t="s">
        <v>613</v>
      </c>
      <c r="C1888" s="936">
        <v>56</v>
      </c>
      <c r="D1888" s="937">
        <v>46078</v>
      </c>
      <c r="E1888" s="937">
        <v>46147</v>
      </c>
      <c r="F1888" s="937">
        <v>46078</v>
      </c>
      <c r="G1888" s="937">
        <v>46147</v>
      </c>
      <c r="H1888" s="938">
        <v>3869.07</v>
      </c>
      <c r="I1888" s="938">
        <v>3869.07</v>
      </c>
      <c r="J1888" s="938">
        <v>3869.07</v>
      </c>
      <c r="K1888" s="939">
        <v>1</v>
      </c>
      <c r="L1888" s="939">
        <v>1</v>
      </c>
      <c r="M1888" s="938">
        <v>0</v>
      </c>
      <c r="N1888" s="936">
        <v>0</v>
      </c>
      <c r="O1888" s="936">
        <v>0</v>
      </c>
      <c r="P1888" s="938" t="s">
        <v>364</v>
      </c>
      <c r="Q1888" s="936">
        <v>1</v>
      </c>
      <c r="R1888" s="936">
        <v>1</v>
      </c>
      <c r="S1888" s="936">
        <v>0</v>
      </c>
      <c r="T1888" s="936">
        <v>0</v>
      </c>
    </row>
    <row r="1889" spans="1:20" outlineLevel="5">
      <c r="A1889" s="996" t="s">
        <v>1972</v>
      </c>
      <c r="B1889" s="996" t="s">
        <v>615</v>
      </c>
      <c r="C1889" s="996">
        <v>43</v>
      </c>
      <c r="D1889" s="997">
        <v>46093</v>
      </c>
      <c r="E1889" s="997">
        <v>46147</v>
      </c>
      <c r="F1889" s="997">
        <v>46093</v>
      </c>
      <c r="G1889" s="997">
        <v>46147</v>
      </c>
      <c r="H1889" s="998">
        <v>2529.21</v>
      </c>
      <c r="I1889" s="998">
        <v>2529.21</v>
      </c>
      <c r="J1889" s="998">
        <v>2529.21</v>
      </c>
      <c r="K1889" s="1005">
        <v>1</v>
      </c>
      <c r="L1889" s="1005">
        <v>1</v>
      </c>
      <c r="M1889" s="998">
        <v>0</v>
      </c>
      <c r="N1889" s="996">
        <v>0</v>
      </c>
      <c r="O1889" s="996">
        <v>0</v>
      </c>
      <c r="P1889" s="998" t="s">
        <v>364</v>
      </c>
      <c r="Q1889" s="996">
        <v>1</v>
      </c>
      <c r="R1889" s="996">
        <v>1</v>
      </c>
      <c r="S1889" s="996">
        <v>0</v>
      </c>
      <c r="T1889" s="996">
        <v>0</v>
      </c>
    </row>
    <row r="1890" spans="1:20" outlineLevel="5">
      <c r="A1890" s="936" t="s">
        <v>1970</v>
      </c>
      <c r="B1890" s="936" t="s">
        <v>611</v>
      </c>
      <c r="C1890" s="936">
        <v>41</v>
      </c>
      <c r="D1890" s="937">
        <v>46096</v>
      </c>
      <c r="E1890" s="937">
        <v>46147</v>
      </c>
      <c r="F1890" s="937">
        <v>46096</v>
      </c>
      <c r="G1890" s="937">
        <v>46147</v>
      </c>
      <c r="H1890" s="938">
        <v>9027</v>
      </c>
      <c r="I1890" s="938">
        <v>9027</v>
      </c>
      <c r="J1890" s="938">
        <v>9027</v>
      </c>
      <c r="K1890" s="939">
        <v>1</v>
      </c>
      <c r="L1890" s="939">
        <v>1</v>
      </c>
      <c r="M1890" s="938">
        <v>0</v>
      </c>
      <c r="N1890" s="936">
        <v>0</v>
      </c>
      <c r="O1890" s="936">
        <v>0</v>
      </c>
      <c r="P1890" s="938" t="s">
        <v>364</v>
      </c>
      <c r="Q1890" s="936">
        <v>1</v>
      </c>
      <c r="R1890" s="936">
        <v>1</v>
      </c>
      <c r="S1890" s="936">
        <v>0</v>
      </c>
      <c r="T1890" s="936">
        <v>0</v>
      </c>
    </row>
    <row r="1891" spans="1:20" outlineLevel="4">
      <c r="A1891" s="981" t="s">
        <v>616</v>
      </c>
      <c r="B1891" s="981"/>
      <c r="C1891" s="981">
        <v>105</v>
      </c>
      <c r="D1891" s="982">
        <v>46083</v>
      </c>
      <c r="E1891" s="982">
        <v>46214</v>
      </c>
      <c r="F1891" s="982">
        <v>46083</v>
      </c>
      <c r="G1891" s="982">
        <v>46268</v>
      </c>
      <c r="H1891" s="983">
        <v>238773.54</v>
      </c>
      <c r="I1891" s="983">
        <v>238773.54</v>
      </c>
      <c r="J1891" s="983">
        <v>238773.54</v>
      </c>
      <c r="K1891" s="984">
        <v>1</v>
      </c>
      <c r="L1891" s="984">
        <v>1</v>
      </c>
      <c r="M1891" s="983">
        <v>0</v>
      </c>
      <c r="N1891" s="981">
        <v>0</v>
      </c>
      <c r="O1891" s="981">
        <v>0</v>
      </c>
      <c r="P1891" s="983"/>
      <c r="Q1891" s="981">
        <v>6</v>
      </c>
      <c r="R1891" s="981">
        <v>6</v>
      </c>
      <c r="S1891" s="981">
        <v>0</v>
      </c>
      <c r="T1891" s="981">
        <v>0</v>
      </c>
    </row>
    <row r="1892" spans="1:20" outlineLevel="5">
      <c r="A1892" s="936" t="s">
        <v>1977</v>
      </c>
      <c r="B1892" s="936" t="s">
        <v>3048</v>
      </c>
      <c r="C1892" s="936">
        <v>91</v>
      </c>
      <c r="D1892" s="937">
        <v>46083</v>
      </c>
      <c r="E1892" s="937">
        <v>46197</v>
      </c>
      <c r="F1892" s="937">
        <v>46083</v>
      </c>
      <c r="G1892" s="937">
        <v>46197</v>
      </c>
      <c r="H1892" s="938">
        <v>62622.07</v>
      </c>
      <c r="I1892" s="938">
        <v>62622.07</v>
      </c>
      <c r="J1892" s="938">
        <v>62622.07</v>
      </c>
      <c r="K1892" s="939">
        <v>1</v>
      </c>
      <c r="L1892" s="939">
        <v>1</v>
      </c>
      <c r="M1892" s="938">
        <v>0</v>
      </c>
      <c r="N1892" s="936">
        <v>0</v>
      </c>
      <c r="O1892" s="936">
        <v>0</v>
      </c>
      <c r="P1892" s="938" t="s">
        <v>364</v>
      </c>
      <c r="Q1892" s="936">
        <v>1</v>
      </c>
      <c r="R1892" s="936">
        <v>1</v>
      </c>
      <c r="S1892" s="936">
        <v>0</v>
      </c>
      <c r="T1892" s="936">
        <v>0</v>
      </c>
    </row>
    <row r="1893" spans="1:20" outlineLevel="5">
      <c r="A1893" s="936" t="s">
        <v>1976</v>
      </c>
      <c r="B1893" s="936" t="s">
        <v>624</v>
      </c>
      <c r="C1893" s="936">
        <v>43</v>
      </c>
      <c r="D1893" s="937">
        <v>46093</v>
      </c>
      <c r="E1893" s="937">
        <v>46147</v>
      </c>
      <c r="F1893" s="937">
        <v>46093</v>
      </c>
      <c r="G1893" s="937">
        <v>46147</v>
      </c>
      <c r="H1893" s="938">
        <v>8775</v>
      </c>
      <c r="I1893" s="938">
        <v>8775</v>
      </c>
      <c r="J1893" s="938">
        <v>8775</v>
      </c>
      <c r="K1893" s="939">
        <v>1</v>
      </c>
      <c r="L1893" s="939">
        <v>1</v>
      </c>
      <c r="M1893" s="938">
        <v>0</v>
      </c>
      <c r="N1893" s="936">
        <v>0</v>
      </c>
      <c r="O1893" s="936">
        <v>0</v>
      </c>
      <c r="P1893" s="938" t="s">
        <v>364</v>
      </c>
      <c r="Q1893" s="936">
        <v>1</v>
      </c>
      <c r="R1893" s="936">
        <v>1</v>
      </c>
      <c r="S1893" s="936">
        <v>0</v>
      </c>
      <c r="T1893" s="936">
        <v>0</v>
      </c>
    </row>
    <row r="1894" spans="1:20" outlineLevel="5">
      <c r="A1894" s="936" t="s">
        <v>1973</v>
      </c>
      <c r="B1894" s="936" t="s">
        <v>618</v>
      </c>
      <c r="C1894" s="936">
        <v>42</v>
      </c>
      <c r="D1894" s="937">
        <v>46095</v>
      </c>
      <c r="E1894" s="937">
        <v>46147</v>
      </c>
      <c r="F1894" s="937">
        <v>46095</v>
      </c>
      <c r="G1894" s="937">
        <v>46147</v>
      </c>
      <c r="H1894" s="938">
        <v>13051.5</v>
      </c>
      <c r="I1894" s="938">
        <v>13051.5</v>
      </c>
      <c r="J1894" s="938">
        <v>13051.5</v>
      </c>
      <c r="K1894" s="939">
        <v>1</v>
      </c>
      <c r="L1894" s="939">
        <v>1</v>
      </c>
      <c r="M1894" s="938">
        <v>0</v>
      </c>
      <c r="N1894" s="936">
        <v>0</v>
      </c>
      <c r="O1894" s="936">
        <v>0</v>
      </c>
      <c r="P1894" s="938" t="s">
        <v>364</v>
      </c>
      <c r="Q1894" s="936">
        <v>1</v>
      </c>
      <c r="R1894" s="936">
        <v>1</v>
      </c>
      <c r="S1894" s="936">
        <v>0</v>
      </c>
      <c r="T1894" s="936">
        <v>0</v>
      </c>
    </row>
    <row r="1895" spans="1:20" outlineLevel="5">
      <c r="A1895" s="936" t="s">
        <v>1974</v>
      </c>
      <c r="B1895" s="936" t="s">
        <v>620</v>
      </c>
      <c r="C1895" s="936">
        <v>42</v>
      </c>
      <c r="D1895" s="937">
        <v>46095</v>
      </c>
      <c r="E1895" s="937">
        <v>46147</v>
      </c>
      <c r="F1895" s="937">
        <v>46095</v>
      </c>
      <c r="G1895" s="937">
        <v>46147</v>
      </c>
      <c r="H1895" s="938">
        <v>2256</v>
      </c>
      <c r="I1895" s="938">
        <v>2256</v>
      </c>
      <c r="J1895" s="938">
        <v>2256</v>
      </c>
      <c r="K1895" s="939">
        <v>1</v>
      </c>
      <c r="L1895" s="939">
        <v>1</v>
      </c>
      <c r="M1895" s="938">
        <v>0</v>
      </c>
      <c r="N1895" s="936">
        <v>0</v>
      </c>
      <c r="O1895" s="936">
        <v>0</v>
      </c>
      <c r="P1895" s="938" t="s">
        <v>364</v>
      </c>
      <c r="Q1895" s="936">
        <v>1</v>
      </c>
      <c r="R1895" s="936">
        <v>1</v>
      </c>
      <c r="S1895" s="936">
        <v>0</v>
      </c>
      <c r="T1895" s="936">
        <v>0</v>
      </c>
    </row>
    <row r="1896" spans="1:20" outlineLevel="5">
      <c r="A1896" s="996" t="s">
        <v>1975</v>
      </c>
      <c r="B1896" s="996" t="s">
        <v>622</v>
      </c>
      <c r="C1896" s="996">
        <v>42</v>
      </c>
      <c r="D1896" s="997">
        <v>46095</v>
      </c>
      <c r="E1896" s="997">
        <v>46147</v>
      </c>
      <c r="F1896" s="997">
        <v>46095</v>
      </c>
      <c r="G1896" s="997">
        <v>46147</v>
      </c>
      <c r="H1896" s="998">
        <v>5950.8</v>
      </c>
      <c r="I1896" s="998">
        <v>5950.8</v>
      </c>
      <c r="J1896" s="998">
        <v>5950.8</v>
      </c>
      <c r="K1896" s="999">
        <v>1</v>
      </c>
      <c r="L1896" s="999">
        <v>1</v>
      </c>
      <c r="M1896" s="998">
        <v>0</v>
      </c>
      <c r="N1896" s="996">
        <v>0</v>
      </c>
      <c r="O1896" s="996">
        <v>0</v>
      </c>
      <c r="P1896" s="998" t="s">
        <v>364</v>
      </c>
      <c r="Q1896" s="996">
        <v>1</v>
      </c>
      <c r="R1896" s="996">
        <v>1</v>
      </c>
      <c r="S1896" s="996">
        <v>0</v>
      </c>
      <c r="T1896" s="996">
        <v>0</v>
      </c>
    </row>
    <row r="1897" spans="1:20" outlineLevel="5">
      <c r="A1897" s="936" t="s">
        <v>3374</v>
      </c>
      <c r="B1897" s="936" t="s">
        <v>3050</v>
      </c>
      <c r="C1897" s="936">
        <v>5</v>
      </c>
      <c r="D1897" s="937">
        <v>46209</v>
      </c>
      <c r="E1897" s="937">
        <v>46214</v>
      </c>
      <c r="F1897" s="937">
        <v>46212</v>
      </c>
      <c r="G1897" s="937">
        <v>46268</v>
      </c>
      <c r="H1897" s="938">
        <v>146118.17000000001</v>
      </c>
      <c r="I1897" s="938">
        <v>146118.17000000001</v>
      </c>
      <c r="J1897" s="938">
        <v>146118.17000000001</v>
      </c>
      <c r="K1897" s="939">
        <v>1</v>
      </c>
      <c r="L1897" s="939">
        <v>1</v>
      </c>
      <c r="M1897" s="938">
        <v>0</v>
      </c>
      <c r="N1897" s="936">
        <v>0</v>
      </c>
      <c r="O1897" s="936">
        <v>0</v>
      </c>
      <c r="P1897" s="938" t="s">
        <v>364</v>
      </c>
      <c r="Q1897" s="936">
        <v>1</v>
      </c>
      <c r="R1897" s="936">
        <v>1</v>
      </c>
      <c r="S1897" s="936">
        <v>0</v>
      </c>
      <c r="T1897" s="936">
        <v>0</v>
      </c>
    </row>
    <row r="1898" spans="1:20" outlineLevel="4">
      <c r="A1898" s="981" t="s">
        <v>627</v>
      </c>
      <c r="B1898" s="981"/>
      <c r="C1898" s="981">
        <v>38</v>
      </c>
      <c r="D1898" s="982">
        <v>46092</v>
      </c>
      <c r="E1898" s="982">
        <v>46140</v>
      </c>
      <c r="F1898" s="982">
        <v>46092</v>
      </c>
      <c r="G1898" s="982">
        <v>46140</v>
      </c>
      <c r="H1898" s="983">
        <v>1417.5</v>
      </c>
      <c r="I1898" s="983">
        <v>1417.5</v>
      </c>
      <c r="J1898" s="983">
        <v>1417.5</v>
      </c>
      <c r="K1898" s="984">
        <v>1</v>
      </c>
      <c r="L1898" s="984">
        <v>1</v>
      </c>
      <c r="M1898" s="981">
        <v>0</v>
      </c>
      <c r="N1898" s="981">
        <v>0</v>
      </c>
      <c r="O1898" s="981">
        <v>0</v>
      </c>
      <c r="P1898" s="981"/>
      <c r="Q1898" s="981">
        <v>1</v>
      </c>
      <c r="R1898" s="981">
        <v>1</v>
      </c>
      <c r="S1898" s="981">
        <v>0</v>
      </c>
      <c r="T1898" s="981">
        <v>0</v>
      </c>
    </row>
    <row r="1899" spans="1:20" outlineLevel="5">
      <c r="A1899" s="936" t="s">
        <v>1978</v>
      </c>
      <c r="B1899" s="936" t="s">
        <v>629</v>
      </c>
      <c r="C1899" s="936">
        <v>38</v>
      </c>
      <c r="D1899" s="937">
        <v>46092</v>
      </c>
      <c r="E1899" s="937">
        <v>46140</v>
      </c>
      <c r="F1899" s="937">
        <v>46092</v>
      </c>
      <c r="G1899" s="937">
        <v>46140</v>
      </c>
      <c r="H1899" s="938">
        <v>1417.5</v>
      </c>
      <c r="I1899" s="938">
        <v>1417.5</v>
      </c>
      <c r="J1899" s="938">
        <v>1417.5</v>
      </c>
      <c r="K1899" s="939">
        <v>1</v>
      </c>
      <c r="L1899" s="939">
        <v>1</v>
      </c>
      <c r="M1899" s="936">
        <v>0</v>
      </c>
      <c r="N1899" s="936">
        <v>0</v>
      </c>
      <c r="O1899" s="936">
        <v>0</v>
      </c>
      <c r="P1899" s="936" t="s">
        <v>364</v>
      </c>
      <c r="Q1899" s="936">
        <v>1</v>
      </c>
      <c r="R1899" s="936">
        <v>1</v>
      </c>
      <c r="S1899" s="936">
        <v>0</v>
      </c>
      <c r="T1899" s="936">
        <v>0</v>
      </c>
    </row>
    <row r="1900" spans="1:20" outlineLevel="4">
      <c r="A1900" s="981" t="s">
        <v>630</v>
      </c>
      <c r="B1900" s="981"/>
      <c r="C1900" s="981">
        <v>42</v>
      </c>
      <c r="D1900" s="982">
        <v>46096</v>
      </c>
      <c r="E1900" s="982">
        <v>46148</v>
      </c>
      <c r="F1900" s="982">
        <v>46096</v>
      </c>
      <c r="G1900" s="982">
        <v>46148</v>
      </c>
      <c r="H1900" s="982">
        <v>889.23</v>
      </c>
      <c r="I1900" s="981">
        <v>889.23</v>
      </c>
      <c r="J1900" s="981">
        <v>889.23</v>
      </c>
      <c r="K1900" s="984">
        <v>1</v>
      </c>
      <c r="L1900" s="984">
        <v>1</v>
      </c>
      <c r="M1900" s="981">
        <v>0</v>
      </c>
      <c r="N1900" s="981">
        <v>0</v>
      </c>
      <c r="O1900" s="981">
        <v>0</v>
      </c>
      <c r="P1900" s="981"/>
      <c r="Q1900" s="981">
        <v>2</v>
      </c>
      <c r="R1900" s="981">
        <v>2</v>
      </c>
      <c r="S1900" s="981">
        <v>0</v>
      </c>
      <c r="T1900" s="981">
        <v>0</v>
      </c>
    </row>
    <row r="1901" spans="1:20" outlineLevel="5">
      <c r="A1901" s="1006" t="s">
        <v>1979</v>
      </c>
      <c r="B1901" s="1006" t="s">
        <v>632</v>
      </c>
      <c r="C1901" s="1006">
        <v>42</v>
      </c>
      <c r="D1901" s="1007">
        <v>46096</v>
      </c>
      <c r="E1901" s="1007">
        <v>46148</v>
      </c>
      <c r="F1901" s="1007">
        <v>46096</v>
      </c>
      <c r="G1901" s="1007">
        <v>46148</v>
      </c>
      <c r="H1901" s="1008">
        <v>127.53</v>
      </c>
      <c r="I1901" s="1008">
        <v>127.53</v>
      </c>
      <c r="J1901" s="1008">
        <v>127.53</v>
      </c>
      <c r="K1901" s="1009">
        <v>1</v>
      </c>
      <c r="L1901" s="1009">
        <v>1</v>
      </c>
      <c r="M1901" s="1008">
        <v>0</v>
      </c>
      <c r="N1901" s="1006">
        <v>0</v>
      </c>
      <c r="O1901" s="1006">
        <v>0</v>
      </c>
      <c r="P1901" s="1008" t="s">
        <v>364</v>
      </c>
      <c r="Q1901" s="1006">
        <v>1</v>
      </c>
      <c r="R1901" s="1006">
        <v>1</v>
      </c>
      <c r="S1901" s="1006">
        <v>0</v>
      </c>
      <c r="T1901" s="1006">
        <v>0</v>
      </c>
    </row>
    <row r="1902" spans="1:20" outlineLevel="5">
      <c r="A1902" s="936" t="s">
        <v>1980</v>
      </c>
      <c r="B1902" s="936" t="s">
        <v>634</v>
      </c>
      <c r="C1902" s="936">
        <v>42</v>
      </c>
      <c r="D1902" s="937">
        <v>46096</v>
      </c>
      <c r="E1902" s="937">
        <v>46148</v>
      </c>
      <c r="F1902" s="937">
        <v>46096</v>
      </c>
      <c r="G1902" s="937">
        <v>46148</v>
      </c>
      <c r="H1902" s="938">
        <v>761.7</v>
      </c>
      <c r="I1902" s="938">
        <v>761.7</v>
      </c>
      <c r="J1902" s="938">
        <v>761.7</v>
      </c>
      <c r="K1902" s="939">
        <v>1</v>
      </c>
      <c r="L1902" s="939">
        <v>1</v>
      </c>
      <c r="M1902" s="938">
        <v>0</v>
      </c>
      <c r="N1902" s="936">
        <v>0</v>
      </c>
      <c r="O1902" s="936">
        <v>0</v>
      </c>
      <c r="P1902" s="938" t="s">
        <v>364</v>
      </c>
      <c r="Q1902" s="936">
        <v>1</v>
      </c>
      <c r="R1902" s="936">
        <v>1</v>
      </c>
      <c r="S1902" s="936">
        <v>0</v>
      </c>
      <c r="T1902" s="936">
        <v>0</v>
      </c>
    </row>
    <row r="1903" spans="1:20" outlineLevel="4">
      <c r="A1903" s="981" t="s">
        <v>635</v>
      </c>
      <c r="B1903" s="981"/>
      <c r="C1903" s="981">
        <v>42</v>
      </c>
      <c r="D1903" s="982">
        <v>46096</v>
      </c>
      <c r="E1903" s="982">
        <v>46148</v>
      </c>
      <c r="F1903" s="982">
        <v>46096</v>
      </c>
      <c r="G1903" s="982">
        <v>46148</v>
      </c>
      <c r="H1903" s="983">
        <v>3553.95</v>
      </c>
      <c r="I1903" s="983">
        <v>3553.95</v>
      </c>
      <c r="J1903" s="983">
        <v>3553.95</v>
      </c>
      <c r="K1903" s="984">
        <v>1</v>
      </c>
      <c r="L1903" s="984">
        <v>1</v>
      </c>
      <c r="M1903" s="983">
        <v>0</v>
      </c>
      <c r="N1903" s="981">
        <v>0</v>
      </c>
      <c r="O1903" s="981">
        <v>0</v>
      </c>
      <c r="P1903" s="983"/>
      <c r="Q1903" s="981">
        <v>2</v>
      </c>
      <c r="R1903" s="981">
        <v>2</v>
      </c>
      <c r="S1903" s="981">
        <v>0</v>
      </c>
      <c r="T1903" s="981">
        <v>0</v>
      </c>
    </row>
    <row r="1904" spans="1:20" outlineLevel="5">
      <c r="A1904" s="1006" t="s">
        <v>1981</v>
      </c>
      <c r="B1904" s="1006" t="s">
        <v>637</v>
      </c>
      <c r="C1904" s="1006">
        <v>42</v>
      </c>
      <c r="D1904" s="1007">
        <v>46096</v>
      </c>
      <c r="E1904" s="1007">
        <v>46148</v>
      </c>
      <c r="F1904" s="1007">
        <v>46096</v>
      </c>
      <c r="G1904" s="1007">
        <v>46148</v>
      </c>
      <c r="H1904" s="1008">
        <v>1818.3</v>
      </c>
      <c r="I1904" s="1008">
        <v>1818.3</v>
      </c>
      <c r="J1904" s="1008">
        <v>1818.3</v>
      </c>
      <c r="K1904" s="1009">
        <v>1</v>
      </c>
      <c r="L1904" s="1009">
        <v>1</v>
      </c>
      <c r="M1904" s="1008">
        <v>0</v>
      </c>
      <c r="N1904" s="1006">
        <v>0</v>
      </c>
      <c r="O1904" s="1006">
        <v>0</v>
      </c>
      <c r="P1904" s="1008" t="s">
        <v>364</v>
      </c>
      <c r="Q1904" s="1006">
        <v>1</v>
      </c>
      <c r="R1904" s="1006">
        <v>1</v>
      </c>
      <c r="S1904" s="1006">
        <v>0</v>
      </c>
      <c r="T1904" s="1006">
        <v>0</v>
      </c>
    </row>
    <row r="1905" spans="1:20" outlineLevel="5">
      <c r="A1905" s="936" t="s">
        <v>1982</v>
      </c>
      <c r="B1905" s="936" t="s">
        <v>639</v>
      </c>
      <c r="C1905" s="936">
        <v>38</v>
      </c>
      <c r="D1905" s="937">
        <v>46105</v>
      </c>
      <c r="E1905" s="937">
        <v>46148</v>
      </c>
      <c r="F1905" s="937">
        <v>46105</v>
      </c>
      <c r="G1905" s="937">
        <v>46148</v>
      </c>
      <c r="H1905" s="938">
        <v>1735.65</v>
      </c>
      <c r="I1905" s="938">
        <v>1735.65</v>
      </c>
      <c r="J1905" s="938">
        <v>1735.65</v>
      </c>
      <c r="K1905" s="939">
        <v>1</v>
      </c>
      <c r="L1905" s="939">
        <v>1</v>
      </c>
      <c r="M1905" s="938">
        <v>0</v>
      </c>
      <c r="N1905" s="936">
        <v>0</v>
      </c>
      <c r="O1905" s="936">
        <v>0</v>
      </c>
      <c r="P1905" s="938" t="s">
        <v>364</v>
      </c>
      <c r="Q1905" s="936">
        <v>1</v>
      </c>
      <c r="R1905" s="936">
        <v>1</v>
      </c>
      <c r="S1905" s="936">
        <v>0</v>
      </c>
      <c r="T1905" s="936">
        <v>0</v>
      </c>
    </row>
    <row r="1906" spans="1:20" outlineLevel="4">
      <c r="A1906" s="981" t="s">
        <v>640</v>
      </c>
      <c r="B1906" s="981"/>
      <c r="C1906" s="981">
        <v>45</v>
      </c>
      <c r="D1906" s="982">
        <v>46092</v>
      </c>
      <c r="E1906" s="982">
        <v>46148</v>
      </c>
      <c r="F1906" s="982">
        <v>46092</v>
      </c>
      <c r="G1906" s="982">
        <v>46148</v>
      </c>
      <c r="H1906" s="983">
        <v>6802.65</v>
      </c>
      <c r="I1906" s="983">
        <v>6802.65</v>
      </c>
      <c r="J1906" s="983">
        <v>6802.65</v>
      </c>
      <c r="K1906" s="984">
        <v>1</v>
      </c>
      <c r="L1906" s="984">
        <v>1</v>
      </c>
      <c r="M1906" s="983">
        <v>0</v>
      </c>
      <c r="N1906" s="981">
        <v>0</v>
      </c>
      <c r="O1906" s="981">
        <v>0</v>
      </c>
      <c r="P1906" s="983"/>
      <c r="Q1906" s="981">
        <v>2</v>
      </c>
      <c r="R1906" s="981">
        <v>2</v>
      </c>
      <c r="S1906" s="981">
        <v>0</v>
      </c>
      <c r="T1906" s="981">
        <v>0</v>
      </c>
    </row>
    <row r="1907" spans="1:20" outlineLevel="5">
      <c r="A1907" s="1006" t="s">
        <v>1983</v>
      </c>
      <c r="B1907" s="1006" t="s">
        <v>642</v>
      </c>
      <c r="C1907" s="1006">
        <v>45</v>
      </c>
      <c r="D1907" s="1007">
        <v>46092</v>
      </c>
      <c r="E1907" s="1007">
        <v>46148</v>
      </c>
      <c r="F1907" s="1007">
        <v>46092</v>
      </c>
      <c r="G1907" s="1007">
        <v>46148</v>
      </c>
      <c r="H1907" s="1008">
        <v>2256.9</v>
      </c>
      <c r="I1907" s="1008">
        <v>2256.9</v>
      </c>
      <c r="J1907" s="1008">
        <v>2256.9</v>
      </c>
      <c r="K1907" s="1010">
        <v>1</v>
      </c>
      <c r="L1907" s="1009">
        <v>1</v>
      </c>
      <c r="M1907" s="1008">
        <v>0</v>
      </c>
      <c r="N1907" s="1006">
        <v>0</v>
      </c>
      <c r="O1907" s="1006">
        <v>0</v>
      </c>
      <c r="P1907" s="1008" t="s">
        <v>364</v>
      </c>
      <c r="Q1907" s="1006">
        <v>1</v>
      </c>
      <c r="R1907" s="1006">
        <v>1</v>
      </c>
      <c r="S1907" s="1006">
        <v>0</v>
      </c>
      <c r="T1907" s="1006">
        <v>0</v>
      </c>
    </row>
    <row r="1908" spans="1:20" outlineLevel="5">
      <c r="A1908" s="936" t="s">
        <v>1984</v>
      </c>
      <c r="B1908" s="936" t="s">
        <v>644</v>
      </c>
      <c r="C1908" s="936">
        <v>45</v>
      </c>
      <c r="D1908" s="937">
        <v>46092</v>
      </c>
      <c r="E1908" s="937">
        <v>46148</v>
      </c>
      <c r="F1908" s="937">
        <v>46092</v>
      </c>
      <c r="G1908" s="937">
        <v>46148</v>
      </c>
      <c r="H1908" s="938">
        <v>4545.75</v>
      </c>
      <c r="I1908" s="938">
        <v>4545.75</v>
      </c>
      <c r="J1908" s="938">
        <v>4545.75</v>
      </c>
      <c r="K1908" s="939">
        <v>1</v>
      </c>
      <c r="L1908" s="939">
        <v>1</v>
      </c>
      <c r="M1908" s="936">
        <v>0</v>
      </c>
      <c r="N1908" s="936">
        <v>0</v>
      </c>
      <c r="O1908" s="936">
        <v>0</v>
      </c>
      <c r="P1908" s="936" t="s">
        <v>364</v>
      </c>
      <c r="Q1908" s="936">
        <v>1</v>
      </c>
      <c r="R1908" s="936">
        <v>1</v>
      </c>
      <c r="S1908" s="936">
        <v>0</v>
      </c>
      <c r="T1908" s="936">
        <v>0</v>
      </c>
    </row>
    <row r="1909" spans="1:20" outlineLevel="4">
      <c r="A1909" s="981" t="s">
        <v>645</v>
      </c>
      <c r="B1909" s="981"/>
      <c r="C1909" s="981">
        <v>50</v>
      </c>
      <c r="D1909" s="982">
        <v>46154</v>
      </c>
      <c r="E1909" s="982">
        <v>46216</v>
      </c>
      <c r="F1909" s="982">
        <v>46154</v>
      </c>
      <c r="G1909" s="982">
        <v>46282</v>
      </c>
      <c r="H1909" s="983">
        <v>17797.830000000002</v>
      </c>
      <c r="I1909" s="983">
        <v>17797.830000000002</v>
      </c>
      <c r="J1909" s="983">
        <v>17797.830000000002</v>
      </c>
      <c r="K1909" s="984">
        <v>1</v>
      </c>
      <c r="L1909" s="984">
        <v>1</v>
      </c>
      <c r="M1909" s="981">
        <v>0</v>
      </c>
      <c r="N1909" s="981">
        <v>0</v>
      </c>
      <c r="O1909" s="981">
        <v>0</v>
      </c>
      <c r="P1909" s="981"/>
      <c r="Q1909" s="981">
        <v>16</v>
      </c>
      <c r="R1909" s="981">
        <v>16</v>
      </c>
      <c r="S1909" s="981">
        <v>0</v>
      </c>
      <c r="T1909" s="981">
        <v>0</v>
      </c>
    </row>
    <row r="1910" spans="1:20" outlineLevel="5">
      <c r="A1910" s="936" t="s">
        <v>1985</v>
      </c>
      <c r="B1910" s="936" t="s">
        <v>3064</v>
      </c>
      <c r="C1910" s="936">
        <v>34</v>
      </c>
      <c r="D1910" s="937">
        <v>46154</v>
      </c>
      <c r="E1910" s="937">
        <v>46197</v>
      </c>
      <c r="F1910" s="937">
        <v>46154</v>
      </c>
      <c r="G1910" s="937">
        <v>46197</v>
      </c>
      <c r="H1910" s="937">
        <v>297.54000000000002</v>
      </c>
      <c r="I1910" s="936">
        <v>297.54000000000002</v>
      </c>
      <c r="J1910" s="936">
        <v>297.54000000000002</v>
      </c>
      <c r="K1910" s="939">
        <v>1</v>
      </c>
      <c r="L1910" s="939">
        <v>1</v>
      </c>
      <c r="M1910" s="936">
        <v>0</v>
      </c>
      <c r="N1910" s="936">
        <v>0</v>
      </c>
      <c r="O1910" s="936">
        <v>0</v>
      </c>
      <c r="P1910" s="936" t="s">
        <v>364</v>
      </c>
      <c r="Q1910" s="936">
        <v>1</v>
      </c>
      <c r="R1910" s="936">
        <v>1</v>
      </c>
      <c r="S1910" s="936">
        <v>0</v>
      </c>
      <c r="T1910" s="936">
        <v>0</v>
      </c>
    </row>
    <row r="1911" spans="1:20" outlineLevel="5">
      <c r="A1911" s="936" t="s">
        <v>1986</v>
      </c>
      <c r="B1911" s="936" t="s">
        <v>3067</v>
      </c>
      <c r="C1911" s="936">
        <v>34</v>
      </c>
      <c r="D1911" s="937">
        <v>46154</v>
      </c>
      <c r="E1911" s="937">
        <v>46197</v>
      </c>
      <c r="F1911" s="937">
        <v>46154</v>
      </c>
      <c r="G1911" s="937">
        <v>46197</v>
      </c>
      <c r="H1911" s="937">
        <v>238.03</v>
      </c>
      <c r="I1911" s="936">
        <v>238.03</v>
      </c>
      <c r="J1911" s="936">
        <v>238.03</v>
      </c>
      <c r="K1911" s="939">
        <v>1</v>
      </c>
      <c r="L1911" s="939">
        <v>1</v>
      </c>
      <c r="M1911" s="936">
        <v>0</v>
      </c>
      <c r="N1911" s="936">
        <v>0</v>
      </c>
      <c r="O1911" s="936">
        <v>0</v>
      </c>
      <c r="P1911" s="936" t="s">
        <v>364</v>
      </c>
      <c r="Q1911" s="936">
        <v>1</v>
      </c>
      <c r="R1911" s="936">
        <v>1</v>
      </c>
      <c r="S1911" s="936">
        <v>0</v>
      </c>
      <c r="T1911" s="936">
        <v>0</v>
      </c>
    </row>
    <row r="1912" spans="1:20" outlineLevel="5">
      <c r="A1912" s="936" t="s">
        <v>1987</v>
      </c>
      <c r="B1912" s="936" t="s">
        <v>3070</v>
      </c>
      <c r="C1912" s="936">
        <v>34</v>
      </c>
      <c r="D1912" s="937">
        <v>46154</v>
      </c>
      <c r="E1912" s="937">
        <v>46197</v>
      </c>
      <c r="F1912" s="937">
        <v>46154</v>
      </c>
      <c r="G1912" s="937">
        <v>46197</v>
      </c>
      <c r="H1912" s="938">
        <v>6962.11</v>
      </c>
      <c r="I1912" s="938">
        <v>6962.11</v>
      </c>
      <c r="J1912" s="938">
        <v>6962.11</v>
      </c>
      <c r="K1912" s="939">
        <v>1</v>
      </c>
      <c r="L1912" s="939">
        <v>1</v>
      </c>
      <c r="M1912" s="938">
        <v>0</v>
      </c>
      <c r="N1912" s="936">
        <v>0</v>
      </c>
      <c r="O1912" s="936">
        <v>0</v>
      </c>
      <c r="P1912" s="938" t="s">
        <v>364</v>
      </c>
      <c r="Q1912" s="936">
        <v>1</v>
      </c>
      <c r="R1912" s="936">
        <v>1</v>
      </c>
      <c r="S1912" s="936">
        <v>0</v>
      </c>
      <c r="T1912" s="936">
        <v>0</v>
      </c>
    </row>
    <row r="1913" spans="1:20" outlineLevel="5">
      <c r="A1913" s="936" t="s">
        <v>1988</v>
      </c>
      <c r="B1913" s="936" t="s">
        <v>3073</v>
      </c>
      <c r="C1913" s="936">
        <v>34</v>
      </c>
      <c r="D1913" s="937">
        <v>46154</v>
      </c>
      <c r="E1913" s="937">
        <v>46197</v>
      </c>
      <c r="F1913" s="937">
        <v>46154</v>
      </c>
      <c r="G1913" s="937">
        <v>46197</v>
      </c>
      <c r="H1913" s="938">
        <v>769.7</v>
      </c>
      <c r="I1913" s="936">
        <v>769.7</v>
      </c>
      <c r="J1913" s="938">
        <v>769.7</v>
      </c>
      <c r="K1913" s="939">
        <v>1</v>
      </c>
      <c r="L1913" s="939">
        <v>1</v>
      </c>
      <c r="M1913" s="938">
        <v>0</v>
      </c>
      <c r="N1913" s="936">
        <v>0</v>
      </c>
      <c r="O1913" s="936">
        <v>0</v>
      </c>
      <c r="P1913" s="938" t="s">
        <v>364</v>
      </c>
      <c r="Q1913" s="936">
        <v>1</v>
      </c>
      <c r="R1913" s="936">
        <v>1</v>
      </c>
      <c r="S1913" s="936">
        <v>0</v>
      </c>
      <c r="T1913" s="936">
        <v>0</v>
      </c>
    </row>
    <row r="1914" spans="1:20" outlineLevel="5">
      <c r="A1914" s="936" t="s">
        <v>1989</v>
      </c>
      <c r="B1914" s="936" t="s">
        <v>3076</v>
      </c>
      <c r="C1914" s="936">
        <v>34</v>
      </c>
      <c r="D1914" s="937">
        <v>46154</v>
      </c>
      <c r="E1914" s="937">
        <v>46197</v>
      </c>
      <c r="F1914" s="937">
        <v>46154</v>
      </c>
      <c r="G1914" s="937">
        <v>46197</v>
      </c>
      <c r="H1914" s="937">
        <v>602.51</v>
      </c>
      <c r="I1914" s="936">
        <v>602.51</v>
      </c>
      <c r="J1914" s="936">
        <v>602.51</v>
      </c>
      <c r="K1914" s="939">
        <v>1</v>
      </c>
      <c r="L1914" s="939">
        <v>1</v>
      </c>
      <c r="M1914" s="936">
        <v>0</v>
      </c>
      <c r="N1914" s="936">
        <v>0</v>
      </c>
      <c r="O1914" s="936">
        <v>0</v>
      </c>
      <c r="P1914" s="936" t="s">
        <v>364</v>
      </c>
      <c r="Q1914" s="936">
        <v>1</v>
      </c>
      <c r="R1914" s="936">
        <v>1</v>
      </c>
      <c r="S1914" s="936">
        <v>0</v>
      </c>
      <c r="T1914" s="936">
        <v>0</v>
      </c>
    </row>
    <row r="1915" spans="1:20" outlineLevel="5">
      <c r="A1915" s="936" t="s">
        <v>1990</v>
      </c>
      <c r="B1915" s="936" t="s">
        <v>3079</v>
      </c>
      <c r="C1915" s="936">
        <v>34</v>
      </c>
      <c r="D1915" s="937">
        <v>46154</v>
      </c>
      <c r="E1915" s="937">
        <v>46197</v>
      </c>
      <c r="F1915" s="937">
        <v>46154</v>
      </c>
      <c r="G1915" s="937">
        <v>46197</v>
      </c>
      <c r="H1915" s="938">
        <v>587.63</v>
      </c>
      <c r="I1915" s="938">
        <v>587.63</v>
      </c>
      <c r="J1915" s="938">
        <v>587.63</v>
      </c>
      <c r="K1915" s="939">
        <v>1</v>
      </c>
      <c r="L1915" s="939">
        <v>1</v>
      </c>
      <c r="M1915" s="936">
        <v>0</v>
      </c>
      <c r="N1915" s="936">
        <v>0</v>
      </c>
      <c r="O1915" s="936">
        <v>0</v>
      </c>
      <c r="P1915" s="936" t="s">
        <v>364</v>
      </c>
      <c r="Q1915" s="936">
        <v>1</v>
      </c>
      <c r="R1915" s="936">
        <v>1</v>
      </c>
      <c r="S1915" s="936">
        <v>0</v>
      </c>
      <c r="T1915" s="936">
        <v>0</v>
      </c>
    </row>
    <row r="1916" spans="1:20" outlineLevel="5">
      <c r="A1916" s="936" t="s">
        <v>1991</v>
      </c>
      <c r="B1916" s="936" t="s">
        <v>3082</v>
      </c>
      <c r="C1916" s="936">
        <v>34</v>
      </c>
      <c r="D1916" s="937">
        <v>46154</v>
      </c>
      <c r="E1916" s="937">
        <v>46197</v>
      </c>
      <c r="F1916" s="937">
        <v>46154</v>
      </c>
      <c r="G1916" s="937">
        <v>46197</v>
      </c>
      <c r="H1916" s="938">
        <v>743.94</v>
      </c>
      <c r="I1916" s="938">
        <v>743.94</v>
      </c>
      <c r="J1916" s="938">
        <v>743.94</v>
      </c>
      <c r="K1916" s="939">
        <v>1</v>
      </c>
      <c r="L1916" s="939">
        <v>1</v>
      </c>
      <c r="M1916" s="936">
        <v>0</v>
      </c>
      <c r="N1916" s="936">
        <v>0</v>
      </c>
      <c r="O1916" s="936">
        <v>0</v>
      </c>
      <c r="P1916" s="936" t="s">
        <v>364</v>
      </c>
      <c r="Q1916" s="936">
        <v>1</v>
      </c>
      <c r="R1916" s="936">
        <v>1</v>
      </c>
      <c r="S1916" s="936">
        <v>0</v>
      </c>
      <c r="T1916" s="936">
        <v>0</v>
      </c>
    </row>
    <row r="1917" spans="1:20" outlineLevel="5">
      <c r="A1917" s="936" t="s">
        <v>1992</v>
      </c>
      <c r="B1917" s="936" t="s">
        <v>3085</v>
      </c>
      <c r="C1917" s="936">
        <v>34</v>
      </c>
      <c r="D1917" s="937">
        <v>46154</v>
      </c>
      <c r="E1917" s="937">
        <v>46197</v>
      </c>
      <c r="F1917" s="937">
        <v>46154</v>
      </c>
      <c r="G1917" s="937">
        <v>46197</v>
      </c>
      <c r="H1917" s="938">
        <v>477.23</v>
      </c>
      <c r="I1917" s="938">
        <v>477.23</v>
      </c>
      <c r="J1917" s="938">
        <v>477.23</v>
      </c>
      <c r="K1917" s="939">
        <v>1</v>
      </c>
      <c r="L1917" s="939">
        <v>1</v>
      </c>
      <c r="M1917" s="936">
        <v>0</v>
      </c>
      <c r="N1917" s="936">
        <v>0</v>
      </c>
      <c r="O1917" s="936">
        <v>0</v>
      </c>
      <c r="P1917" s="936" t="s">
        <v>364</v>
      </c>
      <c r="Q1917" s="936">
        <v>1</v>
      </c>
      <c r="R1917" s="936">
        <v>1</v>
      </c>
      <c r="S1917" s="936">
        <v>0</v>
      </c>
      <c r="T1917" s="936">
        <v>0</v>
      </c>
    </row>
    <row r="1918" spans="1:20" outlineLevel="5">
      <c r="A1918" s="936" t="s">
        <v>3375</v>
      </c>
      <c r="B1918" s="936" t="s">
        <v>3066</v>
      </c>
      <c r="C1918" s="936">
        <v>7</v>
      </c>
      <c r="D1918" s="937">
        <v>46198</v>
      </c>
      <c r="E1918" s="937">
        <v>46205</v>
      </c>
      <c r="F1918" s="937">
        <v>46220</v>
      </c>
      <c r="G1918" s="937">
        <v>46240</v>
      </c>
      <c r="H1918" s="937">
        <v>198.36</v>
      </c>
      <c r="I1918" s="936">
        <v>198.36</v>
      </c>
      <c r="J1918" s="936">
        <v>198.36</v>
      </c>
      <c r="K1918" s="939">
        <v>1</v>
      </c>
      <c r="L1918" s="939">
        <v>1</v>
      </c>
      <c r="M1918" s="936">
        <v>0</v>
      </c>
      <c r="N1918" s="936">
        <v>0</v>
      </c>
      <c r="O1918" s="936">
        <v>0</v>
      </c>
      <c r="P1918" s="936" t="s">
        <v>364</v>
      </c>
      <c r="Q1918" s="936">
        <v>1</v>
      </c>
      <c r="R1918" s="936">
        <v>1</v>
      </c>
      <c r="S1918" s="936">
        <v>0</v>
      </c>
      <c r="T1918" s="936">
        <v>0</v>
      </c>
    </row>
    <row r="1919" spans="1:20" outlineLevel="5">
      <c r="A1919" s="936" t="s">
        <v>3376</v>
      </c>
      <c r="B1919" s="936" t="s">
        <v>3069</v>
      </c>
      <c r="C1919" s="936">
        <v>7</v>
      </c>
      <c r="D1919" s="937">
        <v>46198</v>
      </c>
      <c r="E1919" s="937">
        <v>46205</v>
      </c>
      <c r="F1919" s="937">
        <v>46220</v>
      </c>
      <c r="G1919" s="937">
        <v>46240</v>
      </c>
      <c r="H1919" s="937">
        <v>158.69</v>
      </c>
      <c r="I1919" s="936">
        <v>158.69</v>
      </c>
      <c r="J1919" s="937">
        <v>158.69</v>
      </c>
      <c r="K1919" s="939">
        <v>1</v>
      </c>
      <c r="L1919" s="939">
        <v>1</v>
      </c>
      <c r="M1919" s="936">
        <v>0</v>
      </c>
      <c r="N1919" s="936">
        <v>0</v>
      </c>
      <c r="O1919" s="936">
        <v>0</v>
      </c>
      <c r="P1919" s="936" t="s">
        <v>364</v>
      </c>
      <c r="Q1919" s="936">
        <v>1</v>
      </c>
      <c r="R1919" s="936">
        <v>1</v>
      </c>
      <c r="S1919" s="936">
        <v>0</v>
      </c>
      <c r="T1919" s="936">
        <v>0</v>
      </c>
    </row>
    <row r="1920" spans="1:20" outlineLevel="5">
      <c r="A1920" s="936" t="s">
        <v>3377</v>
      </c>
      <c r="B1920" s="936" t="s">
        <v>3072</v>
      </c>
      <c r="C1920" s="936">
        <v>7</v>
      </c>
      <c r="D1920" s="937">
        <v>46198</v>
      </c>
      <c r="E1920" s="937">
        <v>46205</v>
      </c>
      <c r="F1920" s="937">
        <v>46220</v>
      </c>
      <c r="G1920" s="937">
        <v>46240</v>
      </c>
      <c r="H1920" s="938">
        <v>4641.41</v>
      </c>
      <c r="I1920" s="938">
        <v>4641.41</v>
      </c>
      <c r="J1920" s="938">
        <v>4641.41</v>
      </c>
      <c r="K1920" s="939">
        <v>1</v>
      </c>
      <c r="L1920" s="939">
        <v>1</v>
      </c>
      <c r="M1920" s="936">
        <v>0</v>
      </c>
      <c r="N1920" s="936">
        <v>0</v>
      </c>
      <c r="O1920" s="936">
        <v>0</v>
      </c>
      <c r="P1920" s="936" t="s">
        <v>364</v>
      </c>
      <c r="Q1920" s="936">
        <v>1</v>
      </c>
      <c r="R1920" s="936">
        <v>1</v>
      </c>
      <c r="S1920" s="936">
        <v>0</v>
      </c>
      <c r="T1920" s="936">
        <v>0</v>
      </c>
    </row>
    <row r="1921" spans="1:20" outlineLevel="5">
      <c r="A1921" s="936" t="s">
        <v>3378</v>
      </c>
      <c r="B1921" s="936" t="s">
        <v>3075</v>
      </c>
      <c r="C1921" s="936">
        <v>7</v>
      </c>
      <c r="D1921" s="937">
        <v>46198</v>
      </c>
      <c r="E1921" s="937">
        <v>46205</v>
      </c>
      <c r="F1921" s="937">
        <v>46220</v>
      </c>
      <c r="G1921" s="937">
        <v>46226</v>
      </c>
      <c r="H1921" s="937">
        <v>513.13</v>
      </c>
      <c r="I1921" s="936">
        <v>513.13</v>
      </c>
      <c r="J1921" s="937">
        <v>513.13</v>
      </c>
      <c r="K1921" s="939">
        <v>1</v>
      </c>
      <c r="L1921" s="939">
        <v>1</v>
      </c>
      <c r="M1921" s="936">
        <v>0</v>
      </c>
      <c r="N1921" s="936">
        <v>0</v>
      </c>
      <c r="O1921" s="936">
        <v>0</v>
      </c>
      <c r="P1921" s="936" t="s">
        <v>364</v>
      </c>
      <c r="Q1921" s="936">
        <v>1</v>
      </c>
      <c r="R1921" s="936">
        <v>1</v>
      </c>
      <c r="S1921" s="936">
        <v>0</v>
      </c>
      <c r="T1921" s="936">
        <v>0</v>
      </c>
    </row>
    <row r="1922" spans="1:20" outlineLevel="5">
      <c r="A1922" s="936" t="s">
        <v>3380</v>
      </c>
      <c r="B1922" s="936" t="s">
        <v>3081</v>
      </c>
      <c r="C1922" s="936">
        <v>7</v>
      </c>
      <c r="D1922" s="937">
        <v>46198</v>
      </c>
      <c r="E1922" s="937">
        <v>46205</v>
      </c>
      <c r="F1922" s="937">
        <v>46220</v>
      </c>
      <c r="G1922" s="937">
        <v>46282</v>
      </c>
      <c r="H1922" s="938">
        <v>391.75</v>
      </c>
      <c r="I1922" s="936">
        <v>391.75</v>
      </c>
      <c r="J1922" s="938">
        <v>391.75</v>
      </c>
      <c r="K1922" s="939">
        <v>1</v>
      </c>
      <c r="L1922" s="939">
        <v>1</v>
      </c>
      <c r="M1922" s="936">
        <v>0</v>
      </c>
      <c r="N1922" s="936">
        <v>0</v>
      </c>
      <c r="O1922" s="936">
        <v>0</v>
      </c>
      <c r="P1922" s="936" t="s">
        <v>364</v>
      </c>
      <c r="Q1922" s="936">
        <v>1</v>
      </c>
      <c r="R1922" s="936">
        <v>1</v>
      </c>
      <c r="S1922" s="936">
        <v>0</v>
      </c>
      <c r="T1922" s="936">
        <v>0</v>
      </c>
    </row>
    <row r="1923" spans="1:20" outlineLevel="5">
      <c r="A1923" s="936" t="s">
        <v>3381</v>
      </c>
      <c r="B1923" s="936" t="s">
        <v>3084</v>
      </c>
      <c r="C1923" s="936">
        <v>7</v>
      </c>
      <c r="D1923" s="937">
        <v>46198</v>
      </c>
      <c r="E1923" s="937">
        <v>46205</v>
      </c>
      <c r="F1923" s="937">
        <v>46220</v>
      </c>
      <c r="G1923" s="937">
        <v>46282</v>
      </c>
      <c r="H1923" s="938">
        <v>495.96</v>
      </c>
      <c r="I1923" s="937">
        <v>495.96</v>
      </c>
      <c r="J1923" s="938">
        <v>495.96</v>
      </c>
      <c r="K1923" s="939">
        <v>1</v>
      </c>
      <c r="L1923" s="939">
        <v>1</v>
      </c>
      <c r="M1923" s="936">
        <v>0</v>
      </c>
      <c r="N1923" s="936">
        <v>0</v>
      </c>
      <c r="O1923" s="936">
        <v>0</v>
      </c>
      <c r="P1923" s="936" t="s">
        <v>364</v>
      </c>
      <c r="Q1923" s="936">
        <v>1</v>
      </c>
      <c r="R1923" s="936">
        <v>1</v>
      </c>
      <c r="S1923" s="936">
        <v>0</v>
      </c>
      <c r="T1923" s="936">
        <v>0</v>
      </c>
    </row>
    <row r="1924" spans="1:20" outlineLevel="5">
      <c r="A1924" s="1000" t="s">
        <v>3382</v>
      </c>
      <c r="B1924" s="1000" t="s">
        <v>3087</v>
      </c>
      <c r="C1924" s="1000">
        <v>7</v>
      </c>
      <c r="D1924" s="1001">
        <v>46198</v>
      </c>
      <c r="E1924" s="1001">
        <v>46205</v>
      </c>
      <c r="F1924" s="1001">
        <v>46261</v>
      </c>
      <c r="G1924" s="1001">
        <v>46282</v>
      </c>
      <c r="H1924" s="1002">
        <v>318.16000000000003</v>
      </c>
      <c r="I1924" s="1002">
        <v>318.16000000000003</v>
      </c>
      <c r="J1924" s="1002">
        <v>318.16000000000003</v>
      </c>
      <c r="K1924" s="1004">
        <v>1</v>
      </c>
      <c r="L1924" s="1004">
        <v>1</v>
      </c>
      <c r="M1924" s="1002">
        <v>0</v>
      </c>
      <c r="N1924" s="1000">
        <v>0</v>
      </c>
      <c r="O1924" s="1000">
        <v>0</v>
      </c>
      <c r="P1924" s="1002" t="s">
        <v>364</v>
      </c>
      <c r="Q1924" s="1000">
        <v>1</v>
      </c>
      <c r="R1924" s="1000">
        <v>1</v>
      </c>
      <c r="S1924" s="1000">
        <v>0</v>
      </c>
      <c r="T1924" s="1000">
        <v>0</v>
      </c>
    </row>
    <row r="1925" spans="1:20" outlineLevel="5">
      <c r="A1925" s="1000" t="s">
        <v>3379</v>
      </c>
      <c r="B1925" s="1000" t="s">
        <v>3078</v>
      </c>
      <c r="C1925" s="1000">
        <v>2</v>
      </c>
      <c r="D1925" s="1001">
        <v>46215</v>
      </c>
      <c r="E1925" s="1001">
        <v>46216</v>
      </c>
      <c r="F1925" s="1001">
        <v>46225</v>
      </c>
      <c r="G1925" s="1001">
        <v>46231</v>
      </c>
      <c r="H1925" s="1002">
        <v>401.68</v>
      </c>
      <c r="I1925" s="1002">
        <v>401.68</v>
      </c>
      <c r="J1925" s="1002">
        <v>401.68</v>
      </c>
      <c r="K1925" s="1004">
        <v>1</v>
      </c>
      <c r="L1925" s="1004">
        <v>1</v>
      </c>
      <c r="M1925" s="1002">
        <v>0</v>
      </c>
      <c r="N1925" s="1000">
        <v>0</v>
      </c>
      <c r="O1925" s="1000">
        <v>0</v>
      </c>
      <c r="P1925" s="1002" t="s">
        <v>364</v>
      </c>
      <c r="Q1925" s="1000">
        <v>1</v>
      </c>
      <c r="R1925" s="1000">
        <v>1</v>
      </c>
      <c r="S1925" s="1000">
        <v>0</v>
      </c>
      <c r="T1925" s="1000">
        <v>0</v>
      </c>
    </row>
    <row r="1926" spans="1:20" outlineLevel="3">
      <c r="A1926" s="967" t="s">
        <v>662</v>
      </c>
      <c r="B1926" s="967"/>
      <c r="C1926" s="967">
        <v>25</v>
      </c>
      <c r="D1926" s="968">
        <v>46074</v>
      </c>
      <c r="E1926" s="968">
        <v>46107</v>
      </c>
      <c r="F1926" s="968">
        <v>46074</v>
      </c>
      <c r="G1926" s="968">
        <v>46107</v>
      </c>
      <c r="H1926" s="969">
        <v>56074.05</v>
      </c>
      <c r="I1926" s="969">
        <v>56074.05</v>
      </c>
      <c r="J1926" s="969">
        <v>56074.05</v>
      </c>
      <c r="K1926" s="971">
        <v>1</v>
      </c>
      <c r="L1926" s="971">
        <v>1</v>
      </c>
      <c r="M1926" s="969">
        <v>0</v>
      </c>
      <c r="N1926" s="967">
        <v>0</v>
      </c>
      <c r="O1926" s="967">
        <v>0</v>
      </c>
      <c r="P1926" s="969"/>
      <c r="Q1926" s="967">
        <v>38</v>
      </c>
      <c r="R1926" s="967">
        <v>38</v>
      </c>
      <c r="S1926" s="967">
        <v>0</v>
      </c>
      <c r="T1926" s="967">
        <v>0</v>
      </c>
    </row>
    <row r="1927" spans="1:20" outlineLevel="4">
      <c r="A1927" s="981" t="s">
        <v>609</v>
      </c>
      <c r="B1927" s="981"/>
      <c r="C1927" s="981">
        <v>25</v>
      </c>
      <c r="D1927" s="982">
        <v>46074</v>
      </c>
      <c r="E1927" s="982">
        <v>46107</v>
      </c>
      <c r="F1927" s="982">
        <v>46074</v>
      </c>
      <c r="G1927" s="982">
        <v>46107</v>
      </c>
      <c r="H1927" s="983">
        <v>38542.29</v>
      </c>
      <c r="I1927" s="983">
        <v>38542.29</v>
      </c>
      <c r="J1927" s="983">
        <v>38542.29</v>
      </c>
      <c r="K1927" s="984">
        <v>1</v>
      </c>
      <c r="L1927" s="984">
        <v>1</v>
      </c>
      <c r="M1927" s="983">
        <v>0</v>
      </c>
      <c r="N1927" s="981">
        <v>0</v>
      </c>
      <c r="O1927" s="981">
        <v>0</v>
      </c>
      <c r="P1927" s="983"/>
      <c r="Q1927" s="981">
        <v>8</v>
      </c>
      <c r="R1927" s="981">
        <v>8</v>
      </c>
      <c r="S1927" s="981">
        <v>0</v>
      </c>
      <c r="T1927" s="981">
        <v>0</v>
      </c>
    </row>
    <row r="1928" spans="1:20" outlineLevel="5">
      <c r="A1928" s="936" t="s">
        <v>1993</v>
      </c>
      <c r="B1928" s="936" t="s">
        <v>664</v>
      </c>
      <c r="C1928" s="936">
        <v>25</v>
      </c>
      <c r="D1928" s="937">
        <v>46074</v>
      </c>
      <c r="E1928" s="937">
        <v>46107</v>
      </c>
      <c r="F1928" s="937">
        <v>46074</v>
      </c>
      <c r="G1928" s="937">
        <v>46107</v>
      </c>
      <c r="H1928" s="938">
        <v>10125</v>
      </c>
      <c r="I1928" s="938">
        <v>10125</v>
      </c>
      <c r="J1928" s="938">
        <v>10125</v>
      </c>
      <c r="K1928" s="939">
        <v>1</v>
      </c>
      <c r="L1928" s="939">
        <v>1</v>
      </c>
      <c r="M1928" s="938">
        <v>0</v>
      </c>
      <c r="N1928" s="936">
        <v>0</v>
      </c>
      <c r="O1928" s="936">
        <v>0</v>
      </c>
      <c r="P1928" s="938" t="s">
        <v>364</v>
      </c>
      <c r="Q1928" s="936">
        <v>1</v>
      </c>
      <c r="R1928" s="936">
        <v>1</v>
      </c>
      <c r="S1928" s="936">
        <v>0</v>
      </c>
      <c r="T1928" s="936">
        <v>0</v>
      </c>
    </row>
    <row r="1929" spans="1:20" outlineLevel="5">
      <c r="A1929" s="936" t="s">
        <v>1995</v>
      </c>
      <c r="B1929" s="936" t="s">
        <v>668</v>
      </c>
      <c r="C1929" s="936">
        <v>22</v>
      </c>
      <c r="D1929" s="937">
        <v>46078</v>
      </c>
      <c r="E1929" s="937">
        <v>46107</v>
      </c>
      <c r="F1929" s="937">
        <v>46078</v>
      </c>
      <c r="G1929" s="937">
        <v>46107</v>
      </c>
      <c r="H1929" s="938">
        <v>1287</v>
      </c>
      <c r="I1929" s="938">
        <v>1287</v>
      </c>
      <c r="J1929" s="938">
        <v>1287</v>
      </c>
      <c r="K1929" s="939">
        <v>1</v>
      </c>
      <c r="L1929" s="939">
        <v>1</v>
      </c>
      <c r="M1929" s="938">
        <v>0</v>
      </c>
      <c r="N1929" s="936">
        <v>0</v>
      </c>
      <c r="O1929" s="936">
        <v>0</v>
      </c>
      <c r="P1929" s="938" t="s">
        <v>364</v>
      </c>
      <c r="Q1929" s="936">
        <v>1</v>
      </c>
      <c r="R1929" s="936">
        <v>1</v>
      </c>
      <c r="S1929" s="936">
        <v>0</v>
      </c>
      <c r="T1929" s="936">
        <v>0</v>
      </c>
    </row>
    <row r="1930" spans="1:20" outlineLevel="5">
      <c r="A1930" s="936" t="s">
        <v>1998</v>
      </c>
      <c r="B1930" s="936" t="s">
        <v>674</v>
      </c>
      <c r="C1930" s="936">
        <v>11</v>
      </c>
      <c r="D1930" s="937">
        <v>46091</v>
      </c>
      <c r="E1930" s="937">
        <v>46107</v>
      </c>
      <c r="F1930" s="937">
        <v>46091</v>
      </c>
      <c r="G1930" s="937">
        <v>46107</v>
      </c>
      <c r="H1930" s="937">
        <v>198.36</v>
      </c>
      <c r="I1930" s="936">
        <v>198.36</v>
      </c>
      <c r="J1930" s="936">
        <v>198.36</v>
      </c>
      <c r="K1930" s="939">
        <v>1</v>
      </c>
      <c r="L1930" s="939">
        <v>1</v>
      </c>
      <c r="M1930" s="936">
        <v>0</v>
      </c>
      <c r="N1930" s="936">
        <v>0</v>
      </c>
      <c r="O1930" s="936">
        <v>0</v>
      </c>
      <c r="P1930" s="936" t="s">
        <v>364</v>
      </c>
      <c r="Q1930" s="936">
        <v>1</v>
      </c>
      <c r="R1930" s="936">
        <v>1</v>
      </c>
      <c r="S1930" s="936">
        <v>0</v>
      </c>
      <c r="T1930" s="936">
        <v>0</v>
      </c>
    </row>
    <row r="1931" spans="1:20" outlineLevel="5">
      <c r="A1931" s="936" t="s">
        <v>1999</v>
      </c>
      <c r="B1931" s="936" t="s">
        <v>676</v>
      </c>
      <c r="C1931" s="936">
        <v>8</v>
      </c>
      <c r="D1931" s="937">
        <v>46095</v>
      </c>
      <c r="E1931" s="937">
        <v>46107</v>
      </c>
      <c r="F1931" s="937">
        <v>46095</v>
      </c>
      <c r="G1931" s="937">
        <v>46107</v>
      </c>
      <c r="H1931" s="937">
        <v>2306.1</v>
      </c>
      <c r="I1931" s="936">
        <v>2306.1</v>
      </c>
      <c r="J1931" s="936">
        <v>2306.1</v>
      </c>
      <c r="K1931" s="939">
        <v>1</v>
      </c>
      <c r="L1931" s="939">
        <v>1</v>
      </c>
      <c r="M1931" s="936">
        <v>0</v>
      </c>
      <c r="N1931" s="936">
        <v>0</v>
      </c>
      <c r="O1931" s="936">
        <v>0</v>
      </c>
      <c r="P1931" s="936" t="s">
        <v>364</v>
      </c>
      <c r="Q1931" s="936">
        <v>1</v>
      </c>
      <c r="R1931" s="936">
        <v>1</v>
      </c>
      <c r="S1931" s="936">
        <v>0</v>
      </c>
      <c r="T1931" s="936">
        <v>0</v>
      </c>
    </row>
    <row r="1932" spans="1:20" outlineLevel="5">
      <c r="A1932" s="936" t="s">
        <v>2000</v>
      </c>
      <c r="B1932" s="936" t="s">
        <v>678</v>
      </c>
      <c r="C1932" s="936">
        <v>8</v>
      </c>
      <c r="D1932" s="937">
        <v>46095</v>
      </c>
      <c r="E1932" s="937">
        <v>46107</v>
      </c>
      <c r="F1932" s="937">
        <v>46095</v>
      </c>
      <c r="G1932" s="937">
        <v>46107</v>
      </c>
      <c r="H1932" s="938">
        <v>3045</v>
      </c>
      <c r="I1932" s="938">
        <v>3045</v>
      </c>
      <c r="J1932" s="938">
        <v>3045</v>
      </c>
      <c r="K1932" s="939">
        <v>1</v>
      </c>
      <c r="L1932" s="939">
        <v>1</v>
      </c>
      <c r="M1932" s="938">
        <v>0</v>
      </c>
      <c r="N1932" s="936">
        <v>0</v>
      </c>
      <c r="O1932" s="936">
        <v>0</v>
      </c>
      <c r="P1932" s="938" t="s">
        <v>364</v>
      </c>
      <c r="Q1932" s="936">
        <v>1</v>
      </c>
      <c r="R1932" s="936">
        <v>1</v>
      </c>
      <c r="S1932" s="936">
        <v>0</v>
      </c>
      <c r="T1932" s="936">
        <v>0</v>
      </c>
    </row>
    <row r="1933" spans="1:20" outlineLevel="5">
      <c r="A1933" s="936" t="s">
        <v>1997</v>
      </c>
      <c r="B1933" s="936" t="s">
        <v>672</v>
      </c>
      <c r="C1933" s="936">
        <v>6</v>
      </c>
      <c r="D1933" s="937">
        <v>46097</v>
      </c>
      <c r="E1933" s="937">
        <v>46107</v>
      </c>
      <c r="F1933" s="937">
        <v>46097</v>
      </c>
      <c r="G1933" s="937">
        <v>46107</v>
      </c>
      <c r="H1933" s="938">
        <v>525.63</v>
      </c>
      <c r="I1933" s="938">
        <v>525.63</v>
      </c>
      <c r="J1933" s="938">
        <v>525.63</v>
      </c>
      <c r="K1933" s="939">
        <v>1</v>
      </c>
      <c r="L1933" s="939">
        <v>1</v>
      </c>
      <c r="M1933" s="938">
        <v>0</v>
      </c>
      <c r="N1933" s="936">
        <v>0</v>
      </c>
      <c r="O1933" s="936">
        <v>0</v>
      </c>
      <c r="P1933" s="938" t="s">
        <v>364</v>
      </c>
      <c r="Q1933" s="936">
        <v>1</v>
      </c>
      <c r="R1933" s="936">
        <v>1</v>
      </c>
      <c r="S1933" s="936">
        <v>0</v>
      </c>
      <c r="T1933" s="936">
        <v>0</v>
      </c>
    </row>
    <row r="1934" spans="1:20" outlineLevel="5">
      <c r="A1934" s="996" t="s">
        <v>1994</v>
      </c>
      <c r="B1934" s="996" t="s">
        <v>666</v>
      </c>
      <c r="C1934" s="996">
        <v>2</v>
      </c>
      <c r="D1934" s="997">
        <v>46106</v>
      </c>
      <c r="E1934" s="997">
        <v>46107</v>
      </c>
      <c r="F1934" s="997">
        <v>46106</v>
      </c>
      <c r="G1934" s="997">
        <v>46107</v>
      </c>
      <c r="H1934" s="998">
        <v>10715.4</v>
      </c>
      <c r="I1934" s="998">
        <v>10715.4</v>
      </c>
      <c r="J1934" s="998">
        <v>10715.4</v>
      </c>
      <c r="K1934" s="999">
        <v>1</v>
      </c>
      <c r="L1934" s="999">
        <v>1</v>
      </c>
      <c r="M1934" s="998">
        <v>0</v>
      </c>
      <c r="N1934" s="996">
        <v>0</v>
      </c>
      <c r="O1934" s="996">
        <v>0</v>
      </c>
      <c r="P1934" s="998" t="s">
        <v>364</v>
      </c>
      <c r="Q1934" s="996">
        <v>1</v>
      </c>
      <c r="R1934" s="996">
        <v>1</v>
      </c>
      <c r="S1934" s="996">
        <v>0</v>
      </c>
      <c r="T1934" s="996">
        <v>0</v>
      </c>
    </row>
    <row r="1935" spans="1:20" outlineLevel="5">
      <c r="A1935" s="936" t="s">
        <v>1996</v>
      </c>
      <c r="B1935" s="936" t="s">
        <v>670</v>
      </c>
      <c r="C1935" s="936">
        <v>2</v>
      </c>
      <c r="D1935" s="937">
        <v>46106</v>
      </c>
      <c r="E1935" s="937">
        <v>46107</v>
      </c>
      <c r="F1935" s="937">
        <v>46106</v>
      </c>
      <c r="G1935" s="937">
        <v>46107</v>
      </c>
      <c r="H1935" s="938">
        <v>10339.799999999999</v>
      </c>
      <c r="I1935" s="938">
        <v>10339.799999999999</v>
      </c>
      <c r="J1935" s="938">
        <v>10339.799999999999</v>
      </c>
      <c r="K1935" s="939">
        <v>1</v>
      </c>
      <c r="L1935" s="939">
        <v>1</v>
      </c>
      <c r="M1935" s="936">
        <v>0</v>
      </c>
      <c r="N1935" s="936">
        <v>0</v>
      </c>
      <c r="O1935" s="936">
        <v>0</v>
      </c>
      <c r="P1935" s="936" t="s">
        <v>364</v>
      </c>
      <c r="Q1935" s="936">
        <v>1</v>
      </c>
      <c r="R1935" s="936">
        <v>1</v>
      </c>
      <c r="S1935" s="936">
        <v>0</v>
      </c>
      <c r="T1935" s="936">
        <v>0</v>
      </c>
    </row>
    <row r="1936" spans="1:20" outlineLevel="4">
      <c r="A1936" s="981" t="s">
        <v>627</v>
      </c>
      <c r="B1936" s="981"/>
      <c r="C1936" s="981">
        <v>24</v>
      </c>
      <c r="D1936" s="982">
        <v>46076</v>
      </c>
      <c r="E1936" s="982">
        <v>46107</v>
      </c>
      <c r="F1936" s="982">
        <v>46076</v>
      </c>
      <c r="G1936" s="982">
        <v>46107</v>
      </c>
      <c r="H1936" s="983">
        <v>1609.47</v>
      </c>
      <c r="I1936" s="983">
        <v>1609.47</v>
      </c>
      <c r="J1936" s="983">
        <v>1609.47</v>
      </c>
      <c r="K1936" s="984">
        <v>1</v>
      </c>
      <c r="L1936" s="984">
        <v>1</v>
      </c>
      <c r="M1936" s="981">
        <v>0</v>
      </c>
      <c r="N1936" s="981">
        <v>0</v>
      </c>
      <c r="O1936" s="981">
        <v>0</v>
      </c>
      <c r="P1936" s="981"/>
      <c r="Q1936" s="981">
        <v>5</v>
      </c>
      <c r="R1936" s="981">
        <v>5</v>
      </c>
      <c r="S1936" s="981">
        <v>0</v>
      </c>
      <c r="T1936" s="981">
        <v>0</v>
      </c>
    </row>
    <row r="1937" spans="1:20" outlineLevel="5">
      <c r="A1937" s="936" t="s">
        <v>2001</v>
      </c>
      <c r="B1937" s="936" t="s">
        <v>680</v>
      </c>
      <c r="C1937" s="936">
        <v>14</v>
      </c>
      <c r="D1937" s="937">
        <v>46076</v>
      </c>
      <c r="E1937" s="937">
        <v>46091</v>
      </c>
      <c r="F1937" s="937">
        <v>46076</v>
      </c>
      <c r="G1937" s="937">
        <v>46091</v>
      </c>
      <c r="H1937" s="937">
        <v>476.82</v>
      </c>
      <c r="I1937" s="936">
        <v>476.82</v>
      </c>
      <c r="J1937" s="936">
        <v>476.82</v>
      </c>
      <c r="K1937" s="939">
        <v>1</v>
      </c>
      <c r="L1937" s="939">
        <v>1</v>
      </c>
      <c r="M1937" s="936">
        <v>0</v>
      </c>
      <c r="N1937" s="936">
        <v>0</v>
      </c>
      <c r="O1937" s="936">
        <v>0</v>
      </c>
      <c r="P1937" s="936" t="s">
        <v>364</v>
      </c>
      <c r="Q1937" s="936">
        <v>1</v>
      </c>
      <c r="R1937" s="936">
        <v>1</v>
      </c>
      <c r="S1937" s="936">
        <v>0</v>
      </c>
      <c r="T1937" s="936">
        <v>0</v>
      </c>
    </row>
    <row r="1938" spans="1:20" outlineLevel="5">
      <c r="A1938" s="936" t="s">
        <v>2002</v>
      </c>
      <c r="B1938" s="936" t="s">
        <v>682</v>
      </c>
      <c r="C1938" s="936">
        <v>9</v>
      </c>
      <c r="D1938" s="937">
        <v>46082</v>
      </c>
      <c r="E1938" s="937">
        <v>46091</v>
      </c>
      <c r="F1938" s="937">
        <v>46082</v>
      </c>
      <c r="G1938" s="937">
        <v>46091</v>
      </c>
      <c r="H1938" s="937">
        <v>518.85</v>
      </c>
      <c r="I1938" s="936">
        <v>518.85</v>
      </c>
      <c r="J1938" s="936">
        <v>518.85</v>
      </c>
      <c r="K1938" s="939">
        <v>1</v>
      </c>
      <c r="L1938" s="939">
        <v>1</v>
      </c>
      <c r="M1938" s="936">
        <v>0</v>
      </c>
      <c r="N1938" s="936">
        <v>0</v>
      </c>
      <c r="O1938" s="936">
        <v>0</v>
      </c>
      <c r="P1938" s="936" t="s">
        <v>364</v>
      </c>
      <c r="Q1938" s="936">
        <v>1</v>
      </c>
      <c r="R1938" s="936">
        <v>1</v>
      </c>
      <c r="S1938" s="936">
        <v>0</v>
      </c>
      <c r="T1938" s="936">
        <v>0</v>
      </c>
    </row>
    <row r="1939" spans="1:20" outlineLevel="5">
      <c r="A1939" s="936" t="s">
        <v>2004</v>
      </c>
      <c r="B1939" s="936" t="s">
        <v>686</v>
      </c>
      <c r="C1939" s="936">
        <v>15</v>
      </c>
      <c r="D1939" s="937">
        <v>46086</v>
      </c>
      <c r="E1939" s="937">
        <v>46107</v>
      </c>
      <c r="F1939" s="937">
        <v>46086</v>
      </c>
      <c r="G1939" s="937">
        <v>46107</v>
      </c>
      <c r="H1939" s="937">
        <v>124.2</v>
      </c>
      <c r="I1939" s="936">
        <v>124.2</v>
      </c>
      <c r="J1939" s="936">
        <v>124.2</v>
      </c>
      <c r="K1939" s="939">
        <v>1</v>
      </c>
      <c r="L1939" s="939">
        <v>1</v>
      </c>
      <c r="M1939" s="936">
        <v>0</v>
      </c>
      <c r="N1939" s="936">
        <v>0</v>
      </c>
      <c r="O1939" s="936">
        <v>0</v>
      </c>
      <c r="P1939" s="936" t="s">
        <v>364</v>
      </c>
      <c r="Q1939" s="936">
        <v>1</v>
      </c>
      <c r="R1939" s="936">
        <v>1</v>
      </c>
      <c r="S1939" s="936">
        <v>0</v>
      </c>
      <c r="T1939" s="936">
        <v>0</v>
      </c>
    </row>
    <row r="1940" spans="1:20" outlineLevel="5">
      <c r="A1940" s="996" t="s">
        <v>2005</v>
      </c>
      <c r="B1940" s="996" t="s">
        <v>688</v>
      </c>
      <c r="C1940" s="996">
        <v>15</v>
      </c>
      <c r="D1940" s="997">
        <v>46086</v>
      </c>
      <c r="E1940" s="997">
        <v>46107</v>
      </c>
      <c r="F1940" s="997">
        <v>46086</v>
      </c>
      <c r="G1940" s="997">
        <v>46107</v>
      </c>
      <c r="H1940" s="998">
        <v>372</v>
      </c>
      <c r="I1940" s="998">
        <v>372</v>
      </c>
      <c r="J1940" s="998">
        <v>372</v>
      </c>
      <c r="K1940" s="999">
        <v>1</v>
      </c>
      <c r="L1940" s="999">
        <v>1</v>
      </c>
      <c r="M1940" s="998">
        <v>0</v>
      </c>
      <c r="N1940" s="996">
        <v>0</v>
      </c>
      <c r="O1940" s="996">
        <v>0</v>
      </c>
      <c r="P1940" s="998" t="s">
        <v>364</v>
      </c>
      <c r="Q1940" s="996">
        <v>1</v>
      </c>
      <c r="R1940" s="996">
        <v>1</v>
      </c>
      <c r="S1940" s="996">
        <v>0</v>
      </c>
      <c r="T1940" s="996">
        <v>0</v>
      </c>
    </row>
    <row r="1941" spans="1:20" outlineLevel="5">
      <c r="A1941" s="936" t="s">
        <v>2003</v>
      </c>
      <c r="B1941" s="936" t="s">
        <v>684</v>
      </c>
      <c r="C1941" s="936">
        <v>1</v>
      </c>
      <c r="D1941" s="937">
        <v>46107</v>
      </c>
      <c r="E1941" s="937">
        <v>46107</v>
      </c>
      <c r="F1941" s="937">
        <v>46107</v>
      </c>
      <c r="G1941" s="937">
        <v>46107</v>
      </c>
      <c r="H1941" s="937">
        <v>117.6</v>
      </c>
      <c r="I1941" s="936">
        <v>117.6</v>
      </c>
      <c r="J1941" s="936">
        <v>117.6</v>
      </c>
      <c r="K1941" s="939">
        <v>1</v>
      </c>
      <c r="L1941" s="939">
        <v>1</v>
      </c>
      <c r="M1941" s="936">
        <v>0</v>
      </c>
      <c r="N1941" s="936">
        <v>0</v>
      </c>
      <c r="O1941" s="936">
        <v>0</v>
      </c>
      <c r="P1941" s="936" t="s">
        <v>364</v>
      </c>
      <c r="Q1941" s="936">
        <v>1</v>
      </c>
      <c r="R1941" s="936">
        <v>1</v>
      </c>
      <c r="S1941" s="936">
        <v>0</v>
      </c>
      <c r="T1941" s="936">
        <v>0</v>
      </c>
    </row>
    <row r="1942" spans="1:20" outlineLevel="4">
      <c r="A1942" s="981" t="s">
        <v>689</v>
      </c>
      <c r="B1942" s="981"/>
      <c r="C1942" s="981">
        <v>2</v>
      </c>
      <c r="D1942" s="982">
        <v>46096</v>
      </c>
      <c r="E1942" s="982">
        <v>46097</v>
      </c>
      <c r="F1942" s="982">
        <v>46096</v>
      </c>
      <c r="G1942" s="982">
        <v>46097</v>
      </c>
      <c r="H1942" s="983">
        <v>7931.55</v>
      </c>
      <c r="I1942" s="983">
        <v>7931.55</v>
      </c>
      <c r="J1942" s="983">
        <v>7931.55</v>
      </c>
      <c r="K1942" s="984">
        <v>1</v>
      </c>
      <c r="L1942" s="984">
        <v>1</v>
      </c>
      <c r="M1942" s="983">
        <v>0</v>
      </c>
      <c r="N1942" s="981">
        <v>0</v>
      </c>
      <c r="O1942" s="981">
        <v>0</v>
      </c>
      <c r="P1942" s="983"/>
      <c r="Q1942" s="981">
        <v>11</v>
      </c>
      <c r="R1942" s="981">
        <v>11</v>
      </c>
      <c r="S1942" s="981">
        <v>0</v>
      </c>
      <c r="T1942" s="981">
        <v>0</v>
      </c>
    </row>
    <row r="1943" spans="1:20" outlineLevel="5">
      <c r="A1943" s="936" t="s">
        <v>2006</v>
      </c>
      <c r="B1943" s="936" t="s">
        <v>691</v>
      </c>
      <c r="C1943" s="936">
        <v>2</v>
      </c>
      <c r="D1943" s="937">
        <v>46096</v>
      </c>
      <c r="E1943" s="937">
        <v>46097</v>
      </c>
      <c r="F1943" s="937">
        <v>46096</v>
      </c>
      <c r="G1943" s="937">
        <v>46097</v>
      </c>
      <c r="H1943" s="937">
        <v>571.95000000000005</v>
      </c>
      <c r="I1943" s="936">
        <v>571.95000000000005</v>
      </c>
      <c r="J1943" s="936">
        <v>571.95000000000005</v>
      </c>
      <c r="K1943" s="939">
        <v>1</v>
      </c>
      <c r="L1943" s="939">
        <v>1</v>
      </c>
      <c r="M1943" s="936">
        <v>0</v>
      </c>
      <c r="N1943" s="936">
        <v>0</v>
      </c>
      <c r="O1943" s="936">
        <v>0</v>
      </c>
      <c r="P1943" s="936" t="s">
        <v>364</v>
      </c>
      <c r="Q1943" s="936">
        <v>1</v>
      </c>
      <c r="R1943" s="936">
        <v>1</v>
      </c>
      <c r="S1943" s="936">
        <v>0</v>
      </c>
      <c r="T1943" s="936">
        <v>0</v>
      </c>
    </row>
    <row r="1944" spans="1:20" outlineLevel="5">
      <c r="A1944" s="936" t="s">
        <v>2009</v>
      </c>
      <c r="B1944" s="936" t="s">
        <v>699</v>
      </c>
      <c r="C1944" s="936">
        <v>2</v>
      </c>
      <c r="D1944" s="937">
        <v>46096</v>
      </c>
      <c r="E1944" s="937">
        <v>46097</v>
      </c>
      <c r="F1944" s="937">
        <v>46096</v>
      </c>
      <c r="G1944" s="937">
        <v>46097</v>
      </c>
      <c r="H1944" s="938">
        <v>535.5</v>
      </c>
      <c r="I1944" s="938">
        <v>535.5</v>
      </c>
      <c r="J1944" s="938">
        <v>535.5</v>
      </c>
      <c r="K1944" s="939">
        <v>1</v>
      </c>
      <c r="L1944" s="939">
        <v>1</v>
      </c>
      <c r="M1944" s="936">
        <v>0</v>
      </c>
      <c r="N1944" s="936">
        <v>0</v>
      </c>
      <c r="O1944" s="936">
        <v>0</v>
      </c>
      <c r="P1944" s="936" t="s">
        <v>364</v>
      </c>
      <c r="Q1944" s="936">
        <v>1</v>
      </c>
      <c r="R1944" s="936">
        <v>1</v>
      </c>
      <c r="S1944" s="936">
        <v>0</v>
      </c>
      <c r="T1944" s="936">
        <v>0</v>
      </c>
    </row>
    <row r="1945" spans="1:20" outlineLevel="5">
      <c r="A1945" s="936" t="s">
        <v>2010</v>
      </c>
      <c r="B1945" s="936" t="s">
        <v>701</v>
      </c>
      <c r="C1945" s="936">
        <v>2</v>
      </c>
      <c r="D1945" s="937">
        <v>46096</v>
      </c>
      <c r="E1945" s="937">
        <v>46097</v>
      </c>
      <c r="F1945" s="937">
        <v>46096</v>
      </c>
      <c r="G1945" s="937">
        <v>46097</v>
      </c>
      <c r="H1945" s="937">
        <v>111.18</v>
      </c>
      <c r="I1945" s="936">
        <v>111.18</v>
      </c>
      <c r="J1945" s="936">
        <v>111.18</v>
      </c>
      <c r="K1945" s="939">
        <v>1</v>
      </c>
      <c r="L1945" s="939">
        <v>1</v>
      </c>
      <c r="M1945" s="936">
        <v>0</v>
      </c>
      <c r="N1945" s="936">
        <v>0</v>
      </c>
      <c r="O1945" s="936">
        <v>0</v>
      </c>
      <c r="P1945" s="936" t="s">
        <v>364</v>
      </c>
      <c r="Q1945" s="936">
        <v>1</v>
      </c>
      <c r="R1945" s="936">
        <v>1</v>
      </c>
      <c r="S1945" s="936">
        <v>0</v>
      </c>
      <c r="T1945" s="936">
        <v>0</v>
      </c>
    </row>
    <row r="1946" spans="1:20" outlineLevel="5">
      <c r="A1946" s="936" t="s">
        <v>2011</v>
      </c>
      <c r="B1946" s="936" t="s">
        <v>703</v>
      </c>
      <c r="C1946" s="936">
        <v>2</v>
      </c>
      <c r="D1946" s="937">
        <v>46096</v>
      </c>
      <c r="E1946" s="937">
        <v>46097</v>
      </c>
      <c r="F1946" s="937">
        <v>46096</v>
      </c>
      <c r="G1946" s="937">
        <v>46097</v>
      </c>
      <c r="H1946" s="937">
        <v>221.37</v>
      </c>
      <c r="I1946" s="936">
        <v>221.37</v>
      </c>
      <c r="J1946" s="936">
        <v>221.37</v>
      </c>
      <c r="K1946" s="939">
        <v>1</v>
      </c>
      <c r="L1946" s="939">
        <v>1</v>
      </c>
      <c r="M1946" s="936">
        <v>0</v>
      </c>
      <c r="N1946" s="936">
        <v>0</v>
      </c>
      <c r="O1946" s="936">
        <v>0</v>
      </c>
      <c r="P1946" s="936" t="s">
        <v>364</v>
      </c>
      <c r="Q1946" s="936">
        <v>1</v>
      </c>
      <c r="R1946" s="936">
        <v>1</v>
      </c>
      <c r="S1946" s="936">
        <v>0</v>
      </c>
      <c r="T1946" s="936">
        <v>0</v>
      </c>
    </row>
    <row r="1947" spans="1:20" outlineLevel="5">
      <c r="A1947" s="936" t="s">
        <v>2012</v>
      </c>
      <c r="B1947" s="936" t="s">
        <v>705</v>
      </c>
      <c r="C1947" s="936">
        <v>2</v>
      </c>
      <c r="D1947" s="937">
        <v>46096</v>
      </c>
      <c r="E1947" s="937">
        <v>46097</v>
      </c>
      <c r="F1947" s="937">
        <v>46096</v>
      </c>
      <c r="G1947" s="937">
        <v>46097</v>
      </c>
      <c r="H1947" s="938">
        <v>147.9</v>
      </c>
      <c r="I1947" s="938">
        <v>147.9</v>
      </c>
      <c r="J1947" s="938">
        <v>147.9</v>
      </c>
      <c r="K1947" s="939">
        <v>1</v>
      </c>
      <c r="L1947" s="939">
        <v>1</v>
      </c>
      <c r="M1947" s="936">
        <v>0</v>
      </c>
      <c r="N1947" s="936">
        <v>0</v>
      </c>
      <c r="O1947" s="936">
        <v>0</v>
      </c>
      <c r="P1947" s="936" t="s">
        <v>364</v>
      </c>
      <c r="Q1947" s="936">
        <v>1</v>
      </c>
      <c r="R1947" s="936">
        <v>1</v>
      </c>
      <c r="S1947" s="936">
        <v>0</v>
      </c>
      <c r="T1947" s="936">
        <v>0</v>
      </c>
    </row>
    <row r="1948" spans="1:20" outlineLevel="5">
      <c r="A1948" s="936" t="s">
        <v>2013</v>
      </c>
      <c r="B1948" s="936" t="s">
        <v>707</v>
      </c>
      <c r="C1948" s="936">
        <v>2</v>
      </c>
      <c r="D1948" s="937">
        <v>46096</v>
      </c>
      <c r="E1948" s="937">
        <v>46097</v>
      </c>
      <c r="F1948" s="937">
        <v>46096</v>
      </c>
      <c r="G1948" s="937">
        <v>46097</v>
      </c>
      <c r="H1948" s="938">
        <v>1852.2</v>
      </c>
      <c r="I1948" s="938">
        <v>1852.2</v>
      </c>
      <c r="J1948" s="938">
        <v>1852.2</v>
      </c>
      <c r="K1948" s="939">
        <v>1</v>
      </c>
      <c r="L1948" s="939">
        <v>1</v>
      </c>
      <c r="M1948" s="938">
        <v>0</v>
      </c>
      <c r="N1948" s="936">
        <v>0</v>
      </c>
      <c r="O1948" s="936">
        <v>0</v>
      </c>
      <c r="P1948" s="938" t="s">
        <v>364</v>
      </c>
      <c r="Q1948" s="936">
        <v>1</v>
      </c>
      <c r="R1948" s="936">
        <v>1</v>
      </c>
      <c r="S1948" s="936">
        <v>0</v>
      </c>
      <c r="T1948" s="936">
        <v>0</v>
      </c>
    </row>
    <row r="1949" spans="1:20" outlineLevel="5">
      <c r="A1949" s="936" t="s">
        <v>2014</v>
      </c>
      <c r="B1949" s="936" t="s">
        <v>711</v>
      </c>
      <c r="C1949" s="936">
        <v>2</v>
      </c>
      <c r="D1949" s="937">
        <v>46096</v>
      </c>
      <c r="E1949" s="937">
        <v>46097</v>
      </c>
      <c r="F1949" s="937">
        <v>46096</v>
      </c>
      <c r="G1949" s="937">
        <v>46097</v>
      </c>
      <c r="H1949" s="938">
        <v>1340.4</v>
      </c>
      <c r="I1949" s="938">
        <v>1340.4</v>
      </c>
      <c r="J1949" s="938">
        <v>1340.4</v>
      </c>
      <c r="K1949" s="939">
        <v>1</v>
      </c>
      <c r="L1949" s="939">
        <v>1</v>
      </c>
      <c r="M1949" s="938">
        <v>0</v>
      </c>
      <c r="N1949" s="936">
        <v>0</v>
      </c>
      <c r="O1949" s="936">
        <v>0</v>
      </c>
      <c r="P1949" s="938" t="s">
        <v>364</v>
      </c>
      <c r="Q1949" s="936">
        <v>1</v>
      </c>
      <c r="R1949" s="936">
        <v>1</v>
      </c>
      <c r="S1949" s="936">
        <v>0</v>
      </c>
      <c r="T1949" s="936">
        <v>0</v>
      </c>
    </row>
    <row r="1950" spans="1:20" outlineLevel="5">
      <c r="A1950" s="936" t="s">
        <v>2015</v>
      </c>
      <c r="B1950" s="936" t="s">
        <v>713</v>
      </c>
      <c r="C1950" s="936">
        <v>2</v>
      </c>
      <c r="D1950" s="937">
        <v>46096</v>
      </c>
      <c r="E1950" s="937">
        <v>46097</v>
      </c>
      <c r="F1950" s="937">
        <v>46096</v>
      </c>
      <c r="G1950" s="937">
        <v>46097</v>
      </c>
      <c r="H1950" s="937">
        <v>155.4</v>
      </c>
      <c r="I1950" s="936">
        <v>155.4</v>
      </c>
      <c r="J1950" s="936">
        <v>155.4</v>
      </c>
      <c r="K1950" s="939">
        <v>1</v>
      </c>
      <c r="L1950" s="939">
        <v>1</v>
      </c>
      <c r="M1950" s="936">
        <v>0</v>
      </c>
      <c r="N1950" s="936">
        <v>0</v>
      </c>
      <c r="O1950" s="936">
        <v>0</v>
      </c>
      <c r="P1950" s="936" t="s">
        <v>364</v>
      </c>
      <c r="Q1950" s="936">
        <v>1</v>
      </c>
      <c r="R1950" s="936">
        <v>1</v>
      </c>
      <c r="S1950" s="936">
        <v>0</v>
      </c>
      <c r="T1950" s="936">
        <v>0</v>
      </c>
    </row>
    <row r="1951" spans="1:20" outlineLevel="5">
      <c r="A1951" s="936" t="s">
        <v>2016</v>
      </c>
      <c r="B1951" s="936" t="s">
        <v>693</v>
      </c>
      <c r="C1951" s="936">
        <v>2</v>
      </c>
      <c r="D1951" s="937">
        <v>46096</v>
      </c>
      <c r="E1951" s="937">
        <v>46097</v>
      </c>
      <c r="F1951" s="937">
        <v>46096</v>
      </c>
      <c r="G1951" s="937">
        <v>46097</v>
      </c>
      <c r="H1951" s="937">
        <v>188.58</v>
      </c>
      <c r="I1951" s="936">
        <v>188.58</v>
      </c>
      <c r="J1951" s="936">
        <v>188.58</v>
      </c>
      <c r="K1951" s="939">
        <v>1</v>
      </c>
      <c r="L1951" s="939">
        <v>1</v>
      </c>
      <c r="M1951" s="936">
        <v>0</v>
      </c>
      <c r="N1951" s="936">
        <v>0</v>
      </c>
      <c r="O1951" s="936">
        <v>0</v>
      </c>
      <c r="P1951" s="936" t="s">
        <v>364</v>
      </c>
      <c r="Q1951" s="936">
        <v>1</v>
      </c>
      <c r="R1951" s="936">
        <v>1</v>
      </c>
      <c r="S1951" s="936">
        <v>0</v>
      </c>
      <c r="T1951" s="936">
        <v>0</v>
      </c>
    </row>
    <row r="1952" spans="1:20" outlineLevel="5">
      <c r="A1952" s="996" t="s">
        <v>2007</v>
      </c>
      <c r="B1952" s="996" t="s">
        <v>695</v>
      </c>
      <c r="C1952" s="996">
        <v>2</v>
      </c>
      <c r="D1952" s="997">
        <v>46096</v>
      </c>
      <c r="E1952" s="997">
        <v>46097</v>
      </c>
      <c r="F1952" s="997">
        <v>46096</v>
      </c>
      <c r="G1952" s="997">
        <v>46097</v>
      </c>
      <c r="H1952" s="997">
        <v>2262.87</v>
      </c>
      <c r="I1952" s="996">
        <v>2262.87</v>
      </c>
      <c r="J1952" s="996">
        <v>2262.87</v>
      </c>
      <c r="K1952" s="999">
        <v>1</v>
      </c>
      <c r="L1952" s="999">
        <v>1</v>
      </c>
      <c r="M1952" s="996">
        <v>0</v>
      </c>
      <c r="N1952" s="996">
        <v>0</v>
      </c>
      <c r="O1952" s="996">
        <v>0</v>
      </c>
      <c r="P1952" s="996" t="s">
        <v>364</v>
      </c>
      <c r="Q1952" s="996">
        <v>1</v>
      </c>
      <c r="R1952" s="996">
        <v>1</v>
      </c>
      <c r="S1952" s="996">
        <v>0</v>
      </c>
      <c r="T1952" s="996">
        <v>0</v>
      </c>
    </row>
    <row r="1953" spans="1:20" outlineLevel="5">
      <c r="A1953" s="936" t="s">
        <v>2008</v>
      </c>
      <c r="B1953" s="936" t="s">
        <v>697</v>
      </c>
      <c r="C1953" s="936">
        <v>2</v>
      </c>
      <c r="D1953" s="937">
        <v>46096</v>
      </c>
      <c r="E1953" s="937">
        <v>46097</v>
      </c>
      <c r="F1953" s="937">
        <v>46096</v>
      </c>
      <c r="G1953" s="937">
        <v>46097</v>
      </c>
      <c r="H1953" s="937">
        <v>544.20000000000005</v>
      </c>
      <c r="I1953" s="936">
        <v>544.20000000000005</v>
      </c>
      <c r="J1953" s="936">
        <v>544.20000000000005</v>
      </c>
      <c r="K1953" s="939">
        <v>1</v>
      </c>
      <c r="L1953" s="939">
        <v>1</v>
      </c>
      <c r="M1953" s="936">
        <v>0</v>
      </c>
      <c r="N1953" s="936">
        <v>0</v>
      </c>
      <c r="O1953" s="936">
        <v>0</v>
      </c>
      <c r="P1953" s="936" t="s">
        <v>364</v>
      </c>
      <c r="Q1953" s="936">
        <v>1</v>
      </c>
      <c r="R1953" s="936">
        <v>1</v>
      </c>
      <c r="S1953" s="936">
        <v>0</v>
      </c>
      <c r="T1953" s="936">
        <v>0</v>
      </c>
    </row>
    <row r="1954" spans="1:20" outlineLevel="4">
      <c r="A1954" s="981" t="s">
        <v>630</v>
      </c>
      <c r="B1954" s="981"/>
      <c r="C1954" s="981">
        <v>10</v>
      </c>
      <c r="D1954" s="982">
        <v>46092</v>
      </c>
      <c r="E1954" s="982">
        <v>46107</v>
      </c>
      <c r="F1954" s="982">
        <v>46092</v>
      </c>
      <c r="G1954" s="982">
        <v>46107</v>
      </c>
      <c r="H1954" s="982">
        <v>478.89</v>
      </c>
      <c r="I1954" s="981">
        <v>478.89</v>
      </c>
      <c r="J1954" s="981">
        <v>478.89</v>
      </c>
      <c r="K1954" s="984">
        <v>1</v>
      </c>
      <c r="L1954" s="984">
        <v>1</v>
      </c>
      <c r="M1954" s="981">
        <v>0</v>
      </c>
      <c r="N1954" s="981">
        <v>0</v>
      </c>
      <c r="O1954" s="981">
        <v>0</v>
      </c>
      <c r="P1954" s="981"/>
      <c r="Q1954" s="981">
        <v>3</v>
      </c>
      <c r="R1954" s="981">
        <v>3</v>
      </c>
      <c r="S1954" s="981">
        <v>0</v>
      </c>
      <c r="T1954" s="981">
        <v>0</v>
      </c>
    </row>
    <row r="1955" spans="1:20" outlineLevel="5">
      <c r="A1955" s="936" t="s">
        <v>2018</v>
      </c>
      <c r="B1955" s="936" t="s">
        <v>717</v>
      </c>
      <c r="C1955" s="936">
        <v>10</v>
      </c>
      <c r="D1955" s="937">
        <v>46092</v>
      </c>
      <c r="E1955" s="937">
        <v>46107</v>
      </c>
      <c r="F1955" s="937">
        <v>46092</v>
      </c>
      <c r="G1955" s="937">
        <v>46107</v>
      </c>
      <c r="H1955" s="937">
        <v>31.32</v>
      </c>
      <c r="I1955" s="936">
        <v>31.32</v>
      </c>
      <c r="J1955" s="936">
        <v>31.32</v>
      </c>
      <c r="K1955" s="939">
        <v>1</v>
      </c>
      <c r="L1955" s="939">
        <v>1</v>
      </c>
      <c r="M1955" s="936">
        <v>0</v>
      </c>
      <c r="N1955" s="936">
        <v>0</v>
      </c>
      <c r="O1955" s="936">
        <v>0</v>
      </c>
      <c r="P1955" s="936" t="s">
        <v>364</v>
      </c>
      <c r="Q1955" s="936">
        <v>1</v>
      </c>
      <c r="R1955" s="936">
        <v>1</v>
      </c>
      <c r="S1955" s="936">
        <v>0</v>
      </c>
      <c r="T1955" s="936">
        <v>0</v>
      </c>
    </row>
    <row r="1956" spans="1:20" outlineLevel="5">
      <c r="A1956" s="996" t="s">
        <v>2019</v>
      </c>
      <c r="B1956" s="996" t="s">
        <v>719</v>
      </c>
      <c r="C1956" s="996">
        <v>10</v>
      </c>
      <c r="D1956" s="997">
        <v>46092</v>
      </c>
      <c r="E1956" s="997">
        <v>46107</v>
      </c>
      <c r="F1956" s="997">
        <v>46092</v>
      </c>
      <c r="G1956" s="997">
        <v>46107</v>
      </c>
      <c r="H1956" s="997">
        <v>85.71</v>
      </c>
      <c r="I1956" s="996">
        <v>85.71</v>
      </c>
      <c r="J1956" s="996">
        <v>85.71</v>
      </c>
      <c r="K1956" s="999">
        <v>1</v>
      </c>
      <c r="L1956" s="999">
        <v>1</v>
      </c>
      <c r="M1956" s="996">
        <v>0</v>
      </c>
      <c r="N1956" s="996">
        <v>0</v>
      </c>
      <c r="O1956" s="996">
        <v>0</v>
      </c>
      <c r="P1956" s="996" t="s">
        <v>364</v>
      </c>
      <c r="Q1956" s="996">
        <v>1</v>
      </c>
      <c r="R1956" s="996">
        <v>1</v>
      </c>
      <c r="S1956" s="996">
        <v>0</v>
      </c>
      <c r="T1956" s="996">
        <v>0</v>
      </c>
    </row>
    <row r="1957" spans="1:20" outlineLevel="5">
      <c r="A1957" s="936" t="s">
        <v>2017</v>
      </c>
      <c r="B1957" s="936" t="s">
        <v>715</v>
      </c>
      <c r="C1957" s="936">
        <v>7</v>
      </c>
      <c r="D1957" s="937">
        <v>46096</v>
      </c>
      <c r="E1957" s="937">
        <v>46107</v>
      </c>
      <c r="F1957" s="937">
        <v>46096</v>
      </c>
      <c r="G1957" s="937">
        <v>46107</v>
      </c>
      <c r="H1957" s="937">
        <v>361.86</v>
      </c>
      <c r="I1957" s="936">
        <v>361.86</v>
      </c>
      <c r="J1957" s="936">
        <v>361.86</v>
      </c>
      <c r="K1957" s="939">
        <v>1</v>
      </c>
      <c r="L1957" s="939">
        <v>1</v>
      </c>
      <c r="M1957" s="936">
        <v>0</v>
      </c>
      <c r="N1957" s="936">
        <v>0</v>
      </c>
      <c r="O1957" s="936">
        <v>0</v>
      </c>
      <c r="P1957" s="936" t="s">
        <v>364</v>
      </c>
      <c r="Q1957" s="936">
        <v>1</v>
      </c>
      <c r="R1957" s="936">
        <v>1</v>
      </c>
      <c r="S1957" s="936">
        <v>0</v>
      </c>
      <c r="T1957" s="936">
        <v>0</v>
      </c>
    </row>
    <row r="1958" spans="1:20" outlineLevel="4">
      <c r="A1958" s="981" t="s">
        <v>720</v>
      </c>
      <c r="B1958" s="981"/>
      <c r="C1958" s="981">
        <v>20</v>
      </c>
      <c r="D1958" s="982">
        <v>46081</v>
      </c>
      <c r="E1958" s="982">
        <v>46107</v>
      </c>
      <c r="F1958" s="982">
        <v>46081</v>
      </c>
      <c r="G1958" s="982">
        <v>46107</v>
      </c>
      <c r="H1958" s="982">
        <v>606.36</v>
      </c>
      <c r="I1958" s="981">
        <v>606.36</v>
      </c>
      <c r="J1958" s="981">
        <v>606.36</v>
      </c>
      <c r="K1958" s="984">
        <v>1</v>
      </c>
      <c r="L1958" s="984">
        <v>1</v>
      </c>
      <c r="M1958" s="981">
        <v>0</v>
      </c>
      <c r="N1958" s="981">
        <v>0</v>
      </c>
      <c r="O1958" s="981">
        <v>0</v>
      </c>
      <c r="P1958" s="981"/>
      <c r="Q1958" s="981">
        <v>4</v>
      </c>
      <c r="R1958" s="981">
        <v>4</v>
      </c>
      <c r="S1958" s="981">
        <v>0</v>
      </c>
      <c r="T1958" s="981">
        <v>0</v>
      </c>
    </row>
    <row r="1959" spans="1:20" outlineLevel="5">
      <c r="A1959" s="936" t="s">
        <v>2020</v>
      </c>
      <c r="B1959" s="936" t="s">
        <v>722</v>
      </c>
      <c r="C1959" s="936">
        <v>20</v>
      </c>
      <c r="D1959" s="937">
        <v>46081</v>
      </c>
      <c r="E1959" s="937">
        <v>46107</v>
      </c>
      <c r="F1959" s="937">
        <v>46081</v>
      </c>
      <c r="G1959" s="937">
        <v>46107</v>
      </c>
      <c r="H1959" s="937">
        <v>309.93</v>
      </c>
      <c r="I1959" s="936">
        <v>309.93</v>
      </c>
      <c r="J1959" s="936">
        <v>309.93</v>
      </c>
      <c r="K1959" s="939">
        <v>1</v>
      </c>
      <c r="L1959" s="939">
        <v>1</v>
      </c>
      <c r="M1959" s="936">
        <v>0</v>
      </c>
      <c r="N1959" s="936">
        <v>0</v>
      </c>
      <c r="O1959" s="936">
        <v>0</v>
      </c>
      <c r="P1959" s="936" t="s">
        <v>364</v>
      </c>
      <c r="Q1959" s="936">
        <v>1</v>
      </c>
      <c r="R1959" s="936">
        <v>1</v>
      </c>
      <c r="S1959" s="936">
        <v>0</v>
      </c>
      <c r="T1959" s="936">
        <v>0</v>
      </c>
    </row>
    <row r="1960" spans="1:20" outlineLevel="5">
      <c r="A1960" s="936" t="s">
        <v>2021</v>
      </c>
      <c r="B1960" s="936" t="s">
        <v>724</v>
      </c>
      <c r="C1960" s="936">
        <v>16</v>
      </c>
      <c r="D1960" s="937">
        <v>46085</v>
      </c>
      <c r="E1960" s="937">
        <v>46107</v>
      </c>
      <c r="F1960" s="937">
        <v>46085</v>
      </c>
      <c r="G1960" s="937">
        <v>46107</v>
      </c>
      <c r="H1960" s="937">
        <v>156</v>
      </c>
      <c r="I1960" s="936">
        <v>156</v>
      </c>
      <c r="J1960" s="936">
        <v>156</v>
      </c>
      <c r="K1960" s="939">
        <v>1</v>
      </c>
      <c r="L1960" s="939">
        <v>1</v>
      </c>
      <c r="M1960" s="936">
        <v>0</v>
      </c>
      <c r="N1960" s="936">
        <v>0</v>
      </c>
      <c r="O1960" s="936">
        <v>0</v>
      </c>
      <c r="P1960" s="936" t="s">
        <v>364</v>
      </c>
      <c r="Q1960" s="936">
        <v>1</v>
      </c>
      <c r="R1960" s="936">
        <v>1</v>
      </c>
      <c r="S1960" s="936">
        <v>0</v>
      </c>
      <c r="T1960" s="936">
        <v>0</v>
      </c>
    </row>
    <row r="1961" spans="1:20" outlineLevel="5">
      <c r="A1961" s="996" t="s">
        <v>2022</v>
      </c>
      <c r="B1961" s="996" t="s">
        <v>726</v>
      </c>
      <c r="C1961" s="996">
        <v>2</v>
      </c>
      <c r="D1961" s="997">
        <v>46106</v>
      </c>
      <c r="E1961" s="997">
        <v>46107</v>
      </c>
      <c r="F1961" s="997">
        <v>46106</v>
      </c>
      <c r="G1961" s="997">
        <v>46107</v>
      </c>
      <c r="H1961" s="998">
        <v>74.31</v>
      </c>
      <c r="I1961" s="998">
        <v>74.31</v>
      </c>
      <c r="J1961" s="998">
        <v>74.31</v>
      </c>
      <c r="K1961" s="999">
        <v>1</v>
      </c>
      <c r="L1961" s="999">
        <v>1</v>
      </c>
      <c r="M1961" s="998">
        <v>0</v>
      </c>
      <c r="N1961" s="996">
        <v>0</v>
      </c>
      <c r="O1961" s="996">
        <v>0</v>
      </c>
      <c r="P1961" s="998" t="s">
        <v>364</v>
      </c>
      <c r="Q1961" s="996">
        <v>1</v>
      </c>
      <c r="R1961" s="996">
        <v>1</v>
      </c>
      <c r="S1961" s="996">
        <v>0</v>
      </c>
      <c r="T1961" s="996">
        <v>0</v>
      </c>
    </row>
    <row r="1962" spans="1:20" outlineLevel="5">
      <c r="A1962" s="936" t="s">
        <v>2023</v>
      </c>
      <c r="B1962" s="936" t="s">
        <v>728</v>
      </c>
      <c r="C1962" s="936">
        <v>2</v>
      </c>
      <c r="D1962" s="937">
        <v>46106</v>
      </c>
      <c r="E1962" s="937">
        <v>46107</v>
      </c>
      <c r="F1962" s="937">
        <v>46106</v>
      </c>
      <c r="G1962" s="937">
        <v>46107</v>
      </c>
      <c r="H1962" s="937">
        <v>66.12</v>
      </c>
      <c r="I1962" s="936">
        <v>66.12</v>
      </c>
      <c r="J1962" s="936">
        <v>66.12</v>
      </c>
      <c r="K1962" s="939">
        <v>1</v>
      </c>
      <c r="L1962" s="939">
        <v>1</v>
      </c>
      <c r="M1962" s="936">
        <v>0</v>
      </c>
      <c r="N1962" s="936">
        <v>0</v>
      </c>
      <c r="O1962" s="936">
        <v>0</v>
      </c>
      <c r="P1962" s="936" t="s">
        <v>364</v>
      </c>
      <c r="Q1962" s="936">
        <v>1</v>
      </c>
      <c r="R1962" s="936">
        <v>1</v>
      </c>
      <c r="S1962" s="936">
        <v>0</v>
      </c>
      <c r="T1962" s="936">
        <v>0</v>
      </c>
    </row>
    <row r="1963" spans="1:20" outlineLevel="4">
      <c r="A1963" s="981" t="s">
        <v>635</v>
      </c>
      <c r="B1963" s="981"/>
      <c r="C1963" s="981">
        <v>2</v>
      </c>
      <c r="D1963" s="982">
        <v>46106</v>
      </c>
      <c r="E1963" s="982">
        <v>46107</v>
      </c>
      <c r="F1963" s="982">
        <v>46106</v>
      </c>
      <c r="G1963" s="982">
        <v>46107</v>
      </c>
      <c r="H1963" s="983">
        <v>3147.03</v>
      </c>
      <c r="I1963" s="983">
        <v>3147.03</v>
      </c>
      <c r="J1963" s="983">
        <v>3147.03</v>
      </c>
      <c r="K1963" s="984">
        <v>1</v>
      </c>
      <c r="L1963" s="984">
        <v>1</v>
      </c>
      <c r="M1963" s="981">
        <v>0</v>
      </c>
      <c r="N1963" s="981">
        <v>0</v>
      </c>
      <c r="O1963" s="981">
        <v>0</v>
      </c>
      <c r="P1963" s="981"/>
      <c r="Q1963" s="981">
        <v>3</v>
      </c>
      <c r="R1963" s="981">
        <v>3</v>
      </c>
      <c r="S1963" s="981">
        <v>0</v>
      </c>
      <c r="T1963" s="981">
        <v>0</v>
      </c>
    </row>
    <row r="1964" spans="1:20" outlineLevel="5">
      <c r="A1964" s="936" t="s">
        <v>2024</v>
      </c>
      <c r="B1964" s="936" t="s">
        <v>730</v>
      </c>
      <c r="C1964" s="936">
        <v>2</v>
      </c>
      <c r="D1964" s="937">
        <v>46106</v>
      </c>
      <c r="E1964" s="937">
        <v>46107</v>
      </c>
      <c r="F1964" s="937">
        <v>46106</v>
      </c>
      <c r="G1964" s="937">
        <v>46107</v>
      </c>
      <c r="H1964" s="938">
        <v>265.2</v>
      </c>
      <c r="I1964" s="938">
        <v>265.2</v>
      </c>
      <c r="J1964" s="938">
        <v>265.2</v>
      </c>
      <c r="K1964" s="939">
        <v>1</v>
      </c>
      <c r="L1964" s="939">
        <v>1</v>
      </c>
      <c r="M1964" s="938">
        <v>0</v>
      </c>
      <c r="N1964" s="936">
        <v>0</v>
      </c>
      <c r="O1964" s="936">
        <v>0</v>
      </c>
      <c r="P1964" s="938" t="s">
        <v>364</v>
      </c>
      <c r="Q1964" s="936">
        <v>1</v>
      </c>
      <c r="R1964" s="936">
        <v>1</v>
      </c>
      <c r="S1964" s="936">
        <v>0</v>
      </c>
      <c r="T1964" s="936">
        <v>0</v>
      </c>
    </row>
    <row r="1965" spans="1:20" outlineLevel="5">
      <c r="A1965" s="996" t="s">
        <v>2025</v>
      </c>
      <c r="B1965" s="996" t="s">
        <v>732</v>
      </c>
      <c r="C1965" s="996">
        <v>2</v>
      </c>
      <c r="D1965" s="997">
        <v>46106</v>
      </c>
      <c r="E1965" s="997">
        <v>46107</v>
      </c>
      <c r="F1965" s="997">
        <v>46106</v>
      </c>
      <c r="G1965" s="997">
        <v>46107</v>
      </c>
      <c r="H1965" s="998">
        <v>335.19</v>
      </c>
      <c r="I1965" s="998">
        <v>335.19</v>
      </c>
      <c r="J1965" s="998">
        <v>335.19</v>
      </c>
      <c r="K1965" s="999">
        <v>1</v>
      </c>
      <c r="L1965" s="999">
        <v>1</v>
      </c>
      <c r="M1965" s="998">
        <v>0</v>
      </c>
      <c r="N1965" s="996">
        <v>0</v>
      </c>
      <c r="O1965" s="996">
        <v>0</v>
      </c>
      <c r="P1965" s="998" t="s">
        <v>364</v>
      </c>
      <c r="Q1965" s="996">
        <v>1</v>
      </c>
      <c r="R1965" s="996">
        <v>1</v>
      </c>
      <c r="S1965" s="996">
        <v>0</v>
      </c>
      <c r="T1965" s="996">
        <v>0</v>
      </c>
    </row>
    <row r="1966" spans="1:20" outlineLevel="5">
      <c r="A1966" s="936" t="s">
        <v>2026</v>
      </c>
      <c r="B1966" s="936" t="s">
        <v>734</v>
      </c>
      <c r="C1966" s="936">
        <v>2</v>
      </c>
      <c r="D1966" s="937">
        <v>46106</v>
      </c>
      <c r="E1966" s="937">
        <v>46107</v>
      </c>
      <c r="F1966" s="937">
        <v>46106</v>
      </c>
      <c r="G1966" s="937">
        <v>46107</v>
      </c>
      <c r="H1966" s="937">
        <v>2546.64</v>
      </c>
      <c r="I1966" s="936">
        <v>2546.64</v>
      </c>
      <c r="J1966" s="936">
        <v>2546.64</v>
      </c>
      <c r="K1966" s="939">
        <v>1</v>
      </c>
      <c r="L1966" s="939">
        <v>1</v>
      </c>
      <c r="M1966" s="936">
        <v>0</v>
      </c>
      <c r="N1966" s="936">
        <v>0</v>
      </c>
      <c r="O1966" s="936">
        <v>0</v>
      </c>
      <c r="P1966" s="936" t="s">
        <v>364</v>
      </c>
      <c r="Q1966" s="936">
        <v>1</v>
      </c>
      <c r="R1966" s="936">
        <v>1</v>
      </c>
      <c r="S1966" s="936">
        <v>0</v>
      </c>
      <c r="T1966" s="936">
        <v>0</v>
      </c>
    </row>
    <row r="1967" spans="1:20" outlineLevel="4">
      <c r="A1967" s="981" t="s">
        <v>640</v>
      </c>
      <c r="B1967" s="981"/>
      <c r="C1967" s="981">
        <v>2</v>
      </c>
      <c r="D1967" s="982">
        <v>46106</v>
      </c>
      <c r="E1967" s="982">
        <v>46107</v>
      </c>
      <c r="F1967" s="982">
        <v>46106</v>
      </c>
      <c r="G1967" s="982">
        <v>46107</v>
      </c>
      <c r="H1967" s="983">
        <v>3328.23</v>
      </c>
      <c r="I1967" s="983">
        <v>3328.23</v>
      </c>
      <c r="J1967" s="983">
        <v>3328.23</v>
      </c>
      <c r="K1967" s="984">
        <v>1</v>
      </c>
      <c r="L1967" s="984">
        <v>1</v>
      </c>
      <c r="M1967" s="983">
        <v>0</v>
      </c>
      <c r="N1967" s="981">
        <v>0</v>
      </c>
      <c r="O1967" s="981">
        <v>0</v>
      </c>
      <c r="P1967" s="983"/>
      <c r="Q1967" s="981">
        <v>2</v>
      </c>
      <c r="R1967" s="981">
        <v>2</v>
      </c>
      <c r="S1967" s="981">
        <v>0</v>
      </c>
      <c r="T1967" s="981">
        <v>0</v>
      </c>
    </row>
    <row r="1968" spans="1:20" outlineLevel="5">
      <c r="A1968" s="1006" t="s">
        <v>2027</v>
      </c>
      <c r="B1968" s="1006" t="s">
        <v>736</v>
      </c>
      <c r="C1968" s="1006">
        <v>2</v>
      </c>
      <c r="D1968" s="1007">
        <v>46106</v>
      </c>
      <c r="E1968" s="1007">
        <v>46107</v>
      </c>
      <c r="F1968" s="1007">
        <v>46106</v>
      </c>
      <c r="G1968" s="1007">
        <v>46107</v>
      </c>
      <c r="H1968" s="1008">
        <v>413.28</v>
      </c>
      <c r="I1968" s="1008">
        <v>413.28</v>
      </c>
      <c r="J1968" s="1008">
        <v>413.28</v>
      </c>
      <c r="K1968" s="1009">
        <v>1</v>
      </c>
      <c r="L1968" s="1009">
        <v>1</v>
      </c>
      <c r="M1968" s="1006">
        <v>0</v>
      </c>
      <c r="N1968" s="1006">
        <v>0</v>
      </c>
      <c r="O1968" s="1006">
        <v>0</v>
      </c>
      <c r="P1968" s="1006" t="s">
        <v>364</v>
      </c>
      <c r="Q1968" s="1006">
        <v>1</v>
      </c>
      <c r="R1968" s="1006">
        <v>1</v>
      </c>
      <c r="S1968" s="1006">
        <v>0</v>
      </c>
      <c r="T1968" s="1006">
        <v>0</v>
      </c>
    </row>
    <row r="1969" spans="1:20" outlineLevel="5">
      <c r="A1969" s="936" t="s">
        <v>2028</v>
      </c>
      <c r="B1969" s="936" t="s">
        <v>738</v>
      </c>
      <c r="C1969" s="936">
        <v>2</v>
      </c>
      <c r="D1969" s="937">
        <v>46106</v>
      </c>
      <c r="E1969" s="937">
        <v>46107</v>
      </c>
      <c r="F1969" s="937">
        <v>46106</v>
      </c>
      <c r="G1969" s="937">
        <v>46107</v>
      </c>
      <c r="H1969" s="937">
        <v>2914.95</v>
      </c>
      <c r="I1969" s="936">
        <v>2914.95</v>
      </c>
      <c r="J1969" s="936">
        <v>2914.95</v>
      </c>
      <c r="K1969" s="939">
        <v>1</v>
      </c>
      <c r="L1969" s="939">
        <v>1</v>
      </c>
      <c r="M1969" s="936">
        <v>0</v>
      </c>
      <c r="N1969" s="936">
        <v>0</v>
      </c>
      <c r="O1969" s="936">
        <v>0</v>
      </c>
      <c r="P1969" s="936" t="s">
        <v>364</v>
      </c>
      <c r="Q1969" s="936">
        <v>1</v>
      </c>
      <c r="R1969" s="936">
        <v>1</v>
      </c>
      <c r="S1969" s="936">
        <v>0</v>
      </c>
      <c r="T1969" s="936">
        <v>0</v>
      </c>
    </row>
    <row r="1970" spans="1:20" outlineLevel="4">
      <c r="A1970" s="981" t="s">
        <v>645</v>
      </c>
      <c r="B1970" s="981"/>
      <c r="C1970" s="981">
        <v>2</v>
      </c>
      <c r="D1970" s="982">
        <v>46106</v>
      </c>
      <c r="E1970" s="982">
        <v>46107</v>
      </c>
      <c r="F1970" s="982">
        <v>46106</v>
      </c>
      <c r="G1970" s="982">
        <v>46107</v>
      </c>
      <c r="H1970" s="982">
        <v>407.52</v>
      </c>
      <c r="I1970" s="981">
        <v>407.52</v>
      </c>
      <c r="J1970" s="981">
        <v>407.52</v>
      </c>
      <c r="K1970" s="984">
        <v>1</v>
      </c>
      <c r="L1970" s="984">
        <v>1</v>
      </c>
      <c r="M1970" s="981">
        <v>0</v>
      </c>
      <c r="N1970" s="981">
        <v>0</v>
      </c>
      <c r="O1970" s="981">
        <v>0</v>
      </c>
      <c r="P1970" s="981"/>
      <c r="Q1970" s="981">
        <v>1</v>
      </c>
      <c r="R1970" s="981">
        <v>1</v>
      </c>
      <c r="S1970" s="981">
        <v>0</v>
      </c>
      <c r="T1970" s="981">
        <v>0</v>
      </c>
    </row>
    <row r="1971" spans="1:20" outlineLevel="5">
      <c r="A1971" s="936" t="s">
        <v>2029</v>
      </c>
      <c r="B1971" s="936" t="s">
        <v>740</v>
      </c>
      <c r="C1971" s="936">
        <v>2</v>
      </c>
      <c r="D1971" s="937">
        <v>46106</v>
      </c>
      <c r="E1971" s="937">
        <v>46107</v>
      </c>
      <c r="F1971" s="937">
        <v>46106</v>
      </c>
      <c r="G1971" s="937">
        <v>46107</v>
      </c>
      <c r="H1971" s="937">
        <v>407.52</v>
      </c>
      <c r="I1971" s="936">
        <v>407.52</v>
      </c>
      <c r="J1971" s="936">
        <v>407.52</v>
      </c>
      <c r="K1971" s="939">
        <v>1</v>
      </c>
      <c r="L1971" s="939">
        <v>1</v>
      </c>
      <c r="M1971" s="936">
        <v>0</v>
      </c>
      <c r="N1971" s="936">
        <v>0</v>
      </c>
      <c r="O1971" s="936">
        <v>0</v>
      </c>
      <c r="P1971" s="936" t="s">
        <v>364</v>
      </c>
      <c r="Q1971" s="936">
        <v>1</v>
      </c>
      <c r="R1971" s="936">
        <v>1</v>
      </c>
      <c r="S1971" s="936">
        <v>0</v>
      </c>
      <c r="T1971" s="936">
        <v>0</v>
      </c>
    </row>
    <row r="1972" spans="1:20" outlineLevel="4">
      <c r="A1972" s="981" t="s">
        <v>741</v>
      </c>
      <c r="B1972" s="981"/>
      <c r="C1972" s="981">
        <v>2</v>
      </c>
      <c r="D1972" s="982">
        <v>46106</v>
      </c>
      <c r="E1972" s="982">
        <v>46107</v>
      </c>
      <c r="F1972" s="982">
        <v>46106</v>
      </c>
      <c r="G1972" s="982">
        <v>46107</v>
      </c>
      <c r="H1972" s="983">
        <v>22.71</v>
      </c>
      <c r="I1972" s="983">
        <v>22.71</v>
      </c>
      <c r="J1972" s="983">
        <v>22.71</v>
      </c>
      <c r="K1972" s="985">
        <v>1</v>
      </c>
      <c r="L1972" s="985">
        <v>1</v>
      </c>
      <c r="M1972" s="983">
        <v>0</v>
      </c>
      <c r="N1972" s="981">
        <v>0</v>
      </c>
      <c r="O1972" s="981">
        <v>0</v>
      </c>
      <c r="P1972" s="983"/>
      <c r="Q1972" s="981">
        <v>1</v>
      </c>
      <c r="R1972" s="981">
        <v>1</v>
      </c>
      <c r="S1972" s="981">
        <v>0</v>
      </c>
      <c r="T1972" s="981">
        <v>0</v>
      </c>
    </row>
    <row r="1973" spans="1:20" outlineLevel="5">
      <c r="A1973" s="936" t="s">
        <v>2030</v>
      </c>
      <c r="B1973" s="936" t="s">
        <v>743</v>
      </c>
      <c r="C1973" s="936">
        <v>2</v>
      </c>
      <c r="D1973" s="937">
        <v>46106</v>
      </c>
      <c r="E1973" s="937">
        <v>46107</v>
      </c>
      <c r="F1973" s="937">
        <v>46106</v>
      </c>
      <c r="G1973" s="937">
        <v>46107</v>
      </c>
      <c r="H1973" s="938">
        <v>22.71</v>
      </c>
      <c r="I1973" s="938">
        <v>22.71</v>
      </c>
      <c r="J1973" s="938">
        <v>22.71</v>
      </c>
      <c r="K1973" s="940">
        <v>1</v>
      </c>
      <c r="L1973" s="940">
        <v>1</v>
      </c>
      <c r="M1973" s="938">
        <v>0</v>
      </c>
      <c r="N1973" s="936">
        <v>0</v>
      </c>
      <c r="O1973" s="936">
        <v>0</v>
      </c>
      <c r="P1973" s="938" t="s">
        <v>364</v>
      </c>
      <c r="Q1973" s="936">
        <v>1</v>
      </c>
      <c r="R1973" s="936">
        <v>1</v>
      </c>
      <c r="S1973" s="936">
        <v>0</v>
      </c>
      <c r="T1973" s="936">
        <v>0</v>
      </c>
    </row>
    <row r="1974" spans="1:20" outlineLevel="1">
      <c r="A1974" s="950" t="s">
        <v>807</v>
      </c>
      <c r="B1974" s="950"/>
      <c r="C1974" s="950">
        <v>149</v>
      </c>
      <c r="D1974" s="951">
        <v>46079</v>
      </c>
      <c r="E1974" s="951">
        <v>46261</v>
      </c>
      <c r="F1974" s="951">
        <v>46079</v>
      </c>
      <c r="G1974" s="951"/>
      <c r="H1974" s="952">
        <v>3066606.27</v>
      </c>
      <c r="I1974" s="952">
        <v>2285139.7200000002</v>
      </c>
      <c r="J1974" s="952">
        <v>3066606.27</v>
      </c>
      <c r="K1974" s="953">
        <v>1</v>
      </c>
      <c r="L1974" s="953">
        <v>0.74519999999999997</v>
      </c>
      <c r="M1974" s="950">
        <v>0</v>
      </c>
      <c r="N1974" s="950">
        <v>0</v>
      </c>
      <c r="O1974" s="950">
        <v>0</v>
      </c>
      <c r="P1974" s="950"/>
      <c r="Q1974" s="950">
        <v>213</v>
      </c>
      <c r="R1974" s="950">
        <v>184</v>
      </c>
      <c r="S1974" s="950">
        <v>29</v>
      </c>
      <c r="T1974" s="950">
        <v>0</v>
      </c>
    </row>
    <row r="1975" spans="1:20" outlineLevel="2">
      <c r="A1975" s="959" t="s">
        <v>808</v>
      </c>
      <c r="B1975" s="959"/>
      <c r="C1975" s="959">
        <v>142</v>
      </c>
      <c r="D1975" s="960">
        <v>46088</v>
      </c>
      <c r="E1975" s="960">
        <v>46261</v>
      </c>
      <c r="F1975" s="960">
        <v>46088</v>
      </c>
      <c r="G1975" s="960"/>
      <c r="H1975" s="961">
        <v>2561939.8199999998</v>
      </c>
      <c r="I1975" s="961">
        <v>1784927.49</v>
      </c>
      <c r="J1975" s="961">
        <v>2561939.8199999998</v>
      </c>
      <c r="K1975" s="963">
        <v>1</v>
      </c>
      <c r="L1975" s="963">
        <v>0.69669999999999999</v>
      </c>
      <c r="M1975" s="959">
        <v>0</v>
      </c>
      <c r="N1975" s="959">
        <v>0</v>
      </c>
      <c r="O1975" s="959">
        <v>0</v>
      </c>
      <c r="P1975" s="959"/>
      <c r="Q1975" s="959">
        <v>121</v>
      </c>
      <c r="R1975" s="959">
        <v>102</v>
      </c>
      <c r="S1975" s="959">
        <v>19</v>
      </c>
      <c r="T1975" s="959">
        <v>0</v>
      </c>
    </row>
    <row r="1976" spans="1:20" outlineLevel="3">
      <c r="A1976" s="967" t="s">
        <v>809</v>
      </c>
      <c r="B1976" s="967"/>
      <c r="C1976" s="967">
        <v>106</v>
      </c>
      <c r="D1976" s="968">
        <v>46088</v>
      </c>
      <c r="E1976" s="968">
        <v>46219</v>
      </c>
      <c r="F1976" s="968">
        <v>46088</v>
      </c>
      <c r="G1976" s="968">
        <v>46275</v>
      </c>
      <c r="H1976" s="968">
        <v>0</v>
      </c>
      <c r="I1976" s="967">
        <v>0</v>
      </c>
      <c r="J1976" s="967">
        <v>0</v>
      </c>
      <c r="K1976" s="971">
        <v>0</v>
      </c>
      <c r="L1976" s="971">
        <v>0</v>
      </c>
      <c r="M1976" s="967">
        <v>0</v>
      </c>
      <c r="N1976" s="967">
        <v>0</v>
      </c>
      <c r="O1976" s="967">
        <v>0</v>
      </c>
      <c r="P1976" s="967"/>
      <c r="Q1976" s="967">
        <v>31</v>
      </c>
      <c r="R1976" s="967">
        <v>31</v>
      </c>
      <c r="S1976" s="967">
        <v>0</v>
      </c>
      <c r="T1976" s="967">
        <v>0</v>
      </c>
    </row>
    <row r="1977" spans="1:20" outlineLevel="4">
      <c r="A1977" s="981" t="s">
        <v>609</v>
      </c>
      <c r="B1977" s="981"/>
      <c r="C1977" s="981">
        <v>49</v>
      </c>
      <c r="D1977" s="982">
        <v>46088</v>
      </c>
      <c r="E1977" s="982">
        <v>46149</v>
      </c>
      <c r="F1977" s="982">
        <v>46088</v>
      </c>
      <c r="G1977" s="982">
        <v>46148</v>
      </c>
      <c r="H1977" s="982">
        <v>0</v>
      </c>
      <c r="I1977" s="981">
        <v>0</v>
      </c>
      <c r="J1977" s="981">
        <v>0</v>
      </c>
      <c r="K1977" s="984">
        <v>0</v>
      </c>
      <c r="L1977" s="984">
        <v>0</v>
      </c>
      <c r="M1977" s="981">
        <v>0</v>
      </c>
      <c r="N1977" s="981">
        <v>0</v>
      </c>
      <c r="O1977" s="981">
        <v>0</v>
      </c>
      <c r="P1977" s="981"/>
      <c r="Q1977" s="981">
        <v>3</v>
      </c>
      <c r="R1977" s="981">
        <v>3</v>
      </c>
      <c r="S1977" s="981">
        <v>0</v>
      </c>
      <c r="T1977" s="981">
        <v>0</v>
      </c>
    </row>
    <row r="1978" spans="1:20" outlineLevel="5">
      <c r="A1978" s="936" t="s">
        <v>2032</v>
      </c>
      <c r="B1978" s="936" t="s">
        <v>613</v>
      </c>
      <c r="C1978" s="936">
        <v>49</v>
      </c>
      <c r="D1978" s="937">
        <v>46088</v>
      </c>
      <c r="E1978" s="937">
        <v>46149</v>
      </c>
      <c r="F1978" s="937">
        <v>46088</v>
      </c>
      <c r="G1978" s="937">
        <v>46148</v>
      </c>
      <c r="H1978" s="937">
        <v>0</v>
      </c>
      <c r="I1978" s="936">
        <v>0</v>
      </c>
      <c r="J1978" s="936">
        <v>0</v>
      </c>
      <c r="K1978" s="939">
        <v>1</v>
      </c>
      <c r="L1978" s="939">
        <v>1</v>
      </c>
      <c r="M1978" s="936">
        <v>0</v>
      </c>
      <c r="N1978" s="936">
        <v>0</v>
      </c>
      <c r="O1978" s="936">
        <v>0</v>
      </c>
      <c r="P1978" s="936" t="s">
        <v>364</v>
      </c>
      <c r="Q1978" s="936">
        <v>1</v>
      </c>
      <c r="R1978" s="936">
        <v>1</v>
      </c>
      <c r="S1978" s="936">
        <v>0</v>
      </c>
      <c r="T1978" s="936">
        <v>0</v>
      </c>
    </row>
    <row r="1979" spans="1:20" outlineLevel="5">
      <c r="A1979" s="996" t="s">
        <v>2033</v>
      </c>
      <c r="B1979" s="996" t="s">
        <v>615</v>
      </c>
      <c r="C1979" s="996">
        <v>36</v>
      </c>
      <c r="D1979" s="997">
        <v>46107</v>
      </c>
      <c r="E1979" s="997">
        <v>46149</v>
      </c>
      <c r="F1979" s="997">
        <v>46107</v>
      </c>
      <c r="G1979" s="997">
        <v>46148</v>
      </c>
      <c r="H1979" s="997">
        <v>0</v>
      </c>
      <c r="I1979" s="996">
        <v>0</v>
      </c>
      <c r="J1979" s="997">
        <v>0</v>
      </c>
      <c r="K1979" s="999">
        <v>1</v>
      </c>
      <c r="L1979" s="999">
        <v>1</v>
      </c>
      <c r="M1979" s="996">
        <v>0</v>
      </c>
      <c r="N1979" s="996">
        <v>0</v>
      </c>
      <c r="O1979" s="996">
        <v>0</v>
      </c>
      <c r="P1979" s="996" t="s">
        <v>364</v>
      </c>
      <c r="Q1979" s="996">
        <v>1</v>
      </c>
      <c r="R1979" s="996">
        <v>1</v>
      </c>
      <c r="S1979" s="996">
        <v>0</v>
      </c>
      <c r="T1979" s="996">
        <v>0</v>
      </c>
    </row>
    <row r="1980" spans="1:20" outlineLevel="5">
      <c r="A1980" s="936" t="s">
        <v>2031</v>
      </c>
      <c r="B1980" s="936" t="s">
        <v>611</v>
      </c>
      <c r="C1980" s="936">
        <v>34</v>
      </c>
      <c r="D1980" s="937">
        <v>46110</v>
      </c>
      <c r="E1980" s="937">
        <v>46149</v>
      </c>
      <c r="F1980" s="937">
        <v>46110</v>
      </c>
      <c r="G1980" s="937">
        <v>46148</v>
      </c>
      <c r="H1980" s="937">
        <v>0</v>
      </c>
      <c r="I1980" s="936">
        <v>0</v>
      </c>
      <c r="J1980" s="936">
        <v>0</v>
      </c>
      <c r="K1980" s="939">
        <v>1</v>
      </c>
      <c r="L1980" s="939">
        <v>1</v>
      </c>
      <c r="M1980" s="936">
        <v>0</v>
      </c>
      <c r="N1980" s="936">
        <v>0</v>
      </c>
      <c r="O1980" s="936">
        <v>0</v>
      </c>
      <c r="P1980" s="936" t="s">
        <v>364</v>
      </c>
      <c r="Q1980" s="936">
        <v>1</v>
      </c>
      <c r="R1980" s="936">
        <v>1</v>
      </c>
      <c r="S1980" s="936">
        <v>0</v>
      </c>
      <c r="T1980" s="936">
        <v>0</v>
      </c>
    </row>
    <row r="1981" spans="1:20" outlineLevel="4">
      <c r="A1981" s="981" t="s">
        <v>616</v>
      </c>
      <c r="B1981" s="981"/>
      <c r="C1981" s="981">
        <v>93</v>
      </c>
      <c r="D1981" s="982">
        <v>46107</v>
      </c>
      <c r="E1981" s="982">
        <v>46219</v>
      </c>
      <c r="F1981" s="982">
        <v>46107</v>
      </c>
      <c r="G1981" s="982">
        <v>46275</v>
      </c>
      <c r="H1981" s="982">
        <v>0</v>
      </c>
      <c r="I1981" s="981">
        <v>0</v>
      </c>
      <c r="J1981" s="981">
        <v>0</v>
      </c>
      <c r="K1981" s="984">
        <v>0</v>
      </c>
      <c r="L1981" s="984">
        <v>0</v>
      </c>
      <c r="M1981" s="981">
        <v>0</v>
      </c>
      <c r="N1981" s="981">
        <v>0</v>
      </c>
      <c r="O1981" s="981">
        <v>0</v>
      </c>
      <c r="P1981" s="981"/>
      <c r="Q1981" s="981">
        <v>5</v>
      </c>
      <c r="R1981" s="981">
        <v>5</v>
      </c>
      <c r="S1981" s="981">
        <v>0</v>
      </c>
      <c r="T1981" s="981">
        <v>0</v>
      </c>
    </row>
    <row r="1982" spans="1:20" outlineLevel="5">
      <c r="A1982" s="936" t="s">
        <v>2037</v>
      </c>
      <c r="B1982" s="936" t="s">
        <v>624</v>
      </c>
      <c r="C1982" s="936">
        <v>36</v>
      </c>
      <c r="D1982" s="937">
        <v>46107</v>
      </c>
      <c r="E1982" s="937">
        <v>46149</v>
      </c>
      <c r="F1982" s="937">
        <v>46107</v>
      </c>
      <c r="G1982" s="937">
        <v>46148</v>
      </c>
      <c r="H1982" s="937">
        <v>0</v>
      </c>
      <c r="I1982" s="936">
        <v>0</v>
      </c>
      <c r="J1982" s="936">
        <v>0</v>
      </c>
      <c r="K1982" s="939">
        <v>1</v>
      </c>
      <c r="L1982" s="939">
        <v>1</v>
      </c>
      <c r="M1982" s="936">
        <v>0</v>
      </c>
      <c r="N1982" s="936">
        <v>0</v>
      </c>
      <c r="O1982" s="936">
        <v>0</v>
      </c>
      <c r="P1982" s="936" t="s">
        <v>364</v>
      </c>
      <c r="Q1982" s="936">
        <v>1</v>
      </c>
      <c r="R1982" s="936">
        <v>1</v>
      </c>
      <c r="S1982" s="936">
        <v>0</v>
      </c>
      <c r="T1982" s="936">
        <v>0</v>
      </c>
    </row>
    <row r="1983" spans="1:20" outlineLevel="5">
      <c r="A1983" s="936" t="s">
        <v>2034</v>
      </c>
      <c r="B1983" s="936" t="s">
        <v>618</v>
      </c>
      <c r="C1983" s="936">
        <v>35</v>
      </c>
      <c r="D1983" s="937">
        <v>46109</v>
      </c>
      <c r="E1983" s="937">
        <v>46149</v>
      </c>
      <c r="F1983" s="937">
        <v>46109</v>
      </c>
      <c r="G1983" s="937">
        <v>46148</v>
      </c>
      <c r="H1983" s="937">
        <v>0</v>
      </c>
      <c r="I1983" s="936">
        <v>0</v>
      </c>
      <c r="J1983" s="936">
        <v>0</v>
      </c>
      <c r="K1983" s="939">
        <v>1</v>
      </c>
      <c r="L1983" s="939">
        <v>1</v>
      </c>
      <c r="M1983" s="936">
        <v>0</v>
      </c>
      <c r="N1983" s="936">
        <v>0</v>
      </c>
      <c r="O1983" s="936">
        <v>0</v>
      </c>
      <c r="P1983" s="936" t="s">
        <v>364</v>
      </c>
      <c r="Q1983" s="936">
        <v>1</v>
      </c>
      <c r="R1983" s="936">
        <v>1</v>
      </c>
      <c r="S1983" s="936">
        <v>0</v>
      </c>
      <c r="T1983" s="936">
        <v>0</v>
      </c>
    </row>
    <row r="1984" spans="1:20" outlineLevel="5">
      <c r="A1984" s="936" t="s">
        <v>2035</v>
      </c>
      <c r="B1984" s="936" t="s">
        <v>620</v>
      </c>
      <c r="C1984" s="936">
        <v>35</v>
      </c>
      <c r="D1984" s="937">
        <v>46109</v>
      </c>
      <c r="E1984" s="937">
        <v>46149</v>
      </c>
      <c r="F1984" s="937">
        <v>46109</v>
      </c>
      <c r="G1984" s="937">
        <v>46148</v>
      </c>
      <c r="H1984" s="937">
        <v>0</v>
      </c>
      <c r="I1984" s="936">
        <v>0</v>
      </c>
      <c r="J1984" s="937">
        <v>0</v>
      </c>
      <c r="K1984" s="939">
        <v>1</v>
      </c>
      <c r="L1984" s="939">
        <v>1</v>
      </c>
      <c r="M1984" s="936">
        <v>0</v>
      </c>
      <c r="N1984" s="936">
        <v>0</v>
      </c>
      <c r="O1984" s="936">
        <v>0</v>
      </c>
      <c r="P1984" s="936" t="s">
        <v>364</v>
      </c>
      <c r="Q1984" s="936">
        <v>1</v>
      </c>
      <c r="R1984" s="936">
        <v>1</v>
      </c>
      <c r="S1984" s="936">
        <v>0</v>
      </c>
      <c r="T1984" s="936">
        <v>0</v>
      </c>
    </row>
    <row r="1985" spans="1:20" outlineLevel="5">
      <c r="A1985" s="996" t="s">
        <v>2036</v>
      </c>
      <c r="B1985" s="996" t="s">
        <v>622</v>
      </c>
      <c r="C1985" s="996">
        <v>35</v>
      </c>
      <c r="D1985" s="997">
        <v>46109</v>
      </c>
      <c r="E1985" s="997">
        <v>46149</v>
      </c>
      <c r="F1985" s="997">
        <v>46109</v>
      </c>
      <c r="G1985" s="997">
        <v>46148</v>
      </c>
      <c r="H1985" s="997">
        <v>0</v>
      </c>
      <c r="I1985" s="996">
        <v>0</v>
      </c>
      <c r="J1985" s="996">
        <v>0</v>
      </c>
      <c r="K1985" s="999">
        <v>1</v>
      </c>
      <c r="L1985" s="999">
        <v>1</v>
      </c>
      <c r="M1985" s="996">
        <v>0</v>
      </c>
      <c r="N1985" s="996">
        <v>0</v>
      </c>
      <c r="O1985" s="996">
        <v>0</v>
      </c>
      <c r="P1985" s="996" t="s">
        <v>364</v>
      </c>
      <c r="Q1985" s="996">
        <v>1</v>
      </c>
      <c r="R1985" s="996">
        <v>1</v>
      </c>
      <c r="S1985" s="996">
        <v>0</v>
      </c>
      <c r="T1985" s="996">
        <v>0</v>
      </c>
    </row>
    <row r="1986" spans="1:20" outlineLevel="5">
      <c r="A1986" s="936" t="s">
        <v>2038</v>
      </c>
      <c r="B1986" s="936" t="s">
        <v>626</v>
      </c>
      <c r="C1986" s="936">
        <v>5</v>
      </c>
      <c r="D1986" s="937">
        <v>46215</v>
      </c>
      <c r="E1986" s="937">
        <v>46219</v>
      </c>
      <c r="F1986" s="937">
        <v>46240</v>
      </c>
      <c r="G1986" s="937">
        <v>46275</v>
      </c>
      <c r="H1986" s="937">
        <v>0</v>
      </c>
      <c r="I1986" s="936">
        <v>0</v>
      </c>
      <c r="J1986" s="936">
        <v>0</v>
      </c>
      <c r="K1986" s="939">
        <v>1</v>
      </c>
      <c r="L1986" s="939">
        <v>1</v>
      </c>
      <c r="M1986" s="936">
        <v>0</v>
      </c>
      <c r="N1986" s="936">
        <v>0</v>
      </c>
      <c r="O1986" s="936">
        <v>0</v>
      </c>
      <c r="P1986" s="936" t="s">
        <v>364</v>
      </c>
      <c r="Q1986" s="936">
        <v>1</v>
      </c>
      <c r="R1986" s="936">
        <v>1</v>
      </c>
      <c r="S1986" s="936">
        <v>0</v>
      </c>
      <c r="T1986" s="936">
        <v>0</v>
      </c>
    </row>
    <row r="1987" spans="1:20" outlineLevel="4">
      <c r="A1987" s="981" t="s">
        <v>627</v>
      </c>
      <c r="B1987" s="981"/>
      <c r="C1987" s="981">
        <v>39</v>
      </c>
      <c r="D1987" s="982">
        <v>46099</v>
      </c>
      <c r="E1987" s="982">
        <v>46149</v>
      </c>
      <c r="F1987" s="982">
        <v>46099</v>
      </c>
      <c r="G1987" s="982">
        <v>46148</v>
      </c>
      <c r="H1987" s="982">
        <v>0</v>
      </c>
      <c r="I1987" s="981">
        <v>0</v>
      </c>
      <c r="J1987" s="981">
        <v>0</v>
      </c>
      <c r="K1987" s="984">
        <v>0</v>
      </c>
      <c r="L1987" s="984">
        <v>0</v>
      </c>
      <c r="M1987" s="981">
        <v>0</v>
      </c>
      <c r="N1987" s="981">
        <v>0</v>
      </c>
      <c r="O1987" s="981">
        <v>0</v>
      </c>
      <c r="P1987" s="981"/>
      <c r="Q1987" s="981">
        <v>1</v>
      </c>
      <c r="R1987" s="981">
        <v>1</v>
      </c>
      <c r="S1987" s="981">
        <v>0</v>
      </c>
      <c r="T1987" s="981">
        <v>0</v>
      </c>
    </row>
    <row r="1988" spans="1:20" outlineLevel="5">
      <c r="A1988" s="936" t="s">
        <v>2039</v>
      </c>
      <c r="B1988" s="936" t="s">
        <v>629</v>
      </c>
      <c r="C1988" s="936">
        <v>39</v>
      </c>
      <c r="D1988" s="937">
        <v>46099</v>
      </c>
      <c r="E1988" s="937">
        <v>46149</v>
      </c>
      <c r="F1988" s="937">
        <v>46099</v>
      </c>
      <c r="G1988" s="937">
        <v>46148</v>
      </c>
      <c r="H1988" s="937">
        <v>0</v>
      </c>
      <c r="I1988" s="936">
        <v>0</v>
      </c>
      <c r="J1988" s="936">
        <v>0</v>
      </c>
      <c r="K1988" s="939">
        <v>1</v>
      </c>
      <c r="L1988" s="939">
        <v>1</v>
      </c>
      <c r="M1988" s="936">
        <v>0</v>
      </c>
      <c r="N1988" s="936">
        <v>0</v>
      </c>
      <c r="O1988" s="936">
        <v>0</v>
      </c>
      <c r="P1988" s="936" t="s">
        <v>364</v>
      </c>
      <c r="Q1988" s="936">
        <v>1</v>
      </c>
      <c r="R1988" s="936">
        <v>1</v>
      </c>
      <c r="S1988" s="936">
        <v>0</v>
      </c>
      <c r="T1988" s="936">
        <v>0</v>
      </c>
    </row>
    <row r="1989" spans="1:20" outlineLevel="4">
      <c r="A1989" s="981" t="s">
        <v>630</v>
      </c>
      <c r="B1989" s="981"/>
      <c r="C1989" s="981">
        <v>38</v>
      </c>
      <c r="D1989" s="982">
        <v>46105</v>
      </c>
      <c r="E1989" s="982">
        <v>46149</v>
      </c>
      <c r="F1989" s="982">
        <v>46105</v>
      </c>
      <c r="G1989" s="982">
        <v>46148</v>
      </c>
      <c r="H1989" s="982">
        <v>0</v>
      </c>
      <c r="I1989" s="981">
        <v>0</v>
      </c>
      <c r="J1989" s="981">
        <v>0</v>
      </c>
      <c r="K1989" s="984">
        <v>0</v>
      </c>
      <c r="L1989" s="984">
        <v>0</v>
      </c>
      <c r="M1989" s="981">
        <v>0</v>
      </c>
      <c r="N1989" s="981">
        <v>0</v>
      </c>
      <c r="O1989" s="981">
        <v>0</v>
      </c>
      <c r="P1989" s="981"/>
      <c r="Q1989" s="981">
        <v>2</v>
      </c>
      <c r="R1989" s="981">
        <v>2</v>
      </c>
      <c r="S1989" s="981">
        <v>0</v>
      </c>
      <c r="T1989" s="981">
        <v>0</v>
      </c>
    </row>
    <row r="1990" spans="1:20" outlineLevel="5">
      <c r="A1990" s="1006" t="s">
        <v>2040</v>
      </c>
      <c r="B1990" s="1006" t="s">
        <v>632</v>
      </c>
      <c r="C1990" s="1006">
        <v>38</v>
      </c>
      <c r="D1990" s="1007">
        <v>46105</v>
      </c>
      <c r="E1990" s="1007">
        <v>46149</v>
      </c>
      <c r="F1990" s="1007">
        <v>46105</v>
      </c>
      <c r="G1990" s="1007">
        <v>46148</v>
      </c>
      <c r="H1990" s="1007">
        <v>0</v>
      </c>
      <c r="I1990" s="1006">
        <v>0</v>
      </c>
      <c r="J1990" s="1006">
        <v>0</v>
      </c>
      <c r="K1990" s="1009">
        <v>1</v>
      </c>
      <c r="L1990" s="1009">
        <v>1</v>
      </c>
      <c r="M1990" s="1006">
        <v>0</v>
      </c>
      <c r="N1990" s="1006">
        <v>0</v>
      </c>
      <c r="O1990" s="1006">
        <v>0</v>
      </c>
      <c r="P1990" s="1006" t="s">
        <v>364</v>
      </c>
      <c r="Q1990" s="1006">
        <v>1</v>
      </c>
      <c r="R1990" s="1006">
        <v>1</v>
      </c>
      <c r="S1990" s="1006">
        <v>0</v>
      </c>
      <c r="T1990" s="1006">
        <v>0</v>
      </c>
    </row>
    <row r="1991" spans="1:20" outlineLevel="5">
      <c r="A1991" s="936" t="s">
        <v>2041</v>
      </c>
      <c r="B1991" s="936" t="s">
        <v>634</v>
      </c>
      <c r="C1991" s="936">
        <v>38</v>
      </c>
      <c r="D1991" s="937">
        <v>46105</v>
      </c>
      <c r="E1991" s="937">
        <v>46149</v>
      </c>
      <c r="F1991" s="937">
        <v>46105</v>
      </c>
      <c r="G1991" s="937">
        <v>46148</v>
      </c>
      <c r="H1991" s="937">
        <v>0</v>
      </c>
      <c r="I1991" s="936">
        <v>0</v>
      </c>
      <c r="J1991" s="936">
        <v>0</v>
      </c>
      <c r="K1991" s="939">
        <v>1</v>
      </c>
      <c r="L1991" s="939">
        <v>1</v>
      </c>
      <c r="M1991" s="936">
        <v>0</v>
      </c>
      <c r="N1991" s="936">
        <v>0</v>
      </c>
      <c r="O1991" s="936">
        <v>0</v>
      </c>
      <c r="P1991" s="936" t="s">
        <v>364</v>
      </c>
      <c r="Q1991" s="936">
        <v>1</v>
      </c>
      <c r="R1991" s="936">
        <v>1</v>
      </c>
      <c r="S1991" s="936">
        <v>0</v>
      </c>
      <c r="T1991" s="936">
        <v>0</v>
      </c>
    </row>
    <row r="1992" spans="1:20" outlineLevel="4">
      <c r="A1992" s="981" t="s">
        <v>635</v>
      </c>
      <c r="B1992" s="981"/>
      <c r="C1992" s="981">
        <v>35</v>
      </c>
      <c r="D1992" s="982">
        <v>46109</v>
      </c>
      <c r="E1992" s="982">
        <v>46149</v>
      </c>
      <c r="F1992" s="982">
        <v>46109</v>
      </c>
      <c r="G1992" s="982">
        <v>46148</v>
      </c>
      <c r="H1992" s="982">
        <v>0</v>
      </c>
      <c r="I1992" s="981">
        <v>0</v>
      </c>
      <c r="J1992" s="981">
        <v>0</v>
      </c>
      <c r="K1992" s="984">
        <v>0</v>
      </c>
      <c r="L1992" s="984">
        <v>0</v>
      </c>
      <c r="M1992" s="981">
        <v>0</v>
      </c>
      <c r="N1992" s="981">
        <v>0</v>
      </c>
      <c r="O1992" s="981">
        <v>0</v>
      </c>
      <c r="P1992" s="981"/>
      <c r="Q1992" s="981">
        <v>2</v>
      </c>
      <c r="R1992" s="981">
        <v>2</v>
      </c>
      <c r="S1992" s="981">
        <v>0</v>
      </c>
      <c r="T1992" s="981">
        <v>0</v>
      </c>
    </row>
    <row r="1993" spans="1:20" outlineLevel="5">
      <c r="A1993" s="1006" t="s">
        <v>2042</v>
      </c>
      <c r="B1993" s="1006" t="s">
        <v>637</v>
      </c>
      <c r="C1993" s="1006">
        <v>35</v>
      </c>
      <c r="D1993" s="1007">
        <v>46109</v>
      </c>
      <c r="E1993" s="1007">
        <v>46149</v>
      </c>
      <c r="F1993" s="1007">
        <v>46109</v>
      </c>
      <c r="G1993" s="1007">
        <v>46148</v>
      </c>
      <c r="H1993" s="1007">
        <v>0</v>
      </c>
      <c r="I1993" s="1006">
        <v>0</v>
      </c>
      <c r="J1993" s="1006">
        <v>0</v>
      </c>
      <c r="K1993" s="1009">
        <v>1</v>
      </c>
      <c r="L1993" s="1009">
        <v>1</v>
      </c>
      <c r="M1993" s="1006">
        <v>0</v>
      </c>
      <c r="N1993" s="1006">
        <v>0</v>
      </c>
      <c r="O1993" s="1006">
        <v>0</v>
      </c>
      <c r="P1993" s="1006" t="s">
        <v>364</v>
      </c>
      <c r="Q1993" s="1006">
        <v>1</v>
      </c>
      <c r="R1993" s="1006">
        <v>1</v>
      </c>
      <c r="S1993" s="1006">
        <v>0</v>
      </c>
      <c r="T1993" s="1006">
        <v>0</v>
      </c>
    </row>
    <row r="1994" spans="1:20" outlineLevel="5">
      <c r="A1994" s="936" t="s">
        <v>2043</v>
      </c>
      <c r="B1994" s="936" t="s">
        <v>639</v>
      </c>
      <c r="C1994" s="936">
        <v>33</v>
      </c>
      <c r="D1994" s="937">
        <v>46111</v>
      </c>
      <c r="E1994" s="937">
        <v>46149</v>
      </c>
      <c r="F1994" s="937">
        <v>46111</v>
      </c>
      <c r="G1994" s="937">
        <v>46148</v>
      </c>
      <c r="H1994" s="937">
        <v>0</v>
      </c>
      <c r="I1994" s="936">
        <v>0</v>
      </c>
      <c r="J1994" s="936">
        <v>0</v>
      </c>
      <c r="K1994" s="939">
        <v>1</v>
      </c>
      <c r="L1994" s="939">
        <v>1</v>
      </c>
      <c r="M1994" s="936">
        <v>0</v>
      </c>
      <c r="N1994" s="936">
        <v>0</v>
      </c>
      <c r="O1994" s="936">
        <v>0</v>
      </c>
      <c r="P1994" s="936" t="s">
        <v>364</v>
      </c>
      <c r="Q1994" s="936">
        <v>1</v>
      </c>
      <c r="R1994" s="936">
        <v>1</v>
      </c>
      <c r="S1994" s="936">
        <v>0</v>
      </c>
      <c r="T1994" s="936">
        <v>0</v>
      </c>
    </row>
    <row r="1995" spans="1:20" outlineLevel="4">
      <c r="A1995" s="981" t="s">
        <v>640</v>
      </c>
      <c r="B1995" s="981"/>
      <c r="C1995" s="981">
        <v>40</v>
      </c>
      <c r="D1995" s="982">
        <v>46098</v>
      </c>
      <c r="E1995" s="982">
        <v>46149</v>
      </c>
      <c r="F1995" s="982">
        <v>46098</v>
      </c>
      <c r="G1995" s="982">
        <v>46148</v>
      </c>
      <c r="H1995" s="982">
        <v>0</v>
      </c>
      <c r="I1995" s="981">
        <v>0</v>
      </c>
      <c r="J1995" s="981">
        <v>0</v>
      </c>
      <c r="K1995" s="984">
        <v>0</v>
      </c>
      <c r="L1995" s="984">
        <v>0</v>
      </c>
      <c r="M1995" s="981">
        <v>0</v>
      </c>
      <c r="N1995" s="981">
        <v>0</v>
      </c>
      <c r="O1995" s="981">
        <v>0</v>
      </c>
      <c r="P1995" s="981"/>
      <c r="Q1995" s="981">
        <v>2</v>
      </c>
      <c r="R1995" s="981">
        <v>2</v>
      </c>
      <c r="S1995" s="981">
        <v>0</v>
      </c>
      <c r="T1995" s="981">
        <v>0</v>
      </c>
    </row>
    <row r="1996" spans="1:20" outlineLevel="5">
      <c r="A1996" s="1006" t="s">
        <v>2045</v>
      </c>
      <c r="B1996" s="1006" t="s">
        <v>644</v>
      </c>
      <c r="C1996" s="1006">
        <v>40</v>
      </c>
      <c r="D1996" s="1007">
        <v>46098</v>
      </c>
      <c r="E1996" s="1007">
        <v>46149</v>
      </c>
      <c r="F1996" s="1007">
        <v>46098</v>
      </c>
      <c r="G1996" s="1007">
        <v>46148</v>
      </c>
      <c r="H1996" s="1007">
        <v>0</v>
      </c>
      <c r="I1996" s="1006">
        <v>0</v>
      </c>
      <c r="J1996" s="1007">
        <v>0</v>
      </c>
      <c r="K1996" s="1009">
        <v>1</v>
      </c>
      <c r="L1996" s="1009">
        <v>1</v>
      </c>
      <c r="M1996" s="1006">
        <v>0</v>
      </c>
      <c r="N1996" s="1006">
        <v>0</v>
      </c>
      <c r="O1996" s="1006">
        <v>0</v>
      </c>
      <c r="P1996" s="1006" t="s">
        <v>364</v>
      </c>
      <c r="Q1996" s="1006">
        <v>1</v>
      </c>
      <c r="R1996" s="1006">
        <v>1</v>
      </c>
      <c r="S1996" s="1006">
        <v>0</v>
      </c>
      <c r="T1996" s="1006">
        <v>0</v>
      </c>
    </row>
    <row r="1997" spans="1:20" outlineLevel="5">
      <c r="A1997" s="936" t="s">
        <v>2044</v>
      </c>
      <c r="B1997" s="936" t="s">
        <v>642</v>
      </c>
      <c r="C1997" s="936">
        <v>39</v>
      </c>
      <c r="D1997" s="937">
        <v>46099</v>
      </c>
      <c r="E1997" s="937">
        <v>46149</v>
      </c>
      <c r="F1997" s="937">
        <v>46099</v>
      </c>
      <c r="G1997" s="937">
        <v>46148</v>
      </c>
      <c r="H1997" s="937">
        <v>0</v>
      </c>
      <c r="I1997" s="936">
        <v>0</v>
      </c>
      <c r="J1997" s="936">
        <v>0</v>
      </c>
      <c r="K1997" s="939">
        <v>1</v>
      </c>
      <c r="L1997" s="939">
        <v>1</v>
      </c>
      <c r="M1997" s="936">
        <v>0</v>
      </c>
      <c r="N1997" s="936">
        <v>0</v>
      </c>
      <c r="O1997" s="936">
        <v>0</v>
      </c>
      <c r="P1997" s="936" t="s">
        <v>364</v>
      </c>
      <c r="Q1997" s="936">
        <v>1</v>
      </c>
      <c r="R1997" s="936">
        <v>1</v>
      </c>
      <c r="S1997" s="936">
        <v>0</v>
      </c>
      <c r="T1997" s="936">
        <v>0</v>
      </c>
    </row>
    <row r="1998" spans="1:20" outlineLevel="4">
      <c r="A1998" s="981" t="s">
        <v>645</v>
      </c>
      <c r="B1998" s="981"/>
      <c r="C1998" s="981">
        <v>54</v>
      </c>
      <c r="D1998" s="982">
        <v>46153</v>
      </c>
      <c r="E1998" s="982">
        <v>46219</v>
      </c>
      <c r="F1998" s="982">
        <v>46153</v>
      </c>
      <c r="G1998" s="982">
        <v>46275</v>
      </c>
      <c r="H1998" s="982">
        <v>0</v>
      </c>
      <c r="I1998" s="981">
        <v>0</v>
      </c>
      <c r="J1998" s="982">
        <v>0</v>
      </c>
      <c r="K1998" s="984">
        <v>0</v>
      </c>
      <c r="L1998" s="984">
        <v>0</v>
      </c>
      <c r="M1998" s="981">
        <v>0</v>
      </c>
      <c r="N1998" s="981">
        <v>0</v>
      </c>
      <c r="O1998" s="981">
        <v>0</v>
      </c>
      <c r="P1998" s="981"/>
      <c r="Q1998" s="981">
        <v>16</v>
      </c>
      <c r="R1998" s="981">
        <v>16</v>
      </c>
      <c r="S1998" s="981">
        <v>0</v>
      </c>
      <c r="T1998" s="981">
        <v>0</v>
      </c>
    </row>
    <row r="1999" spans="1:20" outlineLevel="5">
      <c r="A1999" s="936" t="s">
        <v>2046</v>
      </c>
      <c r="B1999" s="936" t="s">
        <v>3064</v>
      </c>
      <c r="C1999" s="936">
        <v>35</v>
      </c>
      <c r="D1999" s="937">
        <v>46153</v>
      </c>
      <c r="E1999" s="937">
        <v>46198</v>
      </c>
      <c r="F1999" s="937">
        <v>46153</v>
      </c>
      <c r="G1999" s="937">
        <v>46197</v>
      </c>
      <c r="H1999" s="937">
        <v>0</v>
      </c>
      <c r="I1999" s="936">
        <v>0</v>
      </c>
      <c r="J1999" s="936">
        <v>0</v>
      </c>
      <c r="K1999" s="939">
        <v>1</v>
      </c>
      <c r="L1999" s="939">
        <v>1</v>
      </c>
      <c r="M1999" s="936">
        <v>0</v>
      </c>
      <c r="N1999" s="936">
        <v>0</v>
      </c>
      <c r="O1999" s="936">
        <v>0</v>
      </c>
      <c r="P1999" s="936" t="s">
        <v>364</v>
      </c>
      <c r="Q1999" s="936">
        <v>1</v>
      </c>
      <c r="R1999" s="936">
        <v>1</v>
      </c>
      <c r="S1999" s="936">
        <v>0</v>
      </c>
      <c r="T1999" s="936">
        <v>0</v>
      </c>
    </row>
    <row r="2000" spans="1:20" outlineLevel="5">
      <c r="A2000" s="936" t="s">
        <v>2047</v>
      </c>
      <c r="B2000" s="936" t="s">
        <v>3067</v>
      </c>
      <c r="C2000" s="936">
        <v>35</v>
      </c>
      <c r="D2000" s="937">
        <v>46153</v>
      </c>
      <c r="E2000" s="937">
        <v>46198</v>
      </c>
      <c r="F2000" s="937">
        <v>46153</v>
      </c>
      <c r="G2000" s="937">
        <v>46197</v>
      </c>
      <c r="H2000" s="937">
        <v>0</v>
      </c>
      <c r="I2000" s="936">
        <v>0</v>
      </c>
      <c r="J2000" s="937">
        <v>0</v>
      </c>
      <c r="K2000" s="939">
        <v>1</v>
      </c>
      <c r="L2000" s="939">
        <v>1</v>
      </c>
      <c r="M2000" s="936">
        <v>0</v>
      </c>
      <c r="N2000" s="936">
        <v>0</v>
      </c>
      <c r="O2000" s="936">
        <v>0</v>
      </c>
      <c r="P2000" s="936" t="s">
        <v>364</v>
      </c>
      <c r="Q2000" s="936">
        <v>1</v>
      </c>
      <c r="R2000" s="936">
        <v>1</v>
      </c>
      <c r="S2000" s="936">
        <v>0</v>
      </c>
      <c r="T2000" s="936">
        <v>0</v>
      </c>
    </row>
    <row r="2001" spans="1:20" outlineLevel="5">
      <c r="A2001" s="936" t="s">
        <v>2048</v>
      </c>
      <c r="B2001" s="936" t="s">
        <v>3070</v>
      </c>
      <c r="C2001" s="936">
        <v>35</v>
      </c>
      <c r="D2001" s="937">
        <v>46153</v>
      </c>
      <c r="E2001" s="937">
        <v>46198</v>
      </c>
      <c r="F2001" s="937">
        <v>46153</v>
      </c>
      <c r="G2001" s="937">
        <v>46197</v>
      </c>
      <c r="H2001" s="937">
        <v>0</v>
      </c>
      <c r="I2001" s="936">
        <v>0</v>
      </c>
      <c r="J2001" s="936">
        <v>0</v>
      </c>
      <c r="K2001" s="939">
        <v>1</v>
      </c>
      <c r="L2001" s="939">
        <v>1</v>
      </c>
      <c r="M2001" s="936">
        <v>0</v>
      </c>
      <c r="N2001" s="936">
        <v>0</v>
      </c>
      <c r="O2001" s="936">
        <v>0</v>
      </c>
      <c r="P2001" s="936" t="s">
        <v>364</v>
      </c>
      <c r="Q2001" s="936">
        <v>1</v>
      </c>
      <c r="R2001" s="936">
        <v>1</v>
      </c>
      <c r="S2001" s="936">
        <v>0</v>
      </c>
      <c r="T2001" s="936">
        <v>0</v>
      </c>
    </row>
    <row r="2002" spans="1:20" outlineLevel="5">
      <c r="A2002" s="936" t="s">
        <v>2049</v>
      </c>
      <c r="B2002" s="936" t="s">
        <v>3073</v>
      </c>
      <c r="C2002" s="936">
        <v>35</v>
      </c>
      <c r="D2002" s="937">
        <v>46153</v>
      </c>
      <c r="E2002" s="937">
        <v>46198</v>
      </c>
      <c r="F2002" s="937">
        <v>46153</v>
      </c>
      <c r="G2002" s="937">
        <v>46197</v>
      </c>
      <c r="H2002" s="937">
        <v>0</v>
      </c>
      <c r="I2002" s="936">
        <v>0</v>
      </c>
      <c r="J2002" s="937">
        <v>0</v>
      </c>
      <c r="K2002" s="939">
        <v>1</v>
      </c>
      <c r="L2002" s="939">
        <v>1</v>
      </c>
      <c r="M2002" s="936">
        <v>0</v>
      </c>
      <c r="N2002" s="936">
        <v>0</v>
      </c>
      <c r="O2002" s="936">
        <v>0</v>
      </c>
      <c r="P2002" s="936" t="s">
        <v>364</v>
      </c>
      <c r="Q2002" s="936">
        <v>1</v>
      </c>
      <c r="R2002" s="936">
        <v>1</v>
      </c>
      <c r="S2002" s="936">
        <v>0</v>
      </c>
      <c r="T2002" s="936">
        <v>0</v>
      </c>
    </row>
    <row r="2003" spans="1:20" outlineLevel="5">
      <c r="A2003" s="936" t="s">
        <v>2050</v>
      </c>
      <c r="B2003" s="936" t="s">
        <v>3076</v>
      </c>
      <c r="C2003" s="936">
        <v>35</v>
      </c>
      <c r="D2003" s="937">
        <v>46153</v>
      </c>
      <c r="E2003" s="937">
        <v>46198</v>
      </c>
      <c r="F2003" s="937">
        <v>46153</v>
      </c>
      <c r="G2003" s="937">
        <v>46197</v>
      </c>
      <c r="H2003" s="937">
        <v>0</v>
      </c>
      <c r="I2003" s="936">
        <v>0</v>
      </c>
      <c r="J2003" s="936">
        <v>0</v>
      </c>
      <c r="K2003" s="939">
        <v>1</v>
      </c>
      <c r="L2003" s="939">
        <v>1</v>
      </c>
      <c r="M2003" s="936">
        <v>0</v>
      </c>
      <c r="N2003" s="936">
        <v>0</v>
      </c>
      <c r="O2003" s="936">
        <v>0</v>
      </c>
      <c r="P2003" s="936" t="s">
        <v>364</v>
      </c>
      <c r="Q2003" s="936">
        <v>1</v>
      </c>
      <c r="R2003" s="936">
        <v>1</v>
      </c>
      <c r="S2003" s="936">
        <v>0</v>
      </c>
      <c r="T2003" s="936">
        <v>0</v>
      </c>
    </row>
    <row r="2004" spans="1:20" outlineLevel="5">
      <c r="A2004" s="936" t="s">
        <v>2051</v>
      </c>
      <c r="B2004" s="936" t="s">
        <v>3079</v>
      </c>
      <c r="C2004" s="936">
        <v>35</v>
      </c>
      <c r="D2004" s="937">
        <v>46153</v>
      </c>
      <c r="E2004" s="937">
        <v>46198</v>
      </c>
      <c r="F2004" s="937">
        <v>46153</v>
      </c>
      <c r="G2004" s="937">
        <v>46197</v>
      </c>
      <c r="H2004" s="937">
        <v>0</v>
      </c>
      <c r="I2004" s="936">
        <v>0</v>
      </c>
      <c r="J2004" s="937">
        <v>0</v>
      </c>
      <c r="K2004" s="939">
        <v>1</v>
      </c>
      <c r="L2004" s="939">
        <v>1</v>
      </c>
      <c r="M2004" s="936">
        <v>0</v>
      </c>
      <c r="N2004" s="936">
        <v>0</v>
      </c>
      <c r="O2004" s="936">
        <v>0</v>
      </c>
      <c r="P2004" s="936" t="s">
        <v>364</v>
      </c>
      <c r="Q2004" s="936">
        <v>1</v>
      </c>
      <c r="R2004" s="936">
        <v>1</v>
      </c>
      <c r="S2004" s="936">
        <v>0</v>
      </c>
      <c r="T2004" s="936">
        <v>0</v>
      </c>
    </row>
    <row r="2005" spans="1:20" outlineLevel="5">
      <c r="A2005" s="936" t="s">
        <v>2052</v>
      </c>
      <c r="B2005" s="936" t="s">
        <v>3082</v>
      </c>
      <c r="C2005" s="936">
        <v>35</v>
      </c>
      <c r="D2005" s="937">
        <v>46153</v>
      </c>
      <c r="E2005" s="937">
        <v>46198</v>
      </c>
      <c r="F2005" s="937">
        <v>46153</v>
      </c>
      <c r="G2005" s="937">
        <v>46197</v>
      </c>
      <c r="H2005" s="937">
        <v>0</v>
      </c>
      <c r="I2005" s="936">
        <v>0</v>
      </c>
      <c r="J2005" s="936">
        <v>0</v>
      </c>
      <c r="K2005" s="939">
        <v>1</v>
      </c>
      <c r="L2005" s="939">
        <v>1</v>
      </c>
      <c r="M2005" s="936">
        <v>0</v>
      </c>
      <c r="N2005" s="936">
        <v>0</v>
      </c>
      <c r="O2005" s="936">
        <v>0</v>
      </c>
      <c r="P2005" s="936" t="s">
        <v>364</v>
      </c>
      <c r="Q2005" s="936">
        <v>1</v>
      </c>
      <c r="R2005" s="936">
        <v>1</v>
      </c>
      <c r="S2005" s="936">
        <v>0</v>
      </c>
      <c r="T2005" s="936">
        <v>0</v>
      </c>
    </row>
    <row r="2006" spans="1:20" outlineLevel="5">
      <c r="A2006" s="936" t="s">
        <v>2053</v>
      </c>
      <c r="B2006" s="936" t="s">
        <v>3085</v>
      </c>
      <c r="C2006" s="936">
        <v>35</v>
      </c>
      <c r="D2006" s="937">
        <v>46153</v>
      </c>
      <c r="E2006" s="937">
        <v>46198</v>
      </c>
      <c r="F2006" s="937">
        <v>46153</v>
      </c>
      <c r="G2006" s="937">
        <v>46197</v>
      </c>
      <c r="H2006" s="937">
        <v>0</v>
      </c>
      <c r="I2006" s="936">
        <v>0</v>
      </c>
      <c r="J2006" s="937">
        <v>0</v>
      </c>
      <c r="K2006" s="939">
        <v>1</v>
      </c>
      <c r="L2006" s="939">
        <v>1</v>
      </c>
      <c r="M2006" s="936">
        <v>0</v>
      </c>
      <c r="N2006" s="936">
        <v>0</v>
      </c>
      <c r="O2006" s="936">
        <v>0</v>
      </c>
      <c r="P2006" s="936" t="s">
        <v>364</v>
      </c>
      <c r="Q2006" s="936">
        <v>1</v>
      </c>
      <c r="R2006" s="936">
        <v>1</v>
      </c>
      <c r="S2006" s="936">
        <v>0</v>
      </c>
      <c r="T2006" s="936">
        <v>0</v>
      </c>
    </row>
    <row r="2007" spans="1:20" outlineLevel="5">
      <c r="A2007" s="936" t="s">
        <v>3383</v>
      </c>
      <c r="B2007" s="936" t="s">
        <v>3066</v>
      </c>
      <c r="C2007" s="936">
        <v>8</v>
      </c>
      <c r="D2007" s="937">
        <v>46207</v>
      </c>
      <c r="E2007" s="937">
        <v>46215</v>
      </c>
      <c r="F2007" s="937">
        <v>46229</v>
      </c>
      <c r="G2007" s="937">
        <v>46275</v>
      </c>
      <c r="H2007" s="937">
        <v>0</v>
      </c>
      <c r="I2007" s="936">
        <v>0</v>
      </c>
      <c r="J2007" s="936">
        <v>0</v>
      </c>
      <c r="K2007" s="939">
        <v>1</v>
      </c>
      <c r="L2007" s="939">
        <v>1</v>
      </c>
      <c r="M2007" s="936">
        <v>0</v>
      </c>
      <c r="N2007" s="936">
        <v>0</v>
      </c>
      <c r="O2007" s="936">
        <v>0</v>
      </c>
      <c r="P2007" s="936" t="s">
        <v>364</v>
      </c>
      <c r="Q2007" s="936">
        <v>1</v>
      </c>
      <c r="R2007" s="936">
        <v>1</v>
      </c>
      <c r="S2007" s="936">
        <v>0</v>
      </c>
      <c r="T2007" s="936">
        <v>0</v>
      </c>
    </row>
    <row r="2008" spans="1:20" outlineLevel="5">
      <c r="A2008" s="936" t="s">
        <v>3384</v>
      </c>
      <c r="B2008" s="936" t="s">
        <v>3069</v>
      </c>
      <c r="C2008" s="936">
        <v>8</v>
      </c>
      <c r="D2008" s="937">
        <v>46207</v>
      </c>
      <c r="E2008" s="937">
        <v>46215</v>
      </c>
      <c r="F2008" s="937">
        <v>46229</v>
      </c>
      <c r="G2008" s="937">
        <v>46275</v>
      </c>
      <c r="H2008" s="937">
        <v>0</v>
      </c>
      <c r="I2008" s="937">
        <v>0</v>
      </c>
      <c r="J2008" s="937">
        <v>0</v>
      </c>
      <c r="K2008" s="939">
        <v>1</v>
      </c>
      <c r="L2008" s="939">
        <v>1</v>
      </c>
      <c r="M2008" s="936">
        <v>0</v>
      </c>
      <c r="N2008" s="936">
        <v>0</v>
      </c>
      <c r="O2008" s="936">
        <v>0</v>
      </c>
      <c r="P2008" s="936" t="s">
        <v>364</v>
      </c>
      <c r="Q2008" s="936">
        <v>1</v>
      </c>
      <c r="R2008" s="936">
        <v>1</v>
      </c>
      <c r="S2008" s="936">
        <v>0</v>
      </c>
      <c r="T2008" s="936">
        <v>0</v>
      </c>
    </row>
    <row r="2009" spans="1:20" outlineLevel="5">
      <c r="A2009" s="936" t="s">
        <v>3385</v>
      </c>
      <c r="B2009" s="936" t="s">
        <v>3072</v>
      </c>
      <c r="C2009" s="936">
        <v>8</v>
      </c>
      <c r="D2009" s="937">
        <v>46207</v>
      </c>
      <c r="E2009" s="937">
        <v>46215</v>
      </c>
      <c r="F2009" s="937">
        <v>46229</v>
      </c>
      <c r="G2009" s="937">
        <v>46275</v>
      </c>
      <c r="H2009" s="937">
        <v>0</v>
      </c>
      <c r="I2009" s="936">
        <v>0</v>
      </c>
      <c r="J2009" s="936">
        <v>0</v>
      </c>
      <c r="K2009" s="939">
        <v>1</v>
      </c>
      <c r="L2009" s="939">
        <v>1</v>
      </c>
      <c r="M2009" s="936">
        <v>0</v>
      </c>
      <c r="N2009" s="936">
        <v>0</v>
      </c>
      <c r="O2009" s="936">
        <v>0</v>
      </c>
      <c r="P2009" s="936" t="s">
        <v>364</v>
      </c>
      <c r="Q2009" s="936">
        <v>1</v>
      </c>
      <c r="R2009" s="936">
        <v>1</v>
      </c>
      <c r="S2009" s="936">
        <v>0</v>
      </c>
      <c r="T2009" s="936">
        <v>0</v>
      </c>
    </row>
    <row r="2010" spans="1:20" outlineLevel="5">
      <c r="A2010" s="936" t="s">
        <v>3386</v>
      </c>
      <c r="B2010" s="936" t="s">
        <v>3075</v>
      </c>
      <c r="C2010" s="936">
        <v>8</v>
      </c>
      <c r="D2010" s="937">
        <v>46207</v>
      </c>
      <c r="E2010" s="937">
        <v>46215</v>
      </c>
      <c r="F2010" s="937">
        <v>46226</v>
      </c>
      <c r="G2010" s="937">
        <v>46275</v>
      </c>
      <c r="H2010" s="937">
        <v>0</v>
      </c>
      <c r="I2010" s="937">
        <v>0</v>
      </c>
      <c r="J2010" s="937">
        <v>0</v>
      </c>
      <c r="K2010" s="939">
        <v>1</v>
      </c>
      <c r="L2010" s="939">
        <v>1</v>
      </c>
      <c r="M2010" s="936">
        <v>0</v>
      </c>
      <c r="N2010" s="936">
        <v>0</v>
      </c>
      <c r="O2010" s="936">
        <v>0</v>
      </c>
      <c r="P2010" s="936" t="s">
        <v>364</v>
      </c>
      <c r="Q2010" s="936">
        <v>1</v>
      </c>
      <c r="R2010" s="936">
        <v>1</v>
      </c>
      <c r="S2010" s="936">
        <v>0</v>
      </c>
      <c r="T2010" s="936">
        <v>0</v>
      </c>
    </row>
    <row r="2011" spans="1:20" outlineLevel="5">
      <c r="A2011" s="936" t="s">
        <v>3388</v>
      </c>
      <c r="B2011" s="936" t="s">
        <v>3081</v>
      </c>
      <c r="C2011" s="936">
        <v>8</v>
      </c>
      <c r="D2011" s="937">
        <v>46207</v>
      </c>
      <c r="E2011" s="937">
        <v>46215</v>
      </c>
      <c r="F2011" s="937">
        <v>46261</v>
      </c>
      <c r="G2011" s="937">
        <v>46275</v>
      </c>
      <c r="H2011" s="937">
        <v>0</v>
      </c>
      <c r="I2011" s="936">
        <v>0</v>
      </c>
      <c r="J2011" s="936">
        <v>0</v>
      </c>
      <c r="K2011" s="939">
        <v>1</v>
      </c>
      <c r="L2011" s="939">
        <v>1</v>
      </c>
      <c r="M2011" s="936">
        <v>0</v>
      </c>
      <c r="N2011" s="936">
        <v>0</v>
      </c>
      <c r="O2011" s="936">
        <v>0</v>
      </c>
      <c r="P2011" s="936" t="s">
        <v>364</v>
      </c>
      <c r="Q2011" s="936">
        <v>1</v>
      </c>
      <c r="R2011" s="936">
        <v>1</v>
      </c>
      <c r="S2011" s="936">
        <v>0</v>
      </c>
      <c r="T2011" s="936">
        <v>0</v>
      </c>
    </row>
    <row r="2012" spans="1:20" outlineLevel="5">
      <c r="A2012" s="936" t="s">
        <v>3389</v>
      </c>
      <c r="B2012" s="936" t="s">
        <v>3084</v>
      </c>
      <c r="C2012" s="936">
        <v>8</v>
      </c>
      <c r="D2012" s="937">
        <v>46207</v>
      </c>
      <c r="E2012" s="937">
        <v>46215</v>
      </c>
      <c r="F2012" s="937">
        <v>46261</v>
      </c>
      <c r="G2012" s="937">
        <v>46275</v>
      </c>
      <c r="H2012" s="937">
        <v>0</v>
      </c>
      <c r="I2012" s="937">
        <v>0</v>
      </c>
      <c r="J2012" s="937">
        <v>0</v>
      </c>
      <c r="K2012" s="939">
        <v>1</v>
      </c>
      <c r="L2012" s="939">
        <v>1</v>
      </c>
      <c r="M2012" s="936">
        <v>0</v>
      </c>
      <c r="N2012" s="936">
        <v>0</v>
      </c>
      <c r="O2012" s="936">
        <v>0</v>
      </c>
      <c r="P2012" s="936" t="s">
        <v>364</v>
      </c>
      <c r="Q2012" s="936">
        <v>1</v>
      </c>
      <c r="R2012" s="936">
        <v>1</v>
      </c>
      <c r="S2012" s="936">
        <v>0</v>
      </c>
      <c r="T2012" s="936">
        <v>0</v>
      </c>
    </row>
    <row r="2013" spans="1:20" outlineLevel="5">
      <c r="A2013" s="1000" t="s">
        <v>3390</v>
      </c>
      <c r="B2013" s="1000" t="s">
        <v>3087</v>
      </c>
      <c r="C2013" s="1000">
        <v>8</v>
      </c>
      <c r="D2013" s="1001">
        <v>46207</v>
      </c>
      <c r="E2013" s="1001">
        <v>46215</v>
      </c>
      <c r="F2013" s="1001">
        <v>46261</v>
      </c>
      <c r="G2013" s="1001">
        <v>46275</v>
      </c>
      <c r="H2013" s="1001">
        <v>0</v>
      </c>
      <c r="I2013" s="1000">
        <v>0</v>
      </c>
      <c r="J2013" s="1001">
        <v>0</v>
      </c>
      <c r="K2013" s="1004">
        <v>1</v>
      </c>
      <c r="L2013" s="1004">
        <v>1</v>
      </c>
      <c r="M2013" s="1000">
        <v>0</v>
      </c>
      <c r="N2013" s="1000">
        <v>0</v>
      </c>
      <c r="O2013" s="1000">
        <v>0</v>
      </c>
      <c r="P2013" s="1000" t="s">
        <v>364</v>
      </c>
      <c r="Q2013" s="1000">
        <v>1</v>
      </c>
      <c r="R2013" s="1000">
        <v>1</v>
      </c>
      <c r="S2013" s="1000">
        <v>0</v>
      </c>
      <c r="T2013" s="1000">
        <v>0</v>
      </c>
    </row>
    <row r="2014" spans="1:20" outlineLevel="5">
      <c r="A2014" s="1000" t="s">
        <v>3387</v>
      </c>
      <c r="B2014" s="1000" t="s">
        <v>3078</v>
      </c>
      <c r="C2014" s="1000">
        <v>3</v>
      </c>
      <c r="D2014" s="1001">
        <v>46217</v>
      </c>
      <c r="E2014" s="1001">
        <v>46219</v>
      </c>
      <c r="F2014" s="1001">
        <v>46229</v>
      </c>
      <c r="G2014" s="1001">
        <v>46275</v>
      </c>
      <c r="H2014" s="1001">
        <v>0</v>
      </c>
      <c r="I2014" s="1000">
        <v>0</v>
      </c>
      <c r="J2014" s="1001">
        <v>0</v>
      </c>
      <c r="K2014" s="1004">
        <v>1</v>
      </c>
      <c r="L2014" s="1004">
        <v>1</v>
      </c>
      <c r="M2014" s="1000">
        <v>0</v>
      </c>
      <c r="N2014" s="1000">
        <v>0</v>
      </c>
      <c r="O2014" s="1000">
        <v>0</v>
      </c>
      <c r="P2014" s="1000" t="s">
        <v>364</v>
      </c>
      <c r="Q2014" s="1000">
        <v>1</v>
      </c>
      <c r="R2014" s="1000">
        <v>1</v>
      </c>
      <c r="S2014" s="1000">
        <v>0</v>
      </c>
      <c r="T2014" s="1000">
        <v>0</v>
      </c>
    </row>
    <row r="2015" spans="1:20" outlineLevel="3">
      <c r="A2015" s="967" t="s">
        <v>833</v>
      </c>
      <c r="B2015" s="967"/>
      <c r="C2015" s="967">
        <v>90</v>
      </c>
      <c r="D2015" s="968">
        <v>46141</v>
      </c>
      <c r="E2015" s="968">
        <v>46250</v>
      </c>
      <c r="F2015" s="968">
        <v>46141</v>
      </c>
      <c r="G2015" s="968"/>
      <c r="H2015" s="968">
        <v>0</v>
      </c>
      <c r="I2015" s="967">
        <v>0</v>
      </c>
      <c r="J2015" s="967">
        <v>0</v>
      </c>
      <c r="K2015" s="971">
        <v>0</v>
      </c>
      <c r="L2015" s="971">
        <v>0</v>
      </c>
      <c r="M2015" s="967">
        <v>0</v>
      </c>
      <c r="N2015" s="967">
        <v>0</v>
      </c>
      <c r="O2015" s="967">
        <v>0</v>
      </c>
      <c r="P2015" s="967"/>
      <c r="Q2015" s="967">
        <v>45</v>
      </c>
      <c r="R2015" s="967">
        <v>44</v>
      </c>
      <c r="S2015" s="967">
        <v>1</v>
      </c>
      <c r="T2015" s="967">
        <v>0</v>
      </c>
    </row>
    <row r="2016" spans="1:20" outlineLevel="4">
      <c r="A2016" s="981" t="s">
        <v>609</v>
      </c>
      <c r="B2016" s="981"/>
      <c r="C2016" s="981">
        <v>64</v>
      </c>
      <c r="D2016" s="982">
        <v>46148</v>
      </c>
      <c r="E2016" s="982">
        <v>46226</v>
      </c>
      <c r="F2016" s="982">
        <v>46148</v>
      </c>
      <c r="G2016" s="982">
        <v>46275</v>
      </c>
      <c r="H2016" s="982">
        <v>0</v>
      </c>
      <c r="I2016" s="981">
        <v>0</v>
      </c>
      <c r="J2016" s="982">
        <v>0</v>
      </c>
      <c r="K2016" s="984">
        <v>0</v>
      </c>
      <c r="L2016" s="984">
        <v>0</v>
      </c>
      <c r="M2016" s="981">
        <v>0</v>
      </c>
      <c r="N2016" s="981">
        <v>0</v>
      </c>
      <c r="O2016" s="981">
        <v>0</v>
      </c>
      <c r="P2016" s="981"/>
      <c r="Q2016" s="981">
        <v>6</v>
      </c>
      <c r="R2016" s="981">
        <v>6</v>
      </c>
      <c r="S2016" s="981">
        <v>0</v>
      </c>
      <c r="T2016" s="981">
        <v>0</v>
      </c>
    </row>
    <row r="2017" spans="1:20" outlineLevel="5">
      <c r="A2017" s="936" t="s">
        <v>2055</v>
      </c>
      <c r="B2017" s="936" t="s">
        <v>3099</v>
      </c>
      <c r="C2017" s="936">
        <v>39</v>
      </c>
      <c r="D2017" s="937">
        <v>46148</v>
      </c>
      <c r="E2017" s="937">
        <v>46198</v>
      </c>
      <c r="F2017" s="937">
        <v>46148</v>
      </c>
      <c r="G2017" s="937">
        <v>46197</v>
      </c>
      <c r="H2017" s="937">
        <v>0</v>
      </c>
      <c r="I2017" s="936">
        <v>0</v>
      </c>
      <c r="J2017" s="936">
        <v>0</v>
      </c>
      <c r="K2017" s="939">
        <v>1</v>
      </c>
      <c r="L2017" s="939">
        <v>1</v>
      </c>
      <c r="M2017" s="936">
        <v>0</v>
      </c>
      <c r="N2017" s="936">
        <v>0</v>
      </c>
      <c r="O2017" s="936">
        <v>0</v>
      </c>
      <c r="P2017" s="936" t="s">
        <v>364</v>
      </c>
      <c r="Q2017" s="936">
        <v>1</v>
      </c>
      <c r="R2017" s="936">
        <v>1</v>
      </c>
      <c r="S2017" s="936">
        <v>0</v>
      </c>
      <c r="T2017" s="936">
        <v>0</v>
      </c>
    </row>
    <row r="2018" spans="1:20" outlineLevel="5">
      <c r="A2018" s="936" t="s">
        <v>2056</v>
      </c>
      <c r="B2018" s="936" t="s">
        <v>3102</v>
      </c>
      <c r="C2018" s="936">
        <v>39</v>
      </c>
      <c r="D2018" s="937">
        <v>46148</v>
      </c>
      <c r="E2018" s="937">
        <v>46198</v>
      </c>
      <c r="F2018" s="937">
        <v>46148</v>
      </c>
      <c r="G2018" s="937">
        <v>46197</v>
      </c>
      <c r="H2018" s="937">
        <v>0</v>
      </c>
      <c r="I2018" s="936">
        <v>0</v>
      </c>
      <c r="J2018" s="937">
        <v>0</v>
      </c>
      <c r="K2018" s="939">
        <v>1</v>
      </c>
      <c r="L2018" s="939">
        <v>1</v>
      </c>
      <c r="M2018" s="936">
        <v>0</v>
      </c>
      <c r="N2018" s="936">
        <v>0</v>
      </c>
      <c r="O2018" s="936">
        <v>0</v>
      </c>
      <c r="P2018" s="936" t="s">
        <v>364</v>
      </c>
      <c r="Q2018" s="936">
        <v>1</v>
      </c>
      <c r="R2018" s="936">
        <v>1</v>
      </c>
      <c r="S2018" s="936">
        <v>0</v>
      </c>
      <c r="T2018" s="936">
        <v>0</v>
      </c>
    </row>
    <row r="2019" spans="1:20" outlineLevel="5">
      <c r="A2019" s="936" t="s">
        <v>2054</v>
      </c>
      <c r="B2019" s="936" t="s">
        <v>3096</v>
      </c>
      <c r="C2019" s="936">
        <v>39</v>
      </c>
      <c r="D2019" s="937">
        <v>46148</v>
      </c>
      <c r="E2019" s="937">
        <v>46198</v>
      </c>
      <c r="F2019" s="937">
        <v>46148</v>
      </c>
      <c r="G2019" s="937">
        <v>46197</v>
      </c>
      <c r="H2019" s="937">
        <v>0</v>
      </c>
      <c r="I2019" s="936">
        <v>0</v>
      </c>
      <c r="J2019" s="936">
        <v>0</v>
      </c>
      <c r="K2019" s="939">
        <v>1</v>
      </c>
      <c r="L2019" s="939">
        <v>1</v>
      </c>
      <c r="M2019" s="936">
        <v>0</v>
      </c>
      <c r="N2019" s="936">
        <v>0</v>
      </c>
      <c r="O2019" s="936">
        <v>0</v>
      </c>
      <c r="P2019" s="936" t="s">
        <v>364</v>
      </c>
      <c r="Q2019" s="936">
        <v>1</v>
      </c>
      <c r="R2019" s="936">
        <v>1</v>
      </c>
      <c r="S2019" s="936">
        <v>0</v>
      </c>
      <c r="T2019" s="936">
        <v>0</v>
      </c>
    </row>
    <row r="2020" spans="1:20" outlineLevel="5">
      <c r="A2020" s="936" t="s">
        <v>3392</v>
      </c>
      <c r="B2020" s="936" t="s">
        <v>3101</v>
      </c>
      <c r="C2020" s="936">
        <v>25</v>
      </c>
      <c r="D2020" s="937">
        <v>46198</v>
      </c>
      <c r="E2020" s="937">
        <v>46226</v>
      </c>
      <c r="F2020" s="937">
        <v>46239</v>
      </c>
      <c r="G2020" s="937">
        <v>46272</v>
      </c>
      <c r="H2020" s="937">
        <v>0</v>
      </c>
      <c r="I2020" s="936">
        <v>0</v>
      </c>
      <c r="J2020" s="937">
        <v>0</v>
      </c>
      <c r="K2020" s="939">
        <v>1</v>
      </c>
      <c r="L2020" s="939">
        <v>1</v>
      </c>
      <c r="M2020" s="936">
        <v>0</v>
      </c>
      <c r="N2020" s="936">
        <v>0</v>
      </c>
      <c r="O2020" s="936">
        <v>0</v>
      </c>
      <c r="P2020" s="936" t="s">
        <v>364</v>
      </c>
      <c r="Q2020" s="936">
        <v>1</v>
      </c>
      <c r="R2020" s="936">
        <v>1</v>
      </c>
      <c r="S2020" s="936">
        <v>0</v>
      </c>
      <c r="T2020" s="936">
        <v>0</v>
      </c>
    </row>
    <row r="2021" spans="1:20" outlineLevel="5">
      <c r="A2021" s="996" t="s">
        <v>3393</v>
      </c>
      <c r="B2021" s="996" t="s">
        <v>3104</v>
      </c>
      <c r="C2021" s="996">
        <v>6</v>
      </c>
      <c r="D2021" s="997">
        <v>46198</v>
      </c>
      <c r="E2021" s="997">
        <v>46204</v>
      </c>
      <c r="F2021" s="997">
        <v>46225</v>
      </c>
      <c r="G2021" s="997">
        <v>46275</v>
      </c>
      <c r="H2021" s="997">
        <v>0</v>
      </c>
      <c r="I2021" s="996">
        <v>0</v>
      </c>
      <c r="J2021" s="997">
        <v>0</v>
      </c>
      <c r="K2021" s="999">
        <v>1</v>
      </c>
      <c r="L2021" s="999">
        <v>1</v>
      </c>
      <c r="M2021" s="996">
        <v>0</v>
      </c>
      <c r="N2021" s="996">
        <v>0</v>
      </c>
      <c r="O2021" s="996">
        <v>0</v>
      </c>
      <c r="P2021" s="996" t="s">
        <v>364</v>
      </c>
      <c r="Q2021" s="996">
        <v>1</v>
      </c>
      <c r="R2021" s="996">
        <v>1</v>
      </c>
      <c r="S2021" s="996">
        <v>0</v>
      </c>
      <c r="T2021" s="996">
        <v>0</v>
      </c>
    </row>
    <row r="2022" spans="1:20" outlineLevel="5">
      <c r="A2022" s="936" t="s">
        <v>3391</v>
      </c>
      <c r="B2022" s="936" t="s">
        <v>3098</v>
      </c>
      <c r="C2022" s="936">
        <v>25</v>
      </c>
      <c r="D2022" s="937">
        <v>46198</v>
      </c>
      <c r="E2022" s="937">
        <v>46226</v>
      </c>
      <c r="F2022" s="937">
        <v>46239</v>
      </c>
      <c r="G2022" s="937">
        <v>46270</v>
      </c>
      <c r="H2022" s="937">
        <v>0</v>
      </c>
      <c r="I2022" s="936">
        <v>0</v>
      </c>
      <c r="J2022" s="936">
        <v>0</v>
      </c>
      <c r="K2022" s="939">
        <v>1</v>
      </c>
      <c r="L2022" s="939">
        <v>1</v>
      </c>
      <c r="M2022" s="936">
        <v>0</v>
      </c>
      <c r="N2022" s="936">
        <v>0</v>
      </c>
      <c r="O2022" s="936">
        <v>0</v>
      </c>
      <c r="P2022" s="936" t="s">
        <v>364</v>
      </c>
      <c r="Q2022" s="936">
        <v>1</v>
      </c>
      <c r="R2022" s="936">
        <v>1</v>
      </c>
      <c r="S2022" s="936">
        <v>0</v>
      </c>
      <c r="T2022" s="936">
        <v>0</v>
      </c>
    </row>
    <row r="2023" spans="1:20" outlineLevel="4">
      <c r="A2023" s="981" t="s">
        <v>616</v>
      </c>
      <c r="B2023" s="981"/>
      <c r="C2023" s="981">
        <v>84</v>
      </c>
      <c r="D2023" s="982">
        <v>46148</v>
      </c>
      <c r="E2023" s="982">
        <v>46250</v>
      </c>
      <c r="F2023" s="982">
        <v>46148</v>
      </c>
      <c r="G2023" s="982"/>
      <c r="H2023" s="982">
        <v>0</v>
      </c>
      <c r="I2023" s="981">
        <v>0</v>
      </c>
      <c r="J2023" s="982">
        <v>0</v>
      </c>
      <c r="K2023" s="984">
        <v>0</v>
      </c>
      <c r="L2023" s="984">
        <v>0</v>
      </c>
      <c r="M2023" s="981">
        <v>0</v>
      </c>
      <c r="N2023" s="981">
        <v>0</v>
      </c>
      <c r="O2023" s="981">
        <v>0</v>
      </c>
      <c r="P2023" s="981"/>
      <c r="Q2023" s="981">
        <v>9</v>
      </c>
      <c r="R2023" s="981">
        <v>8</v>
      </c>
      <c r="S2023" s="981">
        <v>1</v>
      </c>
      <c r="T2023" s="981">
        <v>0</v>
      </c>
    </row>
    <row r="2024" spans="1:20" outlineLevel="5">
      <c r="A2024" s="936" t="s">
        <v>2057</v>
      </c>
      <c r="B2024" s="936" t="s">
        <v>3105</v>
      </c>
      <c r="C2024" s="936">
        <v>39</v>
      </c>
      <c r="D2024" s="937">
        <v>46148</v>
      </c>
      <c r="E2024" s="937">
        <v>46198</v>
      </c>
      <c r="F2024" s="937">
        <v>46148</v>
      </c>
      <c r="G2024" s="937">
        <v>46197</v>
      </c>
      <c r="H2024" s="937">
        <v>0</v>
      </c>
      <c r="I2024" s="936">
        <v>0</v>
      </c>
      <c r="J2024" s="936">
        <v>0</v>
      </c>
      <c r="K2024" s="939">
        <v>1</v>
      </c>
      <c r="L2024" s="939">
        <v>1</v>
      </c>
      <c r="M2024" s="936">
        <v>0</v>
      </c>
      <c r="N2024" s="936">
        <v>0</v>
      </c>
      <c r="O2024" s="936">
        <v>0</v>
      </c>
      <c r="P2024" s="936" t="s">
        <v>364</v>
      </c>
      <c r="Q2024" s="936">
        <v>1</v>
      </c>
      <c r="R2024" s="936">
        <v>1</v>
      </c>
      <c r="S2024" s="936">
        <v>0</v>
      </c>
      <c r="T2024" s="936">
        <v>0</v>
      </c>
    </row>
    <row r="2025" spans="1:20" outlineLevel="5">
      <c r="A2025" s="936" t="s">
        <v>2058</v>
      </c>
      <c r="B2025" s="936" t="s">
        <v>3108</v>
      </c>
      <c r="C2025" s="936">
        <v>39</v>
      </c>
      <c r="D2025" s="937">
        <v>46148</v>
      </c>
      <c r="E2025" s="937">
        <v>46198</v>
      </c>
      <c r="F2025" s="937">
        <v>46148</v>
      </c>
      <c r="G2025" s="937">
        <v>46197</v>
      </c>
      <c r="H2025" s="937">
        <v>0</v>
      </c>
      <c r="I2025" s="936">
        <v>0</v>
      </c>
      <c r="J2025" s="937">
        <v>0</v>
      </c>
      <c r="K2025" s="939">
        <v>1</v>
      </c>
      <c r="L2025" s="939">
        <v>1</v>
      </c>
      <c r="M2025" s="936">
        <v>0</v>
      </c>
      <c r="N2025" s="936">
        <v>0</v>
      </c>
      <c r="O2025" s="936">
        <v>0</v>
      </c>
      <c r="P2025" s="936" t="s">
        <v>364</v>
      </c>
      <c r="Q2025" s="936">
        <v>1</v>
      </c>
      <c r="R2025" s="936">
        <v>1</v>
      </c>
      <c r="S2025" s="936">
        <v>0</v>
      </c>
      <c r="T2025" s="936">
        <v>0</v>
      </c>
    </row>
    <row r="2026" spans="1:20" outlineLevel="5">
      <c r="A2026" s="936" t="s">
        <v>2059</v>
      </c>
      <c r="B2026" s="936" t="s">
        <v>3111</v>
      </c>
      <c r="C2026" s="936">
        <v>39</v>
      </c>
      <c r="D2026" s="937">
        <v>46148</v>
      </c>
      <c r="E2026" s="937">
        <v>46198</v>
      </c>
      <c r="F2026" s="937">
        <v>46148</v>
      </c>
      <c r="G2026" s="937">
        <v>46197</v>
      </c>
      <c r="H2026" s="937">
        <v>0</v>
      </c>
      <c r="I2026" s="936">
        <v>0</v>
      </c>
      <c r="J2026" s="936">
        <v>0</v>
      </c>
      <c r="K2026" s="939">
        <v>1</v>
      </c>
      <c r="L2026" s="939">
        <v>1</v>
      </c>
      <c r="M2026" s="936">
        <v>0</v>
      </c>
      <c r="N2026" s="936">
        <v>0</v>
      </c>
      <c r="O2026" s="936">
        <v>0</v>
      </c>
      <c r="P2026" s="936" t="s">
        <v>364</v>
      </c>
      <c r="Q2026" s="936">
        <v>1</v>
      </c>
      <c r="R2026" s="936">
        <v>1</v>
      </c>
      <c r="S2026" s="936">
        <v>0</v>
      </c>
      <c r="T2026" s="936">
        <v>0</v>
      </c>
    </row>
    <row r="2027" spans="1:20" outlineLevel="5">
      <c r="A2027" s="936" t="s">
        <v>2060</v>
      </c>
      <c r="B2027" s="936" t="s">
        <v>3114</v>
      </c>
      <c r="C2027" s="936">
        <v>39</v>
      </c>
      <c r="D2027" s="937">
        <v>46148</v>
      </c>
      <c r="E2027" s="937">
        <v>46198</v>
      </c>
      <c r="F2027" s="937">
        <v>46148</v>
      </c>
      <c r="G2027" s="937">
        <v>46197</v>
      </c>
      <c r="H2027" s="937">
        <v>0</v>
      </c>
      <c r="I2027" s="936">
        <v>0</v>
      </c>
      <c r="J2027" s="937">
        <v>0</v>
      </c>
      <c r="K2027" s="939">
        <v>1</v>
      </c>
      <c r="L2027" s="939">
        <v>1</v>
      </c>
      <c r="M2027" s="936">
        <v>0</v>
      </c>
      <c r="N2027" s="936">
        <v>0</v>
      </c>
      <c r="O2027" s="936">
        <v>0</v>
      </c>
      <c r="P2027" s="936" t="s">
        <v>364</v>
      </c>
      <c r="Q2027" s="936">
        <v>1</v>
      </c>
      <c r="R2027" s="936">
        <v>1</v>
      </c>
      <c r="S2027" s="936">
        <v>0</v>
      </c>
      <c r="T2027" s="936">
        <v>0</v>
      </c>
    </row>
    <row r="2028" spans="1:20" outlineLevel="5">
      <c r="A2028" s="936" t="s">
        <v>3394</v>
      </c>
      <c r="B2028" s="936" t="s">
        <v>3107</v>
      </c>
      <c r="C2028" s="936">
        <v>25</v>
      </c>
      <c r="D2028" s="937">
        <v>46198</v>
      </c>
      <c r="E2028" s="937">
        <v>46226</v>
      </c>
      <c r="F2028" s="937">
        <v>46239</v>
      </c>
      <c r="G2028" s="937">
        <v>46267</v>
      </c>
      <c r="H2028" s="937">
        <v>0</v>
      </c>
      <c r="I2028" s="936">
        <v>0</v>
      </c>
      <c r="J2028" s="936">
        <v>0</v>
      </c>
      <c r="K2028" s="939">
        <v>1</v>
      </c>
      <c r="L2028" s="939">
        <v>1</v>
      </c>
      <c r="M2028" s="936">
        <v>0</v>
      </c>
      <c r="N2028" s="936">
        <v>0</v>
      </c>
      <c r="O2028" s="936">
        <v>0</v>
      </c>
      <c r="P2028" s="936" t="s">
        <v>364</v>
      </c>
      <c r="Q2028" s="936">
        <v>1</v>
      </c>
      <c r="R2028" s="936">
        <v>1</v>
      </c>
      <c r="S2028" s="936">
        <v>0</v>
      </c>
      <c r="T2028" s="936">
        <v>0</v>
      </c>
    </row>
    <row r="2029" spans="1:20" outlineLevel="5">
      <c r="A2029" s="936" t="s">
        <v>3395</v>
      </c>
      <c r="B2029" s="936" t="s">
        <v>3110</v>
      </c>
      <c r="C2029" s="936">
        <v>25</v>
      </c>
      <c r="D2029" s="937">
        <v>46198</v>
      </c>
      <c r="E2029" s="937">
        <v>46226</v>
      </c>
      <c r="F2029" s="937">
        <v>46239</v>
      </c>
      <c r="G2029" s="937">
        <v>46269</v>
      </c>
      <c r="H2029" s="937">
        <v>0</v>
      </c>
      <c r="I2029" s="936">
        <v>0</v>
      </c>
      <c r="J2029" s="937">
        <v>0</v>
      </c>
      <c r="K2029" s="939">
        <v>1</v>
      </c>
      <c r="L2029" s="939">
        <v>1</v>
      </c>
      <c r="M2029" s="936">
        <v>0</v>
      </c>
      <c r="N2029" s="936">
        <v>0</v>
      </c>
      <c r="O2029" s="936">
        <v>0</v>
      </c>
      <c r="P2029" s="936" t="s">
        <v>364</v>
      </c>
      <c r="Q2029" s="936">
        <v>1</v>
      </c>
      <c r="R2029" s="936">
        <v>1</v>
      </c>
      <c r="S2029" s="936">
        <v>0</v>
      </c>
      <c r="T2029" s="936">
        <v>0</v>
      </c>
    </row>
    <row r="2030" spans="1:20" outlineLevel="5">
      <c r="A2030" s="936" t="s">
        <v>3396</v>
      </c>
      <c r="B2030" s="936" t="s">
        <v>3113</v>
      </c>
      <c r="C2030" s="936">
        <v>25</v>
      </c>
      <c r="D2030" s="937">
        <v>46198</v>
      </c>
      <c r="E2030" s="937">
        <v>46226</v>
      </c>
      <c r="F2030" s="937">
        <v>46239</v>
      </c>
      <c r="G2030" s="937">
        <v>46270</v>
      </c>
      <c r="H2030" s="937">
        <v>0</v>
      </c>
      <c r="I2030" s="937">
        <v>0</v>
      </c>
      <c r="J2030" s="937">
        <v>0</v>
      </c>
      <c r="K2030" s="939">
        <v>1</v>
      </c>
      <c r="L2030" s="939">
        <v>1</v>
      </c>
      <c r="M2030" s="936">
        <v>0</v>
      </c>
      <c r="N2030" s="936">
        <v>0</v>
      </c>
      <c r="O2030" s="936">
        <v>0</v>
      </c>
      <c r="P2030" s="936" t="s">
        <v>364</v>
      </c>
      <c r="Q2030" s="936">
        <v>1</v>
      </c>
      <c r="R2030" s="936">
        <v>1</v>
      </c>
      <c r="S2030" s="936">
        <v>0</v>
      </c>
      <c r="T2030" s="936">
        <v>0</v>
      </c>
    </row>
    <row r="2031" spans="1:20" outlineLevel="5">
      <c r="A2031" s="996" t="s">
        <v>3397</v>
      </c>
      <c r="B2031" s="996" t="s">
        <v>3116</v>
      </c>
      <c r="C2031" s="996">
        <v>25</v>
      </c>
      <c r="D2031" s="997">
        <v>46198</v>
      </c>
      <c r="E2031" s="997">
        <v>46226</v>
      </c>
      <c r="F2031" s="997">
        <v>46239</v>
      </c>
      <c r="G2031" s="997">
        <v>46284</v>
      </c>
      <c r="H2031" s="997">
        <v>0</v>
      </c>
      <c r="I2031" s="996">
        <v>0</v>
      </c>
      <c r="J2031" s="996">
        <v>0</v>
      </c>
      <c r="K2031" s="999">
        <v>1</v>
      </c>
      <c r="L2031" s="999">
        <v>1</v>
      </c>
      <c r="M2031" s="996">
        <v>0</v>
      </c>
      <c r="N2031" s="996">
        <v>0</v>
      </c>
      <c r="O2031" s="996">
        <v>0</v>
      </c>
      <c r="P2031" s="996" t="s">
        <v>364</v>
      </c>
      <c r="Q2031" s="996">
        <v>1</v>
      </c>
      <c r="R2031" s="996">
        <v>1</v>
      </c>
      <c r="S2031" s="996">
        <v>0</v>
      </c>
      <c r="T2031" s="996">
        <v>0</v>
      </c>
    </row>
    <row r="2032" spans="1:20" outlineLevel="5">
      <c r="A2032" s="936" t="s">
        <v>2061</v>
      </c>
      <c r="B2032" s="936" t="s">
        <v>626</v>
      </c>
      <c r="C2032" s="936">
        <v>26</v>
      </c>
      <c r="D2032" s="937">
        <v>46221</v>
      </c>
      <c r="E2032" s="937">
        <v>46250</v>
      </c>
      <c r="F2032" s="937">
        <v>46261</v>
      </c>
      <c r="G2032" s="937"/>
      <c r="H2032" s="937">
        <v>0</v>
      </c>
      <c r="I2032" s="936">
        <v>0</v>
      </c>
      <c r="J2032" s="936">
        <v>0</v>
      </c>
      <c r="K2032" s="939">
        <v>1</v>
      </c>
      <c r="L2032" s="939">
        <v>0.6</v>
      </c>
      <c r="M2032" s="936">
        <v>0</v>
      </c>
      <c r="N2032" s="936">
        <v>0</v>
      </c>
      <c r="O2032" s="936">
        <v>0</v>
      </c>
      <c r="P2032" s="936" t="s">
        <v>367</v>
      </c>
      <c r="Q2032" s="936">
        <v>1</v>
      </c>
      <c r="R2032" s="936">
        <v>0</v>
      </c>
      <c r="S2032" s="936">
        <v>1</v>
      </c>
      <c r="T2032" s="936">
        <v>0</v>
      </c>
    </row>
    <row r="2033" spans="1:20" outlineLevel="4">
      <c r="A2033" s="981" t="s">
        <v>627</v>
      </c>
      <c r="B2033" s="981"/>
      <c r="C2033" s="981">
        <v>50</v>
      </c>
      <c r="D2033" s="982">
        <v>46141</v>
      </c>
      <c r="E2033" s="982">
        <v>46203</v>
      </c>
      <c r="F2033" s="982">
        <v>46141</v>
      </c>
      <c r="G2033" s="982">
        <v>46205</v>
      </c>
      <c r="H2033" s="982">
        <v>0</v>
      </c>
      <c r="I2033" s="981">
        <v>0</v>
      </c>
      <c r="J2033" s="981">
        <v>0</v>
      </c>
      <c r="K2033" s="984">
        <v>0</v>
      </c>
      <c r="L2033" s="984">
        <v>0</v>
      </c>
      <c r="M2033" s="981">
        <v>0</v>
      </c>
      <c r="N2033" s="981">
        <v>0</v>
      </c>
      <c r="O2033" s="981">
        <v>0</v>
      </c>
      <c r="P2033" s="981"/>
      <c r="Q2033" s="981">
        <v>2</v>
      </c>
      <c r="R2033" s="981">
        <v>2</v>
      </c>
      <c r="S2033" s="981">
        <v>0</v>
      </c>
      <c r="T2033" s="981">
        <v>0</v>
      </c>
    </row>
    <row r="2034" spans="1:20" outlineLevel="5">
      <c r="A2034" s="1006" t="s">
        <v>2062</v>
      </c>
      <c r="B2034" s="1006" t="s">
        <v>3117</v>
      </c>
      <c r="C2034" s="1006">
        <v>45</v>
      </c>
      <c r="D2034" s="1007">
        <v>46141</v>
      </c>
      <c r="E2034" s="1007">
        <v>46198</v>
      </c>
      <c r="F2034" s="1007">
        <v>46141</v>
      </c>
      <c r="G2034" s="1007">
        <v>46197</v>
      </c>
      <c r="H2034" s="1007">
        <v>0</v>
      </c>
      <c r="I2034" s="1006">
        <v>0</v>
      </c>
      <c r="J2034" s="1007">
        <v>0</v>
      </c>
      <c r="K2034" s="1009">
        <v>1</v>
      </c>
      <c r="L2034" s="1009">
        <v>1</v>
      </c>
      <c r="M2034" s="1006">
        <v>0</v>
      </c>
      <c r="N2034" s="1006">
        <v>0</v>
      </c>
      <c r="O2034" s="1006">
        <v>0</v>
      </c>
      <c r="P2034" s="1006" t="s">
        <v>364</v>
      </c>
      <c r="Q2034" s="1006">
        <v>1</v>
      </c>
      <c r="R2034" s="1006">
        <v>1</v>
      </c>
      <c r="S2034" s="1006">
        <v>0</v>
      </c>
      <c r="T2034" s="1006">
        <v>0</v>
      </c>
    </row>
    <row r="2035" spans="1:20" outlineLevel="5">
      <c r="A2035" s="936" t="s">
        <v>3398</v>
      </c>
      <c r="B2035" s="936" t="s">
        <v>3119</v>
      </c>
      <c r="C2035" s="936">
        <v>5</v>
      </c>
      <c r="D2035" s="937">
        <v>46198</v>
      </c>
      <c r="E2035" s="937">
        <v>46203</v>
      </c>
      <c r="F2035" s="937">
        <v>46204</v>
      </c>
      <c r="G2035" s="937">
        <v>46205</v>
      </c>
      <c r="H2035" s="937">
        <v>0</v>
      </c>
      <c r="I2035" s="936">
        <v>0</v>
      </c>
      <c r="J2035" s="936">
        <v>0</v>
      </c>
      <c r="K2035" s="939">
        <v>1</v>
      </c>
      <c r="L2035" s="939">
        <v>1</v>
      </c>
      <c r="M2035" s="936">
        <v>0</v>
      </c>
      <c r="N2035" s="936">
        <v>0</v>
      </c>
      <c r="O2035" s="936">
        <v>0</v>
      </c>
      <c r="P2035" s="936" t="s">
        <v>364</v>
      </c>
      <c r="Q2035" s="936">
        <v>1</v>
      </c>
      <c r="R2035" s="936">
        <v>1</v>
      </c>
      <c r="S2035" s="936">
        <v>0</v>
      </c>
      <c r="T2035" s="936">
        <v>0</v>
      </c>
    </row>
    <row r="2036" spans="1:20" outlineLevel="4">
      <c r="A2036" s="981" t="s">
        <v>630</v>
      </c>
      <c r="B2036" s="981"/>
      <c r="C2036" s="981">
        <v>64</v>
      </c>
      <c r="D2036" s="982">
        <v>46148</v>
      </c>
      <c r="E2036" s="982">
        <v>46226</v>
      </c>
      <c r="F2036" s="982">
        <v>46148</v>
      </c>
      <c r="G2036" s="982">
        <v>46292</v>
      </c>
      <c r="H2036" s="982">
        <v>0</v>
      </c>
      <c r="I2036" s="982">
        <v>0</v>
      </c>
      <c r="J2036" s="982">
        <v>0</v>
      </c>
      <c r="K2036" s="984">
        <v>0</v>
      </c>
      <c r="L2036" s="984">
        <v>0</v>
      </c>
      <c r="M2036" s="981">
        <v>0</v>
      </c>
      <c r="N2036" s="981">
        <v>0</v>
      </c>
      <c r="O2036" s="981">
        <v>0</v>
      </c>
      <c r="P2036" s="981"/>
      <c r="Q2036" s="981">
        <v>4</v>
      </c>
      <c r="R2036" s="981">
        <v>4</v>
      </c>
      <c r="S2036" s="981">
        <v>0</v>
      </c>
      <c r="T2036" s="981">
        <v>0</v>
      </c>
    </row>
    <row r="2037" spans="1:20" outlineLevel="5">
      <c r="A2037" s="936" t="s">
        <v>2063</v>
      </c>
      <c r="B2037" s="936" t="s">
        <v>3052</v>
      </c>
      <c r="C2037" s="936">
        <v>39</v>
      </c>
      <c r="D2037" s="937">
        <v>46148</v>
      </c>
      <c r="E2037" s="937">
        <v>46198</v>
      </c>
      <c r="F2037" s="937">
        <v>46148</v>
      </c>
      <c r="G2037" s="937">
        <v>46197</v>
      </c>
      <c r="H2037" s="937">
        <v>0</v>
      </c>
      <c r="I2037" s="936">
        <v>0</v>
      </c>
      <c r="J2037" s="936">
        <v>0</v>
      </c>
      <c r="K2037" s="939">
        <v>1</v>
      </c>
      <c r="L2037" s="939">
        <v>1</v>
      </c>
      <c r="M2037" s="936">
        <v>0</v>
      </c>
      <c r="N2037" s="936">
        <v>0</v>
      </c>
      <c r="O2037" s="936">
        <v>0</v>
      </c>
      <c r="P2037" s="936" t="s">
        <v>364</v>
      </c>
      <c r="Q2037" s="936">
        <v>1</v>
      </c>
      <c r="R2037" s="936">
        <v>1</v>
      </c>
      <c r="S2037" s="936">
        <v>0</v>
      </c>
      <c r="T2037" s="936">
        <v>0</v>
      </c>
    </row>
    <row r="2038" spans="1:20" outlineLevel="5">
      <c r="A2038" s="936" t="s">
        <v>2064</v>
      </c>
      <c r="B2038" s="936" t="s">
        <v>3055</v>
      </c>
      <c r="C2038" s="936">
        <v>39</v>
      </c>
      <c r="D2038" s="937">
        <v>46148</v>
      </c>
      <c r="E2038" s="937">
        <v>46198</v>
      </c>
      <c r="F2038" s="937">
        <v>46148</v>
      </c>
      <c r="G2038" s="937">
        <v>46197</v>
      </c>
      <c r="H2038" s="937">
        <v>0</v>
      </c>
      <c r="I2038" s="937">
        <v>0</v>
      </c>
      <c r="J2038" s="937">
        <v>0</v>
      </c>
      <c r="K2038" s="939">
        <v>1</v>
      </c>
      <c r="L2038" s="939">
        <v>1</v>
      </c>
      <c r="M2038" s="936">
        <v>0</v>
      </c>
      <c r="N2038" s="936">
        <v>0</v>
      </c>
      <c r="O2038" s="936">
        <v>0</v>
      </c>
      <c r="P2038" s="936" t="s">
        <v>364</v>
      </c>
      <c r="Q2038" s="936">
        <v>1</v>
      </c>
      <c r="R2038" s="936">
        <v>1</v>
      </c>
      <c r="S2038" s="936">
        <v>0</v>
      </c>
      <c r="T2038" s="936">
        <v>0</v>
      </c>
    </row>
    <row r="2039" spans="1:20" outlineLevel="5">
      <c r="A2039" s="996" t="s">
        <v>3399</v>
      </c>
      <c r="B2039" s="996" t="s">
        <v>3054</v>
      </c>
      <c r="C2039" s="996">
        <v>25</v>
      </c>
      <c r="D2039" s="997">
        <v>46198</v>
      </c>
      <c r="E2039" s="997">
        <v>46226</v>
      </c>
      <c r="F2039" s="997">
        <v>46261</v>
      </c>
      <c r="G2039" s="997">
        <v>46282</v>
      </c>
      <c r="H2039" s="997">
        <v>0</v>
      </c>
      <c r="I2039" s="996">
        <v>0</v>
      </c>
      <c r="J2039" s="997">
        <v>0</v>
      </c>
      <c r="K2039" s="999">
        <v>1</v>
      </c>
      <c r="L2039" s="999">
        <v>1</v>
      </c>
      <c r="M2039" s="996">
        <v>0</v>
      </c>
      <c r="N2039" s="996">
        <v>0</v>
      </c>
      <c r="O2039" s="996">
        <v>0</v>
      </c>
      <c r="P2039" s="996" t="s">
        <v>364</v>
      </c>
      <c r="Q2039" s="996">
        <v>1</v>
      </c>
      <c r="R2039" s="996">
        <v>1</v>
      </c>
      <c r="S2039" s="996">
        <v>0</v>
      </c>
      <c r="T2039" s="996">
        <v>0</v>
      </c>
    </row>
    <row r="2040" spans="1:20" outlineLevel="5">
      <c r="A2040" s="936" t="s">
        <v>3400</v>
      </c>
      <c r="B2040" s="936" t="s">
        <v>3057</v>
      </c>
      <c r="C2040" s="936">
        <v>25</v>
      </c>
      <c r="D2040" s="937">
        <v>46198</v>
      </c>
      <c r="E2040" s="937">
        <v>46226</v>
      </c>
      <c r="F2040" s="937">
        <v>46261</v>
      </c>
      <c r="G2040" s="937">
        <v>46292</v>
      </c>
      <c r="H2040" s="937">
        <v>0</v>
      </c>
      <c r="I2040" s="936">
        <v>0</v>
      </c>
      <c r="J2040" s="936">
        <v>0</v>
      </c>
      <c r="K2040" s="939">
        <v>1</v>
      </c>
      <c r="L2040" s="939">
        <v>1</v>
      </c>
      <c r="M2040" s="936">
        <v>0</v>
      </c>
      <c r="N2040" s="936">
        <v>0</v>
      </c>
      <c r="O2040" s="936">
        <v>0</v>
      </c>
      <c r="P2040" s="936" t="s">
        <v>364</v>
      </c>
      <c r="Q2040" s="936">
        <v>1</v>
      </c>
      <c r="R2040" s="936">
        <v>1</v>
      </c>
      <c r="S2040" s="936">
        <v>0</v>
      </c>
      <c r="T2040" s="936">
        <v>0</v>
      </c>
    </row>
    <row r="2041" spans="1:20" outlineLevel="4">
      <c r="A2041" s="981" t="s">
        <v>635</v>
      </c>
      <c r="B2041" s="981"/>
      <c r="C2041" s="981">
        <v>64</v>
      </c>
      <c r="D2041" s="982">
        <v>46148</v>
      </c>
      <c r="E2041" s="982">
        <v>46226</v>
      </c>
      <c r="F2041" s="982">
        <v>46148</v>
      </c>
      <c r="G2041" s="982">
        <v>46279</v>
      </c>
      <c r="H2041" s="982">
        <v>0</v>
      </c>
      <c r="I2041" s="981">
        <v>0</v>
      </c>
      <c r="J2041" s="981">
        <v>0</v>
      </c>
      <c r="K2041" s="984">
        <v>0</v>
      </c>
      <c r="L2041" s="984">
        <v>0</v>
      </c>
      <c r="M2041" s="981">
        <v>0</v>
      </c>
      <c r="N2041" s="981">
        <v>0</v>
      </c>
      <c r="O2041" s="981">
        <v>0</v>
      </c>
      <c r="P2041" s="981"/>
      <c r="Q2041" s="981">
        <v>4</v>
      </c>
      <c r="R2041" s="981">
        <v>4</v>
      </c>
      <c r="S2041" s="981">
        <v>0</v>
      </c>
      <c r="T2041" s="981">
        <v>0</v>
      </c>
    </row>
    <row r="2042" spans="1:20" outlineLevel="5">
      <c r="A2042" s="936" t="s">
        <v>2065</v>
      </c>
      <c r="B2042" s="936" t="s">
        <v>3058</v>
      </c>
      <c r="C2042" s="936">
        <v>39</v>
      </c>
      <c r="D2042" s="937">
        <v>46148</v>
      </c>
      <c r="E2042" s="937">
        <v>46198</v>
      </c>
      <c r="F2042" s="937">
        <v>46148</v>
      </c>
      <c r="G2042" s="937">
        <v>46197</v>
      </c>
      <c r="H2042" s="937">
        <v>0</v>
      </c>
      <c r="I2042" s="936">
        <v>0</v>
      </c>
      <c r="J2042" s="936">
        <v>0</v>
      </c>
      <c r="K2042" s="939">
        <v>1</v>
      </c>
      <c r="L2042" s="939">
        <v>1</v>
      </c>
      <c r="M2042" s="936">
        <v>0</v>
      </c>
      <c r="N2042" s="936">
        <v>0</v>
      </c>
      <c r="O2042" s="936">
        <v>0</v>
      </c>
      <c r="P2042" s="936" t="s">
        <v>364</v>
      </c>
      <c r="Q2042" s="936">
        <v>1</v>
      </c>
      <c r="R2042" s="936">
        <v>1</v>
      </c>
      <c r="S2042" s="936">
        <v>0</v>
      </c>
      <c r="T2042" s="936">
        <v>0</v>
      </c>
    </row>
    <row r="2043" spans="1:20" outlineLevel="5">
      <c r="A2043" s="936" t="s">
        <v>2066</v>
      </c>
      <c r="B2043" s="936" t="s">
        <v>3061</v>
      </c>
      <c r="C2043" s="936">
        <v>39</v>
      </c>
      <c r="D2043" s="937">
        <v>46148</v>
      </c>
      <c r="E2043" s="937">
        <v>46198</v>
      </c>
      <c r="F2043" s="937">
        <v>46148</v>
      </c>
      <c r="G2043" s="937">
        <v>46197</v>
      </c>
      <c r="H2043" s="937">
        <v>0</v>
      </c>
      <c r="I2043" s="936">
        <v>0</v>
      </c>
      <c r="J2043" s="937">
        <v>0</v>
      </c>
      <c r="K2043" s="939">
        <v>1</v>
      </c>
      <c r="L2043" s="939">
        <v>1</v>
      </c>
      <c r="M2043" s="936">
        <v>0</v>
      </c>
      <c r="N2043" s="936">
        <v>0</v>
      </c>
      <c r="O2043" s="936">
        <v>0</v>
      </c>
      <c r="P2043" s="936" t="s">
        <v>364</v>
      </c>
      <c r="Q2043" s="936">
        <v>1</v>
      </c>
      <c r="R2043" s="936">
        <v>1</v>
      </c>
      <c r="S2043" s="936">
        <v>0</v>
      </c>
      <c r="T2043" s="936">
        <v>0</v>
      </c>
    </row>
    <row r="2044" spans="1:20" outlineLevel="5">
      <c r="A2044" s="996" t="s">
        <v>3401</v>
      </c>
      <c r="B2044" s="996" t="s">
        <v>3060</v>
      </c>
      <c r="C2044" s="996">
        <v>25</v>
      </c>
      <c r="D2044" s="997">
        <v>46198</v>
      </c>
      <c r="E2044" s="997">
        <v>46226</v>
      </c>
      <c r="F2044" s="997">
        <v>46198</v>
      </c>
      <c r="G2044" s="997">
        <v>46205</v>
      </c>
      <c r="H2044" s="997">
        <v>0</v>
      </c>
      <c r="I2044" s="996">
        <v>0</v>
      </c>
      <c r="J2044" s="997">
        <v>0</v>
      </c>
      <c r="K2044" s="999">
        <v>1</v>
      </c>
      <c r="L2044" s="999">
        <v>1</v>
      </c>
      <c r="M2044" s="996">
        <v>0</v>
      </c>
      <c r="N2044" s="996">
        <v>0</v>
      </c>
      <c r="O2044" s="996">
        <v>0</v>
      </c>
      <c r="P2044" s="996" t="s">
        <v>364</v>
      </c>
      <c r="Q2044" s="996">
        <v>1</v>
      </c>
      <c r="R2044" s="996">
        <v>1</v>
      </c>
      <c r="S2044" s="996">
        <v>0</v>
      </c>
      <c r="T2044" s="996">
        <v>0</v>
      </c>
    </row>
    <row r="2045" spans="1:20" outlineLevel="5">
      <c r="A2045" s="936" t="s">
        <v>3402</v>
      </c>
      <c r="B2045" s="936" t="s">
        <v>3063</v>
      </c>
      <c r="C2045" s="936">
        <v>25</v>
      </c>
      <c r="D2045" s="937">
        <v>46198</v>
      </c>
      <c r="E2045" s="937">
        <v>46226</v>
      </c>
      <c r="F2045" s="937">
        <v>46239</v>
      </c>
      <c r="G2045" s="937">
        <v>46279</v>
      </c>
      <c r="H2045" s="937">
        <v>0</v>
      </c>
      <c r="I2045" s="936">
        <v>0</v>
      </c>
      <c r="J2045" s="936">
        <v>0</v>
      </c>
      <c r="K2045" s="939">
        <v>1</v>
      </c>
      <c r="L2045" s="939">
        <v>1</v>
      </c>
      <c r="M2045" s="936">
        <v>0</v>
      </c>
      <c r="N2045" s="936">
        <v>0</v>
      </c>
      <c r="O2045" s="936">
        <v>0</v>
      </c>
      <c r="P2045" s="936" t="s">
        <v>364</v>
      </c>
      <c r="Q2045" s="936">
        <v>1</v>
      </c>
      <c r="R2045" s="936">
        <v>1</v>
      </c>
      <c r="S2045" s="936">
        <v>0</v>
      </c>
      <c r="T2045" s="936">
        <v>0</v>
      </c>
    </row>
    <row r="2046" spans="1:20" outlineLevel="4">
      <c r="A2046" s="981" t="s">
        <v>640</v>
      </c>
      <c r="B2046" s="981"/>
      <c r="C2046" s="981">
        <v>44</v>
      </c>
      <c r="D2046" s="982">
        <v>46148</v>
      </c>
      <c r="E2046" s="982">
        <v>46204</v>
      </c>
      <c r="F2046" s="982">
        <v>46148</v>
      </c>
      <c r="G2046" s="982">
        <v>46286</v>
      </c>
      <c r="H2046" s="982">
        <v>0</v>
      </c>
      <c r="I2046" s="981">
        <v>0</v>
      </c>
      <c r="J2046" s="982">
        <v>0</v>
      </c>
      <c r="K2046" s="984">
        <v>0</v>
      </c>
      <c r="L2046" s="984">
        <v>0</v>
      </c>
      <c r="M2046" s="981">
        <v>0</v>
      </c>
      <c r="N2046" s="981">
        <v>0</v>
      </c>
      <c r="O2046" s="981">
        <v>0</v>
      </c>
      <c r="P2046" s="981"/>
      <c r="Q2046" s="981">
        <v>4</v>
      </c>
      <c r="R2046" s="981">
        <v>4</v>
      </c>
      <c r="S2046" s="981">
        <v>0</v>
      </c>
      <c r="T2046" s="981">
        <v>0</v>
      </c>
    </row>
    <row r="2047" spans="1:20" outlineLevel="5">
      <c r="A2047" s="936" t="s">
        <v>2067</v>
      </c>
      <c r="B2047" s="936" t="s">
        <v>3124</v>
      </c>
      <c r="C2047" s="936">
        <v>39</v>
      </c>
      <c r="D2047" s="937">
        <v>46148</v>
      </c>
      <c r="E2047" s="937">
        <v>46198</v>
      </c>
      <c r="F2047" s="937">
        <v>46148</v>
      </c>
      <c r="G2047" s="937">
        <v>46197</v>
      </c>
      <c r="H2047" s="937">
        <v>0</v>
      </c>
      <c r="I2047" s="936">
        <v>0</v>
      </c>
      <c r="J2047" s="936">
        <v>0</v>
      </c>
      <c r="K2047" s="939">
        <v>1</v>
      </c>
      <c r="L2047" s="939">
        <v>1</v>
      </c>
      <c r="M2047" s="936">
        <v>0</v>
      </c>
      <c r="N2047" s="936">
        <v>0</v>
      </c>
      <c r="O2047" s="936">
        <v>0</v>
      </c>
      <c r="P2047" s="936" t="s">
        <v>364</v>
      </c>
      <c r="Q2047" s="936">
        <v>1</v>
      </c>
      <c r="R2047" s="936">
        <v>1</v>
      </c>
      <c r="S2047" s="936">
        <v>0</v>
      </c>
      <c r="T2047" s="936">
        <v>0</v>
      </c>
    </row>
    <row r="2048" spans="1:20" outlineLevel="5">
      <c r="A2048" s="936" t="s">
        <v>2068</v>
      </c>
      <c r="B2048" s="936" t="s">
        <v>3127</v>
      </c>
      <c r="C2048" s="936">
        <v>39</v>
      </c>
      <c r="D2048" s="937">
        <v>46148</v>
      </c>
      <c r="E2048" s="937">
        <v>46198</v>
      </c>
      <c r="F2048" s="937">
        <v>46148</v>
      </c>
      <c r="G2048" s="937">
        <v>46197</v>
      </c>
      <c r="H2048" s="937">
        <v>0</v>
      </c>
      <c r="I2048" s="937">
        <v>0</v>
      </c>
      <c r="J2048" s="937">
        <v>0</v>
      </c>
      <c r="K2048" s="939">
        <v>1</v>
      </c>
      <c r="L2048" s="939">
        <v>1</v>
      </c>
      <c r="M2048" s="936">
        <v>0</v>
      </c>
      <c r="N2048" s="936">
        <v>0</v>
      </c>
      <c r="O2048" s="936">
        <v>0</v>
      </c>
      <c r="P2048" s="936" t="s">
        <v>364</v>
      </c>
      <c r="Q2048" s="936">
        <v>1</v>
      </c>
      <c r="R2048" s="936">
        <v>1</v>
      </c>
      <c r="S2048" s="936">
        <v>0</v>
      </c>
      <c r="T2048" s="936">
        <v>0</v>
      </c>
    </row>
    <row r="2049" spans="1:20" outlineLevel="5">
      <c r="A2049" s="996" t="s">
        <v>3403</v>
      </c>
      <c r="B2049" s="996" t="s">
        <v>3126</v>
      </c>
      <c r="C2049" s="996">
        <v>5</v>
      </c>
      <c r="D2049" s="997">
        <v>46198</v>
      </c>
      <c r="E2049" s="997">
        <v>46204</v>
      </c>
      <c r="F2049" s="997">
        <v>46248</v>
      </c>
      <c r="G2049" s="997">
        <v>46261</v>
      </c>
      <c r="H2049" s="997">
        <v>0</v>
      </c>
      <c r="I2049" s="996">
        <v>0</v>
      </c>
      <c r="J2049" s="997">
        <v>0</v>
      </c>
      <c r="K2049" s="999">
        <v>1</v>
      </c>
      <c r="L2049" s="999">
        <v>1</v>
      </c>
      <c r="M2049" s="996">
        <v>0</v>
      </c>
      <c r="N2049" s="996">
        <v>0</v>
      </c>
      <c r="O2049" s="996">
        <v>0</v>
      </c>
      <c r="P2049" s="996" t="s">
        <v>364</v>
      </c>
      <c r="Q2049" s="996">
        <v>1</v>
      </c>
      <c r="R2049" s="996">
        <v>1</v>
      </c>
      <c r="S2049" s="996">
        <v>0</v>
      </c>
      <c r="T2049" s="996">
        <v>0</v>
      </c>
    </row>
    <row r="2050" spans="1:20" outlineLevel="5">
      <c r="A2050" s="936" t="s">
        <v>3404</v>
      </c>
      <c r="B2050" s="936" t="s">
        <v>3129</v>
      </c>
      <c r="C2050" s="936">
        <v>5</v>
      </c>
      <c r="D2050" s="937">
        <v>46198</v>
      </c>
      <c r="E2050" s="937">
        <v>46204</v>
      </c>
      <c r="F2050" s="937">
        <v>46261</v>
      </c>
      <c r="G2050" s="937">
        <v>46286</v>
      </c>
      <c r="H2050" s="937">
        <v>0</v>
      </c>
      <c r="I2050" s="936">
        <v>0</v>
      </c>
      <c r="J2050" s="936">
        <v>0</v>
      </c>
      <c r="K2050" s="939">
        <v>1</v>
      </c>
      <c r="L2050" s="939">
        <v>1</v>
      </c>
      <c r="M2050" s="936">
        <v>0</v>
      </c>
      <c r="N2050" s="936">
        <v>0</v>
      </c>
      <c r="O2050" s="936">
        <v>0</v>
      </c>
      <c r="P2050" s="936" t="s">
        <v>364</v>
      </c>
      <c r="Q2050" s="936">
        <v>1</v>
      </c>
      <c r="R2050" s="936">
        <v>1</v>
      </c>
      <c r="S2050" s="936">
        <v>0</v>
      </c>
      <c r="T2050" s="936">
        <v>0</v>
      </c>
    </row>
    <row r="2051" spans="1:20" outlineLevel="4">
      <c r="A2051" s="981" t="s">
        <v>645</v>
      </c>
      <c r="B2051" s="981"/>
      <c r="C2051" s="981">
        <v>74</v>
      </c>
      <c r="D2051" s="982">
        <v>46154</v>
      </c>
      <c r="E2051" s="982">
        <v>46244</v>
      </c>
      <c r="F2051" s="982">
        <v>46154</v>
      </c>
      <c r="G2051" s="982">
        <v>46295</v>
      </c>
      <c r="H2051" s="982">
        <v>0</v>
      </c>
      <c r="I2051" s="981">
        <v>0</v>
      </c>
      <c r="J2051" s="982">
        <v>0</v>
      </c>
      <c r="K2051" s="984">
        <v>0</v>
      </c>
      <c r="L2051" s="984">
        <v>0</v>
      </c>
      <c r="M2051" s="981">
        <v>0</v>
      </c>
      <c r="N2051" s="981">
        <v>0</v>
      </c>
      <c r="O2051" s="981">
        <v>0</v>
      </c>
      <c r="P2051" s="981"/>
      <c r="Q2051" s="981">
        <v>16</v>
      </c>
      <c r="R2051" s="981">
        <v>16</v>
      </c>
      <c r="S2051" s="981">
        <v>0</v>
      </c>
      <c r="T2051" s="981">
        <v>0</v>
      </c>
    </row>
    <row r="2052" spans="1:20" outlineLevel="5">
      <c r="A2052" s="936" t="s">
        <v>2069</v>
      </c>
      <c r="B2052" s="936" t="s">
        <v>3064</v>
      </c>
      <c r="C2052" s="936">
        <v>34</v>
      </c>
      <c r="D2052" s="937">
        <v>46154</v>
      </c>
      <c r="E2052" s="937">
        <v>46198</v>
      </c>
      <c r="F2052" s="937">
        <v>46154</v>
      </c>
      <c r="G2052" s="937">
        <v>46197</v>
      </c>
      <c r="H2052" s="937">
        <v>0</v>
      </c>
      <c r="I2052" s="936">
        <v>0</v>
      </c>
      <c r="J2052" s="936">
        <v>0</v>
      </c>
      <c r="K2052" s="939">
        <v>1</v>
      </c>
      <c r="L2052" s="939">
        <v>1</v>
      </c>
      <c r="M2052" s="936">
        <v>0</v>
      </c>
      <c r="N2052" s="936">
        <v>0</v>
      </c>
      <c r="O2052" s="936">
        <v>0</v>
      </c>
      <c r="P2052" s="936" t="s">
        <v>364</v>
      </c>
      <c r="Q2052" s="936">
        <v>1</v>
      </c>
      <c r="R2052" s="936">
        <v>1</v>
      </c>
      <c r="S2052" s="936">
        <v>0</v>
      </c>
      <c r="T2052" s="936">
        <v>0</v>
      </c>
    </row>
    <row r="2053" spans="1:20" outlineLevel="5">
      <c r="A2053" s="936" t="s">
        <v>2070</v>
      </c>
      <c r="B2053" s="936" t="s">
        <v>3067</v>
      </c>
      <c r="C2053" s="936">
        <v>34</v>
      </c>
      <c r="D2053" s="937">
        <v>46154</v>
      </c>
      <c r="E2053" s="937">
        <v>46198</v>
      </c>
      <c r="F2053" s="937">
        <v>46154</v>
      </c>
      <c r="G2053" s="937">
        <v>46197</v>
      </c>
      <c r="H2053" s="937">
        <v>0</v>
      </c>
      <c r="I2053" s="936">
        <v>0</v>
      </c>
      <c r="J2053" s="937">
        <v>0</v>
      </c>
      <c r="K2053" s="939">
        <v>1</v>
      </c>
      <c r="L2053" s="939">
        <v>1</v>
      </c>
      <c r="M2053" s="936">
        <v>0</v>
      </c>
      <c r="N2053" s="936">
        <v>0</v>
      </c>
      <c r="O2053" s="936">
        <v>0</v>
      </c>
      <c r="P2053" s="936" t="s">
        <v>364</v>
      </c>
      <c r="Q2053" s="936">
        <v>1</v>
      </c>
      <c r="R2053" s="936">
        <v>1</v>
      </c>
      <c r="S2053" s="936">
        <v>0</v>
      </c>
      <c r="T2053" s="936">
        <v>0</v>
      </c>
    </row>
    <row r="2054" spans="1:20" outlineLevel="5">
      <c r="A2054" s="936" t="s">
        <v>2071</v>
      </c>
      <c r="B2054" s="936" t="s">
        <v>3070</v>
      </c>
      <c r="C2054" s="936">
        <v>34</v>
      </c>
      <c r="D2054" s="937">
        <v>46154</v>
      </c>
      <c r="E2054" s="937">
        <v>46198</v>
      </c>
      <c r="F2054" s="937">
        <v>46154</v>
      </c>
      <c r="G2054" s="937">
        <v>46197</v>
      </c>
      <c r="H2054" s="937">
        <v>0</v>
      </c>
      <c r="I2054" s="936">
        <v>0</v>
      </c>
      <c r="J2054" s="936">
        <v>0</v>
      </c>
      <c r="K2054" s="939">
        <v>1</v>
      </c>
      <c r="L2054" s="939">
        <v>1</v>
      </c>
      <c r="M2054" s="936">
        <v>0</v>
      </c>
      <c r="N2054" s="936">
        <v>0</v>
      </c>
      <c r="O2054" s="936">
        <v>0</v>
      </c>
      <c r="P2054" s="936" t="s">
        <v>364</v>
      </c>
      <c r="Q2054" s="936">
        <v>1</v>
      </c>
      <c r="R2054" s="936">
        <v>1</v>
      </c>
      <c r="S2054" s="936">
        <v>0</v>
      </c>
      <c r="T2054" s="936">
        <v>0</v>
      </c>
    </row>
    <row r="2055" spans="1:20" outlineLevel="5">
      <c r="A2055" s="936" t="s">
        <v>2072</v>
      </c>
      <c r="B2055" s="936" t="s">
        <v>3073</v>
      </c>
      <c r="C2055" s="936">
        <v>34</v>
      </c>
      <c r="D2055" s="937">
        <v>46154</v>
      </c>
      <c r="E2055" s="937">
        <v>46198</v>
      </c>
      <c r="F2055" s="937">
        <v>46154</v>
      </c>
      <c r="G2055" s="937">
        <v>46197</v>
      </c>
      <c r="H2055" s="937">
        <v>0</v>
      </c>
      <c r="I2055" s="936">
        <v>0</v>
      </c>
      <c r="J2055" s="937">
        <v>0</v>
      </c>
      <c r="K2055" s="939">
        <v>1</v>
      </c>
      <c r="L2055" s="939">
        <v>1</v>
      </c>
      <c r="M2055" s="936">
        <v>0</v>
      </c>
      <c r="N2055" s="936">
        <v>0</v>
      </c>
      <c r="O2055" s="936">
        <v>0</v>
      </c>
      <c r="P2055" s="936" t="s">
        <v>364</v>
      </c>
      <c r="Q2055" s="936">
        <v>1</v>
      </c>
      <c r="R2055" s="936">
        <v>1</v>
      </c>
      <c r="S2055" s="936">
        <v>0</v>
      </c>
      <c r="T2055" s="936">
        <v>0</v>
      </c>
    </row>
    <row r="2056" spans="1:20" outlineLevel="5">
      <c r="A2056" s="936" t="s">
        <v>2073</v>
      </c>
      <c r="B2056" s="936" t="s">
        <v>3076</v>
      </c>
      <c r="C2056" s="936">
        <v>34</v>
      </c>
      <c r="D2056" s="937">
        <v>46154</v>
      </c>
      <c r="E2056" s="937">
        <v>46198</v>
      </c>
      <c r="F2056" s="937">
        <v>46154</v>
      </c>
      <c r="G2056" s="937">
        <v>46197</v>
      </c>
      <c r="H2056" s="937">
        <v>0</v>
      </c>
      <c r="I2056" s="936">
        <v>0</v>
      </c>
      <c r="J2056" s="936">
        <v>0</v>
      </c>
      <c r="K2056" s="939">
        <v>1</v>
      </c>
      <c r="L2056" s="939">
        <v>1</v>
      </c>
      <c r="M2056" s="936">
        <v>0</v>
      </c>
      <c r="N2056" s="936">
        <v>0</v>
      </c>
      <c r="O2056" s="936">
        <v>0</v>
      </c>
      <c r="P2056" s="936" t="s">
        <v>364</v>
      </c>
      <c r="Q2056" s="936">
        <v>1</v>
      </c>
      <c r="R2056" s="936">
        <v>1</v>
      </c>
      <c r="S2056" s="936">
        <v>0</v>
      </c>
      <c r="T2056" s="936">
        <v>0</v>
      </c>
    </row>
    <row r="2057" spans="1:20" outlineLevel="5">
      <c r="A2057" s="936" t="s">
        <v>2074</v>
      </c>
      <c r="B2057" s="936" t="s">
        <v>3079</v>
      </c>
      <c r="C2057" s="936">
        <v>34</v>
      </c>
      <c r="D2057" s="937">
        <v>46154</v>
      </c>
      <c r="E2057" s="937">
        <v>46198</v>
      </c>
      <c r="F2057" s="937">
        <v>46154</v>
      </c>
      <c r="G2057" s="937">
        <v>46197</v>
      </c>
      <c r="H2057" s="937">
        <v>0</v>
      </c>
      <c r="I2057" s="936">
        <v>0</v>
      </c>
      <c r="J2057" s="937">
        <v>0</v>
      </c>
      <c r="K2057" s="939">
        <v>1</v>
      </c>
      <c r="L2057" s="939">
        <v>1</v>
      </c>
      <c r="M2057" s="936">
        <v>0</v>
      </c>
      <c r="N2057" s="936">
        <v>0</v>
      </c>
      <c r="O2057" s="936">
        <v>0</v>
      </c>
      <c r="P2057" s="936" t="s">
        <v>364</v>
      </c>
      <c r="Q2057" s="936">
        <v>1</v>
      </c>
      <c r="R2057" s="936">
        <v>1</v>
      </c>
      <c r="S2057" s="936">
        <v>0</v>
      </c>
      <c r="T2057" s="936">
        <v>0</v>
      </c>
    </row>
    <row r="2058" spans="1:20" outlineLevel="5">
      <c r="A2058" s="936" t="s">
        <v>2075</v>
      </c>
      <c r="B2058" s="936" t="s">
        <v>3082</v>
      </c>
      <c r="C2058" s="936">
        <v>34</v>
      </c>
      <c r="D2058" s="937">
        <v>46154</v>
      </c>
      <c r="E2058" s="937">
        <v>46198</v>
      </c>
      <c r="F2058" s="937">
        <v>46154</v>
      </c>
      <c r="G2058" s="937">
        <v>46197</v>
      </c>
      <c r="H2058" s="937">
        <v>0</v>
      </c>
      <c r="I2058" s="936">
        <v>0</v>
      </c>
      <c r="J2058" s="936">
        <v>0</v>
      </c>
      <c r="K2058" s="939">
        <v>1</v>
      </c>
      <c r="L2058" s="939">
        <v>1</v>
      </c>
      <c r="M2058" s="936">
        <v>0</v>
      </c>
      <c r="N2058" s="936">
        <v>0</v>
      </c>
      <c r="O2058" s="936">
        <v>0</v>
      </c>
      <c r="P2058" s="936" t="s">
        <v>364</v>
      </c>
      <c r="Q2058" s="936">
        <v>1</v>
      </c>
      <c r="R2058" s="936">
        <v>1</v>
      </c>
      <c r="S2058" s="936">
        <v>0</v>
      </c>
      <c r="T2058" s="936">
        <v>0</v>
      </c>
    </row>
    <row r="2059" spans="1:20" outlineLevel="5">
      <c r="A2059" s="936" t="s">
        <v>2076</v>
      </c>
      <c r="B2059" s="936" t="s">
        <v>3085</v>
      </c>
      <c r="C2059" s="936">
        <v>34</v>
      </c>
      <c r="D2059" s="937">
        <v>46154</v>
      </c>
      <c r="E2059" s="937">
        <v>46198</v>
      </c>
      <c r="F2059" s="937">
        <v>46154</v>
      </c>
      <c r="G2059" s="937">
        <v>46197</v>
      </c>
      <c r="H2059" s="937">
        <v>0</v>
      </c>
      <c r="I2059" s="937">
        <v>0</v>
      </c>
      <c r="J2059" s="937">
        <v>0</v>
      </c>
      <c r="K2059" s="939">
        <v>1</v>
      </c>
      <c r="L2059" s="939">
        <v>1</v>
      </c>
      <c r="M2059" s="936">
        <v>0</v>
      </c>
      <c r="N2059" s="936">
        <v>0</v>
      </c>
      <c r="O2059" s="936">
        <v>0</v>
      </c>
      <c r="P2059" s="936" t="s">
        <v>364</v>
      </c>
      <c r="Q2059" s="936">
        <v>1</v>
      </c>
      <c r="R2059" s="936">
        <v>1</v>
      </c>
      <c r="S2059" s="936">
        <v>0</v>
      </c>
      <c r="T2059" s="936">
        <v>0</v>
      </c>
    </row>
    <row r="2060" spans="1:20" outlineLevel="5">
      <c r="A2060" s="936" t="s">
        <v>3405</v>
      </c>
      <c r="B2060" s="936" t="s">
        <v>3066</v>
      </c>
      <c r="C2060" s="936">
        <v>25</v>
      </c>
      <c r="D2060" s="937">
        <v>46216</v>
      </c>
      <c r="E2060" s="937">
        <v>46244</v>
      </c>
      <c r="F2060" s="937">
        <v>46240</v>
      </c>
      <c r="G2060" s="937">
        <v>46293</v>
      </c>
      <c r="H2060" s="937">
        <v>0</v>
      </c>
      <c r="I2060" s="936">
        <v>0</v>
      </c>
      <c r="J2060" s="936">
        <v>0</v>
      </c>
      <c r="K2060" s="939">
        <v>1</v>
      </c>
      <c r="L2060" s="939">
        <v>1</v>
      </c>
      <c r="M2060" s="936">
        <v>0</v>
      </c>
      <c r="N2060" s="936">
        <v>0</v>
      </c>
      <c r="O2060" s="936">
        <v>0</v>
      </c>
      <c r="P2060" s="936" t="s">
        <v>364</v>
      </c>
      <c r="Q2060" s="936">
        <v>1</v>
      </c>
      <c r="R2060" s="936">
        <v>1</v>
      </c>
      <c r="S2060" s="936">
        <v>0</v>
      </c>
      <c r="T2060" s="936">
        <v>0</v>
      </c>
    </row>
    <row r="2061" spans="1:20" outlineLevel="5">
      <c r="A2061" s="936" t="s">
        <v>3406</v>
      </c>
      <c r="B2061" s="936" t="s">
        <v>3069</v>
      </c>
      <c r="C2061" s="936">
        <v>25</v>
      </c>
      <c r="D2061" s="937">
        <v>46216</v>
      </c>
      <c r="E2061" s="937">
        <v>46244</v>
      </c>
      <c r="F2061" s="937">
        <v>46240</v>
      </c>
      <c r="G2061" s="937">
        <v>46291</v>
      </c>
      <c r="H2061" s="937">
        <v>0</v>
      </c>
      <c r="I2061" s="937">
        <v>0</v>
      </c>
      <c r="J2061" s="937">
        <v>0</v>
      </c>
      <c r="K2061" s="939">
        <v>1</v>
      </c>
      <c r="L2061" s="939">
        <v>1</v>
      </c>
      <c r="M2061" s="936">
        <v>0</v>
      </c>
      <c r="N2061" s="936">
        <v>0</v>
      </c>
      <c r="O2061" s="936">
        <v>0</v>
      </c>
      <c r="P2061" s="936" t="s">
        <v>364</v>
      </c>
      <c r="Q2061" s="936">
        <v>1</v>
      </c>
      <c r="R2061" s="936">
        <v>1</v>
      </c>
      <c r="S2061" s="936">
        <v>0</v>
      </c>
      <c r="T2061" s="936">
        <v>0</v>
      </c>
    </row>
    <row r="2062" spans="1:20" outlineLevel="5">
      <c r="A2062" s="936" t="s">
        <v>3407</v>
      </c>
      <c r="B2062" s="936" t="s">
        <v>3072</v>
      </c>
      <c r="C2062" s="936">
        <v>25</v>
      </c>
      <c r="D2062" s="937">
        <v>46216</v>
      </c>
      <c r="E2062" s="937">
        <v>46244</v>
      </c>
      <c r="F2062" s="937">
        <v>46240</v>
      </c>
      <c r="G2062" s="937">
        <v>46294</v>
      </c>
      <c r="H2062" s="937">
        <v>0</v>
      </c>
      <c r="I2062" s="936">
        <v>0</v>
      </c>
      <c r="J2062" s="936">
        <v>0</v>
      </c>
      <c r="K2062" s="939">
        <v>1</v>
      </c>
      <c r="L2062" s="939">
        <v>1</v>
      </c>
      <c r="M2062" s="936">
        <v>0</v>
      </c>
      <c r="N2062" s="936">
        <v>0</v>
      </c>
      <c r="O2062" s="936">
        <v>0</v>
      </c>
      <c r="P2062" s="936" t="s">
        <v>364</v>
      </c>
      <c r="Q2062" s="936">
        <v>1</v>
      </c>
      <c r="R2062" s="936">
        <v>1</v>
      </c>
      <c r="S2062" s="936">
        <v>0</v>
      </c>
      <c r="T2062" s="936">
        <v>0</v>
      </c>
    </row>
    <row r="2063" spans="1:20" outlineLevel="5">
      <c r="A2063" s="936" t="s">
        <v>3408</v>
      </c>
      <c r="B2063" s="936" t="s">
        <v>3075</v>
      </c>
      <c r="C2063" s="936">
        <v>25</v>
      </c>
      <c r="D2063" s="937">
        <v>46216</v>
      </c>
      <c r="E2063" s="937">
        <v>46244</v>
      </c>
      <c r="F2063" s="937">
        <v>46226</v>
      </c>
      <c r="G2063" s="937">
        <v>46295</v>
      </c>
      <c r="H2063" s="937">
        <v>0</v>
      </c>
      <c r="I2063" s="937">
        <v>0</v>
      </c>
      <c r="J2063" s="937">
        <v>0</v>
      </c>
      <c r="K2063" s="939">
        <v>1</v>
      </c>
      <c r="L2063" s="939">
        <v>1</v>
      </c>
      <c r="M2063" s="936">
        <v>0</v>
      </c>
      <c r="N2063" s="936">
        <v>0</v>
      </c>
      <c r="O2063" s="936">
        <v>0</v>
      </c>
      <c r="P2063" s="936" t="s">
        <v>364</v>
      </c>
      <c r="Q2063" s="936">
        <v>1</v>
      </c>
      <c r="R2063" s="936">
        <v>1</v>
      </c>
      <c r="S2063" s="936">
        <v>0</v>
      </c>
      <c r="T2063" s="936">
        <v>0</v>
      </c>
    </row>
    <row r="2064" spans="1:20" outlineLevel="5">
      <c r="A2064" s="936" t="s">
        <v>3410</v>
      </c>
      <c r="B2064" s="936" t="s">
        <v>3081</v>
      </c>
      <c r="C2064" s="936">
        <v>25</v>
      </c>
      <c r="D2064" s="937">
        <v>46216</v>
      </c>
      <c r="E2064" s="937">
        <v>46244</v>
      </c>
      <c r="F2064" s="937">
        <v>46261</v>
      </c>
      <c r="G2064" s="937">
        <v>46294</v>
      </c>
      <c r="H2064" s="937">
        <v>0</v>
      </c>
      <c r="I2064" s="936">
        <v>0</v>
      </c>
      <c r="J2064" s="936">
        <v>0</v>
      </c>
      <c r="K2064" s="939">
        <v>1</v>
      </c>
      <c r="L2064" s="939">
        <v>1</v>
      </c>
      <c r="M2064" s="936">
        <v>0</v>
      </c>
      <c r="N2064" s="936">
        <v>0</v>
      </c>
      <c r="O2064" s="936">
        <v>0</v>
      </c>
      <c r="P2064" s="936" t="s">
        <v>364</v>
      </c>
      <c r="Q2064" s="936">
        <v>1</v>
      </c>
      <c r="R2064" s="936">
        <v>1</v>
      </c>
      <c r="S2064" s="936">
        <v>0</v>
      </c>
      <c r="T2064" s="936">
        <v>0</v>
      </c>
    </row>
    <row r="2065" spans="1:20" outlineLevel="5">
      <c r="A2065" s="936" t="s">
        <v>3411</v>
      </c>
      <c r="B2065" s="936" t="s">
        <v>3084</v>
      </c>
      <c r="C2065" s="936">
        <v>25</v>
      </c>
      <c r="D2065" s="937">
        <v>46216</v>
      </c>
      <c r="E2065" s="937">
        <v>46244</v>
      </c>
      <c r="F2065" s="937">
        <v>46261</v>
      </c>
      <c r="G2065" s="937">
        <v>46295</v>
      </c>
      <c r="H2065" s="937">
        <v>0</v>
      </c>
      <c r="I2065" s="937">
        <v>0</v>
      </c>
      <c r="J2065" s="937">
        <v>0</v>
      </c>
      <c r="K2065" s="939">
        <v>1</v>
      </c>
      <c r="L2065" s="939">
        <v>1</v>
      </c>
      <c r="M2065" s="936">
        <v>0</v>
      </c>
      <c r="N2065" s="936">
        <v>0</v>
      </c>
      <c r="O2065" s="936">
        <v>0</v>
      </c>
      <c r="P2065" s="936" t="s">
        <v>364</v>
      </c>
      <c r="Q2065" s="936">
        <v>1</v>
      </c>
      <c r="R2065" s="936">
        <v>1</v>
      </c>
      <c r="S2065" s="936">
        <v>0</v>
      </c>
      <c r="T2065" s="936">
        <v>0</v>
      </c>
    </row>
    <row r="2066" spans="1:20" outlineLevel="5">
      <c r="A2066" s="1000" t="s">
        <v>3412</v>
      </c>
      <c r="B2066" s="1000" t="s">
        <v>3087</v>
      </c>
      <c r="C2066" s="1000">
        <v>25</v>
      </c>
      <c r="D2066" s="1001">
        <v>46216</v>
      </c>
      <c r="E2066" s="1001">
        <v>46244</v>
      </c>
      <c r="F2066" s="1001">
        <v>46261</v>
      </c>
      <c r="G2066" s="1001">
        <v>46295</v>
      </c>
      <c r="H2066" s="1002">
        <v>0</v>
      </c>
      <c r="I2066" s="1002">
        <v>0</v>
      </c>
      <c r="J2066" s="1002">
        <v>0</v>
      </c>
      <c r="K2066" s="1003">
        <v>1</v>
      </c>
      <c r="L2066" s="1003">
        <v>1</v>
      </c>
      <c r="M2066" s="1002">
        <v>0</v>
      </c>
      <c r="N2066" s="1000">
        <v>0</v>
      </c>
      <c r="O2066" s="1000">
        <v>0</v>
      </c>
      <c r="P2066" s="1002" t="s">
        <v>364</v>
      </c>
      <c r="Q2066" s="1000">
        <v>1</v>
      </c>
      <c r="R2066" s="1000">
        <v>1</v>
      </c>
      <c r="S2066" s="1000">
        <v>0</v>
      </c>
      <c r="T2066" s="1000">
        <v>0</v>
      </c>
    </row>
    <row r="2067" spans="1:20" outlineLevel="5">
      <c r="A2067" s="1000" t="s">
        <v>3409</v>
      </c>
      <c r="B2067" s="1000" t="s">
        <v>3078</v>
      </c>
      <c r="C2067" s="1000">
        <v>6</v>
      </c>
      <c r="D2067" s="1001">
        <v>46221</v>
      </c>
      <c r="E2067" s="1001">
        <v>46226</v>
      </c>
      <c r="F2067" s="1001">
        <v>46261</v>
      </c>
      <c r="G2067" s="1001">
        <v>46292</v>
      </c>
      <c r="H2067" s="1002">
        <v>0</v>
      </c>
      <c r="I2067" s="1002">
        <v>0</v>
      </c>
      <c r="J2067" s="1002">
        <v>0</v>
      </c>
      <c r="K2067" s="1003">
        <v>1</v>
      </c>
      <c r="L2067" s="1003">
        <v>1</v>
      </c>
      <c r="M2067" s="1002">
        <v>0</v>
      </c>
      <c r="N2067" s="1000">
        <v>0</v>
      </c>
      <c r="O2067" s="1000">
        <v>0</v>
      </c>
      <c r="P2067" s="1002" t="s">
        <v>364</v>
      </c>
      <c r="Q2067" s="1000">
        <v>1</v>
      </c>
      <c r="R2067" s="1000">
        <v>1</v>
      </c>
      <c r="S2067" s="1000">
        <v>0</v>
      </c>
      <c r="T2067" s="1000">
        <v>0</v>
      </c>
    </row>
    <row r="2068" spans="1:20" outlineLevel="3">
      <c r="A2068" s="967" t="s">
        <v>857</v>
      </c>
      <c r="B2068" s="967"/>
      <c r="C2068" s="967">
        <v>94</v>
      </c>
      <c r="D2068" s="968">
        <v>46148</v>
      </c>
      <c r="E2068" s="968">
        <v>46261</v>
      </c>
      <c r="F2068" s="968">
        <v>46148</v>
      </c>
      <c r="G2068" s="968"/>
      <c r="H2068" s="969">
        <v>2561939.8199999998</v>
      </c>
      <c r="I2068" s="969">
        <v>1784927.49</v>
      </c>
      <c r="J2068" s="969">
        <v>2561939.8199999998</v>
      </c>
      <c r="K2068" s="971">
        <v>1</v>
      </c>
      <c r="L2068" s="971">
        <v>0.69669999999999999</v>
      </c>
      <c r="M2068" s="969">
        <v>0</v>
      </c>
      <c r="N2068" s="967">
        <v>0</v>
      </c>
      <c r="O2068" s="967">
        <v>0</v>
      </c>
      <c r="P2068" s="969"/>
      <c r="Q2068" s="967">
        <v>45</v>
      </c>
      <c r="R2068" s="967">
        <v>27</v>
      </c>
      <c r="S2068" s="967">
        <v>18</v>
      </c>
      <c r="T2068" s="967">
        <v>0</v>
      </c>
    </row>
    <row r="2069" spans="1:20" outlineLevel="4">
      <c r="A2069" s="981" t="s">
        <v>609</v>
      </c>
      <c r="B2069" s="981"/>
      <c r="C2069" s="981">
        <v>76</v>
      </c>
      <c r="D2069" s="982">
        <v>46148</v>
      </c>
      <c r="E2069" s="982">
        <v>46240</v>
      </c>
      <c r="F2069" s="982">
        <v>46148</v>
      </c>
      <c r="G2069" s="982"/>
      <c r="H2069" s="983">
        <v>138827.51999999999</v>
      </c>
      <c r="I2069" s="983">
        <v>137434.65</v>
      </c>
      <c r="J2069" s="983">
        <v>138827.51999999999</v>
      </c>
      <c r="K2069" s="984">
        <v>1</v>
      </c>
      <c r="L2069" s="984">
        <v>0.99</v>
      </c>
      <c r="M2069" s="983">
        <v>0</v>
      </c>
      <c r="N2069" s="981">
        <v>0</v>
      </c>
      <c r="O2069" s="981">
        <v>0</v>
      </c>
      <c r="P2069" s="983"/>
      <c r="Q2069" s="981">
        <v>6</v>
      </c>
      <c r="R2069" s="981">
        <v>5</v>
      </c>
      <c r="S2069" s="981">
        <v>1</v>
      </c>
      <c r="T2069" s="981">
        <v>0</v>
      </c>
    </row>
    <row r="2070" spans="1:20" outlineLevel="5">
      <c r="A2070" s="936" t="s">
        <v>2078</v>
      </c>
      <c r="B2070" s="936" t="s">
        <v>3099</v>
      </c>
      <c r="C2070" s="936">
        <v>39</v>
      </c>
      <c r="D2070" s="937">
        <v>46148</v>
      </c>
      <c r="E2070" s="937">
        <v>46197</v>
      </c>
      <c r="F2070" s="937">
        <v>46148</v>
      </c>
      <c r="G2070" s="937">
        <v>46197</v>
      </c>
      <c r="H2070" s="938">
        <v>20892.98</v>
      </c>
      <c r="I2070" s="938">
        <v>20892.98</v>
      </c>
      <c r="J2070" s="938">
        <v>20892.98</v>
      </c>
      <c r="K2070" s="939">
        <v>1</v>
      </c>
      <c r="L2070" s="939">
        <v>1</v>
      </c>
      <c r="M2070" s="938">
        <v>0</v>
      </c>
      <c r="N2070" s="936">
        <v>0</v>
      </c>
      <c r="O2070" s="936">
        <v>0</v>
      </c>
      <c r="P2070" s="938" t="s">
        <v>364</v>
      </c>
      <c r="Q2070" s="936">
        <v>1</v>
      </c>
      <c r="R2070" s="936">
        <v>1</v>
      </c>
      <c r="S2070" s="936">
        <v>0</v>
      </c>
      <c r="T2070" s="936">
        <v>0</v>
      </c>
    </row>
    <row r="2071" spans="1:20" outlineLevel="5">
      <c r="A2071" s="936" t="s">
        <v>2079</v>
      </c>
      <c r="B2071" s="936" t="s">
        <v>3102</v>
      </c>
      <c r="C2071" s="936">
        <v>39</v>
      </c>
      <c r="D2071" s="937">
        <v>46148</v>
      </c>
      <c r="E2071" s="937">
        <v>46197</v>
      </c>
      <c r="F2071" s="937">
        <v>46148</v>
      </c>
      <c r="G2071" s="937">
        <v>46197</v>
      </c>
      <c r="H2071" s="938">
        <v>11381.45</v>
      </c>
      <c r="I2071" s="938">
        <v>11381.45</v>
      </c>
      <c r="J2071" s="938">
        <v>11381.45</v>
      </c>
      <c r="K2071" s="939">
        <v>1</v>
      </c>
      <c r="L2071" s="939">
        <v>1</v>
      </c>
      <c r="M2071" s="938">
        <v>0</v>
      </c>
      <c r="N2071" s="936">
        <v>0</v>
      </c>
      <c r="O2071" s="936">
        <v>0</v>
      </c>
      <c r="P2071" s="938" t="s">
        <v>364</v>
      </c>
      <c r="Q2071" s="936">
        <v>1</v>
      </c>
      <c r="R2071" s="936">
        <v>1</v>
      </c>
      <c r="S2071" s="936">
        <v>0</v>
      </c>
      <c r="T2071" s="936">
        <v>0</v>
      </c>
    </row>
    <row r="2072" spans="1:20" outlineLevel="5">
      <c r="A2072" s="936" t="s">
        <v>2077</v>
      </c>
      <c r="B2072" s="936" t="s">
        <v>3096</v>
      </c>
      <c r="C2072" s="936">
        <v>39</v>
      </c>
      <c r="D2072" s="937">
        <v>46148</v>
      </c>
      <c r="E2072" s="937">
        <v>46197</v>
      </c>
      <c r="F2072" s="937">
        <v>46148</v>
      </c>
      <c r="G2072" s="937">
        <v>46197</v>
      </c>
      <c r="H2072" s="938">
        <v>56870.1</v>
      </c>
      <c r="I2072" s="938">
        <v>56870.1</v>
      </c>
      <c r="J2072" s="938">
        <v>56870.1</v>
      </c>
      <c r="K2072" s="939">
        <v>1</v>
      </c>
      <c r="L2072" s="939">
        <v>1</v>
      </c>
      <c r="M2072" s="938">
        <v>0</v>
      </c>
      <c r="N2072" s="936">
        <v>0</v>
      </c>
      <c r="O2072" s="936">
        <v>0</v>
      </c>
      <c r="P2072" s="938" t="s">
        <v>364</v>
      </c>
      <c r="Q2072" s="936">
        <v>1</v>
      </c>
      <c r="R2072" s="936">
        <v>1</v>
      </c>
      <c r="S2072" s="936">
        <v>0</v>
      </c>
      <c r="T2072" s="936">
        <v>0</v>
      </c>
    </row>
    <row r="2073" spans="1:20" outlineLevel="5">
      <c r="A2073" s="936" t="s">
        <v>3415</v>
      </c>
      <c r="B2073" s="936" t="s">
        <v>3104</v>
      </c>
      <c r="C2073" s="936">
        <v>5</v>
      </c>
      <c r="D2073" s="937">
        <v>46205</v>
      </c>
      <c r="E2073" s="937">
        <v>46210</v>
      </c>
      <c r="F2073" s="937">
        <v>46226</v>
      </c>
      <c r="G2073" s="937">
        <v>46284</v>
      </c>
      <c r="H2073" s="938">
        <v>11381.45</v>
      </c>
      <c r="I2073" s="938">
        <v>11381.45</v>
      </c>
      <c r="J2073" s="938">
        <v>11381.45</v>
      </c>
      <c r="K2073" s="939">
        <v>1</v>
      </c>
      <c r="L2073" s="939">
        <v>1</v>
      </c>
      <c r="M2073" s="938">
        <v>0</v>
      </c>
      <c r="N2073" s="936">
        <v>0</v>
      </c>
      <c r="O2073" s="936">
        <v>0</v>
      </c>
      <c r="P2073" s="938" t="s">
        <v>364</v>
      </c>
      <c r="Q2073" s="936">
        <v>1</v>
      </c>
      <c r="R2073" s="936">
        <v>1</v>
      </c>
      <c r="S2073" s="936">
        <v>0</v>
      </c>
      <c r="T2073" s="936">
        <v>0</v>
      </c>
    </row>
    <row r="2074" spans="1:20" outlineLevel="5">
      <c r="A2074" s="996" t="s">
        <v>3414</v>
      </c>
      <c r="B2074" s="996" t="s">
        <v>3101</v>
      </c>
      <c r="C2074" s="996">
        <v>12</v>
      </c>
      <c r="D2074" s="997">
        <v>46228</v>
      </c>
      <c r="E2074" s="997">
        <v>46240</v>
      </c>
      <c r="F2074" s="997">
        <v>46248</v>
      </c>
      <c r="G2074" s="997"/>
      <c r="H2074" s="998">
        <v>13928.65</v>
      </c>
      <c r="I2074" s="998">
        <v>12535.79</v>
      </c>
      <c r="J2074" s="998">
        <v>13928.65</v>
      </c>
      <c r="K2074" s="1005">
        <v>1</v>
      </c>
      <c r="L2074" s="1005">
        <v>0.9</v>
      </c>
      <c r="M2074" s="998">
        <v>0</v>
      </c>
      <c r="N2074" s="996">
        <v>0</v>
      </c>
      <c r="O2074" s="996">
        <v>0</v>
      </c>
      <c r="P2074" s="998" t="s">
        <v>364</v>
      </c>
      <c r="Q2074" s="996">
        <v>1</v>
      </c>
      <c r="R2074" s="996">
        <v>0</v>
      </c>
      <c r="S2074" s="996">
        <v>1</v>
      </c>
      <c r="T2074" s="996">
        <v>0</v>
      </c>
    </row>
    <row r="2075" spans="1:20" outlineLevel="5">
      <c r="A2075" s="936" t="s">
        <v>3413</v>
      </c>
      <c r="B2075" s="936" t="s">
        <v>3098</v>
      </c>
      <c r="C2075" s="936">
        <v>12</v>
      </c>
      <c r="D2075" s="937">
        <v>46228</v>
      </c>
      <c r="E2075" s="937">
        <v>46240</v>
      </c>
      <c r="F2075" s="937">
        <v>46240</v>
      </c>
      <c r="G2075" s="937">
        <v>46293</v>
      </c>
      <c r="H2075" s="938">
        <v>24372.9</v>
      </c>
      <c r="I2075" s="938">
        <v>24372.9</v>
      </c>
      <c r="J2075" s="938">
        <v>24372.9</v>
      </c>
      <c r="K2075" s="939">
        <v>1</v>
      </c>
      <c r="L2075" s="939">
        <v>1</v>
      </c>
      <c r="M2075" s="938">
        <v>0</v>
      </c>
      <c r="N2075" s="936">
        <v>0</v>
      </c>
      <c r="O2075" s="936">
        <v>0</v>
      </c>
      <c r="P2075" s="938" t="s">
        <v>364</v>
      </c>
      <c r="Q2075" s="936">
        <v>1</v>
      </c>
      <c r="R2075" s="936">
        <v>1</v>
      </c>
      <c r="S2075" s="936">
        <v>0</v>
      </c>
      <c r="T2075" s="936">
        <v>0</v>
      </c>
    </row>
    <row r="2076" spans="1:20" outlineLevel="4">
      <c r="A2076" s="981" t="s">
        <v>616</v>
      </c>
      <c r="B2076" s="981"/>
      <c r="C2076" s="981">
        <v>94</v>
      </c>
      <c r="D2076" s="982">
        <v>46148</v>
      </c>
      <c r="E2076" s="982">
        <v>46261</v>
      </c>
      <c r="F2076" s="982">
        <v>46148</v>
      </c>
      <c r="G2076" s="982"/>
      <c r="H2076" s="983">
        <v>2148961.86</v>
      </c>
      <c r="I2076" s="983">
        <v>1383982.01</v>
      </c>
      <c r="J2076" s="983">
        <v>2148961.86</v>
      </c>
      <c r="K2076" s="984">
        <v>1</v>
      </c>
      <c r="L2076" s="984">
        <v>0.64400000000000002</v>
      </c>
      <c r="M2076" s="983">
        <v>0</v>
      </c>
      <c r="N2076" s="981">
        <v>0</v>
      </c>
      <c r="O2076" s="981">
        <v>0</v>
      </c>
      <c r="P2076" s="983"/>
      <c r="Q2076" s="981">
        <v>9</v>
      </c>
      <c r="R2076" s="981">
        <v>4</v>
      </c>
      <c r="S2076" s="981">
        <v>5</v>
      </c>
      <c r="T2076" s="981">
        <v>0</v>
      </c>
    </row>
    <row r="2077" spans="1:20" outlineLevel="5">
      <c r="A2077" s="936" t="s">
        <v>2080</v>
      </c>
      <c r="B2077" s="936" t="s">
        <v>3105</v>
      </c>
      <c r="C2077" s="936">
        <v>39</v>
      </c>
      <c r="D2077" s="937">
        <v>46148</v>
      </c>
      <c r="E2077" s="937">
        <v>46197</v>
      </c>
      <c r="F2077" s="937">
        <v>46148</v>
      </c>
      <c r="G2077" s="937">
        <v>46197</v>
      </c>
      <c r="H2077" s="938">
        <v>58731.75</v>
      </c>
      <c r="I2077" s="938">
        <v>58731.75</v>
      </c>
      <c r="J2077" s="938">
        <v>58731.75</v>
      </c>
      <c r="K2077" s="939">
        <v>1</v>
      </c>
      <c r="L2077" s="939">
        <v>1</v>
      </c>
      <c r="M2077" s="938">
        <v>0</v>
      </c>
      <c r="N2077" s="936">
        <v>0</v>
      </c>
      <c r="O2077" s="936">
        <v>0</v>
      </c>
      <c r="P2077" s="938" t="s">
        <v>364</v>
      </c>
      <c r="Q2077" s="936">
        <v>1</v>
      </c>
      <c r="R2077" s="936">
        <v>1</v>
      </c>
      <c r="S2077" s="936">
        <v>0</v>
      </c>
      <c r="T2077" s="936">
        <v>0</v>
      </c>
    </row>
    <row r="2078" spans="1:20" outlineLevel="5">
      <c r="A2078" s="936" t="s">
        <v>2081</v>
      </c>
      <c r="B2078" s="936" t="s">
        <v>3108</v>
      </c>
      <c r="C2078" s="936">
        <v>39</v>
      </c>
      <c r="D2078" s="937">
        <v>46148</v>
      </c>
      <c r="E2078" s="937">
        <v>46197</v>
      </c>
      <c r="F2078" s="937">
        <v>46148</v>
      </c>
      <c r="G2078" s="937">
        <v>46197</v>
      </c>
      <c r="H2078" s="938">
        <v>10152</v>
      </c>
      <c r="I2078" s="938">
        <v>10152</v>
      </c>
      <c r="J2078" s="938">
        <v>10152</v>
      </c>
      <c r="K2078" s="939">
        <v>1</v>
      </c>
      <c r="L2078" s="939">
        <v>1</v>
      </c>
      <c r="M2078" s="938">
        <v>0</v>
      </c>
      <c r="N2078" s="936">
        <v>0</v>
      </c>
      <c r="O2078" s="936">
        <v>0</v>
      </c>
      <c r="P2078" s="938" t="s">
        <v>364</v>
      </c>
      <c r="Q2078" s="936">
        <v>1</v>
      </c>
      <c r="R2078" s="936">
        <v>1</v>
      </c>
      <c r="S2078" s="936">
        <v>0</v>
      </c>
      <c r="T2078" s="936">
        <v>0</v>
      </c>
    </row>
    <row r="2079" spans="1:20" outlineLevel="5">
      <c r="A2079" s="936" t="s">
        <v>2082</v>
      </c>
      <c r="B2079" s="936" t="s">
        <v>3143</v>
      </c>
      <c r="C2079" s="936">
        <v>39</v>
      </c>
      <c r="D2079" s="937">
        <v>46148</v>
      </c>
      <c r="E2079" s="937">
        <v>46197</v>
      </c>
      <c r="F2079" s="937">
        <v>46148</v>
      </c>
      <c r="G2079" s="937">
        <v>46197</v>
      </c>
      <c r="H2079" s="938">
        <v>26778.6</v>
      </c>
      <c r="I2079" s="938">
        <v>26778.6</v>
      </c>
      <c r="J2079" s="938">
        <v>26778.6</v>
      </c>
      <c r="K2079" s="939">
        <v>1</v>
      </c>
      <c r="L2079" s="939">
        <v>1</v>
      </c>
      <c r="M2079" s="938">
        <v>0</v>
      </c>
      <c r="N2079" s="936">
        <v>0</v>
      </c>
      <c r="O2079" s="936">
        <v>0</v>
      </c>
      <c r="P2079" s="938" t="s">
        <v>364</v>
      </c>
      <c r="Q2079" s="936">
        <v>1</v>
      </c>
      <c r="R2079" s="936">
        <v>1</v>
      </c>
      <c r="S2079" s="936">
        <v>0</v>
      </c>
      <c r="T2079" s="936">
        <v>0</v>
      </c>
    </row>
    <row r="2080" spans="1:20" outlineLevel="5">
      <c r="A2080" s="936" t="s">
        <v>2083</v>
      </c>
      <c r="B2080" s="936" t="s">
        <v>3114</v>
      </c>
      <c r="C2080" s="936">
        <v>39</v>
      </c>
      <c r="D2080" s="937">
        <v>46148</v>
      </c>
      <c r="E2080" s="937">
        <v>46197</v>
      </c>
      <c r="F2080" s="937">
        <v>46148</v>
      </c>
      <c r="G2080" s="937">
        <v>46197</v>
      </c>
      <c r="H2080" s="938">
        <v>39487.5</v>
      </c>
      <c r="I2080" s="938">
        <v>39487.5</v>
      </c>
      <c r="J2080" s="938">
        <v>39487.5</v>
      </c>
      <c r="K2080" s="939">
        <v>1</v>
      </c>
      <c r="L2080" s="939">
        <v>1</v>
      </c>
      <c r="M2080" s="938">
        <v>0</v>
      </c>
      <c r="N2080" s="936">
        <v>0</v>
      </c>
      <c r="O2080" s="936">
        <v>0</v>
      </c>
      <c r="P2080" s="938" t="s">
        <v>364</v>
      </c>
      <c r="Q2080" s="936">
        <v>1</v>
      </c>
      <c r="R2080" s="936">
        <v>1</v>
      </c>
      <c r="S2080" s="936">
        <v>0</v>
      </c>
      <c r="T2080" s="936">
        <v>0</v>
      </c>
    </row>
    <row r="2081" spans="1:20" outlineLevel="5">
      <c r="A2081" s="936" t="s">
        <v>3416</v>
      </c>
      <c r="B2081" s="936" t="s">
        <v>3107</v>
      </c>
      <c r="C2081" s="936">
        <v>12</v>
      </c>
      <c r="D2081" s="937">
        <v>46228</v>
      </c>
      <c r="E2081" s="937">
        <v>46240</v>
      </c>
      <c r="F2081" s="937">
        <v>46248</v>
      </c>
      <c r="G2081" s="937"/>
      <c r="H2081" s="938">
        <v>58731.75</v>
      </c>
      <c r="I2081" s="938">
        <v>52858.58</v>
      </c>
      <c r="J2081" s="938">
        <v>58731.75</v>
      </c>
      <c r="K2081" s="939">
        <v>1</v>
      </c>
      <c r="L2081" s="939">
        <v>0.9</v>
      </c>
      <c r="M2081" s="938">
        <v>0</v>
      </c>
      <c r="N2081" s="936">
        <v>0</v>
      </c>
      <c r="O2081" s="936">
        <v>0</v>
      </c>
      <c r="P2081" s="938" t="s">
        <v>364</v>
      </c>
      <c r="Q2081" s="936">
        <v>1</v>
      </c>
      <c r="R2081" s="936">
        <v>0</v>
      </c>
      <c r="S2081" s="936">
        <v>1</v>
      </c>
      <c r="T2081" s="936">
        <v>0</v>
      </c>
    </row>
    <row r="2082" spans="1:20" outlineLevel="5">
      <c r="A2082" s="936" t="s">
        <v>3417</v>
      </c>
      <c r="B2082" s="936" t="s">
        <v>3110</v>
      </c>
      <c r="C2082" s="936">
        <v>12</v>
      </c>
      <c r="D2082" s="937">
        <v>46228</v>
      </c>
      <c r="E2082" s="937">
        <v>46240</v>
      </c>
      <c r="F2082" s="937">
        <v>46248</v>
      </c>
      <c r="G2082" s="937"/>
      <c r="H2082" s="938">
        <v>10152</v>
      </c>
      <c r="I2082" s="938">
        <v>9136.7999999999993</v>
      </c>
      <c r="J2082" s="938">
        <v>10152</v>
      </c>
      <c r="K2082" s="939">
        <v>1</v>
      </c>
      <c r="L2082" s="939">
        <v>0.9</v>
      </c>
      <c r="M2082" s="938">
        <v>0</v>
      </c>
      <c r="N2082" s="936">
        <v>0</v>
      </c>
      <c r="O2082" s="936">
        <v>0</v>
      </c>
      <c r="P2082" s="938" t="s">
        <v>364</v>
      </c>
      <c r="Q2082" s="936">
        <v>1</v>
      </c>
      <c r="R2082" s="936">
        <v>0</v>
      </c>
      <c r="S2082" s="936">
        <v>1</v>
      </c>
      <c r="T2082" s="936">
        <v>0</v>
      </c>
    </row>
    <row r="2083" spans="1:20" outlineLevel="5">
      <c r="A2083" s="936" t="s">
        <v>3418</v>
      </c>
      <c r="B2083" s="936" t="s">
        <v>3145</v>
      </c>
      <c r="C2083" s="936">
        <v>12</v>
      </c>
      <c r="D2083" s="937">
        <v>46228</v>
      </c>
      <c r="E2083" s="937">
        <v>46240</v>
      </c>
      <c r="F2083" s="937">
        <v>46248</v>
      </c>
      <c r="G2083" s="937"/>
      <c r="H2083" s="938">
        <v>26778.6</v>
      </c>
      <c r="I2083" s="938">
        <v>24100.74</v>
      </c>
      <c r="J2083" s="938">
        <v>26778.6</v>
      </c>
      <c r="K2083" s="939">
        <v>1</v>
      </c>
      <c r="L2083" s="939">
        <v>0.9</v>
      </c>
      <c r="M2083" s="938">
        <v>0</v>
      </c>
      <c r="N2083" s="936">
        <v>0</v>
      </c>
      <c r="O2083" s="936">
        <v>0</v>
      </c>
      <c r="P2083" s="938" t="s">
        <v>364</v>
      </c>
      <c r="Q2083" s="936">
        <v>1</v>
      </c>
      <c r="R2083" s="936">
        <v>0</v>
      </c>
      <c r="S2083" s="936">
        <v>1</v>
      </c>
      <c r="T2083" s="936">
        <v>0</v>
      </c>
    </row>
    <row r="2084" spans="1:20" outlineLevel="5">
      <c r="A2084" s="996" t="s">
        <v>3419</v>
      </c>
      <c r="B2084" s="996" t="s">
        <v>3116</v>
      </c>
      <c r="C2084" s="996">
        <v>12</v>
      </c>
      <c r="D2084" s="997">
        <v>46228</v>
      </c>
      <c r="E2084" s="997">
        <v>46240</v>
      </c>
      <c r="F2084" s="997">
        <v>46240</v>
      </c>
      <c r="G2084" s="997"/>
      <c r="H2084" s="998">
        <v>39487.5</v>
      </c>
      <c r="I2084" s="998">
        <v>35538.75</v>
      </c>
      <c r="J2084" s="998">
        <v>39487.5</v>
      </c>
      <c r="K2084" s="999">
        <v>1</v>
      </c>
      <c r="L2084" s="999">
        <v>0.9</v>
      </c>
      <c r="M2084" s="998">
        <v>0</v>
      </c>
      <c r="N2084" s="996">
        <v>0</v>
      </c>
      <c r="O2084" s="996">
        <v>0</v>
      </c>
      <c r="P2084" s="998" t="s">
        <v>364</v>
      </c>
      <c r="Q2084" s="996">
        <v>1</v>
      </c>
      <c r="R2084" s="996">
        <v>0</v>
      </c>
      <c r="S2084" s="996">
        <v>1</v>
      </c>
      <c r="T2084" s="996">
        <v>0</v>
      </c>
    </row>
    <row r="2085" spans="1:20" outlineLevel="5">
      <c r="A2085" s="936" t="s">
        <v>2084</v>
      </c>
      <c r="B2085" s="936" t="s">
        <v>626</v>
      </c>
      <c r="C2085" s="936">
        <v>10</v>
      </c>
      <c r="D2085" s="937">
        <v>46251</v>
      </c>
      <c r="E2085" s="937">
        <v>46261</v>
      </c>
      <c r="F2085" s="937">
        <v>46254</v>
      </c>
      <c r="G2085" s="937"/>
      <c r="H2085" s="938">
        <v>1878662.16</v>
      </c>
      <c r="I2085" s="938">
        <v>1127197.3</v>
      </c>
      <c r="J2085" s="938">
        <v>1878662.16</v>
      </c>
      <c r="K2085" s="939">
        <v>1</v>
      </c>
      <c r="L2085" s="939">
        <v>0.6</v>
      </c>
      <c r="M2085" s="938">
        <v>0</v>
      </c>
      <c r="N2085" s="936">
        <v>0</v>
      </c>
      <c r="O2085" s="936">
        <v>0</v>
      </c>
      <c r="P2085" s="938" t="s">
        <v>367</v>
      </c>
      <c r="Q2085" s="936">
        <v>1</v>
      </c>
      <c r="R2085" s="936">
        <v>0</v>
      </c>
      <c r="S2085" s="936">
        <v>1</v>
      </c>
      <c r="T2085" s="936">
        <v>0</v>
      </c>
    </row>
    <row r="2086" spans="1:20" outlineLevel="4">
      <c r="A2086" s="981" t="s">
        <v>627</v>
      </c>
      <c r="B2086" s="981"/>
      <c r="C2086" s="981">
        <v>49</v>
      </c>
      <c r="D2086" s="982">
        <v>46148</v>
      </c>
      <c r="E2086" s="982">
        <v>46209</v>
      </c>
      <c r="F2086" s="982">
        <v>46148</v>
      </c>
      <c r="G2086" s="982">
        <v>46208</v>
      </c>
      <c r="H2086" s="983">
        <v>12757.5</v>
      </c>
      <c r="I2086" s="983">
        <v>12757.5</v>
      </c>
      <c r="J2086" s="983">
        <v>12757.5</v>
      </c>
      <c r="K2086" s="984">
        <v>1</v>
      </c>
      <c r="L2086" s="984">
        <v>1</v>
      </c>
      <c r="M2086" s="983">
        <v>0</v>
      </c>
      <c r="N2086" s="981">
        <v>0</v>
      </c>
      <c r="O2086" s="981">
        <v>0</v>
      </c>
      <c r="P2086" s="983"/>
      <c r="Q2086" s="981">
        <v>2</v>
      </c>
      <c r="R2086" s="981">
        <v>2</v>
      </c>
      <c r="S2086" s="981">
        <v>0</v>
      </c>
      <c r="T2086" s="981">
        <v>0</v>
      </c>
    </row>
    <row r="2087" spans="1:20" outlineLevel="5">
      <c r="A2087" s="1006" t="s">
        <v>2085</v>
      </c>
      <c r="B2087" s="1006" t="s">
        <v>3117</v>
      </c>
      <c r="C2087" s="1006">
        <v>39</v>
      </c>
      <c r="D2087" s="1007">
        <v>46148</v>
      </c>
      <c r="E2087" s="1007">
        <v>46197</v>
      </c>
      <c r="F2087" s="1007">
        <v>46148</v>
      </c>
      <c r="G2087" s="1007">
        <v>46197</v>
      </c>
      <c r="H2087" s="1008">
        <v>8930.25</v>
      </c>
      <c r="I2087" s="1008">
        <v>8930.25</v>
      </c>
      <c r="J2087" s="1008">
        <v>8930.25</v>
      </c>
      <c r="K2087" s="1009">
        <v>1</v>
      </c>
      <c r="L2087" s="1009">
        <v>1</v>
      </c>
      <c r="M2087" s="1008">
        <v>0</v>
      </c>
      <c r="N2087" s="1006">
        <v>0</v>
      </c>
      <c r="O2087" s="1006">
        <v>0</v>
      </c>
      <c r="P2087" s="1008" t="s">
        <v>364</v>
      </c>
      <c r="Q2087" s="1006">
        <v>1</v>
      </c>
      <c r="R2087" s="1006">
        <v>1</v>
      </c>
      <c r="S2087" s="1006">
        <v>0</v>
      </c>
      <c r="T2087" s="1006">
        <v>0</v>
      </c>
    </row>
    <row r="2088" spans="1:20" outlineLevel="5">
      <c r="A2088" s="936" t="s">
        <v>3420</v>
      </c>
      <c r="B2088" s="936" t="s">
        <v>3119</v>
      </c>
      <c r="C2088" s="936">
        <v>5</v>
      </c>
      <c r="D2088" s="937">
        <v>46204</v>
      </c>
      <c r="E2088" s="937">
        <v>46209</v>
      </c>
      <c r="F2088" s="937">
        <v>46207</v>
      </c>
      <c r="G2088" s="937">
        <v>46208</v>
      </c>
      <c r="H2088" s="938">
        <v>3827.25</v>
      </c>
      <c r="I2088" s="938">
        <v>3827.25</v>
      </c>
      <c r="J2088" s="938">
        <v>3827.25</v>
      </c>
      <c r="K2088" s="939">
        <v>1</v>
      </c>
      <c r="L2088" s="939">
        <v>1</v>
      </c>
      <c r="M2088" s="936">
        <v>0</v>
      </c>
      <c r="N2088" s="936">
        <v>0</v>
      </c>
      <c r="O2088" s="936">
        <v>0</v>
      </c>
      <c r="P2088" s="936" t="s">
        <v>364</v>
      </c>
      <c r="Q2088" s="936">
        <v>1</v>
      </c>
      <c r="R2088" s="936">
        <v>1</v>
      </c>
      <c r="S2088" s="936">
        <v>0</v>
      </c>
      <c r="T2088" s="936">
        <v>0</v>
      </c>
    </row>
    <row r="2089" spans="1:20" outlineLevel="4">
      <c r="A2089" s="981" t="s">
        <v>630</v>
      </c>
      <c r="B2089" s="981"/>
      <c r="C2089" s="981">
        <v>76</v>
      </c>
      <c r="D2089" s="982">
        <v>46148</v>
      </c>
      <c r="E2089" s="982">
        <v>46240</v>
      </c>
      <c r="F2089" s="982">
        <v>46148</v>
      </c>
      <c r="G2089" s="982"/>
      <c r="H2089" s="983">
        <v>8003.07</v>
      </c>
      <c r="I2089" s="983">
        <v>6574.62</v>
      </c>
      <c r="J2089" s="983">
        <v>8003.07</v>
      </c>
      <c r="K2089" s="984">
        <v>1</v>
      </c>
      <c r="L2089" s="984">
        <v>0.82150000000000001</v>
      </c>
      <c r="M2089" s="981">
        <v>0</v>
      </c>
      <c r="N2089" s="981">
        <v>0</v>
      </c>
      <c r="O2089" s="981">
        <v>0</v>
      </c>
      <c r="P2089" s="981"/>
      <c r="Q2089" s="981">
        <v>4</v>
      </c>
      <c r="R2089" s="981">
        <v>2</v>
      </c>
      <c r="S2089" s="981">
        <v>2</v>
      </c>
      <c r="T2089" s="981">
        <v>0</v>
      </c>
    </row>
    <row r="2090" spans="1:20" outlineLevel="5">
      <c r="A2090" s="936" t="s">
        <v>2086</v>
      </c>
      <c r="B2090" s="936" t="s">
        <v>3052</v>
      </c>
      <c r="C2090" s="936">
        <v>39</v>
      </c>
      <c r="D2090" s="937">
        <v>46148</v>
      </c>
      <c r="E2090" s="937">
        <v>46197</v>
      </c>
      <c r="F2090" s="937">
        <v>46148</v>
      </c>
      <c r="G2090" s="937">
        <v>46197</v>
      </c>
      <c r="H2090" s="938">
        <v>573.89</v>
      </c>
      <c r="I2090" s="938">
        <v>573.89</v>
      </c>
      <c r="J2090" s="938">
        <v>573.89</v>
      </c>
      <c r="K2090" s="939">
        <v>1</v>
      </c>
      <c r="L2090" s="939">
        <v>1</v>
      </c>
      <c r="M2090" s="938">
        <v>0</v>
      </c>
      <c r="N2090" s="936">
        <v>0</v>
      </c>
      <c r="O2090" s="936">
        <v>0</v>
      </c>
      <c r="P2090" s="938" t="s">
        <v>364</v>
      </c>
      <c r="Q2090" s="936">
        <v>1</v>
      </c>
      <c r="R2090" s="936">
        <v>1</v>
      </c>
      <c r="S2090" s="936">
        <v>0</v>
      </c>
      <c r="T2090" s="936">
        <v>0</v>
      </c>
    </row>
    <row r="2091" spans="1:20" outlineLevel="5">
      <c r="A2091" s="936" t="s">
        <v>2087</v>
      </c>
      <c r="B2091" s="936" t="s">
        <v>3055</v>
      </c>
      <c r="C2091" s="936">
        <v>39</v>
      </c>
      <c r="D2091" s="937">
        <v>46148</v>
      </c>
      <c r="E2091" s="937">
        <v>46197</v>
      </c>
      <c r="F2091" s="937">
        <v>46148</v>
      </c>
      <c r="G2091" s="937">
        <v>46197</v>
      </c>
      <c r="H2091" s="937">
        <v>3427.65</v>
      </c>
      <c r="I2091" s="937">
        <v>3427.65</v>
      </c>
      <c r="J2091" s="938">
        <v>3427.65</v>
      </c>
      <c r="K2091" s="939">
        <v>1</v>
      </c>
      <c r="L2091" s="939">
        <v>1</v>
      </c>
      <c r="M2091" s="936">
        <v>0</v>
      </c>
      <c r="N2091" s="936">
        <v>0</v>
      </c>
      <c r="O2091" s="936">
        <v>0</v>
      </c>
      <c r="P2091" s="938" t="s">
        <v>364</v>
      </c>
      <c r="Q2091" s="936">
        <v>1</v>
      </c>
      <c r="R2091" s="936">
        <v>1</v>
      </c>
      <c r="S2091" s="936">
        <v>0</v>
      </c>
      <c r="T2091" s="936">
        <v>0</v>
      </c>
    </row>
    <row r="2092" spans="1:20" outlineLevel="5">
      <c r="A2092" s="996" t="s">
        <v>3421</v>
      </c>
      <c r="B2092" s="996" t="s">
        <v>3054</v>
      </c>
      <c r="C2092" s="996">
        <v>12</v>
      </c>
      <c r="D2092" s="997">
        <v>46228</v>
      </c>
      <c r="E2092" s="997">
        <v>46240</v>
      </c>
      <c r="F2092" s="997">
        <v>46261</v>
      </c>
      <c r="G2092" s="997"/>
      <c r="H2092" s="998">
        <v>573.89</v>
      </c>
      <c r="I2092" s="998">
        <v>516.5</v>
      </c>
      <c r="J2092" s="998">
        <v>573.89</v>
      </c>
      <c r="K2092" s="999">
        <v>1</v>
      </c>
      <c r="L2092" s="999">
        <v>0.9</v>
      </c>
      <c r="M2092" s="998">
        <v>0</v>
      </c>
      <c r="N2092" s="996">
        <v>0</v>
      </c>
      <c r="O2092" s="996">
        <v>0</v>
      </c>
      <c r="P2092" s="998" t="s">
        <v>364</v>
      </c>
      <c r="Q2092" s="996">
        <v>1</v>
      </c>
      <c r="R2092" s="996">
        <v>0</v>
      </c>
      <c r="S2092" s="996">
        <v>1</v>
      </c>
      <c r="T2092" s="996">
        <v>0</v>
      </c>
    </row>
    <row r="2093" spans="1:20" outlineLevel="5">
      <c r="A2093" s="936" t="s">
        <v>3422</v>
      </c>
      <c r="B2093" s="936" t="s">
        <v>3057</v>
      </c>
      <c r="C2093" s="936">
        <v>12</v>
      </c>
      <c r="D2093" s="937">
        <v>46228</v>
      </c>
      <c r="E2093" s="937">
        <v>46240</v>
      </c>
      <c r="F2093" s="937">
        <v>46261</v>
      </c>
      <c r="G2093" s="937"/>
      <c r="H2093" s="938">
        <v>3427.65</v>
      </c>
      <c r="I2093" s="938">
        <v>2056.59</v>
      </c>
      <c r="J2093" s="938">
        <v>3427.65</v>
      </c>
      <c r="K2093" s="939">
        <v>1</v>
      </c>
      <c r="L2093" s="939">
        <v>0.6</v>
      </c>
      <c r="M2093" s="938">
        <v>0</v>
      </c>
      <c r="N2093" s="936">
        <v>0</v>
      </c>
      <c r="O2093" s="936">
        <v>0</v>
      </c>
      <c r="P2093" s="938" t="s">
        <v>364</v>
      </c>
      <c r="Q2093" s="936">
        <v>1</v>
      </c>
      <c r="R2093" s="936">
        <v>0</v>
      </c>
      <c r="S2093" s="936">
        <v>1</v>
      </c>
      <c r="T2093" s="936">
        <v>0</v>
      </c>
    </row>
    <row r="2094" spans="1:20" outlineLevel="4">
      <c r="A2094" s="981" t="s">
        <v>635</v>
      </c>
      <c r="B2094" s="981"/>
      <c r="C2094" s="981">
        <v>76</v>
      </c>
      <c r="D2094" s="982">
        <v>46148</v>
      </c>
      <c r="E2094" s="982">
        <v>46240</v>
      </c>
      <c r="F2094" s="982">
        <v>46148</v>
      </c>
      <c r="G2094" s="982"/>
      <c r="H2094" s="983">
        <v>31985.55</v>
      </c>
      <c r="I2094" s="983">
        <v>31360.720000000001</v>
      </c>
      <c r="J2094" s="983">
        <v>31985.55</v>
      </c>
      <c r="K2094" s="984">
        <v>1</v>
      </c>
      <c r="L2094" s="984">
        <v>0.98050000000000004</v>
      </c>
      <c r="M2094" s="981">
        <v>0</v>
      </c>
      <c r="N2094" s="981">
        <v>0</v>
      </c>
      <c r="O2094" s="981">
        <v>0</v>
      </c>
      <c r="P2094" s="983"/>
      <c r="Q2094" s="981">
        <v>4</v>
      </c>
      <c r="R2094" s="981">
        <v>3</v>
      </c>
      <c r="S2094" s="981">
        <v>1</v>
      </c>
      <c r="T2094" s="981">
        <v>0</v>
      </c>
    </row>
    <row r="2095" spans="1:20" outlineLevel="5">
      <c r="A2095" s="936" t="s">
        <v>2088</v>
      </c>
      <c r="B2095" s="936" t="s">
        <v>3058</v>
      </c>
      <c r="C2095" s="936">
        <v>39</v>
      </c>
      <c r="D2095" s="937">
        <v>46148</v>
      </c>
      <c r="E2095" s="937">
        <v>46197</v>
      </c>
      <c r="F2095" s="937">
        <v>46148</v>
      </c>
      <c r="G2095" s="937">
        <v>46197</v>
      </c>
      <c r="H2095" s="938">
        <v>9818.82</v>
      </c>
      <c r="I2095" s="938">
        <v>9818.82</v>
      </c>
      <c r="J2095" s="938">
        <v>9818.82</v>
      </c>
      <c r="K2095" s="939">
        <v>1</v>
      </c>
      <c r="L2095" s="939">
        <v>1</v>
      </c>
      <c r="M2095" s="938">
        <v>0</v>
      </c>
      <c r="N2095" s="936">
        <v>0</v>
      </c>
      <c r="O2095" s="936">
        <v>0</v>
      </c>
      <c r="P2095" s="938" t="s">
        <v>364</v>
      </c>
      <c r="Q2095" s="936">
        <v>1</v>
      </c>
      <c r="R2095" s="936">
        <v>1</v>
      </c>
      <c r="S2095" s="936">
        <v>0</v>
      </c>
      <c r="T2095" s="936">
        <v>0</v>
      </c>
    </row>
    <row r="2096" spans="1:20" outlineLevel="5">
      <c r="A2096" s="936" t="s">
        <v>2089</v>
      </c>
      <c r="B2096" s="936" t="s">
        <v>3061</v>
      </c>
      <c r="C2096" s="936">
        <v>39</v>
      </c>
      <c r="D2096" s="937">
        <v>46148</v>
      </c>
      <c r="E2096" s="937">
        <v>46197</v>
      </c>
      <c r="F2096" s="937">
        <v>46148</v>
      </c>
      <c r="G2096" s="937">
        <v>46197</v>
      </c>
      <c r="H2096" s="938">
        <v>9372.51</v>
      </c>
      <c r="I2096" s="938">
        <v>9372.51</v>
      </c>
      <c r="J2096" s="938">
        <v>9372.51</v>
      </c>
      <c r="K2096" s="939">
        <v>1</v>
      </c>
      <c r="L2096" s="939">
        <v>1</v>
      </c>
      <c r="M2096" s="938">
        <v>0</v>
      </c>
      <c r="N2096" s="936">
        <v>0</v>
      </c>
      <c r="O2096" s="936">
        <v>0</v>
      </c>
      <c r="P2096" s="938" t="s">
        <v>364</v>
      </c>
      <c r="Q2096" s="936">
        <v>1</v>
      </c>
      <c r="R2096" s="936">
        <v>1</v>
      </c>
      <c r="S2096" s="936">
        <v>0</v>
      </c>
      <c r="T2096" s="936">
        <v>0</v>
      </c>
    </row>
    <row r="2097" spans="1:20" outlineLevel="5">
      <c r="A2097" s="996" t="s">
        <v>3423</v>
      </c>
      <c r="B2097" s="996" t="s">
        <v>3060</v>
      </c>
      <c r="C2097" s="996">
        <v>12</v>
      </c>
      <c r="D2097" s="997">
        <v>46228</v>
      </c>
      <c r="E2097" s="997">
        <v>46240</v>
      </c>
      <c r="F2097" s="997">
        <v>46261</v>
      </c>
      <c r="G2097" s="997">
        <v>46291</v>
      </c>
      <c r="H2097" s="998">
        <v>6545.88</v>
      </c>
      <c r="I2097" s="998">
        <v>6545.88</v>
      </c>
      <c r="J2097" s="998">
        <v>6545.88</v>
      </c>
      <c r="K2097" s="999">
        <v>1</v>
      </c>
      <c r="L2097" s="999">
        <v>1</v>
      </c>
      <c r="M2097" s="998">
        <v>0</v>
      </c>
      <c r="N2097" s="996">
        <v>0</v>
      </c>
      <c r="O2097" s="996">
        <v>0</v>
      </c>
      <c r="P2097" s="998" t="s">
        <v>364</v>
      </c>
      <c r="Q2097" s="996">
        <v>1</v>
      </c>
      <c r="R2097" s="996">
        <v>1</v>
      </c>
      <c r="S2097" s="996">
        <v>0</v>
      </c>
      <c r="T2097" s="996">
        <v>0</v>
      </c>
    </row>
    <row r="2098" spans="1:20" outlineLevel="5">
      <c r="A2098" s="936" t="s">
        <v>3424</v>
      </c>
      <c r="B2098" s="936" t="s">
        <v>3063</v>
      </c>
      <c r="C2098" s="936">
        <v>12</v>
      </c>
      <c r="D2098" s="937">
        <v>46228</v>
      </c>
      <c r="E2098" s="937">
        <v>46240</v>
      </c>
      <c r="F2098" s="937">
        <v>46248</v>
      </c>
      <c r="G2098" s="937"/>
      <c r="H2098" s="938">
        <v>6248.34</v>
      </c>
      <c r="I2098" s="938">
        <v>5623.51</v>
      </c>
      <c r="J2098" s="938">
        <v>6248.34</v>
      </c>
      <c r="K2098" s="939">
        <v>1</v>
      </c>
      <c r="L2098" s="939">
        <v>0.9</v>
      </c>
      <c r="M2098" s="938">
        <v>0</v>
      </c>
      <c r="N2098" s="936">
        <v>0</v>
      </c>
      <c r="O2098" s="936">
        <v>0</v>
      </c>
      <c r="P2098" s="938" t="s">
        <v>364</v>
      </c>
      <c r="Q2098" s="936">
        <v>1</v>
      </c>
      <c r="R2098" s="936">
        <v>0</v>
      </c>
      <c r="S2098" s="936">
        <v>1</v>
      </c>
      <c r="T2098" s="936">
        <v>0</v>
      </c>
    </row>
    <row r="2099" spans="1:20" outlineLevel="4">
      <c r="A2099" s="981" t="s">
        <v>640</v>
      </c>
      <c r="B2099" s="981"/>
      <c r="C2099" s="981">
        <v>48</v>
      </c>
      <c r="D2099" s="982">
        <v>46148</v>
      </c>
      <c r="E2099" s="982">
        <v>46209</v>
      </c>
      <c r="F2099" s="982">
        <v>46148</v>
      </c>
      <c r="G2099" s="982"/>
      <c r="H2099" s="983">
        <v>61223.85</v>
      </c>
      <c r="I2099" s="983">
        <v>59587.38</v>
      </c>
      <c r="J2099" s="983">
        <v>61223.85</v>
      </c>
      <c r="K2099" s="985">
        <v>1</v>
      </c>
      <c r="L2099" s="984">
        <v>0.97330000000000005</v>
      </c>
      <c r="M2099" s="983">
        <v>0</v>
      </c>
      <c r="N2099" s="981">
        <v>0</v>
      </c>
      <c r="O2099" s="981">
        <v>0</v>
      </c>
      <c r="P2099" s="983"/>
      <c r="Q2099" s="981">
        <v>4</v>
      </c>
      <c r="R2099" s="981">
        <v>3</v>
      </c>
      <c r="S2099" s="981">
        <v>1</v>
      </c>
      <c r="T2099" s="981">
        <v>0</v>
      </c>
    </row>
    <row r="2100" spans="1:20" outlineLevel="5">
      <c r="A2100" s="936" t="s">
        <v>2090</v>
      </c>
      <c r="B2100" s="936" t="s">
        <v>3124</v>
      </c>
      <c r="C2100" s="936">
        <v>39</v>
      </c>
      <c r="D2100" s="937">
        <v>46148</v>
      </c>
      <c r="E2100" s="937">
        <v>46197</v>
      </c>
      <c r="F2100" s="937">
        <v>46148</v>
      </c>
      <c r="G2100" s="937">
        <v>46197</v>
      </c>
      <c r="H2100" s="938">
        <v>12187.26</v>
      </c>
      <c r="I2100" s="938">
        <v>12187.26</v>
      </c>
      <c r="J2100" s="938">
        <v>12187.26</v>
      </c>
      <c r="K2100" s="939">
        <v>1</v>
      </c>
      <c r="L2100" s="939">
        <v>1</v>
      </c>
      <c r="M2100" s="938">
        <v>0</v>
      </c>
      <c r="N2100" s="936">
        <v>0</v>
      </c>
      <c r="O2100" s="936">
        <v>0</v>
      </c>
      <c r="P2100" s="938" t="s">
        <v>364</v>
      </c>
      <c r="Q2100" s="936">
        <v>1</v>
      </c>
      <c r="R2100" s="936">
        <v>1</v>
      </c>
      <c r="S2100" s="936">
        <v>0</v>
      </c>
      <c r="T2100" s="936">
        <v>0</v>
      </c>
    </row>
    <row r="2101" spans="1:20" outlineLevel="5">
      <c r="A2101" s="936" t="s">
        <v>2091</v>
      </c>
      <c r="B2101" s="936" t="s">
        <v>3127</v>
      </c>
      <c r="C2101" s="936">
        <v>39</v>
      </c>
      <c r="D2101" s="937">
        <v>46148</v>
      </c>
      <c r="E2101" s="937">
        <v>46197</v>
      </c>
      <c r="F2101" s="937">
        <v>46148</v>
      </c>
      <c r="G2101" s="937">
        <v>46197</v>
      </c>
      <c r="H2101" s="938">
        <v>24547.05</v>
      </c>
      <c r="I2101" s="938">
        <v>24547.05</v>
      </c>
      <c r="J2101" s="938">
        <v>24547.05</v>
      </c>
      <c r="K2101" s="940">
        <v>1</v>
      </c>
      <c r="L2101" s="939">
        <v>1</v>
      </c>
      <c r="M2101" s="938">
        <v>0</v>
      </c>
      <c r="N2101" s="936">
        <v>0</v>
      </c>
      <c r="O2101" s="936">
        <v>0</v>
      </c>
      <c r="P2101" s="938" t="s">
        <v>364</v>
      </c>
      <c r="Q2101" s="936">
        <v>1</v>
      </c>
      <c r="R2101" s="936">
        <v>1</v>
      </c>
      <c r="S2101" s="936">
        <v>0</v>
      </c>
      <c r="T2101" s="936">
        <v>0</v>
      </c>
    </row>
    <row r="2102" spans="1:20" outlineLevel="5">
      <c r="A2102" s="996" t="s">
        <v>3425</v>
      </c>
      <c r="B2102" s="996" t="s">
        <v>3126</v>
      </c>
      <c r="C2102" s="996">
        <v>4</v>
      </c>
      <c r="D2102" s="997">
        <v>46204</v>
      </c>
      <c r="E2102" s="997">
        <v>46209</v>
      </c>
      <c r="F2102" s="997">
        <v>46241</v>
      </c>
      <c r="G2102" s="997">
        <v>46287</v>
      </c>
      <c r="H2102" s="998">
        <v>8124.84</v>
      </c>
      <c r="I2102" s="998">
        <v>8124.84</v>
      </c>
      <c r="J2102" s="998">
        <v>8124.84</v>
      </c>
      <c r="K2102" s="999">
        <v>1</v>
      </c>
      <c r="L2102" s="999">
        <v>1</v>
      </c>
      <c r="M2102" s="998">
        <v>0</v>
      </c>
      <c r="N2102" s="996">
        <v>0</v>
      </c>
      <c r="O2102" s="996">
        <v>0</v>
      </c>
      <c r="P2102" s="998" t="s">
        <v>364</v>
      </c>
      <c r="Q2102" s="996">
        <v>1</v>
      </c>
      <c r="R2102" s="996">
        <v>1</v>
      </c>
      <c r="S2102" s="996">
        <v>0</v>
      </c>
      <c r="T2102" s="996">
        <v>0</v>
      </c>
    </row>
    <row r="2103" spans="1:20" outlineLevel="5">
      <c r="A2103" s="936" t="s">
        <v>3426</v>
      </c>
      <c r="B2103" s="936" t="s">
        <v>3129</v>
      </c>
      <c r="C2103" s="936">
        <v>4</v>
      </c>
      <c r="D2103" s="937">
        <v>46204</v>
      </c>
      <c r="E2103" s="937">
        <v>46209</v>
      </c>
      <c r="F2103" s="937">
        <v>46254</v>
      </c>
      <c r="G2103" s="937"/>
      <c r="H2103" s="938">
        <v>16364.7</v>
      </c>
      <c r="I2103" s="938">
        <v>14728.23</v>
      </c>
      <c r="J2103" s="938">
        <v>16364.7</v>
      </c>
      <c r="K2103" s="939">
        <v>1</v>
      </c>
      <c r="L2103" s="939">
        <v>0.9</v>
      </c>
      <c r="M2103" s="938">
        <v>0</v>
      </c>
      <c r="N2103" s="936">
        <v>0</v>
      </c>
      <c r="O2103" s="936">
        <v>0</v>
      </c>
      <c r="P2103" s="938" t="s">
        <v>367</v>
      </c>
      <c r="Q2103" s="936">
        <v>1</v>
      </c>
      <c r="R2103" s="936">
        <v>0</v>
      </c>
      <c r="S2103" s="936">
        <v>1</v>
      </c>
      <c r="T2103" s="936">
        <v>0</v>
      </c>
    </row>
    <row r="2104" spans="1:20" outlineLevel="4">
      <c r="A2104" s="981" t="s">
        <v>645</v>
      </c>
      <c r="B2104" s="981"/>
      <c r="C2104" s="981">
        <v>85</v>
      </c>
      <c r="D2104" s="982">
        <v>46155</v>
      </c>
      <c r="E2104" s="982">
        <v>46258</v>
      </c>
      <c r="F2104" s="982">
        <v>46155</v>
      </c>
      <c r="G2104" s="982"/>
      <c r="H2104" s="983">
        <v>160180.47</v>
      </c>
      <c r="I2104" s="983">
        <v>153230.60999999999</v>
      </c>
      <c r="J2104" s="983">
        <v>160180.47</v>
      </c>
      <c r="K2104" s="984">
        <v>1</v>
      </c>
      <c r="L2104" s="984">
        <v>0.95660000000000001</v>
      </c>
      <c r="M2104" s="981">
        <v>0</v>
      </c>
      <c r="N2104" s="981">
        <v>0</v>
      </c>
      <c r="O2104" s="981">
        <v>0</v>
      </c>
      <c r="P2104" s="983"/>
      <c r="Q2104" s="981">
        <v>16</v>
      </c>
      <c r="R2104" s="981">
        <v>8</v>
      </c>
      <c r="S2104" s="981">
        <v>8</v>
      </c>
      <c r="T2104" s="981">
        <v>0</v>
      </c>
    </row>
    <row r="2105" spans="1:20" outlineLevel="5">
      <c r="A2105" s="936" t="s">
        <v>2092</v>
      </c>
      <c r="B2105" s="936" t="s">
        <v>3064</v>
      </c>
      <c r="C2105" s="936">
        <v>33</v>
      </c>
      <c r="D2105" s="937">
        <v>46155</v>
      </c>
      <c r="E2105" s="937">
        <v>46197</v>
      </c>
      <c r="F2105" s="937">
        <v>46155</v>
      </c>
      <c r="G2105" s="937">
        <v>46197</v>
      </c>
      <c r="H2105" s="938">
        <v>2677.86</v>
      </c>
      <c r="I2105" s="938">
        <v>2677.86</v>
      </c>
      <c r="J2105" s="938">
        <v>2677.86</v>
      </c>
      <c r="K2105" s="939">
        <v>1</v>
      </c>
      <c r="L2105" s="939">
        <v>1</v>
      </c>
      <c r="M2105" s="938">
        <v>0</v>
      </c>
      <c r="N2105" s="936">
        <v>0</v>
      </c>
      <c r="O2105" s="936">
        <v>0</v>
      </c>
      <c r="P2105" s="938" t="s">
        <v>364</v>
      </c>
      <c r="Q2105" s="936">
        <v>1</v>
      </c>
      <c r="R2105" s="936">
        <v>1</v>
      </c>
      <c r="S2105" s="936">
        <v>0</v>
      </c>
      <c r="T2105" s="936">
        <v>0</v>
      </c>
    </row>
    <row r="2106" spans="1:20" outlineLevel="5">
      <c r="A2106" s="936" t="s">
        <v>2093</v>
      </c>
      <c r="B2106" s="936" t="s">
        <v>3067</v>
      </c>
      <c r="C2106" s="936">
        <v>33</v>
      </c>
      <c r="D2106" s="937">
        <v>46155</v>
      </c>
      <c r="E2106" s="937">
        <v>46197</v>
      </c>
      <c r="F2106" s="937">
        <v>46155</v>
      </c>
      <c r="G2106" s="937">
        <v>46197</v>
      </c>
      <c r="H2106" s="938">
        <v>2142.29</v>
      </c>
      <c r="I2106" s="938">
        <v>2142.29</v>
      </c>
      <c r="J2106" s="938">
        <v>2142.29</v>
      </c>
      <c r="K2106" s="939">
        <v>1</v>
      </c>
      <c r="L2106" s="939">
        <v>1</v>
      </c>
      <c r="M2106" s="936">
        <v>0</v>
      </c>
      <c r="N2106" s="936">
        <v>0</v>
      </c>
      <c r="O2106" s="936">
        <v>0</v>
      </c>
      <c r="P2106" s="938" t="s">
        <v>364</v>
      </c>
      <c r="Q2106" s="936">
        <v>1</v>
      </c>
      <c r="R2106" s="936">
        <v>1</v>
      </c>
      <c r="S2106" s="936">
        <v>0</v>
      </c>
      <c r="T2106" s="936">
        <v>0</v>
      </c>
    </row>
    <row r="2107" spans="1:20" outlineLevel="5">
      <c r="A2107" s="936" t="s">
        <v>2094</v>
      </c>
      <c r="B2107" s="936" t="s">
        <v>3070</v>
      </c>
      <c r="C2107" s="936">
        <v>33</v>
      </c>
      <c r="D2107" s="937">
        <v>46155</v>
      </c>
      <c r="E2107" s="937">
        <v>46197</v>
      </c>
      <c r="F2107" s="937">
        <v>46155</v>
      </c>
      <c r="G2107" s="937">
        <v>46197</v>
      </c>
      <c r="H2107" s="938">
        <v>62659.01</v>
      </c>
      <c r="I2107" s="938">
        <v>62659.01</v>
      </c>
      <c r="J2107" s="938">
        <v>62659.01</v>
      </c>
      <c r="K2107" s="939">
        <v>1</v>
      </c>
      <c r="L2107" s="939">
        <v>1</v>
      </c>
      <c r="M2107" s="938">
        <v>0</v>
      </c>
      <c r="N2107" s="936">
        <v>0</v>
      </c>
      <c r="O2107" s="936">
        <v>0</v>
      </c>
      <c r="P2107" s="938" t="s">
        <v>364</v>
      </c>
      <c r="Q2107" s="936">
        <v>1</v>
      </c>
      <c r="R2107" s="936">
        <v>1</v>
      </c>
      <c r="S2107" s="936">
        <v>0</v>
      </c>
      <c r="T2107" s="936">
        <v>0</v>
      </c>
    </row>
    <row r="2108" spans="1:20" outlineLevel="5">
      <c r="A2108" s="936" t="s">
        <v>2095</v>
      </c>
      <c r="B2108" s="936" t="s">
        <v>3073</v>
      </c>
      <c r="C2108" s="936">
        <v>33</v>
      </c>
      <c r="D2108" s="937">
        <v>46155</v>
      </c>
      <c r="E2108" s="937">
        <v>46197</v>
      </c>
      <c r="F2108" s="937">
        <v>46155</v>
      </c>
      <c r="G2108" s="937">
        <v>46197</v>
      </c>
      <c r="H2108" s="938">
        <v>6927.28</v>
      </c>
      <c r="I2108" s="938">
        <v>6927.28</v>
      </c>
      <c r="J2108" s="938">
        <v>6927.28</v>
      </c>
      <c r="K2108" s="939">
        <v>1</v>
      </c>
      <c r="L2108" s="939">
        <v>1</v>
      </c>
      <c r="M2108" s="938">
        <v>0</v>
      </c>
      <c r="N2108" s="936">
        <v>0</v>
      </c>
      <c r="O2108" s="936">
        <v>0</v>
      </c>
      <c r="P2108" s="938" t="s">
        <v>364</v>
      </c>
      <c r="Q2108" s="936">
        <v>1</v>
      </c>
      <c r="R2108" s="936">
        <v>1</v>
      </c>
      <c r="S2108" s="936">
        <v>0</v>
      </c>
      <c r="T2108" s="936">
        <v>0</v>
      </c>
    </row>
    <row r="2109" spans="1:20" outlineLevel="5">
      <c r="A2109" s="936" t="s">
        <v>2096</v>
      </c>
      <c r="B2109" s="936" t="s">
        <v>3076</v>
      </c>
      <c r="C2109" s="936">
        <v>33</v>
      </c>
      <c r="D2109" s="937">
        <v>46155</v>
      </c>
      <c r="E2109" s="937">
        <v>46197</v>
      </c>
      <c r="F2109" s="937">
        <v>46155</v>
      </c>
      <c r="G2109" s="937">
        <v>46197</v>
      </c>
      <c r="H2109" s="938">
        <v>5422.63</v>
      </c>
      <c r="I2109" s="938">
        <v>5422.63</v>
      </c>
      <c r="J2109" s="938">
        <v>5422.63</v>
      </c>
      <c r="K2109" s="939">
        <v>1</v>
      </c>
      <c r="L2109" s="939">
        <v>1</v>
      </c>
      <c r="M2109" s="938">
        <v>0</v>
      </c>
      <c r="N2109" s="936">
        <v>0</v>
      </c>
      <c r="O2109" s="936">
        <v>0</v>
      </c>
      <c r="P2109" s="938" t="s">
        <v>364</v>
      </c>
      <c r="Q2109" s="936">
        <v>1</v>
      </c>
      <c r="R2109" s="936">
        <v>1</v>
      </c>
      <c r="S2109" s="936">
        <v>0</v>
      </c>
      <c r="T2109" s="936">
        <v>0</v>
      </c>
    </row>
    <row r="2110" spans="1:20" outlineLevel="5">
      <c r="A2110" s="936" t="s">
        <v>2097</v>
      </c>
      <c r="B2110" s="936" t="s">
        <v>3079</v>
      </c>
      <c r="C2110" s="936">
        <v>33</v>
      </c>
      <c r="D2110" s="937">
        <v>46155</v>
      </c>
      <c r="E2110" s="937">
        <v>46197</v>
      </c>
      <c r="F2110" s="937">
        <v>46155</v>
      </c>
      <c r="G2110" s="937">
        <v>46197</v>
      </c>
      <c r="H2110" s="938">
        <v>5288.65</v>
      </c>
      <c r="I2110" s="938">
        <v>5288.65</v>
      </c>
      <c r="J2110" s="938">
        <v>5288.65</v>
      </c>
      <c r="K2110" s="939">
        <v>1</v>
      </c>
      <c r="L2110" s="939">
        <v>1</v>
      </c>
      <c r="M2110" s="938">
        <v>0</v>
      </c>
      <c r="N2110" s="936">
        <v>0</v>
      </c>
      <c r="O2110" s="936">
        <v>0</v>
      </c>
      <c r="P2110" s="938" t="s">
        <v>364</v>
      </c>
      <c r="Q2110" s="936">
        <v>1</v>
      </c>
      <c r="R2110" s="936">
        <v>1</v>
      </c>
      <c r="S2110" s="936">
        <v>0</v>
      </c>
      <c r="T2110" s="936">
        <v>0</v>
      </c>
    </row>
    <row r="2111" spans="1:20" outlineLevel="5">
      <c r="A2111" s="936" t="s">
        <v>2098</v>
      </c>
      <c r="B2111" s="936" t="s">
        <v>3082</v>
      </c>
      <c r="C2111" s="936">
        <v>33</v>
      </c>
      <c r="D2111" s="937">
        <v>46155</v>
      </c>
      <c r="E2111" s="937">
        <v>46197</v>
      </c>
      <c r="F2111" s="937">
        <v>46155</v>
      </c>
      <c r="G2111" s="937">
        <v>46197</v>
      </c>
      <c r="H2111" s="938">
        <v>6695.46</v>
      </c>
      <c r="I2111" s="938">
        <v>6695.46</v>
      </c>
      <c r="J2111" s="938">
        <v>6695.46</v>
      </c>
      <c r="K2111" s="939">
        <v>1</v>
      </c>
      <c r="L2111" s="939">
        <v>1</v>
      </c>
      <c r="M2111" s="938">
        <v>0</v>
      </c>
      <c r="N2111" s="936">
        <v>0</v>
      </c>
      <c r="O2111" s="936">
        <v>0</v>
      </c>
      <c r="P2111" s="938" t="s">
        <v>364</v>
      </c>
      <c r="Q2111" s="936">
        <v>1</v>
      </c>
      <c r="R2111" s="936">
        <v>1</v>
      </c>
      <c r="S2111" s="936">
        <v>0</v>
      </c>
      <c r="T2111" s="936">
        <v>0</v>
      </c>
    </row>
    <row r="2112" spans="1:20" outlineLevel="5">
      <c r="A2112" s="936" t="s">
        <v>2099</v>
      </c>
      <c r="B2112" s="936" t="s">
        <v>3085</v>
      </c>
      <c r="C2112" s="936">
        <v>33</v>
      </c>
      <c r="D2112" s="937">
        <v>46155</v>
      </c>
      <c r="E2112" s="937">
        <v>46197</v>
      </c>
      <c r="F2112" s="937">
        <v>46155</v>
      </c>
      <c r="G2112" s="937">
        <v>46197</v>
      </c>
      <c r="H2112" s="938">
        <v>4295.1099999999997</v>
      </c>
      <c r="I2112" s="938">
        <v>4295.1099999999997</v>
      </c>
      <c r="J2112" s="938">
        <v>4295.1099999999997</v>
      </c>
      <c r="K2112" s="939">
        <v>1</v>
      </c>
      <c r="L2112" s="939">
        <v>1</v>
      </c>
      <c r="M2112" s="938">
        <v>0</v>
      </c>
      <c r="N2112" s="936">
        <v>0</v>
      </c>
      <c r="O2112" s="936">
        <v>0</v>
      </c>
      <c r="P2112" s="938" t="s">
        <v>364</v>
      </c>
      <c r="Q2112" s="936">
        <v>1</v>
      </c>
      <c r="R2112" s="936">
        <v>1</v>
      </c>
      <c r="S2112" s="936">
        <v>0</v>
      </c>
      <c r="T2112" s="936">
        <v>0</v>
      </c>
    </row>
    <row r="2113" spans="1:20" outlineLevel="5">
      <c r="A2113" s="936" t="s">
        <v>3431</v>
      </c>
      <c r="B2113" s="936" t="s">
        <v>3078</v>
      </c>
      <c r="C2113" s="936">
        <v>4</v>
      </c>
      <c r="D2113" s="937">
        <v>46228</v>
      </c>
      <c r="E2113" s="937">
        <v>46231</v>
      </c>
      <c r="F2113" s="937">
        <v>46248</v>
      </c>
      <c r="G2113" s="937"/>
      <c r="H2113" s="938">
        <v>3615.08</v>
      </c>
      <c r="I2113" s="938">
        <v>3253.58</v>
      </c>
      <c r="J2113" s="938">
        <v>3615.08</v>
      </c>
      <c r="K2113" s="939">
        <v>1</v>
      </c>
      <c r="L2113" s="939">
        <v>0.9</v>
      </c>
      <c r="M2113" s="938">
        <v>0</v>
      </c>
      <c r="N2113" s="936">
        <v>0</v>
      </c>
      <c r="O2113" s="936">
        <v>0</v>
      </c>
      <c r="P2113" s="938" t="s">
        <v>367</v>
      </c>
      <c r="Q2113" s="936">
        <v>1</v>
      </c>
      <c r="R2113" s="936">
        <v>0</v>
      </c>
      <c r="S2113" s="936">
        <v>1</v>
      </c>
      <c r="T2113" s="936">
        <v>0</v>
      </c>
    </row>
    <row r="2114" spans="1:20" outlineLevel="5">
      <c r="A2114" s="936" t="s">
        <v>3427</v>
      </c>
      <c r="B2114" s="936" t="s">
        <v>3066</v>
      </c>
      <c r="C2114" s="936">
        <v>12</v>
      </c>
      <c r="D2114" s="937">
        <v>46245</v>
      </c>
      <c r="E2114" s="937">
        <v>46258</v>
      </c>
      <c r="F2114" s="937">
        <v>46248</v>
      </c>
      <c r="G2114" s="937"/>
      <c r="H2114" s="938">
        <v>1785.24</v>
      </c>
      <c r="I2114" s="937">
        <v>1606.72</v>
      </c>
      <c r="J2114" s="938">
        <v>1785.24</v>
      </c>
      <c r="K2114" s="939">
        <v>1</v>
      </c>
      <c r="L2114" s="939">
        <v>0.9</v>
      </c>
      <c r="M2114" s="936">
        <v>0</v>
      </c>
      <c r="N2114" s="936">
        <v>0</v>
      </c>
      <c r="O2114" s="936">
        <v>0</v>
      </c>
      <c r="P2114" s="938" t="s">
        <v>367</v>
      </c>
      <c r="Q2114" s="936">
        <v>1</v>
      </c>
      <c r="R2114" s="936">
        <v>0</v>
      </c>
      <c r="S2114" s="936">
        <v>1</v>
      </c>
      <c r="T2114" s="936">
        <v>0</v>
      </c>
    </row>
    <row r="2115" spans="1:20" outlineLevel="5">
      <c r="A2115" s="936" t="s">
        <v>3428</v>
      </c>
      <c r="B2115" s="936" t="s">
        <v>3069</v>
      </c>
      <c r="C2115" s="936">
        <v>12</v>
      </c>
      <c r="D2115" s="937">
        <v>46245</v>
      </c>
      <c r="E2115" s="937">
        <v>46258</v>
      </c>
      <c r="F2115" s="937">
        <v>46248</v>
      </c>
      <c r="G2115" s="937"/>
      <c r="H2115" s="938">
        <v>1428.19</v>
      </c>
      <c r="I2115" s="938">
        <v>1285.3699999999999</v>
      </c>
      <c r="J2115" s="938">
        <v>1428.19</v>
      </c>
      <c r="K2115" s="939">
        <v>1</v>
      </c>
      <c r="L2115" s="939">
        <v>0.9</v>
      </c>
      <c r="M2115" s="938">
        <v>0</v>
      </c>
      <c r="N2115" s="936">
        <v>0</v>
      </c>
      <c r="O2115" s="936">
        <v>0</v>
      </c>
      <c r="P2115" s="938" t="s">
        <v>367</v>
      </c>
      <c r="Q2115" s="936">
        <v>1</v>
      </c>
      <c r="R2115" s="936">
        <v>0</v>
      </c>
      <c r="S2115" s="936">
        <v>1</v>
      </c>
      <c r="T2115" s="936">
        <v>0</v>
      </c>
    </row>
    <row r="2116" spans="1:20" outlineLevel="5">
      <c r="A2116" s="936" t="s">
        <v>3429</v>
      </c>
      <c r="B2116" s="936" t="s">
        <v>3072</v>
      </c>
      <c r="C2116" s="936">
        <v>12</v>
      </c>
      <c r="D2116" s="937">
        <v>46245</v>
      </c>
      <c r="E2116" s="937">
        <v>46258</v>
      </c>
      <c r="F2116" s="937">
        <v>46248</v>
      </c>
      <c r="G2116" s="937"/>
      <c r="H2116" s="938">
        <v>41772.67</v>
      </c>
      <c r="I2116" s="937">
        <v>37595.4</v>
      </c>
      <c r="J2116" s="938">
        <v>41772.67</v>
      </c>
      <c r="K2116" s="939">
        <v>1</v>
      </c>
      <c r="L2116" s="939">
        <v>0.9</v>
      </c>
      <c r="M2116" s="936">
        <v>0</v>
      </c>
      <c r="N2116" s="936">
        <v>0</v>
      </c>
      <c r="O2116" s="936">
        <v>0</v>
      </c>
      <c r="P2116" s="938" t="s">
        <v>367</v>
      </c>
      <c r="Q2116" s="936">
        <v>1</v>
      </c>
      <c r="R2116" s="936">
        <v>0</v>
      </c>
      <c r="S2116" s="936">
        <v>1</v>
      </c>
      <c r="T2116" s="936">
        <v>0</v>
      </c>
    </row>
    <row r="2117" spans="1:20" outlineLevel="5">
      <c r="A2117" s="936" t="s">
        <v>3430</v>
      </c>
      <c r="B2117" s="936" t="s">
        <v>3075</v>
      </c>
      <c r="C2117" s="936">
        <v>12</v>
      </c>
      <c r="D2117" s="937">
        <v>46245</v>
      </c>
      <c r="E2117" s="937">
        <v>46258</v>
      </c>
      <c r="F2117" s="937">
        <v>46248</v>
      </c>
      <c r="G2117" s="937"/>
      <c r="H2117" s="938">
        <v>4618.1899999999996</v>
      </c>
      <c r="I2117" s="938">
        <v>4156.37</v>
      </c>
      <c r="J2117" s="938">
        <v>4618.1899999999996</v>
      </c>
      <c r="K2117" s="939">
        <v>1</v>
      </c>
      <c r="L2117" s="939">
        <v>0.9</v>
      </c>
      <c r="M2117" s="938">
        <v>0</v>
      </c>
      <c r="N2117" s="936">
        <v>0</v>
      </c>
      <c r="O2117" s="936">
        <v>0</v>
      </c>
      <c r="P2117" s="938" t="s">
        <v>367</v>
      </c>
      <c r="Q2117" s="936">
        <v>1</v>
      </c>
      <c r="R2117" s="936">
        <v>0</v>
      </c>
      <c r="S2117" s="936">
        <v>1</v>
      </c>
      <c r="T2117" s="936">
        <v>0</v>
      </c>
    </row>
    <row r="2118" spans="1:20" outlineLevel="5">
      <c r="A2118" s="936" t="s">
        <v>3432</v>
      </c>
      <c r="B2118" s="936" t="s">
        <v>3081</v>
      </c>
      <c r="C2118" s="936">
        <v>12</v>
      </c>
      <c r="D2118" s="937">
        <v>46245</v>
      </c>
      <c r="E2118" s="937">
        <v>46258</v>
      </c>
      <c r="F2118" s="937">
        <v>46261</v>
      </c>
      <c r="G2118" s="937"/>
      <c r="H2118" s="937">
        <v>3525.77</v>
      </c>
      <c r="I2118" s="937">
        <v>2996.9</v>
      </c>
      <c r="J2118" s="938">
        <v>3525.77</v>
      </c>
      <c r="K2118" s="939">
        <v>1</v>
      </c>
      <c r="L2118" s="939">
        <v>0.85</v>
      </c>
      <c r="M2118" s="936">
        <v>0</v>
      </c>
      <c r="N2118" s="936">
        <v>0</v>
      </c>
      <c r="O2118" s="936">
        <v>0</v>
      </c>
      <c r="P2118" s="938" t="s">
        <v>364</v>
      </c>
      <c r="Q2118" s="936">
        <v>1</v>
      </c>
      <c r="R2118" s="936">
        <v>0</v>
      </c>
      <c r="S2118" s="936">
        <v>1</v>
      </c>
      <c r="T2118" s="936">
        <v>0</v>
      </c>
    </row>
    <row r="2119" spans="1:20" outlineLevel="5">
      <c r="A2119" s="1000" t="s">
        <v>3433</v>
      </c>
      <c r="B2119" s="1000" t="s">
        <v>3084</v>
      </c>
      <c r="C2119" s="1000">
        <v>12</v>
      </c>
      <c r="D2119" s="1001">
        <v>46245</v>
      </c>
      <c r="E2119" s="1001">
        <v>46258</v>
      </c>
      <c r="F2119" s="1001">
        <v>46261</v>
      </c>
      <c r="G2119" s="1001"/>
      <c r="H2119" s="1002">
        <v>4463.6400000000003</v>
      </c>
      <c r="I2119" s="1002">
        <v>3794.09</v>
      </c>
      <c r="J2119" s="1002">
        <v>4463.6400000000003</v>
      </c>
      <c r="K2119" s="1003">
        <v>1</v>
      </c>
      <c r="L2119" s="1003">
        <v>0.85</v>
      </c>
      <c r="M2119" s="1002">
        <v>0</v>
      </c>
      <c r="N2119" s="1000">
        <v>0</v>
      </c>
      <c r="O2119" s="1000">
        <v>0</v>
      </c>
      <c r="P2119" s="1002" t="s">
        <v>364</v>
      </c>
      <c r="Q2119" s="1000">
        <v>1</v>
      </c>
      <c r="R2119" s="1000">
        <v>0</v>
      </c>
      <c r="S2119" s="1000">
        <v>1</v>
      </c>
      <c r="T2119" s="1000">
        <v>0</v>
      </c>
    </row>
    <row r="2120" spans="1:20" outlineLevel="5">
      <c r="A2120" s="1000" t="s">
        <v>3434</v>
      </c>
      <c r="B2120" s="1000" t="s">
        <v>3087</v>
      </c>
      <c r="C2120" s="1000">
        <v>12</v>
      </c>
      <c r="D2120" s="1001">
        <v>46245</v>
      </c>
      <c r="E2120" s="1001">
        <v>46258</v>
      </c>
      <c r="F2120" s="1001">
        <v>46261</v>
      </c>
      <c r="G2120" s="1001"/>
      <c r="H2120" s="1002">
        <v>2863.4</v>
      </c>
      <c r="I2120" s="1002">
        <v>2433.89</v>
      </c>
      <c r="J2120" s="1002">
        <v>2863.4</v>
      </c>
      <c r="K2120" s="1004">
        <v>1</v>
      </c>
      <c r="L2120" s="1004">
        <v>0.85</v>
      </c>
      <c r="M2120" s="1000">
        <v>0</v>
      </c>
      <c r="N2120" s="1000">
        <v>0</v>
      </c>
      <c r="O2120" s="1000">
        <v>0</v>
      </c>
      <c r="P2120" s="1000" t="s">
        <v>364</v>
      </c>
      <c r="Q2120" s="1000">
        <v>1</v>
      </c>
      <c r="R2120" s="1000">
        <v>0</v>
      </c>
      <c r="S2120" s="1000">
        <v>1</v>
      </c>
      <c r="T2120" s="1000">
        <v>0</v>
      </c>
    </row>
    <row r="2121" spans="1:20" outlineLevel="2">
      <c r="A2121" s="959" t="s">
        <v>881</v>
      </c>
      <c r="B2121" s="959"/>
      <c r="C2121" s="959">
        <v>118</v>
      </c>
      <c r="D2121" s="960">
        <v>46079</v>
      </c>
      <c r="E2121" s="960">
        <v>46225</v>
      </c>
      <c r="F2121" s="960">
        <v>46079</v>
      </c>
      <c r="G2121" s="960"/>
      <c r="H2121" s="961">
        <v>504666.45</v>
      </c>
      <c r="I2121" s="961">
        <v>500212.22</v>
      </c>
      <c r="J2121" s="961">
        <v>504666.45</v>
      </c>
      <c r="K2121" s="963">
        <v>1</v>
      </c>
      <c r="L2121" s="963">
        <v>0.99119999999999997</v>
      </c>
      <c r="M2121" s="959">
        <v>0</v>
      </c>
      <c r="N2121" s="959">
        <v>0</v>
      </c>
      <c r="O2121" s="959">
        <v>0</v>
      </c>
      <c r="P2121" s="959"/>
      <c r="Q2121" s="959">
        <v>92</v>
      </c>
      <c r="R2121" s="959">
        <v>82</v>
      </c>
      <c r="S2121" s="959">
        <v>10</v>
      </c>
      <c r="T2121" s="959">
        <v>0</v>
      </c>
    </row>
    <row r="2122" spans="1:20" outlineLevel="3">
      <c r="A2122" s="967" t="s">
        <v>3480</v>
      </c>
      <c r="B2122" s="967"/>
      <c r="C2122" s="967">
        <v>0</v>
      </c>
      <c r="D2122" s="971"/>
      <c r="E2122" s="971"/>
      <c r="F2122" s="968"/>
      <c r="G2122" s="968"/>
      <c r="H2122" s="968">
        <v>0</v>
      </c>
      <c r="I2122" s="967">
        <v>0</v>
      </c>
      <c r="J2122" s="967">
        <v>0</v>
      </c>
      <c r="K2122" s="971">
        <v>0</v>
      </c>
      <c r="L2122" s="971">
        <v>0</v>
      </c>
      <c r="M2122" s="967">
        <v>0</v>
      </c>
      <c r="N2122" s="967">
        <v>0</v>
      </c>
      <c r="O2122" s="967">
        <v>0</v>
      </c>
      <c r="P2122" s="967"/>
      <c r="Q2122" s="967">
        <v>0</v>
      </c>
      <c r="R2122" s="967">
        <v>0</v>
      </c>
      <c r="S2122" s="967">
        <v>0</v>
      </c>
      <c r="T2122" s="967">
        <v>0</v>
      </c>
    </row>
    <row r="2123" spans="1:20" outlineLevel="3">
      <c r="A2123" s="993" t="s">
        <v>809</v>
      </c>
      <c r="B2123" s="993"/>
      <c r="C2123" s="993">
        <v>108</v>
      </c>
      <c r="D2123" s="994">
        <v>46079</v>
      </c>
      <c r="E2123" s="994">
        <v>46214</v>
      </c>
      <c r="F2123" s="994">
        <v>46079</v>
      </c>
      <c r="G2123" s="994">
        <v>46261</v>
      </c>
      <c r="H2123" s="994">
        <v>0</v>
      </c>
      <c r="I2123" s="993">
        <v>0</v>
      </c>
      <c r="J2123" s="993">
        <v>0</v>
      </c>
      <c r="K2123" s="995">
        <v>0</v>
      </c>
      <c r="L2123" s="995">
        <v>0</v>
      </c>
      <c r="M2123" s="993">
        <v>0</v>
      </c>
      <c r="N2123" s="993">
        <v>0</v>
      </c>
      <c r="O2123" s="993">
        <v>0</v>
      </c>
      <c r="P2123" s="993"/>
      <c r="Q2123" s="993">
        <v>44</v>
      </c>
      <c r="R2123" s="993">
        <v>44</v>
      </c>
      <c r="S2123" s="993">
        <v>0</v>
      </c>
      <c r="T2123" s="993">
        <v>0</v>
      </c>
    </row>
    <row r="2124" spans="1:20" outlineLevel="4">
      <c r="A2124" s="981" t="s">
        <v>609</v>
      </c>
      <c r="B2124" s="981"/>
      <c r="C2124" s="981">
        <v>108</v>
      </c>
      <c r="D2124" s="982">
        <v>46079</v>
      </c>
      <c r="E2124" s="982">
        <v>46214</v>
      </c>
      <c r="F2124" s="982">
        <v>46079</v>
      </c>
      <c r="G2124" s="982">
        <v>46261</v>
      </c>
      <c r="H2124" s="982">
        <v>0</v>
      </c>
      <c r="I2124" s="981">
        <v>0</v>
      </c>
      <c r="J2124" s="981">
        <v>0</v>
      </c>
      <c r="K2124" s="984">
        <v>0</v>
      </c>
      <c r="L2124" s="984">
        <v>0</v>
      </c>
      <c r="M2124" s="981">
        <v>0</v>
      </c>
      <c r="N2124" s="981">
        <v>0</v>
      </c>
      <c r="O2124" s="981">
        <v>0</v>
      </c>
      <c r="P2124" s="981"/>
      <c r="Q2124" s="981">
        <v>12</v>
      </c>
      <c r="R2124" s="981">
        <v>12</v>
      </c>
      <c r="S2124" s="981">
        <v>0</v>
      </c>
      <c r="T2124" s="981">
        <v>0</v>
      </c>
    </row>
    <row r="2125" spans="1:20" outlineLevel="5">
      <c r="A2125" s="936" t="s">
        <v>2100</v>
      </c>
      <c r="B2125" s="936" t="s">
        <v>664</v>
      </c>
      <c r="C2125" s="936">
        <v>44</v>
      </c>
      <c r="D2125" s="937">
        <v>46079</v>
      </c>
      <c r="E2125" s="937">
        <v>46135</v>
      </c>
      <c r="F2125" s="937">
        <v>46079</v>
      </c>
      <c r="G2125" s="937">
        <v>46134</v>
      </c>
      <c r="H2125" s="937">
        <v>0</v>
      </c>
      <c r="I2125" s="936">
        <v>0</v>
      </c>
      <c r="J2125" s="936">
        <v>0</v>
      </c>
      <c r="K2125" s="939">
        <v>1</v>
      </c>
      <c r="L2125" s="939">
        <v>1</v>
      </c>
      <c r="M2125" s="936">
        <v>0</v>
      </c>
      <c r="N2125" s="936">
        <v>0</v>
      </c>
      <c r="O2125" s="936">
        <v>0</v>
      </c>
      <c r="P2125" s="936" t="s">
        <v>364</v>
      </c>
      <c r="Q2125" s="936">
        <v>1</v>
      </c>
      <c r="R2125" s="936">
        <v>1</v>
      </c>
      <c r="S2125" s="936">
        <v>0</v>
      </c>
      <c r="T2125" s="936">
        <v>0</v>
      </c>
    </row>
    <row r="2126" spans="1:20" outlineLevel="5">
      <c r="A2126" s="936" t="s">
        <v>2102</v>
      </c>
      <c r="B2126" s="936" t="s">
        <v>668</v>
      </c>
      <c r="C2126" s="936">
        <v>42</v>
      </c>
      <c r="D2126" s="937">
        <v>46082</v>
      </c>
      <c r="E2126" s="937">
        <v>46135</v>
      </c>
      <c r="F2126" s="937">
        <v>46082</v>
      </c>
      <c r="G2126" s="937">
        <v>46134</v>
      </c>
      <c r="H2126" s="937">
        <v>0</v>
      </c>
      <c r="I2126" s="936">
        <v>0</v>
      </c>
      <c r="J2126" s="936">
        <v>0</v>
      </c>
      <c r="K2126" s="939">
        <v>1</v>
      </c>
      <c r="L2126" s="939">
        <v>1</v>
      </c>
      <c r="M2126" s="936">
        <v>0</v>
      </c>
      <c r="N2126" s="936">
        <v>0</v>
      </c>
      <c r="O2126" s="936">
        <v>0</v>
      </c>
      <c r="P2126" s="936" t="s">
        <v>364</v>
      </c>
      <c r="Q2126" s="936">
        <v>1</v>
      </c>
      <c r="R2126" s="936">
        <v>1</v>
      </c>
      <c r="S2126" s="936">
        <v>0</v>
      </c>
      <c r="T2126" s="936">
        <v>0</v>
      </c>
    </row>
    <row r="2127" spans="1:20" outlineLevel="5">
      <c r="A2127" s="936" t="s">
        <v>2101</v>
      </c>
      <c r="B2127" s="936" t="s">
        <v>666</v>
      </c>
      <c r="C2127" s="936">
        <v>28</v>
      </c>
      <c r="D2127" s="937">
        <v>46110</v>
      </c>
      <c r="E2127" s="937">
        <v>46142</v>
      </c>
      <c r="F2127" s="937">
        <v>46110</v>
      </c>
      <c r="G2127" s="937">
        <v>46141</v>
      </c>
      <c r="H2127" s="937">
        <v>0</v>
      </c>
      <c r="I2127" s="937">
        <v>0</v>
      </c>
      <c r="J2127" s="937">
        <v>0</v>
      </c>
      <c r="K2127" s="939">
        <v>1</v>
      </c>
      <c r="L2127" s="939">
        <v>1</v>
      </c>
      <c r="M2127" s="936">
        <v>0</v>
      </c>
      <c r="N2127" s="936">
        <v>0</v>
      </c>
      <c r="O2127" s="936">
        <v>0</v>
      </c>
      <c r="P2127" s="936" t="s">
        <v>364</v>
      </c>
      <c r="Q2127" s="936">
        <v>1</v>
      </c>
      <c r="R2127" s="936">
        <v>1</v>
      </c>
      <c r="S2127" s="936">
        <v>0</v>
      </c>
      <c r="T2127" s="936">
        <v>0</v>
      </c>
    </row>
    <row r="2128" spans="1:20" outlineLevel="5">
      <c r="A2128" s="936" t="s">
        <v>2103</v>
      </c>
      <c r="B2128" s="936" t="s">
        <v>670</v>
      </c>
      <c r="C2128" s="936">
        <v>23</v>
      </c>
      <c r="D2128" s="937">
        <v>46116</v>
      </c>
      <c r="E2128" s="937">
        <v>46142</v>
      </c>
      <c r="F2128" s="937">
        <v>46116</v>
      </c>
      <c r="G2128" s="937">
        <v>46141</v>
      </c>
      <c r="H2128" s="937">
        <v>0</v>
      </c>
      <c r="I2128" s="936">
        <v>0</v>
      </c>
      <c r="J2128" s="936">
        <v>0</v>
      </c>
      <c r="K2128" s="939">
        <v>1</v>
      </c>
      <c r="L2128" s="939">
        <v>1</v>
      </c>
      <c r="M2128" s="936">
        <v>0</v>
      </c>
      <c r="N2128" s="936">
        <v>0</v>
      </c>
      <c r="O2128" s="936">
        <v>0</v>
      </c>
      <c r="P2128" s="936" t="s">
        <v>364</v>
      </c>
      <c r="Q2128" s="936">
        <v>1</v>
      </c>
      <c r="R2128" s="936">
        <v>1</v>
      </c>
      <c r="S2128" s="936">
        <v>0</v>
      </c>
      <c r="T2128" s="936">
        <v>0</v>
      </c>
    </row>
    <row r="2129" spans="1:20" outlineLevel="5">
      <c r="A2129" s="936" t="s">
        <v>2104</v>
      </c>
      <c r="B2129" s="936" t="s">
        <v>3162</v>
      </c>
      <c r="C2129" s="936">
        <v>35</v>
      </c>
      <c r="D2129" s="937">
        <v>46153</v>
      </c>
      <c r="E2129" s="937">
        <v>46198</v>
      </c>
      <c r="F2129" s="937">
        <v>46153</v>
      </c>
      <c r="G2129" s="937">
        <v>46197</v>
      </c>
      <c r="H2129" s="937">
        <v>0</v>
      </c>
      <c r="I2129" s="937">
        <v>0</v>
      </c>
      <c r="J2129" s="937">
        <v>0</v>
      </c>
      <c r="K2129" s="939">
        <v>1</v>
      </c>
      <c r="L2129" s="939">
        <v>1</v>
      </c>
      <c r="M2129" s="936">
        <v>0</v>
      </c>
      <c r="N2129" s="936">
        <v>0</v>
      </c>
      <c r="O2129" s="936">
        <v>0</v>
      </c>
      <c r="P2129" s="936" t="s">
        <v>364</v>
      </c>
      <c r="Q2129" s="936">
        <v>1</v>
      </c>
      <c r="R2129" s="936">
        <v>1</v>
      </c>
      <c r="S2129" s="936">
        <v>0</v>
      </c>
      <c r="T2129" s="936">
        <v>0</v>
      </c>
    </row>
    <row r="2130" spans="1:20" outlineLevel="5">
      <c r="A2130" s="936" t="s">
        <v>2105</v>
      </c>
      <c r="B2130" s="936" t="s">
        <v>3165</v>
      </c>
      <c r="C2130" s="936">
        <v>35</v>
      </c>
      <c r="D2130" s="937">
        <v>46153</v>
      </c>
      <c r="E2130" s="937">
        <v>46198</v>
      </c>
      <c r="F2130" s="937">
        <v>46153</v>
      </c>
      <c r="G2130" s="937">
        <v>46197</v>
      </c>
      <c r="H2130" s="937">
        <v>0</v>
      </c>
      <c r="I2130" s="936">
        <v>0</v>
      </c>
      <c r="J2130" s="936">
        <v>0</v>
      </c>
      <c r="K2130" s="939">
        <v>1</v>
      </c>
      <c r="L2130" s="939">
        <v>1</v>
      </c>
      <c r="M2130" s="936">
        <v>0</v>
      </c>
      <c r="N2130" s="936">
        <v>0</v>
      </c>
      <c r="O2130" s="936">
        <v>0</v>
      </c>
      <c r="P2130" s="936" t="s">
        <v>364</v>
      </c>
      <c r="Q2130" s="936">
        <v>1</v>
      </c>
      <c r="R2130" s="936">
        <v>1</v>
      </c>
      <c r="S2130" s="936">
        <v>0</v>
      </c>
      <c r="T2130" s="936">
        <v>0</v>
      </c>
    </row>
    <row r="2131" spans="1:20" outlineLevel="5">
      <c r="A2131" s="936" t="s">
        <v>2106</v>
      </c>
      <c r="B2131" s="936" t="s">
        <v>3168</v>
      </c>
      <c r="C2131" s="936">
        <v>35</v>
      </c>
      <c r="D2131" s="937">
        <v>46153</v>
      </c>
      <c r="E2131" s="937">
        <v>46198</v>
      </c>
      <c r="F2131" s="937">
        <v>46153</v>
      </c>
      <c r="G2131" s="937">
        <v>46197</v>
      </c>
      <c r="H2131" s="937">
        <v>0</v>
      </c>
      <c r="I2131" s="937">
        <v>0</v>
      </c>
      <c r="J2131" s="937">
        <v>0</v>
      </c>
      <c r="K2131" s="939">
        <v>1</v>
      </c>
      <c r="L2131" s="939">
        <v>1</v>
      </c>
      <c r="M2131" s="936">
        <v>0</v>
      </c>
      <c r="N2131" s="936">
        <v>0</v>
      </c>
      <c r="O2131" s="936">
        <v>0</v>
      </c>
      <c r="P2131" s="936" t="s">
        <v>364</v>
      </c>
      <c r="Q2131" s="936">
        <v>1</v>
      </c>
      <c r="R2131" s="936">
        <v>1</v>
      </c>
      <c r="S2131" s="936">
        <v>0</v>
      </c>
      <c r="T2131" s="936">
        <v>0</v>
      </c>
    </row>
    <row r="2132" spans="1:20" outlineLevel="5">
      <c r="A2132" s="936" t="s">
        <v>2107</v>
      </c>
      <c r="B2132" s="936" t="s">
        <v>3171</v>
      </c>
      <c r="C2132" s="936">
        <v>35</v>
      </c>
      <c r="D2132" s="937">
        <v>46153</v>
      </c>
      <c r="E2132" s="937">
        <v>46198</v>
      </c>
      <c r="F2132" s="937">
        <v>46153</v>
      </c>
      <c r="G2132" s="937">
        <v>46197</v>
      </c>
      <c r="H2132" s="937">
        <v>0</v>
      </c>
      <c r="I2132" s="936">
        <v>0</v>
      </c>
      <c r="J2132" s="936">
        <v>0</v>
      </c>
      <c r="K2132" s="939">
        <v>1</v>
      </c>
      <c r="L2132" s="939">
        <v>1</v>
      </c>
      <c r="M2132" s="936">
        <v>0</v>
      </c>
      <c r="N2132" s="936">
        <v>0</v>
      </c>
      <c r="O2132" s="936">
        <v>0</v>
      </c>
      <c r="P2132" s="936" t="s">
        <v>364</v>
      </c>
      <c r="Q2132" s="936">
        <v>1</v>
      </c>
      <c r="R2132" s="936">
        <v>1</v>
      </c>
      <c r="S2132" s="936">
        <v>0</v>
      </c>
      <c r="T2132" s="936">
        <v>0</v>
      </c>
    </row>
    <row r="2133" spans="1:20" outlineLevel="5">
      <c r="A2133" s="936" t="s">
        <v>3435</v>
      </c>
      <c r="B2133" s="936" t="s">
        <v>3164</v>
      </c>
      <c r="C2133" s="936">
        <v>7</v>
      </c>
      <c r="D2133" s="937">
        <v>46198</v>
      </c>
      <c r="E2133" s="937">
        <v>46205</v>
      </c>
      <c r="F2133" s="937">
        <v>46254</v>
      </c>
      <c r="G2133" s="937">
        <v>46261</v>
      </c>
      <c r="H2133" s="937">
        <v>0</v>
      </c>
      <c r="I2133" s="937">
        <v>0</v>
      </c>
      <c r="J2133" s="937">
        <v>0</v>
      </c>
      <c r="K2133" s="939">
        <v>1</v>
      </c>
      <c r="L2133" s="939">
        <v>1</v>
      </c>
      <c r="M2133" s="936">
        <v>0</v>
      </c>
      <c r="N2133" s="936">
        <v>0</v>
      </c>
      <c r="O2133" s="936">
        <v>0</v>
      </c>
      <c r="P2133" s="936" t="s">
        <v>364</v>
      </c>
      <c r="Q2133" s="936">
        <v>1</v>
      </c>
      <c r="R2133" s="936">
        <v>1</v>
      </c>
      <c r="S2133" s="936">
        <v>0</v>
      </c>
      <c r="T2133" s="936">
        <v>0</v>
      </c>
    </row>
    <row r="2134" spans="1:20" outlineLevel="5">
      <c r="A2134" s="996" t="s">
        <v>3437</v>
      </c>
      <c r="B2134" s="996" t="s">
        <v>3170</v>
      </c>
      <c r="C2134" s="996">
        <v>7</v>
      </c>
      <c r="D2134" s="997">
        <v>46198</v>
      </c>
      <c r="E2134" s="997">
        <v>46205</v>
      </c>
      <c r="F2134" s="997">
        <v>46254</v>
      </c>
      <c r="G2134" s="997">
        <v>46261</v>
      </c>
      <c r="H2134" s="997">
        <v>0</v>
      </c>
      <c r="I2134" s="996">
        <v>0</v>
      </c>
      <c r="J2134" s="996">
        <v>0</v>
      </c>
      <c r="K2134" s="999">
        <v>1</v>
      </c>
      <c r="L2134" s="999">
        <v>1</v>
      </c>
      <c r="M2134" s="996">
        <v>0</v>
      </c>
      <c r="N2134" s="996">
        <v>0</v>
      </c>
      <c r="O2134" s="996">
        <v>0</v>
      </c>
      <c r="P2134" s="996" t="s">
        <v>364</v>
      </c>
      <c r="Q2134" s="996">
        <v>1</v>
      </c>
      <c r="R2134" s="996">
        <v>1</v>
      </c>
      <c r="S2134" s="996">
        <v>0</v>
      </c>
      <c r="T2134" s="996">
        <v>0</v>
      </c>
    </row>
    <row r="2135" spans="1:20" outlineLevel="5">
      <c r="A2135" s="936" t="s">
        <v>3438</v>
      </c>
      <c r="B2135" s="936" t="s">
        <v>3173</v>
      </c>
      <c r="C2135" s="936">
        <v>7</v>
      </c>
      <c r="D2135" s="937">
        <v>46198</v>
      </c>
      <c r="E2135" s="937">
        <v>46205</v>
      </c>
      <c r="F2135" s="937">
        <v>46254</v>
      </c>
      <c r="G2135" s="937">
        <v>46261</v>
      </c>
      <c r="H2135" s="937">
        <v>0</v>
      </c>
      <c r="I2135" s="936">
        <v>0</v>
      </c>
      <c r="J2135" s="936">
        <v>0</v>
      </c>
      <c r="K2135" s="939">
        <v>1</v>
      </c>
      <c r="L2135" s="939">
        <v>1</v>
      </c>
      <c r="M2135" s="936">
        <v>0</v>
      </c>
      <c r="N2135" s="936">
        <v>0</v>
      </c>
      <c r="O2135" s="936">
        <v>0</v>
      </c>
      <c r="P2135" s="936" t="s">
        <v>364</v>
      </c>
      <c r="Q2135" s="936">
        <v>1</v>
      </c>
      <c r="R2135" s="936">
        <v>1</v>
      </c>
      <c r="S2135" s="936">
        <v>0</v>
      </c>
      <c r="T2135" s="936">
        <v>0</v>
      </c>
    </row>
    <row r="2136" spans="1:20" outlineLevel="5">
      <c r="A2136" s="936" t="s">
        <v>3436</v>
      </c>
      <c r="B2136" s="936" t="s">
        <v>3167</v>
      </c>
      <c r="C2136" s="936">
        <v>7</v>
      </c>
      <c r="D2136" s="937">
        <v>46207</v>
      </c>
      <c r="E2136" s="937">
        <v>46214</v>
      </c>
      <c r="F2136" s="937">
        <v>46254</v>
      </c>
      <c r="G2136" s="937">
        <v>46261</v>
      </c>
      <c r="H2136" s="937">
        <v>0</v>
      </c>
      <c r="I2136" s="936">
        <v>0</v>
      </c>
      <c r="J2136" s="936">
        <v>0</v>
      </c>
      <c r="K2136" s="939">
        <v>1</v>
      </c>
      <c r="L2136" s="939">
        <v>1</v>
      </c>
      <c r="M2136" s="936">
        <v>0</v>
      </c>
      <c r="N2136" s="936">
        <v>0</v>
      </c>
      <c r="O2136" s="936">
        <v>0</v>
      </c>
      <c r="P2136" s="936" t="s">
        <v>364</v>
      </c>
      <c r="Q2136" s="936">
        <v>1</v>
      </c>
      <c r="R2136" s="936">
        <v>1</v>
      </c>
      <c r="S2136" s="936">
        <v>0</v>
      </c>
      <c r="T2136" s="936">
        <v>0</v>
      </c>
    </row>
    <row r="2137" spans="1:20" outlineLevel="4">
      <c r="A2137" s="981" t="s">
        <v>627</v>
      </c>
      <c r="B2137" s="981"/>
      <c r="C2137" s="981">
        <v>41</v>
      </c>
      <c r="D2137" s="982">
        <v>46083</v>
      </c>
      <c r="E2137" s="982">
        <v>46135</v>
      </c>
      <c r="F2137" s="982">
        <v>46083</v>
      </c>
      <c r="G2137" s="982">
        <v>46134</v>
      </c>
      <c r="H2137" s="982">
        <v>0</v>
      </c>
      <c r="I2137" s="981">
        <v>0</v>
      </c>
      <c r="J2137" s="981">
        <v>0</v>
      </c>
      <c r="K2137" s="984">
        <v>0</v>
      </c>
      <c r="L2137" s="984">
        <v>0</v>
      </c>
      <c r="M2137" s="981">
        <v>0</v>
      </c>
      <c r="N2137" s="981">
        <v>0</v>
      </c>
      <c r="O2137" s="981">
        <v>0</v>
      </c>
      <c r="P2137" s="981"/>
      <c r="Q2137" s="981">
        <v>5</v>
      </c>
      <c r="R2137" s="981">
        <v>5</v>
      </c>
      <c r="S2137" s="981">
        <v>0</v>
      </c>
      <c r="T2137" s="981">
        <v>0</v>
      </c>
    </row>
    <row r="2138" spans="1:20" outlineLevel="5">
      <c r="A2138" s="936" t="s">
        <v>2108</v>
      </c>
      <c r="B2138" s="936" t="s">
        <v>680</v>
      </c>
      <c r="C2138" s="936">
        <v>41</v>
      </c>
      <c r="D2138" s="937">
        <v>46083</v>
      </c>
      <c r="E2138" s="937">
        <v>46135</v>
      </c>
      <c r="F2138" s="937">
        <v>46083</v>
      </c>
      <c r="G2138" s="937">
        <v>46134</v>
      </c>
      <c r="H2138" s="937">
        <v>0</v>
      </c>
      <c r="I2138" s="936">
        <v>0</v>
      </c>
      <c r="J2138" s="936">
        <v>0</v>
      </c>
      <c r="K2138" s="939">
        <v>1</v>
      </c>
      <c r="L2138" s="939">
        <v>1</v>
      </c>
      <c r="M2138" s="936">
        <v>0</v>
      </c>
      <c r="N2138" s="936">
        <v>0</v>
      </c>
      <c r="O2138" s="936">
        <v>0</v>
      </c>
      <c r="P2138" s="936" t="s">
        <v>364</v>
      </c>
      <c r="Q2138" s="936">
        <v>1</v>
      </c>
      <c r="R2138" s="936">
        <v>1</v>
      </c>
      <c r="S2138" s="936">
        <v>0</v>
      </c>
      <c r="T2138" s="936">
        <v>0</v>
      </c>
    </row>
    <row r="2139" spans="1:20" outlineLevel="5">
      <c r="A2139" s="936" t="s">
        <v>2109</v>
      </c>
      <c r="B2139" s="936" t="s">
        <v>682</v>
      </c>
      <c r="C2139" s="936">
        <v>36</v>
      </c>
      <c r="D2139" s="937">
        <v>46089</v>
      </c>
      <c r="E2139" s="937">
        <v>46135</v>
      </c>
      <c r="F2139" s="937">
        <v>46089</v>
      </c>
      <c r="G2139" s="937">
        <v>46134</v>
      </c>
      <c r="H2139" s="937">
        <v>0</v>
      </c>
      <c r="I2139" s="936">
        <v>0</v>
      </c>
      <c r="J2139" s="936">
        <v>0</v>
      </c>
      <c r="K2139" s="939">
        <v>1</v>
      </c>
      <c r="L2139" s="939">
        <v>1</v>
      </c>
      <c r="M2139" s="936">
        <v>0</v>
      </c>
      <c r="N2139" s="936">
        <v>0</v>
      </c>
      <c r="O2139" s="936">
        <v>0</v>
      </c>
      <c r="P2139" s="936" t="s">
        <v>364</v>
      </c>
      <c r="Q2139" s="936">
        <v>1</v>
      </c>
      <c r="R2139" s="936">
        <v>1</v>
      </c>
      <c r="S2139" s="936">
        <v>0</v>
      </c>
      <c r="T2139" s="936">
        <v>0</v>
      </c>
    </row>
    <row r="2140" spans="1:20" outlineLevel="5">
      <c r="A2140" s="996" t="s">
        <v>2111</v>
      </c>
      <c r="B2140" s="996" t="s">
        <v>686</v>
      </c>
      <c r="C2140" s="996">
        <v>33</v>
      </c>
      <c r="D2140" s="997">
        <v>46092</v>
      </c>
      <c r="E2140" s="997">
        <v>46135</v>
      </c>
      <c r="F2140" s="997">
        <v>46092</v>
      </c>
      <c r="G2140" s="997">
        <v>46134</v>
      </c>
      <c r="H2140" s="997">
        <v>0</v>
      </c>
      <c r="I2140" s="996">
        <v>0</v>
      </c>
      <c r="J2140" s="996">
        <v>0</v>
      </c>
      <c r="K2140" s="999">
        <v>1</v>
      </c>
      <c r="L2140" s="999">
        <v>1</v>
      </c>
      <c r="M2140" s="996">
        <v>0</v>
      </c>
      <c r="N2140" s="996">
        <v>0</v>
      </c>
      <c r="O2140" s="996">
        <v>0</v>
      </c>
      <c r="P2140" s="996" t="s">
        <v>364</v>
      </c>
      <c r="Q2140" s="996">
        <v>1</v>
      </c>
      <c r="R2140" s="996">
        <v>1</v>
      </c>
      <c r="S2140" s="996">
        <v>0</v>
      </c>
      <c r="T2140" s="996">
        <v>0</v>
      </c>
    </row>
    <row r="2141" spans="1:20" outlineLevel="5">
      <c r="A2141" s="936" t="s">
        <v>2112</v>
      </c>
      <c r="B2141" s="936" t="s">
        <v>688</v>
      </c>
      <c r="C2141" s="936">
        <v>32</v>
      </c>
      <c r="D2141" s="937">
        <v>46093</v>
      </c>
      <c r="E2141" s="937">
        <v>46135</v>
      </c>
      <c r="F2141" s="937">
        <v>46093</v>
      </c>
      <c r="G2141" s="937">
        <v>46134</v>
      </c>
      <c r="H2141" s="937">
        <v>0</v>
      </c>
      <c r="I2141" s="936">
        <v>0</v>
      </c>
      <c r="J2141" s="936">
        <v>0</v>
      </c>
      <c r="K2141" s="939">
        <v>1</v>
      </c>
      <c r="L2141" s="939">
        <v>1</v>
      </c>
      <c r="M2141" s="936">
        <v>0</v>
      </c>
      <c r="N2141" s="936">
        <v>0</v>
      </c>
      <c r="O2141" s="936">
        <v>0</v>
      </c>
      <c r="P2141" s="936" t="s">
        <v>364</v>
      </c>
      <c r="Q2141" s="936">
        <v>1</v>
      </c>
      <c r="R2141" s="936">
        <v>1</v>
      </c>
      <c r="S2141" s="936">
        <v>0</v>
      </c>
      <c r="T2141" s="936">
        <v>0</v>
      </c>
    </row>
    <row r="2142" spans="1:20" outlineLevel="5">
      <c r="A2142" s="936" t="s">
        <v>2110</v>
      </c>
      <c r="B2142" s="936" t="s">
        <v>684</v>
      </c>
      <c r="C2142" s="936">
        <v>23</v>
      </c>
      <c r="D2142" s="937">
        <v>46109</v>
      </c>
      <c r="E2142" s="937">
        <v>46135</v>
      </c>
      <c r="F2142" s="937">
        <v>46109</v>
      </c>
      <c r="G2142" s="937">
        <v>46134</v>
      </c>
      <c r="H2142" s="937">
        <v>0</v>
      </c>
      <c r="I2142" s="936">
        <v>0</v>
      </c>
      <c r="J2142" s="936">
        <v>0</v>
      </c>
      <c r="K2142" s="939">
        <v>1</v>
      </c>
      <c r="L2142" s="939">
        <v>1</v>
      </c>
      <c r="M2142" s="936">
        <v>0</v>
      </c>
      <c r="N2142" s="936">
        <v>0</v>
      </c>
      <c r="O2142" s="936">
        <v>0</v>
      </c>
      <c r="P2142" s="936" t="s">
        <v>364</v>
      </c>
      <c r="Q2142" s="936">
        <v>1</v>
      </c>
      <c r="R2142" s="936">
        <v>1</v>
      </c>
      <c r="S2142" s="936">
        <v>0</v>
      </c>
      <c r="T2142" s="936">
        <v>0</v>
      </c>
    </row>
    <row r="2143" spans="1:20" outlineLevel="4">
      <c r="A2143" s="981" t="s">
        <v>689</v>
      </c>
      <c r="B2143" s="981"/>
      <c r="C2143" s="981">
        <v>7</v>
      </c>
      <c r="D2143" s="982">
        <v>46147</v>
      </c>
      <c r="E2143" s="982">
        <v>46155</v>
      </c>
      <c r="F2143" s="982">
        <v>46147</v>
      </c>
      <c r="G2143" s="982">
        <v>46154</v>
      </c>
      <c r="H2143" s="982">
        <v>0</v>
      </c>
      <c r="I2143" s="981">
        <v>0</v>
      </c>
      <c r="J2143" s="981">
        <v>0</v>
      </c>
      <c r="K2143" s="984">
        <v>0</v>
      </c>
      <c r="L2143" s="984">
        <v>0</v>
      </c>
      <c r="M2143" s="981">
        <v>0</v>
      </c>
      <c r="N2143" s="981">
        <v>0</v>
      </c>
      <c r="O2143" s="981">
        <v>0</v>
      </c>
      <c r="P2143" s="981"/>
      <c r="Q2143" s="981">
        <v>11</v>
      </c>
      <c r="R2143" s="981">
        <v>11</v>
      </c>
      <c r="S2143" s="981">
        <v>0</v>
      </c>
      <c r="T2143" s="981">
        <v>0</v>
      </c>
    </row>
    <row r="2144" spans="1:20" outlineLevel="5">
      <c r="A2144" s="936" t="s">
        <v>2113</v>
      </c>
      <c r="B2144" s="936" t="s">
        <v>691</v>
      </c>
      <c r="C2144" s="936">
        <v>7</v>
      </c>
      <c r="D2144" s="937">
        <v>46147</v>
      </c>
      <c r="E2144" s="937">
        <v>46155</v>
      </c>
      <c r="F2144" s="937">
        <v>46147</v>
      </c>
      <c r="G2144" s="937">
        <v>46154</v>
      </c>
      <c r="H2144" s="937">
        <v>0</v>
      </c>
      <c r="I2144" s="936">
        <v>0</v>
      </c>
      <c r="J2144" s="936">
        <v>0</v>
      </c>
      <c r="K2144" s="939">
        <v>1</v>
      </c>
      <c r="L2144" s="939">
        <v>1</v>
      </c>
      <c r="M2144" s="936">
        <v>0</v>
      </c>
      <c r="N2144" s="936">
        <v>0</v>
      </c>
      <c r="O2144" s="936">
        <v>0</v>
      </c>
      <c r="P2144" s="936" t="s">
        <v>364</v>
      </c>
      <c r="Q2144" s="936">
        <v>1</v>
      </c>
      <c r="R2144" s="936">
        <v>1</v>
      </c>
      <c r="S2144" s="936">
        <v>0</v>
      </c>
      <c r="T2144" s="936">
        <v>0</v>
      </c>
    </row>
    <row r="2145" spans="1:20" outlineLevel="5">
      <c r="A2145" s="936" t="s">
        <v>2116</v>
      </c>
      <c r="B2145" s="936" t="s">
        <v>699</v>
      </c>
      <c r="C2145" s="936">
        <v>7</v>
      </c>
      <c r="D2145" s="937">
        <v>46147</v>
      </c>
      <c r="E2145" s="937">
        <v>46155</v>
      </c>
      <c r="F2145" s="937">
        <v>46147</v>
      </c>
      <c r="G2145" s="937">
        <v>46154</v>
      </c>
      <c r="H2145" s="937">
        <v>0</v>
      </c>
      <c r="I2145" s="936">
        <v>0</v>
      </c>
      <c r="J2145" s="936">
        <v>0</v>
      </c>
      <c r="K2145" s="939">
        <v>1</v>
      </c>
      <c r="L2145" s="939">
        <v>1</v>
      </c>
      <c r="M2145" s="936">
        <v>0</v>
      </c>
      <c r="N2145" s="936">
        <v>0</v>
      </c>
      <c r="O2145" s="936">
        <v>0</v>
      </c>
      <c r="P2145" s="936" t="s">
        <v>364</v>
      </c>
      <c r="Q2145" s="936">
        <v>1</v>
      </c>
      <c r="R2145" s="936">
        <v>1</v>
      </c>
      <c r="S2145" s="936">
        <v>0</v>
      </c>
      <c r="T2145" s="936">
        <v>0</v>
      </c>
    </row>
    <row r="2146" spans="1:20" outlineLevel="5">
      <c r="A2146" s="936" t="s">
        <v>2117</v>
      </c>
      <c r="B2146" s="936" t="s">
        <v>701</v>
      </c>
      <c r="C2146" s="936">
        <v>7</v>
      </c>
      <c r="D2146" s="937">
        <v>46147</v>
      </c>
      <c r="E2146" s="937">
        <v>46155</v>
      </c>
      <c r="F2146" s="937">
        <v>46147</v>
      </c>
      <c r="G2146" s="937">
        <v>46154</v>
      </c>
      <c r="H2146" s="937">
        <v>0</v>
      </c>
      <c r="I2146" s="936">
        <v>0</v>
      </c>
      <c r="J2146" s="936">
        <v>0</v>
      </c>
      <c r="K2146" s="939">
        <v>1</v>
      </c>
      <c r="L2146" s="939">
        <v>1</v>
      </c>
      <c r="M2146" s="936">
        <v>0</v>
      </c>
      <c r="N2146" s="936">
        <v>0</v>
      </c>
      <c r="O2146" s="936">
        <v>0</v>
      </c>
      <c r="P2146" s="936" t="s">
        <v>364</v>
      </c>
      <c r="Q2146" s="936">
        <v>1</v>
      </c>
      <c r="R2146" s="936">
        <v>1</v>
      </c>
      <c r="S2146" s="936">
        <v>0</v>
      </c>
      <c r="T2146" s="936">
        <v>0</v>
      </c>
    </row>
    <row r="2147" spans="1:20" outlineLevel="5">
      <c r="A2147" s="936" t="s">
        <v>2118</v>
      </c>
      <c r="B2147" s="936" t="s">
        <v>703</v>
      </c>
      <c r="C2147" s="936">
        <v>7</v>
      </c>
      <c r="D2147" s="937">
        <v>46147</v>
      </c>
      <c r="E2147" s="937">
        <v>46155</v>
      </c>
      <c r="F2147" s="937">
        <v>46147</v>
      </c>
      <c r="G2147" s="937">
        <v>46154</v>
      </c>
      <c r="H2147" s="937">
        <v>0</v>
      </c>
      <c r="I2147" s="936">
        <v>0</v>
      </c>
      <c r="J2147" s="936">
        <v>0</v>
      </c>
      <c r="K2147" s="939">
        <v>1</v>
      </c>
      <c r="L2147" s="939">
        <v>1</v>
      </c>
      <c r="M2147" s="936">
        <v>0</v>
      </c>
      <c r="N2147" s="936">
        <v>0</v>
      </c>
      <c r="O2147" s="936">
        <v>0</v>
      </c>
      <c r="P2147" s="936" t="s">
        <v>364</v>
      </c>
      <c r="Q2147" s="936">
        <v>1</v>
      </c>
      <c r="R2147" s="936">
        <v>1</v>
      </c>
      <c r="S2147" s="936">
        <v>0</v>
      </c>
      <c r="T2147" s="936">
        <v>0</v>
      </c>
    </row>
    <row r="2148" spans="1:20" outlineLevel="5">
      <c r="A2148" s="936" t="s">
        <v>2119</v>
      </c>
      <c r="B2148" s="936" t="s">
        <v>705</v>
      </c>
      <c r="C2148" s="936">
        <v>7</v>
      </c>
      <c r="D2148" s="937">
        <v>46147</v>
      </c>
      <c r="E2148" s="937">
        <v>46155</v>
      </c>
      <c r="F2148" s="937">
        <v>46147</v>
      </c>
      <c r="G2148" s="937">
        <v>46154</v>
      </c>
      <c r="H2148" s="937">
        <v>0</v>
      </c>
      <c r="I2148" s="936">
        <v>0</v>
      </c>
      <c r="J2148" s="936">
        <v>0</v>
      </c>
      <c r="K2148" s="939">
        <v>1</v>
      </c>
      <c r="L2148" s="939">
        <v>1</v>
      </c>
      <c r="M2148" s="936">
        <v>0</v>
      </c>
      <c r="N2148" s="936">
        <v>0</v>
      </c>
      <c r="O2148" s="936">
        <v>0</v>
      </c>
      <c r="P2148" s="936" t="s">
        <v>364</v>
      </c>
      <c r="Q2148" s="936">
        <v>1</v>
      </c>
      <c r="R2148" s="936">
        <v>1</v>
      </c>
      <c r="S2148" s="936">
        <v>0</v>
      </c>
      <c r="T2148" s="936">
        <v>0</v>
      </c>
    </row>
    <row r="2149" spans="1:20" outlineLevel="5">
      <c r="A2149" s="936" t="s">
        <v>2120</v>
      </c>
      <c r="B2149" s="936" t="s">
        <v>707</v>
      </c>
      <c r="C2149" s="936">
        <v>7</v>
      </c>
      <c r="D2149" s="937">
        <v>46147</v>
      </c>
      <c r="E2149" s="937">
        <v>46155</v>
      </c>
      <c r="F2149" s="937">
        <v>46147</v>
      </c>
      <c r="G2149" s="937">
        <v>46154</v>
      </c>
      <c r="H2149" s="937">
        <v>0</v>
      </c>
      <c r="I2149" s="936">
        <v>0</v>
      </c>
      <c r="J2149" s="936">
        <v>0</v>
      </c>
      <c r="K2149" s="939">
        <v>1</v>
      </c>
      <c r="L2149" s="939">
        <v>1</v>
      </c>
      <c r="M2149" s="936">
        <v>0</v>
      </c>
      <c r="N2149" s="936">
        <v>0</v>
      </c>
      <c r="O2149" s="936">
        <v>0</v>
      </c>
      <c r="P2149" s="936" t="s">
        <v>364</v>
      </c>
      <c r="Q2149" s="936">
        <v>1</v>
      </c>
      <c r="R2149" s="936">
        <v>1</v>
      </c>
      <c r="S2149" s="936">
        <v>0</v>
      </c>
      <c r="T2149" s="936">
        <v>0</v>
      </c>
    </row>
    <row r="2150" spans="1:20" outlineLevel="5">
      <c r="A2150" s="936" t="s">
        <v>2121</v>
      </c>
      <c r="B2150" s="936" t="s">
        <v>711</v>
      </c>
      <c r="C2150" s="936">
        <v>7</v>
      </c>
      <c r="D2150" s="937">
        <v>46147</v>
      </c>
      <c r="E2150" s="937">
        <v>46155</v>
      </c>
      <c r="F2150" s="937">
        <v>46147</v>
      </c>
      <c r="G2150" s="937">
        <v>46154</v>
      </c>
      <c r="H2150" s="937">
        <v>0</v>
      </c>
      <c r="I2150" s="936">
        <v>0</v>
      </c>
      <c r="J2150" s="936">
        <v>0</v>
      </c>
      <c r="K2150" s="939">
        <v>1</v>
      </c>
      <c r="L2150" s="939">
        <v>1</v>
      </c>
      <c r="M2150" s="936">
        <v>0</v>
      </c>
      <c r="N2150" s="936">
        <v>0</v>
      </c>
      <c r="O2150" s="936">
        <v>0</v>
      </c>
      <c r="P2150" s="936" t="s">
        <v>364</v>
      </c>
      <c r="Q2150" s="936">
        <v>1</v>
      </c>
      <c r="R2150" s="936">
        <v>1</v>
      </c>
      <c r="S2150" s="936">
        <v>0</v>
      </c>
      <c r="T2150" s="936">
        <v>0</v>
      </c>
    </row>
    <row r="2151" spans="1:20" outlineLevel="5">
      <c r="A2151" s="936" t="s">
        <v>2122</v>
      </c>
      <c r="B2151" s="936" t="s">
        <v>713</v>
      </c>
      <c r="C2151" s="936">
        <v>7</v>
      </c>
      <c r="D2151" s="937">
        <v>46147</v>
      </c>
      <c r="E2151" s="937">
        <v>46155</v>
      </c>
      <c r="F2151" s="937">
        <v>46147</v>
      </c>
      <c r="G2151" s="937">
        <v>46154</v>
      </c>
      <c r="H2151" s="937">
        <v>0</v>
      </c>
      <c r="I2151" s="936">
        <v>0</v>
      </c>
      <c r="J2151" s="936">
        <v>0</v>
      </c>
      <c r="K2151" s="939">
        <v>1</v>
      </c>
      <c r="L2151" s="939">
        <v>1</v>
      </c>
      <c r="M2151" s="936">
        <v>0</v>
      </c>
      <c r="N2151" s="936">
        <v>0</v>
      </c>
      <c r="O2151" s="936">
        <v>0</v>
      </c>
      <c r="P2151" s="936" t="s">
        <v>364</v>
      </c>
      <c r="Q2151" s="936">
        <v>1</v>
      </c>
      <c r="R2151" s="936">
        <v>1</v>
      </c>
      <c r="S2151" s="936">
        <v>0</v>
      </c>
      <c r="T2151" s="936">
        <v>0</v>
      </c>
    </row>
    <row r="2152" spans="1:20" outlineLevel="5">
      <c r="A2152" s="996" t="s">
        <v>2123</v>
      </c>
      <c r="B2152" s="996" t="s">
        <v>693</v>
      </c>
      <c r="C2152" s="996">
        <v>7</v>
      </c>
      <c r="D2152" s="997">
        <v>46147</v>
      </c>
      <c r="E2152" s="997">
        <v>46155</v>
      </c>
      <c r="F2152" s="997">
        <v>46147</v>
      </c>
      <c r="G2152" s="997">
        <v>46154</v>
      </c>
      <c r="H2152" s="997">
        <v>0</v>
      </c>
      <c r="I2152" s="996">
        <v>0</v>
      </c>
      <c r="J2152" s="996">
        <v>0</v>
      </c>
      <c r="K2152" s="999">
        <v>1</v>
      </c>
      <c r="L2152" s="999">
        <v>1</v>
      </c>
      <c r="M2152" s="996">
        <v>0</v>
      </c>
      <c r="N2152" s="996">
        <v>0</v>
      </c>
      <c r="O2152" s="996">
        <v>0</v>
      </c>
      <c r="P2152" s="996" t="s">
        <v>364</v>
      </c>
      <c r="Q2152" s="996">
        <v>1</v>
      </c>
      <c r="R2152" s="996">
        <v>1</v>
      </c>
      <c r="S2152" s="996">
        <v>0</v>
      </c>
      <c r="T2152" s="996">
        <v>0</v>
      </c>
    </row>
    <row r="2153" spans="1:20" outlineLevel="5">
      <c r="A2153" s="936" t="s">
        <v>2114</v>
      </c>
      <c r="B2153" s="936" t="s">
        <v>695</v>
      </c>
      <c r="C2153" s="936">
        <v>7</v>
      </c>
      <c r="D2153" s="937">
        <v>46147</v>
      </c>
      <c r="E2153" s="937">
        <v>46155</v>
      </c>
      <c r="F2153" s="937">
        <v>46147</v>
      </c>
      <c r="G2153" s="937">
        <v>46154</v>
      </c>
      <c r="H2153" s="937">
        <v>0</v>
      </c>
      <c r="I2153" s="936">
        <v>0</v>
      </c>
      <c r="J2153" s="936">
        <v>0</v>
      </c>
      <c r="K2153" s="939">
        <v>1</v>
      </c>
      <c r="L2153" s="939">
        <v>1</v>
      </c>
      <c r="M2153" s="936">
        <v>0</v>
      </c>
      <c r="N2153" s="936">
        <v>0</v>
      </c>
      <c r="O2153" s="936">
        <v>0</v>
      </c>
      <c r="P2153" s="936" t="s">
        <v>364</v>
      </c>
      <c r="Q2153" s="936">
        <v>1</v>
      </c>
      <c r="R2153" s="936">
        <v>1</v>
      </c>
      <c r="S2153" s="936">
        <v>0</v>
      </c>
      <c r="T2153" s="936">
        <v>0</v>
      </c>
    </row>
    <row r="2154" spans="1:20" outlineLevel="5">
      <c r="A2154" s="936" t="s">
        <v>2115</v>
      </c>
      <c r="B2154" s="936" t="s">
        <v>697</v>
      </c>
      <c r="C2154" s="936">
        <v>7</v>
      </c>
      <c r="D2154" s="937">
        <v>46147</v>
      </c>
      <c r="E2154" s="937">
        <v>46155</v>
      </c>
      <c r="F2154" s="937">
        <v>46147</v>
      </c>
      <c r="G2154" s="937">
        <v>46154</v>
      </c>
      <c r="H2154" s="937">
        <v>0</v>
      </c>
      <c r="I2154" s="936">
        <v>0</v>
      </c>
      <c r="J2154" s="936">
        <v>0</v>
      </c>
      <c r="K2154" s="939">
        <v>1</v>
      </c>
      <c r="L2154" s="939">
        <v>1</v>
      </c>
      <c r="M2154" s="936">
        <v>0</v>
      </c>
      <c r="N2154" s="936">
        <v>0</v>
      </c>
      <c r="O2154" s="936">
        <v>0</v>
      </c>
      <c r="P2154" s="936" t="s">
        <v>364</v>
      </c>
      <c r="Q2154" s="936">
        <v>1</v>
      </c>
      <c r="R2154" s="936">
        <v>1</v>
      </c>
      <c r="S2154" s="936">
        <v>0</v>
      </c>
      <c r="T2154" s="936">
        <v>0</v>
      </c>
    </row>
    <row r="2155" spans="1:20" outlineLevel="4">
      <c r="A2155" s="981" t="s">
        <v>630</v>
      </c>
      <c r="B2155" s="981"/>
      <c r="C2155" s="981">
        <v>7</v>
      </c>
      <c r="D2155" s="982">
        <v>46147</v>
      </c>
      <c r="E2155" s="982">
        <v>46155</v>
      </c>
      <c r="F2155" s="982">
        <v>46147</v>
      </c>
      <c r="G2155" s="982">
        <v>46154</v>
      </c>
      <c r="H2155" s="982">
        <v>0</v>
      </c>
      <c r="I2155" s="981">
        <v>0</v>
      </c>
      <c r="J2155" s="981">
        <v>0</v>
      </c>
      <c r="K2155" s="984">
        <v>0</v>
      </c>
      <c r="L2155" s="984">
        <v>0</v>
      </c>
      <c r="M2155" s="981">
        <v>0</v>
      </c>
      <c r="N2155" s="981">
        <v>0</v>
      </c>
      <c r="O2155" s="981">
        <v>0</v>
      </c>
      <c r="P2155" s="981"/>
      <c r="Q2155" s="981">
        <v>3</v>
      </c>
      <c r="R2155" s="981">
        <v>3</v>
      </c>
      <c r="S2155" s="981">
        <v>0</v>
      </c>
      <c r="T2155" s="981">
        <v>0</v>
      </c>
    </row>
    <row r="2156" spans="1:20" outlineLevel="5">
      <c r="A2156" s="1006" t="s">
        <v>2124</v>
      </c>
      <c r="B2156" s="1006" t="s">
        <v>715</v>
      </c>
      <c r="C2156" s="1006">
        <v>7</v>
      </c>
      <c r="D2156" s="1007">
        <v>46147</v>
      </c>
      <c r="E2156" s="1007">
        <v>46155</v>
      </c>
      <c r="F2156" s="1007">
        <v>46147</v>
      </c>
      <c r="G2156" s="1007">
        <v>46154</v>
      </c>
      <c r="H2156" s="1007">
        <v>0</v>
      </c>
      <c r="I2156" s="1006">
        <v>0</v>
      </c>
      <c r="J2156" s="1006">
        <v>0</v>
      </c>
      <c r="K2156" s="1009">
        <v>1</v>
      </c>
      <c r="L2156" s="1009">
        <v>1</v>
      </c>
      <c r="M2156" s="1006">
        <v>0</v>
      </c>
      <c r="N2156" s="1006">
        <v>0</v>
      </c>
      <c r="O2156" s="1006">
        <v>0</v>
      </c>
      <c r="P2156" s="1006" t="s">
        <v>364</v>
      </c>
      <c r="Q2156" s="1006">
        <v>1</v>
      </c>
      <c r="R2156" s="1006">
        <v>1</v>
      </c>
      <c r="S2156" s="1006">
        <v>0</v>
      </c>
      <c r="T2156" s="1006">
        <v>0</v>
      </c>
    </row>
    <row r="2157" spans="1:20" outlineLevel="5">
      <c r="A2157" s="936" t="s">
        <v>2125</v>
      </c>
      <c r="B2157" s="936" t="s">
        <v>717</v>
      </c>
      <c r="C2157" s="936">
        <v>7</v>
      </c>
      <c r="D2157" s="937">
        <v>46147</v>
      </c>
      <c r="E2157" s="937">
        <v>46155</v>
      </c>
      <c r="F2157" s="937">
        <v>46147</v>
      </c>
      <c r="G2157" s="937">
        <v>46154</v>
      </c>
      <c r="H2157" s="937">
        <v>0</v>
      </c>
      <c r="I2157" s="936">
        <v>0</v>
      </c>
      <c r="J2157" s="936">
        <v>0</v>
      </c>
      <c r="K2157" s="939">
        <v>1</v>
      </c>
      <c r="L2157" s="939">
        <v>1</v>
      </c>
      <c r="M2157" s="936">
        <v>0</v>
      </c>
      <c r="N2157" s="936">
        <v>0</v>
      </c>
      <c r="O2157" s="936">
        <v>0</v>
      </c>
      <c r="P2157" s="936" t="s">
        <v>364</v>
      </c>
      <c r="Q2157" s="936">
        <v>1</v>
      </c>
      <c r="R2157" s="936">
        <v>1</v>
      </c>
      <c r="S2157" s="936">
        <v>0</v>
      </c>
      <c r="T2157" s="936">
        <v>0</v>
      </c>
    </row>
    <row r="2158" spans="1:20" outlineLevel="5">
      <c r="A2158" s="936" t="s">
        <v>2126</v>
      </c>
      <c r="B2158" s="936" t="s">
        <v>719</v>
      </c>
      <c r="C2158" s="936">
        <v>7</v>
      </c>
      <c r="D2158" s="937">
        <v>46147</v>
      </c>
      <c r="E2158" s="937">
        <v>46155</v>
      </c>
      <c r="F2158" s="937">
        <v>46147</v>
      </c>
      <c r="G2158" s="937">
        <v>46154</v>
      </c>
      <c r="H2158" s="937">
        <v>0</v>
      </c>
      <c r="I2158" s="936">
        <v>0</v>
      </c>
      <c r="J2158" s="936">
        <v>0</v>
      </c>
      <c r="K2158" s="939">
        <v>1</v>
      </c>
      <c r="L2158" s="939">
        <v>1</v>
      </c>
      <c r="M2158" s="936">
        <v>0</v>
      </c>
      <c r="N2158" s="936">
        <v>0</v>
      </c>
      <c r="O2158" s="936">
        <v>0</v>
      </c>
      <c r="P2158" s="936" t="s">
        <v>364</v>
      </c>
      <c r="Q2158" s="936">
        <v>1</v>
      </c>
      <c r="R2158" s="936">
        <v>1</v>
      </c>
      <c r="S2158" s="936">
        <v>0</v>
      </c>
      <c r="T2158" s="936">
        <v>0</v>
      </c>
    </row>
    <row r="2159" spans="1:20" outlineLevel="4">
      <c r="A2159" s="981" t="s">
        <v>720</v>
      </c>
      <c r="B2159" s="981"/>
      <c r="C2159" s="981">
        <v>7</v>
      </c>
      <c r="D2159" s="982">
        <v>46147</v>
      </c>
      <c r="E2159" s="982">
        <v>46155</v>
      </c>
      <c r="F2159" s="982">
        <v>46147</v>
      </c>
      <c r="G2159" s="982">
        <v>46154</v>
      </c>
      <c r="H2159" s="982">
        <v>0</v>
      </c>
      <c r="I2159" s="981">
        <v>0</v>
      </c>
      <c r="J2159" s="981">
        <v>0</v>
      </c>
      <c r="K2159" s="984">
        <v>0</v>
      </c>
      <c r="L2159" s="984">
        <v>0</v>
      </c>
      <c r="M2159" s="981">
        <v>0</v>
      </c>
      <c r="N2159" s="981">
        <v>0</v>
      </c>
      <c r="O2159" s="981">
        <v>0</v>
      </c>
      <c r="P2159" s="981"/>
      <c r="Q2159" s="981">
        <v>4</v>
      </c>
      <c r="R2159" s="981">
        <v>4</v>
      </c>
      <c r="S2159" s="981">
        <v>0</v>
      </c>
      <c r="T2159" s="981">
        <v>0</v>
      </c>
    </row>
    <row r="2160" spans="1:20" outlineLevel="5">
      <c r="A2160" s="936" t="s">
        <v>2127</v>
      </c>
      <c r="B2160" s="936" t="s">
        <v>722</v>
      </c>
      <c r="C2160" s="936">
        <v>7</v>
      </c>
      <c r="D2160" s="937">
        <v>46147</v>
      </c>
      <c r="E2160" s="937">
        <v>46155</v>
      </c>
      <c r="F2160" s="937">
        <v>46147</v>
      </c>
      <c r="G2160" s="937">
        <v>46154</v>
      </c>
      <c r="H2160" s="937">
        <v>0</v>
      </c>
      <c r="I2160" s="936">
        <v>0</v>
      </c>
      <c r="J2160" s="936">
        <v>0</v>
      </c>
      <c r="K2160" s="939">
        <v>1</v>
      </c>
      <c r="L2160" s="939">
        <v>1</v>
      </c>
      <c r="M2160" s="936">
        <v>0</v>
      </c>
      <c r="N2160" s="936">
        <v>0</v>
      </c>
      <c r="O2160" s="936">
        <v>0</v>
      </c>
      <c r="P2160" s="936" t="s">
        <v>364</v>
      </c>
      <c r="Q2160" s="936">
        <v>1</v>
      </c>
      <c r="R2160" s="936">
        <v>1</v>
      </c>
      <c r="S2160" s="936">
        <v>0</v>
      </c>
      <c r="T2160" s="936">
        <v>0</v>
      </c>
    </row>
    <row r="2161" spans="1:20" outlineLevel="5">
      <c r="A2161" s="996" t="s">
        <v>2128</v>
      </c>
      <c r="B2161" s="996" t="s">
        <v>724</v>
      </c>
      <c r="C2161" s="996">
        <v>7</v>
      </c>
      <c r="D2161" s="997">
        <v>46147</v>
      </c>
      <c r="E2161" s="997">
        <v>46155</v>
      </c>
      <c r="F2161" s="997">
        <v>46147</v>
      </c>
      <c r="G2161" s="997">
        <v>46154</v>
      </c>
      <c r="H2161" s="997">
        <v>0</v>
      </c>
      <c r="I2161" s="996">
        <v>0</v>
      </c>
      <c r="J2161" s="996">
        <v>0</v>
      </c>
      <c r="K2161" s="999">
        <v>1</v>
      </c>
      <c r="L2161" s="999">
        <v>1</v>
      </c>
      <c r="M2161" s="996">
        <v>0</v>
      </c>
      <c r="N2161" s="996">
        <v>0</v>
      </c>
      <c r="O2161" s="996">
        <v>0</v>
      </c>
      <c r="P2161" s="996" t="s">
        <v>364</v>
      </c>
      <c r="Q2161" s="996">
        <v>1</v>
      </c>
      <c r="R2161" s="996">
        <v>1</v>
      </c>
      <c r="S2161" s="996">
        <v>0</v>
      </c>
      <c r="T2161" s="996">
        <v>0</v>
      </c>
    </row>
    <row r="2162" spans="1:20" outlineLevel="5">
      <c r="A2162" s="936" t="s">
        <v>2129</v>
      </c>
      <c r="B2162" s="936" t="s">
        <v>726</v>
      </c>
      <c r="C2162" s="936">
        <v>7</v>
      </c>
      <c r="D2162" s="937">
        <v>46147</v>
      </c>
      <c r="E2162" s="937">
        <v>46155</v>
      </c>
      <c r="F2162" s="937">
        <v>46147</v>
      </c>
      <c r="G2162" s="937">
        <v>46154</v>
      </c>
      <c r="H2162" s="937">
        <v>0</v>
      </c>
      <c r="I2162" s="936">
        <v>0</v>
      </c>
      <c r="J2162" s="936">
        <v>0</v>
      </c>
      <c r="K2162" s="939">
        <v>1</v>
      </c>
      <c r="L2162" s="939">
        <v>1</v>
      </c>
      <c r="M2162" s="936">
        <v>0</v>
      </c>
      <c r="N2162" s="936">
        <v>0</v>
      </c>
      <c r="O2162" s="936">
        <v>0</v>
      </c>
      <c r="P2162" s="936" t="s">
        <v>364</v>
      </c>
      <c r="Q2162" s="936">
        <v>1</v>
      </c>
      <c r="R2162" s="936">
        <v>1</v>
      </c>
      <c r="S2162" s="936">
        <v>0</v>
      </c>
      <c r="T2162" s="936">
        <v>0</v>
      </c>
    </row>
    <row r="2163" spans="1:20" outlineLevel="5">
      <c r="A2163" s="936" t="s">
        <v>2130</v>
      </c>
      <c r="B2163" s="936" t="s">
        <v>728</v>
      </c>
      <c r="C2163" s="936">
        <v>7</v>
      </c>
      <c r="D2163" s="937">
        <v>46147</v>
      </c>
      <c r="E2163" s="937">
        <v>46155</v>
      </c>
      <c r="F2163" s="937">
        <v>46147</v>
      </c>
      <c r="G2163" s="937">
        <v>46154</v>
      </c>
      <c r="H2163" s="937">
        <v>0</v>
      </c>
      <c r="I2163" s="936">
        <v>0</v>
      </c>
      <c r="J2163" s="936">
        <v>0</v>
      </c>
      <c r="K2163" s="939">
        <v>1</v>
      </c>
      <c r="L2163" s="939">
        <v>1</v>
      </c>
      <c r="M2163" s="936">
        <v>0</v>
      </c>
      <c r="N2163" s="936">
        <v>0</v>
      </c>
      <c r="O2163" s="936">
        <v>0</v>
      </c>
      <c r="P2163" s="936" t="s">
        <v>364</v>
      </c>
      <c r="Q2163" s="936">
        <v>1</v>
      </c>
      <c r="R2163" s="936">
        <v>1</v>
      </c>
      <c r="S2163" s="936">
        <v>0</v>
      </c>
      <c r="T2163" s="936">
        <v>0</v>
      </c>
    </row>
    <row r="2164" spans="1:20" outlineLevel="4">
      <c r="A2164" s="981" t="s">
        <v>635</v>
      </c>
      <c r="B2164" s="981"/>
      <c r="C2164" s="981">
        <v>7</v>
      </c>
      <c r="D2164" s="982">
        <v>46147</v>
      </c>
      <c r="E2164" s="982">
        <v>46155</v>
      </c>
      <c r="F2164" s="982">
        <v>46147</v>
      </c>
      <c r="G2164" s="982">
        <v>46154</v>
      </c>
      <c r="H2164" s="982">
        <v>0</v>
      </c>
      <c r="I2164" s="981">
        <v>0</v>
      </c>
      <c r="J2164" s="981">
        <v>0</v>
      </c>
      <c r="K2164" s="984">
        <v>0</v>
      </c>
      <c r="L2164" s="984">
        <v>0</v>
      </c>
      <c r="M2164" s="981">
        <v>0</v>
      </c>
      <c r="N2164" s="981">
        <v>0</v>
      </c>
      <c r="O2164" s="981">
        <v>0</v>
      </c>
      <c r="P2164" s="981"/>
      <c r="Q2164" s="981">
        <v>3</v>
      </c>
      <c r="R2164" s="981">
        <v>3</v>
      </c>
      <c r="S2164" s="981">
        <v>0</v>
      </c>
      <c r="T2164" s="981">
        <v>0</v>
      </c>
    </row>
    <row r="2165" spans="1:20" outlineLevel="5">
      <c r="A2165" s="1006" t="s">
        <v>2131</v>
      </c>
      <c r="B2165" s="1006" t="s">
        <v>730</v>
      </c>
      <c r="C2165" s="1006">
        <v>7</v>
      </c>
      <c r="D2165" s="1007">
        <v>46147</v>
      </c>
      <c r="E2165" s="1007">
        <v>46155</v>
      </c>
      <c r="F2165" s="1007">
        <v>46147</v>
      </c>
      <c r="G2165" s="1007">
        <v>46154</v>
      </c>
      <c r="H2165" s="1007">
        <v>0</v>
      </c>
      <c r="I2165" s="1006">
        <v>0</v>
      </c>
      <c r="J2165" s="1006">
        <v>0</v>
      </c>
      <c r="K2165" s="1009">
        <v>1</v>
      </c>
      <c r="L2165" s="1009">
        <v>1</v>
      </c>
      <c r="M2165" s="1006">
        <v>0</v>
      </c>
      <c r="N2165" s="1006">
        <v>0</v>
      </c>
      <c r="O2165" s="1006">
        <v>0</v>
      </c>
      <c r="P2165" s="1006" t="s">
        <v>364</v>
      </c>
      <c r="Q2165" s="1006">
        <v>1</v>
      </c>
      <c r="R2165" s="1006">
        <v>1</v>
      </c>
      <c r="S2165" s="1006">
        <v>0</v>
      </c>
      <c r="T2165" s="1006">
        <v>0</v>
      </c>
    </row>
    <row r="2166" spans="1:20" outlineLevel="5">
      <c r="A2166" s="936" t="s">
        <v>2132</v>
      </c>
      <c r="B2166" s="936" t="s">
        <v>732</v>
      </c>
      <c r="C2166" s="936">
        <v>7</v>
      </c>
      <c r="D2166" s="937">
        <v>46147</v>
      </c>
      <c r="E2166" s="937">
        <v>46155</v>
      </c>
      <c r="F2166" s="937">
        <v>46147</v>
      </c>
      <c r="G2166" s="937">
        <v>46154</v>
      </c>
      <c r="H2166" s="937">
        <v>0</v>
      </c>
      <c r="I2166" s="936">
        <v>0</v>
      </c>
      <c r="J2166" s="936">
        <v>0</v>
      </c>
      <c r="K2166" s="939">
        <v>1</v>
      </c>
      <c r="L2166" s="939">
        <v>1</v>
      </c>
      <c r="M2166" s="936">
        <v>0</v>
      </c>
      <c r="N2166" s="936">
        <v>0</v>
      </c>
      <c r="O2166" s="936">
        <v>0</v>
      </c>
      <c r="P2166" s="936" t="s">
        <v>364</v>
      </c>
      <c r="Q2166" s="936">
        <v>1</v>
      </c>
      <c r="R2166" s="936">
        <v>1</v>
      </c>
      <c r="S2166" s="936">
        <v>0</v>
      </c>
      <c r="T2166" s="936">
        <v>0</v>
      </c>
    </row>
    <row r="2167" spans="1:20" outlineLevel="5">
      <c r="A2167" s="936" t="s">
        <v>2133</v>
      </c>
      <c r="B2167" s="936" t="s">
        <v>734</v>
      </c>
      <c r="C2167" s="936">
        <v>7</v>
      </c>
      <c r="D2167" s="937">
        <v>46147</v>
      </c>
      <c r="E2167" s="937">
        <v>46155</v>
      </c>
      <c r="F2167" s="937">
        <v>46147</v>
      </c>
      <c r="G2167" s="937">
        <v>46154</v>
      </c>
      <c r="H2167" s="937">
        <v>0</v>
      </c>
      <c r="I2167" s="936">
        <v>0</v>
      </c>
      <c r="J2167" s="936">
        <v>0</v>
      </c>
      <c r="K2167" s="939">
        <v>1</v>
      </c>
      <c r="L2167" s="939">
        <v>1</v>
      </c>
      <c r="M2167" s="936">
        <v>0</v>
      </c>
      <c r="N2167" s="936">
        <v>0</v>
      </c>
      <c r="O2167" s="936">
        <v>0</v>
      </c>
      <c r="P2167" s="936" t="s">
        <v>364</v>
      </c>
      <c r="Q2167" s="936">
        <v>1</v>
      </c>
      <c r="R2167" s="936">
        <v>1</v>
      </c>
      <c r="S2167" s="936">
        <v>0</v>
      </c>
      <c r="T2167" s="936">
        <v>0</v>
      </c>
    </row>
    <row r="2168" spans="1:20" outlineLevel="4">
      <c r="A2168" s="981" t="s">
        <v>640</v>
      </c>
      <c r="B2168" s="981"/>
      <c r="C2168" s="981">
        <v>7</v>
      </c>
      <c r="D2168" s="982">
        <v>46147</v>
      </c>
      <c r="E2168" s="982">
        <v>46155</v>
      </c>
      <c r="F2168" s="982">
        <v>46147</v>
      </c>
      <c r="G2168" s="982">
        <v>46154</v>
      </c>
      <c r="H2168" s="982">
        <v>0</v>
      </c>
      <c r="I2168" s="981">
        <v>0</v>
      </c>
      <c r="J2168" s="982">
        <v>0</v>
      </c>
      <c r="K2168" s="984">
        <v>0</v>
      </c>
      <c r="L2168" s="984">
        <v>0</v>
      </c>
      <c r="M2168" s="981">
        <v>0</v>
      </c>
      <c r="N2168" s="981">
        <v>0</v>
      </c>
      <c r="O2168" s="981">
        <v>0</v>
      </c>
      <c r="P2168" s="981"/>
      <c r="Q2168" s="981">
        <v>2</v>
      </c>
      <c r="R2168" s="981">
        <v>2</v>
      </c>
      <c r="S2168" s="981">
        <v>0</v>
      </c>
      <c r="T2168" s="981">
        <v>0</v>
      </c>
    </row>
    <row r="2169" spans="1:20" outlineLevel="5">
      <c r="A2169" s="936" t="s">
        <v>2134</v>
      </c>
      <c r="B2169" s="936" t="s">
        <v>736</v>
      </c>
      <c r="C2169" s="936">
        <v>7</v>
      </c>
      <c r="D2169" s="937">
        <v>46147</v>
      </c>
      <c r="E2169" s="937">
        <v>46155</v>
      </c>
      <c r="F2169" s="937">
        <v>46147</v>
      </c>
      <c r="G2169" s="937">
        <v>46154</v>
      </c>
      <c r="H2169" s="937">
        <v>0</v>
      </c>
      <c r="I2169" s="936">
        <v>0</v>
      </c>
      <c r="J2169" s="936">
        <v>0</v>
      </c>
      <c r="K2169" s="939">
        <v>1</v>
      </c>
      <c r="L2169" s="939">
        <v>1</v>
      </c>
      <c r="M2169" s="936">
        <v>0</v>
      </c>
      <c r="N2169" s="936">
        <v>0</v>
      </c>
      <c r="O2169" s="936">
        <v>0</v>
      </c>
      <c r="P2169" s="936" t="s">
        <v>364</v>
      </c>
      <c r="Q2169" s="936">
        <v>1</v>
      </c>
      <c r="R2169" s="936">
        <v>1</v>
      </c>
      <c r="S2169" s="936">
        <v>0</v>
      </c>
      <c r="T2169" s="936">
        <v>0</v>
      </c>
    </row>
    <row r="2170" spans="1:20" outlineLevel="5">
      <c r="A2170" s="936" t="s">
        <v>2135</v>
      </c>
      <c r="B2170" s="936" t="s">
        <v>738</v>
      </c>
      <c r="C2170" s="936">
        <v>7</v>
      </c>
      <c r="D2170" s="937">
        <v>46147</v>
      </c>
      <c r="E2170" s="937">
        <v>46155</v>
      </c>
      <c r="F2170" s="937">
        <v>46147</v>
      </c>
      <c r="G2170" s="937">
        <v>46154</v>
      </c>
      <c r="H2170" s="937">
        <v>0</v>
      </c>
      <c r="I2170" s="937">
        <v>0</v>
      </c>
      <c r="J2170" s="937">
        <v>0</v>
      </c>
      <c r="K2170" s="939">
        <v>1</v>
      </c>
      <c r="L2170" s="939">
        <v>1</v>
      </c>
      <c r="M2170" s="936">
        <v>0</v>
      </c>
      <c r="N2170" s="936">
        <v>0</v>
      </c>
      <c r="O2170" s="936">
        <v>0</v>
      </c>
      <c r="P2170" s="936" t="s">
        <v>364</v>
      </c>
      <c r="Q2170" s="936">
        <v>1</v>
      </c>
      <c r="R2170" s="936">
        <v>1</v>
      </c>
      <c r="S2170" s="936">
        <v>0</v>
      </c>
      <c r="T2170" s="936">
        <v>0</v>
      </c>
    </row>
    <row r="2171" spans="1:20" outlineLevel="4">
      <c r="A2171" s="981" t="s">
        <v>645</v>
      </c>
      <c r="B2171" s="981"/>
      <c r="C2171" s="981">
        <v>42</v>
      </c>
      <c r="D2171" s="982">
        <v>46153</v>
      </c>
      <c r="E2171" s="982">
        <v>46205</v>
      </c>
      <c r="F2171" s="982">
        <v>46153</v>
      </c>
      <c r="G2171" s="982">
        <v>46261</v>
      </c>
      <c r="H2171" s="982">
        <v>0</v>
      </c>
      <c r="I2171" s="981">
        <v>0</v>
      </c>
      <c r="J2171" s="982">
        <v>0</v>
      </c>
      <c r="K2171" s="984">
        <v>0</v>
      </c>
      <c r="L2171" s="984">
        <v>0</v>
      </c>
      <c r="M2171" s="981">
        <v>0</v>
      </c>
      <c r="N2171" s="981">
        <v>0</v>
      </c>
      <c r="O2171" s="981">
        <v>0</v>
      </c>
      <c r="P2171" s="981"/>
      <c r="Q2171" s="981">
        <v>2</v>
      </c>
      <c r="R2171" s="981">
        <v>2</v>
      </c>
      <c r="S2171" s="981">
        <v>0</v>
      </c>
      <c r="T2171" s="981">
        <v>0</v>
      </c>
    </row>
    <row r="2172" spans="1:20" outlineLevel="5">
      <c r="A2172" s="936" t="s">
        <v>2136</v>
      </c>
      <c r="B2172" s="936" t="s">
        <v>3201</v>
      </c>
      <c r="C2172" s="936">
        <v>35</v>
      </c>
      <c r="D2172" s="937">
        <v>46153</v>
      </c>
      <c r="E2172" s="937">
        <v>46198</v>
      </c>
      <c r="F2172" s="937">
        <v>46153</v>
      </c>
      <c r="G2172" s="937">
        <v>46197</v>
      </c>
      <c r="H2172" s="937">
        <v>0</v>
      </c>
      <c r="I2172" s="936">
        <v>0</v>
      </c>
      <c r="J2172" s="936">
        <v>0</v>
      </c>
      <c r="K2172" s="939">
        <v>1</v>
      </c>
      <c r="L2172" s="939">
        <v>1</v>
      </c>
      <c r="M2172" s="936">
        <v>0</v>
      </c>
      <c r="N2172" s="936">
        <v>0</v>
      </c>
      <c r="O2172" s="936">
        <v>0</v>
      </c>
      <c r="P2172" s="936" t="s">
        <v>364</v>
      </c>
      <c r="Q2172" s="936">
        <v>1</v>
      </c>
      <c r="R2172" s="936">
        <v>1</v>
      </c>
      <c r="S2172" s="936">
        <v>0</v>
      </c>
      <c r="T2172" s="936">
        <v>0</v>
      </c>
    </row>
    <row r="2173" spans="1:20" outlineLevel="5">
      <c r="A2173" s="936" t="s">
        <v>3439</v>
      </c>
      <c r="B2173" s="936" t="s">
        <v>3203</v>
      </c>
      <c r="C2173" s="936">
        <v>7</v>
      </c>
      <c r="D2173" s="937">
        <v>46198</v>
      </c>
      <c r="E2173" s="937">
        <v>46205</v>
      </c>
      <c r="F2173" s="937">
        <v>46254</v>
      </c>
      <c r="G2173" s="937">
        <v>46261</v>
      </c>
      <c r="H2173" s="937">
        <v>0</v>
      </c>
      <c r="I2173" s="937">
        <v>0</v>
      </c>
      <c r="J2173" s="937">
        <v>0</v>
      </c>
      <c r="K2173" s="939">
        <v>1</v>
      </c>
      <c r="L2173" s="939">
        <v>1</v>
      </c>
      <c r="M2173" s="936">
        <v>0</v>
      </c>
      <c r="N2173" s="936">
        <v>0</v>
      </c>
      <c r="O2173" s="936">
        <v>0</v>
      </c>
      <c r="P2173" s="936" t="s">
        <v>364</v>
      </c>
      <c r="Q2173" s="936">
        <v>1</v>
      </c>
      <c r="R2173" s="936">
        <v>1</v>
      </c>
      <c r="S2173" s="936">
        <v>0</v>
      </c>
      <c r="T2173" s="936">
        <v>0</v>
      </c>
    </row>
    <row r="2174" spans="1:20" outlineLevel="4">
      <c r="A2174" s="981" t="s">
        <v>741</v>
      </c>
      <c r="B2174" s="981"/>
      <c r="C2174" s="981">
        <v>39</v>
      </c>
      <c r="D2174" s="982">
        <v>46153</v>
      </c>
      <c r="E2174" s="982">
        <v>46202</v>
      </c>
      <c r="F2174" s="982">
        <v>46153</v>
      </c>
      <c r="G2174" s="982">
        <v>46261</v>
      </c>
      <c r="H2174" s="983">
        <v>0</v>
      </c>
      <c r="I2174" s="983">
        <v>0</v>
      </c>
      <c r="J2174" s="983">
        <v>0</v>
      </c>
      <c r="K2174" s="985">
        <v>0</v>
      </c>
      <c r="L2174" s="985">
        <v>0</v>
      </c>
      <c r="M2174" s="983">
        <v>0</v>
      </c>
      <c r="N2174" s="981">
        <v>0</v>
      </c>
      <c r="O2174" s="981">
        <v>0</v>
      </c>
      <c r="P2174" s="983"/>
      <c r="Q2174" s="981">
        <v>2</v>
      </c>
      <c r="R2174" s="981">
        <v>2</v>
      </c>
      <c r="S2174" s="981">
        <v>0</v>
      </c>
      <c r="T2174" s="981">
        <v>0</v>
      </c>
    </row>
    <row r="2175" spans="1:20" outlineLevel="5">
      <c r="A2175" s="1006" t="s">
        <v>2137</v>
      </c>
      <c r="B2175" s="1006" t="s">
        <v>3204</v>
      </c>
      <c r="C2175" s="1006">
        <v>35</v>
      </c>
      <c r="D2175" s="1007">
        <v>46153</v>
      </c>
      <c r="E2175" s="1007">
        <v>46198</v>
      </c>
      <c r="F2175" s="1007">
        <v>46153</v>
      </c>
      <c r="G2175" s="1007">
        <v>46197</v>
      </c>
      <c r="H2175" s="1008">
        <v>0</v>
      </c>
      <c r="I2175" s="1008">
        <v>0</v>
      </c>
      <c r="J2175" s="1008">
        <v>0</v>
      </c>
      <c r="K2175" s="1010">
        <v>1</v>
      </c>
      <c r="L2175" s="1010">
        <v>1</v>
      </c>
      <c r="M2175" s="1008">
        <v>0</v>
      </c>
      <c r="N2175" s="1006">
        <v>0</v>
      </c>
      <c r="O2175" s="1006">
        <v>0</v>
      </c>
      <c r="P2175" s="1008" t="s">
        <v>364</v>
      </c>
      <c r="Q2175" s="1006">
        <v>1</v>
      </c>
      <c r="R2175" s="1006">
        <v>1</v>
      </c>
      <c r="S2175" s="1006">
        <v>0</v>
      </c>
      <c r="T2175" s="1006">
        <v>0</v>
      </c>
    </row>
    <row r="2176" spans="1:20" outlineLevel="5">
      <c r="A2176" s="936" t="s">
        <v>3440</v>
      </c>
      <c r="B2176" s="936" t="s">
        <v>3206</v>
      </c>
      <c r="C2176" s="936">
        <v>4</v>
      </c>
      <c r="D2176" s="937">
        <v>46198</v>
      </c>
      <c r="E2176" s="937">
        <v>46202</v>
      </c>
      <c r="F2176" s="937">
        <v>46254</v>
      </c>
      <c r="G2176" s="937">
        <v>46261</v>
      </c>
      <c r="H2176" s="938">
        <v>0</v>
      </c>
      <c r="I2176" s="938">
        <v>0</v>
      </c>
      <c r="J2176" s="938">
        <v>0</v>
      </c>
      <c r="K2176" s="939">
        <v>1</v>
      </c>
      <c r="L2176" s="939">
        <v>1</v>
      </c>
      <c r="M2176" s="938">
        <v>0</v>
      </c>
      <c r="N2176" s="936">
        <v>0</v>
      </c>
      <c r="O2176" s="936">
        <v>0</v>
      </c>
      <c r="P2176" s="938" t="s">
        <v>364</v>
      </c>
      <c r="Q2176" s="936">
        <v>1</v>
      </c>
      <c r="R2176" s="936">
        <v>1</v>
      </c>
      <c r="S2176" s="936">
        <v>0</v>
      </c>
      <c r="T2176" s="936">
        <v>0</v>
      </c>
    </row>
    <row r="2177" spans="1:20" outlineLevel="3">
      <c r="A2177" s="967" t="s">
        <v>857</v>
      </c>
      <c r="B2177" s="967"/>
      <c r="C2177" s="967">
        <v>116</v>
      </c>
      <c r="D2177" s="968">
        <v>46082</v>
      </c>
      <c r="E2177" s="968">
        <v>46225</v>
      </c>
      <c r="F2177" s="968">
        <v>46082</v>
      </c>
      <c r="G2177" s="968"/>
      <c r="H2177" s="969">
        <v>504666.45</v>
      </c>
      <c r="I2177" s="969">
        <v>500212.22</v>
      </c>
      <c r="J2177" s="969">
        <v>504666.45</v>
      </c>
      <c r="K2177" s="971">
        <v>1</v>
      </c>
      <c r="L2177" s="971">
        <v>0.99119999999999997</v>
      </c>
      <c r="M2177" s="969">
        <v>0</v>
      </c>
      <c r="N2177" s="967">
        <v>0</v>
      </c>
      <c r="O2177" s="967">
        <v>0</v>
      </c>
      <c r="P2177" s="969"/>
      <c r="Q2177" s="967">
        <v>48</v>
      </c>
      <c r="R2177" s="967">
        <v>38</v>
      </c>
      <c r="S2177" s="967">
        <v>10</v>
      </c>
      <c r="T2177" s="967">
        <v>0</v>
      </c>
    </row>
    <row r="2178" spans="1:20" outlineLevel="4">
      <c r="A2178" s="981" t="s">
        <v>609</v>
      </c>
      <c r="B2178" s="981"/>
      <c r="C2178" s="981">
        <v>116</v>
      </c>
      <c r="D2178" s="982">
        <v>46082</v>
      </c>
      <c r="E2178" s="982">
        <v>46225</v>
      </c>
      <c r="F2178" s="982">
        <v>46082</v>
      </c>
      <c r="G2178" s="982"/>
      <c r="H2178" s="983">
        <v>346880.61</v>
      </c>
      <c r="I2178" s="983">
        <v>344882.8</v>
      </c>
      <c r="J2178" s="983">
        <v>346880.61</v>
      </c>
      <c r="K2178" s="984">
        <v>1</v>
      </c>
      <c r="L2178" s="984">
        <v>0.99419999999999997</v>
      </c>
      <c r="M2178" s="983">
        <v>0</v>
      </c>
      <c r="N2178" s="981">
        <v>0</v>
      </c>
      <c r="O2178" s="981">
        <v>0</v>
      </c>
      <c r="P2178" s="983"/>
      <c r="Q2178" s="981">
        <v>11</v>
      </c>
      <c r="R2178" s="981">
        <v>8</v>
      </c>
      <c r="S2178" s="981">
        <v>3</v>
      </c>
      <c r="T2178" s="981">
        <v>0</v>
      </c>
    </row>
    <row r="2179" spans="1:20" outlineLevel="5">
      <c r="A2179" s="936" t="s">
        <v>2138</v>
      </c>
      <c r="B2179" s="936" t="s">
        <v>664</v>
      </c>
      <c r="C2179" s="936">
        <v>43</v>
      </c>
      <c r="D2179" s="937">
        <v>46082</v>
      </c>
      <c r="E2179" s="937">
        <v>46135</v>
      </c>
      <c r="F2179" s="937">
        <v>46082</v>
      </c>
      <c r="G2179" s="937">
        <v>46136</v>
      </c>
      <c r="H2179" s="938">
        <v>91125</v>
      </c>
      <c r="I2179" s="938">
        <v>91125</v>
      </c>
      <c r="J2179" s="938">
        <v>91125</v>
      </c>
      <c r="K2179" s="939">
        <v>1</v>
      </c>
      <c r="L2179" s="939">
        <v>1</v>
      </c>
      <c r="M2179" s="938">
        <v>0</v>
      </c>
      <c r="N2179" s="936">
        <v>0</v>
      </c>
      <c r="O2179" s="936">
        <v>0</v>
      </c>
      <c r="P2179" s="938" t="s">
        <v>364</v>
      </c>
      <c r="Q2179" s="936">
        <v>1</v>
      </c>
      <c r="R2179" s="936">
        <v>1</v>
      </c>
      <c r="S2179" s="936">
        <v>0</v>
      </c>
      <c r="T2179" s="936">
        <v>0</v>
      </c>
    </row>
    <row r="2180" spans="1:20" outlineLevel="5">
      <c r="A2180" s="936" t="s">
        <v>2140</v>
      </c>
      <c r="B2180" s="936" t="s">
        <v>668</v>
      </c>
      <c r="C2180" s="936">
        <v>41</v>
      </c>
      <c r="D2180" s="937">
        <v>46084</v>
      </c>
      <c r="E2180" s="937">
        <v>46135</v>
      </c>
      <c r="F2180" s="937">
        <v>46084</v>
      </c>
      <c r="G2180" s="937">
        <v>46136</v>
      </c>
      <c r="H2180" s="938">
        <v>11583</v>
      </c>
      <c r="I2180" s="938">
        <v>11583</v>
      </c>
      <c r="J2180" s="938">
        <v>11583</v>
      </c>
      <c r="K2180" s="939">
        <v>1</v>
      </c>
      <c r="L2180" s="939">
        <v>1</v>
      </c>
      <c r="M2180" s="938">
        <v>0</v>
      </c>
      <c r="N2180" s="936">
        <v>0</v>
      </c>
      <c r="O2180" s="936">
        <v>0</v>
      </c>
      <c r="P2180" s="938" t="s">
        <v>364</v>
      </c>
      <c r="Q2180" s="936">
        <v>1</v>
      </c>
      <c r="R2180" s="936">
        <v>1</v>
      </c>
      <c r="S2180" s="936">
        <v>0</v>
      </c>
      <c r="T2180" s="936">
        <v>0</v>
      </c>
    </row>
    <row r="2181" spans="1:20" outlineLevel="5">
      <c r="A2181" s="936" t="s">
        <v>2139</v>
      </c>
      <c r="B2181" s="936" t="s">
        <v>666</v>
      </c>
      <c r="C2181" s="936">
        <v>13</v>
      </c>
      <c r="D2181" s="937">
        <v>46141</v>
      </c>
      <c r="E2181" s="937">
        <v>46155</v>
      </c>
      <c r="F2181" s="937">
        <v>46141</v>
      </c>
      <c r="G2181" s="937">
        <v>46155</v>
      </c>
      <c r="H2181" s="938">
        <v>96438.6</v>
      </c>
      <c r="I2181" s="938">
        <v>96438.6</v>
      </c>
      <c r="J2181" s="938">
        <v>96438.6</v>
      </c>
      <c r="K2181" s="939">
        <v>1</v>
      </c>
      <c r="L2181" s="939">
        <v>1</v>
      </c>
      <c r="M2181" s="938">
        <v>0</v>
      </c>
      <c r="N2181" s="936">
        <v>0</v>
      </c>
      <c r="O2181" s="936">
        <v>0</v>
      </c>
      <c r="P2181" s="938" t="s">
        <v>364</v>
      </c>
      <c r="Q2181" s="936">
        <v>1</v>
      </c>
      <c r="R2181" s="936">
        <v>1</v>
      </c>
      <c r="S2181" s="936">
        <v>0</v>
      </c>
      <c r="T2181" s="936">
        <v>0</v>
      </c>
    </row>
    <row r="2182" spans="1:20" outlineLevel="5">
      <c r="A2182" s="936" t="s">
        <v>2141</v>
      </c>
      <c r="B2182" s="936" t="s">
        <v>670</v>
      </c>
      <c r="C2182" s="936">
        <v>13</v>
      </c>
      <c r="D2182" s="937">
        <v>46141</v>
      </c>
      <c r="E2182" s="937">
        <v>46155</v>
      </c>
      <c r="F2182" s="937">
        <v>46141</v>
      </c>
      <c r="G2182" s="937">
        <v>46155</v>
      </c>
      <c r="H2182" s="938">
        <v>93058.2</v>
      </c>
      <c r="I2182" s="938">
        <v>93058.2</v>
      </c>
      <c r="J2182" s="938">
        <v>93058.2</v>
      </c>
      <c r="K2182" s="939">
        <v>1</v>
      </c>
      <c r="L2182" s="939">
        <v>1</v>
      </c>
      <c r="M2182" s="936">
        <v>0</v>
      </c>
      <c r="N2182" s="936">
        <v>0</v>
      </c>
      <c r="O2182" s="936">
        <v>0</v>
      </c>
      <c r="P2182" s="936" t="s">
        <v>364</v>
      </c>
      <c r="Q2182" s="936">
        <v>1</v>
      </c>
      <c r="R2182" s="936">
        <v>1</v>
      </c>
      <c r="S2182" s="936">
        <v>0</v>
      </c>
      <c r="T2182" s="936">
        <v>0</v>
      </c>
    </row>
    <row r="2183" spans="1:20" outlineLevel="5">
      <c r="A2183" s="936" t="s">
        <v>2142</v>
      </c>
      <c r="B2183" s="936" t="s">
        <v>672</v>
      </c>
      <c r="C2183" s="936">
        <v>1</v>
      </c>
      <c r="D2183" s="937">
        <v>46155</v>
      </c>
      <c r="E2183" s="937">
        <v>46155</v>
      </c>
      <c r="F2183" s="937">
        <v>46155</v>
      </c>
      <c r="G2183" s="937">
        <v>46155</v>
      </c>
      <c r="H2183" s="938">
        <v>4730.67</v>
      </c>
      <c r="I2183" s="938">
        <v>4730.67</v>
      </c>
      <c r="J2183" s="938">
        <v>4730.67</v>
      </c>
      <c r="K2183" s="939">
        <v>1</v>
      </c>
      <c r="L2183" s="939">
        <v>1</v>
      </c>
      <c r="M2183" s="938">
        <v>0</v>
      </c>
      <c r="N2183" s="936">
        <v>0</v>
      </c>
      <c r="O2183" s="936">
        <v>0</v>
      </c>
      <c r="P2183" s="938" t="s">
        <v>364</v>
      </c>
      <c r="Q2183" s="936">
        <v>1</v>
      </c>
      <c r="R2183" s="936">
        <v>1</v>
      </c>
      <c r="S2183" s="936">
        <v>0</v>
      </c>
      <c r="T2183" s="936">
        <v>0</v>
      </c>
    </row>
    <row r="2184" spans="1:20" outlineLevel="5">
      <c r="A2184" s="936" t="s">
        <v>2143</v>
      </c>
      <c r="B2184" s="936" t="s">
        <v>3165</v>
      </c>
      <c r="C2184" s="936">
        <v>33</v>
      </c>
      <c r="D2184" s="937">
        <v>46155</v>
      </c>
      <c r="E2184" s="937">
        <v>46197</v>
      </c>
      <c r="F2184" s="937">
        <v>46155</v>
      </c>
      <c r="G2184" s="937">
        <v>46197</v>
      </c>
      <c r="H2184" s="938">
        <v>1071.1400000000001</v>
      </c>
      <c r="I2184" s="938">
        <v>1071.1400000000001</v>
      </c>
      <c r="J2184" s="938">
        <v>1071.1400000000001</v>
      </c>
      <c r="K2184" s="939">
        <v>1</v>
      </c>
      <c r="L2184" s="939">
        <v>1</v>
      </c>
      <c r="M2184" s="936">
        <v>0</v>
      </c>
      <c r="N2184" s="936">
        <v>0</v>
      </c>
      <c r="O2184" s="936">
        <v>0</v>
      </c>
      <c r="P2184" s="938" t="s">
        <v>364</v>
      </c>
      <c r="Q2184" s="936">
        <v>1</v>
      </c>
      <c r="R2184" s="936">
        <v>1</v>
      </c>
      <c r="S2184" s="936">
        <v>0</v>
      </c>
      <c r="T2184" s="936">
        <v>0</v>
      </c>
    </row>
    <row r="2185" spans="1:20" outlineLevel="5">
      <c r="A2185" s="936" t="s">
        <v>2144</v>
      </c>
      <c r="B2185" s="936" t="s">
        <v>3168</v>
      </c>
      <c r="C2185" s="936">
        <v>33</v>
      </c>
      <c r="D2185" s="937">
        <v>46155</v>
      </c>
      <c r="E2185" s="937">
        <v>46197</v>
      </c>
      <c r="F2185" s="937">
        <v>46155</v>
      </c>
      <c r="G2185" s="937">
        <v>46197</v>
      </c>
      <c r="H2185" s="938">
        <v>12452.94</v>
      </c>
      <c r="I2185" s="938">
        <v>12452.94</v>
      </c>
      <c r="J2185" s="938">
        <v>12452.94</v>
      </c>
      <c r="K2185" s="939">
        <v>1</v>
      </c>
      <c r="L2185" s="939">
        <v>1</v>
      </c>
      <c r="M2185" s="938">
        <v>0</v>
      </c>
      <c r="N2185" s="936">
        <v>0</v>
      </c>
      <c r="O2185" s="936">
        <v>0</v>
      </c>
      <c r="P2185" s="938" t="s">
        <v>364</v>
      </c>
      <c r="Q2185" s="936">
        <v>1</v>
      </c>
      <c r="R2185" s="936">
        <v>1</v>
      </c>
      <c r="S2185" s="936">
        <v>0</v>
      </c>
      <c r="T2185" s="936">
        <v>0</v>
      </c>
    </row>
    <row r="2186" spans="1:20" outlineLevel="5">
      <c r="A2186" s="936" t="s">
        <v>2145</v>
      </c>
      <c r="B2186" s="936" t="s">
        <v>3171</v>
      </c>
      <c r="C2186" s="936">
        <v>33</v>
      </c>
      <c r="D2186" s="937">
        <v>46155</v>
      </c>
      <c r="E2186" s="937">
        <v>46197</v>
      </c>
      <c r="F2186" s="937">
        <v>46155</v>
      </c>
      <c r="G2186" s="937">
        <v>46197</v>
      </c>
      <c r="H2186" s="938">
        <v>16443</v>
      </c>
      <c r="I2186" s="938">
        <v>16443</v>
      </c>
      <c r="J2186" s="938">
        <v>16443</v>
      </c>
      <c r="K2186" s="939">
        <v>1</v>
      </c>
      <c r="L2186" s="939">
        <v>1</v>
      </c>
      <c r="M2186" s="936">
        <v>0</v>
      </c>
      <c r="N2186" s="936">
        <v>0</v>
      </c>
      <c r="O2186" s="936">
        <v>0</v>
      </c>
      <c r="P2186" s="938" t="s">
        <v>364</v>
      </c>
      <c r="Q2186" s="936">
        <v>1</v>
      </c>
      <c r="R2186" s="936">
        <v>1</v>
      </c>
      <c r="S2186" s="936">
        <v>0</v>
      </c>
      <c r="T2186" s="936">
        <v>0</v>
      </c>
    </row>
    <row r="2187" spans="1:20" outlineLevel="5">
      <c r="A2187" s="996" t="s">
        <v>3441</v>
      </c>
      <c r="B2187" s="996" t="s">
        <v>3167</v>
      </c>
      <c r="C2187" s="996">
        <v>10</v>
      </c>
      <c r="D2187" s="997">
        <v>46215</v>
      </c>
      <c r="E2187" s="997">
        <v>46225</v>
      </c>
      <c r="F2187" s="997">
        <v>46261</v>
      </c>
      <c r="G2187" s="997"/>
      <c r="H2187" s="998">
        <v>714.1</v>
      </c>
      <c r="I2187" s="998">
        <v>642.69000000000005</v>
      </c>
      <c r="J2187" s="998">
        <v>714.1</v>
      </c>
      <c r="K2187" s="999">
        <v>1</v>
      </c>
      <c r="L2187" s="999">
        <v>0.9</v>
      </c>
      <c r="M2187" s="998">
        <v>0</v>
      </c>
      <c r="N2187" s="996">
        <v>0</v>
      </c>
      <c r="O2187" s="996">
        <v>0</v>
      </c>
      <c r="P2187" s="998" t="s">
        <v>364</v>
      </c>
      <c r="Q2187" s="996">
        <v>1</v>
      </c>
      <c r="R2187" s="996">
        <v>0</v>
      </c>
      <c r="S2187" s="996">
        <v>1</v>
      </c>
      <c r="T2187" s="996">
        <v>0</v>
      </c>
    </row>
    <row r="2188" spans="1:20" outlineLevel="5">
      <c r="A2188" s="936" t="s">
        <v>3442</v>
      </c>
      <c r="B2188" s="936" t="s">
        <v>3170</v>
      </c>
      <c r="C2188" s="936">
        <v>10</v>
      </c>
      <c r="D2188" s="937">
        <v>46215</v>
      </c>
      <c r="E2188" s="937">
        <v>46225</v>
      </c>
      <c r="F2188" s="937">
        <v>46261</v>
      </c>
      <c r="G2188" s="937"/>
      <c r="H2188" s="938">
        <v>8301.9599999999991</v>
      </c>
      <c r="I2188" s="938">
        <v>7471.76</v>
      </c>
      <c r="J2188" s="938">
        <v>8301.9599999999991</v>
      </c>
      <c r="K2188" s="939">
        <v>1</v>
      </c>
      <c r="L2188" s="939">
        <v>0.9</v>
      </c>
      <c r="M2188" s="938">
        <v>0</v>
      </c>
      <c r="N2188" s="936">
        <v>0</v>
      </c>
      <c r="O2188" s="936">
        <v>0</v>
      </c>
      <c r="P2188" s="938" t="s">
        <v>364</v>
      </c>
      <c r="Q2188" s="936">
        <v>1</v>
      </c>
      <c r="R2188" s="936">
        <v>0</v>
      </c>
      <c r="S2188" s="936">
        <v>1</v>
      </c>
      <c r="T2188" s="936">
        <v>0</v>
      </c>
    </row>
    <row r="2189" spans="1:20" outlineLevel="5">
      <c r="A2189" s="936" t="s">
        <v>3443</v>
      </c>
      <c r="B2189" s="936" t="s">
        <v>3173</v>
      </c>
      <c r="C2189" s="936">
        <v>10</v>
      </c>
      <c r="D2189" s="937">
        <v>46215</v>
      </c>
      <c r="E2189" s="937">
        <v>46225</v>
      </c>
      <c r="F2189" s="937">
        <v>46261</v>
      </c>
      <c r="G2189" s="937"/>
      <c r="H2189" s="938">
        <v>10962</v>
      </c>
      <c r="I2189" s="938">
        <v>9865.7999999999993</v>
      </c>
      <c r="J2189" s="938">
        <v>10962</v>
      </c>
      <c r="K2189" s="939">
        <v>1</v>
      </c>
      <c r="L2189" s="939">
        <v>0.9</v>
      </c>
      <c r="M2189" s="938">
        <v>0</v>
      </c>
      <c r="N2189" s="936">
        <v>0</v>
      </c>
      <c r="O2189" s="936">
        <v>0</v>
      </c>
      <c r="P2189" s="938" t="s">
        <v>364</v>
      </c>
      <c r="Q2189" s="936">
        <v>1</v>
      </c>
      <c r="R2189" s="936">
        <v>0</v>
      </c>
      <c r="S2189" s="936">
        <v>1</v>
      </c>
      <c r="T2189" s="936">
        <v>0</v>
      </c>
    </row>
    <row r="2190" spans="1:20" outlineLevel="4">
      <c r="A2190" s="981" t="s">
        <v>627</v>
      </c>
      <c r="B2190" s="981"/>
      <c r="C2190" s="981">
        <v>52</v>
      </c>
      <c r="D2190" s="982">
        <v>46091</v>
      </c>
      <c r="E2190" s="982">
        <v>46155</v>
      </c>
      <c r="F2190" s="982">
        <v>46091</v>
      </c>
      <c r="G2190" s="982">
        <v>46155</v>
      </c>
      <c r="H2190" s="983">
        <v>14485.23</v>
      </c>
      <c r="I2190" s="983">
        <v>14485.23</v>
      </c>
      <c r="J2190" s="983">
        <v>14485.23</v>
      </c>
      <c r="K2190" s="984">
        <v>1</v>
      </c>
      <c r="L2190" s="984">
        <v>1</v>
      </c>
      <c r="M2190" s="983">
        <v>0</v>
      </c>
      <c r="N2190" s="981">
        <v>0</v>
      </c>
      <c r="O2190" s="981">
        <v>0</v>
      </c>
      <c r="P2190" s="983"/>
      <c r="Q2190" s="981">
        <v>5</v>
      </c>
      <c r="R2190" s="981">
        <v>5</v>
      </c>
      <c r="S2190" s="981">
        <v>0</v>
      </c>
      <c r="T2190" s="981">
        <v>0</v>
      </c>
    </row>
    <row r="2191" spans="1:20" outlineLevel="5">
      <c r="A2191" s="936" t="s">
        <v>2147</v>
      </c>
      <c r="B2191" s="936" t="s">
        <v>682</v>
      </c>
      <c r="C2191" s="936">
        <v>35</v>
      </c>
      <c r="D2191" s="937">
        <v>46091</v>
      </c>
      <c r="E2191" s="937">
        <v>46135</v>
      </c>
      <c r="F2191" s="937">
        <v>46091</v>
      </c>
      <c r="G2191" s="937">
        <v>46136</v>
      </c>
      <c r="H2191" s="938">
        <v>4669.6499999999996</v>
      </c>
      <c r="I2191" s="938">
        <v>4669.6499999999996</v>
      </c>
      <c r="J2191" s="938">
        <v>4669.6499999999996</v>
      </c>
      <c r="K2191" s="939">
        <v>1</v>
      </c>
      <c r="L2191" s="939">
        <v>1</v>
      </c>
      <c r="M2191" s="938">
        <v>0</v>
      </c>
      <c r="N2191" s="936">
        <v>0</v>
      </c>
      <c r="O2191" s="936">
        <v>0</v>
      </c>
      <c r="P2191" s="938" t="s">
        <v>364</v>
      </c>
      <c r="Q2191" s="936">
        <v>1</v>
      </c>
      <c r="R2191" s="936">
        <v>1</v>
      </c>
      <c r="S2191" s="936">
        <v>0</v>
      </c>
      <c r="T2191" s="936">
        <v>0</v>
      </c>
    </row>
    <row r="2192" spans="1:20" outlineLevel="5">
      <c r="A2192" s="936" t="s">
        <v>2146</v>
      </c>
      <c r="B2192" s="936" t="s">
        <v>680</v>
      </c>
      <c r="C2192" s="936">
        <v>18</v>
      </c>
      <c r="D2192" s="937">
        <v>46135</v>
      </c>
      <c r="E2192" s="937">
        <v>46155</v>
      </c>
      <c r="F2192" s="937">
        <v>46135</v>
      </c>
      <c r="G2192" s="937">
        <v>46155</v>
      </c>
      <c r="H2192" s="938">
        <v>4291.38</v>
      </c>
      <c r="I2192" s="938">
        <v>4291.38</v>
      </c>
      <c r="J2192" s="938">
        <v>4291.38</v>
      </c>
      <c r="K2192" s="939">
        <v>1</v>
      </c>
      <c r="L2192" s="939">
        <v>1</v>
      </c>
      <c r="M2192" s="938">
        <v>0</v>
      </c>
      <c r="N2192" s="936">
        <v>0</v>
      </c>
      <c r="O2192" s="936">
        <v>0</v>
      </c>
      <c r="P2192" s="938" t="s">
        <v>364</v>
      </c>
      <c r="Q2192" s="936">
        <v>1</v>
      </c>
      <c r="R2192" s="936">
        <v>1</v>
      </c>
      <c r="S2192" s="936">
        <v>0</v>
      </c>
      <c r="T2192" s="936">
        <v>0</v>
      </c>
    </row>
    <row r="2193" spans="1:20" outlineLevel="5">
      <c r="A2193" s="996" t="s">
        <v>2148</v>
      </c>
      <c r="B2193" s="996" t="s">
        <v>684</v>
      </c>
      <c r="C2193" s="996">
        <v>18</v>
      </c>
      <c r="D2193" s="997">
        <v>46135</v>
      </c>
      <c r="E2193" s="997">
        <v>46155</v>
      </c>
      <c r="F2193" s="997">
        <v>46135</v>
      </c>
      <c r="G2193" s="997">
        <v>46155</v>
      </c>
      <c r="H2193" s="998">
        <v>1058.4000000000001</v>
      </c>
      <c r="I2193" s="998">
        <v>1058.4000000000001</v>
      </c>
      <c r="J2193" s="998">
        <v>1058.4000000000001</v>
      </c>
      <c r="K2193" s="999">
        <v>1</v>
      </c>
      <c r="L2193" s="999">
        <v>1</v>
      </c>
      <c r="M2193" s="998">
        <v>0</v>
      </c>
      <c r="N2193" s="996">
        <v>0</v>
      </c>
      <c r="O2193" s="996">
        <v>0</v>
      </c>
      <c r="P2193" s="998" t="s">
        <v>364</v>
      </c>
      <c r="Q2193" s="996">
        <v>1</v>
      </c>
      <c r="R2193" s="996">
        <v>1</v>
      </c>
      <c r="S2193" s="996">
        <v>0</v>
      </c>
      <c r="T2193" s="996">
        <v>0</v>
      </c>
    </row>
    <row r="2194" spans="1:20" outlineLevel="5">
      <c r="A2194" s="936" t="s">
        <v>2149</v>
      </c>
      <c r="B2194" s="936" t="s">
        <v>686</v>
      </c>
      <c r="C2194" s="936">
        <v>18</v>
      </c>
      <c r="D2194" s="937">
        <v>46135</v>
      </c>
      <c r="E2194" s="937">
        <v>46155</v>
      </c>
      <c r="F2194" s="937">
        <v>46135</v>
      </c>
      <c r="G2194" s="937">
        <v>46155</v>
      </c>
      <c r="H2194" s="938">
        <v>1117.8</v>
      </c>
      <c r="I2194" s="938">
        <v>1117.8</v>
      </c>
      <c r="J2194" s="938">
        <v>1117.8</v>
      </c>
      <c r="K2194" s="939">
        <v>1</v>
      </c>
      <c r="L2194" s="939">
        <v>1</v>
      </c>
      <c r="M2194" s="938">
        <v>0</v>
      </c>
      <c r="N2194" s="936">
        <v>0</v>
      </c>
      <c r="O2194" s="936">
        <v>0</v>
      </c>
      <c r="P2194" s="938" t="s">
        <v>364</v>
      </c>
      <c r="Q2194" s="936">
        <v>1</v>
      </c>
      <c r="R2194" s="936">
        <v>1</v>
      </c>
      <c r="S2194" s="936">
        <v>0</v>
      </c>
      <c r="T2194" s="936">
        <v>0</v>
      </c>
    </row>
    <row r="2195" spans="1:20" outlineLevel="5">
      <c r="A2195" s="936" t="s">
        <v>2150</v>
      </c>
      <c r="B2195" s="936" t="s">
        <v>688</v>
      </c>
      <c r="C2195" s="936">
        <v>18</v>
      </c>
      <c r="D2195" s="937">
        <v>46135</v>
      </c>
      <c r="E2195" s="937">
        <v>46155</v>
      </c>
      <c r="F2195" s="937">
        <v>46135</v>
      </c>
      <c r="G2195" s="937">
        <v>46155</v>
      </c>
      <c r="H2195" s="938">
        <v>3348</v>
      </c>
      <c r="I2195" s="938">
        <v>3348</v>
      </c>
      <c r="J2195" s="938">
        <v>3348</v>
      </c>
      <c r="K2195" s="939">
        <v>1</v>
      </c>
      <c r="L2195" s="939">
        <v>1</v>
      </c>
      <c r="M2195" s="938">
        <v>0</v>
      </c>
      <c r="N2195" s="936">
        <v>0</v>
      </c>
      <c r="O2195" s="936">
        <v>0</v>
      </c>
      <c r="P2195" s="938" t="s">
        <v>364</v>
      </c>
      <c r="Q2195" s="936">
        <v>1</v>
      </c>
      <c r="R2195" s="936">
        <v>1</v>
      </c>
      <c r="S2195" s="936">
        <v>0</v>
      </c>
      <c r="T2195" s="936">
        <v>0</v>
      </c>
    </row>
    <row r="2196" spans="1:20" outlineLevel="4">
      <c r="A2196" s="981" t="s">
        <v>689</v>
      </c>
      <c r="B2196" s="981"/>
      <c r="C2196" s="981">
        <v>7</v>
      </c>
      <c r="D2196" s="982">
        <v>46148</v>
      </c>
      <c r="E2196" s="982">
        <v>46155</v>
      </c>
      <c r="F2196" s="982">
        <v>46148</v>
      </c>
      <c r="G2196" s="982">
        <v>46155</v>
      </c>
      <c r="H2196" s="983">
        <v>71383.95</v>
      </c>
      <c r="I2196" s="983">
        <v>71383.95</v>
      </c>
      <c r="J2196" s="983">
        <v>71383.95</v>
      </c>
      <c r="K2196" s="984">
        <v>1</v>
      </c>
      <c r="L2196" s="984">
        <v>1</v>
      </c>
      <c r="M2196" s="983">
        <v>0</v>
      </c>
      <c r="N2196" s="981">
        <v>0</v>
      </c>
      <c r="O2196" s="981">
        <v>0</v>
      </c>
      <c r="P2196" s="983"/>
      <c r="Q2196" s="981">
        <v>11</v>
      </c>
      <c r="R2196" s="981">
        <v>11</v>
      </c>
      <c r="S2196" s="981">
        <v>0</v>
      </c>
      <c r="T2196" s="981">
        <v>0</v>
      </c>
    </row>
    <row r="2197" spans="1:20" outlineLevel="5">
      <c r="A2197" s="936" t="s">
        <v>2151</v>
      </c>
      <c r="B2197" s="936" t="s">
        <v>691</v>
      </c>
      <c r="C2197" s="936">
        <v>7</v>
      </c>
      <c r="D2197" s="937">
        <v>46148</v>
      </c>
      <c r="E2197" s="937">
        <v>46155</v>
      </c>
      <c r="F2197" s="937">
        <v>46148</v>
      </c>
      <c r="G2197" s="937">
        <v>46155</v>
      </c>
      <c r="H2197" s="938">
        <v>5147.55</v>
      </c>
      <c r="I2197" s="938">
        <v>5147.55</v>
      </c>
      <c r="J2197" s="938">
        <v>5147.55</v>
      </c>
      <c r="K2197" s="939">
        <v>1</v>
      </c>
      <c r="L2197" s="939">
        <v>1</v>
      </c>
      <c r="M2197" s="938">
        <v>0</v>
      </c>
      <c r="N2197" s="936">
        <v>0</v>
      </c>
      <c r="O2197" s="936">
        <v>0</v>
      </c>
      <c r="P2197" s="938" t="s">
        <v>364</v>
      </c>
      <c r="Q2197" s="936">
        <v>1</v>
      </c>
      <c r="R2197" s="936">
        <v>1</v>
      </c>
      <c r="S2197" s="936">
        <v>0</v>
      </c>
      <c r="T2197" s="936">
        <v>0</v>
      </c>
    </row>
    <row r="2198" spans="1:20" outlineLevel="5">
      <c r="A2198" s="936" t="s">
        <v>2154</v>
      </c>
      <c r="B2198" s="936" t="s">
        <v>699</v>
      </c>
      <c r="C2198" s="936">
        <v>7</v>
      </c>
      <c r="D2198" s="937">
        <v>46148</v>
      </c>
      <c r="E2198" s="937">
        <v>46155</v>
      </c>
      <c r="F2198" s="937">
        <v>46148</v>
      </c>
      <c r="G2198" s="937">
        <v>46155</v>
      </c>
      <c r="H2198" s="938">
        <v>4819.5</v>
      </c>
      <c r="I2198" s="938">
        <v>4819.5</v>
      </c>
      <c r="J2198" s="938">
        <v>4819.5</v>
      </c>
      <c r="K2198" s="939">
        <v>1</v>
      </c>
      <c r="L2198" s="939">
        <v>1</v>
      </c>
      <c r="M2198" s="938">
        <v>0</v>
      </c>
      <c r="N2198" s="936">
        <v>0</v>
      </c>
      <c r="O2198" s="936">
        <v>0</v>
      </c>
      <c r="P2198" s="938" t="s">
        <v>364</v>
      </c>
      <c r="Q2198" s="936">
        <v>1</v>
      </c>
      <c r="R2198" s="936">
        <v>1</v>
      </c>
      <c r="S2198" s="936">
        <v>0</v>
      </c>
      <c r="T2198" s="936">
        <v>0</v>
      </c>
    </row>
    <row r="2199" spans="1:20" outlineLevel="5">
      <c r="A2199" s="936" t="s">
        <v>2155</v>
      </c>
      <c r="B2199" s="936" t="s">
        <v>701</v>
      </c>
      <c r="C2199" s="936">
        <v>7</v>
      </c>
      <c r="D2199" s="937">
        <v>46148</v>
      </c>
      <c r="E2199" s="937">
        <v>46155</v>
      </c>
      <c r="F2199" s="937">
        <v>46148</v>
      </c>
      <c r="G2199" s="937">
        <v>46155</v>
      </c>
      <c r="H2199" s="938">
        <v>1000.62</v>
      </c>
      <c r="I2199" s="938">
        <v>1000.62</v>
      </c>
      <c r="J2199" s="938">
        <v>1000.62</v>
      </c>
      <c r="K2199" s="939">
        <v>1</v>
      </c>
      <c r="L2199" s="939">
        <v>1</v>
      </c>
      <c r="M2199" s="938">
        <v>0</v>
      </c>
      <c r="N2199" s="936">
        <v>0</v>
      </c>
      <c r="O2199" s="936">
        <v>0</v>
      </c>
      <c r="P2199" s="938" t="s">
        <v>364</v>
      </c>
      <c r="Q2199" s="936">
        <v>1</v>
      </c>
      <c r="R2199" s="936">
        <v>1</v>
      </c>
      <c r="S2199" s="936">
        <v>0</v>
      </c>
      <c r="T2199" s="936">
        <v>0</v>
      </c>
    </row>
    <row r="2200" spans="1:20" outlineLevel="5">
      <c r="A2200" s="936" t="s">
        <v>2156</v>
      </c>
      <c r="B2200" s="936" t="s">
        <v>703</v>
      </c>
      <c r="C2200" s="936">
        <v>7</v>
      </c>
      <c r="D2200" s="937">
        <v>46148</v>
      </c>
      <c r="E2200" s="937">
        <v>46155</v>
      </c>
      <c r="F2200" s="937">
        <v>46148</v>
      </c>
      <c r="G2200" s="937">
        <v>46155</v>
      </c>
      <c r="H2200" s="938">
        <v>1992.33</v>
      </c>
      <c r="I2200" s="938">
        <v>1992.33</v>
      </c>
      <c r="J2200" s="938">
        <v>1992.33</v>
      </c>
      <c r="K2200" s="939">
        <v>1</v>
      </c>
      <c r="L2200" s="939">
        <v>1</v>
      </c>
      <c r="M2200" s="938">
        <v>0</v>
      </c>
      <c r="N2200" s="936">
        <v>0</v>
      </c>
      <c r="O2200" s="936">
        <v>0</v>
      </c>
      <c r="P2200" s="938" t="s">
        <v>364</v>
      </c>
      <c r="Q2200" s="936">
        <v>1</v>
      </c>
      <c r="R2200" s="936">
        <v>1</v>
      </c>
      <c r="S2200" s="936">
        <v>0</v>
      </c>
      <c r="T2200" s="936">
        <v>0</v>
      </c>
    </row>
    <row r="2201" spans="1:20" outlineLevel="5">
      <c r="A2201" s="936" t="s">
        <v>2157</v>
      </c>
      <c r="B2201" s="936" t="s">
        <v>705</v>
      </c>
      <c r="C2201" s="936">
        <v>7</v>
      </c>
      <c r="D2201" s="937">
        <v>46148</v>
      </c>
      <c r="E2201" s="937">
        <v>46155</v>
      </c>
      <c r="F2201" s="937">
        <v>46148</v>
      </c>
      <c r="G2201" s="937">
        <v>46155</v>
      </c>
      <c r="H2201" s="938">
        <v>1331.1</v>
      </c>
      <c r="I2201" s="938">
        <v>1331.1</v>
      </c>
      <c r="J2201" s="938">
        <v>1331.1</v>
      </c>
      <c r="K2201" s="939">
        <v>1</v>
      </c>
      <c r="L2201" s="939">
        <v>1</v>
      </c>
      <c r="M2201" s="938">
        <v>0</v>
      </c>
      <c r="N2201" s="936">
        <v>0</v>
      </c>
      <c r="O2201" s="936">
        <v>0</v>
      </c>
      <c r="P2201" s="938" t="s">
        <v>364</v>
      </c>
      <c r="Q2201" s="936">
        <v>1</v>
      </c>
      <c r="R2201" s="936">
        <v>1</v>
      </c>
      <c r="S2201" s="936">
        <v>0</v>
      </c>
      <c r="T2201" s="936">
        <v>0</v>
      </c>
    </row>
    <row r="2202" spans="1:20" outlineLevel="5">
      <c r="A2202" s="936" t="s">
        <v>2158</v>
      </c>
      <c r="B2202" s="936" t="s">
        <v>707</v>
      </c>
      <c r="C2202" s="936">
        <v>7</v>
      </c>
      <c r="D2202" s="937">
        <v>46148</v>
      </c>
      <c r="E2202" s="937">
        <v>46155</v>
      </c>
      <c r="F2202" s="937">
        <v>46148</v>
      </c>
      <c r="G2202" s="937">
        <v>46155</v>
      </c>
      <c r="H2202" s="938">
        <v>16669.8</v>
      </c>
      <c r="I2202" s="938">
        <v>16669.8</v>
      </c>
      <c r="J2202" s="938">
        <v>16669.8</v>
      </c>
      <c r="K2202" s="939">
        <v>1</v>
      </c>
      <c r="L2202" s="939">
        <v>1</v>
      </c>
      <c r="M2202" s="938">
        <v>0</v>
      </c>
      <c r="N2202" s="936">
        <v>0</v>
      </c>
      <c r="O2202" s="936">
        <v>0</v>
      </c>
      <c r="P2202" s="938" t="s">
        <v>364</v>
      </c>
      <c r="Q2202" s="936">
        <v>1</v>
      </c>
      <c r="R2202" s="936">
        <v>1</v>
      </c>
      <c r="S2202" s="936">
        <v>0</v>
      </c>
      <c r="T2202" s="936">
        <v>0</v>
      </c>
    </row>
    <row r="2203" spans="1:20" outlineLevel="5">
      <c r="A2203" s="936" t="s">
        <v>2159</v>
      </c>
      <c r="B2203" s="936" t="s">
        <v>711</v>
      </c>
      <c r="C2203" s="936">
        <v>7</v>
      </c>
      <c r="D2203" s="937">
        <v>46148</v>
      </c>
      <c r="E2203" s="937">
        <v>46155</v>
      </c>
      <c r="F2203" s="937">
        <v>46148</v>
      </c>
      <c r="G2203" s="937">
        <v>46155</v>
      </c>
      <c r="H2203" s="938">
        <v>12063.6</v>
      </c>
      <c r="I2203" s="938">
        <v>12063.6</v>
      </c>
      <c r="J2203" s="938">
        <v>12063.6</v>
      </c>
      <c r="K2203" s="939">
        <v>1</v>
      </c>
      <c r="L2203" s="939">
        <v>1</v>
      </c>
      <c r="M2203" s="938">
        <v>0</v>
      </c>
      <c r="N2203" s="936">
        <v>0</v>
      </c>
      <c r="O2203" s="936">
        <v>0</v>
      </c>
      <c r="P2203" s="938" t="s">
        <v>364</v>
      </c>
      <c r="Q2203" s="936">
        <v>1</v>
      </c>
      <c r="R2203" s="936">
        <v>1</v>
      </c>
      <c r="S2203" s="936">
        <v>0</v>
      </c>
      <c r="T2203" s="936">
        <v>0</v>
      </c>
    </row>
    <row r="2204" spans="1:20" outlineLevel="5">
      <c r="A2204" s="936" t="s">
        <v>2160</v>
      </c>
      <c r="B2204" s="936" t="s">
        <v>713</v>
      </c>
      <c r="C2204" s="936">
        <v>7</v>
      </c>
      <c r="D2204" s="937">
        <v>46148</v>
      </c>
      <c r="E2204" s="937">
        <v>46155</v>
      </c>
      <c r="F2204" s="937">
        <v>46148</v>
      </c>
      <c r="G2204" s="937">
        <v>46155</v>
      </c>
      <c r="H2204" s="938">
        <v>1398.6</v>
      </c>
      <c r="I2204" s="938">
        <v>1398.6</v>
      </c>
      <c r="J2204" s="938">
        <v>1398.6</v>
      </c>
      <c r="K2204" s="939">
        <v>1</v>
      </c>
      <c r="L2204" s="939">
        <v>1</v>
      </c>
      <c r="M2204" s="938">
        <v>0</v>
      </c>
      <c r="N2204" s="936">
        <v>0</v>
      </c>
      <c r="O2204" s="936">
        <v>0</v>
      </c>
      <c r="P2204" s="938" t="s">
        <v>364</v>
      </c>
      <c r="Q2204" s="936">
        <v>1</v>
      </c>
      <c r="R2204" s="936">
        <v>1</v>
      </c>
      <c r="S2204" s="936">
        <v>0</v>
      </c>
      <c r="T2204" s="936">
        <v>0</v>
      </c>
    </row>
    <row r="2205" spans="1:20" outlineLevel="5">
      <c r="A2205" s="996" t="s">
        <v>2161</v>
      </c>
      <c r="B2205" s="996" t="s">
        <v>693</v>
      </c>
      <c r="C2205" s="996">
        <v>7</v>
      </c>
      <c r="D2205" s="997">
        <v>46148</v>
      </c>
      <c r="E2205" s="997">
        <v>46155</v>
      </c>
      <c r="F2205" s="997">
        <v>46148</v>
      </c>
      <c r="G2205" s="997">
        <v>46155</v>
      </c>
      <c r="H2205" s="998">
        <v>1697.22</v>
      </c>
      <c r="I2205" s="998">
        <v>1697.22</v>
      </c>
      <c r="J2205" s="998">
        <v>1697.22</v>
      </c>
      <c r="K2205" s="1005">
        <v>1</v>
      </c>
      <c r="L2205" s="999">
        <v>1</v>
      </c>
      <c r="M2205" s="998">
        <v>0</v>
      </c>
      <c r="N2205" s="996">
        <v>0</v>
      </c>
      <c r="O2205" s="996">
        <v>0</v>
      </c>
      <c r="P2205" s="998" t="s">
        <v>364</v>
      </c>
      <c r="Q2205" s="996">
        <v>1</v>
      </c>
      <c r="R2205" s="996">
        <v>1</v>
      </c>
      <c r="S2205" s="996">
        <v>0</v>
      </c>
      <c r="T2205" s="996">
        <v>0</v>
      </c>
    </row>
    <row r="2206" spans="1:20" outlineLevel="5">
      <c r="A2206" s="936" t="s">
        <v>2152</v>
      </c>
      <c r="B2206" s="936" t="s">
        <v>695</v>
      </c>
      <c r="C2206" s="936">
        <v>7</v>
      </c>
      <c r="D2206" s="937">
        <v>46148</v>
      </c>
      <c r="E2206" s="937">
        <v>46155</v>
      </c>
      <c r="F2206" s="937">
        <v>46148</v>
      </c>
      <c r="G2206" s="937">
        <v>46155</v>
      </c>
      <c r="H2206" s="938">
        <v>20365.830000000002</v>
      </c>
      <c r="I2206" s="938">
        <v>20365.830000000002</v>
      </c>
      <c r="J2206" s="938">
        <v>20365.830000000002</v>
      </c>
      <c r="K2206" s="939">
        <v>1</v>
      </c>
      <c r="L2206" s="939">
        <v>1</v>
      </c>
      <c r="M2206" s="938">
        <v>0</v>
      </c>
      <c r="N2206" s="936">
        <v>0</v>
      </c>
      <c r="O2206" s="936">
        <v>0</v>
      </c>
      <c r="P2206" s="938" t="s">
        <v>364</v>
      </c>
      <c r="Q2206" s="936">
        <v>1</v>
      </c>
      <c r="R2206" s="936">
        <v>1</v>
      </c>
      <c r="S2206" s="936">
        <v>0</v>
      </c>
      <c r="T2206" s="936">
        <v>0</v>
      </c>
    </row>
    <row r="2207" spans="1:20" outlineLevel="5">
      <c r="A2207" s="936" t="s">
        <v>2153</v>
      </c>
      <c r="B2207" s="936" t="s">
        <v>697</v>
      </c>
      <c r="C2207" s="936">
        <v>7</v>
      </c>
      <c r="D2207" s="937">
        <v>46148</v>
      </c>
      <c r="E2207" s="937">
        <v>46155</v>
      </c>
      <c r="F2207" s="937">
        <v>46148</v>
      </c>
      <c r="G2207" s="937">
        <v>46155</v>
      </c>
      <c r="H2207" s="938">
        <v>4897.8</v>
      </c>
      <c r="I2207" s="938">
        <v>4897.8</v>
      </c>
      <c r="J2207" s="938">
        <v>4897.8</v>
      </c>
      <c r="K2207" s="940">
        <v>1</v>
      </c>
      <c r="L2207" s="939">
        <v>1</v>
      </c>
      <c r="M2207" s="936">
        <v>0</v>
      </c>
      <c r="N2207" s="936">
        <v>0</v>
      </c>
      <c r="O2207" s="936">
        <v>0</v>
      </c>
      <c r="P2207" s="938" t="s">
        <v>364</v>
      </c>
      <c r="Q2207" s="936">
        <v>1</v>
      </c>
      <c r="R2207" s="936">
        <v>1</v>
      </c>
      <c r="S2207" s="936">
        <v>0</v>
      </c>
      <c r="T2207" s="936">
        <v>0</v>
      </c>
    </row>
    <row r="2208" spans="1:20" outlineLevel="4">
      <c r="A2208" s="981" t="s">
        <v>630</v>
      </c>
      <c r="B2208" s="981"/>
      <c r="C2208" s="981">
        <v>51</v>
      </c>
      <c r="D2208" s="982">
        <v>46148</v>
      </c>
      <c r="E2208" s="982">
        <v>46211</v>
      </c>
      <c r="F2208" s="982">
        <v>46148</v>
      </c>
      <c r="G2208" s="982"/>
      <c r="H2208" s="983">
        <v>4310.01</v>
      </c>
      <c r="I2208" s="983">
        <v>3620.41</v>
      </c>
      <c r="J2208" s="983">
        <v>4310.01</v>
      </c>
      <c r="K2208" s="984">
        <v>1</v>
      </c>
      <c r="L2208" s="984">
        <v>0.84</v>
      </c>
      <c r="M2208" s="981">
        <v>0</v>
      </c>
      <c r="N2208" s="981">
        <v>0</v>
      </c>
      <c r="O2208" s="981">
        <v>0</v>
      </c>
      <c r="P2208" s="981"/>
      <c r="Q2208" s="981">
        <v>6</v>
      </c>
      <c r="R2208" s="981">
        <v>3</v>
      </c>
      <c r="S2208" s="981">
        <v>3</v>
      </c>
      <c r="T2208" s="981">
        <v>0</v>
      </c>
    </row>
    <row r="2209" spans="1:20" outlineLevel="5">
      <c r="A2209" s="936" t="s">
        <v>2162</v>
      </c>
      <c r="B2209" s="936" t="s">
        <v>3174</v>
      </c>
      <c r="C2209" s="936">
        <v>39</v>
      </c>
      <c r="D2209" s="937">
        <v>46148</v>
      </c>
      <c r="E2209" s="937">
        <v>46197</v>
      </c>
      <c r="F2209" s="937">
        <v>46148</v>
      </c>
      <c r="G2209" s="937">
        <v>46197</v>
      </c>
      <c r="H2209" s="937">
        <v>1954.04</v>
      </c>
      <c r="I2209" s="937">
        <v>1954.04</v>
      </c>
      <c r="J2209" s="937">
        <v>1954.04</v>
      </c>
      <c r="K2209" s="940">
        <v>1</v>
      </c>
      <c r="L2209" s="939">
        <v>1</v>
      </c>
      <c r="M2209" s="936">
        <v>0</v>
      </c>
      <c r="N2209" s="936">
        <v>0</v>
      </c>
      <c r="O2209" s="936">
        <v>0</v>
      </c>
      <c r="P2209" s="936" t="s">
        <v>364</v>
      </c>
      <c r="Q2209" s="936">
        <v>1</v>
      </c>
      <c r="R2209" s="936">
        <v>1</v>
      </c>
      <c r="S2209" s="936">
        <v>0</v>
      </c>
      <c r="T2209" s="936">
        <v>0</v>
      </c>
    </row>
    <row r="2210" spans="1:20" outlineLevel="5">
      <c r="A2210" s="936" t="s">
        <v>2163</v>
      </c>
      <c r="B2210" s="936" t="s">
        <v>3177</v>
      </c>
      <c r="C2210" s="936">
        <v>39</v>
      </c>
      <c r="D2210" s="937">
        <v>46148</v>
      </c>
      <c r="E2210" s="937">
        <v>46197</v>
      </c>
      <c r="F2210" s="937">
        <v>46148</v>
      </c>
      <c r="G2210" s="937">
        <v>46197</v>
      </c>
      <c r="H2210" s="937">
        <v>169.13</v>
      </c>
      <c r="I2210" s="936">
        <v>169.13</v>
      </c>
      <c r="J2210" s="936">
        <v>169.13</v>
      </c>
      <c r="K2210" s="939">
        <v>1</v>
      </c>
      <c r="L2210" s="939">
        <v>1</v>
      </c>
      <c r="M2210" s="936">
        <v>0</v>
      </c>
      <c r="N2210" s="936">
        <v>0</v>
      </c>
      <c r="O2210" s="936">
        <v>0</v>
      </c>
      <c r="P2210" s="936" t="s">
        <v>364</v>
      </c>
      <c r="Q2210" s="936">
        <v>1</v>
      </c>
      <c r="R2210" s="936">
        <v>1</v>
      </c>
      <c r="S2210" s="936">
        <v>0</v>
      </c>
      <c r="T2210" s="936">
        <v>0</v>
      </c>
    </row>
    <row r="2211" spans="1:20" outlineLevel="5">
      <c r="A2211" s="936" t="s">
        <v>2164</v>
      </c>
      <c r="B2211" s="936" t="s">
        <v>3180</v>
      </c>
      <c r="C2211" s="936">
        <v>39</v>
      </c>
      <c r="D2211" s="937">
        <v>46148</v>
      </c>
      <c r="E2211" s="937">
        <v>46197</v>
      </c>
      <c r="F2211" s="937">
        <v>46148</v>
      </c>
      <c r="G2211" s="937">
        <v>46197</v>
      </c>
      <c r="H2211" s="938">
        <v>462.83</v>
      </c>
      <c r="I2211" s="938">
        <v>462.83</v>
      </c>
      <c r="J2211" s="938">
        <v>462.83</v>
      </c>
      <c r="K2211" s="940">
        <v>1</v>
      </c>
      <c r="L2211" s="939">
        <v>1</v>
      </c>
      <c r="M2211" s="936">
        <v>0</v>
      </c>
      <c r="N2211" s="936">
        <v>0</v>
      </c>
      <c r="O2211" s="936">
        <v>0</v>
      </c>
      <c r="P2211" s="936" t="s">
        <v>364</v>
      </c>
      <c r="Q2211" s="936">
        <v>1</v>
      </c>
      <c r="R2211" s="936">
        <v>1</v>
      </c>
      <c r="S2211" s="936">
        <v>0</v>
      </c>
      <c r="T2211" s="936">
        <v>0</v>
      </c>
    </row>
    <row r="2212" spans="1:20" outlineLevel="5">
      <c r="A2212" s="996" t="s">
        <v>3444</v>
      </c>
      <c r="B2212" s="996" t="s">
        <v>3176</v>
      </c>
      <c r="C2212" s="996">
        <v>12</v>
      </c>
      <c r="D2212" s="997">
        <v>46198</v>
      </c>
      <c r="E2212" s="997">
        <v>46211</v>
      </c>
      <c r="F2212" s="997">
        <v>46288</v>
      </c>
      <c r="G2212" s="997"/>
      <c r="H2212" s="998">
        <v>1302.7</v>
      </c>
      <c r="I2212" s="998">
        <v>781.62</v>
      </c>
      <c r="J2212" s="998">
        <v>1302.7</v>
      </c>
      <c r="K2212" s="999">
        <v>1</v>
      </c>
      <c r="L2212" s="999">
        <v>0.6</v>
      </c>
      <c r="M2212" s="998">
        <v>0</v>
      </c>
      <c r="N2212" s="996">
        <v>0</v>
      </c>
      <c r="O2212" s="996">
        <v>0</v>
      </c>
      <c r="P2212" s="998" t="s">
        <v>364</v>
      </c>
      <c r="Q2212" s="996">
        <v>1</v>
      </c>
      <c r="R2212" s="996">
        <v>0</v>
      </c>
      <c r="S2212" s="996">
        <v>1</v>
      </c>
      <c r="T2212" s="996">
        <v>0</v>
      </c>
    </row>
    <row r="2213" spans="1:20" outlineLevel="5">
      <c r="A2213" s="936" t="s">
        <v>3445</v>
      </c>
      <c r="B2213" s="936" t="s">
        <v>3179</v>
      </c>
      <c r="C2213" s="936">
        <v>12</v>
      </c>
      <c r="D2213" s="937">
        <v>46198</v>
      </c>
      <c r="E2213" s="937">
        <v>46211</v>
      </c>
      <c r="F2213" s="937">
        <v>46289</v>
      </c>
      <c r="G2213" s="937"/>
      <c r="H2213" s="938">
        <v>112.75</v>
      </c>
      <c r="I2213" s="938">
        <v>67.650000000000006</v>
      </c>
      <c r="J2213" s="938">
        <v>112.75</v>
      </c>
      <c r="K2213" s="939">
        <v>1</v>
      </c>
      <c r="L2213" s="939">
        <v>0.6</v>
      </c>
      <c r="M2213" s="938">
        <v>0</v>
      </c>
      <c r="N2213" s="936">
        <v>0</v>
      </c>
      <c r="O2213" s="936">
        <v>0</v>
      </c>
      <c r="P2213" s="938" t="s">
        <v>364</v>
      </c>
      <c r="Q2213" s="936">
        <v>1</v>
      </c>
      <c r="R2213" s="936">
        <v>0</v>
      </c>
      <c r="S2213" s="936">
        <v>1</v>
      </c>
      <c r="T2213" s="936">
        <v>0</v>
      </c>
    </row>
    <row r="2214" spans="1:20" outlineLevel="5">
      <c r="A2214" s="936" t="s">
        <v>3446</v>
      </c>
      <c r="B2214" s="936" t="s">
        <v>3182</v>
      </c>
      <c r="C2214" s="936">
        <v>12</v>
      </c>
      <c r="D2214" s="937">
        <v>46198</v>
      </c>
      <c r="E2214" s="937">
        <v>46211</v>
      </c>
      <c r="F2214" s="937">
        <v>46289</v>
      </c>
      <c r="G2214" s="937"/>
      <c r="H2214" s="938">
        <v>308.56</v>
      </c>
      <c r="I2214" s="938">
        <v>185.13</v>
      </c>
      <c r="J2214" s="938">
        <v>308.56</v>
      </c>
      <c r="K2214" s="939">
        <v>1</v>
      </c>
      <c r="L2214" s="939">
        <v>0.6</v>
      </c>
      <c r="M2214" s="938">
        <v>0</v>
      </c>
      <c r="N2214" s="936">
        <v>0</v>
      </c>
      <c r="O2214" s="936">
        <v>0</v>
      </c>
      <c r="P2214" s="938" t="s">
        <v>364</v>
      </c>
      <c r="Q2214" s="936">
        <v>1</v>
      </c>
      <c r="R2214" s="936">
        <v>0</v>
      </c>
      <c r="S2214" s="936">
        <v>1</v>
      </c>
      <c r="T2214" s="936">
        <v>0</v>
      </c>
    </row>
    <row r="2215" spans="1:20" outlineLevel="4">
      <c r="A2215" s="981" t="s">
        <v>720</v>
      </c>
      <c r="B2215" s="981"/>
      <c r="C2215" s="981">
        <v>7</v>
      </c>
      <c r="D2215" s="982">
        <v>46148</v>
      </c>
      <c r="E2215" s="982">
        <v>46155</v>
      </c>
      <c r="F2215" s="982">
        <v>46148</v>
      </c>
      <c r="G2215" s="982">
        <v>46155</v>
      </c>
      <c r="H2215" s="983">
        <v>5457.24</v>
      </c>
      <c r="I2215" s="983">
        <v>5457.24</v>
      </c>
      <c r="J2215" s="983">
        <v>5457.24</v>
      </c>
      <c r="K2215" s="984">
        <v>1</v>
      </c>
      <c r="L2215" s="984">
        <v>1</v>
      </c>
      <c r="M2215" s="981">
        <v>0</v>
      </c>
      <c r="N2215" s="981">
        <v>0</v>
      </c>
      <c r="O2215" s="981">
        <v>0</v>
      </c>
      <c r="P2215" s="981"/>
      <c r="Q2215" s="981">
        <v>4</v>
      </c>
      <c r="R2215" s="981">
        <v>4</v>
      </c>
      <c r="S2215" s="981">
        <v>0</v>
      </c>
      <c r="T2215" s="981">
        <v>0</v>
      </c>
    </row>
    <row r="2216" spans="1:20" outlineLevel="5">
      <c r="A2216" s="936" t="s">
        <v>2165</v>
      </c>
      <c r="B2216" s="936" t="s">
        <v>722</v>
      </c>
      <c r="C2216" s="936">
        <v>7</v>
      </c>
      <c r="D2216" s="937">
        <v>46148</v>
      </c>
      <c r="E2216" s="937">
        <v>46155</v>
      </c>
      <c r="F2216" s="937">
        <v>46148</v>
      </c>
      <c r="G2216" s="937">
        <v>46155</v>
      </c>
      <c r="H2216" s="937">
        <v>2789.37</v>
      </c>
      <c r="I2216" s="936">
        <v>2789.37</v>
      </c>
      <c r="J2216" s="936">
        <v>2789.37</v>
      </c>
      <c r="K2216" s="939">
        <v>1</v>
      </c>
      <c r="L2216" s="939">
        <v>1</v>
      </c>
      <c r="M2216" s="936">
        <v>0</v>
      </c>
      <c r="N2216" s="936">
        <v>0</v>
      </c>
      <c r="O2216" s="936">
        <v>0</v>
      </c>
      <c r="P2216" s="936" t="s">
        <v>364</v>
      </c>
      <c r="Q2216" s="936">
        <v>1</v>
      </c>
      <c r="R2216" s="936">
        <v>1</v>
      </c>
      <c r="S2216" s="936">
        <v>0</v>
      </c>
      <c r="T2216" s="936">
        <v>0</v>
      </c>
    </row>
    <row r="2217" spans="1:20" outlineLevel="5">
      <c r="A2217" s="996" t="s">
        <v>2166</v>
      </c>
      <c r="B2217" s="996" t="s">
        <v>724</v>
      </c>
      <c r="C2217" s="996">
        <v>7</v>
      </c>
      <c r="D2217" s="997">
        <v>46148</v>
      </c>
      <c r="E2217" s="997">
        <v>46155</v>
      </c>
      <c r="F2217" s="997">
        <v>46148</v>
      </c>
      <c r="G2217" s="997">
        <v>46155</v>
      </c>
      <c r="H2217" s="998">
        <v>1404</v>
      </c>
      <c r="I2217" s="998">
        <v>1404</v>
      </c>
      <c r="J2217" s="998">
        <v>1404</v>
      </c>
      <c r="K2217" s="999">
        <v>1</v>
      </c>
      <c r="L2217" s="999">
        <v>1</v>
      </c>
      <c r="M2217" s="998">
        <v>0</v>
      </c>
      <c r="N2217" s="996">
        <v>0</v>
      </c>
      <c r="O2217" s="996">
        <v>0</v>
      </c>
      <c r="P2217" s="998" t="s">
        <v>364</v>
      </c>
      <c r="Q2217" s="996">
        <v>1</v>
      </c>
      <c r="R2217" s="996">
        <v>1</v>
      </c>
      <c r="S2217" s="996">
        <v>0</v>
      </c>
      <c r="T2217" s="996">
        <v>0</v>
      </c>
    </row>
    <row r="2218" spans="1:20" outlineLevel="5">
      <c r="A2218" s="936" t="s">
        <v>2167</v>
      </c>
      <c r="B2218" s="936" t="s">
        <v>726</v>
      </c>
      <c r="C2218" s="936">
        <v>7</v>
      </c>
      <c r="D2218" s="937">
        <v>46148</v>
      </c>
      <c r="E2218" s="937">
        <v>46155</v>
      </c>
      <c r="F2218" s="937">
        <v>46148</v>
      </c>
      <c r="G2218" s="937">
        <v>46155</v>
      </c>
      <c r="H2218" s="938">
        <v>668.79</v>
      </c>
      <c r="I2218" s="938">
        <v>668.79</v>
      </c>
      <c r="J2218" s="938">
        <v>668.79</v>
      </c>
      <c r="K2218" s="939">
        <v>1</v>
      </c>
      <c r="L2218" s="939">
        <v>1</v>
      </c>
      <c r="M2218" s="938">
        <v>0</v>
      </c>
      <c r="N2218" s="936">
        <v>0</v>
      </c>
      <c r="O2218" s="936">
        <v>0</v>
      </c>
      <c r="P2218" s="938" t="s">
        <v>364</v>
      </c>
      <c r="Q2218" s="936">
        <v>1</v>
      </c>
      <c r="R2218" s="936">
        <v>1</v>
      </c>
      <c r="S2218" s="936">
        <v>0</v>
      </c>
      <c r="T2218" s="936">
        <v>0</v>
      </c>
    </row>
    <row r="2219" spans="1:20" outlineLevel="5">
      <c r="A2219" s="936" t="s">
        <v>2168</v>
      </c>
      <c r="B2219" s="936" t="s">
        <v>728</v>
      </c>
      <c r="C2219" s="936">
        <v>7</v>
      </c>
      <c r="D2219" s="937">
        <v>46148</v>
      </c>
      <c r="E2219" s="937">
        <v>46155</v>
      </c>
      <c r="F2219" s="937">
        <v>46148</v>
      </c>
      <c r="G2219" s="937">
        <v>46155</v>
      </c>
      <c r="H2219" s="938">
        <v>595.08000000000004</v>
      </c>
      <c r="I2219" s="938">
        <v>595.08000000000004</v>
      </c>
      <c r="J2219" s="938">
        <v>595.08000000000004</v>
      </c>
      <c r="K2219" s="939">
        <v>1</v>
      </c>
      <c r="L2219" s="939">
        <v>1</v>
      </c>
      <c r="M2219" s="938">
        <v>0</v>
      </c>
      <c r="N2219" s="936">
        <v>0</v>
      </c>
      <c r="O2219" s="936">
        <v>0</v>
      </c>
      <c r="P2219" s="938" t="s">
        <v>364</v>
      </c>
      <c r="Q2219" s="936">
        <v>1</v>
      </c>
      <c r="R2219" s="936">
        <v>1</v>
      </c>
      <c r="S2219" s="936">
        <v>0</v>
      </c>
      <c r="T2219" s="936">
        <v>0</v>
      </c>
    </row>
    <row r="2220" spans="1:20" outlineLevel="4">
      <c r="A2220" s="981" t="s">
        <v>635</v>
      </c>
      <c r="B2220" s="981"/>
      <c r="C2220" s="981">
        <v>7</v>
      </c>
      <c r="D2220" s="982">
        <v>46148</v>
      </c>
      <c r="E2220" s="982">
        <v>46155</v>
      </c>
      <c r="F2220" s="982">
        <v>46148</v>
      </c>
      <c r="G2220" s="982">
        <v>46155</v>
      </c>
      <c r="H2220" s="983">
        <v>28323.27</v>
      </c>
      <c r="I2220" s="983">
        <v>28323.27</v>
      </c>
      <c r="J2220" s="983">
        <v>28323.27</v>
      </c>
      <c r="K2220" s="984">
        <v>1</v>
      </c>
      <c r="L2220" s="984">
        <v>1</v>
      </c>
      <c r="M2220" s="983">
        <v>0</v>
      </c>
      <c r="N2220" s="981">
        <v>0</v>
      </c>
      <c r="O2220" s="981">
        <v>0</v>
      </c>
      <c r="P2220" s="983"/>
      <c r="Q2220" s="981">
        <v>3</v>
      </c>
      <c r="R2220" s="981">
        <v>3</v>
      </c>
      <c r="S2220" s="981">
        <v>0</v>
      </c>
      <c r="T2220" s="981">
        <v>0</v>
      </c>
    </row>
    <row r="2221" spans="1:20" outlineLevel="5">
      <c r="A2221" s="1006" t="s">
        <v>2169</v>
      </c>
      <c r="B2221" s="1006" t="s">
        <v>730</v>
      </c>
      <c r="C2221" s="1006">
        <v>7</v>
      </c>
      <c r="D2221" s="1007">
        <v>46148</v>
      </c>
      <c r="E2221" s="1007">
        <v>46155</v>
      </c>
      <c r="F2221" s="1007">
        <v>46148</v>
      </c>
      <c r="G2221" s="1007">
        <v>46155</v>
      </c>
      <c r="H2221" s="1008">
        <v>2386.8000000000002</v>
      </c>
      <c r="I2221" s="1008">
        <v>2386.8000000000002</v>
      </c>
      <c r="J2221" s="1008">
        <v>2386.8000000000002</v>
      </c>
      <c r="K2221" s="1010">
        <v>1</v>
      </c>
      <c r="L2221" s="1009">
        <v>1</v>
      </c>
      <c r="M2221" s="1008">
        <v>0</v>
      </c>
      <c r="N2221" s="1006">
        <v>0</v>
      </c>
      <c r="O2221" s="1006">
        <v>0</v>
      </c>
      <c r="P2221" s="1008" t="s">
        <v>364</v>
      </c>
      <c r="Q2221" s="1006">
        <v>1</v>
      </c>
      <c r="R2221" s="1006">
        <v>1</v>
      </c>
      <c r="S2221" s="1006">
        <v>0</v>
      </c>
      <c r="T2221" s="1006">
        <v>0</v>
      </c>
    </row>
    <row r="2222" spans="1:20" outlineLevel="5">
      <c r="A2222" s="936" t="s">
        <v>2170</v>
      </c>
      <c r="B2222" s="936" t="s">
        <v>732</v>
      </c>
      <c r="C2222" s="936">
        <v>7</v>
      </c>
      <c r="D2222" s="937">
        <v>46148</v>
      </c>
      <c r="E2222" s="937">
        <v>46155</v>
      </c>
      <c r="F2222" s="937">
        <v>46148</v>
      </c>
      <c r="G2222" s="937">
        <v>46155</v>
      </c>
      <c r="H2222" s="938">
        <v>3016.71</v>
      </c>
      <c r="I2222" s="938">
        <v>3016.71</v>
      </c>
      <c r="J2222" s="938">
        <v>3016.71</v>
      </c>
      <c r="K2222" s="939">
        <v>1</v>
      </c>
      <c r="L2222" s="939">
        <v>1</v>
      </c>
      <c r="M2222" s="938">
        <v>0</v>
      </c>
      <c r="N2222" s="936">
        <v>0</v>
      </c>
      <c r="O2222" s="936">
        <v>0</v>
      </c>
      <c r="P2222" s="938" t="s">
        <v>364</v>
      </c>
      <c r="Q2222" s="936">
        <v>1</v>
      </c>
      <c r="R2222" s="936">
        <v>1</v>
      </c>
      <c r="S2222" s="936">
        <v>0</v>
      </c>
      <c r="T2222" s="936">
        <v>0</v>
      </c>
    </row>
    <row r="2223" spans="1:20" outlineLevel="5">
      <c r="A2223" s="936" t="s">
        <v>2171</v>
      </c>
      <c r="B2223" s="936" t="s">
        <v>734</v>
      </c>
      <c r="C2223" s="936">
        <v>7</v>
      </c>
      <c r="D2223" s="937">
        <v>46148</v>
      </c>
      <c r="E2223" s="937">
        <v>46155</v>
      </c>
      <c r="F2223" s="937">
        <v>46148</v>
      </c>
      <c r="G2223" s="937">
        <v>46155</v>
      </c>
      <c r="H2223" s="938">
        <v>22919.759999999998</v>
      </c>
      <c r="I2223" s="938">
        <v>22919.759999999998</v>
      </c>
      <c r="J2223" s="938">
        <v>22919.759999999998</v>
      </c>
      <c r="K2223" s="940">
        <v>1</v>
      </c>
      <c r="L2223" s="939">
        <v>1</v>
      </c>
      <c r="M2223" s="936">
        <v>0</v>
      </c>
      <c r="N2223" s="936">
        <v>0</v>
      </c>
      <c r="O2223" s="936">
        <v>0</v>
      </c>
      <c r="P2223" s="938" t="s">
        <v>364</v>
      </c>
      <c r="Q2223" s="936">
        <v>1</v>
      </c>
      <c r="R2223" s="936">
        <v>1</v>
      </c>
      <c r="S2223" s="936">
        <v>0</v>
      </c>
      <c r="T2223" s="936">
        <v>0</v>
      </c>
    </row>
    <row r="2224" spans="1:20" outlineLevel="4">
      <c r="A2224" s="981" t="s">
        <v>640</v>
      </c>
      <c r="B2224" s="981"/>
      <c r="C2224" s="981">
        <v>48</v>
      </c>
      <c r="D2224" s="982">
        <v>46148</v>
      </c>
      <c r="E2224" s="982">
        <v>46208</v>
      </c>
      <c r="F2224" s="982">
        <v>46148</v>
      </c>
      <c r="G2224" s="982"/>
      <c r="H2224" s="983">
        <v>29954.07</v>
      </c>
      <c r="I2224" s="983">
        <v>28456.37</v>
      </c>
      <c r="J2224" s="983">
        <v>29954.07</v>
      </c>
      <c r="K2224" s="984">
        <v>1</v>
      </c>
      <c r="L2224" s="984">
        <v>0.95</v>
      </c>
      <c r="M2224" s="983">
        <v>0</v>
      </c>
      <c r="N2224" s="981">
        <v>0</v>
      </c>
      <c r="O2224" s="981">
        <v>0</v>
      </c>
      <c r="P2224" s="983"/>
      <c r="Q2224" s="981">
        <v>4</v>
      </c>
      <c r="R2224" s="981">
        <v>2</v>
      </c>
      <c r="S2224" s="981">
        <v>2</v>
      </c>
      <c r="T2224" s="981">
        <v>0</v>
      </c>
    </row>
    <row r="2225" spans="1:20" outlineLevel="5">
      <c r="A2225" s="936" t="s">
        <v>2172</v>
      </c>
      <c r="B2225" s="936" t="s">
        <v>3195</v>
      </c>
      <c r="C2225" s="936">
        <v>39</v>
      </c>
      <c r="D2225" s="937">
        <v>46148</v>
      </c>
      <c r="E2225" s="937">
        <v>46197</v>
      </c>
      <c r="F2225" s="937">
        <v>46148</v>
      </c>
      <c r="G2225" s="937">
        <v>46197</v>
      </c>
      <c r="H2225" s="938">
        <v>1859.76</v>
      </c>
      <c r="I2225" s="938">
        <v>1859.76</v>
      </c>
      <c r="J2225" s="938">
        <v>1859.76</v>
      </c>
      <c r="K2225" s="940">
        <v>1</v>
      </c>
      <c r="L2225" s="939">
        <v>1</v>
      </c>
      <c r="M2225" s="938">
        <v>0</v>
      </c>
      <c r="N2225" s="936">
        <v>0</v>
      </c>
      <c r="O2225" s="936">
        <v>0</v>
      </c>
      <c r="P2225" s="938" t="s">
        <v>364</v>
      </c>
      <c r="Q2225" s="936">
        <v>1</v>
      </c>
      <c r="R2225" s="936">
        <v>1</v>
      </c>
      <c r="S2225" s="936">
        <v>0</v>
      </c>
      <c r="T2225" s="936">
        <v>0</v>
      </c>
    </row>
    <row r="2226" spans="1:20" outlineLevel="5">
      <c r="A2226" s="996" t="s">
        <v>2173</v>
      </c>
      <c r="B2226" s="996" t="s">
        <v>3198</v>
      </c>
      <c r="C2226" s="996">
        <v>39</v>
      </c>
      <c r="D2226" s="997">
        <v>46148</v>
      </c>
      <c r="E2226" s="997">
        <v>46197</v>
      </c>
      <c r="F2226" s="997">
        <v>46148</v>
      </c>
      <c r="G2226" s="997">
        <v>46197</v>
      </c>
      <c r="H2226" s="998">
        <v>13117.28</v>
      </c>
      <c r="I2226" s="998">
        <v>13117.28</v>
      </c>
      <c r="J2226" s="998">
        <v>13117.28</v>
      </c>
      <c r="K2226" s="999">
        <v>1</v>
      </c>
      <c r="L2226" s="999">
        <v>1</v>
      </c>
      <c r="M2226" s="998">
        <v>0</v>
      </c>
      <c r="N2226" s="996">
        <v>0</v>
      </c>
      <c r="O2226" s="996">
        <v>0</v>
      </c>
      <c r="P2226" s="998" t="s">
        <v>364</v>
      </c>
      <c r="Q2226" s="996">
        <v>1</v>
      </c>
      <c r="R2226" s="996">
        <v>1</v>
      </c>
      <c r="S2226" s="996">
        <v>0</v>
      </c>
      <c r="T2226" s="996">
        <v>0</v>
      </c>
    </row>
    <row r="2227" spans="1:20" outlineLevel="5">
      <c r="A2227" s="936" t="s">
        <v>3447</v>
      </c>
      <c r="B2227" s="936" t="s">
        <v>3197</v>
      </c>
      <c r="C2227" s="936">
        <v>9</v>
      </c>
      <c r="D2227" s="937">
        <v>46198</v>
      </c>
      <c r="E2227" s="937">
        <v>46208</v>
      </c>
      <c r="F2227" s="937">
        <v>46241</v>
      </c>
      <c r="G2227" s="937"/>
      <c r="H2227" s="938">
        <v>1859.76</v>
      </c>
      <c r="I2227" s="938">
        <v>1673.78</v>
      </c>
      <c r="J2227" s="938">
        <v>1859.76</v>
      </c>
      <c r="K2227" s="939">
        <v>1</v>
      </c>
      <c r="L2227" s="939">
        <v>0.9</v>
      </c>
      <c r="M2227" s="938">
        <v>0</v>
      </c>
      <c r="N2227" s="936">
        <v>0</v>
      </c>
      <c r="O2227" s="936">
        <v>0</v>
      </c>
      <c r="P2227" s="938" t="s">
        <v>367</v>
      </c>
      <c r="Q2227" s="936">
        <v>1</v>
      </c>
      <c r="R2227" s="936">
        <v>0</v>
      </c>
      <c r="S2227" s="936">
        <v>1</v>
      </c>
      <c r="T2227" s="936">
        <v>0</v>
      </c>
    </row>
    <row r="2228" spans="1:20" outlineLevel="5">
      <c r="A2228" s="936" t="s">
        <v>3448</v>
      </c>
      <c r="B2228" s="936" t="s">
        <v>3200</v>
      </c>
      <c r="C2228" s="936">
        <v>9</v>
      </c>
      <c r="D2228" s="937">
        <v>46198</v>
      </c>
      <c r="E2228" s="937">
        <v>46208</v>
      </c>
      <c r="F2228" s="937">
        <v>46254</v>
      </c>
      <c r="G2228" s="937"/>
      <c r="H2228" s="938">
        <v>13117.28</v>
      </c>
      <c r="I2228" s="937">
        <v>11805.55</v>
      </c>
      <c r="J2228" s="938">
        <v>13117.28</v>
      </c>
      <c r="K2228" s="939">
        <v>1</v>
      </c>
      <c r="L2228" s="939">
        <v>0.9</v>
      </c>
      <c r="M2228" s="936">
        <v>0</v>
      </c>
      <c r="N2228" s="936">
        <v>0</v>
      </c>
      <c r="O2228" s="936">
        <v>0</v>
      </c>
      <c r="P2228" s="938" t="s">
        <v>367</v>
      </c>
      <c r="Q2228" s="936">
        <v>1</v>
      </c>
      <c r="R2228" s="936">
        <v>0</v>
      </c>
      <c r="S2228" s="936">
        <v>1</v>
      </c>
      <c r="T2228" s="936">
        <v>0</v>
      </c>
    </row>
    <row r="2229" spans="1:20" outlineLevel="4">
      <c r="A2229" s="981" t="s">
        <v>645</v>
      </c>
      <c r="B2229" s="981"/>
      <c r="C2229" s="981">
        <v>52</v>
      </c>
      <c r="D2229" s="982">
        <v>46155</v>
      </c>
      <c r="E2229" s="982">
        <v>46219</v>
      </c>
      <c r="F2229" s="982">
        <v>46155</v>
      </c>
      <c r="G2229" s="982"/>
      <c r="H2229" s="983">
        <v>3667.68</v>
      </c>
      <c r="I2229" s="983">
        <v>3447.62</v>
      </c>
      <c r="J2229" s="983">
        <v>3667.68</v>
      </c>
      <c r="K2229" s="984">
        <v>1</v>
      </c>
      <c r="L2229" s="984">
        <v>0.94</v>
      </c>
      <c r="M2229" s="981">
        <v>0</v>
      </c>
      <c r="N2229" s="981">
        <v>0</v>
      </c>
      <c r="O2229" s="981">
        <v>0</v>
      </c>
      <c r="P2229" s="981"/>
      <c r="Q2229" s="981">
        <v>2</v>
      </c>
      <c r="R2229" s="981">
        <v>1</v>
      </c>
      <c r="S2229" s="981">
        <v>1</v>
      </c>
      <c r="T2229" s="981">
        <v>0</v>
      </c>
    </row>
    <row r="2230" spans="1:20" outlineLevel="5">
      <c r="A2230" s="936" t="s">
        <v>2174</v>
      </c>
      <c r="B2230" s="936" t="s">
        <v>3201</v>
      </c>
      <c r="C2230" s="936">
        <v>33</v>
      </c>
      <c r="D2230" s="937">
        <v>46155</v>
      </c>
      <c r="E2230" s="937">
        <v>46197</v>
      </c>
      <c r="F2230" s="937">
        <v>46155</v>
      </c>
      <c r="G2230" s="937">
        <v>46197</v>
      </c>
      <c r="H2230" s="938">
        <v>1467.07</v>
      </c>
      <c r="I2230" s="938">
        <v>1467.07</v>
      </c>
      <c r="J2230" s="938">
        <v>1467.07</v>
      </c>
      <c r="K2230" s="939">
        <v>1</v>
      </c>
      <c r="L2230" s="939">
        <v>1</v>
      </c>
      <c r="M2230" s="936">
        <v>0</v>
      </c>
      <c r="N2230" s="936">
        <v>0</v>
      </c>
      <c r="O2230" s="936">
        <v>0</v>
      </c>
      <c r="P2230" s="936" t="s">
        <v>364</v>
      </c>
      <c r="Q2230" s="936">
        <v>1</v>
      </c>
      <c r="R2230" s="936">
        <v>1</v>
      </c>
      <c r="S2230" s="936">
        <v>0</v>
      </c>
      <c r="T2230" s="936">
        <v>0</v>
      </c>
    </row>
    <row r="2231" spans="1:20" outlineLevel="5">
      <c r="A2231" s="936" t="s">
        <v>3449</v>
      </c>
      <c r="B2231" s="936" t="s">
        <v>3203</v>
      </c>
      <c r="C2231" s="936">
        <v>12</v>
      </c>
      <c r="D2231" s="937">
        <v>46207</v>
      </c>
      <c r="E2231" s="937">
        <v>46219</v>
      </c>
      <c r="F2231" s="936">
        <v>46284</v>
      </c>
      <c r="G2231" s="937"/>
      <c r="H2231" s="938">
        <v>2200.61</v>
      </c>
      <c r="I2231" s="937">
        <v>1980.55</v>
      </c>
      <c r="J2231" s="938">
        <v>2200.61</v>
      </c>
      <c r="K2231" s="940">
        <v>1</v>
      </c>
      <c r="L2231" s="939">
        <v>0.9</v>
      </c>
      <c r="M2231" s="936">
        <v>0</v>
      </c>
      <c r="N2231" s="936">
        <v>0</v>
      </c>
      <c r="O2231" s="936">
        <v>0</v>
      </c>
      <c r="P2231" s="936" t="s">
        <v>367</v>
      </c>
      <c r="Q2231" s="936">
        <v>1</v>
      </c>
      <c r="R2231" s="936">
        <v>0</v>
      </c>
      <c r="S2231" s="936">
        <v>1</v>
      </c>
      <c r="T2231" s="936">
        <v>0</v>
      </c>
    </row>
    <row r="2232" spans="1:20" outlineLevel="4">
      <c r="A2232" s="981" t="s">
        <v>741</v>
      </c>
      <c r="B2232" s="981"/>
      <c r="C2232" s="981">
        <v>46</v>
      </c>
      <c r="D2232" s="982">
        <v>46155</v>
      </c>
      <c r="E2232" s="982">
        <v>46212</v>
      </c>
      <c r="F2232" s="982">
        <v>46155</v>
      </c>
      <c r="G2232" s="982"/>
      <c r="H2232" s="983">
        <v>204.39</v>
      </c>
      <c r="I2232" s="983">
        <v>155.34</v>
      </c>
      <c r="J2232" s="983">
        <v>204.39</v>
      </c>
      <c r="K2232" s="985">
        <v>1</v>
      </c>
      <c r="L2232" s="985">
        <v>0.76</v>
      </c>
      <c r="M2232" s="983">
        <v>0</v>
      </c>
      <c r="N2232" s="981">
        <v>0</v>
      </c>
      <c r="O2232" s="981">
        <v>0</v>
      </c>
      <c r="P2232" s="983"/>
      <c r="Q2232" s="981">
        <v>2</v>
      </c>
      <c r="R2232" s="981">
        <v>1</v>
      </c>
      <c r="S2232" s="981">
        <v>1</v>
      </c>
      <c r="T2232" s="981">
        <v>0</v>
      </c>
    </row>
    <row r="2233" spans="1:20" outlineLevel="5">
      <c r="A2233" s="936" t="s">
        <v>2175</v>
      </c>
      <c r="B2233" s="936" t="s">
        <v>3204</v>
      </c>
      <c r="C2233" s="936">
        <v>33</v>
      </c>
      <c r="D2233" s="937">
        <v>46155</v>
      </c>
      <c r="E2233" s="937">
        <v>46197</v>
      </c>
      <c r="F2233" s="937">
        <v>46155</v>
      </c>
      <c r="G2233" s="937">
        <v>46197</v>
      </c>
      <c r="H2233" s="938">
        <v>81.760000000000005</v>
      </c>
      <c r="I2233" s="938">
        <v>81.760000000000005</v>
      </c>
      <c r="J2233" s="938">
        <v>81.760000000000005</v>
      </c>
      <c r="K2233" s="940">
        <v>1</v>
      </c>
      <c r="L2233" s="940">
        <v>1</v>
      </c>
      <c r="M2233" s="938">
        <v>0</v>
      </c>
      <c r="N2233" s="936">
        <v>0</v>
      </c>
      <c r="O2233" s="936">
        <v>0</v>
      </c>
      <c r="P2233" s="938" t="s">
        <v>364</v>
      </c>
      <c r="Q2233" s="936">
        <v>1</v>
      </c>
      <c r="R2233" s="936">
        <v>1</v>
      </c>
      <c r="S2233" s="936">
        <v>0</v>
      </c>
      <c r="T2233" s="936">
        <v>0</v>
      </c>
    </row>
    <row r="2234" spans="1:20" outlineLevel="5">
      <c r="A2234" s="1000" t="s">
        <v>3450</v>
      </c>
      <c r="B2234" s="1000" t="s">
        <v>3206</v>
      </c>
      <c r="C2234" s="1000">
        <v>9</v>
      </c>
      <c r="D2234" s="1001">
        <v>46203</v>
      </c>
      <c r="E2234" s="1001">
        <v>46212</v>
      </c>
      <c r="F2234" s="1001">
        <v>46292</v>
      </c>
      <c r="G2234" s="1001"/>
      <c r="H2234" s="1002">
        <v>122.63</v>
      </c>
      <c r="I2234" s="1002">
        <v>73.58</v>
      </c>
      <c r="J2234" s="1002">
        <v>122.63</v>
      </c>
      <c r="K2234" s="1004">
        <v>1</v>
      </c>
      <c r="L2234" s="1004">
        <v>0.6</v>
      </c>
      <c r="M2234" s="1002">
        <v>0</v>
      </c>
      <c r="N2234" s="1000">
        <v>0</v>
      </c>
      <c r="O2234" s="1000">
        <v>0</v>
      </c>
      <c r="P2234" s="1002" t="s">
        <v>367</v>
      </c>
      <c r="Q2234" s="1000">
        <v>1</v>
      </c>
      <c r="R2234" s="1000">
        <v>0</v>
      </c>
      <c r="S2234" s="1000">
        <v>1</v>
      </c>
      <c r="T2234" s="1000">
        <v>0</v>
      </c>
    </row>
    <row r="2235" spans="1:20" outlineLevel="1">
      <c r="A2235" s="950" t="s">
        <v>960</v>
      </c>
      <c r="B2235" s="950"/>
      <c r="C2235" s="950">
        <v>223</v>
      </c>
      <c r="D2235" s="951">
        <v>46105</v>
      </c>
      <c r="E2235" s="951">
        <v>46370</v>
      </c>
      <c r="F2235" s="951">
        <v>46105</v>
      </c>
      <c r="G2235" s="951"/>
      <c r="H2235" s="952">
        <v>4569706.01</v>
      </c>
      <c r="I2235" s="952">
        <v>3453780.89</v>
      </c>
      <c r="J2235" s="952">
        <v>6814680.5999999996</v>
      </c>
      <c r="K2235" s="953">
        <v>0.67059999999999997</v>
      </c>
      <c r="L2235" s="953">
        <v>0.50680000000000003</v>
      </c>
      <c r="M2235" s="952">
        <v>8112</v>
      </c>
      <c r="N2235" s="950">
        <v>6135</v>
      </c>
      <c r="O2235" s="950">
        <v>5846</v>
      </c>
      <c r="P2235" s="952"/>
      <c r="Q2235" s="950">
        <v>174</v>
      </c>
      <c r="R2235" s="950">
        <v>94</v>
      </c>
      <c r="S2235" s="950">
        <v>46</v>
      </c>
      <c r="T2235" s="950">
        <v>34</v>
      </c>
    </row>
    <row r="2236" spans="1:20" outlineLevel="2">
      <c r="A2236" s="959" t="s">
        <v>961</v>
      </c>
      <c r="B2236" s="959"/>
      <c r="C2236" s="959">
        <v>223</v>
      </c>
      <c r="D2236" s="960">
        <v>46105</v>
      </c>
      <c r="E2236" s="960">
        <v>46370</v>
      </c>
      <c r="F2236" s="960">
        <v>46105</v>
      </c>
      <c r="G2236" s="960"/>
      <c r="H2236" s="961">
        <v>1821855.51</v>
      </c>
      <c r="I2236" s="961">
        <v>1944937.5</v>
      </c>
      <c r="J2236" s="961">
        <v>2311795.02</v>
      </c>
      <c r="K2236" s="963">
        <v>0.78810000000000002</v>
      </c>
      <c r="L2236" s="963">
        <v>0.84130000000000005</v>
      </c>
      <c r="M2236" s="961">
        <v>5288</v>
      </c>
      <c r="N2236" s="959">
        <v>4102</v>
      </c>
      <c r="O2236" s="959">
        <v>3858</v>
      </c>
      <c r="P2236" s="961"/>
      <c r="Q2236" s="959">
        <v>113</v>
      </c>
      <c r="R2236" s="959">
        <v>53</v>
      </c>
      <c r="S2236" s="959">
        <v>40</v>
      </c>
      <c r="T2236" s="959">
        <v>20</v>
      </c>
    </row>
    <row r="2237" spans="1:20" outlineLevel="3">
      <c r="A2237" s="972" t="s">
        <v>962</v>
      </c>
      <c r="B2237" s="972"/>
      <c r="C2237" s="972">
        <v>38</v>
      </c>
      <c r="D2237" s="973">
        <v>46105</v>
      </c>
      <c r="E2237" s="973">
        <v>46148</v>
      </c>
      <c r="F2237" s="973">
        <v>46105</v>
      </c>
      <c r="G2237" s="973">
        <v>46148</v>
      </c>
      <c r="H2237" s="974">
        <v>228240</v>
      </c>
      <c r="I2237" s="974">
        <v>228240</v>
      </c>
      <c r="J2237" s="974">
        <v>228240</v>
      </c>
      <c r="K2237" s="975">
        <v>1</v>
      </c>
      <c r="L2237" s="975">
        <v>1</v>
      </c>
      <c r="M2237" s="974">
        <v>376</v>
      </c>
      <c r="N2237" s="972">
        <v>376</v>
      </c>
      <c r="O2237" s="972">
        <v>376</v>
      </c>
      <c r="P2237" s="974"/>
      <c r="Q2237" s="972">
        <v>3</v>
      </c>
      <c r="R2237" s="972">
        <v>3</v>
      </c>
      <c r="S2237" s="972">
        <v>0</v>
      </c>
      <c r="T2237" s="972">
        <v>0</v>
      </c>
    </row>
    <row r="2238" spans="1:20" outlineLevel="4">
      <c r="A2238" s="936" t="s">
        <v>2176</v>
      </c>
      <c r="B2238" s="936" t="s">
        <v>964</v>
      </c>
      <c r="C2238" s="936">
        <v>22</v>
      </c>
      <c r="D2238" s="937">
        <v>46105</v>
      </c>
      <c r="E2238" s="937">
        <v>46130</v>
      </c>
      <c r="F2238" s="937">
        <v>46105</v>
      </c>
      <c r="G2238" s="937">
        <v>46130</v>
      </c>
      <c r="H2238" s="938">
        <v>64800</v>
      </c>
      <c r="I2238" s="938">
        <v>64800</v>
      </c>
      <c r="J2238" s="938">
        <v>64800</v>
      </c>
      <c r="K2238" s="940">
        <v>1</v>
      </c>
      <c r="L2238" s="940">
        <v>1</v>
      </c>
      <c r="M2238" s="938">
        <v>172</v>
      </c>
      <c r="N2238" s="936">
        <v>172</v>
      </c>
      <c r="O2238" s="936">
        <v>172</v>
      </c>
      <c r="P2238" s="938" t="s">
        <v>364</v>
      </c>
      <c r="Q2238" s="936">
        <v>1</v>
      </c>
      <c r="R2238" s="936">
        <v>1</v>
      </c>
      <c r="S2238" s="936">
        <v>0</v>
      </c>
      <c r="T2238" s="936">
        <v>0</v>
      </c>
    </row>
    <row r="2239" spans="1:20" outlineLevel="4">
      <c r="A2239" s="996" t="s">
        <v>2177</v>
      </c>
      <c r="B2239" s="996" t="s">
        <v>965</v>
      </c>
      <c r="C2239" s="996">
        <v>18</v>
      </c>
      <c r="D2239" s="997">
        <v>46119</v>
      </c>
      <c r="E2239" s="997">
        <v>46139</v>
      </c>
      <c r="F2239" s="997">
        <v>46119</v>
      </c>
      <c r="G2239" s="997">
        <v>46139</v>
      </c>
      <c r="H2239" s="998">
        <v>25740</v>
      </c>
      <c r="I2239" s="998">
        <v>25740</v>
      </c>
      <c r="J2239" s="998">
        <v>25740</v>
      </c>
      <c r="K2239" s="1005">
        <v>1</v>
      </c>
      <c r="L2239" s="1005">
        <v>1</v>
      </c>
      <c r="M2239" s="998">
        <v>100</v>
      </c>
      <c r="N2239" s="996">
        <v>100</v>
      </c>
      <c r="O2239" s="996">
        <v>100</v>
      </c>
      <c r="P2239" s="998" t="s">
        <v>364</v>
      </c>
      <c r="Q2239" s="996">
        <v>1</v>
      </c>
      <c r="R2239" s="996">
        <v>1</v>
      </c>
      <c r="S2239" s="996">
        <v>0</v>
      </c>
      <c r="T2239" s="996">
        <v>0</v>
      </c>
    </row>
    <row r="2240" spans="1:20" outlineLevel="4">
      <c r="A2240" s="936" t="s">
        <v>2178</v>
      </c>
      <c r="B2240" s="936" t="s">
        <v>967</v>
      </c>
      <c r="C2240" s="936">
        <v>17</v>
      </c>
      <c r="D2240" s="937">
        <v>46130</v>
      </c>
      <c r="E2240" s="937">
        <v>46148</v>
      </c>
      <c r="F2240" s="937">
        <v>46130</v>
      </c>
      <c r="G2240" s="937">
        <v>46148</v>
      </c>
      <c r="H2240" s="938">
        <v>137700</v>
      </c>
      <c r="I2240" s="938">
        <v>137700</v>
      </c>
      <c r="J2240" s="938">
        <v>137700</v>
      </c>
      <c r="K2240" s="939">
        <v>1</v>
      </c>
      <c r="L2240" s="939">
        <v>1</v>
      </c>
      <c r="M2240" s="938">
        <v>104</v>
      </c>
      <c r="N2240" s="936">
        <v>104</v>
      </c>
      <c r="O2240" s="936">
        <v>104</v>
      </c>
      <c r="P2240" s="938" t="s">
        <v>364</v>
      </c>
      <c r="Q2240" s="936">
        <v>1</v>
      </c>
      <c r="R2240" s="936">
        <v>1</v>
      </c>
      <c r="S2240" s="936">
        <v>0</v>
      </c>
      <c r="T2240" s="936">
        <v>0</v>
      </c>
    </row>
    <row r="2241" spans="1:20" outlineLevel="3">
      <c r="A2241" s="967" t="s">
        <v>968</v>
      </c>
      <c r="B2241" s="967"/>
      <c r="C2241" s="967">
        <v>191</v>
      </c>
      <c r="D2241" s="968">
        <v>46135</v>
      </c>
      <c r="E2241" s="968">
        <v>46363</v>
      </c>
      <c r="F2241" s="968">
        <v>46135</v>
      </c>
      <c r="G2241" s="968"/>
      <c r="H2241" s="969">
        <v>498041.34</v>
      </c>
      <c r="I2241" s="969">
        <v>531610.46</v>
      </c>
      <c r="J2241" s="969">
        <v>623491.19999999995</v>
      </c>
      <c r="K2241" s="971">
        <v>0.79879999999999995</v>
      </c>
      <c r="L2241" s="971">
        <v>0.85260000000000002</v>
      </c>
      <c r="M2241" s="967">
        <v>1896</v>
      </c>
      <c r="N2241" s="967">
        <v>1562</v>
      </c>
      <c r="O2241" s="967">
        <v>1586</v>
      </c>
      <c r="P2241" s="969"/>
      <c r="Q2241" s="967">
        <v>35</v>
      </c>
      <c r="R2241" s="967">
        <v>20</v>
      </c>
      <c r="S2241" s="967">
        <v>11</v>
      </c>
      <c r="T2241" s="967">
        <v>4</v>
      </c>
    </row>
    <row r="2242" spans="1:20" outlineLevel="4">
      <c r="A2242" s="981" t="s">
        <v>969</v>
      </c>
      <c r="B2242" s="981"/>
      <c r="C2242" s="981">
        <v>174</v>
      </c>
      <c r="D2242" s="982">
        <v>46135</v>
      </c>
      <c r="E2242" s="982">
        <v>46343</v>
      </c>
      <c r="F2242" s="982">
        <v>46135</v>
      </c>
      <c r="G2242" s="982"/>
      <c r="H2242" s="983">
        <v>279162.59999999998</v>
      </c>
      <c r="I2242" s="983">
        <v>296090.33</v>
      </c>
      <c r="J2242" s="983">
        <v>333290.15999999997</v>
      </c>
      <c r="K2242" s="984">
        <v>0.83760000000000001</v>
      </c>
      <c r="L2242" s="984">
        <v>0.88839999999999997</v>
      </c>
      <c r="M2242" s="981">
        <v>864</v>
      </c>
      <c r="N2242" s="981">
        <v>703</v>
      </c>
      <c r="O2242" s="981">
        <v>753</v>
      </c>
      <c r="P2242" s="983"/>
      <c r="Q2242" s="981">
        <v>13</v>
      </c>
      <c r="R2242" s="981">
        <v>8</v>
      </c>
      <c r="S2242" s="981">
        <v>4</v>
      </c>
      <c r="T2242" s="981">
        <v>1</v>
      </c>
    </row>
    <row r="2243" spans="1:20" outlineLevel="5">
      <c r="A2243" s="936" t="s">
        <v>2179</v>
      </c>
      <c r="B2243" s="936" t="s">
        <v>971</v>
      </c>
      <c r="C2243" s="936">
        <v>12</v>
      </c>
      <c r="D2243" s="937">
        <v>46135</v>
      </c>
      <c r="E2243" s="937">
        <v>46148</v>
      </c>
      <c r="F2243" s="937">
        <v>46135</v>
      </c>
      <c r="G2243" s="937">
        <v>46148</v>
      </c>
      <c r="H2243" s="938">
        <v>23667</v>
      </c>
      <c r="I2243" s="938">
        <v>23667</v>
      </c>
      <c r="J2243" s="938">
        <v>23667</v>
      </c>
      <c r="K2243" s="939">
        <v>1</v>
      </c>
      <c r="L2243" s="939">
        <v>1</v>
      </c>
      <c r="M2243" s="938">
        <v>96</v>
      </c>
      <c r="N2243" s="936">
        <v>96</v>
      </c>
      <c r="O2243" s="936">
        <v>96</v>
      </c>
      <c r="P2243" s="938" t="s">
        <v>364</v>
      </c>
      <c r="Q2243" s="936">
        <v>1</v>
      </c>
      <c r="R2243" s="936">
        <v>1</v>
      </c>
      <c r="S2243" s="936">
        <v>0</v>
      </c>
      <c r="T2243" s="936">
        <v>0</v>
      </c>
    </row>
    <row r="2244" spans="1:20" outlineLevel="5">
      <c r="A2244" s="936" t="s">
        <v>2183</v>
      </c>
      <c r="B2244" s="936" t="s">
        <v>979</v>
      </c>
      <c r="C2244" s="936">
        <v>8</v>
      </c>
      <c r="D2244" s="937">
        <v>46140</v>
      </c>
      <c r="E2244" s="937">
        <v>46148</v>
      </c>
      <c r="F2244" s="937">
        <v>46140</v>
      </c>
      <c r="G2244" s="937">
        <v>46148</v>
      </c>
      <c r="H2244" s="938">
        <v>23667</v>
      </c>
      <c r="I2244" s="938">
        <v>23667</v>
      </c>
      <c r="J2244" s="938">
        <v>23667</v>
      </c>
      <c r="K2244" s="939">
        <v>1</v>
      </c>
      <c r="L2244" s="939">
        <v>1</v>
      </c>
      <c r="M2244" s="938">
        <v>96</v>
      </c>
      <c r="N2244" s="936">
        <v>96</v>
      </c>
      <c r="O2244" s="936">
        <v>96</v>
      </c>
      <c r="P2244" s="938" t="s">
        <v>364</v>
      </c>
      <c r="Q2244" s="936">
        <v>1</v>
      </c>
      <c r="R2244" s="936">
        <v>1</v>
      </c>
      <c r="S2244" s="936">
        <v>0</v>
      </c>
      <c r="T2244" s="936">
        <v>0</v>
      </c>
    </row>
    <row r="2245" spans="1:20" outlineLevel="5">
      <c r="A2245" s="936" t="s">
        <v>2184</v>
      </c>
      <c r="B2245" s="936" t="s">
        <v>981</v>
      </c>
      <c r="C2245" s="936">
        <v>33</v>
      </c>
      <c r="D2245" s="937">
        <v>46148</v>
      </c>
      <c r="E2245" s="937">
        <v>46190</v>
      </c>
      <c r="F2245" s="937">
        <v>46148</v>
      </c>
      <c r="G2245" s="937">
        <v>46190</v>
      </c>
      <c r="H2245" s="938">
        <v>23667</v>
      </c>
      <c r="I2245" s="938">
        <v>23667</v>
      </c>
      <c r="J2245" s="938">
        <v>23667</v>
      </c>
      <c r="K2245" s="939">
        <v>1</v>
      </c>
      <c r="L2245" s="939">
        <v>1</v>
      </c>
      <c r="M2245" s="938">
        <v>96</v>
      </c>
      <c r="N2245" s="936">
        <v>96</v>
      </c>
      <c r="O2245" s="936">
        <v>96</v>
      </c>
      <c r="P2245" s="938" t="s">
        <v>364</v>
      </c>
      <c r="Q2245" s="936">
        <v>1</v>
      </c>
      <c r="R2245" s="936">
        <v>1</v>
      </c>
      <c r="S2245" s="936">
        <v>0</v>
      </c>
      <c r="T2245" s="936">
        <v>0</v>
      </c>
    </row>
    <row r="2246" spans="1:20" outlineLevel="5">
      <c r="A2246" s="936" t="s">
        <v>2188</v>
      </c>
      <c r="B2246" s="936" t="s">
        <v>3346</v>
      </c>
      <c r="C2246" s="936">
        <v>33</v>
      </c>
      <c r="D2246" s="937">
        <v>46155</v>
      </c>
      <c r="E2246" s="937">
        <v>46197</v>
      </c>
      <c r="F2246" s="937">
        <v>46155</v>
      </c>
      <c r="G2246" s="937">
        <v>46197</v>
      </c>
      <c r="H2246" s="938">
        <v>9466.7999999999993</v>
      </c>
      <c r="I2246" s="938">
        <v>9466.7999999999993</v>
      </c>
      <c r="J2246" s="938">
        <v>9466.7999999999993</v>
      </c>
      <c r="K2246" s="939">
        <v>1</v>
      </c>
      <c r="L2246" s="939">
        <v>1</v>
      </c>
      <c r="M2246" s="938">
        <v>34</v>
      </c>
      <c r="N2246" s="936">
        <v>34</v>
      </c>
      <c r="O2246" s="936">
        <v>34</v>
      </c>
      <c r="P2246" s="938" t="s">
        <v>364</v>
      </c>
      <c r="Q2246" s="936">
        <v>1</v>
      </c>
      <c r="R2246" s="936">
        <v>1</v>
      </c>
      <c r="S2246" s="936">
        <v>0</v>
      </c>
      <c r="T2246" s="936">
        <v>0</v>
      </c>
    </row>
    <row r="2247" spans="1:20" outlineLevel="5">
      <c r="A2247" s="936" t="s">
        <v>2189</v>
      </c>
      <c r="B2247" s="936" t="s">
        <v>991</v>
      </c>
      <c r="C2247" s="936">
        <v>15</v>
      </c>
      <c r="D2247" s="937">
        <v>46198</v>
      </c>
      <c r="E2247" s="937">
        <v>46215</v>
      </c>
      <c r="F2247" s="937">
        <v>46210</v>
      </c>
      <c r="G2247" s="937">
        <v>46215</v>
      </c>
      <c r="H2247" s="938">
        <v>23667</v>
      </c>
      <c r="I2247" s="938">
        <v>23667</v>
      </c>
      <c r="J2247" s="938">
        <v>23667</v>
      </c>
      <c r="K2247" s="939">
        <v>1</v>
      </c>
      <c r="L2247" s="939">
        <v>1</v>
      </c>
      <c r="M2247" s="938">
        <v>76</v>
      </c>
      <c r="N2247" s="936">
        <v>76</v>
      </c>
      <c r="O2247" s="936">
        <v>76</v>
      </c>
      <c r="P2247" s="938" t="s">
        <v>364</v>
      </c>
      <c r="Q2247" s="936">
        <v>1</v>
      </c>
      <c r="R2247" s="936">
        <v>1</v>
      </c>
      <c r="S2247" s="936">
        <v>0</v>
      </c>
      <c r="T2247" s="936">
        <v>0</v>
      </c>
    </row>
    <row r="2248" spans="1:20" outlineLevel="5">
      <c r="A2248" s="936" t="s">
        <v>3451</v>
      </c>
      <c r="B2248" s="936" t="s">
        <v>3348</v>
      </c>
      <c r="C2248" s="936">
        <v>15</v>
      </c>
      <c r="D2248" s="937">
        <v>46216</v>
      </c>
      <c r="E2248" s="937">
        <v>46232</v>
      </c>
      <c r="F2248" s="937">
        <v>46212</v>
      </c>
      <c r="G2248" s="937">
        <v>46215</v>
      </c>
      <c r="H2248" s="938">
        <v>14200.2</v>
      </c>
      <c r="I2248" s="938">
        <v>14200.2</v>
      </c>
      <c r="J2248" s="938">
        <v>14200.2</v>
      </c>
      <c r="K2248" s="939">
        <v>1</v>
      </c>
      <c r="L2248" s="939">
        <v>1</v>
      </c>
      <c r="M2248" s="938">
        <v>50</v>
      </c>
      <c r="N2248" s="936">
        <v>50</v>
      </c>
      <c r="O2248" s="936">
        <v>50</v>
      </c>
      <c r="P2248" s="938" t="s">
        <v>364</v>
      </c>
      <c r="Q2248" s="936">
        <v>1</v>
      </c>
      <c r="R2248" s="936">
        <v>1</v>
      </c>
      <c r="S2248" s="936">
        <v>0</v>
      </c>
      <c r="T2248" s="936">
        <v>0</v>
      </c>
    </row>
    <row r="2249" spans="1:20" outlineLevel="5">
      <c r="A2249" s="936" t="s">
        <v>2186</v>
      </c>
      <c r="B2249" s="936" t="s">
        <v>985</v>
      </c>
      <c r="C2249" s="936">
        <v>17</v>
      </c>
      <c r="D2249" s="937">
        <v>46233</v>
      </c>
      <c r="E2249" s="937">
        <v>46252</v>
      </c>
      <c r="F2249" s="937">
        <v>46226</v>
      </c>
      <c r="G2249" s="937">
        <v>46248</v>
      </c>
      <c r="H2249" s="938">
        <v>35500.5</v>
      </c>
      <c r="I2249" s="938">
        <v>35500.5</v>
      </c>
      <c r="J2249" s="938">
        <v>35500.5</v>
      </c>
      <c r="K2249" s="939">
        <v>1</v>
      </c>
      <c r="L2249" s="939">
        <v>1</v>
      </c>
      <c r="M2249" s="938">
        <v>100</v>
      </c>
      <c r="N2249" s="936">
        <v>100</v>
      </c>
      <c r="O2249" s="936">
        <v>100</v>
      </c>
      <c r="P2249" s="938" t="s">
        <v>364</v>
      </c>
      <c r="Q2249" s="936">
        <v>1</v>
      </c>
      <c r="R2249" s="936">
        <v>1</v>
      </c>
      <c r="S2249" s="936">
        <v>0</v>
      </c>
      <c r="T2249" s="936">
        <v>0</v>
      </c>
    </row>
    <row r="2250" spans="1:20" outlineLevel="5">
      <c r="A2250" s="936" t="s">
        <v>2182</v>
      </c>
      <c r="B2250" s="936" t="s">
        <v>977</v>
      </c>
      <c r="C2250" s="936">
        <v>13</v>
      </c>
      <c r="D2250" s="937">
        <v>46253</v>
      </c>
      <c r="E2250" s="937">
        <v>46267</v>
      </c>
      <c r="F2250" s="937">
        <v>46254</v>
      </c>
      <c r="G2250" s="937"/>
      <c r="H2250" s="938">
        <v>24360</v>
      </c>
      <c r="I2250" s="938">
        <v>20706</v>
      </c>
      <c r="J2250" s="938">
        <v>24360</v>
      </c>
      <c r="K2250" s="939">
        <v>1</v>
      </c>
      <c r="L2250" s="939">
        <v>0.85</v>
      </c>
      <c r="M2250" s="938">
        <v>32</v>
      </c>
      <c r="N2250" s="936">
        <v>32</v>
      </c>
      <c r="O2250" s="936">
        <v>27</v>
      </c>
      <c r="P2250" s="938" t="s">
        <v>364</v>
      </c>
      <c r="Q2250" s="936">
        <v>1</v>
      </c>
      <c r="R2250" s="936">
        <v>0</v>
      </c>
      <c r="S2250" s="936">
        <v>1</v>
      </c>
      <c r="T2250" s="936">
        <v>0</v>
      </c>
    </row>
    <row r="2251" spans="1:20" outlineLevel="5">
      <c r="A2251" s="936" t="s">
        <v>2190</v>
      </c>
      <c r="B2251" s="936" t="s">
        <v>993</v>
      </c>
      <c r="C2251" s="936">
        <v>12</v>
      </c>
      <c r="D2251" s="937">
        <v>46268</v>
      </c>
      <c r="E2251" s="937">
        <v>46281</v>
      </c>
      <c r="F2251" s="937">
        <v>46248</v>
      </c>
      <c r="G2251" s="937"/>
      <c r="H2251" s="938">
        <v>23667</v>
      </c>
      <c r="I2251" s="938">
        <v>21300.3</v>
      </c>
      <c r="J2251" s="938">
        <v>23667</v>
      </c>
      <c r="K2251" s="940">
        <v>1</v>
      </c>
      <c r="L2251" s="939">
        <v>0.9</v>
      </c>
      <c r="M2251" s="938">
        <v>48</v>
      </c>
      <c r="N2251" s="936">
        <v>48</v>
      </c>
      <c r="O2251" s="936">
        <v>43</v>
      </c>
      <c r="P2251" s="938" t="s">
        <v>364</v>
      </c>
      <c r="Q2251" s="936">
        <v>1</v>
      </c>
      <c r="R2251" s="936">
        <v>0</v>
      </c>
      <c r="S2251" s="936">
        <v>1</v>
      </c>
      <c r="T2251" s="936">
        <v>0</v>
      </c>
    </row>
    <row r="2252" spans="1:20" outlineLevel="5">
      <c r="A2252" s="936" t="s">
        <v>2185</v>
      </c>
      <c r="B2252" s="936" t="s">
        <v>983</v>
      </c>
      <c r="C2252" s="936">
        <v>15</v>
      </c>
      <c r="D2252" s="937">
        <v>46282</v>
      </c>
      <c r="E2252" s="937">
        <v>46300</v>
      </c>
      <c r="F2252" s="937">
        <v>46248</v>
      </c>
      <c r="G2252" s="937">
        <v>46248</v>
      </c>
      <c r="H2252" s="937">
        <v>70200</v>
      </c>
      <c r="I2252" s="938">
        <v>70200</v>
      </c>
      <c r="J2252" s="938">
        <v>70200</v>
      </c>
      <c r="K2252" s="939">
        <v>1</v>
      </c>
      <c r="L2252" s="939">
        <v>1</v>
      </c>
      <c r="M2252" s="938">
        <v>64</v>
      </c>
      <c r="N2252" s="936">
        <v>64</v>
      </c>
      <c r="O2252" s="936">
        <v>64</v>
      </c>
      <c r="P2252" s="938" t="s">
        <v>364</v>
      </c>
      <c r="Q2252" s="936">
        <v>1</v>
      </c>
      <c r="R2252" s="936">
        <v>1</v>
      </c>
      <c r="S2252" s="936">
        <v>0</v>
      </c>
      <c r="T2252" s="936">
        <v>0</v>
      </c>
    </row>
    <row r="2253" spans="1:20" outlineLevel="5">
      <c r="A2253" s="996" t="s">
        <v>2187</v>
      </c>
      <c r="B2253" s="996" t="s">
        <v>987</v>
      </c>
      <c r="C2253" s="996">
        <v>15</v>
      </c>
      <c r="D2253" s="997">
        <v>46301</v>
      </c>
      <c r="E2253" s="997">
        <v>46317</v>
      </c>
      <c r="F2253" s="997">
        <v>46254</v>
      </c>
      <c r="G2253" s="997"/>
      <c r="H2253" s="998">
        <v>7100.1</v>
      </c>
      <c r="I2253" s="998">
        <v>28400.400000000001</v>
      </c>
      <c r="J2253" s="998">
        <v>35500.5</v>
      </c>
      <c r="K2253" s="1005">
        <v>0.2</v>
      </c>
      <c r="L2253" s="1005">
        <v>0.8</v>
      </c>
      <c r="M2253" s="998">
        <v>56</v>
      </c>
      <c r="N2253" s="996">
        <v>11</v>
      </c>
      <c r="O2253" s="996">
        <v>45</v>
      </c>
      <c r="P2253" s="998" t="s">
        <v>364</v>
      </c>
      <c r="Q2253" s="996">
        <v>1</v>
      </c>
      <c r="R2253" s="996">
        <v>0</v>
      </c>
      <c r="S2253" s="996">
        <v>1</v>
      </c>
      <c r="T2253" s="996">
        <v>0</v>
      </c>
    </row>
    <row r="2254" spans="1:20" outlineLevel="5">
      <c r="A2254" s="936" t="s">
        <v>2181</v>
      </c>
      <c r="B2254" s="936" t="s">
        <v>975</v>
      </c>
      <c r="C2254" s="936">
        <v>12</v>
      </c>
      <c r="D2254" s="937">
        <v>46319</v>
      </c>
      <c r="E2254" s="937">
        <v>46331</v>
      </c>
      <c r="F2254" s="937">
        <v>46261</v>
      </c>
      <c r="G2254" s="937"/>
      <c r="H2254" s="938">
        <v>0</v>
      </c>
      <c r="I2254" s="938">
        <v>1648.13</v>
      </c>
      <c r="J2254" s="938">
        <v>2060.16</v>
      </c>
      <c r="K2254" s="939">
        <v>0</v>
      </c>
      <c r="L2254" s="939">
        <v>0.8</v>
      </c>
      <c r="M2254" s="938">
        <v>32</v>
      </c>
      <c r="N2254" s="936">
        <v>0</v>
      </c>
      <c r="O2254" s="936">
        <v>26</v>
      </c>
      <c r="P2254" s="938" t="s">
        <v>364</v>
      </c>
      <c r="Q2254" s="936">
        <v>1</v>
      </c>
      <c r="R2254" s="936">
        <v>0</v>
      </c>
      <c r="S2254" s="936">
        <v>1</v>
      </c>
      <c r="T2254" s="936">
        <v>0</v>
      </c>
    </row>
    <row r="2255" spans="1:20" outlineLevel="5">
      <c r="A2255" s="936" t="s">
        <v>2180</v>
      </c>
      <c r="B2255" s="936" t="s">
        <v>973</v>
      </c>
      <c r="C2255" s="936">
        <v>10</v>
      </c>
      <c r="D2255" s="937">
        <v>46333</v>
      </c>
      <c r="E2255" s="937">
        <v>46343</v>
      </c>
      <c r="F2255" s="936"/>
      <c r="G2255" s="937"/>
      <c r="H2255" s="937">
        <v>0</v>
      </c>
      <c r="I2255" s="937">
        <v>0</v>
      </c>
      <c r="J2255" s="938">
        <v>23667</v>
      </c>
      <c r="K2255" s="939">
        <v>0</v>
      </c>
      <c r="L2255" s="939">
        <v>0</v>
      </c>
      <c r="M2255" s="936">
        <v>84</v>
      </c>
      <c r="N2255" s="936">
        <v>0</v>
      </c>
      <c r="O2255" s="936">
        <v>0</v>
      </c>
      <c r="P2255" s="938" t="s">
        <v>364</v>
      </c>
      <c r="Q2255" s="936">
        <v>1</v>
      </c>
      <c r="R2255" s="936">
        <v>0</v>
      </c>
      <c r="S2255" s="936">
        <v>0</v>
      </c>
      <c r="T2255" s="936">
        <v>1</v>
      </c>
    </row>
    <row r="2256" spans="1:20" outlineLevel="4">
      <c r="A2256" s="981" t="s">
        <v>994</v>
      </c>
      <c r="B2256" s="981"/>
      <c r="C2256" s="981">
        <v>163</v>
      </c>
      <c r="D2256" s="982">
        <v>46148</v>
      </c>
      <c r="E2256" s="982">
        <v>46343</v>
      </c>
      <c r="F2256" s="982">
        <v>46148</v>
      </c>
      <c r="G2256" s="982"/>
      <c r="H2256" s="983">
        <v>157714.68</v>
      </c>
      <c r="I2256" s="983">
        <v>154829.41</v>
      </c>
      <c r="J2256" s="983">
        <v>173211.12</v>
      </c>
      <c r="K2256" s="984">
        <v>0.91049999999999998</v>
      </c>
      <c r="L2256" s="984">
        <v>0.89390000000000003</v>
      </c>
      <c r="M2256" s="983">
        <v>608</v>
      </c>
      <c r="N2256" s="981">
        <v>533</v>
      </c>
      <c r="O2256" s="981">
        <v>548</v>
      </c>
      <c r="P2256" s="983"/>
      <c r="Q2256" s="981">
        <v>11</v>
      </c>
      <c r="R2256" s="981">
        <v>7</v>
      </c>
      <c r="S2256" s="981">
        <v>3</v>
      </c>
      <c r="T2256" s="981">
        <v>1</v>
      </c>
    </row>
    <row r="2257" spans="1:20" outlineLevel="5">
      <c r="A2257" s="936" t="s">
        <v>2191</v>
      </c>
      <c r="B2257" s="936" t="s">
        <v>971</v>
      </c>
      <c r="C2257" s="936">
        <v>1</v>
      </c>
      <c r="D2257" s="937">
        <v>46148</v>
      </c>
      <c r="E2257" s="937">
        <v>46148</v>
      </c>
      <c r="F2257" s="937">
        <v>46148</v>
      </c>
      <c r="G2257" s="937">
        <v>46148</v>
      </c>
      <c r="H2257" s="938">
        <v>15472.08</v>
      </c>
      <c r="I2257" s="938">
        <v>15472.08</v>
      </c>
      <c r="J2257" s="938">
        <v>15472.08</v>
      </c>
      <c r="K2257" s="939">
        <v>1</v>
      </c>
      <c r="L2257" s="939">
        <v>1</v>
      </c>
      <c r="M2257" s="938">
        <v>96</v>
      </c>
      <c r="N2257" s="936">
        <v>96</v>
      </c>
      <c r="O2257" s="936">
        <v>96</v>
      </c>
      <c r="P2257" s="938" t="s">
        <v>364</v>
      </c>
      <c r="Q2257" s="936">
        <v>1</v>
      </c>
      <c r="R2257" s="936">
        <v>1</v>
      </c>
      <c r="S2257" s="936">
        <v>0</v>
      </c>
      <c r="T2257" s="936">
        <v>0</v>
      </c>
    </row>
    <row r="2258" spans="1:20" outlineLevel="5">
      <c r="A2258" s="936" t="s">
        <v>2193</v>
      </c>
      <c r="B2258" s="936" t="s">
        <v>979</v>
      </c>
      <c r="C2258" s="936">
        <v>1</v>
      </c>
      <c r="D2258" s="937">
        <v>46148</v>
      </c>
      <c r="E2258" s="937">
        <v>46148</v>
      </c>
      <c r="F2258" s="937">
        <v>46148</v>
      </c>
      <c r="G2258" s="937">
        <v>46148</v>
      </c>
      <c r="H2258" s="938">
        <v>15472.08</v>
      </c>
      <c r="I2258" s="938">
        <v>15472.08</v>
      </c>
      <c r="J2258" s="938">
        <v>15472.08</v>
      </c>
      <c r="K2258" s="939">
        <v>1</v>
      </c>
      <c r="L2258" s="939">
        <v>1</v>
      </c>
      <c r="M2258" s="938">
        <v>96</v>
      </c>
      <c r="N2258" s="936">
        <v>96</v>
      </c>
      <c r="O2258" s="936">
        <v>96</v>
      </c>
      <c r="P2258" s="938" t="s">
        <v>364</v>
      </c>
      <c r="Q2258" s="936">
        <v>1</v>
      </c>
      <c r="R2258" s="936">
        <v>1</v>
      </c>
      <c r="S2258" s="936">
        <v>0</v>
      </c>
      <c r="T2258" s="936">
        <v>0</v>
      </c>
    </row>
    <row r="2259" spans="1:20" outlineLevel="5">
      <c r="A2259" s="936" t="s">
        <v>2194</v>
      </c>
      <c r="B2259" s="936" t="s">
        <v>981</v>
      </c>
      <c r="C2259" s="936">
        <v>33</v>
      </c>
      <c r="D2259" s="937">
        <v>46148</v>
      </c>
      <c r="E2259" s="937">
        <v>46190</v>
      </c>
      <c r="F2259" s="937">
        <v>46148</v>
      </c>
      <c r="G2259" s="937">
        <v>46190</v>
      </c>
      <c r="H2259" s="938">
        <v>15472.08</v>
      </c>
      <c r="I2259" s="938">
        <v>15472.08</v>
      </c>
      <c r="J2259" s="938">
        <v>15472.08</v>
      </c>
      <c r="K2259" s="939">
        <v>1</v>
      </c>
      <c r="L2259" s="939">
        <v>1</v>
      </c>
      <c r="M2259" s="938">
        <v>96</v>
      </c>
      <c r="N2259" s="936">
        <v>96</v>
      </c>
      <c r="O2259" s="936">
        <v>96</v>
      </c>
      <c r="P2259" s="938" t="s">
        <v>364</v>
      </c>
      <c r="Q2259" s="936">
        <v>1</v>
      </c>
      <c r="R2259" s="936">
        <v>1</v>
      </c>
      <c r="S2259" s="936">
        <v>0</v>
      </c>
      <c r="T2259" s="936">
        <v>0</v>
      </c>
    </row>
    <row r="2260" spans="1:20" outlineLevel="5">
      <c r="A2260" s="936" t="s">
        <v>2198</v>
      </c>
      <c r="B2260" s="936" t="s">
        <v>3210</v>
      </c>
      <c r="C2260" s="936">
        <v>7</v>
      </c>
      <c r="D2260" s="937">
        <v>46190</v>
      </c>
      <c r="E2260" s="937">
        <v>46197</v>
      </c>
      <c r="F2260" s="937">
        <v>46190</v>
      </c>
      <c r="G2260" s="937">
        <v>46197</v>
      </c>
      <c r="H2260" s="938">
        <v>7736.04</v>
      </c>
      <c r="I2260" s="938">
        <v>7736.04</v>
      </c>
      <c r="J2260" s="938">
        <v>7736.04</v>
      </c>
      <c r="K2260" s="939">
        <v>1</v>
      </c>
      <c r="L2260" s="939">
        <v>1</v>
      </c>
      <c r="M2260" s="938">
        <v>12</v>
      </c>
      <c r="N2260" s="936">
        <v>12</v>
      </c>
      <c r="O2260" s="936">
        <v>12</v>
      </c>
      <c r="P2260" s="938" t="s">
        <v>364</v>
      </c>
      <c r="Q2260" s="936">
        <v>1</v>
      </c>
      <c r="R2260" s="936">
        <v>1</v>
      </c>
      <c r="S2260" s="936">
        <v>0</v>
      </c>
      <c r="T2260" s="936">
        <v>0</v>
      </c>
    </row>
    <row r="2261" spans="1:20" outlineLevel="5">
      <c r="A2261" s="936" t="s">
        <v>2196</v>
      </c>
      <c r="B2261" s="936" t="s">
        <v>1001</v>
      </c>
      <c r="C2261" s="936">
        <v>25</v>
      </c>
      <c r="D2261" s="937">
        <v>46198</v>
      </c>
      <c r="E2261" s="937">
        <v>46226</v>
      </c>
      <c r="F2261" s="937">
        <v>46240</v>
      </c>
      <c r="G2261" s="937">
        <v>46248</v>
      </c>
      <c r="H2261" s="938">
        <v>15472.08</v>
      </c>
      <c r="I2261" s="938">
        <v>15472.08</v>
      </c>
      <c r="J2261" s="938">
        <v>15472.08</v>
      </c>
      <c r="K2261" s="939">
        <v>1</v>
      </c>
      <c r="L2261" s="939">
        <v>1</v>
      </c>
      <c r="M2261" s="938">
        <v>100</v>
      </c>
      <c r="N2261" s="936">
        <v>100</v>
      </c>
      <c r="O2261" s="936">
        <v>100</v>
      </c>
      <c r="P2261" s="938" t="s">
        <v>364</v>
      </c>
      <c r="Q2261" s="936">
        <v>1</v>
      </c>
      <c r="R2261" s="936">
        <v>1</v>
      </c>
      <c r="S2261" s="936">
        <v>0</v>
      </c>
      <c r="T2261" s="936">
        <v>0</v>
      </c>
    </row>
    <row r="2262" spans="1:20" outlineLevel="5">
      <c r="A2262" s="936" t="s">
        <v>3452</v>
      </c>
      <c r="B2262" s="936" t="s">
        <v>3212</v>
      </c>
      <c r="C2262" s="936">
        <v>15</v>
      </c>
      <c r="D2262" s="937">
        <v>46228</v>
      </c>
      <c r="E2262" s="937">
        <v>46244</v>
      </c>
      <c r="F2262" s="937">
        <v>46212</v>
      </c>
      <c r="G2262" s="937">
        <v>46215</v>
      </c>
      <c r="H2262" s="938">
        <v>7736.04</v>
      </c>
      <c r="I2262" s="938">
        <v>7736.04</v>
      </c>
      <c r="J2262" s="938">
        <v>7736.04</v>
      </c>
      <c r="K2262" s="939">
        <v>1</v>
      </c>
      <c r="L2262" s="939">
        <v>1</v>
      </c>
      <c r="M2262" s="938">
        <v>12</v>
      </c>
      <c r="N2262" s="936">
        <v>12</v>
      </c>
      <c r="O2262" s="936">
        <v>12</v>
      </c>
      <c r="P2262" s="938" t="s">
        <v>364</v>
      </c>
      <c r="Q2262" s="936">
        <v>1</v>
      </c>
      <c r="R2262" s="936">
        <v>1</v>
      </c>
      <c r="S2262" s="936">
        <v>0</v>
      </c>
      <c r="T2262" s="936">
        <v>0</v>
      </c>
    </row>
    <row r="2263" spans="1:20" outlineLevel="5">
      <c r="A2263" s="936" t="s">
        <v>2195</v>
      </c>
      <c r="B2263" s="936" t="s">
        <v>983</v>
      </c>
      <c r="C2263" s="936">
        <v>17</v>
      </c>
      <c r="D2263" s="937">
        <v>46245</v>
      </c>
      <c r="E2263" s="937">
        <v>46264</v>
      </c>
      <c r="F2263" s="937">
        <v>46215</v>
      </c>
      <c r="G2263" s="937">
        <v>46248</v>
      </c>
      <c r="H2263" s="938">
        <v>52650</v>
      </c>
      <c r="I2263" s="938">
        <v>52650</v>
      </c>
      <c r="J2263" s="938">
        <v>52650</v>
      </c>
      <c r="K2263" s="939">
        <v>1</v>
      </c>
      <c r="L2263" s="939">
        <v>1</v>
      </c>
      <c r="M2263" s="938">
        <v>40</v>
      </c>
      <c r="N2263" s="936">
        <v>40</v>
      </c>
      <c r="O2263" s="936">
        <v>40</v>
      </c>
      <c r="P2263" s="938" t="s">
        <v>364</v>
      </c>
      <c r="Q2263" s="936">
        <v>1</v>
      </c>
      <c r="R2263" s="936">
        <v>1</v>
      </c>
      <c r="S2263" s="936">
        <v>0</v>
      </c>
      <c r="T2263" s="936">
        <v>0</v>
      </c>
    </row>
    <row r="2264" spans="1:20" outlineLevel="5">
      <c r="A2264" s="936" t="s">
        <v>2199</v>
      </c>
      <c r="B2264" s="936" t="s">
        <v>1006</v>
      </c>
      <c r="C2264" s="936">
        <v>16</v>
      </c>
      <c r="D2264" s="937">
        <v>46265</v>
      </c>
      <c r="E2264" s="937">
        <v>46282</v>
      </c>
      <c r="F2264" s="937">
        <v>46254</v>
      </c>
      <c r="G2264" s="937"/>
      <c r="H2264" s="937">
        <v>13091.76</v>
      </c>
      <c r="I2264" s="937">
        <v>11128</v>
      </c>
      <c r="J2264" s="938">
        <v>13091.76</v>
      </c>
      <c r="K2264" s="939">
        <v>1</v>
      </c>
      <c r="L2264" s="939">
        <v>0.85</v>
      </c>
      <c r="M2264" s="936">
        <v>28</v>
      </c>
      <c r="N2264" s="936">
        <v>28</v>
      </c>
      <c r="O2264" s="936">
        <v>24</v>
      </c>
      <c r="P2264" s="938" t="s">
        <v>364</v>
      </c>
      <c r="Q2264" s="936">
        <v>1</v>
      </c>
      <c r="R2264" s="936">
        <v>0</v>
      </c>
      <c r="S2264" s="936">
        <v>1</v>
      </c>
      <c r="T2264" s="936">
        <v>0</v>
      </c>
    </row>
    <row r="2265" spans="1:20" outlineLevel="5">
      <c r="A2265" s="996" t="s">
        <v>2197</v>
      </c>
      <c r="B2265" s="996" t="s">
        <v>1003</v>
      </c>
      <c r="C2265" s="996">
        <v>18</v>
      </c>
      <c r="D2265" s="997">
        <v>46284</v>
      </c>
      <c r="E2265" s="997">
        <v>46305</v>
      </c>
      <c r="F2265" s="997">
        <v>46254</v>
      </c>
      <c r="G2265" s="997"/>
      <c r="H2265" s="998">
        <v>14612.52</v>
      </c>
      <c r="I2265" s="998">
        <v>12377.66</v>
      </c>
      <c r="J2265" s="998">
        <v>15472.08</v>
      </c>
      <c r="K2265" s="1005">
        <v>0.94440000000000002</v>
      </c>
      <c r="L2265" s="1005">
        <v>0.8</v>
      </c>
      <c r="M2265" s="998">
        <v>56</v>
      </c>
      <c r="N2265" s="996">
        <v>53</v>
      </c>
      <c r="O2265" s="996">
        <v>45</v>
      </c>
      <c r="P2265" s="998" t="s">
        <v>364</v>
      </c>
      <c r="Q2265" s="996">
        <v>1</v>
      </c>
      <c r="R2265" s="996">
        <v>0</v>
      </c>
      <c r="S2265" s="996">
        <v>1</v>
      </c>
      <c r="T2265" s="996">
        <v>0</v>
      </c>
    </row>
    <row r="2266" spans="1:20" outlineLevel="5">
      <c r="A2266" s="936" t="s">
        <v>2200</v>
      </c>
      <c r="B2266" s="936" t="s">
        <v>1008</v>
      </c>
      <c r="C2266" s="936">
        <v>17</v>
      </c>
      <c r="D2266" s="937">
        <v>46306</v>
      </c>
      <c r="E2266" s="937">
        <v>46324</v>
      </c>
      <c r="F2266" s="937"/>
      <c r="G2266" s="937"/>
      <c r="H2266" s="938">
        <v>0</v>
      </c>
      <c r="I2266" s="938">
        <v>0</v>
      </c>
      <c r="J2266" s="938">
        <v>13091.76</v>
      </c>
      <c r="K2266" s="939">
        <v>0</v>
      </c>
      <c r="L2266" s="939">
        <v>0</v>
      </c>
      <c r="M2266" s="938">
        <v>40</v>
      </c>
      <c r="N2266" s="936">
        <v>0</v>
      </c>
      <c r="O2266" s="936">
        <v>0</v>
      </c>
      <c r="P2266" s="938" t="s">
        <v>364</v>
      </c>
      <c r="Q2266" s="936">
        <v>1</v>
      </c>
      <c r="R2266" s="936">
        <v>0</v>
      </c>
      <c r="S2266" s="936">
        <v>0</v>
      </c>
      <c r="T2266" s="936">
        <v>1</v>
      </c>
    </row>
    <row r="2267" spans="1:20" outlineLevel="5">
      <c r="A2267" s="936" t="s">
        <v>2192</v>
      </c>
      <c r="B2267" s="936" t="s">
        <v>975</v>
      </c>
      <c r="C2267" s="936">
        <v>16</v>
      </c>
      <c r="D2267" s="937">
        <v>46326</v>
      </c>
      <c r="E2267" s="937">
        <v>46343</v>
      </c>
      <c r="F2267" s="936">
        <v>46261</v>
      </c>
      <c r="G2267" s="937"/>
      <c r="H2267" s="938">
        <v>0</v>
      </c>
      <c r="I2267" s="936">
        <v>1313.35</v>
      </c>
      <c r="J2267" s="938">
        <v>1545.12</v>
      </c>
      <c r="K2267" s="940">
        <v>0</v>
      </c>
      <c r="L2267" s="939">
        <v>0.85</v>
      </c>
      <c r="M2267" s="938">
        <v>32</v>
      </c>
      <c r="N2267" s="936">
        <v>0</v>
      </c>
      <c r="O2267" s="936">
        <v>27</v>
      </c>
      <c r="P2267" s="938" t="s">
        <v>364</v>
      </c>
      <c r="Q2267" s="936">
        <v>1</v>
      </c>
      <c r="R2267" s="936">
        <v>0</v>
      </c>
      <c r="S2267" s="936">
        <v>1</v>
      </c>
      <c r="T2267" s="936">
        <v>0</v>
      </c>
    </row>
    <row r="2268" spans="1:20" outlineLevel="4">
      <c r="A2268" s="981" t="s">
        <v>1009</v>
      </c>
      <c r="B2268" s="981"/>
      <c r="C2268" s="981">
        <v>180</v>
      </c>
      <c r="D2268" s="982">
        <v>46148</v>
      </c>
      <c r="E2268" s="982">
        <v>46363</v>
      </c>
      <c r="F2268" s="982">
        <v>46148</v>
      </c>
      <c r="G2268" s="982"/>
      <c r="H2268" s="983">
        <v>61164.06</v>
      </c>
      <c r="I2268" s="983">
        <v>80690.720000000001</v>
      </c>
      <c r="J2268" s="983">
        <v>116989.92</v>
      </c>
      <c r="K2268" s="984">
        <v>0.52280000000000004</v>
      </c>
      <c r="L2268" s="984">
        <v>0.68969999999999998</v>
      </c>
      <c r="M2268" s="983">
        <v>424</v>
      </c>
      <c r="N2268" s="981">
        <v>326</v>
      </c>
      <c r="O2268" s="981">
        <v>286</v>
      </c>
      <c r="P2268" s="983"/>
      <c r="Q2268" s="981">
        <v>11</v>
      </c>
      <c r="R2268" s="981">
        <v>5</v>
      </c>
      <c r="S2268" s="981">
        <v>4</v>
      </c>
      <c r="T2268" s="981">
        <v>2</v>
      </c>
    </row>
    <row r="2269" spans="1:20" outlineLevel="5">
      <c r="A2269" s="936" t="s">
        <v>2201</v>
      </c>
      <c r="B2269" s="936" t="s">
        <v>3213</v>
      </c>
      <c r="C2269" s="936">
        <v>39</v>
      </c>
      <c r="D2269" s="937">
        <v>46148</v>
      </c>
      <c r="E2269" s="937">
        <v>46197</v>
      </c>
      <c r="F2269" s="937">
        <v>46148</v>
      </c>
      <c r="G2269" s="937">
        <v>46197</v>
      </c>
      <c r="H2269" s="938">
        <v>16243.2</v>
      </c>
      <c r="I2269" s="938">
        <v>16243.2</v>
      </c>
      <c r="J2269" s="938">
        <v>16243.2</v>
      </c>
      <c r="K2269" s="939">
        <v>1</v>
      </c>
      <c r="L2269" s="939">
        <v>1</v>
      </c>
      <c r="M2269" s="938">
        <v>54</v>
      </c>
      <c r="N2269" s="936">
        <v>54</v>
      </c>
      <c r="O2269" s="936">
        <v>54</v>
      </c>
      <c r="P2269" s="938" t="s">
        <v>364</v>
      </c>
      <c r="Q2269" s="936">
        <v>1</v>
      </c>
      <c r="R2269" s="936">
        <v>1</v>
      </c>
      <c r="S2269" s="936">
        <v>0</v>
      </c>
      <c r="T2269" s="936">
        <v>0</v>
      </c>
    </row>
    <row r="2270" spans="1:20" outlineLevel="5">
      <c r="A2270" s="936" t="s">
        <v>2202</v>
      </c>
      <c r="B2270" s="936" t="s">
        <v>3216</v>
      </c>
      <c r="C2270" s="936">
        <v>13</v>
      </c>
      <c r="D2270" s="937">
        <v>46183</v>
      </c>
      <c r="E2270" s="937">
        <v>46197</v>
      </c>
      <c r="F2270" s="937">
        <v>46183</v>
      </c>
      <c r="G2270" s="937">
        <v>46197</v>
      </c>
      <c r="H2270" s="938">
        <v>1767.48</v>
      </c>
      <c r="I2270" s="938">
        <v>1767.48</v>
      </c>
      <c r="J2270" s="938">
        <v>1767.48</v>
      </c>
      <c r="K2270" s="939">
        <v>1</v>
      </c>
      <c r="L2270" s="939">
        <v>1</v>
      </c>
      <c r="M2270" s="938">
        <v>24</v>
      </c>
      <c r="N2270" s="936">
        <v>24</v>
      </c>
      <c r="O2270" s="936">
        <v>24</v>
      </c>
      <c r="P2270" s="938" t="s">
        <v>364</v>
      </c>
      <c r="Q2270" s="936">
        <v>1</v>
      </c>
      <c r="R2270" s="936">
        <v>1</v>
      </c>
      <c r="S2270" s="936">
        <v>0</v>
      </c>
      <c r="T2270" s="936">
        <v>0</v>
      </c>
    </row>
    <row r="2271" spans="1:20" outlineLevel="5">
      <c r="A2271" s="936" t="s">
        <v>2203</v>
      </c>
      <c r="B2271" s="936" t="s">
        <v>3219</v>
      </c>
      <c r="C2271" s="936">
        <v>7</v>
      </c>
      <c r="D2271" s="937">
        <v>46190</v>
      </c>
      <c r="E2271" s="937">
        <v>46197</v>
      </c>
      <c r="F2271" s="937">
        <v>46190</v>
      </c>
      <c r="G2271" s="937">
        <v>46197</v>
      </c>
      <c r="H2271" s="938">
        <v>26325</v>
      </c>
      <c r="I2271" s="938">
        <v>26325</v>
      </c>
      <c r="J2271" s="938">
        <v>26325</v>
      </c>
      <c r="K2271" s="939">
        <v>1</v>
      </c>
      <c r="L2271" s="939">
        <v>1</v>
      </c>
      <c r="M2271" s="938">
        <v>20</v>
      </c>
      <c r="N2271" s="936">
        <v>20</v>
      </c>
      <c r="O2271" s="936">
        <v>20</v>
      </c>
      <c r="P2271" s="938" t="s">
        <v>364</v>
      </c>
      <c r="Q2271" s="936">
        <v>1</v>
      </c>
      <c r="R2271" s="936">
        <v>1</v>
      </c>
      <c r="S2271" s="936">
        <v>0</v>
      </c>
      <c r="T2271" s="936">
        <v>0</v>
      </c>
    </row>
    <row r="2272" spans="1:20" outlineLevel="5">
      <c r="A2272" s="936" t="s">
        <v>3453</v>
      </c>
      <c r="B2272" s="936" t="s">
        <v>3215</v>
      </c>
      <c r="C2272" s="936">
        <v>8</v>
      </c>
      <c r="D2272" s="937">
        <v>46198</v>
      </c>
      <c r="E2272" s="937">
        <v>46207</v>
      </c>
      <c r="F2272" s="937">
        <v>46240</v>
      </c>
      <c r="G2272" s="937">
        <v>46248</v>
      </c>
      <c r="H2272" s="938">
        <v>1804.8</v>
      </c>
      <c r="I2272" s="938">
        <v>1804.8</v>
      </c>
      <c r="J2272" s="938">
        <v>1804.8</v>
      </c>
      <c r="K2272" s="939">
        <v>1</v>
      </c>
      <c r="L2272" s="939">
        <v>1</v>
      </c>
      <c r="M2272" s="936">
        <v>6</v>
      </c>
      <c r="N2272" s="936">
        <v>6</v>
      </c>
      <c r="O2272" s="936">
        <v>6</v>
      </c>
      <c r="P2272" s="938" t="s">
        <v>364</v>
      </c>
      <c r="Q2272" s="936">
        <v>1</v>
      </c>
      <c r="R2272" s="936">
        <v>1</v>
      </c>
      <c r="S2272" s="936">
        <v>0</v>
      </c>
      <c r="T2272" s="936">
        <v>0</v>
      </c>
    </row>
    <row r="2273" spans="1:20" outlineLevel="5">
      <c r="A2273" s="936" t="s">
        <v>3454</v>
      </c>
      <c r="B2273" s="936" t="s">
        <v>3218</v>
      </c>
      <c r="C2273" s="936">
        <v>20</v>
      </c>
      <c r="D2273" s="937">
        <v>46208</v>
      </c>
      <c r="E2273" s="937">
        <v>46230</v>
      </c>
      <c r="F2273" s="937">
        <v>46248</v>
      </c>
      <c r="G2273" s="937">
        <v>46261</v>
      </c>
      <c r="H2273" s="938">
        <v>1767.48</v>
      </c>
      <c r="I2273" s="937">
        <v>1767.48</v>
      </c>
      <c r="J2273" s="938">
        <v>1767.48</v>
      </c>
      <c r="K2273" s="939">
        <v>1</v>
      </c>
      <c r="L2273" s="939">
        <v>1</v>
      </c>
      <c r="M2273" s="936">
        <v>24</v>
      </c>
      <c r="N2273" s="936">
        <v>24</v>
      </c>
      <c r="O2273" s="936">
        <v>24</v>
      </c>
      <c r="P2273" s="938" t="s">
        <v>364</v>
      </c>
      <c r="Q2273" s="936">
        <v>1</v>
      </c>
      <c r="R2273" s="936">
        <v>1</v>
      </c>
      <c r="S2273" s="936">
        <v>0</v>
      </c>
      <c r="T2273" s="936">
        <v>0</v>
      </c>
    </row>
    <row r="2274" spans="1:20" outlineLevel="5">
      <c r="A2274" s="936" t="s">
        <v>2204</v>
      </c>
      <c r="B2274" s="936" t="s">
        <v>1014</v>
      </c>
      <c r="C2274" s="936">
        <v>20</v>
      </c>
      <c r="D2274" s="937">
        <v>46242</v>
      </c>
      <c r="E2274" s="937">
        <v>46264</v>
      </c>
      <c r="F2274" s="937">
        <v>46254</v>
      </c>
      <c r="G2274" s="937"/>
      <c r="H2274" s="938">
        <v>3534.96</v>
      </c>
      <c r="I2274" s="938">
        <v>3004.72</v>
      </c>
      <c r="J2274" s="938">
        <v>3534.96</v>
      </c>
      <c r="K2274" s="939">
        <v>1</v>
      </c>
      <c r="L2274" s="939">
        <v>0.85</v>
      </c>
      <c r="M2274" s="938">
        <v>56</v>
      </c>
      <c r="N2274" s="936">
        <v>56</v>
      </c>
      <c r="O2274" s="936">
        <v>48</v>
      </c>
      <c r="P2274" s="938" t="s">
        <v>364</v>
      </c>
      <c r="Q2274" s="936">
        <v>1</v>
      </c>
      <c r="R2274" s="936">
        <v>0</v>
      </c>
      <c r="S2274" s="936">
        <v>1</v>
      </c>
      <c r="T2274" s="936">
        <v>0</v>
      </c>
    </row>
    <row r="2275" spans="1:20" outlineLevel="5">
      <c r="A2275" s="936" t="s">
        <v>2206</v>
      </c>
      <c r="B2275" s="936" t="s">
        <v>1018</v>
      </c>
      <c r="C2275" s="936">
        <v>18</v>
      </c>
      <c r="D2275" s="937">
        <v>46265</v>
      </c>
      <c r="E2275" s="937">
        <v>46285</v>
      </c>
      <c r="F2275" s="937">
        <v>46254</v>
      </c>
      <c r="G2275" s="937"/>
      <c r="H2275" s="937">
        <v>5302.44</v>
      </c>
      <c r="I2275" s="937">
        <v>4772.2</v>
      </c>
      <c r="J2275" s="938">
        <v>5302.44</v>
      </c>
      <c r="K2275" s="939">
        <v>1</v>
      </c>
      <c r="L2275" s="939">
        <v>0.9</v>
      </c>
      <c r="M2275" s="936">
        <v>72</v>
      </c>
      <c r="N2275" s="936">
        <v>72</v>
      </c>
      <c r="O2275" s="936">
        <v>65</v>
      </c>
      <c r="P2275" s="938" t="s">
        <v>364</v>
      </c>
      <c r="Q2275" s="936">
        <v>1</v>
      </c>
      <c r="R2275" s="936">
        <v>0</v>
      </c>
      <c r="S2275" s="936">
        <v>1</v>
      </c>
      <c r="T2275" s="936">
        <v>0</v>
      </c>
    </row>
    <row r="2276" spans="1:20" outlineLevel="5">
      <c r="A2276" s="936" t="s">
        <v>2205</v>
      </c>
      <c r="B2276" s="936" t="s">
        <v>1016</v>
      </c>
      <c r="C2276" s="936">
        <v>18</v>
      </c>
      <c r="D2276" s="937">
        <v>46286</v>
      </c>
      <c r="E2276" s="937">
        <v>46307</v>
      </c>
      <c r="F2276" s="937"/>
      <c r="G2276" s="937"/>
      <c r="H2276" s="937">
        <v>4418.7</v>
      </c>
      <c r="I2276" s="937">
        <v>0</v>
      </c>
      <c r="J2276" s="938">
        <v>5302.44</v>
      </c>
      <c r="K2276" s="939">
        <v>0.83330000000000004</v>
      </c>
      <c r="L2276" s="939">
        <v>0</v>
      </c>
      <c r="M2276" s="936">
        <v>84</v>
      </c>
      <c r="N2276" s="936">
        <v>70</v>
      </c>
      <c r="O2276" s="936">
        <v>0</v>
      </c>
      <c r="P2276" s="938" t="s">
        <v>364</v>
      </c>
      <c r="Q2276" s="936">
        <v>1</v>
      </c>
      <c r="R2276" s="936">
        <v>0</v>
      </c>
      <c r="S2276" s="936">
        <v>0</v>
      </c>
      <c r="T2276" s="936">
        <v>1</v>
      </c>
    </row>
    <row r="2277" spans="1:20" outlineLevel="5">
      <c r="A2277" s="1000" t="s">
        <v>3455</v>
      </c>
      <c r="B2277" s="1000" t="s">
        <v>3221</v>
      </c>
      <c r="C2277" s="1000">
        <v>17</v>
      </c>
      <c r="D2277" s="1001">
        <v>46308</v>
      </c>
      <c r="E2277" s="1001">
        <v>46327</v>
      </c>
      <c r="F2277" s="1001">
        <v>46254</v>
      </c>
      <c r="G2277" s="1001"/>
      <c r="H2277" s="1002">
        <v>0</v>
      </c>
      <c r="I2277" s="1002">
        <v>23692.5</v>
      </c>
      <c r="J2277" s="1002">
        <v>26325</v>
      </c>
      <c r="K2277" s="1003">
        <v>0</v>
      </c>
      <c r="L2277" s="1003">
        <v>0.9</v>
      </c>
      <c r="M2277" s="1002">
        <v>20</v>
      </c>
      <c r="N2277" s="1000">
        <v>0</v>
      </c>
      <c r="O2277" s="1000">
        <v>18</v>
      </c>
      <c r="P2277" s="1002" t="s">
        <v>364</v>
      </c>
      <c r="Q2277" s="1000">
        <v>1</v>
      </c>
      <c r="R2277" s="1000">
        <v>0</v>
      </c>
      <c r="S2277" s="1000">
        <v>1</v>
      </c>
      <c r="T2277" s="1000">
        <v>0</v>
      </c>
    </row>
    <row r="2278" spans="1:20" outlineLevel="5">
      <c r="A2278" s="996" t="s">
        <v>2207</v>
      </c>
      <c r="B2278" s="996" t="s">
        <v>1020</v>
      </c>
      <c r="C2278" s="996">
        <v>16</v>
      </c>
      <c r="D2278" s="997">
        <v>46328</v>
      </c>
      <c r="E2278" s="997">
        <v>46345</v>
      </c>
      <c r="F2278" s="997"/>
      <c r="G2278" s="997"/>
      <c r="H2278" s="998">
        <v>0</v>
      </c>
      <c r="I2278" s="998">
        <v>0</v>
      </c>
      <c r="J2278" s="998">
        <v>27072</v>
      </c>
      <c r="K2278" s="999">
        <v>0</v>
      </c>
      <c r="L2278" s="999">
        <v>0</v>
      </c>
      <c r="M2278" s="998">
        <v>32</v>
      </c>
      <c r="N2278" s="996">
        <v>0</v>
      </c>
      <c r="O2278" s="996">
        <v>0</v>
      </c>
      <c r="P2278" s="998" t="s">
        <v>364</v>
      </c>
      <c r="Q2278" s="996">
        <v>1</v>
      </c>
      <c r="R2278" s="996">
        <v>0</v>
      </c>
      <c r="S2278" s="996">
        <v>0</v>
      </c>
      <c r="T2278" s="996">
        <v>1</v>
      </c>
    </row>
    <row r="2279" spans="1:20" outlineLevel="5">
      <c r="A2279" s="936" t="s">
        <v>2208</v>
      </c>
      <c r="B2279" s="936" t="s">
        <v>975</v>
      </c>
      <c r="C2279" s="936">
        <v>15</v>
      </c>
      <c r="D2279" s="937">
        <v>46347</v>
      </c>
      <c r="E2279" s="937">
        <v>46363</v>
      </c>
      <c r="F2279" s="937">
        <v>46261</v>
      </c>
      <c r="G2279" s="937"/>
      <c r="H2279" s="938">
        <v>0</v>
      </c>
      <c r="I2279" s="938">
        <v>1313.35</v>
      </c>
      <c r="J2279" s="938">
        <v>1545.12</v>
      </c>
      <c r="K2279" s="939">
        <v>0</v>
      </c>
      <c r="L2279" s="939">
        <v>0.85</v>
      </c>
      <c r="M2279" s="938">
        <v>32</v>
      </c>
      <c r="N2279" s="936">
        <v>0</v>
      </c>
      <c r="O2279" s="936">
        <v>27</v>
      </c>
      <c r="P2279" s="938" t="s">
        <v>364</v>
      </c>
      <c r="Q2279" s="936">
        <v>1</v>
      </c>
      <c r="R2279" s="936">
        <v>0</v>
      </c>
      <c r="S2279" s="936">
        <v>1</v>
      </c>
      <c r="T2279" s="936">
        <v>0</v>
      </c>
    </row>
    <row r="2280" spans="1:20" outlineLevel="3">
      <c r="A2280" s="967" t="s">
        <v>1022</v>
      </c>
      <c r="B2280" s="967"/>
      <c r="C2280" s="967">
        <v>203</v>
      </c>
      <c r="D2280" s="968">
        <v>46128</v>
      </c>
      <c r="E2280" s="968">
        <v>46370</v>
      </c>
      <c r="F2280" s="968">
        <v>46128</v>
      </c>
      <c r="G2280" s="968"/>
      <c r="H2280" s="969">
        <v>565038.87</v>
      </c>
      <c r="I2280" s="969">
        <v>470510.34</v>
      </c>
      <c r="J2280" s="969">
        <v>656604.42000000004</v>
      </c>
      <c r="K2280" s="971">
        <v>0.86050000000000004</v>
      </c>
      <c r="L2280" s="971">
        <v>0.71660000000000001</v>
      </c>
      <c r="M2280" s="969">
        <v>1996</v>
      </c>
      <c r="N2280" s="967">
        <v>1377</v>
      </c>
      <c r="O2280" s="967">
        <v>1101</v>
      </c>
      <c r="P2280" s="969"/>
      <c r="Q2280" s="967">
        <v>47</v>
      </c>
      <c r="R2280" s="967">
        <v>12</v>
      </c>
      <c r="S2280" s="967">
        <v>22</v>
      </c>
      <c r="T2280" s="967">
        <v>13</v>
      </c>
    </row>
    <row r="2281" spans="1:20" outlineLevel="4">
      <c r="A2281" s="981" t="s">
        <v>1023</v>
      </c>
      <c r="B2281" s="981"/>
      <c r="C2281" s="981">
        <v>102</v>
      </c>
      <c r="D2281" s="982">
        <v>46128</v>
      </c>
      <c r="E2281" s="982">
        <v>46251</v>
      </c>
      <c r="F2281" s="982">
        <v>46128</v>
      </c>
      <c r="G2281" s="982"/>
      <c r="H2281" s="983">
        <v>32909.4</v>
      </c>
      <c r="I2281" s="983">
        <v>24352.959999999999</v>
      </c>
      <c r="J2281" s="983">
        <v>32909.4</v>
      </c>
      <c r="K2281" s="984">
        <v>1</v>
      </c>
      <c r="L2281" s="984">
        <v>0.74</v>
      </c>
      <c r="M2281" s="983">
        <v>336</v>
      </c>
      <c r="N2281" s="981">
        <v>336</v>
      </c>
      <c r="O2281" s="981">
        <v>249</v>
      </c>
      <c r="P2281" s="983"/>
      <c r="Q2281" s="981">
        <v>5</v>
      </c>
      <c r="R2281" s="981">
        <v>2</v>
      </c>
      <c r="S2281" s="981">
        <v>2</v>
      </c>
      <c r="T2281" s="981">
        <v>1</v>
      </c>
    </row>
    <row r="2282" spans="1:20" outlineLevel="5">
      <c r="A2282" s="936" t="s">
        <v>2209</v>
      </c>
      <c r="B2282" s="936" t="s">
        <v>1025</v>
      </c>
      <c r="C2282" s="936">
        <v>3</v>
      </c>
      <c r="D2282" s="937">
        <v>46128</v>
      </c>
      <c r="E2282" s="937">
        <v>46131</v>
      </c>
      <c r="F2282" s="937">
        <v>46128</v>
      </c>
      <c r="G2282" s="937">
        <v>46131</v>
      </c>
      <c r="H2282" s="938">
        <v>6581.88</v>
      </c>
      <c r="I2282" s="938">
        <v>6581.88</v>
      </c>
      <c r="J2282" s="938">
        <v>6581.88</v>
      </c>
      <c r="K2282" s="939">
        <v>1</v>
      </c>
      <c r="L2282" s="939">
        <v>1</v>
      </c>
      <c r="M2282" s="936">
        <v>92</v>
      </c>
      <c r="N2282" s="936">
        <v>92</v>
      </c>
      <c r="O2282" s="936">
        <v>92</v>
      </c>
      <c r="P2282" s="938" t="s">
        <v>364</v>
      </c>
      <c r="Q2282" s="936">
        <v>1</v>
      </c>
      <c r="R2282" s="936">
        <v>1</v>
      </c>
      <c r="S2282" s="936">
        <v>0</v>
      </c>
      <c r="T2282" s="936">
        <v>0</v>
      </c>
    </row>
    <row r="2283" spans="1:20" outlineLevel="5">
      <c r="A2283" s="936" t="s">
        <v>2210</v>
      </c>
      <c r="B2283" s="936" t="s">
        <v>1027</v>
      </c>
      <c r="C2283" s="936">
        <v>12</v>
      </c>
      <c r="D2283" s="937">
        <v>46216</v>
      </c>
      <c r="E2283" s="937">
        <v>46229</v>
      </c>
      <c r="F2283" s="937">
        <v>46247</v>
      </c>
      <c r="G2283" s="937">
        <v>46254</v>
      </c>
      <c r="H2283" s="938">
        <v>6581.88</v>
      </c>
      <c r="I2283" s="937">
        <v>6581.88</v>
      </c>
      <c r="J2283" s="938">
        <v>6581.88</v>
      </c>
      <c r="K2283" s="939">
        <v>1</v>
      </c>
      <c r="L2283" s="939">
        <v>1</v>
      </c>
      <c r="M2283" s="936">
        <v>68</v>
      </c>
      <c r="N2283" s="936">
        <v>68</v>
      </c>
      <c r="O2283" s="936">
        <v>68</v>
      </c>
      <c r="P2283" s="938" t="s">
        <v>364</v>
      </c>
      <c r="Q2283" s="936">
        <v>1</v>
      </c>
      <c r="R2283" s="936">
        <v>1</v>
      </c>
      <c r="S2283" s="936">
        <v>0</v>
      </c>
      <c r="T2283" s="936">
        <v>0</v>
      </c>
    </row>
    <row r="2284" spans="1:20" outlineLevel="5">
      <c r="A2284" s="1000" t="s">
        <v>2211</v>
      </c>
      <c r="B2284" s="1000" t="s">
        <v>1029</v>
      </c>
      <c r="C2284" s="1000">
        <v>7</v>
      </c>
      <c r="D2284" s="1001">
        <v>46230</v>
      </c>
      <c r="E2284" s="1001">
        <v>46237</v>
      </c>
      <c r="F2284" s="1001">
        <v>46254</v>
      </c>
      <c r="G2284" s="1001"/>
      <c r="H2284" s="1002">
        <v>6581.88</v>
      </c>
      <c r="I2284" s="1002">
        <v>5923.69</v>
      </c>
      <c r="J2284" s="1002">
        <v>6581.88</v>
      </c>
      <c r="K2284" s="1003">
        <v>1</v>
      </c>
      <c r="L2284" s="1003">
        <v>0.9</v>
      </c>
      <c r="M2284" s="1002">
        <v>56</v>
      </c>
      <c r="N2284" s="1000">
        <v>56</v>
      </c>
      <c r="O2284" s="1000">
        <v>50</v>
      </c>
      <c r="P2284" s="1002" t="s">
        <v>364</v>
      </c>
      <c r="Q2284" s="1000">
        <v>1</v>
      </c>
      <c r="R2284" s="1000">
        <v>0</v>
      </c>
      <c r="S2284" s="1000">
        <v>1</v>
      </c>
      <c r="T2284" s="1000">
        <v>0</v>
      </c>
    </row>
    <row r="2285" spans="1:20" outlineLevel="5">
      <c r="A2285" s="996" t="s">
        <v>2212</v>
      </c>
      <c r="B2285" s="996" t="s">
        <v>1031</v>
      </c>
      <c r="C2285" s="996">
        <v>6</v>
      </c>
      <c r="D2285" s="997">
        <v>46238</v>
      </c>
      <c r="E2285" s="997">
        <v>46244</v>
      </c>
      <c r="F2285" s="997">
        <v>46285</v>
      </c>
      <c r="G2285" s="997"/>
      <c r="H2285" s="998">
        <v>6581.88</v>
      </c>
      <c r="I2285" s="998">
        <v>5265.5</v>
      </c>
      <c r="J2285" s="998">
        <v>6581.88</v>
      </c>
      <c r="K2285" s="1005">
        <v>1</v>
      </c>
      <c r="L2285" s="1005">
        <v>0.8</v>
      </c>
      <c r="M2285" s="998">
        <v>48</v>
      </c>
      <c r="N2285" s="996">
        <v>48</v>
      </c>
      <c r="O2285" s="996">
        <v>38</v>
      </c>
      <c r="P2285" s="998" t="s">
        <v>364</v>
      </c>
      <c r="Q2285" s="996">
        <v>1</v>
      </c>
      <c r="R2285" s="996">
        <v>0</v>
      </c>
      <c r="S2285" s="996">
        <v>1</v>
      </c>
      <c r="T2285" s="996">
        <v>0</v>
      </c>
    </row>
    <row r="2286" spans="1:20" outlineLevel="5">
      <c r="A2286" s="936" t="s">
        <v>2213</v>
      </c>
      <c r="B2286" s="936" t="s">
        <v>1033</v>
      </c>
      <c r="C2286" s="936">
        <v>6</v>
      </c>
      <c r="D2286" s="937">
        <v>46245</v>
      </c>
      <c r="E2286" s="937">
        <v>46251</v>
      </c>
      <c r="F2286" s="937"/>
      <c r="G2286" s="937"/>
      <c r="H2286" s="938">
        <v>6581.88</v>
      </c>
      <c r="I2286" s="938">
        <v>0</v>
      </c>
      <c r="J2286" s="938">
        <v>6581.88</v>
      </c>
      <c r="K2286" s="939">
        <v>1</v>
      </c>
      <c r="L2286" s="939">
        <v>0</v>
      </c>
      <c r="M2286" s="938">
        <v>72</v>
      </c>
      <c r="N2286" s="936">
        <v>72</v>
      </c>
      <c r="O2286" s="936">
        <v>0</v>
      </c>
      <c r="P2286" s="938" t="s">
        <v>364</v>
      </c>
      <c r="Q2286" s="936">
        <v>1</v>
      </c>
      <c r="R2286" s="936">
        <v>0</v>
      </c>
      <c r="S2286" s="936">
        <v>0</v>
      </c>
      <c r="T2286" s="936">
        <v>1</v>
      </c>
    </row>
    <row r="2287" spans="1:20" outlineLevel="4">
      <c r="A2287" s="976" t="s">
        <v>1034</v>
      </c>
      <c r="B2287" s="976"/>
      <c r="C2287" s="976">
        <v>74</v>
      </c>
      <c r="D2287" s="977">
        <v>46154</v>
      </c>
      <c r="E2287" s="977">
        <v>46244</v>
      </c>
      <c r="F2287" s="977">
        <v>46154</v>
      </c>
      <c r="G2287" s="977"/>
      <c r="H2287" s="978">
        <v>230187.54</v>
      </c>
      <c r="I2287" s="978">
        <v>192496.27</v>
      </c>
      <c r="J2287" s="978">
        <v>230187.54</v>
      </c>
      <c r="K2287" s="979">
        <v>1</v>
      </c>
      <c r="L2287" s="979">
        <v>0.83630000000000004</v>
      </c>
      <c r="M2287" s="978">
        <v>476</v>
      </c>
      <c r="N2287" s="976">
        <v>476</v>
      </c>
      <c r="O2287" s="976">
        <v>311</v>
      </c>
      <c r="P2287" s="978"/>
      <c r="Q2287" s="976">
        <v>13</v>
      </c>
      <c r="R2287" s="976">
        <v>4</v>
      </c>
      <c r="S2287" s="976">
        <v>5</v>
      </c>
      <c r="T2287" s="976">
        <v>4</v>
      </c>
    </row>
    <row r="2288" spans="1:20" outlineLevel="5">
      <c r="A2288" s="986" t="s">
        <v>1035</v>
      </c>
      <c r="B2288" s="986"/>
      <c r="C2288" s="986">
        <v>69</v>
      </c>
      <c r="D2288" s="987">
        <v>46154</v>
      </c>
      <c r="E2288" s="987">
        <v>46238</v>
      </c>
      <c r="F2288" s="987">
        <v>46154</v>
      </c>
      <c r="G2288" s="987"/>
      <c r="H2288" s="988">
        <v>27252</v>
      </c>
      <c r="I2288" s="988">
        <v>15732</v>
      </c>
      <c r="J2288" s="988">
        <v>27252</v>
      </c>
      <c r="K2288" s="989">
        <v>1</v>
      </c>
      <c r="L2288" s="989">
        <v>0.57730000000000004</v>
      </c>
      <c r="M2288" s="986">
        <v>300</v>
      </c>
      <c r="N2288" s="986">
        <v>300</v>
      </c>
      <c r="O2288" s="986">
        <v>182</v>
      </c>
      <c r="P2288" s="986"/>
      <c r="Q2288" s="986">
        <v>8</v>
      </c>
      <c r="R2288" s="986">
        <v>3</v>
      </c>
      <c r="S2288" s="986">
        <v>2</v>
      </c>
      <c r="T2288" s="986">
        <v>3</v>
      </c>
    </row>
    <row r="2289" spans="1:20" outlineLevel="6">
      <c r="A2289" s="936" t="s">
        <v>2214</v>
      </c>
      <c r="B2289" s="936" t="s">
        <v>1037</v>
      </c>
      <c r="C2289" s="936">
        <v>2</v>
      </c>
      <c r="D2289" s="937">
        <v>46154</v>
      </c>
      <c r="E2289" s="937">
        <v>46155</v>
      </c>
      <c r="F2289" s="937">
        <v>46154</v>
      </c>
      <c r="G2289" s="937">
        <v>46155</v>
      </c>
      <c r="H2289" s="938">
        <v>3096</v>
      </c>
      <c r="I2289" s="938">
        <v>3096</v>
      </c>
      <c r="J2289" s="938">
        <v>3096</v>
      </c>
      <c r="K2289" s="939">
        <v>1</v>
      </c>
      <c r="L2289" s="939">
        <v>1</v>
      </c>
      <c r="M2289" s="938">
        <v>92</v>
      </c>
      <c r="N2289" s="936">
        <v>92</v>
      </c>
      <c r="O2289" s="936">
        <v>92</v>
      </c>
      <c r="P2289" s="938" t="s">
        <v>364</v>
      </c>
      <c r="Q2289" s="936">
        <v>1</v>
      </c>
      <c r="R2289" s="936">
        <v>1</v>
      </c>
      <c r="S2289" s="936">
        <v>0</v>
      </c>
      <c r="T2289" s="936">
        <v>0</v>
      </c>
    </row>
    <row r="2290" spans="1:20" outlineLevel="6">
      <c r="A2290" s="936" t="s">
        <v>2215</v>
      </c>
      <c r="B2290" s="936" t="s">
        <v>3222</v>
      </c>
      <c r="C2290" s="936">
        <v>13</v>
      </c>
      <c r="D2290" s="937">
        <v>46183</v>
      </c>
      <c r="E2290" s="937">
        <v>46197</v>
      </c>
      <c r="F2290" s="937">
        <v>46183</v>
      </c>
      <c r="G2290" s="937">
        <v>46197</v>
      </c>
      <c r="H2290" s="938">
        <v>1548</v>
      </c>
      <c r="I2290" s="938">
        <v>1548</v>
      </c>
      <c r="J2290" s="938">
        <v>1548</v>
      </c>
      <c r="K2290" s="939">
        <v>1</v>
      </c>
      <c r="L2290" s="939">
        <v>1</v>
      </c>
      <c r="M2290" s="936">
        <v>24</v>
      </c>
      <c r="N2290" s="936">
        <v>24</v>
      </c>
      <c r="O2290" s="936">
        <v>24</v>
      </c>
      <c r="P2290" s="938" t="s">
        <v>364</v>
      </c>
      <c r="Q2290" s="936">
        <v>1</v>
      </c>
      <c r="R2290" s="936">
        <v>1</v>
      </c>
      <c r="S2290" s="936">
        <v>0</v>
      </c>
      <c r="T2290" s="936">
        <v>0</v>
      </c>
    </row>
    <row r="2291" spans="1:20" outlineLevel="6">
      <c r="A2291" s="936" t="s">
        <v>3456</v>
      </c>
      <c r="B2291" s="936" t="s">
        <v>3224</v>
      </c>
      <c r="C2291" s="936">
        <v>5</v>
      </c>
      <c r="D2291" s="937">
        <v>46198</v>
      </c>
      <c r="E2291" s="937">
        <v>46203</v>
      </c>
      <c r="F2291" s="937">
        <v>46215</v>
      </c>
      <c r="G2291" s="937">
        <v>46261</v>
      </c>
      <c r="H2291" s="937">
        <v>516</v>
      </c>
      <c r="I2291" s="937">
        <v>516</v>
      </c>
      <c r="J2291" s="938">
        <v>516</v>
      </c>
      <c r="K2291" s="939">
        <v>1</v>
      </c>
      <c r="L2291" s="939">
        <v>1</v>
      </c>
      <c r="M2291" s="936">
        <v>8</v>
      </c>
      <c r="N2291" s="936">
        <v>8</v>
      </c>
      <c r="O2291" s="936">
        <v>8</v>
      </c>
      <c r="P2291" s="938" t="s">
        <v>364</v>
      </c>
      <c r="Q2291" s="936">
        <v>1</v>
      </c>
      <c r="R2291" s="936">
        <v>1</v>
      </c>
      <c r="S2291" s="936">
        <v>0</v>
      </c>
      <c r="T2291" s="936">
        <v>0</v>
      </c>
    </row>
    <row r="2292" spans="1:20" outlineLevel="6">
      <c r="A2292" s="936" t="s">
        <v>2216</v>
      </c>
      <c r="B2292" s="936" t="s">
        <v>1040</v>
      </c>
      <c r="C2292" s="936">
        <v>5</v>
      </c>
      <c r="D2292" s="937">
        <v>46204</v>
      </c>
      <c r="E2292" s="937">
        <v>46209</v>
      </c>
      <c r="F2292" s="937">
        <v>46254</v>
      </c>
      <c r="G2292" s="937"/>
      <c r="H2292" s="938">
        <v>5160</v>
      </c>
      <c r="I2292" s="937">
        <v>4128</v>
      </c>
      <c r="J2292" s="938">
        <v>5160</v>
      </c>
      <c r="K2292" s="939">
        <v>1</v>
      </c>
      <c r="L2292" s="939">
        <v>0.8</v>
      </c>
      <c r="M2292" s="936">
        <v>48</v>
      </c>
      <c r="N2292" s="936">
        <v>48</v>
      </c>
      <c r="O2292" s="936">
        <v>38</v>
      </c>
      <c r="P2292" s="938" t="s">
        <v>367</v>
      </c>
      <c r="Q2292" s="936">
        <v>1</v>
      </c>
      <c r="R2292" s="936">
        <v>0</v>
      </c>
      <c r="S2292" s="936">
        <v>1</v>
      </c>
      <c r="T2292" s="936">
        <v>0</v>
      </c>
    </row>
    <row r="2293" spans="1:20" outlineLevel="6">
      <c r="A2293" s="936" t="s">
        <v>2217</v>
      </c>
      <c r="B2293" s="936" t="s">
        <v>1042</v>
      </c>
      <c r="C2293" s="936">
        <v>4</v>
      </c>
      <c r="D2293" s="937">
        <v>46210</v>
      </c>
      <c r="E2293" s="937">
        <v>46214</v>
      </c>
      <c r="F2293" s="936">
        <v>46285</v>
      </c>
      <c r="G2293" s="937"/>
      <c r="H2293" s="938">
        <v>10740</v>
      </c>
      <c r="I2293" s="937">
        <v>6444</v>
      </c>
      <c r="J2293" s="938">
        <v>10740</v>
      </c>
      <c r="K2293" s="939">
        <v>1</v>
      </c>
      <c r="L2293" s="939">
        <v>0.6</v>
      </c>
      <c r="M2293" s="936">
        <v>32</v>
      </c>
      <c r="N2293" s="936">
        <v>32</v>
      </c>
      <c r="O2293" s="936">
        <v>19</v>
      </c>
      <c r="P2293" s="938" t="s">
        <v>367</v>
      </c>
      <c r="Q2293" s="936">
        <v>1</v>
      </c>
      <c r="R2293" s="936">
        <v>0</v>
      </c>
      <c r="S2293" s="936">
        <v>1</v>
      </c>
      <c r="T2293" s="936">
        <v>0</v>
      </c>
    </row>
    <row r="2294" spans="1:20" outlineLevel="6">
      <c r="A2294" s="996" t="s">
        <v>2218</v>
      </c>
      <c r="B2294" s="996" t="s">
        <v>1044</v>
      </c>
      <c r="C2294" s="996">
        <v>3</v>
      </c>
      <c r="D2294" s="997">
        <v>46215</v>
      </c>
      <c r="E2294" s="997">
        <v>46217</v>
      </c>
      <c r="F2294" s="997"/>
      <c r="G2294" s="997"/>
      <c r="H2294" s="998">
        <v>2064</v>
      </c>
      <c r="I2294" s="998">
        <v>0</v>
      </c>
      <c r="J2294" s="998">
        <v>2064</v>
      </c>
      <c r="K2294" s="1005">
        <v>1</v>
      </c>
      <c r="L2294" s="1005">
        <v>0</v>
      </c>
      <c r="M2294" s="998">
        <v>24</v>
      </c>
      <c r="N2294" s="996">
        <v>24</v>
      </c>
      <c r="O2294" s="996">
        <v>0</v>
      </c>
      <c r="P2294" s="998" t="s">
        <v>367</v>
      </c>
      <c r="Q2294" s="996">
        <v>1</v>
      </c>
      <c r="R2294" s="996">
        <v>0</v>
      </c>
      <c r="S2294" s="996">
        <v>0</v>
      </c>
      <c r="T2294" s="996">
        <v>1</v>
      </c>
    </row>
    <row r="2295" spans="1:20" outlineLevel="6">
      <c r="A2295" s="936" t="s">
        <v>2219</v>
      </c>
      <c r="B2295" s="936" t="s">
        <v>1046</v>
      </c>
      <c r="C2295" s="936">
        <v>3</v>
      </c>
      <c r="D2295" s="937">
        <v>46218</v>
      </c>
      <c r="E2295" s="937">
        <v>46221</v>
      </c>
      <c r="F2295" s="936"/>
      <c r="G2295" s="937"/>
      <c r="H2295" s="938">
        <v>2064</v>
      </c>
      <c r="I2295" s="936">
        <v>0</v>
      </c>
      <c r="J2295" s="938">
        <v>2064</v>
      </c>
      <c r="K2295" s="939">
        <v>1</v>
      </c>
      <c r="L2295" s="939">
        <v>0</v>
      </c>
      <c r="M2295" s="938">
        <v>48</v>
      </c>
      <c r="N2295" s="936">
        <v>48</v>
      </c>
      <c r="O2295" s="936">
        <v>0</v>
      </c>
      <c r="P2295" s="938" t="s">
        <v>367</v>
      </c>
      <c r="Q2295" s="936">
        <v>1</v>
      </c>
      <c r="R2295" s="936">
        <v>0</v>
      </c>
      <c r="S2295" s="936">
        <v>0</v>
      </c>
      <c r="T2295" s="936">
        <v>1</v>
      </c>
    </row>
    <row r="2296" spans="1:20" outlineLevel="6">
      <c r="A2296" s="936" t="s">
        <v>2220</v>
      </c>
      <c r="B2296" s="936" t="s">
        <v>1048</v>
      </c>
      <c r="C2296" s="936">
        <v>4</v>
      </c>
      <c r="D2296" s="937">
        <v>46235</v>
      </c>
      <c r="E2296" s="937">
        <v>46238</v>
      </c>
      <c r="F2296" s="937"/>
      <c r="G2296" s="937"/>
      <c r="H2296" s="938">
        <v>2064</v>
      </c>
      <c r="I2296" s="938">
        <v>0</v>
      </c>
      <c r="J2296" s="938">
        <v>2064</v>
      </c>
      <c r="K2296" s="939">
        <v>1</v>
      </c>
      <c r="L2296" s="939">
        <v>0</v>
      </c>
      <c r="M2296" s="938">
        <v>24</v>
      </c>
      <c r="N2296" s="936">
        <v>24</v>
      </c>
      <c r="O2296" s="936">
        <v>0</v>
      </c>
      <c r="P2296" s="938" t="s">
        <v>367</v>
      </c>
      <c r="Q2296" s="936">
        <v>1</v>
      </c>
      <c r="R2296" s="936">
        <v>0</v>
      </c>
      <c r="S2296" s="936">
        <v>0</v>
      </c>
      <c r="T2296" s="936">
        <v>1</v>
      </c>
    </row>
    <row r="2297" spans="1:20" outlineLevel="5">
      <c r="A2297" s="986" t="s">
        <v>1049</v>
      </c>
      <c r="B2297" s="986"/>
      <c r="C2297" s="986">
        <v>51</v>
      </c>
      <c r="D2297" s="987">
        <v>46175</v>
      </c>
      <c r="E2297" s="987">
        <v>46233</v>
      </c>
      <c r="F2297" s="987">
        <v>46175</v>
      </c>
      <c r="G2297" s="987"/>
      <c r="H2297" s="988">
        <v>202617.60000000001</v>
      </c>
      <c r="I2297" s="988">
        <v>176764.27</v>
      </c>
      <c r="J2297" s="988">
        <v>202617.60000000001</v>
      </c>
      <c r="K2297" s="989">
        <v>1</v>
      </c>
      <c r="L2297" s="989">
        <v>0.87239999999999995</v>
      </c>
      <c r="M2297" s="988">
        <v>144</v>
      </c>
      <c r="N2297" s="986">
        <v>144</v>
      </c>
      <c r="O2297" s="986">
        <v>129</v>
      </c>
      <c r="P2297" s="988"/>
      <c r="Q2297" s="986">
        <v>4</v>
      </c>
      <c r="R2297" s="986">
        <v>1</v>
      </c>
      <c r="S2297" s="986">
        <v>3</v>
      </c>
      <c r="T2297" s="986">
        <v>0</v>
      </c>
    </row>
    <row r="2298" spans="1:20" outlineLevel="6">
      <c r="A2298" s="936" t="s">
        <v>2222</v>
      </c>
      <c r="B2298" s="936" t="s">
        <v>3228</v>
      </c>
      <c r="C2298" s="936">
        <v>20</v>
      </c>
      <c r="D2298" s="937">
        <v>46175</v>
      </c>
      <c r="E2298" s="937">
        <v>46197</v>
      </c>
      <c r="F2298" s="937">
        <v>46175</v>
      </c>
      <c r="G2298" s="937">
        <v>46197</v>
      </c>
      <c r="H2298" s="938">
        <v>18691.259999999998</v>
      </c>
      <c r="I2298" s="938">
        <v>18691.259999999998</v>
      </c>
      <c r="J2298" s="938">
        <v>18691.259999999998</v>
      </c>
      <c r="K2298" s="939">
        <v>1</v>
      </c>
      <c r="L2298" s="939">
        <v>1</v>
      </c>
      <c r="M2298" s="938">
        <v>28</v>
      </c>
      <c r="N2298" s="936">
        <v>28</v>
      </c>
      <c r="O2298" s="936">
        <v>28</v>
      </c>
      <c r="P2298" s="938" t="s">
        <v>364</v>
      </c>
      <c r="Q2298" s="936">
        <v>1</v>
      </c>
      <c r="R2298" s="936">
        <v>1</v>
      </c>
      <c r="S2298" s="936">
        <v>0</v>
      </c>
      <c r="T2298" s="936">
        <v>0</v>
      </c>
    </row>
    <row r="2299" spans="1:20" outlineLevel="6">
      <c r="A2299" s="996" t="s">
        <v>3457</v>
      </c>
      <c r="B2299" s="996" t="s">
        <v>3230</v>
      </c>
      <c r="C2299" s="996">
        <v>4</v>
      </c>
      <c r="D2299" s="997">
        <v>46217</v>
      </c>
      <c r="E2299" s="997">
        <v>46221</v>
      </c>
      <c r="F2299" s="997">
        <v>46215</v>
      </c>
      <c r="G2299" s="997"/>
      <c r="H2299" s="998">
        <v>34712.339999999997</v>
      </c>
      <c r="I2299" s="998">
        <v>31241.11</v>
      </c>
      <c r="J2299" s="998">
        <v>34712.339999999997</v>
      </c>
      <c r="K2299" s="999">
        <v>1</v>
      </c>
      <c r="L2299" s="999">
        <v>0.9</v>
      </c>
      <c r="M2299" s="996">
        <v>52</v>
      </c>
      <c r="N2299" s="996">
        <v>52</v>
      </c>
      <c r="O2299" s="996">
        <v>47</v>
      </c>
      <c r="P2299" s="996" t="s">
        <v>367</v>
      </c>
      <c r="Q2299" s="996">
        <v>1</v>
      </c>
      <c r="R2299" s="996">
        <v>0</v>
      </c>
      <c r="S2299" s="996">
        <v>1</v>
      </c>
      <c r="T2299" s="996">
        <v>0</v>
      </c>
    </row>
    <row r="2300" spans="1:20" outlineLevel="6">
      <c r="A2300" s="936" t="s">
        <v>2223</v>
      </c>
      <c r="B2300" s="936" t="s">
        <v>1054</v>
      </c>
      <c r="C2300" s="936">
        <v>6</v>
      </c>
      <c r="D2300" s="937">
        <v>46222</v>
      </c>
      <c r="E2300" s="937">
        <v>46228</v>
      </c>
      <c r="F2300" s="937">
        <v>46254</v>
      </c>
      <c r="G2300" s="937"/>
      <c r="H2300" s="938">
        <v>90915</v>
      </c>
      <c r="I2300" s="937">
        <v>77277.75</v>
      </c>
      <c r="J2300" s="938">
        <v>90915</v>
      </c>
      <c r="K2300" s="939">
        <v>1</v>
      </c>
      <c r="L2300" s="939">
        <v>0.85</v>
      </c>
      <c r="M2300" s="936">
        <v>32</v>
      </c>
      <c r="N2300" s="936">
        <v>32</v>
      </c>
      <c r="O2300" s="936">
        <v>27</v>
      </c>
      <c r="P2300" s="936" t="s">
        <v>367</v>
      </c>
      <c r="Q2300" s="936">
        <v>1</v>
      </c>
      <c r="R2300" s="936">
        <v>0</v>
      </c>
      <c r="S2300" s="936">
        <v>1</v>
      </c>
      <c r="T2300" s="936">
        <v>0</v>
      </c>
    </row>
    <row r="2301" spans="1:20" outlineLevel="6">
      <c r="A2301" s="1000" t="s">
        <v>2221</v>
      </c>
      <c r="B2301" s="1000" t="s">
        <v>1051</v>
      </c>
      <c r="C2301" s="1000">
        <v>5</v>
      </c>
      <c r="D2301" s="1001">
        <v>46229</v>
      </c>
      <c r="E2301" s="1001">
        <v>46233</v>
      </c>
      <c r="F2301" s="1001">
        <v>46254</v>
      </c>
      <c r="G2301" s="1001"/>
      <c r="H2301" s="1002">
        <v>58299</v>
      </c>
      <c r="I2301" s="1002">
        <v>49554.15</v>
      </c>
      <c r="J2301" s="1002">
        <v>58299</v>
      </c>
      <c r="K2301" s="1003">
        <v>1</v>
      </c>
      <c r="L2301" s="1003">
        <v>0.85</v>
      </c>
      <c r="M2301" s="1002">
        <v>32</v>
      </c>
      <c r="N2301" s="1000">
        <v>32</v>
      </c>
      <c r="O2301" s="1000">
        <v>27</v>
      </c>
      <c r="P2301" s="1002" t="s">
        <v>367</v>
      </c>
      <c r="Q2301" s="1000">
        <v>1</v>
      </c>
      <c r="R2301" s="1000">
        <v>0</v>
      </c>
      <c r="S2301" s="1000">
        <v>1</v>
      </c>
      <c r="T2301" s="1000">
        <v>0</v>
      </c>
    </row>
    <row r="2302" spans="1:20" outlineLevel="5">
      <c r="A2302" s="986" t="s">
        <v>1055</v>
      </c>
      <c r="B2302" s="986"/>
      <c r="C2302" s="986">
        <v>5</v>
      </c>
      <c r="D2302" s="987">
        <v>46239</v>
      </c>
      <c r="E2302" s="987">
        <v>46244</v>
      </c>
      <c r="F2302" s="987"/>
      <c r="G2302" s="987"/>
      <c r="H2302" s="988">
        <v>317.94</v>
      </c>
      <c r="I2302" s="988">
        <v>0</v>
      </c>
      <c r="J2302" s="988">
        <v>317.94</v>
      </c>
      <c r="K2302" s="990">
        <v>1</v>
      </c>
      <c r="L2302" s="990">
        <v>0</v>
      </c>
      <c r="M2302" s="988">
        <v>32</v>
      </c>
      <c r="N2302" s="986">
        <v>32</v>
      </c>
      <c r="O2302" s="986">
        <v>0</v>
      </c>
      <c r="P2302" s="988"/>
      <c r="Q2302" s="986">
        <v>1</v>
      </c>
      <c r="R2302" s="986">
        <v>0</v>
      </c>
      <c r="S2302" s="986">
        <v>0</v>
      </c>
      <c r="T2302" s="986">
        <v>1</v>
      </c>
    </row>
    <row r="2303" spans="1:20" outlineLevel="6">
      <c r="A2303" s="936" t="s">
        <v>2224</v>
      </c>
      <c r="B2303" s="936" t="s">
        <v>1057</v>
      </c>
      <c r="C2303" s="936">
        <v>5</v>
      </c>
      <c r="D2303" s="937">
        <v>46239</v>
      </c>
      <c r="E2303" s="937">
        <v>46244</v>
      </c>
      <c r="F2303" s="937"/>
      <c r="G2303" s="937"/>
      <c r="H2303" s="938">
        <v>317.94</v>
      </c>
      <c r="I2303" s="938">
        <v>0</v>
      </c>
      <c r="J2303" s="938">
        <v>317.94</v>
      </c>
      <c r="K2303" s="939">
        <v>1</v>
      </c>
      <c r="L2303" s="939">
        <v>0</v>
      </c>
      <c r="M2303" s="938">
        <v>32</v>
      </c>
      <c r="N2303" s="936">
        <v>32</v>
      </c>
      <c r="O2303" s="936">
        <v>0</v>
      </c>
      <c r="P2303" s="938" t="s">
        <v>367</v>
      </c>
      <c r="Q2303" s="936">
        <v>1</v>
      </c>
      <c r="R2303" s="936">
        <v>0</v>
      </c>
      <c r="S2303" s="936">
        <v>0</v>
      </c>
      <c r="T2303" s="936">
        <v>1</v>
      </c>
    </row>
    <row r="2304" spans="1:20" outlineLevel="4">
      <c r="A2304" s="976" t="s">
        <v>645</v>
      </c>
      <c r="B2304" s="976"/>
      <c r="C2304" s="976">
        <v>130</v>
      </c>
      <c r="D2304" s="977">
        <v>46181</v>
      </c>
      <c r="E2304" s="977">
        <v>46333</v>
      </c>
      <c r="F2304" s="977">
        <v>46181</v>
      </c>
      <c r="G2304" s="977"/>
      <c r="H2304" s="978">
        <v>295483.53000000003</v>
      </c>
      <c r="I2304" s="978">
        <v>225733.52</v>
      </c>
      <c r="J2304" s="978">
        <v>345859.68</v>
      </c>
      <c r="K2304" s="979">
        <v>0.85429999999999995</v>
      </c>
      <c r="L2304" s="979">
        <v>0.65269999999999995</v>
      </c>
      <c r="M2304" s="978">
        <v>784</v>
      </c>
      <c r="N2304" s="976">
        <v>516</v>
      </c>
      <c r="O2304" s="976">
        <v>333</v>
      </c>
      <c r="P2304" s="978"/>
      <c r="Q2304" s="976">
        <v>20</v>
      </c>
      <c r="R2304" s="976">
        <v>2</v>
      </c>
      <c r="S2304" s="976">
        <v>13</v>
      </c>
      <c r="T2304" s="976">
        <v>5</v>
      </c>
    </row>
    <row r="2305" spans="1:20" outlineLevel="5">
      <c r="A2305" s="986" t="s">
        <v>1058</v>
      </c>
      <c r="B2305" s="986"/>
      <c r="C2305" s="986">
        <v>95</v>
      </c>
      <c r="D2305" s="987">
        <v>46181</v>
      </c>
      <c r="E2305" s="987">
        <v>46292</v>
      </c>
      <c r="F2305" s="987">
        <v>46181</v>
      </c>
      <c r="G2305" s="987"/>
      <c r="H2305" s="988">
        <v>288789.48</v>
      </c>
      <c r="I2305" s="988">
        <v>212789.72</v>
      </c>
      <c r="J2305" s="988">
        <v>288789.48</v>
      </c>
      <c r="K2305" s="990">
        <v>1</v>
      </c>
      <c r="L2305" s="989">
        <v>0.73680000000000001</v>
      </c>
      <c r="M2305" s="988">
        <v>376</v>
      </c>
      <c r="N2305" s="986">
        <v>376</v>
      </c>
      <c r="O2305" s="986">
        <v>252</v>
      </c>
      <c r="P2305" s="988"/>
      <c r="Q2305" s="986">
        <v>9</v>
      </c>
      <c r="R2305" s="986">
        <v>2</v>
      </c>
      <c r="S2305" s="986">
        <v>6</v>
      </c>
      <c r="T2305" s="986">
        <v>1</v>
      </c>
    </row>
    <row r="2306" spans="1:20" outlineLevel="6">
      <c r="A2306" s="936" t="s">
        <v>2225</v>
      </c>
      <c r="B2306" s="936" t="s">
        <v>1037</v>
      </c>
      <c r="C2306" s="936">
        <v>3</v>
      </c>
      <c r="D2306" s="937">
        <v>46181</v>
      </c>
      <c r="E2306" s="937">
        <v>46183</v>
      </c>
      <c r="F2306" s="937">
        <v>46181</v>
      </c>
      <c r="G2306" s="937">
        <v>46183</v>
      </c>
      <c r="H2306" s="938">
        <v>69621.119999999995</v>
      </c>
      <c r="I2306" s="938">
        <v>69621.119999999995</v>
      </c>
      <c r="J2306" s="938">
        <v>69621.119999999995</v>
      </c>
      <c r="K2306" s="939">
        <v>1</v>
      </c>
      <c r="L2306" s="939">
        <v>1</v>
      </c>
      <c r="M2306" s="938">
        <v>92</v>
      </c>
      <c r="N2306" s="936">
        <v>92</v>
      </c>
      <c r="O2306" s="936">
        <v>92</v>
      </c>
      <c r="P2306" s="938" t="s">
        <v>364</v>
      </c>
      <c r="Q2306" s="936">
        <v>1</v>
      </c>
      <c r="R2306" s="936">
        <v>1</v>
      </c>
      <c r="S2306" s="936">
        <v>0</v>
      </c>
      <c r="T2306" s="936">
        <v>0</v>
      </c>
    </row>
    <row r="2307" spans="1:20" outlineLevel="6">
      <c r="A2307" s="936" t="s">
        <v>2226</v>
      </c>
      <c r="B2307" s="936" t="s">
        <v>3234</v>
      </c>
      <c r="C2307" s="936">
        <v>13</v>
      </c>
      <c r="D2307" s="937">
        <v>46183</v>
      </c>
      <c r="E2307" s="937">
        <v>46197</v>
      </c>
      <c r="F2307" s="937">
        <v>46183</v>
      </c>
      <c r="G2307" s="937">
        <v>46197</v>
      </c>
      <c r="H2307" s="938">
        <v>37131.26</v>
      </c>
      <c r="I2307" s="938">
        <v>37131.26</v>
      </c>
      <c r="J2307" s="938">
        <v>37131.26</v>
      </c>
      <c r="K2307" s="939">
        <v>1</v>
      </c>
      <c r="L2307" s="939">
        <v>1</v>
      </c>
      <c r="M2307" s="936">
        <v>27</v>
      </c>
      <c r="N2307" s="936">
        <v>27</v>
      </c>
      <c r="O2307" s="936">
        <v>27</v>
      </c>
      <c r="P2307" s="938" t="s">
        <v>364</v>
      </c>
      <c r="Q2307" s="936">
        <v>1</v>
      </c>
      <c r="R2307" s="936">
        <v>1</v>
      </c>
      <c r="S2307" s="936">
        <v>0</v>
      </c>
      <c r="T2307" s="936">
        <v>0</v>
      </c>
    </row>
    <row r="2308" spans="1:20" outlineLevel="6">
      <c r="A2308" s="936" t="s">
        <v>3458</v>
      </c>
      <c r="B2308" s="936" t="s">
        <v>3236</v>
      </c>
      <c r="C2308" s="936">
        <v>21</v>
      </c>
      <c r="D2308" s="937">
        <v>46198</v>
      </c>
      <c r="E2308" s="937">
        <v>46222</v>
      </c>
      <c r="F2308" s="937">
        <v>46254</v>
      </c>
      <c r="G2308" s="937"/>
      <c r="H2308" s="938">
        <v>55696.9</v>
      </c>
      <c r="I2308" s="937">
        <v>44557.52</v>
      </c>
      <c r="J2308" s="938">
        <v>55696.9</v>
      </c>
      <c r="K2308" s="939">
        <v>1</v>
      </c>
      <c r="L2308" s="939">
        <v>0.8</v>
      </c>
      <c r="M2308" s="936">
        <v>41</v>
      </c>
      <c r="N2308" s="936">
        <v>41</v>
      </c>
      <c r="O2308" s="936">
        <v>33</v>
      </c>
      <c r="P2308" s="938" t="s">
        <v>367</v>
      </c>
      <c r="Q2308" s="936">
        <v>1</v>
      </c>
      <c r="R2308" s="936">
        <v>0</v>
      </c>
      <c r="S2308" s="936">
        <v>1</v>
      </c>
      <c r="T2308" s="936">
        <v>0</v>
      </c>
    </row>
    <row r="2309" spans="1:20" outlineLevel="6">
      <c r="A2309" s="936" t="s">
        <v>2227</v>
      </c>
      <c r="B2309" s="936" t="s">
        <v>1062</v>
      </c>
      <c r="C2309" s="936">
        <v>8</v>
      </c>
      <c r="D2309" s="937">
        <v>46245</v>
      </c>
      <c r="E2309" s="937">
        <v>46253</v>
      </c>
      <c r="F2309" s="937">
        <v>46254</v>
      </c>
      <c r="G2309" s="937"/>
      <c r="H2309" s="937">
        <v>8265</v>
      </c>
      <c r="I2309" s="937">
        <v>7025.25</v>
      </c>
      <c r="J2309" s="938">
        <v>8265</v>
      </c>
      <c r="K2309" s="939">
        <v>1</v>
      </c>
      <c r="L2309" s="939">
        <v>0.85</v>
      </c>
      <c r="M2309" s="936">
        <v>32</v>
      </c>
      <c r="N2309" s="936">
        <v>32</v>
      </c>
      <c r="O2309" s="936">
        <v>27</v>
      </c>
      <c r="P2309" s="938" t="s">
        <v>367</v>
      </c>
      <c r="Q2309" s="936">
        <v>1</v>
      </c>
      <c r="R2309" s="936">
        <v>0</v>
      </c>
      <c r="S2309" s="936">
        <v>1</v>
      </c>
      <c r="T2309" s="936">
        <v>0</v>
      </c>
    </row>
    <row r="2310" spans="1:20" outlineLevel="6">
      <c r="A2310" s="936" t="s">
        <v>2228</v>
      </c>
      <c r="B2310" s="936" t="s">
        <v>1064</v>
      </c>
      <c r="C2310" s="936">
        <v>5</v>
      </c>
      <c r="D2310" s="937">
        <v>46259</v>
      </c>
      <c r="E2310" s="937">
        <v>46264</v>
      </c>
      <c r="F2310" s="936">
        <v>46282</v>
      </c>
      <c r="G2310" s="937"/>
      <c r="H2310" s="937">
        <v>4586.7</v>
      </c>
      <c r="I2310" s="937">
        <v>2293.35</v>
      </c>
      <c r="J2310" s="938">
        <v>4586.7</v>
      </c>
      <c r="K2310" s="939">
        <v>1</v>
      </c>
      <c r="L2310" s="939">
        <v>0.5</v>
      </c>
      <c r="M2310" s="936">
        <v>32</v>
      </c>
      <c r="N2310" s="936">
        <v>32</v>
      </c>
      <c r="O2310" s="936">
        <v>16</v>
      </c>
      <c r="P2310" s="938" t="s">
        <v>367</v>
      </c>
      <c r="Q2310" s="936">
        <v>1</v>
      </c>
      <c r="R2310" s="936">
        <v>0</v>
      </c>
      <c r="S2310" s="936">
        <v>1</v>
      </c>
      <c r="T2310" s="936">
        <v>0</v>
      </c>
    </row>
    <row r="2311" spans="1:20" outlineLevel="6">
      <c r="A2311" s="936" t="s">
        <v>2229</v>
      </c>
      <c r="B2311" s="936" t="s">
        <v>1066</v>
      </c>
      <c r="C2311" s="936">
        <v>7</v>
      </c>
      <c r="D2311" s="937">
        <v>46265</v>
      </c>
      <c r="E2311" s="937">
        <v>46272</v>
      </c>
      <c r="F2311" s="936">
        <v>46282</v>
      </c>
      <c r="G2311" s="937"/>
      <c r="H2311" s="937">
        <v>17397.900000000001</v>
      </c>
      <c r="I2311" s="937">
        <v>8698.9500000000007</v>
      </c>
      <c r="J2311" s="938">
        <v>17397.900000000001</v>
      </c>
      <c r="K2311" s="939">
        <v>1</v>
      </c>
      <c r="L2311" s="939">
        <v>0.5</v>
      </c>
      <c r="M2311" s="936">
        <v>40</v>
      </c>
      <c r="N2311" s="936">
        <v>40</v>
      </c>
      <c r="O2311" s="936">
        <v>20</v>
      </c>
      <c r="P2311" s="938" t="s">
        <v>367</v>
      </c>
      <c r="Q2311" s="936">
        <v>1</v>
      </c>
      <c r="R2311" s="936">
        <v>0</v>
      </c>
      <c r="S2311" s="936">
        <v>1</v>
      </c>
      <c r="T2311" s="936">
        <v>0</v>
      </c>
    </row>
    <row r="2312" spans="1:20" outlineLevel="6">
      <c r="A2312" s="996" t="s">
        <v>2230</v>
      </c>
      <c r="B2312" s="996" t="s">
        <v>1068</v>
      </c>
      <c r="C2312" s="996">
        <v>6</v>
      </c>
      <c r="D2312" s="997">
        <v>46273</v>
      </c>
      <c r="E2312" s="997">
        <v>46279</v>
      </c>
      <c r="F2312" s="996">
        <v>46282</v>
      </c>
      <c r="G2312" s="997"/>
      <c r="H2312" s="997">
        <v>69621.119999999995</v>
      </c>
      <c r="I2312" s="997">
        <v>41772.67</v>
      </c>
      <c r="J2312" s="998">
        <v>69621.119999999995</v>
      </c>
      <c r="K2312" s="999">
        <v>1</v>
      </c>
      <c r="L2312" s="999">
        <v>0.6</v>
      </c>
      <c r="M2312" s="996">
        <v>40</v>
      </c>
      <c r="N2312" s="996">
        <v>40</v>
      </c>
      <c r="O2312" s="996">
        <v>24</v>
      </c>
      <c r="P2312" s="998" t="s">
        <v>367</v>
      </c>
      <c r="Q2312" s="996">
        <v>1</v>
      </c>
      <c r="R2312" s="996">
        <v>0</v>
      </c>
      <c r="S2312" s="996">
        <v>1</v>
      </c>
      <c r="T2312" s="996">
        <v>0</v>
      </c>
    </row>
    <row r="2313" spans="1:20" outlineLevel="6">
      <c r="A2313" s="936" t="s">
        <v>2231</v>
      </c>
      <c r="B2313" s="936" t="s">
        <v>1070</v>
      </c>
      <c r="C2313" s="936">
        <v>4</v>
      </c>
      <c r="D2313" s="937">
        <v>46280</v>
      </c>
      <c r="E2313" s="937">
        <v>46284</v>
      </c>
      <c r="F2313" s="936">
        <v>46299</v>
      </c>
      <c r="G2313" s="937"/>
      <c r="H2313" s="937">
        <v>4224</v>
      </c>
      <c r="I2313" s="937">
        <v>1689.6</v>
      </c>
      <c r="J2313" s="938">
        <v>4224</v>
      </c>
      <c r="K2313" s="939">
        <v>1</v>
      </c>
      <c r="L2313" s="939">
        <v>0.4</v>
      </c>
      <c r="M2313" s="936">
        <v>32</v>
      </c>
      <c r="N2313" s="936">
        <v>32</v>
      </c>
      <c r="O2313" s="936">
        <v>13</v>
      </c>
      <c r="P2313" s="936" t="s">
        <v>367</v>
      </c>
      <c r="Q2313" s="936">
        <v>1</v>
      </c>
      <c r="R2313" s="936">
        <v>0</v>
      </c>
      <c r="S2313" s="936">
        <v>1</v>
      </c>
      <c r="T2313" s="936">
        <v>0</v>
      </c>
    </row>
    <row r="2314" spans="1:20" outlineLevel="6">
      <c r="A2314" s="936" t="s">
        <v>2232</v>
      </c>
      <c r="B2314" s="936" t="s">
        <v>1072</v>
      </c>
      <c r="C2314" s="936">
        <v>6</v>
      </c>
      <c r="D2314" s="937">
        <v>46285</v>
      </c>
      <c r="E2314" s="937">
        <v>46292</v>
      </c>
      <c r="F2314" s="936"/>
      <c r="G2314" s="937"/>
      <c r="H2314" s="938">
        <v>22245.48</v>
      </c>
      <c r="I2314" s="937">
        <v>0</v>
      </c>
      <c r="J2314" s="938">
        <v>22245.48</v>
      </c>
      <c r="K2314" s="939">
        <v>1</v>
      </c>
      <c r="L2314" s="939">
        <v>0</v>
      </c>
      <c r="M2314" s="936">
        <v>40</v>
      </c>
      <c r="N2314" s="936">
        <v>40</v>
      </c>
      <c r="O2314" s="936">
        <v>0</v>
      </c>
      <c r="P2314" s="938" t="s">
        <v>367</v>
      </c>
      <c r="Q2314" s="936">
        <v>1</v>
      </c>
      <c r="R2314" s="936">
        <v>0</v>
      </c>
      <c r="S2314" s="936">
        <v>0</v>
      </c>
      <c r="T2314" s="936">
        <v>1</v>
      </c>
    </row>
    <row r="2315" spans="1:20" outlineLevel="5">
      <c r="A2315" s="986" t="s">
        <v>1073</v>
      </c>
      <c r="B2315" s="986"/>
      <c r="C2315" s="986">
        <v>25</v>
      </c>
      <c r="D2315" s="987">
        <v>46293</v>
      </c>
      <c r="E2315" s="987">
        <v>46321</v>
      </c>
      <c r="F2315" s="986">
        <v>46287</v>
      </c>
      <c r="G2315" s="987"/>
      <c r="H2315" s="987">
        <v>4958.3999999999996</v>
      </c>
      <c r="I2315" s="987">
        <v>12943.8</v>
      </c>
      <c r="J2315" s="988">
        <v>43146</v>
      </c>
      <c r="K2315" s="989">
        <v>0.1149</v>
      </c>
      <c r="L2315" s="989">
        <v>0.3</v>
      </c>
      <c r="M2315" s="986">
        <v>272</v>
      </c>
      <c r="N2315" s="986">
        <v>112</v>
      </c>
      <c r="O2315" s="986">
        <v>82</v>
      </c>
      <c r="P2315" s="988"/>
      <c r="Q2315" s="986">
        <v>7</v>
      </c>
      <c r="R2315" s="986">
        <v>0</v>
      </c>
      <c r="S2315" s="986">
        <v>7</v>
      </c>
      <c r="T2315" s="986">
        <v>0</v>
      </c>
    </row>
    <row r="2316" spans="1:20" outlineLevel="6">
      <c r="A2316" s="936" t="s">
        <v>2239</v>
      </c>
      <c r="B2316" s="936" t="s">
        <v>1087</v>
      </c>
      <c r="C2316" s="936">
        <v>3</v>
      </c>
      <c r="D2316" s="937">
        <v>46293</v>
      </c>
      <c r="E2316" s="937">
        <v>46295</v>
      </c>
      <c r="F2316" s="936">
        <v>46287</v>
      </c>
      <c r="G2316" s="937"/>
      <c r="H2316" s="937">
        <v>619.79999999999995</v>
      </c>
      <c r="I2316" s="937">
        <v>185.94</v>
      </c>
      <c r="J2316" s="938">
        <v>619.79999999999995</v>
      </c>
      <c r="K2316" s="939">
        <v>1</v>
      </c>
      <c r="L2316" s="939">
        <v>0.3</v>
      </c>
      <c r="M2316" s="936">
        <v>40</v>
      </c>
      <c r="N2316" s="936">
        <v>40</v>
      </c>
      <c r="O2316" s="936">
        <v>12</v>
      </c>
      <c r="P2316" s="938" t="s">
        <v>367</v>
      </c>
      <c r="Q2316" s="936">
        <v>1</v>
      </c>
      <c r="R2316" s="936">
        <v>0</v>
      </c>
      <c r="S2316" s="936">
        <v>1</v>
      </c>
      <c r="T2316" s="936">
        <v>0</v>
      </c>
    </row>
    <row r="2317" spans="1:20" outlineLevel="6">
      <c r="A2317" s="936" t="s">
        <v>2233</v>
      </c>
      <c r="B2317" s="936" t="s">
        <v>1075</v>
      </c>
      <c r="C2317" s="936">
        <v>3</v>
      </c>
      <c r="D2317" s="937">
        <v>46296</v>
      </c>
      <c r="E2317" s="937">
        <v>46299</v>
      </c>
      <c r="F2317" s="936">
        <v>46287</v>
      </c>
      <c r="G2317" s="937"/>
      <c r="H2317" s="937">
        <v>619.79999999999995</v>
      </c>
      <c r="I2317" s="937">
        <v>185.94</v>
      </c>
      <c r="J2317" s="938">
        <v>619.79999999999995</v>
      </c>
      <c r="K2317" s="939">
        <v>1</v>
      </c>
      <c r="L2317" s="939">
        <v>0.3</v>
      </c>
      <c r="M2317" s="936">
        <v>32</v>
      </c>
      <c r="N2317" s="936">
        <v>32</v>
      </c>
      <c r="O2317" s="936">
        <v>10</v>
      </c>
      <c r="P2317" s="938" t="s">
        <v>367</v>
      </c>
      <c r="Q2317" s="936">
        <v>1</v>
      </c>
      <c r="R2317" s="936">
        <v>0</v>
      </c>
      <c r="S2317" s="936">
        <v>1</v>
      </c>
      <c r="T2317" s="936">
        <v>0</v>
      </c>
    </row>
    <row r="2318" spans="1:20" outlineLevel="6">
      <c r="A2318" s="936" t="s">
        <v>2234</v>
      </c>
      <c r="B2318" s="936" t="s">
        <v>1077</v>
      </c>
      <c r="C2318" s="936">
        <v>4</v>
      </c>
      <c r="D2318" s="937">
        <v>46300</v>
      </c>
      <c r="E2318" s="937">
        <v>46303</v>
      </c>
      <c r="F2318" s="936">
        <v>46287</v>
      </c>
      <c r="G2318" s="937"/>
      <c r="H2318" s="937">
        <v>3718.8</v>
      </c>
      <c r="I2318" s="937">
        <v>1115.6400000000001</v>
      </c>
      <c r="J2318" s="938">
        <v>3718.8</v>
      </c>
      <c r="K2318" s="939">
        <v>1</v>
      </c>
      <c r="L2318" s="939">
        <v>0.3</v>
      </c>
      <c r="M2318" s="936">
        <v>40</v>
      </c>
      <c r="N2318" s="936">
        <v>40</v>
      </c>
      <c r="O2318" s="936">
        <v>12</v>
      </c>
      <c r="P2318" s="938" t="s">
        <v>367</v>
      </c>
      <c r="Q2318" s="936">
        <v>1</v>
      </c>
      <c r="R2318" s="936">
        <v>0</v>
      </c>
      <c r="S2318" s="936">
        <v>1</v>
      </c>
      <c r="T2318" s="936">
        <v>0</v>
      </c>
    </row>
    <row r="2319" spans="1:20" outlineLevel="6">
      <c r="A2319" s="936" t="s">
        <v>2235</v>
      </c>
      <c r="B2319" s="936" t="s">
        <v>1079</v>
      </c>
      <c r="C2319" s="936">
        <v>4</v>
      </c>
      <c r="D2319" s="937">
        <v>46305</v>
      </c>
      <c r="E2319" s="937">
        <v>46308</v>
      </c>
      <c r="F2319" s="936">
        <v>46287</v>
      </c>
      <c r="G2319" s="937"/>
      <c r="H2319" s="937">
        <v>0</v>
      </c>
      <c r="I2319" s="937">
        <v>4574.74</v>
      </c>
      <c r="J2319" s="938">
        <v>15249.12</v>
      </c>
      <c r="K2319" s="939">
        <v>0</v>
      </c>
      <c r="L2319" s="939">
        <v>0.3</v>
      </c>
      <c r="M2319" s="936">
        <v>40</v>
      </c>
      <c r="N2319" s="936">
        <v>0</v>
      </c>
      <c r="O2319" s="936">
        <v>12</v>
      </c>
      <c r="P2319" s="936" t="s">
        <v>367</v>
      </c>
      <c r="Q2319" s="936">
        <v>1</v>
      </c>
      <c r="R2319" s="936">
        <v>0</v>
      </c>
      <c r="S2319" s="936">
        <v>1</v>
      </c>
      <c r="T2319" s="936">
        <v>0</v>
      </c>
    </row>
    <row r="2320" spans="1:20" outlineLevel="6">
      <c r="A2320" s="996" t="s">
        <v>2236</v>
      </c>
      <c r="B2320" s="996" t="s">
        <v>1081</v>
      </c>
      <c r="C2320" s="996">
        <v>4</v>
      </c>
      <c r="D2320" s="997">
        <v>46309</v>
      </c>
      <c r="E2320" s="997">
        <v>46313</v>
      </c>
      <c r="F2320" s="996">
        <v>46287</v>
      </c>
      <c r="G2320" s="997"/>
      <c r="H2320" s="997">
        <v>0</v>
      </c>
      <c r="I2320" s="997">
        <v>433.94</v>
      </c>
      <c r="J2320" s="998">
        <v>1446.48</v>
      </c>
      <c r="K2320" s="999">
        <v>0</v>
      </c>
      <c r="L2320" s="999">
        <v>0.3</v>
      </c>
      <c r="M2320" s="996">
        <v>40</v>
      </c>
      <c r="N2320" s="996">
        <v>0</v>
      </c>
      <c r="O2320" s="996">
        <v>12</v>
      </c>
      <c r="P2320" s="998" t="s">
        <v>367</v>
      </c>
      <c r="Q2320" s="996">
        <v>1</v>
      </c>
      <c r="R2320" s="996">
        <v>0</v>
      </c>
      <c r="S2320" s="996">
        <v>1</v>
      </c>
      <c r="T2320" s="996">
        <v>0</v>
      </c>
    </row>
    <row r="2321" spans="1:20" outlineLevel="6">
      <c r="A2321" s="936" t="s">
        <v>2237</v>
      </c>
      <c r="B2321" s="936" t="s">
        <v>1083</v>
      </c>
      <c r="C2321" s="936">
        <v>4</v>
      </c>
      <c r="D2321" s="937">
        <v>46314</v>
      </c>
      <c r="E2321" s="937">
        <v>46317</v>
      </c>
      <c r="F2321" s="936">
        <v>46287</v>
      </c>
      <c r="G2321" s="937"/>
      <c r="H2321" s="937">
        <v>0</v>
      </c>
      <c r="I2321" s="937">
        <v>1983.6</v>
      </c>
      <c r="J2321" s="938">
        <v>6612</v>
      </c>
      <c r="K2321" s="939">
        <v>0</v>
      </c>
      <c r="L2321" s="939">
        <v>0.3</v>
      </c>
      <c r="M2321" s="936">
        <v>40</v>
      </c>
      <c r="N2321" s="936">
        <v>0</v>
      </c>
      <c r="O2321" s="936">
        <v>12</v>
      </c>
      <c r="P2321" s="938" t="s">
        <v>367</v>
      </c>
      <c r="Q2321" s="936">
        <v>1</v>
      </c>
      <c r="R2321" s="936">
        <v>0</v>
      </c>
      <c r="S2321" s="936">
        <v>1</v>
      </c>
      <c r="T2321" s="936">
        <v>0</v>
      </c>
    </row>
    <row r="2322" spans="1:20" outlineLevel="6">
      <c r="A2322" s="936" t="s">
        <v>2238</v>
      </c>
      <c r="B2322" s="936" t="s">
        <v>1085</v>
      </c>
      <c r="C2322" s="936">
        <v>3</v>
      </c>
      <c r="D2322" s="937">
        <v>46319</v>
      </c>
      <c r="E2322" s="937">
        <v>46321</v>
      </c>
      <c r="F2322" s="936">
        <v>46287</v>
      </c>
      <c r="G2322" s="937"/>
      <c r="H2322" s="937">
        <v>0</v>
      </c>
      <c r="I2322" s="937">
        <v>4464</v>
      </c>
      <c r="J2322" s="938">
        <v>14880</v>
      </c>
      <c r="K2322" s="939">
        <v>0</v>
      </c>
      <c r="L2322" s="939">
        <v>0.3</v>
      </c>
      <c r="M2322" s="936">
        <v>40</v>
      </c>
      <c r="N2322" s="936">
        <v>0</v>
      </c>
      <c r="O2322" s="936">
        <v>12</v>
      </c>
      <c r="P2322" s="938" t="s">
        <v>367</v>
      </c>
      <c r="Q2322" s="936">
        <v>1</v>
      </c>
      <c r="R2322" s="936">
        <v>0</v>
      </c>
      <c r="S2322" s="936">
        <v>1</v>
      </c>
      <c r="T2322" s="936">
        <v>0</v>
      </c>
    </row>
    <row r="2323" spans="1:20" outlineLevel="5">
      <c r="A2323" s="986" t="s">
        <v>1088</v>
      </c>
      <c r="B2323" s="986"/>
      <c r="C2323" s="986">
        <v>32</v>
      </c>
      <c r="D2323" s="987">
        <v>46296</v>
      </c>
      <c r="E2323" s="987">
        <v>46333</v>
      </c>
      <c r="F2323" s="986"/>
      <c r="G2323" s="987"/>
      <c r="H2323" s="987">
        <v>1735.65</v>
      </c>
      <c r="I2323" s="987">
        <v>0</v>
      </c>
      <c r="J2323" s="988">
        <v>13924.2</v>
      </c>
      <c r="K2323" s="989">
        <v>0.1246</v>
      </c>
      <c r="L2323" s="989">
        <v>0</v>
      </c>
      <c r="M2323" s="986">
        <v>136</v>
      </c>
      <c r="N2323" s="986">
        <v>28</v>
      </c>
      <c r="O2323" s="986">
        <v>0</v>
      </c>
      <c r="P2323" s="988"/>
      <c r="Q2323" s="986">
        <v>4</v>
      </c>
      <c r="R2323" s="986">
        <v>0</v>
      </c>
      <c r="S2323" s="986">
        <v>0</v>
      </c>
      <c r="T2323" s="986">
        <v>4</v>
      </c>
    </row>
    <row r="2324" spans="1:20" outlineLevel="6">
      <c r="A2324" s="936" t="s">
        <v>2240</v>
      </c>
      <c r="B2324" s="936" t="s">
        <v>1090</v>
      </c>
      <c r="C2324" s="936">
        <v>8</v>
      </c>
      <c r="D2324" s="937">
        <v>46296</v>
      </c>
      <c r="E2324" s="937">
        <v>46305</v>
      </c>
      <c r="F2324" s="936"/>
      <c r="G2324" s="937"/>
      <c r="H2324" s="937">
        <v>1735.65</v>
      </c>
      <c r="I2324" s="937">
        <v>0</v>
      </c>
      <c r="J2324" s="938">
        <v>1983.6</v>
      </c>
      <c r="K2324" s="939">
        <v>0.875</v>
      </c>
      <c r="L2324" s="939">
        <v>0</v>
      </c>
      <c r="M2324" s="936">
        <v>32</v>
      </c>
      <c r="N2324" s="936">
        <v>28</v>
      </c>
      <c r="O2324" s="936">
        <v>0</v>
      </c>
      <c r="P2324" s="938" t="s">
        <v>367</v>
      </c>
      <c r="Q2324" s="936">
        <v>1</v>
      </c>
      <c r="R2324" s="936">
        <v>0</v>
      </c>
      <c r="S2324" s="936">
        <v>0</v>
      </c>
      <c r="T2324" s="936">
        <v>1</v>
      </c>
    </row>
    <row r="2325" spans="1:20" outlineLevel="6">
      <c r="A2325" s="996" t="s">
        <v>2241</v>
      </c>
      <c r="B2325" s="996" t="s">
        <v>1092</v>
      </c>
      <c r="C2325" s="996">
        <v>8</v>
      </c>
      <c r="D2325" s="997">
        <v>46306</v>
      </c>
      <c r="E2325" s="997">
        <v>46314</v>
      </c>
      <c r="F2325" s="997"/>
      <c r="G2325" s="997"/>
      <c r="H2325" s="998">
        <v>0</v>
      </c>
      <c r="I2325" s="998">
        <v>0</v>
      </c>
      <c r="J2325" s="998">
        <v>2644.8</v>
      </c>
      <c r="K2325" s="1005">
        <v>0</v>
      </c>
      <c r="L2325" s="1005">
        <v>0</v>
      </c>
      <c r="M2325" s="998">
        <v>24</v>
      </c>
      <c r="N2325" s="996">
        <v>0</v>
      </c>
      <c r="O2325" s="996">
        <v>0</v>
      </c>
      <c r="P2325" s="998" t="s">
        <v>367</v>
      </c>
      <c r="Q2325" s="996">
        <v>1</v>
      </c>
      <c r="R2325" s="996">
        <v>0</v>
      </c>
      <c r="S2325" s="996">
        <v>0</v>
      </c>
      <c r="T2325" s="996">
        <v>1</v>
      </c>
    </row>
    <row r="2326" spans="1:20" outlineLevel="6">
      <c r="A2326" s="936" t="s">
        <v>2242</v>
      </c>
      <c r="B2326" s="936" t="s">
        <v>1094</v>
      </c>
      <c r="C2326" s="936">
        <v>8</v>
      </c>
      <c r="D2326" s="937">
        <v>46315</v>
      </c>
      <c r="E2326" s="937">
        <v>46323</v>
      </c>
      <c r="F2326" s="936"/>
      <c r="G2326" s="937"/>
      <c r="H2326" s="937">
        <v>0</v>
      </c>
      <c r="I2326" s="936">
        <v>0</v>
      </c>
      <c r="J2326" s="938">
        <v>8097.6</v>
      </c>
      <c r="K2326" s="939">
        <v>0</v>
      </c>
      <c r="L2326" s="939">
        <v>0</v>
      </c>
      <c r="M2326" s="938">
        <v>40</v>
      </c>
      <c r="N2326" s="936">
        <v>0</v>
      </c>
      <c r="O2326" s="936">
        <v>0</v>
      </c>
      <c r="P2326" s="938" t="s">
        <v>367</v>
      </c>
      <c r="Q2326" s="936">
        <v>1</v>
      </c>
      <c r="R2326" s="936">
        <v>0</v>
      </c>
      <c r="S2326" s="936">
        <v>0</v>
      </c>
      <c r="T2326" s="936">
        <v>1</v>
      </c>
    </row>
    <row r="2327" spans="1:20" outlineLevel="6">
      <c r="A2327" s="936" t="s">
        <v>2243</v>
      </c>
      <c r="B2327" s="936" t="s">
        <v>1096</v>
      </c>
      <c r="C2327" s="936">
        <v>8</v>
      </c>
      <c r="D2327" s="937">
        <v>46324</v>
      </c>
      <c r="E2327" s="937">
        <v>46333</v>
      </c>
      <c r="F2327" s="937"/>
      <c r="G2327" s="937"/>
      <c r="H2327" s="938">
        <v>0</v>
      </c>
      <c r="I2327" s="938">
        <v>0</v>
      </c>
      <c r="J2327" s="938">
        <v>1198.2</v>
      </c>
      <c r="K2327" s="939">
        <v>0</v>
      </c>
      <c r="L2327" s="939">
        <v>0</v>
      </c>
      <c r="M2327" s="938">
        <v>40</v>
      </c>
      <c r="N2327" s="936">
        <v>0</v>
      </c>
      <c r="O2327" s="936">
        <v>0</v>
      </c>
      <c r="P2327" s="938" t="s">
        <v>367</v>
      </c>
      <c r="Q2327" s="936">
        <v>1</v>
      </c>
      <c r="R2327" s="936">
        <v>0</v>
      </c>
      <c r="S2327" s="936">
        <v>0</v>
      </c>
      <c r="T2327" s="936">
        <v>1</v>
      </c>
    </row>
    <row r="2328" spans="1:20" outlineLevel="4">
      <c r="A2328" s="981" t="s">
        <v>1097</v>
      </c>
      <c r="B2328" s="981"/>
      <c r="C2328" s="981">
        <v>126</v>
      </c>
      <c r="D2328" s="982">
        <v>46190</v>
      </c>
      <c r="E2328" s="982">
        <v>46337</v>
      </c>
      <c r="F2328" s="982">
        <v>46190</v>
      </c>
      <c r="G2328" s="982"/>
      <c r="H2328" s="983">
        <v>5788.8</v>
      </c>
      <c r="I2328" s="983">
        <v>23798.400000000001</v>
      </c>
      <c r="J2328" s="983">
        <v>40207.800000000003</v>
      </c>
      <c r="K2328" s="984">
        <v>0.14399999999999999</v>
      </c>
      <c r="L2328" s="984">
        <v>0.59189999999999998</v>
      </c>
      <c r="M2328" s="983">
        <v>164</v>
      </c>
      <c r="N2328" s="981">
        <v>22</v>
      </c>
      <c r="O2328" s="981">
        <v>75</v>
      </c>
      <c r="P2328" s="983"/>
      <c r="Q2328" s="981">
        <v>4</v>
      </c>
      <c r="R2328" s="981">
        <v>2</v>
      </c>
      <c r="S2328" s="981">
        <v>1</v>
      </c>
      <c r="T2328" s="981">
        <v>1</v>
      </c>
    </row>
    <row r="2329" spans="1:20" outlineLevel="5">
      <c r="A2329" s="936" t="s">
        <v>2245</v>
      </c>
      <c r="B2329" s="936" t="s">
        <v>3237</v>
      </c>
      <c r="C2329" s="936">
        <v>7</v>
      </c>
      <c r="D2329" s="937">
        <v>46190</v>
      </c>
      <c r="E2329" s="937">
        <v>46197</v>
      </c>
      <c r="F2329" s="937">
        <v>46190</v>
      </c>
      <c r="G2329" s="937">
        <v>46197</v>
      </c>
      <c r="H2329" s="938">
        <v>5788.8</v>
      </c>
      <c r="I2329" s="938">
        <v>5788.8</v>
      </c>
      <c r="J2329" s="938">
        <v>5788.8</v>
      </c>
      <c r="K2329" s="939">
        <v>1</v>
      </c>
      <c r="L2329" s="939">
        <v>1</v>
      </c>
      <c r="M2329" s="936">
        <v>22</v>
      </c>
      <c r="N2329" s="936">
        <v>22</v>
      </c>
      <c r="O2329" s="936">
        <v>22</v>
      </c>
      <c r="P2329" s="938" t="s">
        <v>364</v>
      </c>
      <c r="Q2329" s="936">
        <v>1</v>
      </c>
      <c r="R2329" s="936">
        <v>1</v>
      </c>
      <c r="S2329" s="936">
        <v>0</v>
      </c>
      <c r="T2329" s="936">
        <v>0</v>
      </c>
    </row>
    <row r="2330" spans="1:20" outlineLevel="5">
      <c r="A2330" s="996" t="s">
        <v>2244</v>
      </c>
      <c r="B2330" s="996" t="s">
        <v>1099</v>
      </c>
      <c r="C2330" s="996">
        <v>7</v>
      </c>
      <c r="D2330" s="997">
        <v>46322</v>
      </c>
      <c r="E2330" s="997">
        <v>46329</v>
      </c>
      <c r="F2330" s="997">
        <v>46254</v>
      </c>
      <c r="G2330" s="997"/>
      <c r="H2330" s="997">
        <v>0</v>
      </c>
      <c r="I2330" s="998">
        <v>10934.4</v>
      </c>
      <c r="J2330" s="998">
        <v>12864</v>
      </c>
      <c r="K2330" s="999">
        <v>0</v>
      </c>
      <c r="L2330" s="999">
        <v>0.85</v>
      </c>
      <c r="M2330" s="998">
        <v>32</v>
      </c>
      <c r="N2330" s="996">
        <v>0</v>
      </c>
      <c r="O2330" s="996">
        <v>27</v>
      </c>
      <c r="P2330" s="998" t="s">
        <v>367</v>
      </c>
      <c r="Q2330" s="996">
        <v>1</v>
      </c>
      <c r="R2330" s="996">
        <v>0</v>
      </c>
      <c r="S2330" s="996">
        <v>1</v>
      </c>
      <c r="T2330" s="996">
        <v>0</v>
      </c>
    </row>
    <row r="2331" spans="1:20" outlineLevel="5">
      <c r="A2331" s="936" t="s">
        <v>3459</v>
      </c>
      <c r="B2331" s="936" t="s">
        <v>3239</v>
      </c>
      <c r="C2331" s="936">
        <v>7</v>
      </c>
      <c r="D2331" s="937">
        <v>46322</v>
      </c>
      <c r="E2331" s="937">
        <v>46329</v>
      </c>
      <c r="F2331" s="937">
        <v>46215</v>
      </c>
      <c r="G2331" s="937">
        <v>46261</v>
      </c>
      <c r="H2331" s="937">
        <v>0</v>
      </c>
      <c r="I2331" s="938">
        <v>7075.2</v>
      </c>
      <c r="J2331" s="938">
        <v>7075.2</v>
      </c>
      <c r="K2331" s="939">
        <v>0</v>
      </c>
      <c r="L2331" s="939">
        <v>1</v>
      </c>
      <c r="M2331" s="936">
        <v>26</v>
      </c>
      <c r="N2331" s="936">
        <v>0</v>
      </c>
      <c r="O2331" s="936">
        <v>26</v>
      </c>
      <c r="P2331" s="936" t="s">
        <v>364</v>
      </c>
      <c r="Q2331" s="936">
        <v>1</v>
      </c>
      <c r="R2331" s="936">
        <v>1</v>
      </c>
      <c r="S2331" s="936">
        <v>0</v>
      </c>
      <c r="T2331" s="936">
        <v>0</v>
      </c>
    </row>
    <row r="2332" spans="1:20" outlineLevel="5">
      <c r="A2332" s="936" t="s">
        <v>2246</v>
      </c>
      <c r="B2332" s="936" t="s">
        <v>1102</v>
      </c>
      <c r="C2332" s="936">
        <v>7</v>
      </c>
      <c r="D2332" s="937">
        <v>46330</v>
      </c>
      <c r="E2332" s="937">
        <v>46337</v>
      </c>
      <c r="F2332" s="936"/>
      <c r="G2332" s="937"/>
      <c r="H2332" s="937">
        <v>0</v>
      </c>
      <c r="I2332" s="936">
        <v>0</v>
      </c>
      <c r="J2332" s="938">
        <v>14479.8</v>
      </c>
      <c r="K2332" s="939">
        <v>0</v>
      </c>
      <c r="L2332" s="939">
        <v>0</v>
      </c>
      <c r="M2332" s="938">
        <v>84</v>
      </c>
      <c r="N2332" s="936">
        <v>0</v>
      </c>
      <c r="O2332" s="936">
        <v>0</v>
      </c>
      <c r="P2332" s="938" t="s">
        <v>367</v>
      </c>
      <c r="Q2332" s="936">
        <v>1</v>
      </c>
      <c r="R2332" s="936">
        <v>0</v>
      </c>
      <c r="S2332" s="936">
        <v>0</v>
      </c>
      <c r="T2332" s="936">
        <v>1</v>
      </c>
    </row>
    <row r="2333" spans="1:20" outlineLevel="4">
      <c r="A2333" s="981" t="s">
        <v>1103</v>
      </c>
      <c r="B2333" s="981"/>
      <c r="C2333" s="981">
        <v>160</v>
      </c>
      <c r="D2333" s="982">
        <v>46183</v>
      </c>
      <c r="E2333" s="982">
        <v>46370</v>
      </c>
      <c r="F2333" s="982">
        <v>46183</v>
      </c>
      <c r="G2333" s="982"/>
      <c r="H2333" s="982">
        <v>669.6</v>
      </c>
      <c r="I2333" s="983">
        <v>4129.2</v>
      </c>
      <c r="J2333" s="983">
        <v>7440</v>
      </c>
      <c r="K2333" s="984">
        <v>0.09</v>
      </c>
      <c r="L2333" s="984">
        <v>0.55500000000000005</v>
      </c>
      <c r="M2333" s="981">
        <v>236</v>
      </c>
      <c r="N2333" s="981">
        <v>28</v>
      </c>
      <c r="O2333" s="981">
        <v>133</v>
      </c>
      <c r="P2333" s="983"/>
      <c r="Q2333" s="981">
        <v>5</v>
      </c>
      <c r="R2333" s="981">
        <v>2</v>
      </c>
      <c r="S2333" s="981">
        <v>1</v>
      </c>
      <c r="T2333" s="981">
        <v>2</v>
      </c>
    </row>
    <row r="2334" spans="1:20" outlineLevel="5">
      <c r="A2334" s="936" t="s">
        <v>2247</v>
      </c>
      <c r="B2334" s="936" t="s">
        <v>3460</v>
      </c>
      <c r="C2334" s="936">
        <v>13</v>
      </c>
      <c r="D2334" s="937">
        <v>46183</v>
      </c>
      <c r="E2334" s="937">
        <v>46197</v>
      </c>
      <c r="F2334" s="937">
        <v>46183</v>
      </c>
      <c r="G2334" s="937">
        <v>46197</v>
      </c>
      <c r="H2334" s="937">
        <v>669.6</v>
      </c>
      <c r="I2334" s="938">
        <v>669.6</v>
      </c>
      <c r="J2334" s="938">
        <v>669.6</v>
      </c>
      <c r="K2334" s="939">
        <v>1</v>
      </c>
      <c r="L2334" s="939">
        <v>1</v>
      </c>
      <c r="M2334" s="936">
        <v>28</v>
      </c>
      <c r="N2334" s="936">
        <v>28</v>
      </c>
      <c r="O2334" s="936">
        <v>28</v>
      </c>
      <c r="P2334" s="938" t="s">
        <v>364</v>
      </c>
      <c r="Q2334" s="936">
        <v>1</v>
      </c>
      <c r="R2334" s="936">
        <v>1</v>
      </c>
      <c r="S2334" s="936">
        <v>0</v>
      </c>
      <c r="T2334" s="936">
        <v>0</v>
      </c>
    </row>
    <row r="2335" spans="1:20" outlineLevel="5">
      <c r="A2335" s="936" t="s">
        <v>3461</v>
      </c>
      <c r="B2335" s="936" t="s">
        <v>3462</v>
      </c>
      <c r="C2335" s="936">
        <v>7</v>
      </c>
      <c r="D2335" s="937">
        <v>46330</v>
      </c>
      <c r="E2335" s="937">
        <v>46337</v>
      </c>
      <c r="F2335" s="937">
        <v>46215</v>
      </c>
      <c r="G2335" s="937">
        <v>46226</v>
      </c>
      <c r="H2335" s="937">
        <v>0</v>
      </c>
      <c r="I2335" s="938">
        <v>1562.4</v>
      </c>
      <c r="J2335" s="938">
        <v>1562.4</v>
      </c>
      <c r="K2335" s="939">
        <v>0</v>
      </c>
      <c r="L2335" s="939">
        <v>1</v>
      </c>
      <c r="M2335" s="936">
        <v>64</v>
      </c>
      <c r="N2335" s="936">
        <v>0</v>
      </c>
      <c r="O2335" s="936">
        <v>64</v>
      </c>
      <c r="P2335" s="938" t="s">
        <v>364</v>
      </c>
      <c r="Q2335" s="936">
        <v>1</v>
      </c>
      <c r="R2335" s="936">
        <v>1</v>
      </c>
      <c r="S2335" s="936">
        <v>0</v>
      </c>
      <c r="T2335" s="936">
        <v>0</v>
      </c>
    </row>
    <row r="2336" spans="1:20" outlineLevel="5">
      <c r="A2336" s="1000" t="s">
        <v>2248</v>
      </c>
      <c r="B2336" s="1000" t="s">
        <v>1107</v>
      </c>
      <c r="C2336" s="1000">
        <v>10</v>
      </c>
      <c r="D2336" s="1001">
        <v>46338</v>
      </c>
      <c r="E2336" s="1001">
        <v>46349</v>
      </c>
      <c r="F2336" s="1001">
        <v>46248</v>
      </c>
      <c r="G2336" s="1001"/>
      <c r="H2336" s="1002">
        <v>0</v>
      </c>
      <c r="I2336" s="1002">
        <v>1897.2</v>
      </c>
      <c r="J2336" s="1002">
        <v>2232</v>
      </c>
      <c r="K2336" s="1003">
        <v>0</v>
      </c>
      <c r="L2336" s="1003">
        <v>0.85</v>
      </c>
      <c r="M2336" s="1002">
        <v>48</v>
      </c>
      <c r="N2336" s="1000">
        <v>0</v>
      </c>
      <c r="O2336" s="1000">
        <v>41</v>
      </c>
      <c r="P2336" s="1002" t="s">
        <v>367</v>
      </c>
      <c r="Q2336" s="1000">
        <v>1</v>
      </c>
      <c r="R2336" s="1000">
        <v>0</v>
      </c>
      <c r="S2336" s="1000">
        <v>1</v>
      </c>
      <c r="T2336" s="1000">
        <v>0</v>
      </c>
    </row>
    <row r="2337" spans="1:20" outlineLevel="5">
      <c r="A2337" s="996" t="s">
        <v>2249</v>
      </c>
      <c r="B2337" s="996" t="s">
        <v>1109</v>
      </c>
      <c r="C2337" s="996">
        <v>10</v>
      </c>
      <c r="D2337" s="997">
        <v>46350</v>
      </c>
      <c r="E2337" s="997">
        <v>46361</v>
      </c>
      <c r="F2337" s="997"/>
      <c r="G2337" s="997"/>
      <c r="H2337" s="998">
        <v>0</v>
      </c>
      <c r="I2337" s="998">
        <v>0</v>
      </c>
      <c r="J2337" s="998">
        <v>1488</v>
      </c>
      <c r="K2337" s="1005">
        <v>0</v>
      </c>
      <c r="L2337" s="1005">
        <v>0</v>
      </c>
      <c r="M2337" s="998">
        <v>48</v>
      </c>
      <c r="N2337" s="996">
        <v>0</v>
      </c>
      <c r="O2337" s="996">
        <v>0</v>
      </c>
      <c r="P2337" s="998" t="s">
        <v>367</v>
      </c>
      <c r="Q2337" s="996">
        <v>1</v>
      </c>
      <c r="R2337" s="996">
        <v>0</v>
      </c>
      <c r="S2337" s="996">
        <v>0</v>
      </c>
      <c r="T2337" s="996">
        <v>1</v>
      </c>
    </row>
    <row r="2338" spans="1:20" outlineLevel="5">
      <c r="A2338" s="936" t="s">
        <v>2250</v>
      </c>
      <c r="B2338" s="936" t="s">
        <v>1111</v>
      </c>
      <c r="C2338" s="936">
        <v>8</v>
      </c>
      <c r="D2338" s="937">
        <v>46362</v>
      </c>
      <c r="E2338" s="937">
        <v>46370</v>
      </c>
      <c r="F2338" s="937"/>
      <c r="G2338" s="937"/>
      <c r="H2338" s="938">
        <v>0</v>
      </c>
      <c r="I2338" s="938">
        <v>0</v>
      </c>
      <c r="J2338" s="938">
        <v>1488</v>
      </c>
      <c r="K2338" s="939">
        <v>0</v>
      </c>
      <c r="L2338" s="939">
        <v>0</v>
      </c>
      <c r="M2338" s="938">
        <v>48</v>
      </c>
      <c r="N2338" s="936">
        <v>0</v>
      </c>
      <c r="O2338" s="936">
        <v>0</v>
      </c>
      <c r="P2338" s="938" t="s">
        <v>367</v>
      </c>
      <c r="Q2338" s="936">
        <v>1</v>
      </c>
      <c r="R2338" s="936">
        <v>0</v>
      </c>
      <c r="S2338" s="936">
        <v>0</v>
      </c>
      <c r="T2338" s="936">
        <v>1</v>
      </c>
    </row>
    <row r="2339" spans="1:20" outlineLevel="3">
      <c r="A2339" s="967" t="s">
        <v>1112</v>
      </c>
      <c r="B2339" s="967"/>
      <c r="C2339" s="967">
        <v>150</v>
      </c>
      <c r="D2339" s="968">
        <v>46173</v>
      </c>
      <c r="E2339" s="968">
        <v>46348</v>
      </c>
      <c r="F2339" s="968">
        <v>46172</v>
      </c>
      <c r="G2339" s="968"/>
      <c r="H2339" s="969">
        <v>482244.9</v>
      </c>
      <c r="I2339" s="969">
        <v>704953.89</v>
      </c>
      <c r="J2339" s="969">
        <v>755169</v>
      </c>
      <c r="K2339" s="971">
        <v>0.63859999999999995</v>
      </c>
      <c r="L2339" s="971">
        <v>0.9335</v>
      </c>
      <c r="M2339" s="969">
        <v>392</v>
      </c>
      <c r="N2339" s="967">
        <v>159</v>
      </c>
      <c r="O2339" s="967">
        <v>321</v>
      </c>
      <c r="P2339" s="969"/>
      <c r="Q2339" s="967">
        <v>14</v>
      </c>
      <c r="R2339" s="967">
        <v>8</v>
      </c>
      <c r="S2339" s="967">
        <v>6</v>
      </c>
      <c r="T2339" s="967">
        <v>0</v>
      </c>
    </row>
    <row r="2340" spans="1:20" outlineLevel="4">
      <c r="A2340" s="981" t="s">
        <v>1113</v>
      </c>
      <c r="B2340" s="981"/>
      <c r="C2340" s="981">
        <v>150</v>
      </c>
      <c r="D2340" s="982">
        <v>46173</v>
      </c>
      <c r="E2340" s="982">
        <v>46348</v>
      </c>
      <c r="F2340" s="982">
        <v>46172</v>
      </c>
      <c r="G2340" s="982"/>
      <c r="H2340" s="983">
        <v>457884.9</v>
      </c>
      <c r="I2340" s="983">
        <v>626473.89</v>
      </c>
      <c r="J2340" s="983">
        <v>648147</v>
      </c>
      <c r="K2340" s="984">
        <v>0.70650000000000002</v>
      </c>
      <c r="L2340" s="984">
        <v>0.96660000000000001</v>
      </c>
      <c r="M2340" s="983">
        <v>224</v>
      </c>
      <c r="N2340" s="981">
        <v>126</v>
      </c>
      <c r="O2340" s="981">
        <v>202</v>
      </c>
      <c r="P2340" s="983"/>
      <c r="Q2340" s="981">
        <v>11</v>
      </c>
      <c r="R2340" s="981">
        <v>7</v>
      </c>
      <c r="S2340" s="981">
        <v>4</v>
      </c>
      <c r="T2340" s="981">
        <v>0</v>
      </c>
    </row>
    <row r="2341" spans="1:20" outlineLevel="5">
      <c r="A2341" s="936" t="s">
        <v>2251</v>
      </c>
      <c r="B2341" s="936" t="s">
        <v>3240</v>
      </c>
      <c r="C2341" s="936">
        <v>22</v>
      </c>
      <c r="D2341" s="937">
        <v>46173</v>
      </c>
      <c r="E2341" s="937">
        <v>46197</v>
      </c>
      <c r="F2341" s="937">
        <v>46172</v>
      </c>
      <c r="G2341" s="937">
        <v>46197</v>
      </c>
      <c r="H2341" s="938">
        <v>124077.6</v>
      </c>
      <c r="I2341" s="938">
        <v>124077.6</v>
      </c>
      <c r="J2341" s="938">
        <v>124077.6</v>
      </c>
      <c r="K2341" s="939">
        <v>1</v>
      </c>
      <c r="L2341" s="939">
        <v>1</v>
      </c>
      <c r="M2341" s="936">
        <v>19</v>
      </c>
      <c r="N2341" s="936">
        <v>19</v>
      </c>
      <c r="O2341" s="936">
        <v>19</v>
      </c>
      <c r="P2341" s="938" t="s">
        <v>364</v>
      </c>
      <c r="Q2341" s="936">
        <v>1</v>
      </c>
      <c r="R2341" s="936">
        <v>1</v>
      </c>
      <c r="S2341" s="936">
        <v>0</v>
      </c>
      <c r="T2341" s="936">
        <v>0</v>
      </c>
    </row>
    <row r="2342" spans="1:20" outlineLevel="5">
      <c r="A2342" s="936" t="s">
        <v>2252</v>
      </c>
      <c r="B2342" s="936" t="s">
        <v>3243</v>
      </c>
      <c r="C2342" s="936">
        <v>22</v>
      </c>
      <c r="D2342" s="937">
        <v>46173</v>
      </c>
      <c r="E2342" s="937">
        <v>46197</v>
      </c>
      <c r="F2342" s="937">
        <v>46172</v>
      </c>
      <c r="G2342" s="937">
        <v>46197</v>
      </c>
      <c r="H2342" s="938">
        <v>40656</v>
      </c>
      <c r="I2342" s="938">
        <v>40656</v>
      </c>
      <c r="J2342" s="938">
        <v>40656</v>
      </c>
      <c r="K2342" s="939">
        <v>1</v>
      </c>
      <c r="L2342" s="939">
        <v>1</v>
      </c>
      <c r="M2342" s="938">
        <v>19</v>
      </c>
      <c r="N2342" s="936">
        <v>19</v>
      </c>
      <c r="O2342" s="936">
        <v>19</v>
      </c>
      <c r="P2342" s="938" t="s">
        <v>364</v>
      </c>
      <c r="Q2342" s="936">
        <v>1</v>
      </c>
      <c r="R2342" s="936">
        <v>1</v>
      </c>
      <c r="S2342" s="936">
        <v>0</v>
      </c>
      <c r="T2342" s="936">
        <v>0</v>
      </c>
    </row>
    <row r="2343" spans="1:20" outlineLevel="5">
      <c r="A2343" s="936" t="s">
        <v>2254</v>
      </c>
      <c r="B2343" s="936" t="s">
        <v>3249</v>
      </c>
      <c r="C2343" s="936">
        <v>22</v>
      </c>
      <c r="D2343" s="937">
        <v>46173</v>
      </c>
      <c r="E2343" s="937">
        <v>46197</v>
      </c>
      <c r="F2343" s="937">
        <v>46172</v>
      </c>
      <c r="G2343" s="937">
        <v>46197</v>
      </c>
      <c r="H2343" s="938">
        <v>99297</v>
      </c>
      <c r="I2343" s="938">
        <v>99297</v>
      </c>
      <c r="J2343" s="938">
        <v>99297</v>
      </c>
      <c r="K2343" s="939">
        <v>1</v>
      </c>
      <c r="L2343" s="939">
        <v>1</v>
      </c>
      <c r="M2343" s="938">
        <v>26</v>
      </c>
      <c r="N2343" s="936">
        <v>26</v>
      </c>
      <c r="O2343" s="936">
        <v>26</v>
      </c>
      <c r="P2343" s="938" t="s">
        <v>364</v>
      </c>
      <c r="Q2343" s="936">
        <v>1</v>
      </c>
      <c r="R2343" s="936">
        <v>1</v>
      </c>
      <c r="S2343" s="936">
        <v>0</v>
      </c>
      <c r="T2343" s="936">
        <v>0</v>
      </c>
    </row>
    <row r="2344" spans="1:20" outlineLevel="5">
      <c r="A2344" s="936" t="s">
        <v>2255</v>
      </c>
      <c r="B2344" s="936" t="s">
        <v>3252</v>
      </c>
      <c r="C2344" s="936">
        <v>22</v>
      </c>
      <c r="D2344" s="937">
        <v>46173</v>
      </c>
      <c r="E2344" s="937">
        <v>46197</v>
      </c>
      <c r="F2344" s="937">
        <v>46172</v>
      </c>
      <c r="G2344" s="937">
        <v>46197</v>
      </c>
      <c r="H2344" s="938">
        <v>6681.9</v>
      </c>
      <c r="I2344" s="938">
        <v>6681.9</v>
      </c>
      <c r="J2344" s="938">
        <v>6681.9</v>
      </c>
      <c r="K2344" s="939">
        <v>1</v>
      </c>
      <c r="L2344" s="939">
        <v>1</v>
      </c>
      <c r="M2344" s="938">
        <v>3</v>
      </c>
      <c r="N2344" s="936">
        <v>3</v>
      </c>
      <c r="O2344" s="936">
        <v>3</v>
      </c>
      <c r="P2344" s="938" t="s">
        <v>364</v>
      </c>
      <c r="Q2344" s="936">
        <v>1</v>
      </c>
      <c r="R2344" s="936">
        <v>1</v>
      </c>
      <c r="S2344" s="936">
        <v>0</v>
      </c>
      <c r="T2344" s="936">
        <v>0</v>
      </c>
    </row>
    <row r="2345" spans="1:20" outlineLevel="5">
      <c r="A2345" s="936" t="s">
        <v>2253</v>
      </c>
      <c r="B2345" s="936" t="s">
        <v>3246</v>
      </c>
      <c r="C2345" s="936">
        <v>13</v>
      </c>
      <c r="D2345" s="937">
        <v>46183</v>
      </c>
      <c r="E2345" s="937">
        <v>46197</v>
      </c>
      <c r="F2345" s="937">
        <v>46183</v>
      </c>
      <c r="G2345" s="937">
        <v>46197</v>
      </c>
      <c r="H2345" s="938">
        <v>43470</v>
      </c>
      <c r="I2345" s="938">
        <v>43470</v>
      </c>
      <c r="J2345" s="938">
        <v>43470</v>
      </c>
      <c r="K2345" s="939">
        <v>1</v>
      </c>
      <c r="L2345" s="939">
        <v>1</v>
      </c>
      <c r="M2345" s="938">
        <v>16</v>
      </c>
      <c r="N2345" s="936">
        <v>16</v>
      </c>
      <c r="O2345" s="936">
        <v>16</v>
      </c>
      <c r="P2345" s="938" t="s">
        <v>364</v>
      </c>
      <c r="Q2345" s="936">
        <v>1</v>
      </c>
      <c r="R2345" s="936">
        <v>1</v>
      </c>
      <c r="S2345" s="936">
        <v>0</v>
      </c>
      <c r="T2345" s="936">
        <v>0</v>
      </c>
    </row>
    <row r="2346" spans="1:20" outlineLevel="5">
      <c r="A2346" s="936" t="s">
        <v>3463</v>
      </c>
      <c r="B2346" s="936" t="s">
        <v>3242</v>
      </c>
      <c r="C2346" s="936">
        <v>8</v>
      </c>
      <c r="D2346" s="937">
        <v>46282</v>
      </c>
      <c r="E2346" s="937">
        <v>46292</v>
      </c>
      <c r="F2346" s="937">
        <v>46215</v>
      </c>
      <c r="G2346" s="937">
        <v>46261</v>
      </c>
      <c r="H2346" s="938">
        <v>82718.399999999994</v>
      </c>
      <c r="I2346" s="938">
        <v>82718.399999999994</v>
      </c>
      <c r="J2346" s="938">
        <v>82718.399999999994</v>
      </c>
      <c r="K2346" s="939">
        <v>1</v>
      </c>
      <c r="L2346" s="939">
        <v>1</v>
      </c>
      <c r="M2346" s="938">
        <v>13</v>
      </c>
      <c r="N2346" s="936">
        <v>13</v>
      </c>
      <c r="O2346" s="936">
        <v>13</v>
      </c>
      <c r="P2346" s="938" t="s">
        <v>364</v>
      </c>
      <c r="Q2346" s="936">
        <v>1</v>
      </c>
      <c r="R2346" s="936">
        <v>1</v>
      </c>
      <c r="S2346" s="936">
        <v>0</v>
      </c>
      <c r="T2346" s="936">
        <v>0</v>
      </c>
    </row>
    <row r="2347" spans="1:20" outlineLevel="5">
      <c r="A2347" s="936" t="s">
        <v>3464</v>
      </c>
      <c r="B2347" s="936" t="s">
        <v>3245</v>
      </c>
      <c r="C2347" s="936">
        <v>10</v>
      </c>
      <c r="D2347" s="937">
        <v>46293</v>
      </c>
      <c r="E2347" s="937">
        <v>46303</v>
      </c>
      <c r="F2347" s="937">
        <v>46261</v>
      </c>
      <c r="G2347" s="937"/>
      <c r="H2347" s="937">
        <v>60984</v>
      </c>
      <c r="I2347" s="938">
        <v>51836.4</v>
      </c>
      <c r="J2347" s="938">
        <v>60984</v>
      </c>
      <c r="K2347" s="939">
        <v>1</v>
      </c>
      <c r="L2347" s="939">
        <v>0.85</v>
      </c>
      <c r="M2347" s="938">
        <v>29</v>
      </c>
      <c r="N2347" s="936">
        <v>29</v>
      </c>
      <c r="O2347" s="936">
        <v>24</v>
      </c>
      <c r="P2347" s="938" t="s">
        <v>364</v>
      </c>
      <c r="Q2347" s="936">
        <v>1</v>
      </c>
      <c r="R2347" s="936">
        <v>0</v>
      </c>
      <c r="S2347" s="936">
        <v>1</v>
      </c>
      <c r="T2347" s="936">
        <v>0</v>
      </c>
    </row>
    <row r="2348" spans="1:20" outlineLevel="5">
      <c r="A2348" s="936" t="s">
        <v>3465</v>
      </c>
      <c r="B2348" s="936" t="s">
        <v>3248</v>
      </c>
      <c r="C2348" s="936">
        <v>10</v>
      </c>
      <c r="D2348" s="937">
        <v>46305</v>
      </c>
      <c r="E2348" s="937">
        <v>46315</v>
      </c>
      <c r="F2348" s="937">
        <v>46233</v>
      </c>
      <c r="G2348" s="937"/>
      <c r="H2348" s="937">
        <v>0</v>
      </c>
      <c r="I2348" s="938">
        <v>39123</v>
      </c>
      <c r="J2348" s="938">
        <v>43470</v>
      </c>
      <c r="K2348" s="939">
        <v>0</v>
      </c>
      <c r="L2348" s="939">
        <v>0.9</v>
      </c>
      <c r="M2348" s="936">
        <v>16</v>
      </c>
      <c r="N2348" s="936">
        <v>0</v>
      </c>
      <c r="O2348" s="936">
        <v>14</v>
      </c>
      <c r="P2348" s="938" t="s">
        <v>364</v>
      </c>
      <c r="Q2348" s="936">
        <v>1</v>
      </c>
      <c r="R2348" s="936">
        <v>0</v>
      </c>
      <c r="S2348" s="936">
        <v>1</v>
      </c>
      <c r="T2348" s="936">
        <v>0</v>
      </c>
    </row>
    <row r="2349" spans="1:20" outlineLevel="5">
      <c r="A2349" s="996" t="s">
        <v>3466</v>
      </c>
      <c r="B2349" s="996" t="s">
        <v>3251</v>
      </c>
      <c r="C2349" s="996">
        <v>8</v>
      </c>
      <c r="D2349" s="997">
        <v>46316</v>
      </c>
      <c r="E2349" s="997">
        <v>46324</v>
      </c>
      <c r="F2349" s="997">
        <v>46226</v>
      </c>
      <c r="G2349" s="997">
        <v>46261</v>
      </c>
      <c r="H2349" s="998">
        <v>0</v>
      </c>
      <c r="I2349" s="998">
        <v>81243</v>
      </c>
      <c r="J2349" s="998">
        <v>81243</v>
      </c>
      <c r="K2349" s="1005">
        <v>0</v>
      </c>
      <c r="L2349" s="1005">
        <v>1</v>
      </c>
      <c r="M2349" s="998">
        <v>22</v>
      </c>
      <c r="N2349" s="996">
        <v>0</v>
      </c>
      <c r="O2349" s="996">
        <v>22</v>
      </c>
      <c r="P2349" s="998" t="s">
        <v>364</v>
      </c>
      <c r="Q2349" s="996">
        <v>1</v>
      </c>
      <c r="R2349" s="996">
        <v>1</v>
      </c>
      <c r="S2349" s="996">
        <v>0</v>
      </c>
      <c r="T2349" s="996">
        <v>0</v>
      </c>
    </row>
    <row r="2350" spans="1:20" outlineLevel="5">
      <c r="A2350" s="936" t="s">
        <v>3467</v>
      </c>
      <c r="B2350" s="936" t="s">
        <v>3254</v>
      </c>
      <c r="C2350" s="936">
        <v>10</v>
      </c>
      <c r="D2350" s="937">
        <v>46326</v>
      </c>
      <c r="E2350" s="937">
        <v>46336</v>
      </c>
      <c r="F2350" s="937">
        <v>46233</v>
      </c>
      <c r="G2350" s="937"/>
      <c r="H2350" s="937">
        <v>0</v>
      </c>
      <c r="I2350" s="937">
        <v>54123.39</v>
      </c>
      <c r="J2350" s="938">
        <v>60137.1</v>
      </c>
      <c r="K2350" s="939">
        <v>0</v>
      </c>
      <c r="L2350" s="939">
        <v>0.9</v>
      </c>
      <c r="M2350" s="936">
        <v>29</v>
      </c>
      <c r="N2350" s="936">
        <v>0</v>
      </c>
      <c r="O2350" s="936">
        <v>26</v>
      </c>
      <c r="P2350" s="938" t="s">
        <v>364</v>
      </c>
      <c r="Q2350" s="936">
        <v>1</v>
      </c>
      <c r="R2350" s="936">
        <v>0</v>
      </c>
      <c r="S2350" s="936">
        <v>1</v>
      </c>
      <c r="T2350" s="936">
        <v>0</v>
      </c>
    </row>
    <row r="2351" spans="1:20" outlineLevel="5">
      <c r="A2351" s="936" t="s">
        <v>2256</v>
      </c>
      <c r="B2351" s="936" t="s">
        <v>1121</v>
      </c>
      <c r="C2351" s="936">
        <v>10</v>
      </c>
      <c r="D2351" s="937">
        <v>46337</v>
      </c>
      <c r="E2351" s="937">
        <v>46348</v>
      </c>
      <c r="F2351" s="937">
        <v>46288</v>
      </c>
      <c r="G2351" s="937"/>
      <c r="H2351" s="938">
        <v>0</v>
      </c>
      <c r="I2351" s="938">
        <v>3247.2</v>
      </c>
      <c r="J2351" s="938">
        <v>5412</v>
      </c>
      <c r="K2351" s="939">
        <v>0</v>
      </c>
      <c r="L2351" s="939">
        <v>0.6</v>
      </c>
      <c r="M2351" s="938">
        <v>32</v>
      </c>
      <c r="N2351" s="936">
        <v>0</v>
      </c>
      <c r="O2351" s="936">
        <v>19</v>
      </c>
      <c r="P2351" s="938" t="s">
        <v>364</v>
      </c>
      <c r="Q2351" s="936">
        <v>1</v>
      </c>
      <c r="R2351" s="936">
        <v>0</v>
      </c>
      <c r="S2351" s="936">
        <v>1</v>
      </c>
      <c r="T2351" s="936">
        <v>0</v>
      </c>
    </row>
    <row r="2352" spans="1:20" outlineLevel="4">
      <c r="A2352" s="981" t="s">
        <v>1122</v>
      </c>
      <c r="B2352" s="981"/>
      <c r="C2352" s="981">
        <v>141</v>
      </c>
      <c r="D2352" s="982">
        <v>46183</v>
      </c>
      <c r="E2352" s="982">
        <v>46348</v>
      </c>
      <c r="F2352" s="982">
        <v>46183</v>
      </c>
      <c r="G2352" s="982"/>
      <c r="H2352" s="983">
        <v>24360</v>
      </c>
      <c r="I2352" s="983">
        <v>78480</v>
      </c>
      <c r="J2352" s="983">
        <v>107022</v>
      </c>
      <c r="K2352" s="984">
        <v>0.2276</v>
      </c>
      <c r="L2352" s="984">
        <v>0.73329999999999995</v>
      </c>
      <c r="M2352" s="983">
        <v>168</v>
      </c>
      <c r="N2352" s="981">
        <v>34</v>
      </c>
      <c r="O2352" s="981">
        <v>118</v>
      </c>
      <c r="P2352" s="983"/>
      <c r="Q2352" s="981">
        <v>3</v>
      </c>
      <c r="R2352" s="981">
        <v>1</v>
      </c>
      <c r="S2352" s="981">
        <v>2</v>
      </c>
      <c r="T2352" s="981">
        <v>0</v>
      </c>
    </row>
    <row r="2353" spans="1:20" outlineLevel="5">
      <c r="A2353" s="936" t="s">
        <v>2258</v>
      </c>
      <c r="B2353" s="936" t="s">
        <v>3255</v>
      </c>
      <c r="C2353" s="936">
        <v>13</v>
      </c>
      <c r="D2353" s="937">
        <v>46183</v>
      </c>
      <c r="E2353" s="937">
        <v>46197</v>
      </c>
      <c r="F2353" s="937">
        <v>46183</v>
      </c>
      <c r="G2353" s="937">
        <v>46197</v>
      </c>
      <c r="H2353" s="938">
        <v>24360</v>
      </c>
      <c r="I2353" s="938">
        <v>24360</v>
      </c>
      <c r="J2353" s="938">
        <v>24360</v>
      </c>
      <c r="K2353" s="940">
        <v>1</v>
      </c>
      <c r="L2353" s="940">
        <v>1</v>
      </c>
      <c r="M2353" s="938">
        <v>34</v>
      </c>
      <c r="N2353" s="936">
        <v>34</v>
      </c>
      <c r="O2353" s="936">
        <v>34</v>
      </c>
      <c r="P2353" s="938" t="s">
        <v>364</v>
      </c>
      <c r="Q2353" s="936">
        <v>1</v>
      </c>
      <c r="R2353" s="936">
        <v>1</v>
      </c>
      <c r="S2353" s="936">
        <v>0</v>
      </c>
      <c r="T2353" s="936">
        <v>0</v>
      </c>
    </row>
    <row r="2354" spans="1:20" outlineLevel="5">
      <c r="A2354" s="996" t="s">
        <v>2257</v>
      </c>
      <c r="B2354" s="996" t="s">
        <v>1124</v>
      </c>
      <c r="C2354" s="996">
        <v>12</v>
      </c>
      <c r="D2354" s="997">
        <v>46305</v>
      </c>
      <c r="E2354" s="997">
        <v>46317</v>
      </c>
      <c r="F2354" s="997">
        <v>46287</v>
      </c>
      <c r="G2354" s="997"/>
      <c r="H2354" s="998">
        <v>0</v>
      </c>
      <c r="I2354" s="998">
        <v>23061</v>
      </c>
      <c r="J2354" s="998">
        <v>46122</v>
      </c>
      <c r="K2354" s="1005">
        <v>0</v>
      </c>
      <c r="L2354" s="1005">
        <v>0.5</v>
      </c>
      <c r="M2354" s="998">
        <v>84</v>
      </c>
      <c r="N2354" s="996">
        <v>0</v>
      </c>
      <c r="O2354" s="996">
        <v>42</v>
      </c>
      <c r="P2354" s="998" t="s">
        <v>364</v>
      </c>
      <c r="Q2354" s="996">
        <v>1</v>
      </c>
      <c r="R2354" s="996">
        <v>0</v>
      </c>
      <c r="S2354" s="996">
        <v>1</v>
      </c>
      <c r="T2354" s="996">
        <v>0</v>
      </c>
    </row>
    <row r="2355" spans="1:20" outlineLevel="5">
      <c r="A2355" s="936" t="s">
        <v>3468</v>
      </c>
      <c r="B2355" s="936" t="s">
        <v>3257</v>
      </c>
      <c r="C2355" s="936">
        <v>6</v>
      </c>
      <c r="D2355" s="937">
        <v>46342</v>
      </c>
      <c r="E2355" s="937">
        <v>46348</v>
      </c>
      <c r="F2355" s="937">
        <v>46215</v>
      </c>
      <c r="G2355" s="937"/>
      <c r="H2355" s="937">
        <v>0</v>
      </c>
      <c r="I2355" s="936">
        <v>31059</v>
      </c>
      <c r="J2355" s="938">
        <v>36540</v>
      </c>
      <c r="K2355" s="939">
        <v>0</v>
      </c>
      <c r="L2355" s="939">
        <v>0.85</v>
      </c>
      <c r="M2355" s="936">
        <v>50</v>
      </c>
      <c r="N2355" s="936">
        <v>0</v>
      </c>
      <c r="O2355" s="936">
        <v>43</v>
      </c>
      <c r="P2355" s="936" t="s">
        <v>364</v>
      </c>
      <c r="Q2355" s="936">
        <v>1</v>
      </c>
      <c r="R2355" s="936">
        <v>0</v>
      </c>
      <c r="S2355" s="936">
        <v>1</v>
      </c>
      <c r="T2355" s="936">
        <v>0</v>
      </c>
    </row>
    <row r="2356" spans="1:20" outlineLevel="3">
      <c r="A2356" s="967" t="s">
        <v>1126</v>
      </c>
      <c r="B2356" s="967"/>
      <c r="C2356" s="967">
        <v>113</v>
      </c>
      <c r="D2356" s="968">
        <v>46155</v>
      </c>
      <c r="E2356" s="968">
        <v>46292</v>
      </c>
      <c r="F2356" s="968">
        <v>46155</v>
      </c>
      <c r="G2356" s="968"/>
      <c r="H2356" s="969">
        <v>48290.400000000001</v>
      </c>
      <c r="I2356" s="969">
        <v>9622.7999999999993</v>
      </c>
      <c r="J2356" s="969">
        <v>48290.400000000001</v>
      </c>
      <c r="K2356" s="971">
        <v>1</v>
      </c>
      <c r="L2356" s="971">
        <v>0.1993</v>
      </c>
      <c r="M2356" s="967">
        <v>628</v>
      </c>
      <c r="N2356" s="967">
        <v>628</v>
      </c>
      <c r="O2356" s="967">
        <v>474</v>
      </c>
      <c r="P2356" s="967"/>
      <c r="Q2356" s="967">
        <v>14</v>
      </c>
      <c r="R2356" s="967">
        <v>10</v>
      </c>
      <c r="S2356" s="967">
        <v>1</v>
      </c>
      <c r="T2356" s="967">
        <v>3</v>
      </c>
    </row>
    <row r="2357" spans="1:20" outlineLevel="4">
      <c r="A2357" s="981" t="s">
        <v>429</v>
      </c>
      <c r="B2357" s="981"/>
      <c r="C2357" s="981">
        <v>94</v>
      </c>
      <c r="D2357" s="982">
        <v>46155</v>
      </c>
      <c r="E2357" s="982">
        <v>46268</v>
      </c>
      <c r="F2357" s="982">
        <v>46155</v>
      </c>
      <c r="G2357" s="982"/>
      <c r="H2357" s="983">
        <v>7475.22</v>
      </c>
      <c r="I2357" s="983">
        <v>3520.62</v>
      </c>
      <c r="J2357" s="983">
        <v>7475.22</v>
      </c>
      <c r="K2357" s="984">
        <v>1</v>
      </c>
      <c r="L2357" s="984">
        <v>0.47099999999999997</v>
      </c>
      <c r="M2357" s="981">
        <v>364</v>
      </c>
      <c r="N2357" s="981">
        <v>364</v>
      </c>
      <c r="O2357" s="981">
        <v>262</v>
      </c>
      <c r="P2357" s="981"/>
      <c r="Q2357" s="981">
        <v>8</v>
      </c>
      <c r="R2357" s="981">
        <v>5</v>
      </c>
      <c r="S2357" s="981">
        <v>1</v>
      </c>
      <c r="T2357" s="981">
        <v>2</v>
      </c>
    </row>
    <row r="2358" spans="1:20" outlineLevel="5">
      <c r="A2358" s="936" t="s">
        <v>2259</v>
      </c>
      <c r="B2358" s="936" t="s">
        <v>1037</v>
      </c>
      <c r="C2358" s="936">
        <v>21</v>
      </c>
      <c r="D2358" s="937">
        <v>46155</v>
      </c>
      <c r="E2358" s="937">
        <v>46183</v>
      </c>
      <c r="F2358" s="937">
        <v>46155</v>
      </c>
      <c r="G2358" s="937">
        <v>46183</v>
      </c>
      <c r="H2358" s="937">
        <v>252.18</v>
      </c>
      <c r="I2358" s="936">
        <v>252.18</v>
      </c>
      <c r="J2358" s="937">
        <v>252.18</v>
      </c>
      <c r="K2358" s="939">
        <v>1</v>
      </c>
      <c r="L2358" s="939">
        <v>1</v>
      </c>
      <c r="M2358" s="936">
        <v>92</v>
      </c>
      <c r="N2358" s="936">
        <v>92</v>
      </c>
      <c r="O2358" s="936">
        <v>92</v>
      </c>
      <c r="P2358" s="936" t="s">
        <v>364</v>
      </c>
      <c r="Q2358" s="936">
        <v>1</v>
      </c>
      <c r="R2358" s="936">
        <v>1</v>
      </c>
      <c r="S2358" s="936">
        <v>0</v>
      </c>
      <c r="T2358" s="936">
        <v>0</v>
      </c>
    </row>
    <row r="2359" spans="1:20" outlineLevel="5">
      <c r="A2359" s="936" t="s">
        <v>2260</v>
      </c>
      <c r="B2359" s="936" t="s">
        <v>1129</v>
      </c>
      <c r="C2359" s="936">
        <v>27</v>
      </c>
      <c r="D2359" s="937">
        <v>46162</v>
      </c>
      <c r="E2359" s="937">
        <v>46197</v>
      </c>
      <c r="F2359" s="937">
        <v>46162</v>
      </c>
      <c r="G2359" s="937">
        <v>46197</v>
      </c>
      <c r="H2359" s="937">
        <v>168.12</v>
      </c>
      <c r="I2359" s="936">
        <v>168.12</v>
      </c>
      <c r="J2359" s="938">
        <v>168.12</v>
      </c>
      <c r="K2359" s="939">
        <v>1</v>
      </c>
      <c r="L2359" s="939">
        <v>1</v>
      </c>
      <c r="M2359" s="938">
        <v>40</v>
      </c>
      <c r="N2359" s="936">
        <v>40</v>
      </c>
      <c r="O2359" s="936">
        <v>40</v>
      </c>
      <c r="P2359" s="938" t="s">
        <v>364</v>
      </c>
      <c r="Q2359" s="936">
        <v>1</v>
      </c>
      <c r="R2359" s="936">
        <v>1</v>
      </c>
      <c r="S2359" s="936">
        <v>0</v>
      </c>
      <c r="T2359" s="936">
        <v>0</v>
      </c>
    </row>
    <row r="2360" spans="1:20" outlineLevel="5">
      <c r="A2360" s="936" t="s">
        <v>2261</v>
      </c>
      <c r="B2360" s="936" t="s">
        <v>3360</v>
      </c>
      <c r="C2360" s="936">
        <v>1</v>
      </c>
      <c r="D2360" s="937">
        <v>46197</v>
      </c>
      <c r="E2360" s="937">
        <v>46197</v>
      </c>
      <c r="F2360" s="937">
        <v>46197</v>
      </c>
      <c r="G2360" s="937">
        <v>46197</v>
      </c>
      <c r="H2360" s="937">
        <v>894.35</v>
      </c>
      <c r="I2360" s="936">
        <v>894.35</v>
      </c>
      <c r="J2360" s="938">
        <v>894.35</v>
      </c>
      <c r="K2360" s="939">
        <v>1</v>
      </c>
      <c r="L2360" s="939">
        <v>1</v>
      </c>
      <c r="M2360" s="936">
        <v>39</v>
      </c>
      <c r="N2360" s="936">
        <v>39</v>
      </c>
      <c r="O2360" s="936">
        <v>39</v>
      </c>
      <c r="P2360" s="938" t="s">
        <v>364</v>
      </c>
      <c r="Q2360" s="936">
        <v>1</v>
      </c>
      <c r="R2360" s="936">
        <v>1</v>
      </c>
      <c r="S2360" s="936">
        <v>0</v>
      </c>
      <c r="T2360" s="936">
        <v>0</v>
      </c>
    </row>
    <row r="2361" spans="1:20" outlineLevel="5">
      <c r="A2361" s="936" t="s">
        <v>3469</v>
      </c>
      <c r="B2361" s="936" t="s">
        <v>3362</v>
      </c>
      <c r="C2361" s="936">
        <v>10</v>
      </c>
      <c r="D2361" s="937">
        <v>46198</v>
      </c>
      <c r="E2361" s="937">
        <v>46209</v>
      </c>
      <c r="F2361" s="937">
        <v>46215</v>
      </c>
      <c r="G2361" s="937">
        <v>46261</v>
      </c>
      <c r="H2361" s="937">
        <v>383.29</v>
      </c>
      <c r="I2361" s="937">
        <v>383.29</v>
      </c>
      <c r="J2361" s="937">
        <v>383.29</v>
      </c>
      <c r="K2361" s="939">
        <v>1</v>
      </c>
      <c r="L2361" s="939">
        <v>1</v>
      </c>
      <c r="M2361" s="936">
        <v>17</v>
      </c>
      <c r="N2361" s="936">
        <v>17</v>
      </c>
      <c r="O2361" s="936">
        <v>17</v>
      </c>
      <c r="P2361" s="936" t="s">
        <v>364</v>
      </c>
      <c r="Q2361" s="936">
        <v>1</v>
      </c>
      <c r="R2361" s="936">
        <v>1</v>
      </c>
      <c r="S2361" s="936">
        <v>0</v>
      </c>
      <c r="T2361" s="936">
        <v>0</v>
      </c>
    </row>
    <row r="2362" spans="1:20" outlineLevel="5">
      <c r="A2362" s="936" t="s">
        <v>2262</v>
      </c>
      <c r="B2362" s="936" t="s">
        <v>1133</v>
      </c>
      <c r="C2362" s="936">
        <v>9</v>
      </c>
      <c r="D2362" s="937">
        <v>46210</v>
      </c>
      <c r="E2362" s="937">
        <v>46219</v>
      </c>
      <c r="F2362" s="937">
        <v>46248</v>
      </c>
      <c r="G2362" s="937"/>
      <c r="H2362" s="938">
        <v>2757.6</v>
      </c>
      <c r="I2362" s="937">
        <v>1654.56</v>
      </c>
      <c r="J2362" s="938">
        <v>2757.6</v>
      </c>
      <c r="K2362" s="939">
        <v>1</v>
      </c>
      <c r="L2362" s="939">
        <v>0.6</v>
      </c>
      <c r="M2362" s="936">
        <v>56</v>
      </c>
      <c r="N2362" s="936">
        <v>56</v>
      </c>
      <c r="O2362" s="936">
        <v>34</v>
      </c>
      <c r="P2362" s="936" t="s">
        <v>364</v>
      </c>
      <c r="Q2362" s="936">
        <v>1</v>
      </c>
      <c r="R2362" s="936">
        <v>0</v>
      </c>
      <c r="S2362" s="936">
        <v>1</v>
      </c>
      <c r="T2362" s="936">
        <v>0</v>
      </c>
    </row>
    <row r="2363" spans="1:20" outlineLevel="5">
      <c r="A2363" s="996" t="s">
        <v>2263</v>
      </c>
      <c r="B2363" s="996" t="s">
        <v>1135</v>
      </c>
      <c r="C2363" s="996">
        <v>13</v>
      </c>
      <c r="D2363" s="997">
        <v>46221</v>
      </c>
      <c r="E2363" s="997">
        <v>46235</v>
      </c>
      <c r="F2363" s="997"/>
      <c r="G2363" s="997"/>
      <c r="H2363" s="998">
        <v>2599.38</v>
      </c>
      <c r="I2363" s="998">
        <v>0</v>
      </c>
      <c r="J2363" s="998">
        <v>2599.38</v>
      </c>
      <c r="K2363" s="1005">
        <v>1</v>
      </c>
      <c r="L2363" s="1005">
        <v>0</v>
      </c>
      <c r="M2363" s="998">
        <v>56</v>
      </c>
      <c r="N2363" s="996">
        <v>56</v>
      </c>
      <c r="O2363" s="996">
        <v>0</v>
      </c>
      <c r="P2363" s="998" t="s">
        <v>364</v>
      </c>
      <c r="Q2363" s="996">
        <v>1</v>
      </c>
      <c r="R2363" s="996">
        <v>0</v>
      </c>
      <c r="S2363" s="996">
        <v>0</v>
      </c>
      <c r="T2363" s="996">
        <v>1</v>
      </c>
    </row>
    <row r="2364" spans="1:20" outlineLevel="5">
      <c r="A2364" s="936" t="s">
        <v>2264</v>
      </c>
      <c r="B2364" s="936" t="s">
        <v>1137</v>
      </c>
      <c r="C2364" s="936">
        <v>8</v>
      </c>
      <c r="D2364" s="937">
        <v>46252</v>
      </c>
      <c r="E2364" s="937">
        <v>46260</v>
      </c>
      <c r="F2364" s="937"/>
      <c r="G2364" s="937"/>
      <c r="H2364" s="938">
        <v>252.18</v>
      </c>
      <c r="I2364" s="938">
        <v>0</v>
      </c>
      <c r="J2364" s="938">
        <v>252.18</v>
      </c>
      <c r="K2364" s="939">
        <v>1</v>
      </c>
      <c r="L2364" s="939">
        <v>0</v>
      </c>
      <c r="M2364" s="936">
        <v>24</v>
      </c>
      <c r="N2364" s="936">
        <v>24</v>
      </c>
      <c r="O2364" s="936">
        <v>0</v>
      </c>
      <c r="P2364" s="936" t="s">
        <v>364</v>
      </c>
      <c r="Q2364" s="936">
        <v>1</v>
      </c>
      <c r="R2364" s="936">
        <v>0</v>
      </c>
      <c r="S2364" s="936">
        <v>0</v>
      </c>
      <c r="T2364" s="936">
        <v>1</v>
      </c>
    </row>
    <row r="2365" spans="1:20" outlineLevel="5">
      <c r="A2365" s="936" t="s">
        <v>2265</v>
      </c>
      <c r="B2365" s="936" t="s">
        <v>1111</v>
      </c>
      <c r="C2365" s="936">
        <v>7</v>
      </c>
      <c r="D2365" s="937">
        <v>46261</v>
      </c>
      <c r="E2365" s="937">
        <v>46268</v>
      </c>
      <c r="F2365" s="936">
        <v>46254</v>
      </c>
      <c r="G2365" s="937">
        <v>46258</v>
      </c>
      <c r="H2365" s="938">
        <v>168.12</v>
      </c>
      <c r="I2365" s="936">
        <v>168.12</v>
      </c>
      <c r="J2365" s="938">
        <v>168.12</v>
      </c>
      <c r="K2365" s="939">
        <v>1</v>
      </c>
      <c r="L2365" s="939">
        <v>1</v>
      </c>
      <c r="M2365" s="936">
        <v>40</v>
      </c>
      <c r="N2365" s="936">
        <v>40</v>
      </c>
      <c r="O2365" s="936">
        <v>40</v>
      </c>
      <c r="P2365" s="936" t="s">
        <v>364</v>
      </c>
      <c r="Q2365" s="936">
        <v>1</v>
      </c>
      <c r="R2365" s="936">
        <v>1</v>
      </c>
      <c r="S2365" s="936">
        <v>0</v>
      </c>
      <c r="T2365" s="936">
        <v>0</v>
      </c>
    </row>
    <row r="2366" spans="1:20" outlineLevel="4">
      <c r="A2366" s="981" t="s">
        <v>426</v>
      </c>
      <c r="B2366" s="981"/>
      <c r="C2366" s="981">
        <v>113</v>
      </c>
      <c r="D2366" s="982">
        <v>46155</v>
      </c>
      <c r="E2366" s="982">
        <v>46292</v>
      </c>
      <c r="F2366" s="982">
        <v>46155</v>
      </c>
      <c r="G2366" s="982"/>
      <c r="H2366" s="983">
        <v>40815.18</v>
      </c>
      <c r="I2366" s="983">
        <v>6102.18</v>
      </c>
      <c r="J2366" s="983">
        <v>40815.18</v>
      </c>
      <c r="K2366" s="984">
        <v>1</v>
      </c>
      <c r="L2366" s="984">
        <v>0.14949999999999999</v>
      </c>
      <c r="M2366" s="983">
        <v>264</v>
      </c>
      <c r="N2366" s="981">
        <v>264</v>
      </c>
      <c r="O2366" s="981">
        <v>212</v>
      </c>
      <c r="P2366" s="983"/>
      <c r="Q2366" s="981">
        <v>6</v>
      </c>
      <c r="R2366" s="981">
        <v>5</v>
      </c>
      <c r="S2366" s="981">
        <v>0</v>
      </c>
      <c r="T2366" s="981">
        <v>1</v>
      </c>
    </row>
    <row r="2367" spans="1:20" outlineLevel="5">
      <c r="A2367" s="936" t="s">
        <v>2266</v>
      </c>
      <c r="B2367" s="936" t="s">
        <v>3231</v>
      </c>
      <c r="C2367" s="936">
        <v>33</v>
      </c>
      <c r="D2367" s="937">
        <v>46155</v>
      </c>
      <c r="E2367" s="937">
        <v>46197</v>
      </c>
      <c r="F2367" s="937">
        <v>46155</v>
      </c>
      <c r="G2367" s="937">
        <v>46197</v>
      </c>
      <c r="H2367" s="937">
        <v>766.58</v>
      </c>
      <c r="I2367" s="938">
        <v>766.58</v>
      </c>
      <c r="J2367" s="938">
        <v>766.58</v>
      </c>
      <c r="K2367" s="939">
        <v>1</v>
      </c>
      <c r="L2367" s="939">
        <v>1</v>
      </c>
      <c r="M2367" s="938">
        <v>83</v>
      </c>
      <c r="N2367" s="936">
        <v>83</v>
      </c>
      <c r="O2367" s="936">
        <v>83</v>
      </c>
      <c r="P2367" s="938" t="s">
        <v>364</v>
      </c>
      <c r="Q2367" s="936">
        <v>1</v>
      </c>
      <c r="R2367" s="936">
        <v>1</v>
      </c>
      <c r="S2367" s="936">
        <v>0</v>
      </c>
      <c r="T2367" s="936">
        <v>0</v>
      </c>
    </row>
    <row r="2368" spans="1:20" outlineLevel="5">
      <c r="A2368" s="936" t="s">
        <v>2267</v>
      </c>
      <c r="B2368" s="936" t="s">
        <v>3360</v>
      </c>
      <c r="C2368" s="936">
        <v>13</v>
      </c>
      <c r="D2368" s="937">
        <v>46183</v>
      </c>
      <c r="E2368" s="937">
        <v>46197</v>
      </c>
      <c r="F2368" s="937">
        <v>46183</v>
      </c>
      <c r="G2368" s="937">
        <v>46197</v>
      </c>
      <c r="H2368" s="938">
        <v>1654.56</v>
      </c>
      <c r="I2368" s="938">
        <v>1654.56</v>
      </c>
      <c r="J2368" s="938">
        <v>1654.56</v>
      </c>
      <c r="K2368" s="939">
        <v>1</v>
      </c>
      <c r="L2368" s="939">
        <v>1</v>
      </c>
      <c r="M2368" s="936">
        <v>29</v>
      </c>
      <c r="N2368" s="936">
        <v>29</v>
      </c>
      <c r="O2368" s="936">
        <v>29</v>
      </c>
      <c r="P2368" s="938" t="s">
        <v>364</v>
      </c>
      <c r="Q2368" s="936">
        <v>1</v>
      </c>
      <c r="R2368" s="936">
        <v>1</v>
      </c>
      <c r="S2368" s="936">
        <v>0</v>
      </c>
      <c r="T2368" s="936">
        <v>0</v>
      </c>
    </row>
    <row r="2369" spans="1:20" outlineLevel="5">
      <c r="A2369" s="936" t="s">
        <v>3470</v>
      </c>
      <c r="B2369" s="936" t="s">
        <v>3233</v>
      </c>
      <c r="C2369" s="936">
        <v>6</v>
      </c>
      <c r="D2369" s="937">
        <v>46263</v>
      </c>
      <c r="E2369" s="937">
        <v>46268</v>
      </c>
      <c r="F2369" s="937">
        <v>46211</v>
      </c>
      <c r="G2369" s="937">
        <v>46212</v>
      </c>
      <c r="H2369" s="937">
        <v>85.18</v>
      </c>
      <c r="I2369" s="937">
        <v>85.18</v>
      </c>
      <c r="J2369" s="938">
        <v>85.18</v>
      </c>
      <c r="K2369" s="939">
        <v>1</v>
      </c>
      <c r="L2369" s="939">
        <v>1</v>
      </c>
      <c r="M2369" s="936">
        <v>9</v>
      </c>
      <c r="N2369" s="936">
        <v>9</v>
      </c>
      <c r="O2369" s="936">
        <v>9</v>
      </c>
      <c r="P2369" s="938" t="s">
        <v>364</v>
      </c>
      <c r="Q2369" s="936">
        <v>1</v>
      </c>
      <c r="R2369" s="936">
        <v>1</v>
      </c>
      <c r="S2369" s="936">
        <v>0</v>
      </c>
      <c r="T2369" s="936">
        <v>0</v>
      </c>
    </row>
    <row r="2370" spans="1:20" outlineLevel="5">
      <c r="A2370" s="1000" t="s">
        <v>3471</v>
      </c>
      <c r="B2370" s="1000" t="s">
        <v>3362</v>
      </c>
      <c r="C2370" s="1000">
        <v>8</v>
      </c>
      <c r="D2370" s="1001">
        <v>46270</v>
      </c>
      <c r="E2370" s="1001">
        <v>46278</v>
      </c>
      <c r="F2370" s="1001">
        <v>46219</v>
      </c>
      <c r="G2370" s="1001">
        <v>46261</v>
      </c>
      <c r="H2370" s="1002">
        <v>2481.84</v>
      </c>
      <c r="I2370" s="1002">
        <v>2481.84</v>
      </c>
      <c r="J2370" s="1002">
        <v>2481.84</v>
      </c>
      <c r="K2370" s="1003">
        <v>1</v>
      </c>
      <c r="L2370" s="1003">
        <v>1</v>
      </c>
      <c r="M2370" s="1002">
        <v>43</v>
      </c>
      <c r="N2370" s="1000">
        <v>43</v>
      </c>
      <c r="O2370" s="1000">
        <v>43</v>
      </c>
      <c r="P2370" s="1002" t="s">
        <v>364</v>
      </c>
      <c r="Q2370" s="1000">
        <v>1</v>
      </c>
      <c r="R2370" s="1000">
        <v>1</v>
      </c>
      <c r="S2370" s="1000">
        <v>0</v>
      </c>
      <c r="T2370" s="1000">
        <v>0</v>
      </c>
    </row>
    <row r="2371" spans="1:20" outlineLevel="5">
      <c r="A2371" s="996" t="s">
        <v>2268</v>
      </c>
      <c r="B2371" s="996" t="s">
        <v>1111</v>
      </c>
      <c r="C2371" s="996">
        <v>6</v>
      </c>
      <c r="D2371" s="997">
        <v>46279</v>
      </c>
      <c r="E2371" s="997">
        <v>46285</v>
      </c>
      <c r="F2371" s="997">
        <v>46248</v>
      </c>
      <c r="G2371" s="997">
        <v>46259</v>
      </c>
      <c r="H2371" s="998">
        <v>1114.02</v>
      </c>
      <c r="I2371" s="998">
        <v>1114.02</v>
      </c>
      <c r="J2371" s="998">
        <v>1114.02</v>
      </c>
      <c r="K2371" s="1005">
        <v>1</v>
      </c>
      <c r="L2371" s="1005">
        <v>1</v>
      </c>
      <c r="M2371" s="998">
        <v>48</v>
      </c>
      <c r="N2371" s="996">
        <v>48</v>
      </c>
      <c r="O2371" s="996">
        <v>48</v>
      </c>
      <c r="P2371" s="998" t="s">
        <v>364</v>
      </c>
      <c r="Q2371" s="996">
        <v>1</v>
      </c>
      <c r="R2371" s="996">
        <v>1</v>
      </c>
      <c r="S2371" s="996">
        <v>0</v>
      </c>
      <c r="T2371" s="996">
        <v>0</v>
      </c>
    </row>
    <row r="2372" spans="1:20" outlineLevel="5">
      <c r="A2372" s="936" t="s">
        <v>2269</v>
      </c>
      <c r="B2372" s="936" t="s">
        <v>1143</v>
      </c>
      <c r="C2372" s="936">
        <v>5</v>
      </c>
      <c r="D2372" s="937">
        <v>46286</v>
      </c>
      <c r="E2372" s="937">
        <v>46292</v>
      </c>
      <c r="F2372" s="937"/>
      <c r="G2372" s="937"/>
      <c r="H2372" s="938">
        <v>34713</v>
      </c>
      <c r="I2372" s="938">
        <v>0</v>
      </c>
      <c r="J2372" s="938">
        <v>34713</v>
      </c>
      <c r="K2372" s="939">
        <v>1</v>
      </c>
      <c r="L2372" s="939">
        <v>0</v>
      </c>
      <c r="M2372" s="938">
        <v>52</v>
      </c>
      <c r="N2372" s="936">
        <v>52</v>
      </c>
      <c r="O2372" s="936">
        <v>0</v>
      </c>
      <c r="P2372" s="938" t="s">
        <v>364</v>
      </c>
      <c r="Q2372" s="936">
        <v>1</v>
      </c>
      <c r="R2372" s="936">
        <v>0</v>
      </c>
      <c r="S2372" s="936">
        <v>0</v>
      </c>
      <c r="T2372" s="936">
        <v>1</v>
      </c>
    </row>
    <row r="2373" spans="1:20" outlineLevel="2">
      <c r="A2373" s="959" t="s">
        <v>1144</v>
      </c>
      <c r="B2373" s="959"/>
      <c r="C2373" s="959">
        <v>171</v>
      </c>
      <c r="D2373" s="960">
        <v>46155</v>
      </c>
      <c r="E2373" s="960">
        <v>46359</v>
      </c>
      <c r="F2373" s="960">
        <v>46155</v>
      </c>
      <c r="G2373" s="960"/>
      <c r="H2373" s="961">
        <v>2573468.96</v>
      </c>
      <c r="I2373" s="961">
        <v>1210693.3899999999</v>
      </c>
      <c r="J2373" s="961">
        <v>4178041.2</v>
      </c>
      <c r="K2373" s="963">
        <v>0.61599999999999999</v>
      </c>
      <c r="L2373" s="963">
        <v>0.2898</v>
      </c>
      <c r="M2373" s="961">
        <v>1116</v>
      </c>
      <c r="N2373" s="959">
        <v>726</v>
      </c>
      <c r="O2373" s="959">
        <v>392</v>
      </c>
      <c r="P2373" s="961"/>
      <c r="Q2373" s="959">
        <v>21</v>
      </c>
      <c r="R2373" s="959">
        <v>7</v>
      </c>
      <c r="S2373" s="959">
        <v>0</v>
      </c>
      <c r="T2373" s="959">
        <v>14</v>
      </c>
    </row>
    <row r="2374" spans="1:20" outlineLevel="3">
      <c r="A2374" s="972" t="s">
        <v>1145</v>
      </c>
      <c r="B2374" s="972"/>
      <c r="C2374" s="972">
        <v>103</v>
      </c>
      <c r="D2374" s="973">
        <v>46155</v>
      </c>
      <c r="E2374" s="973">
        <v>46279</v>
      </c>
      <c r="F2374" s="973">
        <v>46155</v>
      </c>
      <c r="G2374" s="973"/>
      <c r="H2374" s="974">
        <v>1711669.97</v>
      </c>
      <c r="I2374" s="974">
        <v>1210693.3899999999</v>
      </c>
      <c r="J2374" s="974">
        <v>1711669.97</v>
      </c>
      <c r="K2374" s="975">
        <v>1</v>
      </c>
      <c r="L2374" s="975">
        <v>0.70730000000000004</v>
      </c>
      <c r="M2374" s="974">
        <v>536</v>
      </c>
      <c r="N2374" s="972">
        <v>536</v>
      </c>
      <c r="O2374" s="972">
        <v>392</v>
      </c>
      <c r="P2374" s="974"/>
      <c r="Q2374" s="972">
        <v>9</v>
      </c>
      <c r="R2374" s="972">
        <v>7</v>
      </c>
      <c r="S2374" s="972">
        <v>0</v>
      </c>
      <c r="T2374" s="972">
        <v>2</v>
      </c>
    </row>
    <row r="2375" spans="1:20" outlineLevel="4">
      <c r="A2375" s="936" t="s">
        <v>2270</v>
      </c>
      <c r="B2375" s="936" t="s">
        <v>3259</v>
      </c>
      <c r="C2375" s="936">
        <v>33</v>
      </c>
      <c r="D2375" s="937">
        <v>46155</v>
      </c>
      <c r="E2375" s="937">
        <v>46197</v>
      </c>
      <c r="F2375" s="937">
        <v>46155</v>
      </c>
      <c r="G2375" s="937">
        <v>46197</v>
      </c>
      <c r="H2375" s="938">
        <v>25048.83</v>
      </c>
      <c r="I2375" s="938">
        <v>25048.83</v>
      </c>
      <c r="J2375" s="938">
        <v>25048.83</v>
      </c>
      <c r="K2375" s="939">
        <v>1</v>
      </c>
      <c r="L2375" s="939">
        <v>1</v>
      </c>
      <c r="M2375" s="938">
        <v>10</v>
      </c>
      <c r="N2375" s="936">
        <v>10</v>
      </c>
      <c r="O2375" s="936">
        <v>10</v>
      </c>
      <c r="P2375" s="938" t="s">
        <v>364</v>
      </c>
      <c r="Q2375" s="936">
        <v>1</v>
      </c>
      <c r="R2375" s="936">
        <v>1</v>
      </c>
      <c r="S2375" s="936">
        <v>0</v>
      </c>
      <c r="T2375" s="936">
        <v>0</v>
      </c>
    </row>
    <row r="2376" spans="1:20" outlineLevel="4">
      <c r="A2376" s="936" t="s">
        <v>3472</v>
      </c>
      <c r="B2376" s="936" t="s">
        <v>3261</v>
      </c>
      <c r="C2376" s="936">
        <v>7</v>
      </c>
      <c r="D2376" s="937">
        <v>46208</v>
      </c>
      <c r="E2376" s="937">
        <v>46215</v>
      </c>
      <c r="F2376" s="937">
        <v>46211</v>
      </c>
      <c r="G2376" s="937">
        <v>46213</v>
      </c>
      <c r="H2376" s="938">
        <v>225439.46</v>
      </c>
      <c r="I2376" s="938">
        <v>225439.46</v>
      </c>
      <c r="J2376" s="938">
        <v>225439.46</v>
      </c>
      <c r="K2376" s="939">
        <v>1</v>
      </c>
      <c r="L2376" s="939">
        <v>1</v>
      </c>
      <c r="M2376" s="938">
        <v>90</v>
      </c>
      <c r="N2376" s="936">
        <v>90</v>
      </c>
      <c r="O2376" s="936">
        <v>90</v>
      </c>
      <c r="P2376" s="938" t="s">
        <v>364</v>
      </c>
      <c r="Q2376" s="936">
        <v>1</v>
      </c>
      <c r="R2376" s="936">
        <v>1</v>
      </c>
      <c r="S2376" s="936">
        <v>0</v>
      </c>
      <c r="T2376" s="936">
        <v>0</v>
      </c>
    </row>
    <row r="2377" spans="1:20" outlineLevel="4">
      <c r="A2377" s="936" t="s">
        <v>2271</v>
      </c>
      <c r="B2377" s="936" t="s">
        <v>1148</v>
      </c>
      <c r="C2377" s="936">
        <v>1</v>
      </c>
      <c r="D2377" s="937">
        <v>46216</v>
      </c>
      <c r="E2377" s="937">
        <v>46216</v>
      </c>
      <c r="F2377" s="937">
        <v>46213</v>
      </c>
      <c r="G2377" s="937">
        <v>46213</v>
      </c>
      <c r="H2377" s="938">
        <v>83496.100000000006</v>
      </c>
      <c r="I2377" s="938">
        <v>83496.100000000006</v>
      </c>
      <c r="J2377" s="938">
        <v>83496.100000000006</v>
      </c>
      <c r="K2377" s="939">
        <v>1</v>
      </c>
      <c r="L2377" s="939">
        <v>1</v>
      </c>
      <c r="M2377" s="938">
        <v>32</v>
      </c>
      <c r="N2377" s="936">
        <v>32</v>
      </c>
      <c r="O2377" s="936">
        <v>32</v>
      </c>
      <c r="P2377" s="938" t="s">
        <v>364</v>
      </c>
      <c r="Q2377" s="936">
        <v>1</v>
      </c>
      <c r="R2377" s="936">
        <v>1</v>
      </c>
      <c r="S2377" s="936">
        <v>0</v>
      </c>
      <c r="T2377" s="936">
        <v>0</v>
      </c>
    </row>
    <row r="2378" spans="1:20" outlineLevel="4">
      <c r="A2378" s="936" t="s">
        <v>2272</v>
      </c>
      <c r="B2378" s="936" t="s">
        <v>1150</v>
      </c>
      <c r="C2378" s="936">
        <v>3</v>
      </c>
      <c r="D2378" s="937">
        <v>46228</v>
      </c>
      <c r="E2378" s="937">
        <v>46230</v>
      </c>
      <c r="F2378" s="937">
        <v>46225</v>
      </c>
      <c r="G2378" s="937">
        <v>46226</v>
      </c>
      <c r="H2378" s="938">
        <v>125244.14</v>
      </c>
      <c r="I2378" s="938">
        <v>125244.14</v>
      </c>
      <c r="J2378" s="938">
        <v>125244.14</v>
      </c>
      <c r="K2378" s="939">
        <v>1</v>
      </c>
      <c r="L2378" s="939">
        <v>1</v>
      </c>
      <c r="M2378" s="936">
        <v>64</v>
      </c>
      <c r="N2378" s="936">
        <v>64</v>
      </c>
      <c r="O2378" s="936">
        <v>64</v>
      </c>
      <c r="P2378" s="938" t="s">
        <v>364</v>
      </c>
      <c r="Q2378" s="936">
        <v>1</v>
      </c>
      <c r="R2378" s="936">
        <v>1</v>
      </c>
      <c r="S2378" s="936">
        <v>0</v>
      </c>
      <c r="T2378" s="936">
        <v>0</v>
      </c>
    </row>
    <row r="2379" spans="1:20" outlineLevel="4">
      <c r="A2379" s="936" t="s">
        <v>2273</v>
      </c>
      <c r="B2379" s="936" t="s">
        <v>1152</v>
      </c>
      <c r="C2379" s="936">
        <v>9</v>
      </c>
      <c r="D2379" s="937">
        <v>46231</v>
      </c>
      <c r="E2379" s="937">
        <v>46240</v>
      </c>
      <c r="F2379" s="937">
        <v>46226</v>
      </c>
      <c r="G2379" s="937">
        <v>46247</v>
      </c>
      <c r="H2379" s="938">
        <v>250488.29</v>
      </c>
      <c r="I2379" s="938">
        <v>250488.29</v>
      </c>
      <c r="J2379" s="938">
        <v>250488.29</v>
      </c>
      <c r="K2379" s="939">
        <v>1</v>
      </c>
      <c r="L2379" s="939">
        <v>1</v>
      </c>
      <c r="M2379" s="936">
        <v>88</v>
      </c>
      <c r="N2379" s="936">
        <v>88</v>
      </c>
      <c r="O2379" s="936">
        <v>88</v>
      </c>
      <c r="P2379" s="938" t="s">
        <v>364</v>
      </c>
      <c r="Q2379" s="936">
        <v>1</v>
      </c>
      <c r="R2379" s="936">
        <v>1</v>
      </c>
      <c r="S2379" s="936">
        <v>0</v>
      </c>
      <c r="T2379" s="936">
        <v>0</v>
      </c>
    </row>
    <row r="2380" spans="1:20" outlineLevel="4">
      <c r="A2380" s="936" t="s">
        <v>2274</v>
      </c>
      <c r="B2380" s="936" t="s">
        <v>1154</v>
      </c>
      <c r="C2380" s="936">
        <v>8</v>
      </c>
      <c r="D2380" s="937">
        <v>46242</v>
      </c>
      <c r="E2380" s="937">
        <v>46250</v>
      </c>
      <c r="F2380" s="937">
        <v>46241</v>
      </c>
      <c r="G2380" s="937">
        <v>46248</v>
      </c>
      <c r="H2380" s="938">
        <v>250488.29</v>
      </c>
      <c r="I2380" s="938">
        <v>250488.29</v>
      </c>
      <c r="J2380" s="938">
        <v>250488.29</v>
      </c>
      <c r="K2380" s="939">
        <v>1</v>
      </c>
      <c r="L2380" s="939">
        <v>1</v>
      </c>
      <c r="M2380" s="936">
        <v>48</v>
      </c>
      <c r="N2380" s="936">
        <v>48</v>
      </c>
      <c r="O2380" s="936">
        <v>48</v>
      </c>
      <c r="P2380" s="938" t="s">
        <v>364</v>
      </c>
      <c r="Q2380" s="936">
        <v>1</v>
      </c>
      <c r="R2380" s="936">
        <v>1</v>
      </c>
      <c r="S2380" s="936">
        <v>0</v>
      </c>
      <c r="T2380" s="936">
        <v>0</v>
      </c>
    </row>
    <row r="2381" spans="1:20" outlineLevel="4">
      <c r="A2381" s="996" t="s">
        <v>2275</v>
      </c>
      <c r="B2381" s="996" t="s">
        <v>1156</v>
      </c>
      <c r="C2381" s="996">
        <v>8</v>
      </c>
      <c r="D2381" s="997">
        <v>46251</v>
      </c>
      <c r="E2381" s="997">
        <v>46259</v>
      </c>
      <c r="F2381" s="997">
        <v>46261</v>
      </c>
      <c r="G2381" s="997">
        <v>46288</v>
      </c>
      <c r="H2381" s="997">
        <v>250488.29</v>
      </c>
      <c r="I2381" s="997">
        <v>250488.29</v>
      </c>
      <c r="J2381" s="998">
        <v>250488.29</v>
      </c>
      <c r="K2381" s="999">
        <v>1</v>
      </c>
      <c r="L2381" s="999">
        <v>1</v>
      </c>
      <c r="M2381" s="996">
        <v>60</v>
      </c>
      <c r="N2381" s="996">
        <v>60</v>
      </c>
      <c r="O2381" s="996">
        <v>60</v>
      </c>
      <c r="P2381" s="998" t="s">
        <v>364</v>
      </c>
      <c r="Q2381" s="996">
        <v>1</v>
      </c>
      <c r="R2381" s="996">
        <v>1</v>
      </c>
      <c r="S2381" s="996">
        <v>0</v>
      </c>
      <c r="T2381" s="996">
        <v>0</v>
      </c>
    </row>
    <row r="2382" spans="1:20" outlineLevel="4">
      <c r="A2382" s="936" t="s">
        <v>2276</v>
      </c>
      <c r="B2382" s="936" t="s">
        <v>1158</v>
      </c>
      <c r="C2382" s="936">
        <v>9</v>
      </c>
      <c r="D2382" s="937">
        <v>46260</v>
      </c>
      <c r="E2382" s="937">
        <v>46270</v>
      </c>
      <c r="F2382" s="936"/>
      <c r="G2382" s="937"/>
      <c r="H2382" s="937">
        <v>250488.29</v>
      </c>
      <c r="I2382" s="937">
        <v>0</v>
      </c>
      <c r="J2382" s="938">
        <v>250488.29</v>
      </c>
      <c r="K2382" s="939">
        <v>1</v>
      </c>
      <c r="L2382" s="939">
        <v>0</v>
      </c>
      <c r="M2382" s="936">
        <v>76</v>
      </c>
      <c r="N2382" s="936">
        <v>76</v>
      </c>
      <c r="O2382" s="936">
        <v>0</v>
      </c>
      <c r="P2382" s="938" t="s">
        <v>367</v>
      </c>
      <c r="Q2382" s="936">
        <v>1</v>
      </c>
      <c r="R2382" s="936">
        <v>0</v>
      </c>
      <c r="S2382" s="936">
        <v>0</v>
      </c>
      <c r="T2382" s="936">
        <v>1</v>
      </c>
    </row>
    <row r="2383" spans="1:20" outlineLevel="4">
      <c r="A2383" s="936" t="s">
        <v>2277</v>
      </c>
      <c r="B2383" s="936" t="s">
        <v>1160</v>
      </c>
      <c r="C2383" s="936">
        <v>8</v>
      </c>
      <c r="D2383" s="937">
        <v>46271</v>
      </c>
      <c r="E2383" s="937">
        <v>46279</v>
      </c>
      <c r="F2383" s="936"/>
      <c r="G2383" s="937"/>
      <c r="H2383" s="937">
        <v>250488.29</v>
      </c>
      <c r="I2383" s="937">
        <v>0</v>
      </c>
      <c r="J2383" s="938">
        <v>250488.29</v>
      </c>
      <c r="K2383" s="939">
        <v>1</v>
      </c>
      <c r="L2383" s="939">
        <v>0</v>
      </c>
      <c r="M2383" s="936">
        <v>68</v>
      </c>
      <c r="N2383" s="936">
        <v>68</v>
      </c>
      <c r="O2383" s="936">
        <v>0</v>
      </c>
      <c r="P2383" s="938" t="s">
        <v>367</v>
      </c>
      <c r="Q2383" s="936">
        <v>1</v>
      </c>
      <c r="R2383" s="936">
        <v>0</v>
      </c>
      <c r="S2383" s="936">
        <v>0</v>
      </c>
      <c r="T2383" s="936">
        <v>1</v>
      </c>
    </row>
    <row r="2384" spans="1:20" outlineLevel="3">
      <c r="A2384" s="972" t="s">
        <v>1161</v>
      </c>
      <c r="B2384" s="972"/>
      <c r="C2384" s="972">
        <v>25</v>
      </c>
      <c r="D2384" s="973">
        <v>46331</v>
      </c>
      <c r="E2384" s="973">
        <v>46359</v>
      </c>
      <c r="F2384" s="972"/>
      <c r="G2384" s="973"/>
      <c r="H2384" s="973">
        <v>0</v>
      </c>
      <c r="I2384" s="973">
        <v>0</v>
      </c>
      <c r="J2384" s="974">
        <v>712953.22</v>
      </c>
      <c r="K2384" s="975">
        <v>0</v>
      </c>
      <c r="L2384" s="975">
        <v>0</v>
      </c>
      <c r="M2384" s="972">
        <v>212</v>
      </c>
      <c r="N2384" s="972">
        <v>0</v>
      </c>
      <c r="O2384" s="972">
        <v>0</v>
      </c>
      <c r="P2384" s="974"/>
      <c r="Q2384" s="972">
        <v>4</v>
      </c>
      <c r="R2384" s="972">
        <v>0</v>
      </c>
      <c r="S2384" s="972">
        <v>0</v>
      </c>
      <c r="T2384" s="972">
        <v>4</v>
      </c>
    </row>
    <row r="2385" spans="1:20" outlineLevel="4">
      <c r="A2385" s="936" t="s">
        <v>2278</v>
      </c>
      <c r="B2385" s="936" t="s">
        <v>1163</v>
      </c>
      <c r="C2385" s="936">
        <v>7</v>
      </c>
      <c r="D2385" s="937">
        <v>46331</v>
      </c>
      <c r="E2385" s="937">
        <v>46338</v>
      </c>
      <c r="F2385" s="936"/>
      <c r="G2385" s="937"/>
      <c r="H2385" s="937">
        <v>0</v>
      </c>
      <c r="I2385" s="937">
        <v>0</v>
      </c>
      <c r="J2385" s="938">
        <v>250488.29</v>
      </c>
      <c r="K2385" s="939">
        <v>0</v>
      </c>
      <c r="L2385" s="939">
        <v>0</v>
      </c>
      <c r="M2385" s="936">
        <v>60</v>
      </c>
      <c r="N2385" s="936">
        <v>0</v>
      </c>
      <c r="O2385" s="936">
        <v>0</v>
      </c>
      <c r="P2385" s="938" t="s">
        <v>367</v>
      </c>
      <c r="Q2385" s="936">
        <v>1</v>
      </c>
      <c r="R2385" s="936">
        <v>0</v>
      </c>
      <c r="S2385" s="936">
        <v>0</v>
      </c>
      <c r="T2385" s="936">
        <v>1</v>
      </c>
    </row>
    <row r="2386" spans="1:20" outlineLevel="4">
      <c r="A2386" s="996" t="s">
        <v>2281</v>
      </c>
      <c r="B2386" s="996" t="s">
        <v>1169</v>
      </c>
      <c r="C2386" s="996">
        <v>7</v>
      </c>
      <c r="D2386" s="997">
        <v>46340</v>
      </c>
      <c r="E2386" s="997">
        <v>46347</v>
      </c>
      <c r="F2386" s="996"/>
      <c r="G2386" s="997"/>
      <c r="H2386" s="997">
        <v>0</v>
      </c>
      <c r="I2386" s="997">
        <v>0</v>
      </c>
      <c r="J2386" s="998">
        <v>208740.24</v>
      </c>
      <c r="K2386" s="999">
        <v>0</v>
      </c>
      <c r="L2386" s="999">
        <v>0</v>
      </c>
      <c r="M2386" s="996">
        <v>56</v>
      </c>
      <c r="N2386" s="996">
        <v>0</v>
      </c>
      <c r="O2386" s="996">
        <v>0</v>
      </c>
      <c r="P2386" s="998" t="s">
        <v>367</v>
      </c>
      <c r="Q2386" s="996">
        <v>1</v>
      </c>
      <c r="R2386" s="996">
        <v>0</v>
      </c>
      <c r="S2386" s="996">
        <v>0</v>
      </c>
      <c r="T2386" s="996">
        <v>1</v>
      </c>
    </row>
    <row r="2387" spans="1:20" outlineLevel="4">
      <c r="A2387" s="936" t="s">
        <v>2279</v>
      </c>
      <c r="B2387" s="936" t="s">
        <v>1165</v>
      </c>
      <c r="C2387" s="936">
        <v>6</v>
      </c>
      <c r="D2387" s="937">
        <v>46348</v>
      </c>
      <c r="E2387" s="937">
        <v>46354</v>
      </c>
      <c r="F2387" s="936"/>
      <c r="G2387" s="937"/>
      <c r="H2387" s="937">
        <v>0</v>
      </c>
      <c r="I2387" s="937">
        <v>0</v>
      </c>
      <c r="J2387" s="938">
        <v>250488.29</v>
      </c>
      <c r="K2387" s="939">
        <v>0</v>
      </c>
      <c r="L2387" s="939">
        <v>0</v>
      </c>
      <c r="M2387" s="936">
        <v>56</v>
      </c>
      <c r="N2387" s="936">
        <v>0</v>
      </c>
      <c r="O2387" s="936">
        <v>0</v>
      </c>
      <c r="P2387" s="938" t="s">
        <v>367</v>
      </c>
      <c r="Q2387" s="936">
        <v>1</v>
      </c>
      <c r="R2387" s="936">
        <v>0</v>
      </c>
      <c r="S2387" s="936">
        <v>0</v>
      </c>
      <c r="T2387" s="936">
        <v>1</v>
      </c>
    </row>
    <row r="2388" spans="1:20" outlineLevel="4">
      <c r="A2388" s="936" t="s">
        <v>2280</v>
      </c>
      <c r="B2388" s="936" t="s">
        <v>1167</v>
      </c>
      <c r="C2388" s="936">
        <v>5</v>
      </c>
      <c r="D2388" s="937">
        <v>46355</v>
      </c>
      <c r="E2388" s="937">
        <v>46359</v>
      </c>
      <c r="F2388" s="936"/>
      <c r="G2388" s="937"/>
      <c r="H2388" s="937">
        <v>0</v>
      </c>
      <c r="I2388" s="937">
        <v>0</v>
      </c>
      <c r="J2388" s="938">
        <v>3236.4</v>
      </c>
      <c r="K2388" s="939">
        <v>0</v>
      </c>
      <c r="L2388" s="939">
        <v>0</v>
      </c>
      <c r="M2388" s="936">
        <v>40</v>
      </c>
      <c r="N2388" s="936">
        <v>0</v>
      </c>
      <c r="O2388" s="936">
        <v>0</v>
      </c>
      <c r="P2388" s="938" t="s">
        <v>367</v>
      </c>
      <c r="Q2388" s="936">
        <v>1</v>
      </c>
      <c r="R2388" s="936">
        <v>0</v>
      </c>
      <c r="S2388" s="936">
        <v>0</v>
      </c>
      <c r="T2388" s="936">
        <v>1</v>
      </c>
    </row>
    <row r="2389" spans="1:20" outlineLevel="3">
      <c r="A2389" s="972" t="s">
        <v>1170</v>
      </c>
      <c r="B2389" s="972"/>
      <c r="C2389" s="972">
        <v>23</v>
      </c>
      <c r="D2389" s="973">
        <v>46280</v>
      </c>
      <c r="E2389" s="973">
        <v>46307</v>
      </c>
      <c r="F2389" s="973"/>
      <c r="G2389" s="973"/>
      <c r="H2389" s="973">
        <v>563598.65</v>
      </c>
      <c r="I2389" s="973">
        <v>0</v>
      </c>
      <c r="J2389" s="974">
        <v>667968.77</v>
      </c>
      <c r="K2389" s="975">
        <v>0.84379999999999999</v>
      </c>
      <c r="L2389" s="975">
        <v>0</v>
      </c>
      <c r="M2389" s="972">
        <v>160</v>
      </c>
      <c r="N2389" s="972">
        <v>136</v>
      </c>
      <c r="O2389" s="972">
        <v>0</v>
      </c>
      <c r="P2389" s="974"/>
      <c r="Q2389" s="972">
        <v>3</v>
      </c>
      <c r="R2389" s="972">
        <v>0</v>
      </c>
      <c r="S2389" s="972">
        <v>0</v>
      </c>
      <c r="T2389" s="972">
        <v>3</v>
      </c>
    </row>
    <row r="2390" spans="1:20" outlineLevel="4">
      <c r="A2390" s="1006" t="s">
        <v>2282</v>
      </c>
      <c r="B2390" s="1006" t="s">
        <v>1172</v>
      </c>
      <c r="C2390" s="1006">
        <v>5</v>
      </c>
      <c r="D2390" s="1007">
        <v>46280</v>
      </c>
      <c r="E2390" s="1007">
        <v>46285</v>
      </c>
      <c r="F2390" s="1007"/>
      <c r="G2390" s="1007"/>
      <c r="H2390" s="1007">
        <v>250488.29</v>
      </c>
      <c r="I2390" s="1007">
        <v>0</v>
      </c>
      <c r="J2390" s="1008">
        <v>250488.29</v>
      </c>
      <c r="K2390" s="1009">
        <v>1</v>
      </c>
      <c r="L2390" s="1009">
        <v>0</v>
      </c>
      <c r="M2390" s="1006">
        <v>56</v>
      </c>
      <c r="N2390" s="1006">
        <v>56</v>
      </c>
      <c r="O2390" s="1006">
        <v>0</v>
      </c>
      <c r="P2390" s="1008" t="s">
        <v>367</v>
      </c>
      <c r="Q2390" s="1006">
        <v>1</v>
      </c>
      <c r="R2390" s="1006">
        <v>0</v>
      </c>
      <c r="S2390" s="1006">
        <v>0</v>
      </c>
      <c r="T2390" s="1006">
        <v>1</v>
      </c>
    </row>
    <row r="2391" spans="1:20" outlineLevel="4">
      <c r="A2391" s="936" t="s">
        <v>2283</v>
      </c>
      <c r="B2391" s="936" t="s">
        <v>1174</v>
      </c>
      <c r="C2391" s="936">
        <v>5</v>
      </c>
      <c r="D2391" s="937">
        <v>46286</v>
      </c>
      <c r="E2391" s="937">
        <v>46292</v>
      </c>
      <c r="F2391" s="936"/>
      <c r="G2391" s="937"/>
      <c r="H2391" s="937">
        <v>208740.24</v>
      </c>
      <c r="I2391" s="937">
        <v>0</v>
      </c>
      <c r="J2391" s="938">
        <v>208740.24</v>
      </c>
      <c r="K2391" s="939">
        <v>1</v>
      </c>
      <c r="L2391" s="939">
        <v>0</v>
      </c>
      <c r="M2391" s="936">
        <v>56</v>
      </c>
      <c r="N2391" s="936">
        <v>56</v>
      </c>
      <c r="O2391" s="936">
        <v>0</v>
      </c>
      <c r="P2391" s="938" t="s">
        <v>367</v>
      </c>
      <c r="Q2391" s="936">
        <v>1</v>
      </c>
      <c r="R2391" s="936">
        <v>0</v>
      </c>
      <c r="S2391" s="936">
        <v>0</v>
      </c>
      <c r="T2391" s="936">
        <v>1</v>
      </c>
    </row>
    <row r="2392" spans="1:20" outlineLevel="4">
      <c r="A2392" s="936" t="s">
        <v>2284</v>
      </c>
      <c r="B2392" s="936" t="s">
        <v>1176</v>
      </c>
      <c r="C2392" s="936">
        <v>6</v>
      </c>
      <c r="D2392" s="937">
        <v>46301</v>
      </c>
      <c r="E2392" s="937">
        <v>46307</v>
      </c>
      <c r="F2392" s="936"/>
      <c r="G2392" s="937"/>
      <c r="H2392" s="937">
        <v>104370.12</v>
      </c>
      <c r="I2392" s="937">
        <v>0</v>
      </c>
      <c r="J2392" s="938">
        <v>208740.24</v>
      </c>
      <c r="K2392" s="939">
        <v>0.5</v>
      </c>
      <c r="L2392" s="939">
        <v>0</v>
      </c>
      <c r="M2392" s="936">
        <v>48</v>
      </c>
      <c r="N2392" s="936">
        <v>24</v>
      </c>
      <c r="O2392" s="936">
        <v>0</v>
      </c>
      <c r="P2392" s="938" t="s">
        <v>367</v>
      </c>
      <c r="Q2392" s="936">
        <v>1</v>
      </c>
      <c r="R2392" s="936">
        <v>0</v>
      </c>
      <c r="S2392" s="936">
        <v>0</v>
      </c>
      <c r="T2392" s="936">
        <v>1</v>
      </c>
    </row>
    <row r="2393" spans="1:20" outlineLevel="3">
      <c r="A2393" s="972" t="s">
        <v>1177</v>
      </c>
      <c r="B2393" s="972"/>
      <c r="C2393" s="972">
        <v>33</v>
      </c>
      <c r="D2393" s="973">
        <v>46293</v>
      </c>
      <c r="E2393" s="973">
        <v>46330</v>
      </c>
      <c r="F2393" s="972"/>
      <c r="G2393" s="973"/>
      <c r="H2393" s="973">
        <v>298200.34000000003</v>
      </c>
      <c r="I2393" s="973">
        <v>0</v>
      </c>
      <c r="J2393" s="974">
        <v>1085449.25</v>
      </c>
      <c r="K2393" s="975">
        <v>0.2747</v>
      </c>
      <c r="L2393" s="975">
        <v>0</v>
      </c>
      <c r="M2393" s="972">
        <v>208</v>
      </c>
      <c r="N2393" s="972">
        <v>54</v>
      </c>
      <c r="O2393" s="972">
        <v>0</v>
      </c>
      <c r="P2393" s="974"/>
      <c r="Q2393" s="972">
        <v>5</v>
      </c>
      <c r="R2393" s="972">
        <v>0</v>
      </c>
      <c r="S2393" s="972">
        <v>0</v>
      </c>
      <c r="T2393" s="972">
        <v>5</v>
      </c>
    </row>
    <row r="2394" spans="1:20" outlineLevel="4">
      <c r="A2394" s="936" t="s">
        <v>2285</v>
      </c>
      <c r="B2394" s="936" t="s">
        <v>1179</v>
      </c>
      <c r="C2394" s="936">
        <v>7</v>
      </c>
      <c r="D2394" s="937">
        <v>46293</v>
      </c>
      <c r="E2394" s="937">
        <v>46300</v>
      </c>
      <c r="F2394" s="936"/>
      <c r="G2394" s="937"/>
      <c r="H2394" s="937">
        <v>208740.24</v>
      </c>
      <c r="I2394" s="937">
        <v>0</v>
      </c>
      <c r="J2394" s="938">
        <v>208740.24</v>
      </c>
      <c r="K2394" s="939">
        <v>1</v>
      </c>
      <c r="L2394" s="939">
        <v>0</v>
      </c>
      <c r="M2394" s="936">
        <v>40</v>
      </c>
      <c r="N2394" s="936">
        <v>40</v>
      </c>
      <c r="O2394" s="936">
        <v>0</v>
      </c>
      <c r="P2394" s="938" t="s">
        <v>367</v>
      </c>
      <c r="Q2394" s="936">
        <v>1</v>
      </c>
      <c r="R2394" s="936">
        <v>0</v>
      </c>
      <c r="S2394" s="936">
        <v>0</v>
      </c>
      <c r="T2394" s="936">
        <v>1</v>
      </c>
    </row>
    <row r="2395" spans="1:20" outlineLevel="4">
      <c r="A2395" s="936" t="s">
        <v>2286</v>
      </c>
      <c r="B2395" s="936" t="s">
        <v>977</v>
      </c>
      <c r="C2395" s="936">
        <v>7</v>
      </c>
      <c r="D2395" s="937">
        <v>46301</v>
      </c>
      <c r="E2395" s="937">
        <v>46308</v>
      </c>
      <c r="F2395" s="936"/>
      <c r="G2395" s="937"/>
      <c r="H2395" s="937">
        <v>89460.1</v>
      </c>
      <c r="I2395" s="937">
        <v>0</v>
      </c>
      <c r="J2395" s="938">
        <v>208740.24</v>
      </c>
      <c r="K2395" s="939">
        <v>0.42859999999999998</v>
      </c>
      <c r="L2395" s="939">
        <v>0</v>
      </c>
      <c r="M2395" s="936">
        <v>32</v>
      </c>
      <c r="N2395" s="936">
        <v>14</v>
      </c>
      <c r="O2395" s="936">
        <v>0</v>
      </c>
      <c r="P2395" s="938" t="s">
        <v>367</v>
      </c>
      <c r="Q2395" s="936">
        <v>1</v>
      </c>
      <c r="R2395" s="936">
        <v>0</v>
      </c>
      <c r="S2395" s="936">
        <v>0</v>
      </c>
      <c r="T2395" s="936">
        <v>1</v>
      </c>
    </row>
    <row r="2396" spans="1:20" outlineLevel="4">
      <c r="A2396" s="1000" t="s">
        <v>2287</v>
      </c>
      <c r="B2396" s="1000" t="s">
        <v>1182</v>
      </c>
      <c r="C2396" s="1000">
        <v>5</v>
      </c>
      <c r="D2396" s="1001">
        <v>46309</v>
      </c>
      <c r="E2396" s="1001">
        <v>46314</v>
      </c>
      <c r="F2396" s="1001"/>
      <c r="G2396" s="1001"/>
      <c r="H2396" s="1002">
        <v>0</v>
      </c>
      <c r="I2396" s="1002">
        <v>0</v>
      </c>
      <c r="J2396" s="1002">
        <v>208740.24</v>
      </c>
      <c r="K2396" s="1003">
        <v>0</v>
      </c>
      <c r="L2396" s="1003">
        <v>0</v>
      </c>
      <c r="M2396" s="1002">
        <v>40</v>
      </c>
      <c r="N2396" s="1000">
        <v>0</v>
      </c>
      <c r="O2396" s="1000">
        <v>0</v>
      </c>
      <c r="P2396" s="1002" t="s">
        <v>367</v>
      </c>
      <c r="Q2396" s="1000">
        <v>1</v>
      </c>
      <c r="R2396" s="1000">
        <v>0</v>
      </c>
      <c r="S2396" s="1000">
        <v>0</v>
      </c>
      <c r="T2396" s="1000">
        <v>1</v>
      </c>
    </row>
    <row r="2397" spans="1:20" outlineLevel="4">
      <c r="A2397" s="1000" t="s">
        <v>2288</v>
      </c>
      <c r="B2397" s="1000" t="s">
        <v>1184</v>
      </c>
      <c r="C2397" s="1000">
        <v>6</v>
      </c>
      <c r="D2397" s="1001">
        <v>46315</v>
      </c>
      <c r="E2397" s="1001">
        <v>46321</v>
      </c>
      <c r="F2397" s="1001"/>
      <c r="G2397" s="1001"/>
      <c r="H2397" s="1002">
        <v>0</v>
      </c>
      <c r="I2397" s="1002">
        <v>0</v>
      </c>
      <c r="J2397" s="1002">
        <v>208740.24</v>
      </c>
      <c r="K2397" s="1003">
        <v>0</v>
      </c>
      <c r="L2397" s="1003">
        <v>0</v>
      </c>
      <c r="M2397" s="1002">
        <v>48</v>
      </c>
      <c r="N2397" s="1000">
        <v>0</v>
      </c>
      <c r="O2397" s="1000">
        <v>0</v>
      </c>
      <c r="P2397" s="1002" t="s">
        <v>367</v>
      </c>
      <c r="Q2397" s="1000">
        <v>1</v>
      </c>
      <c r="R2397" s="1000">
        <v>0</v>
      </c>
      <c r="S2397" s="1000">
        <v>0</v>
      </c>
      <c r="T2397" s="1000">
        <v>1</v>
      </c>
    </row>
    <row r="2398" spans="1:20" outlineLevel="4">
      <c r="A2398" s="1000" t="s">
        <v>2289</v>
      </c>
      <c r="B2398" s="1000" t="s">
        <v>1186</v>
      </c>
      <c r="C2398" s="1000">
        <v>8</v>
      </c>
      <c r="D2398" s="1001">
        <v>46322</v>
      </c>
      <c r="E2398" s="1001">
        <v>46330</v>
      </c>
      <c r="F2398" s="1001"/>
      <c r="G2398" s="1001"/>
      <c r="H2398" s="1002">
        <v>0</v>
      </c>
      <c r="I2398" s="1002">
        <v>0</v>
      </c>
      <c r="J2398" s="1002">
        <v>250488.29</v>
      </c>
      <c r="K2398" s="1003">
        <v>0</v>
      </c>
      <c r="L2398" s="1003">
        <v>0</v>
      </c>
      <c r="M2398" s="1002">
        <v>48</v>
      </c>
      <c r="N2398" s="1000">
        <v>0</v>
      </c>
      <c r="O2398" s="1000">
        <v>0</v>
      </c>
      <c r="P2398" s="1002" t="s">
        <v>367</v>
      </c>
      <c r="Q2398" s="1000">
        <v>1</v>
      </c>
      <c r="R2398" s="1000">
        <v>0</v>
      </c>
      <c r="S2398" s="1000">
        <v>0</v>
      </c>
      <c r="T2398" s="1000">
        <v>1</v>
      </c>
    </row>
    <row r="2399" spans="1:20" outlineLevel="2">
      <c r="A2399" s="959" t="s">
        <v>1187</v>
      </c>
      <c r="B2399" s="959"/>
      <c r="C2399" s="959">
        <v>141</v>
      </c>
      <c r="D2399" s="960">
        <v>46154</v>
      </c>
      <c r="E2399" s="960">
        <v>46323</v>
      </c>
      <c r="F2399" s="960">
        <v>46154</v>
      </c>
      <c r="G2399" s="960"/>
      <c r="H2399" s="961">
        <v>174381.54</v>
      </c>
      <c r="I2399" s="961">
        <v>298150</v>
      </c>
      <c r="J2399" s="961">
        <v>324844.38</v>
      </c>
      <c r="K2399" s="963">
        <v>0.53680000000000005</v>
      </c>
      <c r="L2399" s="963">
        <v>0.91779999999999995</v>
      </c>
      <c r="M2399" s="961">
        <v>1708</v>
      </c>
      <c r="N2399" s="959">
        <v>1306</v>
      </c>
      <c r="O2399" s="959">
        <v>1596</v>
      </c>
      <c r="P2399" s="961"/>
      <c r="Q2399" s="959">
        <v>40</v>
      </c>
      <c r="R2399" s="959">
        <v>34</v>
      </c>
      <c r="S2399" s="959">
        <v>6</v>
      </c>
      <c r="T2399" s="959">
        <v>0</v>
      </c>
    </row>
    <row r="2400" spans="1:20" outlineLevel="3">
      <c r="A2400" s="967" t="s">
        <v>1145</v>
      </c>
      <c r="B2400" s="967"/>
      <c r="C2400" s="967">
        <v>139</v>
      </c>
      <c r="D2400" s="968">
        <v>46154</v>
      </c>
      <c r="E2400" s="968">
        <v>46321</v>
      </c>
      <c r="F2400" s="968">
        <v>46154</v>
      </c>
      <c r="G2400" s="968"/>
      <c r="H2400" s="969">
        <v>84475.8</v>
      </c>
      <c r="I2400" s="969">
        <v>220184.04</v>
      </c>
      <c r="J2400" s="969">
        <v>227117.58</v>
      </c>
      <c r="K2400" s="971">
        <v>0.37190000000000001</v>
      </c>
      <c r="L2400" s="971">
        <v>0.96950000000000003</v>
      </c>
      <c r="M2400" s="969">
        <v>1100</v>
      </c>
      <c r="N2400" s="967">
        <v>778</v>
      </c>
      <c r="O2400" s="967">
        <v>1063</v>
      </c>
      <c r="P2400" s="969"/>
      <c r="Q2400" s="967">
        <v>24</v>
      </c>
      <c r="R2400" s="967">
        <v>22</v>
      </c>
      <c r="S2400" s="967">
        <v>2</v>
      </c>
      <c r="T2400" s="967">
        <v>0</v>
      </c>
    </row>
    <row r="2401" spans="1:20" outlineLevel="4">
      <c r="A2401" s="981" t="s">
        <v>1188</v>
      </c>
      <c r="B2401" s="981"/>
      <c r="C2401" s="981">
        <v>66</v>
      </c>
      <c r="D2401" s="982">
        <v>46154</v>
      </c>
      <c r="E2401" s="982">
        <v>46235</v>
      </c>
      <c r="F2401" s="982">
        <v>46154</v>
      </c>
      <c r="G2401" s="982">
        <v>46246</v>
      </c>
      <c r="H2401" s="983">
        <v>37980</v>
      </c>
      <c r="I2401" s="983">
        <v>37980</v>
      </c>
      <c r="J2401" s="983">
        <v>37980</v>
      </c>
      <c r="K2401" s="984">
        <v>1</v>
      </c>
      <c r="L2401" s="984">
        <v>1</v>
      </c>
      <c r="M2401" s="983">
        <v>372</v>
      </c>
      <c r="N2401" s="981">
        <v>372</v>
      </c>
      <c r="O2401" s="981">
        <v>372</v>
      </c>
      <c r="P2401" s="983"/>
      <c r="Q2401" s="981">
        <v>7</v>
      </c>
      <c r="R2401" s="981">
        <v>7</v>
      </c>
      <c r="S2401" s="981">
        <v>0</v>
      </c>
      <c r="T2401" s="981">
        <v>0</v>
      </c>
    </row>
    <row r="2402" spans="1:20" outlineLevel="5">
      <c r="A2402" s="936" t="s">
        <v>2290</v>
      </c>
      <c r="B2402" s="936" t="s">
        <v>1190</v>
      </c>
      <c r="C2402" s="936">
        <v>2</v>
      </c>
      <c r="D2402" s="937">
        <v>46154</v>
      </c>
      <c r="E2402" s="937">
        <v>46155</v>
      </c>
      <c r="F2402" s="937">
        <v>46154</v>
      </c>
      <c r="G2402" s="937">
        <v>46155</v>
      </c>
      <c r="H2402" s="938">
        <v>1900.8</v>
      </c>
      <c r="I2402" s="938">
        <v>1900.8</v>
      </c>
      <c r="J2402" s="938">
        <v>1900.8</v>
      </c>
      <c r="K2402" s="939">
        <v>1</v>
      </c>
      <c r="L2402" s="939">
        <v>1</v>
      </c>
      <c r="M2402" s="938">
        <v>92</v>
      </c>
      <c r="N2402" s="936">
        <v>92</v>
      </c>
      <c r="O2402" s="936">
        <v>92</v>
      </c>
      <c r="P2402" s="938" t="s">
        <v>364</v>
      </c>
      <c r="Q2402" s="936">
        <v>1</v>
      </c>
      <c r="R2402" s="936">
        <v>1</v>
      </c>
      <c r="S2402" s="936">
        <v>0</v>
      </c>
      <c r="T2402" s="936">
        <v>0</v>
      </c>
    </row>
    <row r="2403" spans="1:20" outlineLevel="5">
      <c r="A2403" s="936" t="s">
        <v>2291</v>
      </c>
      <c r="B2403" s="936" t="s">
        <v>1192</v>
      </c>
      <c r="C2403" s="936">
        <v>2</v>
      </c>
      <c r="D2403" s="937">
        <v>46154</v>
      </c>
      <c r="E2403" s="937">
        <v>46155</v>
      </c>
      <c r="F2403" s="937">
        <v>46154</v>
      </c>
      <c r="G2403" s="937">
        <v>46155</v>
      </c>
      <c r="H2403" s="938">
        <v>3294</v>
      </c>
      <c r="I2403" s="938">
        <v>3294</v>
      </c>
      <c r="J2403" s="938">
        <v>3294</v>
      </c>
      <c r="K2403" s="939">
        <v>1</v>
      </c>
      <c r="L2403" s="939">
        <v>1</v>
      </c>
      <c r="M2403" s="938">
        <v>32</v>
      </c>
      <c r="N2403" s="936">
        <v>32</v>
      </c>
      <c r="O2403" s="936">
        <v>32</v>
      </c>
      <c r="P2403" s="938" t="s">
        <v>364</v>
      </c>
      <c r="Q2403" s="936">
        <v>1</v>
      </c>
      <c r="R2403" s="936">
        <v>1</v>
      </c>
      <c r="S2403" s="936">
        <v>0</v>
      </c>
      <c r="T2403" s="936">
        <v>0</v>
      </c>
    </row>
    <row r="2404" spans="1:20" outlineLevel="5">
      <c r="A2404" s="936" t="s">
        <v>2292</v>
      </c>
      <c r="B2404" s="936" t="s">
        <v>1194</v>
      </c>
      <c r="C2404" s="936">
        <v>1</v>
      </c>
      <c r="D2404" s="937">
        <v>46155</v>
      </c>
      <c r="E2404" s="937">
        <v>46155</v>
      </c>
      <c r="F2404" s="937">
        <v>46155</v>
      </c>
      <c r="G2404" s="937">
        <v>46155</v>
      </c>
      <c r="H2404" s="938">
        <v>1900.8</v>
      </c>
      <c r="I2404" s="938">
        <v>1900.8</v>
      </c>
      <c r="J2404" s="938">
        <v>1900.8</v>
      </c>
      <c r="K2404" s="939">
        <v>1</v>
      </c>
      <c r="L2404" s="939">
        <v>1</v>
      </c>
      <c r="M2404" s="938">
        <v>40</v>
      </c>
      <c r="N2404" s="936">
        <v>40</v>
      </c>
      <c r="O2404" s="936">
        <v>40</v>
      </c>
      <c r="P2404" s="938" t="s">
        <v>364</v>
      </c>
      <c r="Q2404" s="936">
        <v>1</v>
      </c>
      <c r="R2404" s="936">
        <v>1</v>
      </c>
      <c r="S2404" s="936">
        <v>0</v>
      </c>
      <c r="T2404" s="936">
        <v>0</v>
      </c>
    </row>
    <row r="2405" spans="1:20" outlineLevel="5">
      <c r="A2405" s="936" t="s">
        <v>2293</v>
      </c>
      <c r="B2405" s="936" t="s">
        <v>1196</v>
      </c>
      <c r="C2405" s="936">
        <v>27</v>
      </c>
      <c r="D2405" s="937">
        <v>46155</v>
      </c>
      <c r="E2405" s="937">
        <v>46190</v>
      </c>
      <c r="F2405" s="937">
        <v>46155</v>
      </c>
      <c r="G2405" s="937">
        <v>46190</v>
      </c>
      <c r="H2405" s="938">
        <v>2534.4</v>
      </c>
      <c r="I2405" s="938">
        <v>2534.4</v>
      </c>
      <c r="J2405" s="938">
        <v>2534.4</v>
      </c>
      <c r="K2405" s="939">
        <v>1</v>
      </c>
      <c r="L2405" s="939">
        <v>1</v>
      </c>
      <c r="M2405" s="938">
        <v>64</v>
      </c>
      <c r="N2405" s="936">
        <v>64</v>
      </c>
      <c r="O2405" s="936">
        <v>64</v>
      </c>
      <c r="P2405" s="938" t="s">
        <v>364</v>
      </c>
      <c r="Q2405" s="936">
        <v>1</v>
      </c>
      <c r="R2405" s="936">
        <v>1</v>
      </c>
      <c r="S2405" s="936">
        <v>0</v>
      </c>
      <c r="T2405" s="936">
        <v>0</v>
      </c>
    </row>
    <row r="2406" spans="1:20" outlineLevel="5">
      <c r="A2406" s="1000" t="s">
        <v>2294</v>
      </c>
      <c r="B2406" s="1000" t="s">
        <v>1198</v>
      </c>
      <c r="C2406" s="1000">
        <v>9</v>
      </c>
      <c r="D2406" s="1001">
        <v>46210</v>
      </c>
      <c r="E2406" s="1001">
        <v>46219</v>
      </c>
      <c r="F2406" s="1001">
        <v>46210</v>
      </c>
      <c r="G2406" s="1001">
        <v>46212</v>
      </c>
      <c r="H2406" s="1002">
        <v>11340</v>
      </c>
      <c r="I2406" s="1002">
        <v>11340</v>
      </c>
      <c r="J2406" s="1002">
        <v>11340</v>
      </c>
      <c r="K2406" s="1004">
        <v>1</v>
      </c>
      <c r="L2406" s="1004">
        <v>1</v>
      </c>
      <c r="M2406" s="1002">
        <v>48</v>
      </c>
      <c r="N2406" s="1000">
        <v>48</v>
      </c>
      <c r="O2406" s="1000">
        <v>48</v>
      </c>
      <c r="P2406" s="1002" t="s">
        <v>364</v>
      </c>
      <c r="Q2406" s="1000">
        <v>1</v>
      </c>
      <c r="R2406" s="1000">
        <v>1</v>
      </c>
      <c r="S2406" s="1000">
        <v>0</v>
      </c>
      <c r="T2406" s="1000">
        <v>0</v>
      </c>
    </row>
    <row r="2407" spans="1:20" outlineLevel="5">
      <c r="A2407" s="996" t="s">
        <v>2295</v>
      </c>
      <c r="B2407" s="996" t="s">
        <v>1200</v>
      </c>
      <c r="C2407" s="996">
        <v>9</v>
      </c>
      <c r="D2407" s="997">
        <v>46221</v>
      </c>
      <c r="E2407" s="997">
        <v>46230</v>
      </c>
      <c r="F2407" s="997">
        <v>46212</v>
      </c>
      <c r="G2407" s="997">
        <v>46234</v>
      </c>
      <c r="H2407" s="998">
        <v>8505</v>
      </c>
      <c r="I2407" s="998">
        <v>8505</v>
      </c>
      <c r="J2407" s="998">
        <v>8505</v>
      </c>
      <c r="K2407" s="999">
        <v>1</v>
      </c>
      <c r="L2407" s="999">
        <v>1</v>
      </c>
      <c r="M2407" s="998">
        <v>48</v>
      </c>
      <c r="N2407" s="996">
        <v>48</v>
      </c>
      <c r="O2407" s="996">
        <v>48</v>
      </c>
      <c r="P2407" s="998" t="s">
        <v>364</v>
      </c>
      <c r="Q2407" s="996">
        <v>1</v>
      </c>
      <c r="R2407" s="996">
        <v>1</v>
      </c>
      <c r="S2407" s="996">
        <v>0</v>
      </c>
      <c r="T2407" s="996">
        <v>0</v>
      </c>
    </row>
    <row r="2408" spans="1:20" outlineLevel="5">
      <c r="A2408" s="936" t="s">
        <v>2296</v>
      </c>
      <c r="B2408" s="936" t="s">
        <v>1202</v>
      </c>
      <c r="C2408" s="936">
        <v>4</v>
      </c>
      <c r="D2408" s="937">
        <v>46231</v>
      </c>
      <c r="E2408" s="937">
        <v>46235</v>
      </c>
      <c r="F2408" s="937">
        <v>46214</v>
      </c>
      <c r="G2408" s="937">
        <v>46246</v>
      </c>
      <c r="H2408" s="938">
        <v>8505</v>
      </c>
      <c r="I2408" s="938">
        <v>8505</v>
      </c>
      <c r="J2408" s="938">
        <v>8505</v>
      </c>
      <c r="K2408" s="939">
        <v>1</v>
      </c>
      <c r="L2408" s="939">
        <v>1</v>
      </c>
      <c r="M2408" s="938">
        <v>48</v>
      </c>
      <c r="N2408" s="936">
        <v>48</v>
      </c>
      <c r="O2408" s="936">
        <v>48</v>
      </c>
      <c r="P2408" s="938" t="s">
        <v>364</v>
      </c>
      <c r="Q2408" s="936">
        <v>1</v>
      </c>
      <c r="R2408" s="936">
        <v>1</v>
      </c>
      <c r="S2408" s="936">
        <v>0</v>
      </c>
      <c r="T2408" s="936">
        <v>0</v>
      </c>
    </row>
    <row r="2409" spans="1:20" outlineLevel="4">
      <c r="A2409" s="976" t="s">
        <v>1203</v>
      </c>
      <c r="B2409" s="976"/>
      <c r="C2409" s="976">
        <v>73</v>
      </c>
      <c r="D2409" s="977">
        <v>46236</v>
      </c>
      <c r="E2409" s="977">
        <v>46321</v>
      </c>
      <c r="F2409" s="977">
        <v>46235</v>
      </c>
      <c r="G2409" s="977"/>
      <c r="H2409" s="978">
        <v>46495.8</v>
      </c>
      <c r="I2409" s="978">
        <v>182204.04</v>
      </c>
      <c r="J2409" s="978">
        <v>189137.58</v>
      </c>
      <c r="K2409" s="979">
        <v>0.24579999999999999</v>
      </c>
      <c r="L2409" s="979">
        <v>0.96330000000000005</v>
      </c>
      <c r="M2409" s="978">
        <v>728</v>
      </c>
      <c r="N2409" s="976">
        <v>406</v>
      </c>
      <c r="O2409" s="976">
        <v>691</v>
      </c>
      <c r="P2409" s="978"/>
      <c r="Q2409" s="976">
        <v>17</v>
      </c>
      <c r="R2409" s="976">
        <v>15</v>
      </c>
      <c r="S2409" s="976">
        <v>2</v>
      </c>
      <c r="T2409" s="976">
        <v>0</v>
      </c>
    </row>
    <row r="2410" spans="1:20" outlineLevel="5">
      <c r="A2410" s="986" t="s">
        <v>1204</v>
      </c>
      <c r="B2410" s="986"/>
      <c r="C2410" s="986">
        <v>69</v>
      </c>
      <c r="D2410" s="987">
        <v>46236</v>
      </c>
      <c r="E2410" s="987">
        <v>46316</v>
      </c>
      <c r="F2410" s="987">
        <v>46235</v>
      </c>
      <c r="G2410" s="987">
        <v>46272</v>
      </c>
      <c r="H2410" s="988">
        <v>11016.6</v>
      </c>
      <c r="I2410" s="988">
        <v>84120</v>
      </c>
      <c r="J2410" s="988">
        <v>84120</v>
      </c>
      <c r="K2410" s="989">
        <v>0.13100000000000001</v>
      </c>
      <c r="L2410" s="989">
        <v>1</v>
      </c>
      <c r="M2410" s="986">
        <v>376</v>
      </c>
      <c r="N2410" s="986">
        <v>248</v>
      </c>
      <c r="O2410" s="986">
        <v>376</v>
      </c>
      <c r="P2410" s="986"/>
      <c r="Q2410" s="986">
        <v>8</v>
      </c>
      <c r="R2410" s="986">
        <v>8</v>
      </c>
      <c r="S2410" s="986">
        <v>0</v>
      </c>
      <c r="T2410" s="986">
        <v>0</v>
      </c>
    </row>
    <row r="2411" spans="1:20" outlineLevel="6">
      <c r="A2411" s="936" t="s">
        <v>2297</v>
      </c>
      <c r="B2411" s="936" t="s">
        <v>1206</v>
      </c>
      <c r="C2411" s="936">
        <v>6</v>
      </c>
      <c r="D2411" s="937">
        <v>46236</v>
      </c>
      <c r="E2411" s="937">
        <v>46242</v>
      </c>
      <c r="F2411" s="937">
        <v>46235</v>
      </c>
      <c r="G2411" s="937">
        <v>46240</v>
      </c>
      <c r="H2411" s="937">
        <v>2484</v>
      </c>
      <c r="I2411" s="938">
        <v>2484</v>
      </c>
      <c r="J2411" s="938">
        <v>2484</v>
      </c>
      <c r="K2411" s="939">
        <v>1</v>
      </c>
      <c r="L2411" s="939">
        <v>1</v>
      </c>
      <c r="M2411" s="936">
        <v>48</v>
      </c>
      <c r="N2411" s="936">
        <v>48</v>
      </c>
      <c r="O2411" s="936">
        <v>48</v>
      </c>
      <c r="P2411" s="938" t="s">
        <v>364</v>
      </c>
      <c r="Q2411" s="936">
        <v>1</v>
      </c>
      <c r="R2411" s="936">
        <v>1</v>
      </c>
      <c r="S2411" s="936">
        <v>0</v>
      </c>
      <c r="T2411" s="936">
        <v>0</v>
      </c>
    </row>
    <row r="2412" spans="1:20" outlineLevel="6">
      <c r="A2412" s="936" t="s">
        <v>2298</v>
      </c>
      <c r="B2412" s="936" t="s">
        <v>1208</v>
      </c>
      <c r="C2412" s="936">
        <v>7</v>
      </c>
      <c r="D2412" s="937">
        <v>46252</v>
      </c>
      <c r="E2412" s="937">
        <v>46259</v>
      </c>
      <c r="F2412" s="937">
        <v>46240</v>
      </c>
      <c r="G2412" s="937">
        <v>46241</v>
      </c>
      <c r="H2412" s="938">
        <v>4427.3999999999996</v>
      </c>
      <c r="I2412" s="938">
        <v>4427.3999999999996</v>
      </c>
      <c r="J2412" s="938">
        <v>4427.3999999999996</v>
      </c>
      <c r="K2412" s="939">
        <v>1</v>
      </c>
      <c r="L2412" s="939">
        <v>1</v>
      </c>
      <c r="M2412" s="936">
        <v>48</v>
      </c>
      <c r="N2412" s="936">
        <v>48</v>
      </c>
      <c r="O2412" s="936">
        <v>48</v>
      </c>
      <c r="P2412" s="936" t="s">
        <v>364</v>
      </c>
      <c r="Q2412" s="936">
        <v>1</v>
      </c>
      <c r="R2412" s="936">
        <v>1</v>
      </c>
      <c r="S2412" s="936">
        <v>0</v>
      </c>
      <c r="T2412" s="936">
        <v>0</v>
      </c>
    </row>
    <row r="2413" spans="1:20" outlineLevel="6">
      <c r="A2413" s="936" t="s">
        <v>2299</v>
      </c>
      <c r="B2413" s="936" t="s">
        <v>1210</v>
      </c>
      <c r="C2413" s="936">
        <v>8</v>
      </c>
      <c r="D2413" s="937">
        <v>46260</v>
      </c>
      <c r="E2413" s="937">
        <v>46268</v>
      </c>
      <c r="F2413" s="937">
        <v>46254</v>
      </c>
      <c r="G2413" s="937">
        <v>46272</v>
      </c>
      <c r="H2413" s="937">
        <v>873.6</v>
      </c>
      <c r="I2413" s="937">
        <v>873.6</v>
      </c>
      <c r="J2413" s="938">
        <v>873.6</v>
      </c>
      <c r="K2413" s="939">
        <v>1</v>
      </c>
      <c r="L2413" s="939">
        <v>1</v>
      </c>
      <c r="M2413" s="936">
        <v>48</v>
      </c>
      <c r="N2413" s="936">
        <v>48</v>
      </c>
      <c r="O2413" s="936">
        <v>48</v>
      </c>
      <c r="P2413" s="938" t="s">
        <v>364</v>
      </c>
      <c r="Q2413" s="936">
        <v>1</v>
      </c>
      <c r="R2413" s="936">
        <v>1</v>
      </c>
      <c r="S2413" s="936">
        <v>0</v>
      </c>
      <c r="T2413" s="936">
        <v>0</v>
      </c>
    </row>
    <row r="2414" spans="1:20" outlineLevel="6">
      <c r="A2414" s="936" t="s">
        <v>2300</v>
      </c>
      <c r="B2414" s="936" t="s">
        <v>1212</v>
      </c>
      <c r="C2414" s="936">
        <v>10</v>
      </c>
      <c r="D2414" s="937">
        <v>46284</v>
      </c>
      <c r="E2414" s="937">
        <v>46295</v>
      </c>
      <c r="F2414" s="937">
        <v>46254</v>
      </c>
      <c r="G2414" s="937">
        <v>46272</v>
      </c>
      <c r="H2414" s="937">
        <v>2958</v>
      </c>
      <c r="I2414" s="937">
        <v>2958</v>
      </c>
      <c r="J2414" s="938">
        <v>2958</v>
      </c>
      <c r="K2414" s="939">
        <v>1</v>
      </c>
      <c r="L2414" s="939">
        <v>1</v>
      </c>
      <c r="M2414" s="936">
        <v>48</v>
      </c>
      <c r="N2414" s="936">
        <v>48</v>
      </c>
      <c r="O2414" s="936">
        <v>48</v>
      </c>
      <c r="P2414" s="938" t="s">
        <v>364</v>
      </c>
      <c r="Q2414" s="936">
        <v>1</v>
      </c>
      <c r="R2414" s="936">
        <v>1</v>
      </c>
      <c r="S2414" s="936">
        <v>0</v>
      </c>
      <c r="T2414" s="936">
        <v>0</v>
      </c>
    </row>
    <row r="2415" spans="1:20" outlineLevel="6">
      <c r="A2415" s="936" t="s">
        <v>2301</v>
      </c>
      <c r="B2415" s="936" t="s">
        <v>1214</v>
      </c>
      <c r="C2415" s="936">
        <v>7</v>
      </c>
      <c r="D2415" s="937">
        <v>46296</v>
      </c>
      <c r="E2415" s="937">
        <v>46303</v>
      </c>
      <c r="F2415" s="937">
        <v>46254</v>
      </c>
      <c r="G2415" s="937">
        <v>46272</v>
      </c>
      <c r="H2415" s="937">
        <v>273.60000000000002</v>
      </c>
      <c r="I2415" s="936">
        <v>273.60000000000002</v>
      </c>
      <c r="J2415" s="938">
        <v>273.60000000000002</v>
      </c>
      <c r="K2415" s="939">
        <v>1</v>
      </c>
      <c r="L2415" s="939">
        <v>1</v>
      </c>
      <c r="M2415" s="938">
        <v>56</v>
      </c>
      <c r="N2415" s="936">
        <v>56</v>
      </c>
      <c r="O2415" s="936">
        <v>56</v>
      </c>
      <c r="P2415" s="938" t="s">
        <v>364</v>
      </c>
      <c r="Q2415" s="936">
        <v>1</v>
      </c>
      <c r="R2415" s="936">
        <v>1</v>
      </c>
      <c r="S2415" s="936">
        <v>0</v>
      </c>
      <c r="T2415" s="936">
        <v>0</v>
      </c>
    </row>
    <row r="2416" spans="1:20" outlineLevel="6">
      <c r="A2416" s="996" t="s">
        <v>2302</v>
      </c>
      <c r="B2416" s="996" t="s">
        <v>1216</v>
      </c>
      <c r="C2416" s="996">
        <v>4</v>
      </c>
      <c r="D2416" s="997">
        <v>46305</v>
      </c>
      <c r="E2416" s="997">
        <v>46308</v>
      </c>
      <c r="F2416" s="997">
        <v>46261</v>
      </c>
      <c r="G2416" s="997">
        <v>46272</v>
      </c>
      <c r="H2416" s="997">
        <v>0</v>
      </c>
      <c r="I2416" s="998">
        <v>13273.8</v>
      </c>
      <c r="J2416" s="998">
        <v>13273.8</v>
      </c>
      <c r="K2416" s="999">
        <v>0</v>
      </c>
      <c r="L2416" s="999">
        <v>1</v>
      </c>
      <c r="M2416" s="998">
        <v>32</v>
      </c>
      <c r="N2416" s="996">
        <v>0</v>
      </c>
      <c r="O2416" s="996">
        <v>32</v>
      </c>
      <c r="P2416" s="998" t="s">
        <v>364</v>
      </c>
      <c r="Q2416" s="996">
        <v>1</v>
      </c>
      <c r="R2416" s="996">
        <v>1</v>
      </c>
      <c r="S2416" s="996">
        <v>0</v>
      </c>
      <c r="T2416" s="996">
        <v>0</v>
      </c>
    </row>
    <row r="2417" spans="1:20" outlineLevel="6">
      <c r="A2417" s="936" t="s">
        <v>2304</v>
      </c>
      <c r="B2417" s="936" t="s">
        <v>1220</v>
      </c>
      <c r="C2417" s="936">
        <v>9</v>
      </c>
      <c r="D2417" s="937">
        <v>46305</v>
      </c>
      <c r="E2417" s="937">
        <v>46314</v>
      </c>
      <c r="F2417" s="937">
        <v>46254</v>
      </c>
      <c r="G2417" s="937">
        <v>46272</v>
      </c>
      <c r="H2417" s="937">
        <v>0</v>
      </c>
      <c r="I2417" s="938">
        <v>52278</v>
      </c>
      <c r="J2417" s="938">
        <v>52278</v>
      </c>
      <c r="K2417" s="939">
        <v>0</v>
      </c>
      <c r="L2417" s="939">
        <v>1</v>
      </c>
      <c r="M2417" s="936">
        <v>48</v>
      </c>
      <c r="N2417" s="936">
        <v>0</v>
      </c>
      <c r="O2417" s="936">
        <v>48</v>
      </c>
      <c r="P2417" s="938" t="s">
        <v>364</v>
      </c>
      <c r="Q2417" s="936">
        <v>1</v>
      </c>
      <c r="R2417" s="936">
        <v>1</v>
      </c>
      <c r="S2417" s="936">
        <v>0</v>
      </c>
      <c r="T2417" s="936">
        <v>0</v>
      </c>
    </row>
    <row r="2418" spans="1:20" outlineLevel="6">
      <c r="A2418" s="936" t="s">
        <v>2303</v>
      </c>
      <c r="B2418" s="936" t="s">
        <v>1218</v>
      </c>
      <c r="C2418" s="936">
        <v>2</v>
      </c>
      <c r="D2418" s="937">
        <v>46315</v>
      </c>
      <c r="E2418" s="937">
        <v>46316</v>
      </c>
      <c r="F2418" s="937">
        <v>46261</v>
      </c>
      <c r="G2418" s="937">
        <v>46272</v>
      </c>
      <c r="H2418" s="937">
        <v>0</v>
      </c>
      <c r="I2418" s="938">
        <v>7551.6</v>
      </c>
      <c r="J2418" s="938">
        <v>7551.6</v>
      </c>
      <c r="K2418" s="939">
        <v>0</v>
      </c>
      <c r="L2418" s="939">
        <v>1</v>
      </c>
      <c r="M2418" s="938">
        <v>48</v>
      </c>
      <c r="N2418" s="936">
        <v>0</v>
      </c>
      <c r="O2418" s="936">
        <v>48</v>
      </c>
      <c r="P2418" s="938" t="s">
        <v>364</v>
      </c>
      <c r="Q2418" s="936">
        <v>1</v>
      </c>
      <c r="R2418" s="936">
        <v>1</v>
      </c>
      <c r="S2418" s="936">
        <v>0</v>
      </c>
      <c r="T2418" s="936">
        <v>0</v>
      </c>
    </row>
    <row r="2419" spans="1:20" outlineLevel="5">
      <c r="A2419" s="986" t="s">
        <v>1221</v>
      </c>
      <c r="B2419" s="986"/>
      <c r="C2419" s="986">
        <v>41</v>
      </c>
      <c r="D2419" s="987">
        <v>46260</v>
      </c>
      <c r="E2419" s="987">
        <v>46308</v>
      </c>
      <c r="F2419" s="987">
        <v>46240</v>
      </c>
      <c r="G2419" s="987"/>
      <c r="H2419" s="987">
        <v>34291.199999999997</v>
      </c>
      <c r="I2419" s="988">
        <v>78979.14</v>
      </c>
      <c r="J2419" s="988">
        <v>81123.78</v>
      </c>
      <c r="K2419" s="989">
        <v>0.42270000000000002</v>
      </c>
      <c r="L2419" s="989">
        <v>0.97360000000000002</v>
      </c>
      <c r="M2419" s="988">
        <v>216</v>
      </c>
      <c r="N2419" s="986">
        <v>149</v>
      </c>
      <c r="O2419" s="986">
        <v>203</v>
      </c>
      <c r="P2419" s="988"/>
      <c r="Q2419" s="986">
        <v>6</v>
      </c>
      <c r="R2419" s="986">
        <v>5</v>
      </c>
      <c r="S2419" s="986">
        <v>1</v>
      </c>
      <c r="T2419" s="986">
        <v>0</v>
      </c>
    </row>
    <row r="2420" spans="1:20" outlineLevel="6">
      <c r="A2420" s="936" t="s">
        <v>2305</v>
      </c>
      <c r="B2420" s="936" t="s">
        <v>1210</v>
      </c>
      <c r="C2420" s="936">
        <v>4</v>
      </c>
      <c r="D2420" s="937">
        <v>46260</v>
      </c>
      <c r="E2420" s="937">
        <v>46264</v>
      </c>
      <c r="F2420" s="937">
        <v>46254</v>
      </c>
      <c r="G2420" s="937">
        <v>46275</v>
      </c>
      <c r="H2420" s="937">
        <v>2898</v>
      </c>
      <c r="I2420" s="938">
        <v>2898</v>
      </c>
      <c r="J2420" s="938">
        <v>2898</v>
      </c>
      <c r="K2420" s="939">
        <v>1</v>
      </c>
      <c r="L2420" s="939">
        <v>1</v>
      </c>
      <c r="M2420" s="938">
        <v>48</v>
      </c>
      <c r="N2420" s="936">
        <v>48</v>
      </c>
      <c r="O2420" s="936">
        <v>48</v>
      </c>
      <c r="P2420" s="938" t="s">
        <v>364</v>
      </c>
      <c r="Q2420" s="936">
        <v>1</v>
      </c>
      <c r="R2420" s="936">
        <v>1</v>
      </c>
      <c r="S2420" s="936">
        <v>0</v>
      </c>
      <c r="T2420" s="936">
        <v>0</v>
      </c>
    </row>
    <row r="2421" spans="1:20" outlineLevel="6">
      <c r="A2421" s="936" t="s">
        <v>2306</v>
      </c>
      <c r="B2421" s="936" t="s">
        <v>1224</v>
      </c>
      <c r="C2421" s="936">
        <v>3</v>
      </c>
      <c r="D2421" s="937">
        <v>46296</v>
      </c>
      <c r="E2421" s="937">
        <v>46299</v>
      </c>
      <c r="F2421" s="937">
        <v>46240</v>
      </c>
      <c r="G2421" s="937">
        <v>46248</v>
      </c>
      <c r="H2421" s="937">
        <v>21283.200000000001</v>
      </c>
      <c r="I2421" s="938">
        <v>21283.200000000001</v>
      </c>
      <c r="J2421" s="938">
        <v>21283.200000000001</v>
      </c>
      <c r="K2421" s="939">
        <v>1</v>
      </c>
      <c r="L2421" s="939">
        <v>1</v>
      </c>
      <c r="M2421" s="938">
        <v>48</v>
      </c>
      <c r="N2421" s="936">
        <v>48</v>
      </c>
      <c r="O2421" s="936">
        <v>48</v>
      </c>
      <c r="P2421" s="938" t="s">
        <v>364</v>
      </c>
      <c r="Q2421" s="936">
        <v>1</v>
      </c>
      <c r="R2421" s="936">
        <v>1</v>
      </c>
      <c r="S2421" s="936">
        <v>0</v>
      </c>
      <c r="T2421" s="936">
        <v>0</v>
      </c>
    </row>
    <row r="2422" spans="1:20" outlineLevel="6">
      <c r="A2422" s="936" t="s">
        <v>2307</v>
      </c>
      <c r="B2422" s="936" t="s">
        <v>1226</v>
      </c>
      <c r="C2422" s="936">
        <v>2</v>
      </c>
      <c r="D2422" s="937">
        <v>46300</v>
      </c>
      <c r="E2422" s="937">
        <v>46301</v>
      </c>
      <c r="F2422" s="937">
        <v>46248</v>
      </c>
      <c r="G2422" s="937">
        <v>46275</v>
      </c>
      <c r="H2422" s="937">
        <v>5784</v>
      </c>
      <c r="I2422" s="938">
        <v>5784</v>
      </c>
      <c r="J2422" s="938">
        <v>5784</v>
      </c>
      <c r="K2422" s="939">
        <v>1</v>
      </c>
      <c r="L2422" s="939">
        <v>1</v>
      </c>
      <c r="M2422" s="936">
        <v>32</v>
      </c>
      <c r="N2422" s="936">
        <v>32</v>
      </c>
      <c r="O2422" s="936">
        <v>32</v>
      </c>
      <c r="P2422" s="938" t="s">
        <v>364</v>
      </c>
      <c r="Q2422" s="936">
        <v>1</v>
      </c>
      <c r="R2422" s="936">
        <v>1</v>
      </c>
      <c r="S2422" s="936">
        <v>0</v>
      </c>
      <c r="T2422" s="936">
        <v>0</v>
      </c>
    </row>
    <row r="2423" spans="1:20" outlineLevel="6">
      <c r="A2423" s="996" t="s">
        <v>2308</v>
      </c>
      <c r="B2423" s="996" t="s">
        <v>1228</v>
      </c>
      <c r="C2423" s="996">
        <v>3</v>
      </c>
      <c r="D2423" s="997">
        <v>46302</v>
      </c>
      <c r="E2423" s="997">
        <v>46305</v>
      </c>
      <c r="F2423" s="997">
        <v>46248</v>
      </c>
      <c r="G2423" s="997">
        <v>46275</v>
      </c>
      <c r="H2423" s="997">
        <v>4326</v>
      </c>
      <c r="I2423" s="998">
        <v>6489</v>
      </c>
      <c r="J2423" s="998">
        <v>6489</v>
      </c>
      <c r="K2423" s="999">
        <v>0.66669999999999996</v>
      </c>
      <c r="L2423" s="999">
        <v>1</v>
      </c>
      <c r="M2423" s="998">
        <v>32</v>
      </c>
      <c r="N2423" s="996">
        <v>21</v>
      </c>
      <c r="O2423" s="996">
        <v>32</v>
      </c>
      <c r="P2423" s="998" t="s">
        <v>364</v>
      </c>
      <c r="Q2423" s="996">
        <v>1</v>
      </c>
      <c r="R2423" s="996">
        <v>1</v>
      </c>
      <c r="S2423" s="996">
        <v>0</v>
      </c>
      <c r="T2423" s="996">
        <v>0</v>
      </c>
    </row>
    <row r="2424" spans="1:20" outlineLevel="6">
      <c r="A2424" s="936" t="s">
        <v>2309</v>
      </c>
      <c r="B2424" s="936" t="s">
        <v>1230</v>
      </c>
      <c r="C2424" s="936">
        <v>3</v>
      </c>
      <c r="D2424" s="937">
        <v>46306</v>
      </c>
      <c r="E2424" s="937">
        <v>46308</v>
      </c>
      <c r="F2424" s="937">
        <v>46254</v>
      </c>
      <c r="G2424" s="937">
        <v>46275</v>
      </c>
      <c r="H2424" s="937">
        <v>0</v>
      </c>
      <c r="I2424" s="938">
        <v>39307.980000000003</v>
      </c>
      <c r="J2424" s="938">
        <v>39307.980000000003</v>
      </c>
      <c r="K2424" s="939">
        <v>0</v>
      </c>
      <c r="L2424" s="939">
        <v>1</v>
      </c>
      <c r="M2424" s="938">
        <v>24</v>
      </c>
      <c r="N2424" s="936">
        <v>0</v>
      </c>
      <c r="O2424" s="936">
        <v>24</v>
      </c>
      <c r="P2424" s="938" t="s">
        <v>364</v>
      </c>
      <c r="Q2424" s="936">
        <v>1</v>
      </c>
      <c r="R2424" s="936">
        <v>1</v>
      </c>
      <c r="S2424" s="936">
        <v>0</v>
      </c>
      <c r="T2424" s="936">
        <v>0</v>
      </c>
    </row>
    <row r="2425" spans="1:20" outlineLevel="6">
      <c r="A2425" s="936" t="s">
        <v>2310</v>
      </c>
      <c r="B2425" s="936" t="s">
        <v>1232</v>
      </c>
      <c r="C2425" s="936">
        <v>2</v>
      </c>
      <c r="D2425" s="937">
        <v>46306</v>
      </c>
      <c r="E2425" s="937">
        <v>46307</v>
      </c>
      <c r="F2425" s="936">
        <v>46288</v>
      </c>
      <c r="G2425" s="937"/>
      <c r="H2425" s="937">
        <v>0</v>
      </c>
      <c r="I2425" s="936">
        <v>3216.96</v>
      </c>
      <c r="J2425" s="938">
        <v>5361.6</v>
      </c>
      <c r="K2425" s="939">
        <v>0</v>
      </c>
      <c r="L2425" s="939">
        <v>0.6</v>
      </c>
      <c r="M2425" s="938">
        <v>32</v>
      </c>
      <c r="N2425" s="936">
        <v>0</v>
      </c>
      <c r="O2425" s="936">
        <v>19</v>
      </c>
      <c r="P2425" s="938" t="s">
        <v>364</v>
      </c>
      <c r="Q2425" s="936">
        <v>1</v>
      </c>
      <c r="R2425" s="936">
        <v>0</v>
      </c>
      <c r="S2425" s="936">
        <v>1</v>
      </c>
      <c r="T2425" s="936">
        <v>0</v>
      </c>
    </row>
    <row r="2426" spans="1:20" outlineLevel="5">
      <c r="A2426" s="986" t="s">
        <v>1233</v>
      </c>
      <c r="B2426" s="986"/>
      <c r="C2426" s="986">
        <v>17</v>
      </c>
      <c r="D2426" s="987">
        <v>46302</v>
      </c>
      <c r="E2426" s="987">
        <v>46321</v>
      </c>
      <c r="F2426" s="987">
        <v>46248</v>
      </c>
      <c r="G2426" s="987"/>
      <c r="H2426" s="987">
        <v>1188</v>
      </c>
      <c r="I2426" s="988">
        <v>19104.900000000001</v>
      </c>
      <c r="J2426" s="988">
        <v>23893.8</v>
      </c>
      <c r="K2426" s="989">
        <v>4.9700000000000001E-2</v>
      </c>
      <c r="L2426" s="989">
        <v>0.79959999999999998</v>
      </c>
      <c r="M2426" s="986">
        <v>136</v>
      </c>
      <c r="N2426" s="986">
        <v>9</v>
      </c>
      <c r="O2426" s="986">
        <v>112</v>
      </c>
      <c r="P2426" s="988"/>
      <c r="Q2426" s="986">
        <v>3</v>
      </c>
      <c r="R2426" s="986">
        <v>2</v>
      </c>
      <c r="S2426" s="986">
        <v>1</v>
      </c>
      <c r="T2426" s="986">
        <v>0</v>
      </c>
    </row>
    <row r="2427" spans="1:20" outlineLevel="6">
      <c r="A2427" s="936" t="s">
        <v>2311</v>
      </c>
      <c r="B2427" s="936" t="s">
        <v>1226</v>
      </c>
      <c r="C2427" s="936">
        <v>7</v>
      </c>
      <c r="D2427" s="937">
        <v>46302</v>
      </c>
      <c r="E2427" s="937">
        <v>46309</v>
      </c>
      <c r="F2427" s="937">
        <v>46248</v>
      </c>
      <c r="G2427" s="937">
        <v>46277</v>
      </c>
      <c r="H2427" s="938">
        <v>1188</v>
      </c>
      <c r="I2427" s="938">
        <v>4158</v>
      </c>
      <c r="J2427" s="938">
        <v>4158</v>
      </c>
      <c r="K2427" s="940">
        <v>0.28570000000000001</v>
      </c>
      <c r="L2427" s="940">
        <v>1</v>
      </c>
      <c r="M2427" s="938">
        <v>32</v>
      </c>
      <c r="N2427" s="936">
        <v>9</v>
      </c>
      <c r="O2427" s="936">
        <v>32</v>
      </c>
      <c r="P2427" s="938" t="s">
        <v>364</v>
      </c>
      <c r="Q2427" s="936">
        <v>1</v>
      </c>
      <c r="R2427" s="936">
        <v>1</v>
      </c>
      <c r="S2427" s="936">
        <v>0</v>
      </c>
      <c r="T2427" s="936">
        <v>0</v>
      </c>
    </row>
    <row r="2428" spans="1:20" outlineLevel="6">
      <c r="A2428" s="1000" t="s">
        <v>2312</v>
      </c>
      <c r="B2428" s="1000" t="s">
        <v>1236</v>
      </c>
      <c r="C2428" s="1000">
        <v>7</v>
      </c>
      <c r="D2428" s="1001">
        <v>46310</v>
      </c>
      <c r="E2428" s="1001">
        <v>46317</v>
      </c>
      <c r="F2428" s="1001">
        <v>46254</v>
      </c>
      <c r="G2428" s="1001">
        <v>46277</v>
      </c>
      <c r="H2428" s="1002">
        <v>0</v>
      </c>
      <c r="I2428" s="1002">
        <v>10158</v>
      </c>
      <c r="J2428" s="1002">
        <v>10158</v>
      </c>
      <c r="K2428" s="1003">
        <v>0</v>
      </c>
      <c r="L2428" s="1003">
        <v>1</v>
      </c>
      <c r="M2428" s="1002">
        <v>56</v>
      </c>
      <c r="N2428" s="1000">
        <v>0</v>
      </c>
      <c r="O2428" s="1000">
        <v>56</v>
      </c>
      <c r="P2428" s="1002" t="s">
        <v>364</v>
      </c>
      <c r="Q2428" s="1000">
        <v>1</v>
      </c>
      <c r="R2428" s="1000">
        <v>1</v>
      </c>
      <c r="S2428" s="1000">
        <v>0</v>
      </c>
      <c r="T2428" s="1000">
        <v>0</v>
      </c>
    </row>
    <row r="2429" spans="1:20" outlineLevel="6">
      <c r="A2429" s="1000" t="s">
        <v>2313</v>
      </c>
      <c r="B2429" s="1000" t="s">
        <v>1238</v>
      </c>
      <c r="C2429" s="1000">
        <v>3</v>
      </c>
      <c r="D2429" s="1001">
        <v>46319</v>
      </c>
      <c r="E2429" s="1001">
        <v>46321</v>
      </c>
      <c r="F2429" s="1000">
        <v>46284</v>
      </c>
      <c r="G2429" s="1001"/>
      <c r="H2429" s="1001">
        <v>0</v>
      </c>
      <c r="I2429" s="1001">
        <v>4788.8999999999996</v>
      </c>
      <c r="J2429" s="1002">
        <v>9577.7999999999993</v>
      </c>
      <c r="K2429" s="1004">
        <v>0</v>
      </c>
      <c r="L2429" s="1004">
        <v>0.5</v>
      </c>
      <c r="M2429" s="1000">
        <v>48</v>
      </c>
      <c r="N2429" s="1000">
        <v>0</v>
      </c>
      <c r="O2429" s="1000">
        <v>24</v>
      </c>
      <c r="P2429" s="1000" t="s">
        <v>364</v>
      </c>
      <c r="Q2429" s="1000">
        <v>1</v>
      </c>
      <c r="R2429" s="1000">
        <v>0</v>
      </c>
      <c r="S2429" s="1000">
        <v>1</v>
      </c>
      <c r="T2429" s="1000">
        <v>0</v>
      </c>
    </row>
    <row r="2430" spans="1:20" outlineLevel="3">
      <c r="A2430" s="967" t="s">
        <v>1239</v>
      </c>
      <c r="B2430" s="967"/>
      <c r="C2430" s="967">
        <v>115</v>
      </c>
      <c r="D2430" s="968">
        <v>46189</v>
      </c>
      <c r="E2430" s="968">
        <v>46323</v>
      </c>
      <c r="F2430" s="968">
        <v>46189</v>
      </c>
      <c r="G2430" s="968"/>
      <c r="H2430" s="969">
        <v>89905.74</v>
      </c>
      <c r="I2430" s="969">
        <v>77965.960000000006</v>
      </c>
      <c r="J2430" s="969">
        <v>97726.8</v>
      </c>
      <c r="K2430" s="971">
        <v>0.92</v>
      </c>
      <c r="L2430" s="971">
        <v>0.79779999999999995</v>
      </c>
      <c r="M2430" s="967">
        <v>608</v>
      </c>
      <c r="N2430" s="967">
        <v>528</v>
      </c>
      <c r="O2430" s="967">
        <v>533</v>
      </c>
      <c r="P2430" s="967"/>
      <c r="Q2430" s="967">
        <v>16</v>
      </c>
      <c r="R2430" s="967">
        <v>12</v>
      </c>
      <c r="S2430" s="967">
        <v>4</v>
      </c>
      <c r="T2430" s="967">
        <v>0</v>
      </c>
    </row>
    <row r="2431" spans="1:20" outlineLevel="4">
      <c r="A2431" s="976" t="s">
        <v>1240</v>
      </c>
      <c r="B2431" s="976"/>
      <c r="C2431" s="976">
        <v>115</v>
      </c>
      <c r="D2431" s="977">
        <v>46189</v>
      </c>
      <c r="E2431" s="977">
        <v>46323</v>
      </c>
      <c r="F2431" s="977">
        <v>46189</v>
      </c>
      <c r="G2431" s="977"/>
      <c r="H2431" s="978">
        <v>71658.42</v>
      </c>
      <c r="I2431" s="978">
        <v>59718.64</v>
      </c>
      <c r="J2431" s="978">
        <v>79479.48</v>
      </c>
      <c r="K2431" s="980">
        <v>0.90159999999999996</v>
      </c>
      <c r="L2431" s="980">
        <v>0.75139999999999996</v>
      </c>
      <c r="M2431" s="978">
        <v>400</v>
      </c>
      <c r="N2431" s="976">
        <v>320</v>
      </c>
      <c r="O2431" s="976">
        <v>325</v>
      </c>
      <c r="P2431" s="978"/>
      <c r="Q2431" s="976">
        <v>11</v>
      </c>
      <c r="R2431" s="976">
        <v>7</v>
      </c>
      <c r="S2431" s="976">
        <v>4</v>
      </c>
      <c r="T2431" s="976">
        <v>0</v>
      </c>
    </row>
    <row r="2432" spans="1:20" outlineLevel="5">
      <c r="A2432" s="986" t="s">
        <v>1241</v>
      </c>
      <c r="B2432" s="986"/>
      <c r="C2432" s="986">
        <v>2</v>
      </c>
      <c r="D2432" s="987">
        <v>46322</v>
      </c>
      <c r="E2432" s="987">
        <v>46323</v>
      </c>
      <c r="F2432" s="987">
        <v>46288</v>
      </c>
      <c r="G2432" s="987"/>
      <c r="H2432" s="987">
        <v>0</v>
      </c>
      <c r="I2432" s="986">
        <v>54.5</v>
      </c>
      <c r="J2432" s="986">
        <v>136.26</v>
      </c>
      <c r="K2432" s="989">
        <v>0</v>
      </c>
      <c r="L2432" s="989">
        <v>0.4</v>
      </c>
      <c r="M2432" s="986">
        <v>32</v>
      </c>
      <c r="N2432" s="986">
        <v>0</v>
      </c>
      <c r="O2432" s="986">
        <v>13</v>
      </c>
      <c r="P2432" s="986"/>
      <c r="Q2432" s="986">
        <v>1</v>
      </c>
      <c r="R2432" s="986">
        <v>0</v>
      </c>
      <c r="S2432" s="986">
        <v>1</v>
      </c>
      <c r="T2432" s="986">
        <v>0</v>
      </c>
    </row>
    <row r="2433" spans="1:20" outlineLevel="6">
      <c r="A2433" s="936" t="s">
        <v>2314</v>
      </c>
      <c r="B2433" s="936" t="s">
        <v>1057</v>
      </c>
      <c r="C2433" s="936">
        <v>2</v>
      </c>
      <c r="D2433" s="937">
        <v>46322</v>
      </c>
      <c r="E2433" s="937">
        <v>46323</v>
      </c>
      <c r="F2433" s="936">
        <v>46288</v>
      </c>
      <c r="G2433" s="937"/>
      <c r="H2433" s="937">
        <v>0</v>
      </c>
      <c r="I2433" s="936">
        <v>54.5</v>
      </c>
      <c r="J2433" s="938">
        <v>136.26</v>
      </c>
      <c r="K2433" s="939">
        <v>0</v>
      </c>
      <c r="L2433" s="939">
        <v>0.4</v>
      </c>
      <c r="M2433" s="938">
        <v>32</v>
      </c>
      <c r="N2433" s="936">
        <v>0</v>
      </c>
      <c r="O2433" s="936">
        <v>13</v>
      </c>
      <c r="P2433" s="938" t="s">
        <v>364</v>
      </c>
      <c r="Q2433" s="936">
        <v>1</v>
      </c>
      <c r="R2433" s="936">
        <v>0</v>
      </c>
      <c r="S2433" s="936">
        <v>1</v>
      </c>
      <c r="T2433" s="936">
        <v>0</v>
      </c>
    </row>
    <row r="2434" spans="1:20" outlineLevel="5">
      <c r="A2434" s="986" t="s">
        <v>1243</v>
      </c>
      <c r="B2434" s="986"/>
      <c r="C2434" s="986">
        <v>70</v>
      </c>
      <c r="D2434" s="987">
        <v>46189</v>
      </c>
      <c r="E2434" s="987">
        <v>46270</v>
      </c>
      <c r="F2434" s="987">
        <v>46189</v>
      </c>
      <c r="G2434" s="987"/>
      <c r="H2434" s="988">
        <v>11290.02</v>
      </c>
      <c r="I2434" s="988">
        <v>9999.73</v>
      </c>
      <c r="J2434" s="988">
        <v>11290.02</v>
      </c>
      <c r="K2434" s="989">
        <v>1</v>
      </c>
      <c r="L2434" s="989">
        <v>0.88570000000000004</v>
      </c>
      <c r="M2434" s="988">
        <v>144</v>
      </c>
      <c r="N2434" s="986">
        <v>144</v>
      </c>
      <c r="O2434" s="986">
        <v>125</v>
      </c>
      <c r="P2434" s="988"/>
      <c r="Q2434" s="986">
        <v>5</v>
      </c>
      <c r="R2434" s="986">
        <v>4</v>
      </c>
      <c r="S2434" s="986">
        <v>1</v>
      </c>
      <c r="T2434" s="986">
        <v>0</v>
      </c>
    </row>
    <row r="2435" spans="1:20" outlineLevel="6">
      <c r="A2435" s="936" t="s">
        <v>2315</v>
      </c>
      <c r="B2435" s="936" t="s">
        <v>3473</v>
      </c>
      <c r="C2435" s="936">
        <v>8</v>
      </c>
      <c r="D2435" s="937">
        <v>46189</v>
      </c>
      <c r="E2435" s="937">
        <v>46197</v>
      </c>
      <c r="F2435" s="937">
        <v>46189</v>
      </c>
      <c r="G2435" s="937">
        <v>46197</v>
      </c>
      <c r="H2435" s="938">
        <v>967.72</v>
      </c>
      <c r="I2435" s="938">
        <v>967.72</v>
      </c>
      <c r="J2435" s="938">
        <v>967.72</v>
      </c>
      <c r="K2435" s="939">
        <v>1</v>
      </c>
      <c r="L2435" s="939">
        <v>1</v>
      </c>
      <c r="M2435" s="938">
        <v>14</v>
      </c>
      <c r="N2435" s="936">
        <v>14</v>
      </c>
      <c r="O2435" s="936">
        <v>14</v>
      </c>
      <c r="P2435" s="938" t="s">
        <v>364</v>
      </c>
      <c r="Q2435" s="936">
        <v>1</v>
      </c>
      <c r="R2435" s="936">
        <v>1</v>
      </c>
      <c r="S2435" s="936">
        <v>0</v>
      </c>
      <c r="T2435" s="936">
        <v>0</v>
      </c>
    </row>
    <row r="2436" spans="1:20" outlineLevel="6">
      <c r="A2436" s="936" t="s">
        <v>2316</v>
      </c>
      <c r="B2436" s="936" t="s">
        <v>3476</v>
      </c>
      <c r="C2436" s="936">
        <v>8</v>
      </c>
      <c r="D2436" s="937">
        <v>46189</v>
      </c>
      <c r="E2436" s="937">
        <v>46197</v>
      </c>
      <c r="F2436" s="937">
        <v>46189</v>
      </c>
      <c r="G2436" s="937">
        <v>46197</v>
      </c>
      <c r="H2436" s="938">
        <v>1451.57</v>
      </c>
      <c r="I2436" s="938">
        <v>1451.57</v>
      </c>
      <c r="J2436" s="938">
        <v>1451.57</v>
      </c>
      <c r="K2436" s="939">
        <v>1</v>
      </c>
      <c r="L2436" s="939">
        <v>1</v>
      </c>
      <c r="M2436" s="936">
        <v>14</v>
      </c>
      <c r="N2436" s="936">
        <v>14</v>
      </c>
      <c r="O2436" s="936">
        <v>14</v>
      </c>
      <c r="P2436" s="938" t="s">
        <v>364</v>
      </c>
      <c r="Q2436" s="936">
        <v>1</v>
      </c>
      <c r="R2436" s="936">
        <v>1</v>
      </c>
      <c r="S2436" s="936">
        <v>0</v>
      </c>
      <c r="T2436" s="936">
        <v>0</v>
      </c>
    </row>
    <row r="2437" spans="1:20" outlineLevel="6">
      <c r="A2437" s="996" t="s">
        <v>3474</v>
      </c>
      <c r="B2437" s="996" t="s">
        <v>3475</v>
      </c>
      <c r="C2437" s="996">
        <v>1</v>
      </c>
      <c r="D2437" s="997">
        <v>46246</v>
      </c>
      <c r="E2437" s="997">
        <v>46247</v>
      </c>
      <c r="F2437" s="997">
        <v>46226</v>
      </c>
      <c r="G2437" s="997">
        <v>46275</v>
      </c>
      <c r="H2437" s="997">
        <v>2258</v>
      </c>
      <c r="I2437" s="998">
        <v>2258</v>
      </c>
      <c r="J2437" s="998">
        <v>2258</v>
      </c>
      <c r="K2437" s="999">
        <v>1</v>
      </c>
      <c r="L2437" s="999">
        <v>1</v>
      </c>
      <c r="M2437" s="998">
        <v>34</v>
      </c>
      <c r="N2437" s="996">
        <v>34</v>
      </c>
      <c r="O2437" s="996">
        <v>34</v>
      </c>
      <c r="P2437" s="998" t="s">
        <v>364</v>
      </c>
      <c r="Q2437" s="996">
        <v>1</v>
      </c>
      <c r="R2437" s="996">
        <v>1</v>
      </c>
      <c r="S2437" s="996">
        <v>0</v>
      </c>
      <c r="T2437" s="996">
        <v>0</v>
      </c>
    </row>
    <row r="2438" spans="1:20" outlineLevel="6">
      <c r="A2438" s="936" t="s">
        <v>3477</v>
      </c>
      <c r="B2438" s="936" t="s">
        <v>3478</v>
      </c>
      <c r="C2438" s="936">
        <v>1</v>
      </c>
      <c r="D2438" s="937">
        <v>46249</v>
      </c>
      <c r="E2438" s="937">
        <v>46250</v>
      </c>
      <c r="F2438" s="937">
        <v>46226</v>
      </c>
      <c r="G2438" s="937">
        <v>46234</v>
      </c>
      <c r="H2438" s="938">
        <v>3387.01</v>
      </c>
      <c r="I2438" s="938">
        <v>3387.01</v>
      </c>
      <c r="J2438" s="938">
        <v>3387.01</v>
      </c>
      <c r="K2438" s="939">
        <v>1</v>
      </c>
      <c r="L2438" s="939">
        <v>1</v>
      </c>
      <c r="M2438" s="938">
        <v>34</v>
      </c>
      <c r="N2438" s="936">
        <v>34</v>
      </c>
      <c r="O2438" s="936">
        <v>34</v>
      </c>
      <c r="P2438" s="938" t="s">
        <v>364</v>
      </c>
      <c r="Q2438" s="936">
        <v>1</v>
      </c>
      <c r="R2438" s="936">
        <v>1</v>
      </c>
      <c r="S2438" s="936">
        <v>0</v>
      </c>
      <c r="T2438" s="936">
        <v>0</v>
      </c>
    </row>
    <row r="2439" spans="1:20" outlineLevel="6">
      <c r="A2439" s="936" t="s">
        <v>2317</v>
      </c>
      <c r="B2439" s="936" t="s">
        <v>1249</v>
      </c>
      <c r="C2439" s="936">
        <v>2</v>
      </c>
      <c r="D2439" s="937">
        <v>46268</v>
      </c>
      <c r="E2439" s="937">
        <v>46270</v>
      </c>
      <c r="F2439" s="936">
        <v>46288</v>
      </c>
      <c r="G2439" s="937"/>
      <c r="H2439" s="937">
        <v>3225.72</v>
      </c>
      <c r="I2439" s="937">
        <v>1935.43</v>
      </c>
      <c r="J2439" s="938">
        <v>3225.72</v>
      </c>
      <c r="K2439" s="939">
        <v>1</v>
      </c>
      <c r="L2439" s="939">
        <v>0.6</v>
      </c>
      <c r="M2439" s="936">
        <v>48</v>
      </c>
      <c r="N2439" s="936">
        <v>48</v>
      </c>
      <c r="O2439" s="936">
        <v>29</v>
      </c>
      <c r="P2439" s="938" t="s">
        <v>364</v>
      </c>
      <c r="Q2439" s="936">
        <v>1</v>
      </c>
      <c r="R2439" s="936">
        <v>0</v>
      </c>
      <c r="S2439" s="936">
        <v>1</v>
      </c>
      <c r="T2439" s="936">
        <v>0</v>
      </c>
    </row>
    <row r="2440" spans="1:20" outlineLevel="5">
      <c r="A2440" s="986" t="s">
        <v>1250</v>
      </c>
      <c r="B2440" s="986"/>
      <c r="C2440" s="986">
        <v>55</v>
      </c>
      <c r="D2440" s="987">
        <v>46243</v>
      </c>
      <c r="E2440" s="987">
        <v>46307</v>
      </c>
      <c r="F2440" s="987">
        <v>46247</v>
      </c>
      <c r="G2440" s="987"/>
      <c r="H2440" s="988">
        <v>4442.3999999999996</v>
      </c>
      <c r="I2440" s="988">
        <v>8284.7999999999993</v>
      </c>
      <c r="J2440" s="988">
        <v>12127.2</v>
      </c>
      <c r="K2440" s="989">
        <v>0.36630000000000001</v>
      </c>
      <c r="L2440" s="989">
        <v>0.68320000000000003</v>
      </c>
      <c r="M2440" s="988">
        <v>96</v>
      </c>
      <c r="N2440" s="986">
        <v>48</v>
      </c>
      <c r="O2440" s="986">
        <v>72</v>
      </c>
      <c r="P2440" s="988"/>
      <c r="Q2440" s="986">
        <v>2</v>
      </c>
      <c r="R2440" s="986">
        <v>1</v>
      </c>
      <c r="S2440" s="986">
        <v>1</v>
      </c>
      <c r="T2440" s="986">
        <v>0</v>
      </c>
    </row>
    <row r="2441" spans="1:20" outlineLevel="6">
      <c r="A2441" s="936" t="s">
        <v>2318</v>
      </c>
      <c r="B2441" s="936" t="s">
        <v>1252</v>
      </c>
      <c r="C2441" s="936">
        <v>3</v>
      </c>
      <c r="D2441" s="937">
        <v>46243</v>
      </c>
      <c r="E2441" s="937">
        <v>46245</v>
      </c>
      <c r="F2441" s="937">
        <v>46247</v>
      </c>
      <c r="G2441" s="937">
        <v>46254</v>
      </c>
      <c r="H2441" s="937">
        <v>4442.3999999999996</v>
      </c>
      <c r="I2441" s="938">
        <v>4442.3999999999996</v>
      </c>
      <c r="J2441" s="938">
        <v>4442.3999999999996</v>
      </c>
      <c r="K2441" s="939">
        <v>1</v>
      </c>
      <c r="L2441" s="939">
        <v>1</v>
      </c>
      <c r="M2441" s="938">
        <v>48</v>
      </c>
      <c r="N2441" s="936">
        <v>48</v>
      </c>
      <c r="O2441" s="936">
        <v>48</v>
      </c>
      <c r="P2441" s="938" t="s">
        <v>364</v>
      </c>
      <c r="Q2441" s="936">
        <v>1</v>
      </c>
      <c r="R2441" s="936">
        <v>1</v>
      </c>
      <c r="S2441" s="936">
        <v>0</v>
      </c>
      <c r="T2441" s="936">
        <v>0</v>
      </c>
    </row>
    <row r="2442" spans="1:20" outlineLevel="6">
      <c r="A2442" s="936" t="s">
        <v>2319</v>
      </c>
      <c r="B2442" s="936" t="s">
        <v>1254</v>
      </c>
      <c r="C2442" s="936">
        <v>2</v>
      </c>
      <c r="D2442" s="937">
        <v>46306</v>
      </c>
      <c r="E2442" s="937">
        <v>46307</v>
      </c>
      <c r="F2442" s="936">
        <v>46285</v>
      </c>
      <c r="G2442" s="937"/>
      <c r="H2442" s="938">
        <v>0</v>
      </c>
      <c r="I2442" s="936">
        <v>3842.4</v>
      </c>
      <c r="J2442" s="938">
        <v>7684.8</v>
      </c>
      <c r="K2442" s="939">
        <v>0</v>
      </c>
      <c r="L2442" s="939">
        <v>0.5</v>
      </c>
      <c r="M2442" s="938">
        <v>48</v>
      </c>
      <c r="N2442" s="936">
        <v>0</v>
      </c>
      <c r="O2442" s="936">
        <v>24</v>
      </c>
      <c r="P2442" s="938" t="s">
        <v>364</v>
      </c>
      <c r="Q2442" s="936">
        <v>1</v>
      </c>
      <c r="R2442" s="936">
        <v>0</v>
      </c>
      <c r="S2442" s="936">
        <v>1</v>
      </c>
      <c r="T2442" s="936">
        <v>0</v>
      </c>
    </row>
    <row r="2443" spans="1:20" outlineLevel="5">
      <c r="A2443" s="986" t="s">
        <v>1255</v>
      </c>
      <c r="B2443" s="986"/>
      <c r="C2443" s="986">
        <v>19</v>
      </c>
      <c r="D2443" s="987">
        <v>46246</v>
      </c>
      <c r="E2443" s="987">
        <v>46267</v>
      </c>
      <c r="F2443" s="987">
        <v>46225</v>
      </c>
      <c r="G2443" s="987"/>
      <c r="H2443" s="988">
        <v>55926</v>
      </c>
      <c r="I2443" s="988">
        <v>41379.599999999999</v>
      </c>
      <c r="J2443" s="988">
        <v>55926</v>
      </c>
      <c r="K2443" s="989">
        <v>1</v>
      </c>
      <c r="L2443" s="989">
        <v>0.7399</v>
      </c>
      <c r="M2443" s="986">
        <v>128</v>
      </c>
      <c r="N2443" s="986">
        <v>128</v>
      </c>
      <c r="O2443" s="986">
        <v>115</v>
      </c>
      <c r="P2443" s="988"/>
      <c r="Q2443" s="986">
        <v>3</v>
      </c>
      <c r="R2443" s="986">
        <v>2</v>
      </c>
      <c r="S2443" s="986">
        <v>1</v>
      </c>
      <c r="T2443" s="986">
        <v>0</v>
      </c>
    </row>
    <row r="2444" spans="1:20" outlineLevel="6">
      <c r="A2444" s="1006" t="s">
        <v>2320</v>
      </c>
      <c r="B2444" s="1006" t="s">
        <v>1257</v>
      </c>
      <c r="C2444" s="1006">
        <v>2</v>
      </c>
      <c r="D2444" s="1007">
        <v>46246</v>
      </c>
      <c r="E2444" s="1007">
        <v>46247</v>
      </c>
      <c r="F2444" s="1007">
        <v>46225</v>
      </c>
      <c r="G2444" s="1007">
        <v>46275</v>
      </c>
      <c r="H2444" s="1008">
        <v>5702.4</v>
      </c>
      <c r="I2444" s="1008">
        <v>5702.4</v>
      </c>
      <c r="J2444" s="1008">
        <v>5702.4</v>
      </c>
      <c r="K2444" s="1009">
        <v>1</v>
      </c>
      <c r="L2444" s="1009">
        <v>1</v>
      </c>
      <c r="M2444" s="1008">
        <v>48</v>
      </c>
      <c r="N2444" s="1006">
        <v>48</v>
      </c>
      <c r="O2444" s="1006">
        <v>48</v>
      </c>
      <c r="P2444" s="1008" t="s">
        <v>364</v>
      </c>
      <c r="Q2444" s="1006">
        <v>1</v>
      </c>
      <c r="R2444" s="1006">
        <v>1</v>
      </c>
      <c r="S2444" s="1006">
        <v>0</v>
      </c>
      <c r="T2444" s="1006">
        <v>0</v>
      </c>
    </row>
    <row r="2445" spans="1:20" outlineLevel="6">
      <c r="A2445" s="936" t="s">
        <v>2321</v>
      </c>
      <c r="B2445" s="936" t="s">
        <v>1259</v>
      </c>
      <c r="C2445" s="936">
        <v>2</v>
      </c>
      <c r="D2445" s="937">
        <v>46249</v>
      </c>
      <c r="E2445" s="937">
        <v>46250</v>
      </c>
      <c r="F2445" s="937">
        <v>46226</v>
      </c>
      <c r="G2445" s="937">
        <v>46233</v>
      </c>
      <c r="H2445" s="938">
        <v>13857.6</v>
      </c>
      <c r="I2445" s="938">
        <v>13857.6</v>
      </c>
      <c r="J2445" s="938">
        <v>13857.6</v>
      </c>
      <c r="K2445" s="939">
        <v>1</v>
      </c>
      <c r="L2445" s="939">
        <v>1</v>
      </c>
      <c r="M2445" s="938">
        <v>48</v>
      </c>
      <c r="N2445" s="936">
        <v>48</v>
      </c>
      <c r="O2445" s="936">
        <v>48</v>
      </c>
      <c r="P2445" s="938" t="s">
        <v>364</v>
      </c>
      <c r="Q2445" s="936">
        <v>1</v>
      </c>
      <c r="R2445" s="936">
        <v>1</v>
      </c>
      <c r="S2445" s="936">
        <v>0</v>
      </c>
      <c r="T2445" s="936">
        <v>0</v>
      </c>
    </row>
    <row r="2446" spans="1:20" outlineLevel="6">
      <c r="A2446" s="936" t="s">
        <v>2322</v>
      </c>
      <c r="B2446" s="936" t="s">
        <v>1261</v>
      </c>
      <c r="C2446" s="936">
        <v>3</v>
      </c>
      <c r="D2446" s="937">
        <v>46265</v>
      </c>
      <c r="E2446" s="937">
        <v>46267</v>
      </c>
      <c r="F2446" s="936">
        <v>46288</v>
      </c>
      <c r="G2446" s="937"/>
      <c r="H2446" s="937">
        <v>36366</v>
      </c>
      <c r="I2446" s="936">
        <v>21819.599999999999</v>
      </c>
      <c r="J2446" s="938">
        <v>36366</v>
      </c>
      <c r="K2446" s="939">
        <v>1</v>
      </c>
      <c r="L2446" s="939">
        <v>0.6</v>
      </c>
      <c r="M2446" s="936">
        <v>32</v>
      </c>
      <c r="N2446" s="936">
        <v>32</v>
      </c>
      <c r="O2446" s="936">
        <v>19</v>
      </c>
      <c r="P2446" s="938" t="s">
        <v>364</v>
      </c>
      <c r="Q2446" s="936">
        <v>1</v>
      </c>
      <c r="R2446" s="936">
        <v>0</v>
      </c>
      <c r="S2446" s="936">
        <v>1</v>
      </c>
      <c r="T2446" s="936">
        <v>0</v>
      </c>
    </row>
    <row r="2447" spans="1:20" outlineLevel="4">
      <c r="A2447" s="981" t="s">
        <v>1262</v>
      </c>
      <c r="B2447" s="981"/>
      <c r="C2447" s="981">
        <v>30</v>
      </c>
      <c r="D2447" s="982">
        <v>46249</v>
      </c>
      <c r="E2447" s="982">
        <v>46282</v>
      </c>
      <c r="F2447" s="982">
        <v>46225</v>
      </c>
      <c r="G2447" s="982">
        <v>46281</v>
      </c>
      <c r="H2447" s="982">
        <v>18247.32</v>
      </c>
      <c r="I2447" s="983">
        <v>18247.32</v>
      </c>
      <c r="J2447" s="983">
        <v>18247.32</v>
      </c>
      <c r="K2447" s="984">
        <v>1</v>
      </c>
      <c r="L2447" s="984">
        <v>1</v>
      </c>
      <c r="M2447" s="981">
        <v>208</v>
      </c>
      <c r="N2447" s="981">
        <v>208</v>
      </c>
      <c r="O2447" s="981">
        <v>208</v>
      </c>
      <c r="P2447" s="983"/>
      <c r="Q2447" s="981">
        <v>5</v>
      </c>
      <c r="R2447" s="981">
        <v>5</v>
      </c>
      <c r="S2447" s="981">
        <v>0</v>
      </c>
      <c r="T2447" s="981">
        <v>0</v>
      </c>
    </row>
    <row r="2448" spans="1:20" outlineLevel="5">
      <c r="A2448" s="936" t="s">
        <v>2323</v>
      </c>
      <c r="B2448" s="936" t="s">
        <v>1264</v>
      </c>
      <c r="C2448" s="936">
        <v>3</v>
      </c>
      <c r="D2448" s="937">
        <v>46249</v>
      </c>
      <c r="E2448" s="937">
        <v>46251</v>
      </c>
      <c r="F2448" s="937">
        <v>46225</v>
      </c>
      <c r="G2448" s="937">
        <v>46226</v>
      </c>
      <c r="H2448" s="937">
        <v>1983.6</v>
      </c>
      <c r="I2448" s="938">
        <v>1983.6</v>
      </c>
      <c r="J2448" s="938">
        <v>1983.6</v>
      </c>
      <c r="K2448" s="939">
        <v>1</v>
      </c>
      <c r="L2448" s="939">
        <v>1</v>
      </c>
      <c r="M2448" s="938">
        <v>48</v>
      </c>
      <c r="N2448" s="936">
        <v>48</v>
      </c>
      <c r="O2448" s="936">
        <v>48</v>
      </c>
      <c r="P2448" s="938" t="s">
        <v>364</v>
      </c>
      <c r="Q2448" s="936">
        <v>1</v>
      </c>
      <c r="R2448" s="936">
        <v>1</v>
      </c>
      <c r="S2448" s="936">
        <v>0</v>
      </c>
      <c r="T2448" s="936">
        <v>0</v>
      </c>
    </row>
    <row r="2449" spans="1:20" outlineLevel="5">
      <c r="A2449" s="936" t="s">
        <v>2327</v>
      </c>
      <c r="B2449" s="936" t="s">
        <v>1272</v>
      </c>
      <c r="C2449" s="936">
        <v>2</v>
      </c>
      <c r="D2449" s="937">
        <v>46271</v>
      </c>
      <c r="E2449" s="937">
        <v>46272</v>
      </c>
      <c r="F2449" s="937">
        <v>46254</v>
      </c>
      <c r="G2449" s="937">
        <v>46281</v>
      </c>
      <c r="H2449" s="937">
        <v>7337.52</v>
      </c>
      <c r="I2449" s="936">
        <v>7337.52</v>
      </c>
      <c r="J2449" s="938">
        <v>7337.52</v>
      </c>
      <c r="K2449" s="939">
        <v>1</v>
      </c>
      <c r="L2449" s="939">
        <v>1</v>
      </c>
      <c r="M2449" s="938">
        <v>40</v>
      </c>
      <c r="N2449" s="936">
        <v>40</v>
      </c>
      <c r="O2449" s="936">
        <v>40</v>
      </c>
      <c r="P2449" s="938" t="s">
        <v>364</v>
      </c>
      <c r="Q2449" s="936">
        <v>1</v>
      </c>
      <c r="R2449" s="936">
        <v>1</v>
      </c>
      <c r="S2449" s="936">
        <v>0</v>
      </c>
      <c r="T2449" s="936">
        <v>0</v>
      </c>
    </row>
    <row r="2450" spans="1:20" outlineLevel="5">
      <c r="A2450" s="996" t="s">
        <v>2325</v>
      </c>
      <c r="B2450" s="996" t="s">
        <v>1268</v>
      </c>
      <c r="C2450" s="996">
        <v>3</v>
      </c>
      <c r="D2450" s="997">
        <v>46273</v>
      </c>
      <c r="E2450" s="997">
        <v>46275</v>
      </c>
      <c r="F2450" s="997">
        <v>46254</v>
      </c>
      <c r="G2450" s="997">
        <v>46281</v>
      </c>
      <c r="H2450" s="998">
        <v>1983.6</v>
      </c>
      <c r="I2450" s="998">
        <v>1983.6</v>
      </c>
      <c r="J2450" s="998">
        <v>1983.6</v>
      </c>
      <c r="K2450" s="999">
        <v>1</v>
      </c>
      <c r="L2450" s="999">
        <v>1</v>
      </c>
      <c r="M2450" s="998">
        <v>32</v>
      </c>
      <c r="N2450" s="996">
        <v>32</v>
      </c>
      <c r="O2450" s="996">
        <v>32</v>
      </c>
      <c r="P2450" s="998" t="s">
        <v>364</v>
      </c>
      <c r="Q2450" s="996">
        <v>1</v>
      </c>
      <c r="R2450" s="996">
        <v>1</v>
      </c>
      <c r="S2450" s="996">
        <v>0</v>
      </c>
      <c r="T2450" s="996">
        <v>0</v>
      </c>
    </row>
    <row r="2451" spans="1:20" outlineLevel="5">
      <c r="A2451" s="936" t="s">
        <v>2326</v>
      </c>
      <c r="B2451" s="936" t="s">
        <v>1270</v>
      </c>
      <c r="C2451" s="936">
        <v>3</v>
      </c>
      <c r="D2451" s="937">
        <v>46277</v>
      </c>
      <c r="E2451" s="937">
        <v>46279</v>
      </c>
      <c r="F2451" s="937">
        <v>46254</v>
      </c>
      <c r="G2451" s="937">
        <v>46281</v>
      </c>
      <c r="H2451" s="938">
        <v>4959</v>
      </c>
      <c r="I2451" s="938">
        <v>4959</v>
      </c>
      <c r="J2451" s="938">
        <v>4959</v>
      </c>
      <c r="K2451" s="939">
        <v>1</v>
      </c>
      <c r="L2451" s="939">
        <v>1</v>
      </c>
      <c r="M2451" s="938">
        <v>40</v>
      </c>
      <c r="N2451" s="936">
        <v>40</v>
      </c>
      <c r="O2451" s="936">
        <v>40</v>
      </c>
      <c r="P2451" s="938" t="s">
        <v>364</v>
      </c>
      <c r="Q2451" s="936">
        <v>1</v>
      </c>
      <c r="R2451" s="936">
        <v>1</v>
      </c>
      <c r="S2451" s="936">
        <v>0</v>
      </c>
      <c r="T2451" s="936">
        <v>0</v>
      </c>
    </row>
    <row r="2452" spans="1:20" outlineLevel="5">
      <c r="A2452" s="936" t="s">
        <v>2324</v>
      </c>
      <c r="B2452" s="936" t="s">
        <v>1266</v>
      </c>
      <c r="C2452" s="936">
        <v>3</v>
      </c>
      <c r="D2452" s="937">
        <v>46280</v>
      </c>
      <c r="E2452" s="937">
        <v>46282</v>
      </c>
      <c r="F2452" s="937">
        <v>46254</v>
      </c>
      <c r="G2452" s="937">
        <v>46281</v>
      </c>
      <c r="H2452" s="937">
        <v>1983.6</v>
      </c>
      <c r="I2452" s="938">
        <v>1983.6</v>
      </c>
      <c r="J2452" s="938">
        <v>1983.6</v>
      </c>
      <c r="K2452" s="939">
        <v>1</v>
      </c>
      <c r="L2452" s="939">
        <v>1</v>
      </c>
      <c r="M2452" s="938">
        <v>48</v>
      </c>
      <c r="N2452" s="936">
        <v>48</v>
      </c>
      <c r="O2452" s="936">
        <v>48</v>
      </c>
      <c r="P2452" s="938" t="s">
        <v>364</v>
      </c>
      <c r="Q2452" s="936">
        <v>1</v>
      </c>
      <c r="R2452" s="936">
        <v>1</v>
      </c>
      <c r="S2452" s="936">
        <v>0</v>
      </c>
      <c r="T2452" s="936">
        <v>0</v>
      </c>
    </row>
    <row r="2453" spans="1:20" outlineLevel="1">
      <c r="A2453" s="955" t="s">
        <v>1273</v>
      </c>
      <c r="B2453" s="955"/>
      <c r="C2453" s="955">
        <v>172</v>
      </c>
      <c r="D2453" s="956">
        <v>46167</v>
      </c>
      <c r="E2453" s="956">
        <v>46372</v>
      </c>
      <c r="F2453" s="956">
        <v>46167</v>
      </c>
      <c r="G2453" s="956"/>
      <c r="H2453" s="957">
        <v>34073.4</v>
      </c>
      <c r="I2453" s="957">
        <v>210119.32</v>
      </c>
      <c r="J2453" s="957">
        <v>1135780.1000000001</v>
      </c>
      <c r="K2453" s="958">
        <v>0.03</v>
      </c>
      <c r="L2453" s="958">
        <v>0.185</v>
      </c>
      <c r="M2453" s="955">
        <v>384</v>
      </c>
      <c r="N2453" s="955">
        <v>11</v>
      </c>
      <c r="O2453" s="955">
        <v>62</v>
      </c>
      <c r="P2453" s="957"/>
      <c r="Q2453" s="955">
        <v>7</v>
      </c>
      <c r="R2453" s="955">
        <v>1</v>
      </c>
      <c r="S2453" s="955">
        <v>2</v>
      </c>
      <c r="T2453" s="955">
        <v>4</v>
      </c>
    </row>
    <row r="2454" spans="1:20" outlineLevel="2">
      <c r="A2454" s="936" t="s">
        <v>2328</v>
      </c>
      <c r="B2454" s="936" t="s">
        <v>3262</v>
      </c>
      <c r="C2454" s="936">
        <v>23</v>
      </c>
      <c r="D2454" s="937">
        <v>46167</v>
      </c>
      <c r="E2454" s="937">
        <v>46197</v>
      </c>
      <c r="F2454" s="937">
        <v>46167</v>
      </c>
      <c r="G2454" s="937">
        <v>46197</v>
      </c>
      <c r="H2454" s="938">
        <v>34073.4</v>
      </c>
      <c r="I2454" s="938">
        <v>34073.4</v>
      </c>
      <c r="J2454" s="938">
        <v>34073.4</v>
      </c>
      <c r="K2454" s="939">
        <v>1</v>
      </c>
      <c r="L2454" s="939">
        <v>1</v>
      </c>
      <c r="M2454" s="936">
        <v>11</v>
      </c>
      <c r="N2454" s="936">
        <v>11</v>
      </c>
      <c r="O2454" s="936">
        <v>11</v>
      </c>
      <c r="P2454" s="938" t="s">
        <v>364</v>
      </c>
      <c r="Q2454" s="936">
        <v>1</v>
      </c>
      <c r="R2454" s="936">
        <v>1</v>
      </c>
      <c r="S2454" s="936">
        <v>0</v>
      </c>
      <c r="T2454" s="936">
        <v>0</v>
      </c>
    </row>
    <row r="2455" spans="1:20" outlineLevel="2">
      <c r="A2455" s="936" t="s">
        <v>2329</v>
      </c>
      <c r="B2455" s="936" t="s">
        <v>1276</v>
      </c>
      <c r="C2455" s="936">
        <v>15</v>
      </c>
      <c r="D2455" s="937">
        <v>46348</v>
      </c>
      <c r="E2455" s="937">
        <v>46365</v>
      </c>
      <c r="F2455" s="937">
        <v>46288</v>
      </c>
      <c r="G2455" s="937"/>
      <c r="H2455" s="937">
        <v>0</v>
      </c>
      <c r="I2455" s="938">
        <v>22715.599999999999</v>
      </c>
      <c r="J2455" s="938">
        <v>113578.01</v>
      </c>
      <c r="K2455" s="939">
        <v>0</v>
      </c>
      <c r="L2455" s="939">
        <v>0.2</v>
      </c>
      <c r="M2455" s="936">
        <v>0</v>
      </c>
      <c r="N2455" s="936">
        <v>0</v>
      </c>
      <c r="O2455" s="936">
        <v>0</v>
      </c>
      <c r="P2455" s="938" t="s">
        <v>367</v>
      </c>
      <c r="Q2455" s="936">
        <v>1</v>
      </c>
      <c r="R2455" s="936">
        <v>0</v>
      </c>
      <c r="S2455" s="936">
        <v>1</v>
      </c>
      <c r="T2455" s="936">
        <v>0</v>
      </c>
    </row>
    <row r="2456" spans="1:20" outlineLevel="2">
      <c r="A2456" s="936" t="s">
        <v>3479</v>
      </c>
      <c r="B2456" s="936" t="s">
        <v>3264</v>
      </c>
      <c r="C2456" s="936">
        <v>11</v>
      </c>
      <c r="D2456" s="937">
        <v>46348</v>
      </c>
      <c r="E2456" s="937">
        <v>46359</v>
      </c>
      <c r="F2456" s="936">
        <v>46240</v>
      </c>
      <c r="G2456" s="937"/>
      <c r="H2456" s="937">
        <v>0</v>
      </c>
      <c r="I2456" s="937">
        <v>153330.31</v>
      </c>
      <c r="J2456" s="938">
        <v>306660.63</v>
      </c>
      <c r="K2456" s="939">
        <v>0</v>
      </c>
      <c r="L2456" s="939">
        <v>0.5</v>
      </c>
      <c r="M2456" s="936">
        <v>101</v>
      </c>
      <c r="N2456" s="936">
        <v>0</v>
      </c>
      <c r="O2456" s="936">
        <v>50</v>
      </c>
      <c r="P2456" s="938" t="s">
        <v>367</v>
      </c>
      <c r="Q2456" s="936">
        <v>1</v>
      </c>
      <c r="R2456" s="936">
        <v>0</v>
      </c>
      <c r="S2456" s="936">
        <v>1</v>
      </c>
      <c r="T2456" s="936">
        <v>0</v>
      </c>
    </row>
    <row r="2457" spans="1:20" outlineLevel="2">
      <c r="A2457" s="936" t="s">
        <v>2330</v>
      </c>
      <c r="B2457" s="936" t="s">
        <v>1278</v>
      </c>
      <c r="C2457" s="936">
        <v>2</v>
      </c>
      <c r="D2457" s="937">
        <v>46361</v>
      </c>
      <c r="E2457" s="937">
        <v>46362</v>
      </c>
      <c r="F2457" s="936"/>
      <c r="G2457" s="937"/>
      <c r="H2457" s="937">
        <v>0</v>
      </c>
      <c r="I2457" s="937">
        <v>0</v>
      </c>
      <c r="J2457" s="938">
        <v>227156.02</v>
      </c>
      <c r="K2457" s="939">
        <v>0</v>
      </c>
      <c r="L2457" s="939">
        <v>0</v>
      </c>
      <c r="M2457" s="936">
        <v>136</v>
      </c>
      <c r="N2457" s="936">
        <v>0</v>
      </c>
      <c r="O2457" s="936">
        <v>0</v>
      </c>
      <c r="P2457" s="938" t="s">
        <v>367</v>
      </c>
      <c r="Q2457" s="936">
        <v>1</v>
      </c>
      <c r="R2457" s="936">
        <v>0</v>
      </c>
      <c r="S2457" s="936">
        <v>0</v>
      </c>
      <c r="T2457" s="936">
        <v>1</v>
      </c>
    </row>
    <row r="2458" spans="1:20" outlineLevel="2">
      <c r="A2458" s="936" t="s">
        <v>2331</v>
      </c>
      <c r="B2458" s="936" t="s">
        <v>1280</v>
      </c>
      <c r="C2458" s="936">
        <v>7</v>
      </c>
      <c r="D2458" s="937">
        <v>46363</v>
      </c>
      <c r="E2458" s="937">
        <v>46370</v>
      </c>
      <c r="F2458" s="936"/>
      <c r="G2458" s="936"/>
      <c r="H2458" s="936">
        <v>0</v>
      </c>
      <c r="I2458" s="936">
        <v>0</v>
      </c>
      <c r="J2458" s="938">
        <v>227156.02</v>
      </c>
      <c r="K2458" s="939">
        <v>0</v>
      </c>
      <c r="L2458" s="939">
        <v>0</v>
      </c>
      <c r="M2458" s="936">
        <v>136</v>
      </c>
      <c r="N2458" s="936">
        <v>0</v>
      </c>
      <c r="O2458" s="936">
        <v>0</v>
      </c>
      <c r="P2458" s="936" t="s">
        <v>367</v>
      </c>
      <c r="Q2458" s="936">
        <v>1</v>
      </c>
      <c r="R2458" s="936">
        <v>0</v>
      </c>
      <c r="S2458" s="936">
        <v>0</v>
      </c>
      <c r="T2458" s="936">
        <v>1</v>
      </c>
    </row>
    <row r="2459" spans="1:20" outlineLevel="2">
      <c r="A2459" s="936" t="s">
        <v>2332</v>
      </c>
      <c r="B2459" s="936" t="s">
        <v>1282</v>
      </c>
      <c r="C2459" s="936">
        <v>1</v>
      </c>
      <c r="D2459" s="937">
        <v>46371</v>
      </c>
      <c r="E2459" s="937">
        <v>46371</v>
      </c>
      <c r="F2459" s="936"/>
      <c r="G2459" s="936"/>
      <c r="H2459" s="936">
        <v>0</v>
      </c>
      <c r="I2459" s="936">
        <v>0</v>
      </c>
      <c r="J2459" s="938">
        <v>113578.01</v>
      </c>
      <c r="K2459" s="939">
        <v>0</v>
      </c>
      <c r="L2459" s="939">
        <v>0</v>
      </c>
      <c r="M2459" s="936">
        <v>0</v>
      </c>
      <c r="N2459" s="936">
        <v>0</v>
      </c>
      <c r="O2459" s="936">
        <v>0</v>
      </c>
      <c r="P2459" s="936" t="s">
        <v>367</v>
      </c>
      <c r="Q2459" s="936">
        <v>1</v>
      </c>
      <c r="R2459" s="936">
        <v>0</v>
      </c>
      <c r="S2459" s="936">
        <v>0</v>
      </c>
      <c r="T2459" s="936">
        <v>1</v>
      </c>
    </row>
    <row r="2460" spans="1:20" outlineLevel="2">
      <c r="A2460" s="936" t="s">
        <v>2333</v>
      </c>
      <c r="B2460" s="936" t="s">
        <v>1284</v>
      </c>
      <c r="C2460" s="936">
        <v>1</v>
      </c>
      <c r="D2460" s="937">
        <v>46372</v>
      </c>
      <c r="E2460" s="937">
        <v>46372</v>
      </c>
      <c r="F2460" s="936"/>
      <c r="G2460" s="936"/>
      <c r="H2460" s="936">
        <v>0</v>
      </c>
      <c r="I2460" s="936">
        <v>0</v>
      </c>
      <c r="J2460" s="938">
        <v>113578.01</v>
      </c>
      <c r="K2460" s="939">
        <v>0</v>
      </c>
      <c r="L2460" s="939">
        <v>0</v>
      </c>
      <c r="M2460" s="936">
        <v>0</v>
      </c>
      <c r="N2460" s="936">
        <v>0</v>
      </c>
      <c r="O2460" s="936">
        <v>0</v>
      </c>
      <c r="P2460" s="936" t="s">
        <v>367</v>
      </c>
      <c r="Q2460" s="936">
        <v>1</v>
      </c>
      <c r="R2460" s="936">
        <v>0</v>
      </c>
      <c r="S2460" s="936">
        <v>0</v>
      </c>
      <c r="T2460" s="936">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79995117038483843"/>
  </sheetPr>
  <dimension ref="B1:Z24"/>
  <sheetViews>
    <sheetView topLeftCell="B1" zoomScale="70" zoomScaleNormal="70" workbookViewId="0">
      <selection activeCell="N31" sqref="N31"/>
    </sheetView>
  </sheetViews>
  <sheetFormatPr defaultColWidth="9" defaultRowHeight="14.4"/>
  <cols>
    <col min="1" max="1" width="2.44140625" customWidth="1"/>
    <col min="2" max="25" width="13.77734375" customWidth="1"/>
    <col min="26" max="26" width="15.77734375" customWidth="1"/>
  </cols>
  <sheetData>
    <row r="1" spans="2:26" s="359" customFormat="1" ht="32.25" customHeight="1">
      <c r="B1" s="361" t="s">
        <v>2334</v>
      </c>
      <c r="C1" s="1590">
        <f>'General Information'!M1</f>
        <v>46313</v>
      </c>
      <c r="D1" s="1590"/>
      <c r="E1" s="362"/>
      <c r="F1" s="362"/>
      <c r="G1" s="362"/>
      <c r="H1" s="362"/>
      <c r="I1" s="362"/>
      <c r="J1" s="362"/>
      <c r="K1" s="362"/>
      <c r="L1" s="362"/>
      <c r="M1" s="362"/>
      <c r="N1" s="362"/>
      <c r="O1" s="362"/>
      <c r="P1" s="362"/>
      <c r="Q1" s="362"/>
      <c r="R1" s="362"/>
      <c r="S1" s="362"/>
      <c r="T1" s="362"/>
      <c r="U1" s="362"/>
    </row>
    <row r="2" spans="2:26" ht="27.6" customHeight="1"/>
    <row r="3" spans="2:26" ht="15" thickBot="1"/>
    <row r="4" spans="2:26" s="360" customFormat="1" ht="45.75" customHeight="1" thickBot="1">
      <c r="B4" s="1591" t="s">
        <v>3603</v>
      </c>
      <c r="C4" s="1592"/>
      <c r="D4" s="1592"/>
      <c r="E4" s="1592"/>
      <c r="F4" s="1592"/>
      <c r="G4" s="1592"/>
      <c r="H4" s="1592"/>
      <c r="I4" s="1592"/>
      <c r="J4" s="1592"/>
      <c r="K4" s="1592"/>
      <c r="L4" s="1592"/>
      <c r="M4" s="1592"/>
      <c r="N4" s="1592"/>
      <c r="O4" s="1592"/>
      <c r="P4" s="1592"/>
      <c r="Q4" s="1592"/>
      <c r="R4" s="1592"/>
      <c r="S4" s="1592"/>
      <c r="T4" s="1592"/>
      <c r="U4" s="1592"/>
      <c r="V4" s="1592"/>
      <c r="W4" s="1592"/>
      <c r="X4" s="1592"/>
      <c r="Y4" s="1593"/>
    </row>
    <row r="5" spans="2:26" ht="17.7" customHeight="1">
      <c r="B5" s="363"/>
      <c r="C5" s="364"/>
      <c r="D5" s="364"/>
      <c r="E5" s="364"/>
      <c r="F5" s="364"/>
      <c r="G5" s="364"/>
      <c r="H5" s="364"/>
      <c r="I5" s="364"/>
      <c r="J5" s="364"/>
      <c r="K5" s="364"/>
      <c r="L5" s="364"/>
      <c r="M5" s="364"/>
      <c r="N5" s="364"/>
      <c r="O5" s="364"/>
      <c r="P5" s="364"/>
      <c r="Q5" s="364"/>
      <c r="R5" s="364"/>
      <c r="S5" s="364"/>
      <c r="T5" s="364"/>
      <c r="U5" s="364"/>
      <c r="V5" s="364"/>
      <c r="W5" s="364"/>
      <c r="X5" s="364"/>
      <c r="Y5" s="364"/>
      <c r="Z5" s="363"/>
    </row>
    <row r="6" spans="2:26">
      <c r="B6" s="363"/>
      <c r="C6" s="364"/>
      <c r="D6" s="364"/>
      <c r="E6" s="364"/>
      <c r="F6" s="364"/>
      <c r="G6" s="364"/>
      <c r="H6" s="364"/>
      <c r="I6" s="364"/>
      <c r="J6" s="364"/>
      <c r="K6" s="364"/>
      <c r="L6" s="364"/>
      <c r="M6" s="364"/>
      <c r="N6" s="364"/>
      <c r="O6" s="364"/>
      <c r="P6" s="364"/>
      <c r="Q6" s="364"/>
      <c r="R6" s="364"/>
      <c r="S6" s="364"/>
      <c r="T6" s="364"/>
      <c r="U6" s="364"/>
      <c r="V6" s="364"/>
      <c r="W6" s="364"/>
      <c r="X6" s="364"/>
      <c r="Y6" s="364"/>
      <c r="Z6" s="363"/>
    </row>
    <row r="7" spans="2:26">
      <c r="B7" s="363"/>
      <c r="C7" s="364"/>
      <c r="D7" s="364"/>
      <c r="E7" s="364"/>
      <c r="F7" s="364"/>
      <c r="G7" s="364"/>
      <c r="H7" s="364"/>
      <c r="I7" s="364"/>
      <c r="J7" s="364"/>
      <c r="K7" s="364"/>
      <c r="L7" s="364"/>
      <c r="M7" s="364"/>
      <c r="N7" s="364"/>
      <c r="O7" s="364"/>
      <c r="P7" s="364"/>
      <c r="Q7" s="364"/>
      <c r="R7" s="364"/>
      <c r="S7" s="364"/>
      <c r="T7" s="364"/>
      <c r="U7" s="364"/>
      <c r="V7" s="364"/>
      <c r="W7" s="364"/>
      <c r="X7" s="364"/>
      <c r="Y7" s="364"/>
      <c r="Z7" s="363"/>
    </row>
    <row r="8" spans="2:26">
      <c r="B8" s="363"/>
      <c r="C8" s="364"/>
      <c r="D8" s="364"/>
      <c r="E8" s="364"/>
      <c r="F8" s="364"/>
      <c r="G8" s="364"/>
      <c r="H8" s="364"/>
      <c r="I8" s="364"/>
      <c r="J8" s="364"/>
      <c r="K8" s="364"/>
      <c r="L8" s="364"/>
      <c r="M8" s="364"/>
      <c r="N8" s="364"/>
      <c r="O8" s="364"/>
      <c r="P8" s="364"/>
      <c r="Q8" s="364"/>
      <c r="R8" s="364"/>
      <c r="S8" s="364"/>
      <c r="T8" s="364"/>
      <c r="U8" s="364"/>
      <c r="V8" s="364"/>
      <c r="W8" s="364"/>
      <c r="X8" s="364"/>
      <c r="Y8" s="364"/>
      <c r="Z8" s="363"/>
    </row>
    <row r="9" spans="2:26">
      <c r="B9" s="363"/>
      <c r="C9" s="364"/>
      <c r="D9" s="364"/>
      <c r="E9" s="364"/>
      <c r="F9" s="364"/>
      <c r="G9" s="364"/>
      <c r="H9" s="364"/>
      <c r="I9" s="364"/>
      <c r="J9" s="364"/>
      <c r="K9" s="364"/>
      <c r="L9" s="364"/>
      <c r="M9" s="364"/>
      <c r="N9" s="364"/>
      <c r="O9" s="364"/>
      <c r="P9" s="364"/>
      <c r="Q9" s="364"/>
      <c r="R9" s="364"/>
      <c r="S9" s="364"/>
      <c r="T9" s="364"/>
      <c r="U9" s="364"/>
      <c r="V9" s="364"/>
      <c r="W9" s="364"/>
      <c r="X9" s="364"/>
      <c r="Y9" s="364"/>
      <c r="Z9" s="363"/>
    </row>
    <row r="10" spans="2:26">
      <c r="B10" s="363"/>
      <c r="C10" s="364"/>
      <c r="D10" s="364"/>
      <c r="E10" s="364"/>
      <c r="F10" s="364"/>
      <c r="G10" s="364"/>
      <c r="H10" s="364"/>
      <c r="I10" s="364"/>
      <c r="J10" s="364"/>
      <c r="K10" s="364"/>
      <c r="L10" s="364"/>
      <c r="M10" s="364"/>
      <c r="N10" s="364"/>
      <c r="O10" s="364"/>
      <c r="P10" s="364"/>
      <c r="Q10" s="364"/>
      <c r="R10" s="364"/>
      <c r="S10" s="364"/>
      <c r="T10" s="364"/>
      <c r="U10" s="364"/>
      <c r="V10" s="364"/>
      <c r="W10" s="364"/>
      <c r="X10" s="364"/>
      <c r="Y10" s="364"/>
      <c r="Z10" s="363"/>
    </row>
    <row r="11" spans="2:26">
      <c r="B11" s="363"/>
      <c r="C11" s="364"/>
      <c r="D11" s="364"/>
      <c r="E11" s="364"/>
      <c r="F11" s="364"/>
      <c r="G11" s="364"/>
      <c r="H11" s="364"/>
      <c r="I11" s="364"/>
      <c r="J11" s="364"/>
      <c r="K11" s="364"/>
      <c r="L11" s="364"/>
      <c r="M11" s="364"/>
      <c r="N11" s="364"/>
      <c r="O11" s="364"/>
      <c r="P11" s="364"/>
      <c r="Q11" s="364"/>
      <c r="R11" s="364"/>
      <c r="S11" s="364"/>
      <c r="T11" s="364"/>
      <c r="U11" s="364"/>
      <c r="V11" s="364"/>
      <c r="W11" s="364"/>
      <c r="X11" s="364"/>
      <c r="Y11" s="364"/>
      <c r="Z11" s="363"/>
    </row>
    <row r="12" spans="2:26">
      <c r="B12" s="363"/>
      <c r="C12" s="364"/>
      <c r="D12" s="364"/>
      <c r="E12" s="364"/>
      <c r="F12" s="364"/>
      <c r="G12" s="364"/>
      <c r="H12" s="364"/>
      <c r="I12" s="364"/>
      <c r="J12" s="364"/>
      <c r="K12" s="364"/>
      <c r="L12" s="364"/>
      <c r="M12" s="364"/>
      <c r="N12" s="364"/>
      <c r="O12" s="364"/>
      <c r="P12" s="364"/>
      <c r="Q12" s="364"/>
      <c r="R12" s="364"/>
      <c r="S12" s="364"/>
      <c r="T12" s="364"/>
      <c r="U12" s="364"/>
      <c r="V12" s="364"/>
      <c r="W12" s="364"/>
      <c r="X12" s="364"/>
      <c r="Y12" s="364"/>
      <c r="Z12" s="363"/>
    </row>
    <row r="13" spans="2:26">
      <c r="B13" s="363"/>
      <c r="C13" s="364"/>
      <c r="D13" s="364"/>
      <c r="E13" s="364"/>
      <c r="F13" s="364"/>
      <c r="G13" s="364"/>
      <c r="H13" s="364"/>
      <c r="I13" s="364"/>
      <c r="J13" s="364"/>
      <c r="K13" s="364"/>
      <c r="L13" s="364"/>
      <c r="M13" s="364"/>
      <c r="N13" s="364"/>
      <c r="O13" s="364"/>
      <c r="P13" s="364"/>
      <c r="Q13" s="364"/>
      <c r="R13" s="364"/>
      <c r="S13" s="364"/>
      <c r="T13" s="364"/>
      <c r="U13" s="364"/>
      <c r="V13" s="364"/>
      <c r="W13" s="364"/>
      <c r="X13" s="364"/>
      <c r="Y13" s="364"/>
      <c r="Z13" s="363"/>
    </row>
    <row r="14" spans="2:26" ht="14.25" customHeight="1">
      <c r="B14" s="363"/>
      <c r="C14" s="364"/>
      <c r="D14" s="364"/>
      <c r="E14" s="364"/>
      <c r="F14" s="364"/>
      <c r="G14" s="364"/>
      <c r="H14" s="364"/>
      <c r="I14" s="364"/>
      <c r="J14" s="364"/>
      <c r="K14" s="364"/>
      <c r="L14" s="364"/>
      <c r="M14" s="364"/>
      <c r="N14" s="364"/>
      <c r="O14" s="364"/>
      <c r="P14" s="364"/>
      <c r="Q14" s="364"/>
      <c r="R14" s="364"/>
      <c r="S14" s="364"/>
      <c r="T14" s="364"/>
      <c r="U14" s="364"/>
      <c r="V14" s="364"/>
      <c r="W14" s="364"/>
      <c r="X14" s="364"/>
      <c r="Y14" s="364"/>
      <c r="Z14" s="363"/>
    </row>
    <row r="15" spans="2:26">
      <c r="B15" s="363"/>
      <c r="C15" s="364"/>
      <c r="D15" s="364"/>
      <c r="E15" s="364"/>
      <c r="F15" s="364"/>
      <c r="G15" s="364"/>
      <c r="H15" s="364"/>
      <c r="I15" s="364"/>
      <c r="J15" s="364"/>
      <c r="K15" s="364"/>
      <c r="L15" s="364"/>
      <c r="M15" s="364"/>
      <c r="N15" s="364"/>
      <c r="O15" s="364"/>
      <c r="P15" s="364"/>
      <c r="Q15" s="364"/>
      <c r="R15" s="364"/>
      <c r="S15" s="364"/>
      <c r="T15" s="364"/>
      <c r="U15" s="364"/>
      <c r="V15" s="364"/>
      <c r="W15" s="364"/>
      <c r="X15" s="364"/>
      <c r="Y15" s="364"/>
      <c r="Z15" s="363"/>
    </row>
    <row r="16" spans="2:26">
      <c r="B16" s="363"/>
      <c r="C16" s="364"/>
      <c r="D16" s="364"/>
      <c r="E16" s="364"/>
      <c r="F16" s="364"/>
      <c r="G16" s="364"/>
      <c r="H16" s="364"/>
      <c r="I16" s="364"/>
      <c r="J16" s="364"/>
      <c r="K16" s="364"/>
      <c r="L16" s="364"/>
      <c r="M16" s="364"/>
      <c r="N16" s="364"/>
      <c r="O16" s="364"/>
      <c r="P16" s="364"/>
      <c r="Q16" s="364"/>
      <c r="R16" s="364"/>
      <c r="S16" s="364"/>
      <c r="T16" s="364"/>
      <c r="U16" s="364"/>
      <c r="V16" s="364"/>
      <c r="W16" s="364"/>
      <c r="X16" s="364"/>
      <c r="Y16" s="364"/>
      <c r="Z16" s="363"/>
    </row>
    <row r="17" spans="2:26">
      <c r="B17" s="363"/>
      <c r="C17" s="364"/>
      <c r="D17" s="364"/>
      <c r="E17" s="364"/>
      <c r="F17" s="364"/>
      <c r="G17" s="364"/>
      <c r="H17" s="364"/>
      <c r="I17" s="364"/>
      <c r="J17" s="364"/>
      <c r="K17" s="364"/>
      <c r="L17" s="364"/>
      <c r="M17" s="364"/>
      <c r="N17" s="364"/>
      <c r="O17" s="364"/>
      <c r="P17" s="364"/>
      <c r="Q17" s="364"/>
      <c r="R17" s="364"/>
      <c r="S17" s="364"/>
      <c r="T17" s="364"/>
      <c r="U17" s="364"/>
      <c r="V17" s="364"/>
      <c r="W17" s="364"/>
      <c r="X17" s="364"/>
      <c r="Y17" s="364"/>
      <c r="Z17" s="363"/>
    </row>
    <row r="18" spans="2:26">
      <c r="B18" s="363"/>
      <c r="C18" s="364"/>
      <c r="D18" s="364"/>
      <c r="E18" s="364"/>
      <c r="F18" s="364"/>
      <c r="G18" s="364"/>
      <c r="H18" s="364"/>
      <c r="I18" s="364"/>
      <c r="J18" s="364"/>
      <c r="K18" s="364"/>
      <c r="L18" s="364"/>
      <c r="M18" s="364"/>
      <c r="N18" s="364"/>
      <c r="O18" s="364"/>
      <c r="P18" s="364"/>
      <c r="Q18" s="364"/>
      <c r="R18" s="364"/>
      <c r="S18" s="364"/>
      <c r="T18" s="364"/>
      <c r="U18" s="364"/>
      <c r="V18" s="364"/>
      <c r="W18" s="364"/>
      <c r="X18" s="364"/>
      <c r="Y18" s="364"/>
      <c r="Z18" s="363"/>
    </row>
    <row r="19" spans="2:26">
      <c r="B19" s="363"/>
      <c r="C19" s="364"/>
      <c r="D19" s="364"/>
      <c r="E19" s="364"/>
      <c r="F19" s="364"/>
      <c r="G19" s="364"/>
      <c r="H19" s="364"/>
      <c r="I19" s="364"/>
      <c r="J19" s="364"/>
      <c r="K19" s="364"/>
      <c r="L19" s="364"/>
      <c r="M19" s="364"/>
      <c r="N19" s="364"/>
      <c r="O19" s="364"/>
      <c r="P19" s="364"/>
      <c r="Q19" s="364"/>
      <c r="R19" s="364"/>
      <c r="S19" s="364"/>
      <c r="T19" s="364"/>
      <c r="U19" s="364"/>
      <c r="V19" s="364"/>
      <c r="W19" s="364"/>
      <c r="X19" s="364"/>
      <c r="Y19" s="364"/>
      <c r="Z19" s="363"/>
    </row>
    <row r="20" spans="2:26">
      <c r="B20" s="363"/>
      <c r="C20" s="364"/>
      <c r="D20" s="364"/>
      <c r="E20" s="364"/>
      <c r="F20" s="364"/>
      <c r="G20" s="364"/>
      <c r="H20" s="364"/>
      <c r="I20" s="364"/>
      <c r="J20" s="364"/>
      <c r="K20" s="364"/>
      <c r="L20" s="364"/>
      <c r="M20" s="364"/>
      <c r="N20" s="364"/>
      <c r="O20" s="364"/>
      <c r="P20" s="364"/>
      <c r="Q20" s="364"/>
      <c r="R20" s="364"/>
      <c r="S20" s="364"/>
      <c r="T20" s="364"/>
      <c r="U20" s="364"/>
      <c r="V20" s="364"/>
      <c r="W20" s="364"/>
      <c r="X20" s="364"/>
      <c r="Y20" s="364"/>
      <c r="Z20" s="363"/>
    </row>
    <row r="21" spans="2:26" ht="19.95" customHeight="1" thickBot="1">
      <c r="B21" s="365"/>
      <c r="C21" s="366"/>
      <c r="D21" s="366"/>
      <c r="E21" s="366"/>
      <c r="F21" s="366"/>
      <c r="G21" s="366"/>
      <c r="H21" s="366"/>
      <c r="I21" s="366"/>
      <c r="J21" s="366"/>
      <c r="K21" s="366"/>
      <c r="L21" s="366"/>
      <c r="M21" s="366"/>
      <c r="N21" s="366"/>
      <c r="O21" s="366"/>
      <c r="P21" s="366"/>
      <c r="Q21" s="366"/>
      <c r="R21" s="366"/>
      <c r="S21" s="366"/>
      <c r="T21" s="366"/>
      <c r="U21" s="366"/>
      <c r="V21" s="366"/>
      <c r="W21" s="366"/>
      <c r="X21" s="366"/>
      <c r="Y21" s="366"/>
      <c r="Z21" s="363"/>
    </row>
    <row r="22" spans="2:26">
      <c r="B22" s="364"/>
      <c r="C22" s="364"/>
      <c r="D22" s="364"/>
      <c r="E22" s="364"/>
      <c r="F22" s="364"/>
      <c r="G22" s="364"/>
      <c r="H22" s="364"/>
      <c r="I22" s="364"/>
      <c r="J22" s="364"/>
      <c r="K22" s="364"/>
      <c r="L22" s="364"/>
      <c r="M22" s="364"/>
      <c r="N22" s="364"/>
      <c r="O22" s="364"/>
      <c r="P22" s="364"/>
      <c r="Q22" s="364"/>
      <c r="R22" s="364"/>
      <c r="S22" s="364"/>
      <c r="T22" s="364"/>
      <c r="U22" s="364"/>
      <c r="V22" s="364"/>
      <c r="W22" s="364"/>
      <c r="X22" s="364"/>
      <c r="Y22" s="364"/>
    </row>
    <row r="24" spans="2:26" ht="16.2" customHeight="1"/>
  </sheetData>
  <mergeCells count="2">
    <mergeCell ref="C1:D1"/>
    <mergeCell ref="B4:Y4"/>
  </mergeCell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4752C-DFF2-48AA-8DEB-3952C551D0E8}">
  <sheetPr>
    <tabColor rgb="FF2C6682"/>
  </sheetPr>
  <dimension ref="A1:L82"/>
  <sheetViews>
    <sheetView view="pageBreakPreview" zoomScale="60" zoomScaleNormal="70" workbookViewId="0">
      <selection activeCell="E11" sqref="E11"/>
    </sheetView>
  </sheetViews>
  <sheetFormatPr defaultColWidth="9.109375" defaultRowHeight="18"/>
  <cols>
    <col min="1" max="1" width="21" style="1251" customWidth="1"/>
    <col min="2" max="2" width="55.6640625" style="1150" customWidth="1"/>
    <col min="3" max="3" width="55.33203125" style="1211" customWidth="1"/>
    <col min="4" max="4" width="17.109375" style="1150" customWidth="1"/>
    <col min="5" max="5" width="73.6640625" style="1252" customWidth="1"/>
    <col min="6" max="6" width="23.88671875" style="1253" bestFit="1" customWidth="1"/>
    <col min="7" max="7" width="19" style="1254" customWidth="1"/>
    <col min="8" max="8" width="24.5546875" style="1255" customWidth="1"/>
    <col min="9" max="9" width="26.109375" style="1256" customWidth="1"/>
    <col min="10" max="10" width="13" style="1150" customWidth="1"/>
    <col min="11" max="11" width="10.33203125" style="1150" customWidth="1"/>
    <col min="12" max="12" width="19.109375" style="1150" bestFit="1" customWidth="1"/>
    <col min="13" max="16384" width="9.109375" style="1150"/>
  </cols>
  <sheetData>
    <row r="1" spans="1:11">
      <c r="A1" s="1596"/>
      <c r="B1" s="1597"/>
      <c r="C1" s="1597"/>
      <c r="D1" s="1597"/>
      <c r="E1" s="1597"/>
      <c r="F1" s="1597"/>
      <c r="G1" s="1597"/>
      <c r="H1" s="1598"/>
      <c r="I1" s="1149"/>
    </row>
    <row r="2" spans="1:11" ht="32.25" customHeight="1">
      <c r="A2" s="1599" t="s">
        <v>30</v>
      </c>
      <c r="B2" s="1600"/>
      <c r="C2" s="1601" t="s">
        <v>3487</v>
      </c>
      <c r="D2" s="1602"/>
      <c r="E2" s="1602"/>
      <c r="F2" s="1602"/>
      <c r="G2" s="1602"/>
      <c r="H2" s="1603"/>
      <c r="I2" s="1153" t="s">
        <v>2335</v>
      </c>
    </row>
    <row r="3" spans="1:11" ht="27" customHeight="1">
      <c r="A3" s="1599" t="s">
        <v>40</v>
      </c>
      <c r="B3" s="1600"/>
      <c r="C3" s="1154" t="s">
        <v>280</v>
      </c>
      <c r="D3" s="1155"/>
      <c r="E3" s="1153" t="s">
        <v>2336</v>
      </c>
      <c r="F3" s="1604">
        <f>'[48]Invoice Log'!E3</f>
        <v>35709993</v>
      </c>
      <c r="G3" s="1604"/>
      <c r="H3" s="1605"/>
      <c r="I3" s="1156">
        <f>Total</f>
        <v>3298582.8807000001</v>
      </c>
    </row>
    <row r="4" spans="1:11" ht="27" customHeight="1">
      <c r="A4" s="1599" t="s">
        <v>2337</v>
      </c>
      <c r="B4" s="1600"/>
      <c r="C4" s="1157" t="s">
        <v>2338</v>
      </c>
      <c r="D4" s="1158">
        <f>'[48]Invoice Log'!AG17</f>
        <v>45669</v>
      </c>
      <c r="E4" s="1153" t="s">
        <v>2339</v>
      </c>
      <c r="F4" s="1157" t="s">
        <v>24</v>
      </c>
      <c r="G4" s="1158" t="str">
        <f>'[48]Invoice Log'!AH17</f>
        <v>22/12/2025</v>
      </c>
      <c r="H4" s="1159"/>
      <c r="I4" s="1160"/>
    </row>
    <row r="5" spans="1:11">
      <c r="A5" s="1161"/>
      <c r="B5" s="1162"/>
      <c r="C5" s="1163"/>
      <c r="D5" s="1162"/>
      <c r="E5" s="1164"/>
      <c r="F5" s="1165"/>
      <c r="G5" s="1166"/>
      <c r="H5" s="1167"/>
      <c r="I5" s="1168"/>
    </row>
    <row r="6" spans="1:11" ht="31.2">
      <c r="A6" s="1169" t="s">
        <v>2340</v>
      </c>
      <c r="B6" s="1169" t="s">
        <v>2341</v>
      </c>
      <c r="C6" s="1170" t="s">
        <v>2342</v>
      </c>
      <c r="D6" s="1169" t="s">
        <v>2334</v>
      </c>
      <c r="E6" s="1169" t="s">
        <v>2343</v>
      </c>
      <c r="F6" s="1169" t="s">
        <v>2344</v>
      </c>
      <c r="G6" s="1171" t="s">
        <v>2345</v>
      </c>
      <c r="H6" s="1172" t="s">
        <v>2346</v>
      </c>
      <c r="I6" s="1173" t="s">
        <v>2347</v>
      </c>
    </row>
    <row r="7" spans="1:11">
      <c r="A7" s="1174"/>
      <c r="B7" s="1175"/>
      <c r="C7" s="1176"/>
      <c r="D7" s="1177"/>
      <c r="E7" s="1178"/>
      <c r="F7" s="1179"/>
      <c r="G7" s="1180"/>
      <c r="H7" s="1181">
        <f>F7*G7</f>
        <v>0</v>
      </c>
      <c r="I7" s="1182"/>
    </row>
    <row r="8" spans="1:11">
      <c r="A8" s="1174"/>
      <c r="B8" s="1175"/>
      <c r="C8" s="1176"/>
      <c r="D8" s="1177"/>
      <c r="E8" s="1178"/>
      <c r="F8" s="1179"/>
      <c r="G8" s="1180"/>
      <c r="H8" s="1181">
        <f>F8*G8</f>
        <v>0</v>
      </c>
      <c r="I8" s="1182"/>
    </row>
    <row r="9" spans="1:11">
      <c r="A9" s="1151"/>
      <c r="B9" s="1152" t="s">
        <v>2348</v>
      </c>
      <c r="C9" s="1183"/>
      <c r="D9" s="1184"/>
      <c r="E9" s="1152"/>
      <c r="F9" s="1152"/>
      <c r="G9" s="1185"/>
      <c r="H9" s="1186">
        <f>SUBTOTAL(9,H10:H76)</f>
        <v>3294127.7187000001</v>
      </c>
      <c r="I9" s="1152"/>
      <c r="K9" s="1187">
        <f>H9/45093675</f>
        <v>7.3050770838704093E-2</v>
      </c>
    </row>
    <row r="10" spans="1:11" ht="28.8">
      <c r="A10" s="1188" t="s">
        <v>3488</v>
      </c>
      <c r="B10" s="1189"/>
      <c r="C10" s="1190"/>
      <c r="D10" s="1189"/>
      <c r="E10" s="1191"/>
      <c r="F10" s="1192"/>
      <c r="G10" s="1193"/>
      <c r="H10" s="1194"/>
      <c r="I10" s="1195"/>
      <c r="K10" s="1187"/>
    </row>
    <row r="11" spans="1:11" ht="286.5" customHeight="1">
      <c r="A11" s="1196" t="s">
        <v>2646</v>
      </c>
      <c r="B11" s="1197" t="s">
        <v>1037</v>
      </c>
      <c r="C11" s="1198" t="s">
        <v>3489</v>
      </c>
      <c r="D11" s="1199">
        <v>46268</v>
      </c>
      <c r="E11" s="1200" t="s">
        <v>3490</v>
      </c>
      <c r="F11" s="1201">
        <v>24</v>
      </c>
      <c r="G11" s="1202">
        <v>2549.66</v>
      </c>
      <c r="H11" s="1203">
        <f>F11*G11</f>
        <v>61191.839999999997</v>
      </c>
      <c r="I11" s="1204"/>
      <c r="K11" s="1187"/>
    </row>
    <row r="12" spans="1:11" ht="177" customHeight="1">
      <c r="A12" s="1205" t="s">
        <v>2648</v>
      </c>
      <c r="B12" s="1206" t="s">
        <v>3491</v>
      </c>
      <c r="C12" s="1198" t="s">
        <v>3492</v>
      </c>
      <c r="D12" s="1207">
        <v>46135</v>
      </c>
      <c r="E12" s="1208" t="s">
        <v>3493</v>
      </c>
      <c r="F12" s="1209">
        <v>51</v>
      </c>
      <c r="G12" s="1202">
        <v>1310.95</v>
      </c>
      <c r="H12" s="1203">
        <f>F12*G12</f>
        <v>66858.45</v>
      </c>
      <c r="I12" s="1204"/>
      <c r="K12" s="1187"/>
    </row>
    <row r="13" spans="1:11" s="1211" customFormat="1" ht="21">
      <c r="A13" s="1594" t="s">
        <v>2650</v>
      </c>
      <c r="B13" s="1595" t="s">
        <v>3494</v>
      </c>
      <c r="C13" s="1198" t="s">
        <v>3495</v>
      </c>
      <c r="D13" s="1207">
        <v>46291</v>
      </c>
      <c r="E13" s="1208" t="s">
        <v>3496</v>
      </c>
      <c r="F13" s="1210">
        <v>67</v>
      </c>
      <c r="G13" s="1202">
        <v>437.07</v>
      </c>
      <c r="H13" s="1203">
        <f t="shared" ref="H13:H47" si="0">F13*G13</f>
        <v>29283.69</v>
      </c>
      <c r="I13" s="1204"/>
    </row>
    <row r="14" spans="1:11" s="1211" customFormat="1" ht="21">
      <c r="A14" s="1594"/>
      <c r="B14" s="1595"/>
      <c r="C14" s="1198" t="s">
        <v>3497</v>
      </c>
      <c r="D14" s="1207">
        <v>46291</v>
      </c>
      <c r="E14" s="1208" t="s">
        <v>3498</v>
      </c>
      <c r="F14" s="1210">
        <v>67</v>
      </c>
      <c r="G14" s="1202">
        <v>437.07</v>
      </c>
      <c r="H14" s="1203">
        <f t="shared" si="0"/>
        <v>29283.69</v>
      </c>
      <c r="I14" s="1204"/>
    </row>
    <row r="15" spans="1:11" s="1211" customFormat="1" ht="21">
      <c r="A15" s="1594"/>
      <c r="B15" s="1595"/>
      <c r="C15" s="1198" t="s">
        <v>3499</v>
      </c>
      <c r="D15" s="1207">
        <v>46292</v>
      </c>
      <c r="E15" s="1208" t="s">
        <v>3498</v>
      </c>
      <c r="F15" s="1210">
        <v>67</v>
      </c>
      <c r="G15" s="1202">
        <v>144.1</v>
      </c>
      <c r="H15" s="1203">
        <f t="shared" si="0"/>
        <v>9654.6999999999989</v>
      </c>
      <c r="I15" s="1204"/>
    </row>
    <row r="16" spans="1:11" s="1211" customFormat="1" ht="21">
      <c r="A16" s="1594"/>
      <c r="B16" s="1595"/>
      <c r="C16" s="1198" t="s">
        <v>3500</v>
      </c>
      <c r="D16" s="1207">
        <v>46292</v>
      </c>
      <c r="E16" s="1208" t="s">
        <v>3496</v>
      </c>
      <c r="F16" s="1210">
        <v>67</v>
      </c>
      <c r="G16" s="1202">
        <v>144.1</v>
      </c>
      <c r="H16" s="1203">
        <f t="shared" si="0"/>
        <v>9654.6999999999989</v>
      </c>
      <c r="I16" s="1204"/>
    </row>
    <row r="17" spans="1:9" s="1211" customFormat="1" ht="42">
      <c r="A17" s="1205" t="s">
        <v>3501</v>
      </c>
      <c r="B17" s="1206" t="s">
        <v>3502</v>
      </c>
      <c r="C17" s="1198" t="s">
        <v>3503</v>
      </c>
      <c r="D17" s="1207">
        <v>46292</v>
      </c>
      <c r="E17" s="1208" t="s">
        <v>3504</v>
      </c>
      <c r="F17" s="1210">
        <v>77</v>
      </c>
      <c r="G17" s="1202">
        <v>474.57</v>
      </c>
      <c r="H17" s="1203">
        <f t="shared" si="0"/>
        <v>36541.89</v>
      </c>
      <c r="I17" s="1204"/>
    </row>
    <row r="18" spans="1:9" s="1211" customFormat="1" ht="42">
      <c r="A18" s="1594" t="s">
        <v>2654</v>
      </c>
      <c r="B18" s="1595" t="s">
        <v>3505</v>
      </c>
      <c r="C18" s="1198" t="s">
        <v>3506</v>
      </c>
      <c r="D18" s="1207">
        <v>46291</v>
      </c>
      <c r="E18" s="1208" t="s">
        <v>3507</v>
      </c>
      <c r="F18" s="1210">
        <v>234</v>
      </c>
      <c r="G18" s="1202">
        <v>276.63</v>
      </c>
      <c r="H18" s="1203">
        <f t="shared" si="0"/>
        <v>64731.42</v>
      </c>
      <c r="I18" s="1204"/>
    </row>
    <row r="19" spans="1:9" s="1211" customFormat="1" ht="42">
      <c r="A19" s="1594"/>
      <c r="B19" s="1595"/>
      <c r="C19" s="1198" t="s">
        <v>3508</v>
      </c>
      <c r="D19" s="1207">
        <v>46291</v>
      </c>
      <c r="E19" s="1208" t="s">
        <v>3509</v>
      </c>
      <c r="F19" s="1210">
        <v>234</v>
      </c>
      <c r="G19" s="1202">
        <v>29.8</v>
      </c>
      <c r="H19" s="1203">
        <f t="shared" si="0"/>
        <v>6973.2</v>
      </c>
      <c r="I19" s="1204"/>
    </row>
    <row r="20" spans="1:9" s="1211" customFormat="1" ht="42">
      <c r="A20" s="1594"/>
      <c r="B20" s="1595"/>
      <c r="C20" s="1198" t="s">
        <v>3510</v>
      </c>
      <c r="D20" s="1207">
        <v>46291</v>
      </c>
      <c r="E20" s="1208" t="s">
        <v>3511</v>
      </c>
      <c r="F20" s="1210">
        <v>234</v>
      </c>
      <c r="G20" s="1202">
        <v>296.55</v>
      </c>
      <c r="H20" s="1203">
        <f t="shared" si="0"/>
        <v>69392.7</v>
      </c>
      <c r="I20" s="1204"/>
    </row>
    <row r="21" spans="1:9" s="1211" customFormat="1" ht="42">
      <c r="A21" s="1594"/>
      <c r="B21" s="1595"/>
      <c r="C21" s="1198" t="s">
        <v>3512</v>
      </c>
      <c r="D21" s="1207">
        <v>46292</v>
      </c>
      <c r="E21" s="1208" t="s">
        <v>3513</v>
      </c>
      <c r="F21" s="1210">
        <v>234</v>
      </c>
      <c r="G21" s="1202">
        <v>162.06</v>
      </c>
      <c r="H21" s="1203">
        <f t="shared" si="0"/>
        <v>37922.04</v>
      </c>
      <c r="I21" s="1204"/>
    </row>
    <row r="22" spans="1:9" s="1211" customFormat="1" ht="21">
      <c r="A22" s="1594" t="s">
        <v>3514</v>
      </c>
      <c r="B22" s="1595" t="s">
        <v>3515</v>
      </c>
      <c r="C22" s="1198" t="s">
        <v>3516</v>
      </c>
      <c r="D22" s="1207">
        <v>46292</v>
      </c>
      <c r="E22" s="1208" t="s">
        <v>3517</v>
      </c>
      <c r="F22" s="1210">
        <v>78</v>
      </c>
      <c r="G22" s="1202">
        <v>177.38</v>
      </c>
      <c r="H22" s="1203">
        <f t="shared" si="0"/>
        <v>13835.64</v>
      </c>
      <c r="I22" s="1204"/>
    </row>
    <row r="23" spans="1:9" s="1211" customFormat="1" ht="21">
      <c r="A23" s="1594"/>
      <c r="B23" s="1595"/>
      <c r="C23" s="1198" t="s">
        <v>3518</v>
      </c>
      <c r="D23" s="1207">
        <v>46277</v>
      </c>
      <c r="E23" s="1208" t="s">
        <v>3519</v>
      </c>
      <c r="F23" s="1210">
        <v>78</v>
      </c>
      <c r="G23" s="1202">
        <v>86.01</v>
      </c>
      <c r="H23" s="1203">
        <f t="shared" si="0"/>
        <v>6708.7800000000007</v>
      </c>
      <c r="I23" s="1204"/>
    </row>
    <row r="24" spans="1:9" s="1211" customFormat="1" ht="21">
      <c r="A24" s="1594"/>
      <c r="B24" s="1595"/>
      <c r="C24" s="1198" t="s">
        <v>3520</v>
      </c>
      <c r="D24" s="1207">
        <v>46264</v>
      </c>
      <c r="E24" s="1208" t="s">
        <v>3521</v>
      </c>
      <c r="F24" s="1210">
        <v>78</v>
      </c>
      <c r="G24" s="1202">
        <v>386.16</v>
      </c>
      <c r="H24" s="1203">
        <f t="shared" si="0"/>
        <v>30120.480000000003</v>
      </c>
      <c r="I24" s="1204"/>
    </row>
    <row r="25" spans="1:9" s="1211" customFormat="1" ht="42">
      <c r="A25" s="1594"/>
      <c r="B25" s="1595"/>
      <c r="C25" s="1198" t="s">
        <v>3522</v>
      </c>
      <c r="D25" s="1207">
        <v>46289</v>
      </c>
      <c r="E25" s="1208" t="s">
        <v>3523</v>
      </c>
      <c r="F25" s="1210">
        <v>78</v>
      </c>
      <c r="G25" s="1202">
        <v>184.01</v>
      </c>
      <c r="H25" s="1203">
        <f t="shared" si="0"/>
        <v>14352.779999999999</v>
      </c>
      <c r="I25" s="1204"/>
    </row>
    <row r="26" spans="1:9" s="1211" customFormat="1" ht="42">
      <c r="A26" s="1594" t="s">
        <v>2656</v>
      </c>
      <c r="B26" s="1595" t="s">
        <v>2657</v>
      </c>
      <c r="C26" s="1198" t="s">
        <v>3524</v>
      </c>
      <c r="D26" s="1207">
        <v>46226</v>
      </c>
      <c r="E26" s="1208" t="s">
        <v>3525</v>
      </c>
      <c r="F26" s="1210">
        <v>79</v>
      </c>
      <c r="G26" s="1202">
        <v>211.01</v>
      </c>
      <c r="H26" s="1203">
        <f t="shared" si="0"/>
        <v>16669.79</v>
      </c>
      <c r="I26" s="1204"/>
    </row>
    <row r="27" spans="1:9" s="1211" customFormat="1" ht="21">
      <c r="A27" s="1594"/>
      <c r="B27" s="1595"/>
      <c r="C27" s="1198" t="s">
        <v>3526</v>
      </c>
      <c r="D27" s="1207">
        <v>46226</v>
      </c>
      <c r="E27" s="1208" t="s">
        <v>3527</v>
      </c>
      <c r="F27" s="1210">
        <v>79</v>
      </c>
      <c r="G27" s="1202">
        <v>297</v>
      </c>
      <c r="H27" s="1203">
        <f t="shared" si="0"/>
        <v>23463</v>
      </c>
      <c r="I27" s="1204"/>
    </row>
    <row r="28" spans="1:9" s="1211" customFormat="1" ht="42">
      <c r="A28" s="1594"/>
      <c r="B28" s="1595"/>
      <c r="C28" s="1198" t="s">
        <v>3528</v>
      </c>
      <c r="D28" s="1207">
        <v>46228</v>
      </c>
      <c r="E28" s="1208" t="s">
        <v>3529</v>
      </c>
      <c r="F28" s="1210">
        <v>79</v>
      </c>
      <c r="G28" s="1202">
        <v>146.09</v>
      </c>
      <c r="H28" s="1203">
        <f t="shared" si="0"/>
        <v>11541.11</v>
      </c>
      <c r="I28" s="1204"/>
    </row>
    <row r="29" spans="1:9" s="1211" customFormat="1" ht="21">
      <c r="A29" s="1594"/>
      <c r="B29" s="1595"/>
      <c r="C29" s="1198" t="s">
        <v>3530</v>
      </c>
      <c r="D29" s="1207">
        <v>46233</v>
      </c>
      <c r="E29" s="1208" t="s">
        <v>3531</v>
      </c>
      <c r="F29" s="1210">
        <v>79</v>
      </c>
      <c r="G29" s="1202">
        <v>319.64</v>
      </c>
      <c r="H29" s="1203">
        <f t="shared" si="0"/>
        <v>25251.559999999998</v>
      </c>
      <c r="I29" s="1204"/>
    </row>
    <row r="30" spans="1:9" s="1211" customFormat="1" ht="21" customHeight="1">
      <c r="A30" s="1594"/>
      <c r="B30" s="1595"/>
      <c r="C30" s="1198" t="s">
        <v>3532</v>
      </c>
      <c r="D30" s="1207">
        <v>46251</v>
      </c>
      <c r="E30" s="1208" t="s">
        <v>3533</v>
      </c>
      <c r="F30" s="1210">
        <v>79</v>
      </c>
      <c r="G30" s="1202">
        <v>96.04</v>
      </c>
      <c r="H30" s="1203">
        <f t="shared" si="0"/>
        <v>7587.1600000000008</v>
      </c>
      <c r="I30" s="1204"/>
    </row>
    <row r="31" spans="1:9" s="1211" customFormat="1" ht="21">
      <c r="A31" s="1594"/>
      <c r="B31" s="1595"/>
      <c r="C31" s="1198" t="s">
        <v>3534</v>
      </c>
      <c r="D31" s="1207">
        <v>46293</v>
      </c>
      <c r="E31" s="1208" t="s">
        <v>3519</v>
      </c>
      <c r="F31" s="1210">
        <v>79</v>
      </c>
      <c r="G31" s="1202">
        <v>70.89</v>
      </c>
      <c r="H31" s="1203">
        <f t="shared" si="0"/>
        <v>5600.31</v>
      </c>
      <c r="I31" s="1204"/>
    </row>
    <row r="32" spans="1:9" s="1211" customFormat="1" ht="21">
      <c r="A32" s="1594"/>
      <c r="B32" s="1595"/>
      <c r="C32" s="1198" t="s">
        <v>3535</v>
      </c>
      <c r="D32" s="1207">
        <v>46263</v>
      </c>
      <c r="E32" s="1208" t="s">
        <v>3536</v>
      </c>
      <c r="F32" s="1210">
        <v>79</v>
      </c>
      <c r="G32" s="1202">
        <v>380.21</v>
      </c>
      <c r="H32" s="1203">
        <f t="shared" si="0"/>
        <v>30036.59</v>
      </c>
      <c r="I32" s="1204"/>
    </row>
    <row r="33" spans="1:12" s="1211" customFormat="1" ht="42">
      <c r="A33" s="1594" t="s">
        <v>2660</v>
      </c>
      <c r="B33" s="1595" t="s">
        <v>3537</v>
      </c>
      <c r="C33" s="1198" t="s">
        <v>3538</v>
      </c>
      <c r="D33" s="1207">
        <v>46287</v>
      </c>
      <c r="E33" s="1208" t="s">
        <v>3539</v>
      </c>
      <c r="F33" s="1210">
        <v>161</v>
      </c>
      <c r="G33" s="1202">
        <v>84.76</v>
      </c>
      <c r="H33" s="1203">
        <f t="shared" si="0"/>
        <v>13646.36</v>
      </c>
      <c r="I33" s="1204"/>
    </row>
    <row r="34" spans="1:12" s="1211" customFormat="1" ht="42">
      <c r="A34" s="1594"/>
      <c r="B34" s="1595"/>
      <c r="C34" s="1198" t="s">
        <v>3540</v>
      </c>
      <c r="D34" s="1207">
        <v>46291</v>
      </c>
      <c r="E34" s="1208" t="s">
        <v>3541</v>
      </c>
      <c r="F34" s="1210">
        <v>161</v>
      </c>
      <c r="G34" s="1202">
        <v>84.76</v>
      </c>
      <c r="H34" s="1203">
        <f t="shared" si="0"/>
        <v>13646.36</v>
      </c>
      <c r="I34" s="1204"/>
    </row>
    <row r="35" spans="1:12" s="1211" customFormat="1" ht="42">
      <c r="A35" s="1594"/>
      <c r="B35" s="1595"/>
      <c r="C35" s="1198" t="s">
        <v>3542</v>
      </c>
      <c r="D35" s="1207">
        <v>46292</v>
      </c>
      <c r="E35" s="1208" t="s">
        <v>3539</v>
      </c>
      <c r="F35" s="1210">
        <v>161</v>
      </c>
      <c r="G35" s="1202">
        <v>84.76</v>
      </c>
      <c r="H35" s="1203">
        <f t="shared" si="0"/>
        <v>13646.36</v>
      </c>
      <c r="I35" s="1204"/>
    </row>
    <row r="36" spans="1:12" s="1211" customFormat="1" ht="42">
      <c r="A36" s="1594"/>
      <c r="B36" s="1595"/>
      <c r="C36" s="1198" t="s">
        <v>3543</v>
      </c>
      <c r="D36" s="1207">
        <v>46292</v>
      </c>
      <c r="E36" s="1208" t="s">
        <v>3541</v>
      </c>
      <c r="F36" s="1210">
        <v>161</v>
      </c>
      <c r="G36" s="1202">
        <v>84.76</v>
      </c>
      <c r="H36" s="1203">
        <f t="shared" si="0"/>
        <v>13646.36</v>
      </c>
      <c r="I36" s="1204"/>
    </row>
    <row r="37" spans="1:12" s="1211" customFormat="1" ht="42">
      <c r="A37" s="1594" t="s">
        <v>3544</v>
      </c>
      <c r="B37" s="1595" t="s">
        <v>3545</v>
      </c>
      <c r="C37" s="1198" t="s">
        <v>3546</v>
      </c>
      <c r="D37" s="1207">
        <v>46291</v>
      </c>
      <c r="E37" s="1208" t="s">
        <v>3547</v>
      </c>
      <c r="F37" s="1209">
        <v>376</v>
      </c>
      <c r="G37" s="1202">
        <v>29.35</v>
      </c>
      <c r="H37" s="1203">
        <f t="shared" si="0"/>
        <v>11035.6</v>
      </c>
      <c r="I37" s="1204"/>
    </row>
    <row r="38" spans="1:12" s="1211" customFormat="1" ht="42">
      <c r="A38" s="1594"/>
      <c r="B38" s="1595"/>
      <c r="C38" s="1198" t="s">
        <v>3548</v>
      </c>
      <c r="D38" s="1207">
        <v>46292</v>
      </c>
      <c r="E38" s="1208" t="s">
        <v>3547</v>
      </c>
      <c r="F38" s="1209">
        <v>376</v>
      </c>
      <c r="G38" s="1202">
        <v>29.35</v>
      </c>
      <c r="H38" s="1203">
        <f t="shared" si="0"/>
        <v>11035.6</v>
      </c>
      <c r="I38" s="1204"/>
    </row>
    <row r="39" spans="1:12" s="1211" customFormat="1" ht="42">
      <c r="A39" s="1594" t="s">
        <v>3549</v>
      </c>
      <c r="B39" s="1595" t="s">
        <v>3550</v>
      </c>
      <c r="C39" s="1198" t="s">
        <v>3551</v>
      </c>
      <c r="D39" s="1207">
        <v>46291</v>
      </c>
      <c r="E39" s="1208" t="s">
        <v>3552</v>
      </c>
      <c r="F39" s="1209">
        <v>348</v>
      </c>
      <c r="G39" s="1202">
        <v>91.88</v>
      </c>
      <c r="H39" s="1203">
        <f t="shared" si="0"/>
        <v>31974.239999999998</v>
      </c>
      <c r="I39" s="1204"/>
    </row>
    <row r="40" spans="1:12" s="1211" customFormat="1" ht="42">
      <c r="A40" s="1594"/>
      <c r="B40" s="1595"/>
      <c r="C40" s="1198" t="s">
        <v>3553</v>
      </c>
      <c r="D40" s="1207">
        <v>46291</v>
      </c>
      <c r="E40" s="1208" t="s">
        <v>3554</v>
      </c>
      <c r="F40" s="1209">
        <v>348</v>
      </c>
      <c r="G40" s="1202">
        <v>214.38</v>
      </c>
      <c r="H40" s="1203">
        <f t="shared" si="0"/>
        <v>74604.240000000005</v>
      </c>
      <c r="I40" s="1204"/>
    </row>
    <row r="41" spans="1:12" s="1211" customFormat="1" ht="42">
      <c r="A41" s="1594"/>
      <c r="B41" s="1595"/>
      <c r="C41" s="1198" t="s">
        <v>3555</v>
      </c>
      <c r="D41" s="1207">
        <v>46292</v>
      </c>
      <c r="E41" s="1208" t="s">
        <v>3552</v>
      </c>
      <c r="F41" s="1209">
        <v>348</v>
      </c>
      <c r="G41" s="1202">
        <v>91.88</v>
      </c>
      <c r="H41" s="1203">
        <f t="shared" si="0"/>
        <v>31974.239999999998</v>
      </c>
      <c r="I41" s="1204"/>
    </row>
    <row r="42" spans="1:12" s="1211" customFormat="1" ht="21">
      <c r="A42" s="1594" t="s">
        <v>3556</v>
      </c>
      <c r="B42" s="1595" t="s">
        <v>3557</v>
      </c>
      <c r="C42" s="1198" t="s">
        <v>3558</v>
      </c>
      <c r="D42" s="1207">
        <v>46291</v>
      </c>
      <c r="E42" s="1208" t="s">
        <v>3559</v>
      </c>
      <c r="F42" s="1209">
        <v>6958008</v>
      </c>
      <c r="G42" s="1202">
        <v>0.08</v>
      </c>
      <c r="H42" s="1203">
        <f t="shared" si="0"/>
        <v>556640.64</v>
      </c>
      <c r="I42" s="1204"/>
    </row>
    <row r="43" spans="1:12" s="1211" customFormat="1" ht="21">
      <c r="A43" s="1594"/>
      <c r="B43" s="1595"/>
      <c r="C43" s="1198" t="s">
        <v>3560</v>
      </c>
      <c r="D43" s="1207">
        <v>46292</v>
      </c>
      <c r="E43" s="1208" t="s">
        <v>3561</v>
      </c>
      <c r="F43" s="1209">
        <v>6958008</v>
      </c>
      <c r="G43" s="1202">
        <v>0.02</v>
      </c>
      <c r="H43" s="1203">
        <f t="shared" si="0"/>
        <v>139160.16</v>
      </c>
      <c r="I43" s="1204"/>
    </row>
    <row r="44" spans="1:12" s="1211" customFormat="1" ht="21">
      <c r="A44" s="1594"/>
      <c r="B44" s="1595"/>
      <c r="C44" s="1198" t="s">
        <v>3562</v>
      </c>
      <c r="D44" s="1207">
        <v>46292</v>
      </c>
      <c r="E44" s="1208" t="s">
        <v>3559</v>
      </c>
      <c r="F44" s="1209">
        <v>6958008</v>
      </c>
      <c r="G44" s="1202">
        <v>0.1</v>
      </c>
      <c r="H44" s="1203">
        <f t="shared" si="0"/>
        <v>695800.8</v>
      </c>
      <c r="I44" s="1204"/>
    </row>
    <row r="45" spans="1:12" s="1211" customFormat="1" ht="72.75" customHeight="1">
      <c r="A45" s="1594" t="s">
        <v>3563</v>
      </c>
      <c r="B45" s="1595" t="s">
        <v>3564</v>
      </c>
      <c r="C45" s="1198" t="s">
        <v>3565</v>
      </c>
      <c r="D45" s="1207">
        <v>46189</v>
      </c>
      <c r="E45" s="1208" t="s">
        <v>3493</v>
      </c>
      <c r="F45" s="1209">
        <v>467</v>
      </c>
      <c r="G45" s="1202">
        <v>3.59</v>
      </c>
      <c r="H45" s="1203">
        <f t="shared" si="0"/>
        <v>1676.53</v>
      </c>
      <c r="I45" s="1204"/>
    </row>
    <row r="46" spans="1:12" s="1211" customFormat="1" ht="72.75" customHeight="1">
      <c r="A46" s="1594"/>
      <c r="B46" s="1595"/>
      <c r="C46" s="1198" t="s">
        <v>3566</v>
      </c>
      <c r="D46" s="1207">
        <v>46257</v>
      </c>
      <c r="E46" s="1208" t="s">
        <v>3567</v>
      </c>
      <c r="F46" s="1209">
        <v>467</v>
      </c>
      <c r="G46" s="1202">
        <v>0.87</v>
      </c>
      <c r="H46" s="1203">
        <f t="shared" si="0"/>
        <v>406.29</v>
      </c>
      <c r="I46" s="1204"/>
    </row>
    <row r="47" spans="1:12" s="1211" customFormat="1" ht="72.75" customHeight="1">
      <c r="A47" s="1594"/>
      <c r="B47" s="1595"/>
      <c r="C47" s="1198" t="s">
        <v>3568</v>
      </c>
      <c r="D47" s="1207">
        <v>46196</v>
      </c>
      <c r="E47" s="1208" t="s">
        <v>3493</v>
      </c>
      <c r="F47" s="1209">
        <v>467</v>
      </c>
      <c r="G47" s="1202">
        <v>3.64</v>
      </c>
      <c r="H47" s="1203">
        <f t="shared" si="0"/>
        <v>1699.88</v>
      </c>
      <c r="I47" s="1204"/>
    </row>
    <row r="48" spans="1:12" s="1211" customFormat="1" ht="18.75" hidden="1" customHeight="1">
      <c r="A48" s="1212"/>
      <c r="B48" s="1213"/>
      <c r="C48" s="1214"/>
      <c r="D48" s="1215"/>
      <c r="E48" s="1216"/>
      <c r="F48" s="1217"/>
      <c r="G48" s="1218"/>
      <c r="H48" s="1219">
        <v>100244.13000000035</v>
      </c>
      <c r="I48" s="1220"/>
      <c r="L48" s="1221"/>
    </row>
    <row r="49" spans="1:11" s="1211" customFormat="1" ht="18.75" customHeight="1">
      <c r="A49" s="1212"/>
      <c r="B49" s="1222"/>
      <c r="C49" s="1212"/>
      <c r="D49" s="1223"/>
      <c r="E49" s="1200"/>
      <c r="F49" s="1210"/>
      <c r="G49" s="1202"/>
      <c r="H49" s="1224"/>
      <c r="I49" s="1220"/>
    </row>
    <row r="50" spans="1:11" ht="28.8">
      <c r="A50" s="1188" t="s">
        <v>3586</v>
      </c>
      <c r="B50" s="1189"/>
      <c r="C50" s="1190"/>
      <c r="D50" s="1189"/>
      <c r="E50" s="1191"/>
      <c r="F50" s="1192"/>
      <c r="G50" s="1193"/>
      <c r="H50" s="1194"/>
      <c r="I50" s="1195"/>
      <c r="K50" s="1187"/>
    </row>
    <row r="51" spans="1:11" s="1211" customFormat="1" ht="63">
      <c r="A51" s="1225" t="s">
        <v>2650</v>
      </c>
      <c r="B51" s="1226" t="s">
        <v>3494</v>
      </c>
      <c r="C51" s="1198" t="s">
        <v>3605</v>
      </c>
      <c r="D51" s="1207">
        <v>46299</v>
      </c>
      <c r="E51" s="1208" t="s">
        <v>3606</v>
      </c>
      <c r="F51" s="1209">
        <v>67</v>
      </c>
      <c r="G51" s="1227">
        <f>1942.52*0.5*0.9</f>
        <v>874.13400000000001</v>
      </c>
      <c r="H51" s="1227">
        <f t="shared" ref="H51:H60" si="1">F51*G51</f>
        <v>58566.978000000003</v>
      </c>
      <c r="I51" s="1204"/>
      <c r="J51" s="1228"/>
    </row>
    <row r="52" spans="1:11" s="1211" customFormat="1" ht="42">
      <c r="A52" s="1225" t="s">
        <v>2653</v>
      </c>
      <c r="B52" s="1226" t="s">
        <v>3607</v>
      </c>
      <c r="C52" s="1198" t="s">
        <v>3608</v>
      </c>
      <c r="D52" s="1207">
        <v>46302</v>
      </c>
      <c r="E52" s="1208" t="s">
        <v>3609</v>
      </c>
      <c r="F52" s="1209">
        <v>126</v>
      </c>
      <c r="G52" s="1227">
        <f>360.82*0.9</f>
        <v>324.738</v>
      </c>
      <c r="H52" s="1227">
        <f t="shared" si="1"/>
        <v>40916.987999999998</v>
      </c>
      <c r="I52" s="1204"/>
      <c r="J52" s="1228"/>
    </row>
    <row r="53" spans="1:11" s="1211" customFormat="1" ht="42">
      <c r="A53" s="1225"/>
      <c r="B53" s="1226"/>
      <c r="C53" s="1198" t="s">
        <v>3610</v>
      </c>
      <c r="D53" s="1207">
        <v>46299</v>
      </c>
      <c r="E53" s="1208" t="s">
        <v>3611</v>
      </c>
      <c r="F53" s="1209">
        <v>126</v>
      </c>
      <c r="G53" s="1227">
        <f>242.66*0.9</f>
        <v>218.39400000000001</v>
      </c>
      <c r="H53" s="1227">
        <f t="shared" si="1"/>
        <v>27517.644</v>
      </c>
      <c r="I53" s="1204"/>
      <c r="J53" s="1228"/>
    </row>
    <row r="54" spans="1:11" s="1211" customFormat="1" ht="63">
      <c r="A54" s="1225"/>
      <c r="B54" s="1226"/>
      <c r="C54" s="1198" t="s">
        <v>3612</v>
      </c>
      <c r="D54" s="1207">
        <v>46298</v>
      </c>
      <c r="E54" s="1208" t="s">
        <v>3613</v>
      </c>
      <c r="F54" s="1209">
        <v>126</v>
      </c>
      <c r="G54" s="1227">
        <f>269.42*0.9</f>
        <v>242.47800000000001</v>
      </c>
      <c r="H54" s="1227">
        <f t="shared" si="1"/>
        <v>30552.228000000003</v>
      </c>
      <c r="I54" s="1204"/>
      <c r="J54" s="1228"/>
    </row>
    <row r="55" spans="1:11" s="1211" customFormat="1" ht="42">
      <c r="A55" s="1225"/>
      <c r="B55" s="1226"/>
      <c r="C55" s="1198" t="s">
        <v>3614</v>
      </c>
      <c r="D55" s="1207">
        <v>46307</v>
      </c>
      <c r="E55" s="1208" t="s">
        <v>3615</v>
      </c>
      <c r="F55" s="1209">
        <v>126</v>
      </c>
      <c r="G55" s="1227">
        <f>135.34*0.9</f>
        <v>121.80600000000001</v>
      </c>
      <c r="H55" s="1227">
        <f t="shared" si="1"/>
        <v>15347.556000000002</v>
      </c>
      <c r="I55" s="1204"/>
      <c r="J55" s="1228"/>
    </row>
    <row r="56" spans="1:11" s="1211" customFormat="1" ht="42">
      <c r="A56" s="1225"/>
      <c r="B56" s="1226"/>
      <c r="C56" s="1198" t="s">
        <v>3616</v>
      </c>
      <c r="D56" s="1207">
        <v>46307</v>
      </c>
      <c r="E56" s="1208" t="s">
        <v>3617</v>
      </c>
      <c r="F56" s="1209">
        <v>126</v>
      </c>
      <c r="G56" s="1227">
        <f>360.82*0.9</f>
        <v>324.738</v>
      </c>
      <c r="H56" s="1227">
        <f t="shared" si="1"/>
        <v>40916.987999999998</v>
      </c>
      <c r="I56" s="1204"/>
      <c r="J56" s="1228"/>
    </row>
    <row r="57" spans="1:11" s="1211" customFormat="1" ht="63">
      <c r="A57" s="1594" t="s">
        <v>2654</v>
      </c>
      <c r="B57" s="1595" t="s">
        <v>3505</v>
      </c>
      <c r="C57" s="1198" t="s">
        <v>3618</v>
      </c>
      <c r="D57" s="1207">
        <v>46306</v>
      </c>
      <c r="E57" s="1208" t="s">
        <v>3619</v>
      </c>
      <c r="F57" s="1209">
        <v>234</v>
      </c>
      <c r="G57" s="1227">
        <f>160.29*0.9</f>
        <v>144.261</v>
      </c>
      <c r="H57" s="1227">
        <f t="shared" si="1"/>
        <v>33757.074000000001</v>
      </c>
      <c r="I57" s="1204"/>
      <c r="J57" s="1228"/>
    </row>
    <row r="58" spans="1:11" s="1211" customFormat="1" ht="63">
      <c r="A58" s="1594"/>
      <c r="B58" s="1595"/>
      <c r="C58" s="1198" t="s">
        <v>3620</v>
      </c>
      <c r="D58" s="1207">
        <v>46306</v>
      </c>
      <c r="E58" s="1208" t="s">
        <v>3621</v>
      </c>
      <c r="F58" s="1209">
        <v>234</v>
      </c>
      <c r="G58" s="1227">
        <f>25.98*0.9</f>
        <v>23.382000000000001</v>
      </c>
      <c r="H58" s="1227">
        <f t="shared" si="1"/>
        <v>5471.3879999999999</v>
      </c>
      <c r="I58" s="1204"/>
      <c r="J58" s="1228"/>
    </row>
    <row r="59" spans="1:11" s="1211" customFormat="1" ht="42">
      <c r="A59" s="1594"/>
      <c r="B59" s="1595"/>
      <c r="C59" s="1198" t="s">
        <v>3622</v>
      </c>
      <c r="D59" s="1207">
        <v>46305</v>
      </c>
      <c r="E59" s="1208" t="s">
        <v>3623</v>
      </c>
      <c r="F59" s="1209">
        <v>234</v>
      </c>
      <c r="G59" s="1227">
        <f>181.23*0.9</f>
        <v>163.107</v>
      </c>
      <c r="H59" s="1227">
        <f t="shared" si="1"/>
        <v>38167.038</v>
      </c>
      <c r="I59" s="1204"/>
      <c r="J59" s="1228"/>
    </row>
    <row r="60" spans="1:11" s="1211" customFormat="1" ht="21">
      <c r="A60" s="1594"/>
      <c r="B60" s="1595"/>
      <c r="C60" s="1198"/>
      <c r="D60" s="1207"/>
      <c r="E60" s="1208"/>
      <c r="F60" s="1209">
        <v>234</v>
      </c>
      <c r="G60" s="1227"/>
      <c r="H60" s="1227">
        <f t="shared" si="1"/>
        <v>0</v>
      </c>
      <c r="I60" s="1204"/>
    </row>
    <row r="61" spans="1:11" s="1211" customFormat="1" ht="21">
      <c r="A61" s="1225" t="s">
        <v>2656</v>
      </c>
      <c r="B61" s="1226" t="s">
        <v>2657</v>
      </c>
      <c r="C61" s="1198" t="s">
        <v>3587</v>
      </c>
      <c r="D61" s="1207">
        <v>46299</v>
      </c>
      <c r="E61" s="1208" t="s">
        <v>3588</v>
      </c>
      <c r="F61" s="1209">
        <v>79</v>
      </c>
      <c r="G61" s="1227">
        <f>250.43*0.9</f>
        <v>225.387</v>
      </c>
      <c r="H61" s="1227">
        <f>F61*G61</f>
        <v>17805.573</v>
      </c>
      <c r="I61" s="1204"/>
      <c r="J61" s="1228"/>
    </row>
    <row r="62" spans="1:11" s="1211" customFormat="1" ht="21">
      <c r="A62" s="1229"/>
      <c r="B62" s="1230"/>
      <c r="C62" s="1198" t="s">
        <v>3624</v>
      </c>
      <c r="D62" s="1207">
        <v>46308</v>
      </c>
      <c r="E62" s="1208" t="s">
        <v>3588</v>
      </c>
      <c r="F62" s="1209">
        <v>79</v>
      </c>
      <c r="G62" s="1227">
        <f>153.725*0.9</f>
        <v>138.35249999999999</v>
      </c>
      <c r="H62" s="1227">
        <f>F62*G62</f>
        <v>10929.8475</v>
      </c>
      <c r="I62" s="1204"/>
      <c r="J62" s="1228"/>
    </row>
    <row r="63" spans="1:11" s="1211" customFormat="1" ht="63">
      <c r="A63" s="1229"/>
      <c r="B63" s="1230"/>
      <c r="C63" s="1198" t="s">
        <v>3625</v>
      </c>
      <c r="D63" s="1207">
        <v>46309</v>
      </c>
      <c r="E63" s="1208" t="s">
        <v>3626</v>
      </c>
      <c r="F63" s="1209">
        <v>79</v>
      </c>
      <c r="G63" s="1227">
        <f>88.18*0.9</f>
        <v>79.362000000000009</v>
      </c>
      <c r="H63" s="1227">
        <f>F63*G63</f>
        <v>6269.5980000000009</v>
      </c>
      <c r="I63" s="1204"/>
      <c r="J63" s="1228"/>
    </row>
    <row r="64" spans="1:11" s="1211" customFormat="1" ht="18.75" customHeight="1">
      <c r="A64" s="1229"/>
      <c r="B64" s="1230"/>
      <c r="C64" s="1231"/>
      <c r="D64" s="1231"/>
      <c r="E64" s="1200"/>
      <c r="F64" s="1210"/>
      <c r="G64" s="1227"/>
      <c r="H64" s="1232"/>
      <c r="I64" s="1220"/>
    </row>
    <row r="65" spans="1:12" s="1211" customFormat="1" ht="36">
      <c r="A65" s="1225" t="s">
        <v>2660</v>
      </c>
      <c r="B65" s="1226" t="s">
        <v>3537</v>
      </c>
      <c r="C65" s="1198" t="s">
        <v>3627</v>
      </c>
      <c r="D65" s="1207">
        <v>46302</v>
      </c>
      <c r="E65" s="1200" t="s">
        <v>3628</v>
      </c>
      <c r="F65" s="1209">
        <v>161</v>
      </c>
      <c r="G65" s="1227">
        <f>188.36*0.9</f>
        <v>169.52400000000003</v>
      </c>
      <c r="H65" s="1227">
        <f t="shared" ref="H65:H67" si="2">F65*G65</f>
        <v>27293.364000000005</v>
      </c>
      <c r="I65" s="1204"/>
      <c r="J65" s="1228"/>
    </row>
    <row r="66" spans="1:12" s="1211" customFormat="1" ht="36">
      <c r="A66" s="1225"/>
      <c r="B66" s="1226"/>
      <c r="C66" s="1198" t="s">
        <v>3629</v>
      </c>
      <c r="D66" s="1207">
        <v>46309</v>
      </c>
      <c r="E66" s="1200" t="s">
        <v>3630</v>
      </c>
      <c r="F66" s="1209">
        <v>161</v>
      </c>
      <c r="G66" s="1227">
        <f>188.36*0.9</f>
        <v>169.52400000000003</v>
      </c>
      <c r="H66" s="1227">
        <f t="shared" si="2"/>
        <v>27293.364000000005</v>
      </c>
      <c r="I66" s="1204"/>
      <c r="J66" s="1228"/>
    </row>
    <row r="67" spans="1:12" s="1211" customFormat="1" ht="36">
      <c r="A67" s="1225"/>
      <c r="B67" s="1226"/>
      <c r="C67" s="1198" t="s">
        <v>3631</v>
      </c>
      <c r="D67" s="1207">
        <v>46309</v>
      </c>
      <c r="E67" s="1200" t="s">
        <v>3632</v>
      </c>
      <c r="F67" s="1209">
        <v>161</v>
      </c>
      <c r="G67" s="1227">
        <f>188.36*0.9</f>
        <v>169.52400000000003</v>
      </c>
      <c r="H67" s="1227">
        <f t="shared" si="2"/>
        <v>27293.364000000005</v>
      </c>
      <c r="I67" s="1204"/>
      <c r="J67" s="1228"/>
    </row>
    <row r="68" spans="1:12" s="1211" customFormat="1" ht="42">
      <c r="A68" s="1594" t="s">
        <v>3556</v>
      </c>
      <c r="B68" s="1595" t="s">
        <v>3557</v>
      </c>
      <c r="C68" s="1198" t="s">
        <v>3633</v>
      </c>
      <c r="D68" s="1207">
        <v>46307</v>
      </c>
      <c r="E68" s="1208" t="s">
        <v>3634</v>
      </c>
      <c r="F68" s="1209">
        <v>6958008</v>
      </c>
      <c r="G68" s="1227">
        <f>0.041*0.9</f>
        <v>3.6900000000000002E-2</v>
      </c>
      <c r="H68" s="1227">
        <f>F68*G68</f>
        <v>256750.4952</v>
      </c>
      <c r="I68" s="1204"/>
      <c r="J68" s="1228"/>
    </row>
    <row r="69" spans="1:12" s="1211" customFormat="1" ht="63">
      <c r="A69" s="1594"/>
      <c r="B69" s="1595"/>
      <c r="C69" s="1198" t="s">
        <v>3635</v>
      </c>
      <c r="D69" s="1207">
        <v>46307</v>
      </c>
      <c r="E69" s="1208" t="s">
        <v>3636</v>
      </c>
      <c r="F69" s="1209">
        <v>6958008</v>
      </c>
      <c r="G69" s="1227">
        <f>0.04*0.9</f>
        <v>3.6000000000000004E-2</v>
      </c>
      <c r="H69" s="1227">
        <f>F69*G69</f>
        <v>250488.28800000003</v>
      </c>
      <c r="I69" s="1204"/>
      <c r="J69" s="1228"/>
    </row>
    <row r="70" spans="1:12" s="1211" customFormat="1" ht="21">
      <c r="A70" s="1225"/>
      <c r="B70" s="1226"/>
      <c r="C70" s="1198"/>
      <c r="D70" s="1207"/>
      <c r="E70" s="1200"/>
      <c r="F70" s="1209"/>
      <c r="G70" s="1227"/>
      <c r="H70" s="1227"/>
      <c r="I70" s="1204"/>
    </row>
    <row r="71" spans="1:12" s="1211" customFormat="1" ht="54">
      <c r="A71" s="1225">
        <v>3.4</v>
      </c>
      <c r="B71" s="1226" t="s">
        <v>3637</v>
      </c>
      <c r="C71" s="1198" t="s">
        <v>3638</v>
      </c>
      <c r="D71" s="1207">
        <v>46299</v>
      </c>
      <c r="E71" s="1200" t="s">
        <v>3639</v>
      </c>
      <c r="F71" s="1209">
        <v>189</v>
      </c>
      <c r="G71" s="1227">
        <f>30.96*0.9</f>
        <v>27.864000000000001</v>
      </c>
      <c r="H71" s="1227">
        <f t="shared" ref="H71:H77" si="3">F71*G71</f>
        <v>5266.2960000000003</v>
      </c>
      <c r="I71" s="1204"/>
      <c r="J71" s="1228"/>
    </row>
    <row r="72" spans="1:12" s="1211" customFormat="1" ht="54">
      <c r="A72" s="1225"/>
      <c r="B72" s="1226"/>
      <c r="C72" s="1198" t="s">
        <v>3640</v>
      </c>
      <c r="D72" s="1207">
        <v>46307</v>
      </c>
      <c r="E72" s="1200" t="s">
        <v>3641</v>
      </c>
      <c r="F72" s="1209">
        <v>189</v>
      </c>
      <c r="G72" s="1227">
        <f>224.116*0.9</f>
        <v>201.70440000000002</v>
      </c>
      <c r="H72" s="1227">
        <f t="shared" si="3"/>
        <v>38122.131600000001</v>
      </c>
      <c r="I72" s="1204"/>
      <c r="J72" s="1228"/>
    </row>
    <row r="73" spans="1:12" s="1211" customFormat="1" ht="54">
      <c r="A73" s="1225"/>
      <c r="B73" s="1226"/>
      <c r="C73" s="1198" t="s">
        <v>3642</v>
      </c>
      <c r="D73" s="1207">
        <v>46305</v>
      </c>
      <c r="E73" s="1200" t="s">
        <v>3643</v>
      </c>
      <c r="F73" s="1209">
        <v>189</v>
      </c>
      <c r="G73" s="1227">
        <f>72.304*0.9</f>
        <v>65.073599999999999</v>
      </c>
      <c r="H73" s="1227">
        <f t="shared" si="3"/>
        <v>12298.910400000001</v>
      </c>
      <c r="I73" s="1204"/>
      <c r="J73" s="1228"/>
    </row>
    <row r="74" spans="1:12" s="1211" customFormat="1" ht="54">
      <c r="A74" s="1225">
        <v>7.3</v>
      </c>
      <c r="B74" s="1226" t="s">
        <v>3644</v>
      </c>
      <c r="C74" s="1198" t="s">
        <v>3645</v>
      </c>
      <c r="D74" s="1207">
        <v>46308</v>
      </c>
      <c r="E74" s="1200" t="s">
        <v>3646</v>
      </c>
      <c r="F74" s="1209">
        <v>34</v>
      </c>
      <c r="G74" s="1227">
        <f>37.5*0.9</f>
        <v>33.75</v>
      </c>
      <c r="H74" s="1227">
        <f t="shared" si="3"/>
        <v>1147.5</v>
      </c>
      <c r="I74" s="1204"/>
      <c r="J74" s="1228"/>
    </row>
    <row r="75" spans="1:12" s="1211" customFormat="1" ht="90">
      <c r="A75" s="1225">
        <v>7.5</v>
      </c>
      <c r="B75" s="1226" t="s">
        <v>3647</v>
      </c>
      <c r="C75" s="1198" t="s">
        <v>3648</v>
      </c>
      <c r="D75" s="1207">
        <v>46306</v>
      </c>
      <c r="E75" s="1200" t="s">
        <v>3649</v>
      </c>
      <c r="F75" s="1209">
        <v>73</v>
      </c>
      <c r="G75" s="1227">
        <f>49.4*0.9</f>
        <v>44.46</v>
      </c>
      <c r="H75" s="1227">
        <f t="shared" si="3"/>
        <v>3245.58</v>
      </c>
      <c r="I75" s="1204"/>
      <c r="J75" s="1228"/>
    </row>
    <row r="76" spans="1:12" s="1211" customFormat="1" ht="36">
      <c r="A76" s="1225" t="s">
        <v>3589</v>
      </c>
      <c r="B76" s="1226" t="s">
        <v>3590</v>
      </c>
      <c r="C76" s="1198" t="s">
        <v>3591</v>
      </c>
      <c r="D76" s="1207">
        <v>46291</v>
      </c>
      <c r="E76" s="1200" t="s">
        <v>3592</v>
      </c>
      <c r="F76" s="1209">
        <v>105</v>
      </c>
      <c r="G76" s="1227">
        <f>12.87*0.9</f>
        <v>11.583</v>
      </c>
      <c r="H76" s="1227">
        <f t="shared" si="3"/>
        <v>1216.2149999999999</v>
      </c>
      <c r="I76" s="1204"/>
      <c r="J76" s="1228"/>
    </row>
    <row r="77" spans="1:12" s="1211" customFormat="1" ht="36">
      <c r="A77" s="1225" t="s">
        <v>3593</v>
      </c>
      <c r="B77" s="1226" t="s">
        <v>3594</v>
      </c>
      <c r="C77" s="1198" t="s">
        <v>3595</v>
      </c>
      <c r="D77" s="1207">
        <v>46291</v>
      </c>
      <c r="E77" s="1200" t="s">
        <v>3596</v>
      </c>
      <c r="F77" s="1209">
        <v>103</v>
      </c>
      <c r="G77" s="1227">
        <f>48.06*0.9</f>
        <v>43.254000000000005</v>
      </c>
      <c r="H77" s="1227">
        <f t="shared" si="3"/>
        <v>4455.1620000000003</v>
      </c>
      <c r="I77" s="1204"/>
      <c r="J77" s="1228"/>
    </row>
    <row r="78" spans="1:12" ht="18.75" customHeight="1">
      <c r="A78" s="1233"/>
      <c r="B78" s="1234"/>
      <c r="C78" s="1235"/>
      <c r="D78" s="1236"/>
      <c r="E78" s="1234"/>
      <c r="F78" s="1237"/>
      <c r="G78" s="1238"/>
      <c r="H78" s="1239"/>
      <c r="I78" s="1240"/>
      <c r="L78" s="1241"/>
    </row>
    <row r="79" spans="1:12" ht="18.75" customHeight="1">
      <c r="A79" s="1233"/>
      <c r="C79" s="1235"/>
      <c r="D79" s="1236"/>
      <c r="E79" s="1234"/>
      <c r="F79" s="1237"/>
      <c r="G79" s="1238"/>
      <c r="H79" s="1239"/>
      <c r="I79" s="1240"/>
      <c r="L79" s="1241"/>
    </row>
    <row r="80" spans="1:12" ht="18.75" customHeight="1">
      <c r="A80" s="1233"/>
      <c r="B80" s="1234"/>
      <c r="C80" s="1235"/>
      <c r="D80" s="1236"/>
      <c r="E80" s="1234"/>
      <c r="F80" s="1237"/>
      <c r="G80" s="1238"/>
      <c r="H80" s="1239"/>
      <c r="I80" s="1240"/>
      <c r="L80" s="1241"/>
    </row>
    <row r="81" spans="1:9">
      <c r="A81" s="1242"/>
      <c r="B81" s="1243"/>
      <c r="C81" s="1244"/>
      <c r="D81" s="1245"/>
      <c r="E81" s="1243"/>
      <c r="F81" s="1243"/>
      <c r="G81" s="1246"/>
      <c r="H81" s="1247"/>
      <c r="I81" s="1248"/>
    </row>
    <row r="82" spans="1:9" ht="27" customHeight="1">
      <c r="A82" s="1596" t="s">
        <v>2349</v>
      </c>
      <c r="B82" s="1597"/>
      <c r="C82" s="1597"/>
      <c r="D82" s="1597"/>
      <c r="E82" s="1597"/>
      <c r="F82" s="1597"/>
      <c r="G82" s="1597"/>
      <c r="H82" s="1249">
        <f>SUBTOTAL(9,H10:H81)</f>
        <v>3298582.8807000001</v>
      </c>
      <c r="I82" s="1250"/>
    </row>
  </sheetData>
  <autoFilter ref="A6:H85" xr:uid="{00000000-0009-0000-0000-000009000000}"/>
  <mergeCells count="29">
    <mergeCell ref="A4:B4"/>
    <mergeCell ref="A1:H1"/>
    <mergeCell ref="A2:B2"/>
    <mergeCell ref="C2:H2"/>
    <mergeCell ref="A3:B3"/>
    <mergeCell ref="F3:H3"/>
    <mergeCell ref="A13:A16"/>
    <mergeCell ref="B13:B16"/>
    <mergeCell ref="A18:A21"/>
    <mergeCell ref="B18:B21"/>
    <mergeCell ref="A22:A25"/>
    <mergeCell ref="B22:B25"/>
    <mergeCell ref="A26:A32"/>
    <mergeCell ref="B26:B32"/>
    <mergeCell ref="A33:A36"/>
    <mergeCell ref="B33:B36"/>
    <mergeCell ref="A37:A38"/>
    <mergeCell ref="B37:B38"/>
    <mergeCell ref="A39:A41"/>
    <mergeCell ref="B39:B41"/>
    <mergeCell ref="A42:A44"/>
    <mergeCell ref="B42:B44"/>
    <mergeCell ref="A45:A47"/>
    <mergeCell ref="B45:B47"/>
    <mergeCell ref="A57:A60"/>
    <mergeCell ref="B57:B60"/>
    <mergeCell ref="A68:A69"/>
    <mergeCell ref="B68:B69"/>
    <mergeCell ref="A82:G82"/>
  </mergeCells>
  <conditionalFormatting sqref="A11:B13 F65:F77">
    <cfRule type="expression" dxfId="81" priority="18">
      <formula>ROW()=CELL(ROW())</formula>
    </cfRule>
  </conditionalFormatting>
  <conditionalFormatting sqref="A17:B18">
    <cfRule type="expression" dxfId="80" priority="17">
      <formula>ROW()=CELL(ROW())</formula>
    </cfRule>
  </conditionalFormatting>
  <conditionalFormatting sqref="A22:B22">
    <cfRule type="expression" dxfId="79" priority="16">
      <formula>ROW()=CELL(ROW())</formula>
    </cfRule>
  </conditionalFormatting>
  <conditionalFormatting sqref="A26:B26">
    <cfRule type="expression" dxfId="78" priority="15">
      <formula>ROW()=CELL(ROW())</formula>
    </cfRule>
  </conditionalFormatting>
  <conditionalFormatting sqref="A33:B33">
    <cfRule type="expression" dxfId="77" priority="14">
      <formula>ROW()=CELL(ROW())</formula>
    </cfRule>
  </conditionalFormatting>
  <conditionalFormatting sqref="A37:B37">
    <cfRule type="expression" dxfId="76" priority="11">
      <formula>ROW()=CELL(ROW())</formula>
    </cfRule>
  </conditionalFormatting>
  <conditionalFormatting sqref="A39:B39">
    <cfRule type="expression" dxfId="75" priority="10">
      <formula>ROW()=CELL(ROW())</formula>
    </cfRule>
  </conditionalFormatting>
  <conditionalFormatting sqref="A42:B42">
    <cfRule type="expression" dxfId="74" priority="9">
      <formula>ROW()=CELL(ROW())</formula>
    </cfRule>
  </conditionalFormatting>
  <conditionalFormatting sqref="A45:B45">
    <cfRule type="expression" dxfId="73" priority="8">
      <formula>ROW()=CELL(ROW())</formula>
    </cfRule>
  </conditionalFormatting>
  <conditionalFormatting sqref="A57:B57">
    <cfRule type="expression" dxfId="72" priority="3">
      <formula>ROW()=CELL(ROW())</formula>
    </cfRule>
  </conditionalFormatting>
  <conditionalFormatting sqref="A68:B68">
    <cfRule type="expression" dxfId="71" priority="5">
      <formula>ROW()=CELL(ROW())</formula>
    </cfRule>
  </conditionalFormatting>
  <conditionalFormatting sqref="A10:D10">
    <cfRule type="duplicateValues" dxfId="70" priority="20"/>
  </conditionalFormatting>
  <conditionalFormatting sqref="A50:D50">
    <cfRule type="duplicateValues" dxfId="69" priority="6"/>
  </conditionalFormatting>
  <conditionalFormatting sqref="D11:D36">
    <cfRule type="expression" dxfId="68" priority="13">
      <formula>ROW()=CELL(ROW())</formula>
    </cfRule>
  </conditionalFormatting>
  <conditionalFormatting sqref="D65:D77">
    <cfRule type="expression" dxfId="67" priority="2">
      <formula>ROW()=CELL(ROW())</formula>
    </cfRule>
  </conditionalFormatting>
  <conditionalFormatting sqref="D37:F47">
    <cfRule type="expression" dxfId="66" priority="7">
      <formula>ROW()=CELL(ROW())</formula>
    </cfRule>
  </conditionalFormatting>
  <conditionalFormatting sqref="D51:F63">
    <cfRule type="expression" dxfId="65" priority="1">
      <formula>ROW()=CELL(ROW())</formula>
    </cfRule>
  </conditionalFormatting>
  <conditionalFormatting sqref="D68:F69">
    <cfRule type="expression" dxfId="64" priority="4">
      <formula>ROW()=CELL(ROW())</formula>
    </cfRule>
  </conditionalFormatting>
  <conditionalFormatting sqref="E12:E36">
    <cfRule type="expression" dxfId="63" priority="12">
      <formula>ROW()=CELL(ROW())</formula>
    </cfRule>
  </conditionalFormatting>
  <conditionalFormatting sqref="F11:F12">
    <cfRule type="expression" dxfId="62" priority="19">
      <formula>ROW()=CELL(ROW())</formula>
    </cfRule>
  </conditionalFormatting>
  <printOptions horizontalCentered="1"/>
  <pageMargins left="0.25" right="0.41" top="0.15" bottom="0.25" header="0" footer="0"/>
  <pageSetup paperSize="9" scale="10" orientation="landscape" r:id="rId1"/>
  <headerFooter>
    <oddFooter>&amp;C&amp;P / &amp;N&amp;R&amp;F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72E07-0722-41E8-A230-A7D65F011273}">
  <sheetPr>
    <tabColor theme="9" tint="0.59999389629810485"/>
    <pageSetUpPr fitToPage="1"/>
  </sheetPr>
  <dimension ref="A1:DW147"/>
  <sheetViews>
    <sheetView topLeftCell="A14" zoomScale="85" zoomScaleNormal="85" workbookViewId="0">
      <selection activeCell="BB32" sqref="BB32"/>
    </sheetView>
  </sheetViews>
  <sheetFormatPr defaultColWidth="9.109375" defaultRowHeight="13.2"/>
  <cols>
    <col min="1" max="1" width="1.6640625" style="1923" customWidth="1"/>
    <col min="2" max="9" width="3.88671875" style="1923" customWidth="1"/>
    <col min="10" max="10" width="2.109375" style="1923" customWidth="1"/>
    <col min="11" max="15" width="4.33203125" style="1923" customWidth="1"/>
    <col min="16" max="16" width="2.44140625" style="1923" customWidth="1"/>
    <col min="17" max="20" width="3.88671875" style="1923" customWidth="1"/>
    <col min="21" max="30" width="4.6640625" style="1923" customWidth="1"/>
    <col min="31" max="31" width="3.44140625" style="1924" customWidth="1"/>
    <col min="32" max="32" width="11.44140625" style="1924" hidden="1" customWidth="1"/>
    <col min="33" max="33" width="6.33203125" style="1924" hidden="1" customWidth="1"/>
    <col min="34" max="39" width="3.44140625" style="1924" hidden="1" customWidth="1"/>
    <col min="40" max="40" width="11.44140625" style="1923" hidden="1" customWidth="1"/>
    <col min="41" max="47" width="9.109375" style="1923" hidden="1" customWidth="1"/>
    <col min="48" max="52" width="11.44140625" style="1923" hidden="1" customWidth="1"/>
    <col min="53" max="53" width="9.109375" style="1923"/>
    <col min="54" max="54" width="10.109375" style="1923" bestFit="1" customWidth="1"/>
    <col min="55" max="67" width="9.109375" style="1923"/>
    <col min="68" max="68" width="0" style="1923" hidden="1" customWidth="1"/>
    <col min="69" max="16384" width="9.109375" style="1923"/>
  </cols>
  <sheetData>
    <row r="1" spans="2:72" ht="7.2" customHeight="1" thickBot="1"/>
    <row r="2" spans="2:72" ht="13.95" customHeight="1">
      <c r="B2" s="1925" t="s">
        <v>2350</v>
      </c>
      <c r="C2" s="1926"/>
      <c r="D2" s="1927"/>
      <c r="E2" s="1927"/>
      <c r="F2" s="1927"/>
      <c r="G2" s="1927"/>
      <c r="H2" s="1927"/>
      <c r="I2" s="1927"/>
      <c r="J2" s="1927"/>
      <c r="K2" s="1927"/>
      <c r="L2" s="1927"/>
      <c r="M2" s="1928"/>
      <c r="N2" s="1928"/>
      <c r="O2" s="1928"/>
      <c r="P2" s="1928"/>
      <c r="Q2" s="1928"/>
      <c r="R2" s="1928"/>
      <c r="S2" s="1928"/>
      <c r="T2" s="1928"/>
      <c r="U2" s="1928"/>
      <c r="V2" s="1928"/>
      <c r="W2" s="1928"/>
      <c r="X2" s="1928"/>
      <c r="Y2" s="1928"/>
      <c r="Z2" s="1928"/>
      <c r="AA2" s="1928"/>
      <c r="AB2" s="1928"/>
      <c r="AC2" s="1928"/>
      <c r="AD2" s="1929"/>
      <c r="AE2" s="1923"/>
      <c r="AF2" s="1923"/>
      <c r="AG2" s="1923"/>
      <c r="AH2" s="1923"/>
      <c r="AI2" s="1923"/>
      <c r="AJ2" s="1923"/>
      <c r="AK2" s="1923"/>
      <c r="AL2" s="1923"/>
      <c r="AM2" s="1923"/>
    </row>
    <row r="3" spans="2:72" ht="13.95" customHeight="1">
      <c r="B3" s="1930"/>
      <c r="C3" s="1931"/>
      <c r="D3" s="1931"/>
      <c r="E3" s="1931"/>
      <c r="F3" s="1931"/>
      <c r="G3" s="1931"/>
      <c r="H3" s="1931"/>
      <c r="I3" s="1931"/>
      <c r="J3" s="1931"/>
      <c r="K3" s="1931"/>
      <c r="L3" s="1931"/>
      <c r="M3" s="1932"/>
      <c r="N3" s="1932"/>
      <c r="O3" s="1932"/>
      <c r="P3" s="1932"/>
      <c r="Q3" s="1932"/>
      <c r="R3" s="1932"/>
      <c r="S3" s="1932"/>
      <c r="T3" s="1932"/>
      <c r="U3" s="1932"/>
      <c r="V3" s="1932"/>
      <c r="W3" s="1932"/>
      <c r="X3" s="1932"/>
      <c r="Y3" s="1932"/>
      <c r="Z3" s="1932"/>
      <c r="AA3" s="1932"/>
      <c r="AB3" s="1932"/>
      <c r="AC3" s="1932"/>
      <c r="AD3" s="1933"/>
      <c r="AE3" s="1923"/>
      <c r="AF3" s="1923"/>
      <c r="AG3" s="1923"/>
      <c r="AH3" s="1923"/>
      <c r="AI3" s="1923"/>
      <c r="AJ3" s="1923"/>
      <c r="AK3" s="1923"/>
      <c r="AL3" s="1923"/>
      <c r="AM3" s="1923"/>
    </row>
    <row r="4" spans="2:72" ht="14.4" customHeight="1" thickBot="1">
      <c r="B4" s="1934"/>
      <c r="C4" s="1935"/>
      <c r="D4" s="1935"/>
      <c r="E4" s="1935"/>
      <c r="F4" s="1935"/>
      <c r="G4" s="1935"/>
      <c r="H4" s="1935"/>
      <c r="I4" s="1935"/>
      <c r="J4" s="1935"/>
      <c r="K4" s="1935"/>
      <c r="L4" s="1935"/>
      <c r="M4" s="1936"/>
      <c r="N4" s="1936"/>
      <c r="O4" s="1936"/>
      <c r="P4" s="1936"/>
      <c r="Q4" s="1936"/>
      <c r="R4" s="1936"/>
      <c r="S4" s="1936"/>
      <c r="T4" s="1936"/>
      <c r="U4" s="1936"/>
      <c r="V4" s="1936"/>
      <c r="W4" s="1936"/>
      <c r="X4" s="1936"/>
      <c r="Y4" s="1936"/>
      <c r="Z4" s="1936"/>
      <c r="AA4" s="1936"/>
      <c r="AB4" s="1936"/>
      <c r="AC4" s="1936"/>
      <c r="AD4" s="1937"/>
      <c r="AE4" s="1923"/>
      <c r="AF4" s="1923"/>
      <c r="AG4" s="1923"/>
      <c r="AH4" s="1923"/>
      <c r="AI4" s="1923"/>
      <c r="AJ4" s="1923"/>
      <c r="AK4" s="1923"/>
      <c r="AL4" s="1923"/>
      <c r="AM4" s="1923"/>
      <c r="BB4" s="1938">
        <v>45377</v>
      </c>
    </row>
    <row r="5" spans="2:72" ht="5.0999999999999996" customHeight="1" thickBot="1">
      <c r="B5" s="1939"/>
      <c r="C5" s="1939"/>
      <c r="D5" s="1939"/>
      <c r="E5" s="1939"/>
      <c r="F5" s="1939"/>
      <c r="G5" s="1939"/>
      <c r="H5" s="1939"/>
      <c r="I5" s="1939"/>
      <c r="J5" s="1939"/>
      <c r="K5" s="1939"/>
      <c r="L5" s="1939"/>
      <c r="M5" s="1939"/>
      <c r="N5" s="1939"/>
      <c r="O5" s="1939"/>
      <c r="P5" s="1939"/>
      <c r="Q5" s="1939"/>
      <c r="R5" s="1939"/>
      <c r="S5" s="1939"/>
      <c r="T5" s="1939"/>
      <c r="U5" s="1939"/>
      <c r="V5" s="1939"/>
      <c r="W5" s="1939"/>
      <c r="X5" s="1939"/>
      <c r="Y5" s="1939"/>
      <c r="Z5" s="1939"/>
      <c r="AA5" s="1939"/>
      <c r="AB5" s="1939"/>
      <c r="AC5" s="1939"/>
      <c r="AD5" s="1939"/>
      <c r="AE5" s="1923"/>
      <c r="AF5" s="1923"/>
      <c r="AG5" s="1923"/>
      <c r="AH5" s="1923"/>
      <c r="AI5" s="1923"/>
      <c r="AJ5" s="1923"/>
      <c r="AK5" s="1923"/>
      <c r="AL5" s="1923"/>
      <c r="AM5" s="1923"/>
    </row>
    <row r="6" spans="2:72" ht="35.1" customHeight="1" thickBot="1">
      <c r="B6" s="1940" t="s">
        <v>2351</v>
      </c>
      <c r="C6" s="1941"/>
      <c r="D6" s="1942"/>
      <c r="E6" s="1943" t="s">
        <v>280</v>
      </c>
      <c r="F6" s="1944"/>
      <c r="G6" s="1944"/>
      <c r="H6" s="1944"/>
      <c r="I6" s="1944"/>
      <c r="J6" s="1945"/>
      <c r="K6" s="1940" t="s">
        <v>2352</v>
      </c>
      <c r="L6" s="1941"/>
      <c r="M6" s="1941"/>
      <c r="N6" s="1942"/>
      <c r="O6" s="1946">
        <f>((X6-BB4)/7)-1</f>
        <v>105.71428571428571</v>
      </c>
      <c r="P6" s="1947"/>
      <c r="Q6" s="1947"/>
      <c r="R6" s="1947"/>
      <c r="S6" s="1947"/>
      <c r="T6" s="1948"/>
      <c r="U6" s="1940" t="s">
        <v>2353</v>
      </c>
      <c r="V6" s="1941"/>
      <c r="W6" s="1942"/>
      <c r="X6" s="1949">
        <v>46124</v>
      </c>
      <c r="Y6" s="1950"/>
      <c r="Z6" s="1950"/>
      <c r="AA6" s="1950"/>
      <c r="AB6" s="1950"/>
      <c r="AC6" s="1950"/>
      <c r="AD6" s="1951"/>
    </row>
    <row r="7" spans="2:72" ht="5.0999999999999996" customHeight="1" thickBot="1">
      <c r="B7" s="1952"/>
      <c r="C7" s="1952"/>
      <c r="D7" s="1952"/>
      <c r="E7" s="1952"/>
      <c r="F7" s="1952"/>
      <c r="G7" s="1952"/>
      <c r="H7" s="1952"/>
      <c r="I7" s="1952"/>
      <c r="J7" s="1952"/>
      <c r="K7" s="1952"/>
      <c r="L7" s="1952"/>
      <c r="M7" s="1952"/>
      <c r="N7" s="1952"/>
      <c r="O7" s="1952"/>
      <c r="P7" s="1952"/>
      <c r="Q7" s="1952"/>
      <c r="R7" s="1952"/>
      <c r="S7" s="1952"/>
      <c r="T7" s="1952"/>
      <c r="U7" s="1952"/>
      <c r="V7" s="1952"/>
      <c r="W7" s="1952"/>
      <c r="X7" s="1952"/>
      <c r="Y7" s="1952"/>
      <c r="Z7" s="1952"/>
      <c r="AA7" s="1952"/>
      <c r="AB7" s="1952"/>
      <c r="AC7" s="1952"/>
      <c r="AD7" s="1952"/>
    </row>
    <row r="8" spans="2:72" ht="35.1" customHeight="1" thickBot="1">
      <c r="B8" s="1953" t="s">
        <v>2354</v>
      </c>
      <c r="C8" s="1954"/>
      <c r="D8" s="1955"/>
      <c r="E8" s="1956" t="s">
        <v>2355</v>
      </c>
      <c r="F8" s="1957"/>
      <c r="G8" s="1957"/>
      <c r="H8" s="1957"/>
      <c r="I8" s="1957"/>
      <c r="J8" s="1957"/>
      <c r="K8" s="1957"/>
      <c r="L8" s="1957"/>
      <c r="M8" s="1957"/>
      <c r="N8" s="1958"/>
      <c r="O8" s="1940" t="s">
        <v>2356</v>
      </c>
      <c r="P8" s="1941"/>
      <c r="Q8" s="1941"/>
      <c r="R8" s="1941"/>
      <c r="S8" s="1941"/>
      <c r="T8" s="1942"/>
      <c r="U8" s="1959" t="s">
        <v>2357</v>
      </c>
      <c r="V8" s="1960"/>
      <c r="W8" s="1960"/>
      <c r="X8" s="1960"/>
      <c r="Y8" s="1960"/>
      <c r="Z8" s="1960"/>
      <c r="AA8" s="1960"/>
      <c r="AB8" s="1960"/>
      <c r="AC8" s="1960"/>
      <c r="AD8" s="1961"/>
    </row>
    <row r="9" spans="2:72" ht="5.0999999999999996" customHeight="1" thickBot="1">
      <c r="B9" s="1962"/>
      <c r="C9" s="1962"/>
      <c r="D9" s="1963"/>
      <c r="E9" s="1963"/>
      <c r="F9" s="1963"/>
      <c r="G9" s="1963"/>
      <c r="H9" s="1963"/>
      <c r="I9" s="1963"/>
      <c r="J9" s="1963"/>
      <c r="K9" s="1963"/>
      <c r="L9" s="1963"/>
      <c r="M9" s="1963"/>
      <c r="N9" s="1963"/>
      <c r="O9" s="1963"/>
      <c r="P9" s="1963"/>
      <c r="Q9" s="1963"/>
      <c r="R9" s="1963"/>
      <c r="S9" s="1963"/>
      <c r="T9" s="1963"/>
      <c r="U9" s="1963"/>
      <c r="V9" s="1963"/>
      <c r="W9" s="1963"/>
      <c r="X9" s="1963"/>
      <c r="Y9" s="1963"/>
      <c r="Z9" s="1962"/>
      <c r="AA9" s="1962"/>
      <c r="AB9" s="1962"/>
      <c r="AC9" s="1962"/>
      <c r="AD9" s="1962"/>
    </row>
    <row r="10" spans="2:72" ht="20.100000000000001" customHeight="1">
      <c r="B10" s="1964">
        <v>4</v>
      </c>
      <c r="C10" s="1965"/>
      <c r="D10" s="1966" t="s">
        <v>2358</v>
      </c>
      <c r="E10" s="1967"/>
      <c r="F10" s="1968"/>
      <c r="G10" s="1969" t="s">
        <v>2359</v>
      </c>
      <c r="H10" s="1970"/>
      <c r="I10" s="1970"/>
      <c r="J10" s="1970"/>
      <c r="K10" s="1970"/>
      <c r="L10" s="1970"/>
      <c r="M10" s="1970"/>
      <c r="N10" s="1970"/>
      <c r="O10" s="1970"/>
      <c r="P10" s="1970"/>
      <c r="Q10" s="1970"/>
      <c r="R10" s="1970"/>
      <c r="S10" s="1970"/>
      <c r="T10" s="1970"/>
      <c r="U10" s="1970"/>
      <c r="V10" s="1970"/>
      <c r="W10" s="1970"/>
      <c r="X10" s="1970"/>
      <c r="Y10" s="1971"/>
      <c r="Z10" s="1972" t="s">
        <v>2360</v>
      </c>
      <c r="AA10" s="1973"/>
      <c r="AB10" s="1974" t="s">
        <v>2361</v>
      </c>
      <c r="AC10" s="1975">
        <f>Q49</f>
        <v>0.91310344827586198</v>
      </c>
      <c r="AD10" s="1976"/>
      <c r="AE10" s="1923"/>
      <c r="AF10" s="1923"/>
      <c r="AG10" s="1923"/>
      <c r="AH10" s="1923"/>
      <c r="AI10" s="1923"/>
      <c r="AJ10" s="1923"/>
      <c r="AK10" s="1923"/>
      <c r="AL10" s="1923"/>
      <c r="AN10" s="1977">
        <f>SUM(Z10:Z13)</f>
        <v>0</v>
      </c>
      <c r="AO10" s="1923">
        <v>100</v>
      </c>
      <c r="AP10" s="1923">
        <v>0.2288329519450801</v>
      </c>
    </row>
    <row r="11" spans="2:72" ht="20.100000000000001" customHeight="1">
      <c r="B11" s="1978">
        <v>3</v>
      </c>
      <c r="C11" s="1979"/>
      <c r="D11" s="1980" t="s">
        <v>2362</v>
      </c>
      <c r="E11" s="1981"/>
      <c r="F11" s="1982"/>
      <c r="G11" s="1983" t="s">
        <v>2363</v>
      </c>
      <c r="H11" s="1984"/>
      <c r="I11" s="1984"/>
      <c r="J11" s="1984"/>
      <c r="K11" s="1984"/>
      <c r="L11" s="1984"/>
      <c r="M11" s="1984"/>
      <c r="N11" s="1984"/>
      <c r="O11" s="1984"/>
      <c r="P11" s="1984"/>
      <c r="Q11" s="1984"/>
      <c r="R11" s="1984"/>
      <c r="S11" s="1984"/>
      <c r="T11" s="1984"/>
      <c r="U11" s="1984"/>
      <c r="V11" s="1984"/>
      <c r="W11" s="1984"/>
      <c r="X11" s="1984"/>
      <c r="Y11" s="1985"/>
      <c r="Z11" s="1986" t="s">
        <v>2364</v>
      </c>
      <c r="AA11" s="1987"/>
      <c r="AB11" s="1988"/>
      <c r="AC11" s="1989"/>
      <c r="AD11" s="1990"/>
      <c r="AE11" s="1923"/>
      <c r="AF11" s="1923"/>
      <c r="AG11" s="1923"/>
      <c r="AH11" s="1923"/>
      <c r="AI11" s="1923"/>
      <c r="AJ11" s="1923"/>
      <c r="AK11" s="1923"/>
      <c r="AL11" s="1923"/>
      <c r="AN11" s="1991">
        <f>SUM(Y10:Y14)</f>
        <v>0</v>
      </c>
      <c r="AO11" s="1923">
        <v>89</v>
      </c>
      <c r="AP11" s="1923">
        <v>0.20366132723112129</v>
      </c>
    </row>
    <row r="12" spans="2:72" ht="20.100000000000001" customHeight="1">
      <c r="B12" s="1978">
        <v>2</v>
      </c>
      <c r="C12" s="1979"/>
      <c r="D12" s="1980" t="s">
        <v>2365</v>
      </c>
      <c r="E12" s="1981"/>
      <c r="F12" s="1982"/>
      <c r="G12" s="1983" t="s">
        <v>2366</v>
      </c>
      <c r="H12" s="1984"/>
      <c r="I12" s="1984"/>
      <c r="J12" s="1984"/>
      <c r="K12" s="1984"/>
      <c r="L12" s="1984"/>
      <c r="M12" s="1984"/>
      <c r="N12" s="1984"/>
      <c r="O12" s="1984"/>
      <c r="P12" s="1984"/>
      <c r="Q12" s="1984"/>
      <c r="R12" s="1984"/>
      <c r="S12" s="1984"/>
      <c r="T12" s="1984"/>
      <c r="U12" s="1984"/>
      <c r="V12" s="1984"/>
      <c r="W12" s="1984"/>
      <c r="X12" s="1984"/>
      <c r="Y12" s="1985"/>
      <c r="Z12" s="1986" t="s">
        <v>2367</v>
      </c>
      <c r="AA12" s="1987"/>
      <c r="AB12" s="1988"/>
      <c r="AC12" s="1989"/>
      <c r="AD12" s="1990"/>
      <c r="AE12" s="1923"/>
      <c r="AF12" s="1923"/>
      <c r="AG12" s="1923"/>
      <c r="AH12" s="1923"/>
      <c r="AI12" s="1923"/>
      <c r="AJ12" s="1923"/>
      <c r="AK12" s="1923"/>
      <c r="AL12" s="1923"/>
      <c r="AO12" s="1923">
        <v>79</v>
      </c>
      <c r="AP12" s="1923">
        <v>0.18077803203661327</v>
      </c>
    </row>
    <row r="13" spans="2:72" ht="20.100000000000001" customHeight="1">
      <c r="B13" s="1978">
        <v>1</v>
      </c>
      <c r="C13" s="1979"/>
      <c r="D13" s="1980" t="s">
        <v>2368</v>
      </c>
      <c r="E13" s="1981"/>
      <c r="F13" s="1982"/>
      <c r="G13" s="1983" t="s">
        <v>2369</v>
      </c>
      <c r="H13" s="1984"/>
      <c r="I13" s="1984"/>
      <c r="J13" s="1984"/>
      <c r="K13" s="1984"/>
      <c r="L13" s="1984"/>
      <c r="M13" s="1984"/>
      <c r="N13" s="1984"/>
      <c r="O13" s="1984"/>
      <c r="P13" s="1984"/>
      <c r="Q13" s="1984"/>
      <c r="R13" s="1984"/>
      <c r="S13" s="1984"/>
      <c r="T13" s="1984"/>
      <c r="U13" s="1984"/>
      <c r="V13" s="1984"/>
      <c r="W13" s="1984"/>
      <c r="X13" s="1984"/>
      <c r="Y13" s="1985"/>
      <c r="Z13" s="1992" t="s">
        <v>2370</v>
      </c>
      <c r="AA13" s="1993"/>
      <c r="AB13" s="1988"/>
      <c r="AC13" s="1989"/>
      <c r="AD13" s="1990"/>
      <c r="AE13" s="1923"/>
      <c r="AF13" s="1923"/>
      <c r="AG13" s="1923"/>
      <c r="AH13" s="1923"/>
      <c r="AI13" s="1923"/>
      <c r="AJ13" s="1923"/>
      <c r="AK13" s="1923"/>
      <c r="AL13" s="1923"/>
      <c r="AM13" s="1923"/>
      <c r="AO13" s="1923">
        <v>69</v>
      </c>
      <c r="AP13" s="1923">
        <v>0.15789473684210525</v>
      </c>
    </row>
    <row r="14" spans="2:72" ht="20.100000000000001" customHeight="1" thickBot="1">
      <c r="B14" s="1994">
        <v>0</v>
      </c>
      <c r="C14" s="1995"/>
      <c r="D14" s="1996" t="s">
        <v>2371</v>
      </c>
      <c r="E14" s="1997"/>
      <c r="F14" s="1998"/>
      <c r="G14" s="1999" t="s">
        <v>2372</v>
      </c>
      <c r="H14" s="2000"/>
      <c r="I14" s="2000"/>
      <c r="J14" s="2000"/>
      <c r="K14" s="2000"/>
      <c r="L14" s="2000"/>
      <c r="M14" s="2000"/>
      <c r="N14" s="2000"/>
      <c r="O14" s="2000"/>
      <c r="P14" s="2000"/>
      <c r="Q14" s="2000"/>
      <c r="R14" s="2000"/>
      <c r="S14" s="2000"/>
      <c r="T14" s="2000"/>
      <c r="U14" s="2000"/>
      <c r="V14" s="2000"/>
      <c r="W14" s="2000"/>
      <c r="X14" s="2000"/>
      <c r="Y14" s="2001"/>
      <c r="Z14" s="2002" t="s">
        <v>2373</v>
      </c>
      <c r="AA14" s="2003"/>
      <c r="AB14" s="2004"/>
      <c r="AC14" s="2005"/>
      <c r="AD14" s="2006"/>
      <c r="AO14" s="1923">
        <v>100</v>
      </c>
      <c r="AP14" s="1923">
        <v>0.2288329519450801</v>
      </c>
    </row>
    <row r="15" spans="2:72" ht="5.0999999999999996" customHeight="1" thickBot="1">
      <c r="B15" s="1962"/>
      <c r="C15" s="1962"/>
      <c r="D15" s="2007"/>
      <c r="E15" s="2007"/>
      <c r="F15" s="2007"/>
      <c r="G15" s="2007"/>
      <c r="H15" s="2007"/>
      <c r="I15" s="2007"/>
      <c r="J15" s="2007"/>
      <c r="K15" s="2007"/>
      <c r="L15" s="2007"/>
      <c r="M15" s="2007"/>
      <c r="N15" s="2007"/>
      <c r="O15" s="2007"/>
      <c r="P15" s="2007"/>
      <c r="Q15" s="2007"/>
      <c r="R15" s="2007"/>
      <c r="S15" s="2007"/>
      <c r="T15" s="2007"/>
      <c r="U15" s="2007"/>
      <c r="V15" s="2007"/>
      <c r="W15" s="2007"/>
      <c r="X15" s="2007"/>
      <c r="Y15" s="2007"/>
      <c r="Z15" s="1962"/>
      <c r="AA15" s="1962"/>
      <c r="AB15" s="1962"/>
      <c r="AC15" s="1962"/>
      <c r="AD15" s="1962"/>
    </row>
    <row r="16" spans="2:72" ht="32.1" customHeight="1">
      <c r="B16" s="884" t="s">
        <v>2374</v>
      </c>
      <c r="C16" s="2008" t="s">
        <v>2375</v>
      </c>
      <c r="D16" s="2008"/>
      <c r="E16" s="2008"/>
      <c r="F16" s="2008"/>
      <c r="G16" s="2008"/>
      <c r="H16" s="2008"/>
      <c r="I16" s="2008"/>
      <c r="J16" s="2008"/>
      <c r="K16" s="885" t="s">
        <v>2376</v>
      </c>
      <c r="L16" s="885" t="s">
        <v>2377</v>
      </c>
      <c r="M16" s="885" t="s">
        <v>2378</v>
      </c>
      <c r="N16" s="885" t="s">
        <v>2379</v>
      </c>
      <c r="O16" s="886" t="s">
        <v>2380</v>
      </c>
      <c r="P16" s="2009"/>
      <c r="Q16" s="887" t="s">
        <v>2374</v>
      </c>
      <c r="R16" s="2010" t="s">
        <v>2375</v>
      </c>
      <c r="S16" s="2011"/>
      <c r="T16" s="2011"/>
      <c r="U16" s="2011"/>
      <c r="V16" s="2011"/>
      <c r="W16" s="2011"/>
      <c r="X16" s="2011"/>
      <c r="Y16" s="2012"/>
      <c r="Z16" s="885" t="s">
        <v>2376</v>
      </c>
      <c r="AA16" s="885" t="s">
        <v>2377</v>
      </c>
      <c r="AB16" s="885" t="s">
        <v>2378</v>
      </c>
      <c r="AC16" s="885" t="s">
        <v>2379</v>
      </c>
      <c r="AD16" s="886" t="s">
        <v>2380</v>
      </c>
      <c r="AE16" s="1923"/>
      <c r="AF16" s="1923"/>
      <c r="AG16" s="1923"/>
      <c r="AH16" s="1923"/>
      <c r="AI16" s="1923"/>
      <c r="AJ16" s="1923"/>
      <c r="AK16" s="1923"/>
      <c r="AL16" s="1923"/>
      <c r="AO16" s="1923">
        <f>SUM(AO10:AO15)</f>
        <v>437</v>
      </c>
      <c r="BQ16" s="2013"/>
      <c r="BR16" s="2013"/>
      <c r="BS16" s="2013"/>
      <c r="BT16" s="2013"/>
    </row>
    <row r="17" spans="1:127" ht="20.100000000000001" hidden="1" customHeight="1">
      <c r="B17" s="888"/>
      <c r="C17" s="889"/>
      <c r="D17" s="890"/>
      <c r="E17" s="890"/>
      <c r="F17" s="890"/>
      <c r="G17" s="890"/>
      <c r="H17" s="890"/>
      <c r="I17" s="890"/>
      <c r="J17" s="891"/>
      <c r="K17" s="892">
        <v>1</v>
      </c>
      <c r="L17" s="892">
        <v>0.89</v>
      </c>
      <c r="M17" s="892">
        <v>0.79</v>
      </c>
      <c r="N17" s="893">
        <v>0.69</v>
      </c>
      <c r="O17" s="894">
        <v>1</v>
      </c>
      <c r="P17" s="2014"/>
      <c r="Q17" s="895"/>
      <c r="R17" s="896"/>
      <c r="S17" s="897"/>
      <c r="T17" s="897"/>
      <c r="U17" s="897"/>
      <c r="V17" s="897"/>
      <c r="W17" s="897"/>
      <c r="X17" s="897"/>
      <c r="Y17" s="898"/>
      <c r="Z17" s="892">
        <v>1</v>
      </c>
      <c r="AA17" s="892">
        <v>0.89</v>
      </c>
      <c r="AB17" s="892">
        <v>0.79</v>
      </c>
      <c r="AC17" s="893">
        <v>0.69</v>
      </c>
      <c r="AD17" s="894">
        <v>1</v>
      </c>
      <c r="AE17" s="1923"/>
      <c r="AF17" s="1977">
        <f>SUM(AF18:AG46)/COUNT(AF18:AG46)</f>
        <v>0.91310344827586198</v>
      </c>
      <c r="AG17" s="1923"/>
      <c r="AH17" s="1923"/>
      <c r="AI17" s="1923"/>
      <c r="AJ17" s="1923"/>
      <c r="AK17" s="1923"/>
      <c r="AL17" s="1923"/>
      <c r="AV17" s="2015"/>
      <c r="AW17" s="2015"/>
      <c r="AX17" s="2015"/>
      <c r="AY17" s="2015"/>
      <c r="BQ17" s="899"/>
      <c r="BR17" s="899"/>
      <c r="BS17" s="899"/>
      <c r="BT17" s="899"/>
    </row>
    <row r="18" spans="1:127" ht="21" customHeight="1">
      <c r="B18" s="1029">
        <v>1</v>
      </c>
      <c r="C18" s="1606" t="s">
        <v>2381</v>
      </c>
      <c r="D18" s="1607"/>
      <c r="E18" s="1607"/>
      <c r="F18" s="1607"/>
      <c r="G18" s="1607"/>
      <c r="H18" s="1607"/>
      <c r="I18" s="1607"/>
      <c r="J18" s="1608"/>
      <c r="K18" s="1030"/>
      <c r="L18" s="1030">
        <v>1</v>
      </c>
      <c r="M18" s="1030"/>
      <c r="N18" s="1096"/>
      <c r="O18" s="1031"/>
      <c r="P18" s="2009"/>
      <c r="Q18" s="1029">
        <v>30</v>
      </c>
      <c r="R18" s="1606" t="s">
        <v>2382</v>
      </c>
      <c r="S18" s="1607"/>
      <c r="T18" s="1607"/>
      <c r="U18" s="1607"/>
      <c r="V18" s="1607"/>
      <c r="W18" s="1607"/>
      <c r="X18" s="1607"/>
      <c r="Y18" s="1608"/>
      <c r="Z18" s="1030">
        <v>0</v>
      </c>
      <c r="AA18" s="1030">
        <v>1</v>
      </c>
      <c r="AB18" s="1030"/>
      <c r="AC18" s="1096"/>
      <c r="AD18" s="1031"/>
      <c r="AE18" s="1923"/>
      <c r="AF18" s="2016">
        <f>SUMPRODUCT($K$17:$O$17,K18:O18)</f>
        <v>0.89</v>
      </c>
      <c r="AG18" s="2016">
        <f>SUMPRODUCT($Z$17:$AD$17,Z18:AD18)</f>
        <v>0.89</v>
      </c>
      <c r="AH18" s="1923"/>
      <c r="AI18" s="1923"/>
      <c r="AJ18" s="1923"/>
      <c r="AK18" s="1923"/>
      <c r="AL18" s="1923"/>
      <c r="AV18" s="2017" t="s">
        <v>2383</v>
      </c>
      <c r="AW18" s="2017" t="s">
        <v>231</v>
      </c>
      <c r="AX18" s="2018" t="s">
        <v>2384</v>
      </c>
      <c r="AY18" s="2019"/>
      <c r="BQ18" s="899"/>
      <c r="BR18" s="899"/>
      <c r="BS18" s="899"/>
      <c r="BT18" s="899"/>
    </row>
    <row r="19" spans="1:127" s="2022" customFormat="1" ht="21" customHeight="1">
      <c r="A19" s="1923"/>
      <c r="B19" s="1029">
        <v>2</v>
      </c>
      <c r="C19" s="1609" t="s">
        <v>2385</v>
      </c>
      <c r="D19" s="1610"/>
      <c r="E19" s="1610"/>
      <c r="F19" s="1610"/>
      <c r="G19" s="1610"/>
      <c r="H19" s="1610"/>
      <c r="I19" s="1610"/>
      <c r="J19" s="1611"/>
      <c r="K19" s="1030"/>
      <c r="L19" s="1030">
        <v>1</v>
      </c>
      <c r="M19" s="1030"/>
      <c r="N19" s="1096"/>
      <c r="O19" s="1031"/>
      <c r="P19" s="2009"/>
      <c r="Q19" s="1029">
        <v>31</v>
      </c>
      <c r="R19" s="1606" t="s">
        <v>2386</v>
      </c>
      <c r="S19" s="1607"/>
      <c r="T19" s="1607"/>
      <c r="U19" s="1607"/>
      <c r="V19" s="1607"/>
      <c r="W19" s="1607"/>
      <c r="X19" s="1607"/>
      <c r="Y19" s="1608"/>
      <c r="Z19" s="1030">
        <v>0</v>
      </c>
      <c r="AA19" s="1030">
        <v>1</v>
      </c>
      <c r="AB19" s="1030"/>
      <c r="AC19" s="1096"/>
      <c r="AD19" s="1031"/>
      <c r="AE19" s="1923"/>
      <c r="AF19" s="2016">
        <f t="shared" ref="AF19:AF46" si="0">SUMPRODUCT($K$17:$O$17,K19:O19)</f>
        <v>0.89</v>
      </c>
      <c r="AG19" s="2016">
        <f t="shared" ref="AG19:AG46" si="1">SUMPRODUCT($Z$17:$AD$17,Z19:AD19)</f>
        <v>0.89</v>
      </c>
      <c r="AH19" s="1923"/>
      <c r="AI19" s="1923"/>
      <c r="AJ19" s="1923"/>
      <c r="AK19" s="1923"/>
      <c r="AL19" s="1923"/>
      <c r="AM19" s="1923"/>
      <c r="AN19" s="1923"/>
      <c r="AO19" s="1923"/>
      <c r="AP19" s="899"/>
      <c r="AQ19" s="899"/>
      <c r="AR19" s="899"/>
      <c r="AS19" s="899"/>
      <c r="AT19" s="899"/>
      <c r="AU19" s="899"/>
      <c r="AV19" s="2020"/>
      <c r="AW19" s="2020"/>
      <c r="AX19" s="2021" t="s">
        <v>2387</v>
      </c>
      <c r="AY19" s="2021" t="s">
        <v>2388</v>
      </c>
      <c r="AZ19" s="1923"/>
      <c r="BA19" s="1923"/>
      <c r="BB19" s="1923"/>
      <c r="BC19" s="1923"/>
      <c r="BD19" s="1923"/>
      <c r="BE19" s="1923"/>
      <c r="BF19" s="1923"/>
      <c r="BG19" s="1923"/>
      <c r="BH19" s="1923"/>
      <c r="BI19" s="1923"/>
      <c r="BJ19" s="1923"/>
      <c r="BK19" s="1923"/>
      <c r="BL19" s="1923"/>
      <c r="BM19" s="1923"/>
      <c r="BN19" s="1923"/>
      <c r="BO19" s="1923"/>
      <c r="BP19" s="1923"/>
      <c r="BQ19" s="899"/>
      <c r="BR19" s="899"/>
      <c r="BS19" s="899"/>
      <c r="BT19" s="899"/>
      <c r="BU19" s="899"/>
      <c r="BV19" s="899"/>
      <c r="BW19" s="899"/>
      <c r="BX19" s="899"/>
      <c r="BY19" s="899"/>
      <c r="BZ19" s="899"/>
      <c r="CA19" s="899"/>
      <c r="CB19" s="899"/>
      <c r="CC19" s="899"/>
      <c r="CD19" s="899"/>
      <c r="CE19" s="899"/>
      <c r="CF19" s="899"/>
      <c r="CG19" s="899"/>
      <c r="CH19" s="899"/>
      <c r="CI19" s="899"/>
      <c r="CJ19" s="899"/>
      <c r="CK19" s="899"/>
      <c r="CL19" s="899"/>
      <c r="CM19" s="899"/>
      <c r="CN19" s="899"/>
      <c r="CO19" s="899"/>
      <c r="CP19" s="899"/>
      <c r="CQ19" s="899"/>
      <c r="CR19" s="899"/>
      <c r="CS19" s="899"/>
      <c r="CT19" s="899"/>
      <c r="CU19" s="899"/>
      <c r="CV19" s="899"/>
      <c r="CW19" s="899"/>
      <c r="CX19" s="899"/>
      <c r="CY19" s="899"/>
      <c r="CZ19" s="899"/>
      <c r="DA19" s="899"/>
      <c r="DB19" s="899"/>
      <c r="DC19" s="899"/>
      <c r="DD19" s="899"/>
      <c r="DE19" s="899"/>
      <c r="DF19" s="899"/>
      <c r="DG19" s="899"/>
      <c r="DH19" s="899"/>
      <c r="DI19" s="899"/>
      <c r="DJ19" s="899"/>
      <c r="DK19" s="899"/>
      <c r="DL19" s="899"/>
      <c r="DM19" s="899"/>
      <c r="DN19" s="899"/>
      <c r="DO19" s="899"/>
      <c r="DP19" s="899"/>
      <c r="DQ19" s="899"/>
      <c r="DR19" s="899"/>
      <c r="DS19" s="899"/>
      <c r="DT19" s="899"/>
      <c r="DU19" s="899"/>
      <c r="DV19" s="899"/>
      <c r="DW19" s="899"/>
    </row>
    <row r="20" spans="1:127" s="2022" customFormat="1" ht="21" customHeight="1">
      <c r="A20" s="1923"/>
      <c r="B20" s="1029">
        <v>3</v>
      </c>
      <c r="C20" s="1609" t="s">
        <v>2389</v>
      </c>
      <c r="D20" s="1610"/>
      <c r="E20" s="1610"/>
      <c r="F20" s="1610"/>
      <c r="G20" s="1610"/>
      <c r="H20" s="1610"/>
      <c r="I20" s="1610"/>
      <c r="J20" s="1611"/>
      <c r="K20" s="1030"/>
      <c r="L20" s="1030">
        <v>1</v>
      </c>
      <c r="M20" s="1030">
        <v>0</v>
      </c>
      <c r="N20" s="1096"/>
      <c r="O20" s="1031"/>
      <c r="P20" s="2009"/>
      <c r="Q20" s="1029">
        <v>32</v>
      </c>
      <c r="R20" s="1606" t="s">
        <v>2390</v>
      </c>
      <c r="S20" s="1607"/>
      <c r="T20" s="1607"/>
      <c r="U20" s="1607"/>
      <c r="V20" s="1607"/>
      <c r="W20" s="1607"/>
      <c r="X20" s="1607"/>
      <c r="Y20" s="1608"/>
      <c r="Z20" s="1030">
        <v>0</v>
      </c>
      <c r="AA20" s="1030">
        <v>1</v>
      </c>
      <c r="AB20" s="1030"/>
      <c r="AC20" s="1096"/>
      <c r="AD20" s="1031">
        <v>0</v>
      </c>
      <c r="AE20" s="1923"/>
      <c r="AF20" s="2016">
        <f t="shared" si="0"/>
        <v>0.89</v>
      </c>
      <c r="AG20" s="2016">
        <f t="shared" si="1"/>
        <v>0.89</v>
      </c>
      <c r="AH20" s="1923"/>
      <c r="AI20" s="1923"/>
      <c r="AJ20" s="1923"/>
      <c r="AK20" s="1923"/>
      <c r="AL20" s="1923"/>
      <c r="AM20" s="2023">
        <v>4</v>
      </c>
      <c r="AN20" s="2023">
        <f>58</f>
        <v>58</v>
      </c>
      <c r="AO20" s="2023" t="s">
        <v>2391</v>
      </c>
      <c r="AP20" s="899"/>
      <c r="AQ20" s="900">
        <v>4</v>
      </c>
      <c r="AR20" s="2024" t="s">
        <v>2358</v>
      </c>
      <c r="AS20" s="2024"/>
      <c r="AT20" s="2024"/>
      <c r="AU20" s="2024"/>
      <c r="AV20" s="2025">
        <f>SUM(Z18:Z46,K18:K46)</f>
        <v>5</v>
      </c>
      <c r="AW20" s="2025">
        <f>AQ20*AV20</f>
        <v>20</v>
      </c>
      <c r="AX20" s="2026">
        <f>AV20/$AV$25</f>
        <v>8.6206896551724144E-2</v>
      </c>
      <c r="AY20" s="2026">
        <f>AV20/SUM($AV$20:$AV$23)</f>
        <v>0.12820512820512819</v>
      </c>
      <c r="AZ20" s="2027"/>
      <c r="BA20" s="1923"/>
      <c r="BB20" s="1923"/>
      <c r="BC20" s="1923"/>
      <c r="BD20" s="1923"/>
      <c r="BE20" s="1923"/>
      <c r="BF20" s="1923"/>
      <c r="BG20" s="1923"/>
      <c r="BH20" s="1923"/>
      <c r="BI20" s="1923"/>
      <c r="BJ20" s="1923"/>
      <c r="BK20" s="1923"/>
      <c r="BL20" s="1923"/>
      <c r="BM20" s="1923"/>
      <c r="BN20" s="1923"/>
      <c r="BO20" s="1923"/>
      <c r="BP20" s="1923"/>
      <c r="BQ20" s="899"/>
      <c r="BR20" s="899"/>
      <c r="BS20" s="899"/>
      <c r="BT20" s="899"/>
      <c r="BU20" s="899"/>
      <c r="BV20" s="899"/>
      <c r="BW20" s="899"/>
      <c r="BX20" s="899"/>
      <c r="BY20" s="899"/>
      <c r="BZ20" s="899"/>
      <c r="CA20" s="899"/>
      <c r="CB20" s="899"/>
      <c r="CC20" s="899"/>
      <c r="CD20" s="899"/>
      <c r="CE20" s="899"/>
      <c r="CF20" s="899"/>
      <c r="CG20" s="899"/>
      <c r="CH20" s="899"/>
      <c r="CI20" s="899"/>
      <c r="CJ20" s="899"/>
      <c r="CK20" s="899"/>
      <c r="CL20" s="899"/>
      <c r="CM20" s="899"/>
      <c r="CN20" s="899"/>
      <c r="CO20" s="899"/>
      <c r="CP20" s="899"/>
      <c r="CQ20" s="899"/>
      <c r="CR20" s="899"/>
      <c r="CS20" s="899"/>
      <c r="CT20" s="899"/>
      <c r="CU20" s="899"/>
      <c r="CV20" s="899"/>
      <c r="CW20" s="899"/>
      <c r="CX20" s="899"/>
      <c r="CY20" s="899"/>
      <c r="CZ20" s="899"/>
      <c r="DA20" s="899"/>
      <c r="DB20" s="899"/>
      <c r="DC20" s="899"/>
      <c r="DD20" s="899"/>
      <c r="DE20" s="899"/>
      <c r="DF20" s="899"/>
      <c r="DG20" s="899"/>
      <c r="DH20" s="899"/>
      <c r="DI20" s="899"/>
      <c r="DJ20" s="899"/>
      <c r="DK20" s="899"/>
      <c r="DL20" s="899"/>
      <c r="DM20" s="899"/>
      <c r="DN20" s="899"/>
      <c r="DO20" s="899"/>
      <c r="DP20" s="899"/>
      <c r="DQ20" s="899"/>
      <c r="DR20" s="899"/>
      <c r="DS20" s="899"/>
      <c r="DT20" s="899"/>
      <c r="DU20" s="899"/>
      <c r="DV20" s="899"/>
      <c r="DW20" s="899"/>
    </row>
    <row r="21" spans="1:127" s="2022" customFormat="1" ht="21" customHeight="1">
      <c r="A21" s="1923"/>
      <c r="B21" s="1029">
        <v>4</v>
      </c>
      <c r="C21" s="1606" t="s">
        <v>2392</v>
      </c>
      <c r="D21" s="1607"/>
      <c r="E21" s="1607"/>
      <c r="F21" s="1607"/>
      <c r="G21" s="1607"/>
      <c r="H21" s="1607"/>
      <c r="I21" s="1607"/>
      <c r="J21" s="1608"/>
      <c r="K21" s="1030"/>
      <c r="L21" s="1030">
        <v>1</v>
      </c>
      <c r="M21" s="1030"/>
      <c r="N21" s="1096"/>
      <c r="O21" s="1031"/>
      <c r="P21" s="2009"/>
      <c r="Q21" s="1029">
        <v>33</v>
      </c>
      <c r="R21" s="1612" t="s">
        <v>2393</v>
      </c>
      <c r="S21" s="1613"/>
      <c r="T21" s="1613"/>
      <c r="U21" s="1613"/>
      <c r="V21" s="1613"/>
      <c r="W21" s="1613"/>
      <c r="X21" s="1613"/>
      <c r="Y21" s="1614"/>
      <c r="Z21" s="1030">
        <v>0</v>
      </c>
      <c r="AA21" s="1030">
        <v>1</v>
      </c>
      <c r="AB21" s="1030">
        <v>0</v>
      </c>
      <c r="AC21" s="1096">
        <v>0</v>
      </c>
      <c r="AD21" s="1031">
        <v>0</v>
      </c>
      <c r="AE21" s="1923"/>
      <c r="AF21" s="2016">
        <f t="shared" si="0"/>
        <v>0.89</v>
      </c>
      <c r="AG21" s="2016">
        <f t="shared" si="1"/>
        <v>0.89</v>
      </c>
      <c r="AH21" s="1923"/>
      <c r="AI21" s="1923"/>
      <c r="AJ21" s="1923"/>
      <c r="AK21" s="1923"/>
      <c r="AL21" s="1923"/>
      <c r="AM21" s="2023">
        <v>3</v>
      </c>
      <c r="AN21" s="2023">
        <f>58</f>
        <v>58</v>
      </c>
      <c r="AO21" s="2023" t="s">
        <v>2391</v>
      </c>
      <c r="AP21" s="2023"/>
      <c r="AQ21" s="900">
        <v>3</v>
      </c>
      <c r="AR21" s="2024" t="s">
        <v>2394</v>
      </c>
      <c r="AS21" s="2024"/>
      <c r="AT21" s="2024"/>
      <c r="AU21" s="2024"/>
      <c r="AV21" s="2025">
        <f>SUM(L18:L46,AA18:AA46)</f>
        <v>24</v>
      </c>
      <c r="AW21" s="2025">
        <f>AQ21*AV21</f>
        <v>72</v>
      </c>
      <c r="AX21" s="2026">
        <f>AV21/$AV$25</f>
        <v>0.41379310344827586</v>
      </c>
      <c r="AY21" s="2026">
        <f>AV21/SUM($AV$20:$AV$23)</f>
        <v>0.61538461538461542</v>
      </c>
      <c r="AZ21" s="2027"/>
      <c r="BA21" s="1923"/>
      <c r="BB21" s="1923"/>
      <c r="BC21" s="1923"/>
      <c r="BD21" s="1923"/>
      <c r="BE21" s="1923"/>
      <c r="BF21" s="1923"/>
      <c r="BG21" s="1923"/>
      <c r="BH21" s="1923"/>
      <c r="BI21" s="1923"/>
      <c r="BJ21" s="1923"/>
      <c r="BK21" s="1923"/>
      <c r="BL21" s="1923"/>
      <c r="BM21" s="1923"/>
      <c r="BN21" s="1923"/>
      <c r="BO21" s="1923"/>
      <c r="BP21" s="1923"/>
      <c r="BQ21" s="899"/>
      <c r="BR21" s="2028"/>
      <c r="BS21" s="2028"/>
      <c r="BT21" s="2028"/>
      <c r="BU21" s="2028"/>
      <c r="BV21" s="2028"/>
      <c r="BW21" s="2028"/>
      <c r="BX21" s="2028"/>
      <c r="BY21" s="899"/>
      <c r="BZ21" s="899"/>
      <c r="CA21" s="899"/>
      <c r="CB21" s="899"/>
      <c r="CC21" s="899"/>
      <c r="CD21" s="899"/>
      <c r="CE21" s="899"/>
      <c r="CF21" s="899"/>
      <c r="CG21" s="899"/>
      <c r="CH21" s="899"/>
      <c r="CI21" s="899"/>
      <c r="CJ21" s="899"/>
      <c r="CK21" s="899"/>
      <c r="CL21" s="899"/>
      <c r="CM21" s="899"/>
      <c r="CN21" s="899"/>
      <c r="CO21" s="899"/>
      <c r="CP21" s="899"/>
      <c r="CQ21" s="899"/>
      <c r="CR21" s="899"/>
      <c r="CS21" s="899"/>
      <c r="CT21" s="899"/>
      <c r="CU21" s="899"/>
      <c r="CV21" s="899"/>
      <c r="CW21" s="899"/>
      <c r="CX21" s="899"/>
      <c r="CY21" s="899"/>
      <c r="CZ21" s="899"/>
      <c r="DA21" s="899"/>
      <c r="DB21" s="899"/>
      <c r="DC21" s="899"/>
      <c r="DD21" s="899"/>
      <c r="DE21" s="899"/>
      <c r="DF21" s="899"/>
      <c r="DG21" s="899"/>
      <c r="DH21" s="899"/>
      <c r="DI21" s="899"/>
      <c r="DJ21" s="899"/>
      <c r="DK21" s="899"/>
      <c r="DL21" s="899"/>
      <c r="DM21" s="899"/>
      <c r="DN21" s="899"/>
      <c r="DO21" s="899"/>
      <c r="DP21" s="899"/>
      <c r="DQ21" s="899"/>
      <c r="DR21" s="899"/>
      <c r="DS21" s="899"/>
      <c r="DT21" s="899"/>
      <c r="DU21" s="899"/>
      <c r="DV21" s="899"/>
      <c r="DW21" s="899"/>
    </row>
    <row r="22" spans="1:127" s="2022" customFormat="1" ht="21" customHeight="1">
      <c r="A22" s="1923"/>
      <c r="B22" s="1029">
        <v>5</v>
      </c>
      <c r="C22" s="1606" t="s">
        <v>2395</v>
      </c>
      <c r="D22" s="1607"/>
      <c r="E22" s="1607"/>
      <c r="F22" s="1607"/>
      <c r="G22" s="1607"/>
      <c r="H22" s="1607"/>
      <c r="I22" s="1607"/>
      <c r="J22" s="1608"/>
      <c r="K22" s="1030"/>
      <c r="L22" s="1030">
        <v>1</v>
      </c>
      <c r="M22" s="1030">
        <v>0</v>
      </c>
      <c r="N22" s="1096"/>
      <c r="O22" s="1031"/>
      <c r="P22" s="2009"/>
      <c r="Q22" s="1029">
        <v>34</v>
      </c>
      <c r="R22" s="1606" t="s">
        <v>2396</v>
      </c>
      <c r="S22" s="1607"/>
      <c r="T22" s="1607"/>
      <c r="U22" s="1607"/>
      <c r="V22" s="1607"/>
      <c r="W22" s="1607"/>
      <c r="X22" s="1607"/>
      <c r="Y22" s="1608"/>
      <c r="Z22" s="1030">
        <v>0</v>
      </c>
      <c r="AA22" s="1030">
        <v>1</v>
      </c>
      <c r="AB22" s="1030">
        <v>0</v>
      </c>
      <c r="AC22" s="1096"/>
      <c r="AD22" s="1031">
        <v>0</v>
      </c>
      <c r="AE22" s="1923"/>
      <c r="AF22" s="2016">
        <f t="shared" si="0"/>
        <v>0.89</v>
      </c>
      <c r="AG22" s="2016">
        <f t="shared" si="1"/>
        <v>0.89</v>
      </c>
      <c r="AH22" s="1923"/>
      <c r="AI22" s="1923"/>
      <c r="AJ22" s="1923"/>
      <c r="AK22" s="1923"/>
      <c r="AL22" s="1923"/>
      <c r="AM22" s="2023">
        <v>2</v>
      </c>
      <c r="AN22" s="2023">
        <f>58</f>
        <v>58</v>
      </c>
      <c r="AO22" s="2023" t="s">
        <v>2391</v>
      </c>
      <c r="AP22" s="900"/>
      <c r="AQ22" s="900">
        <v>2</v>
      </c>
      <c r="AR22" s="2024" t="s">
        <v>2365</v>
      </c>
      <c r="AS22" s="2024"/>
      <c r="AT22" s="2024"/>
      <c r="AU22" s="2024"/>
      <c r="AV22" s="2025">
        <f>SUM(M18:M46,AB18:AB46)</f>
        <v>7</v>
      </c>
      <c r="AW22" s="2025">
        <f>AQ22*AV22</f>
        <v>14</v>
      </c>
      <c r="AX22" s="2026">
        <f>AV22/$AV$25</f>
        <v>0.1206896551724138</v>
      </c>
      <c r="AY22" s="2026">
        <f>AV22/SUM($AV$20:$AV$23)</f>
        <v>0.17948717948717949</v>
      </c>
      <c r="AZ22" s="2027"/>
      <c r="BA22" s="1923"/>
      <c r="BB22" s="1923"/>
      <c r="BC22" s="1923" t="s">
        <v>2397</v>
      </c>
      <c r="BD22" s="1923"/>
      <c r="BE22" s="1923"/>
      <c r="BF22" s="1923"/>
      <c r="BG22" s="1923"/>
      <c r="BH22" s="1923"/>
      <c r="BI22" s="1923"/>
      <c r="BJ22" s="1923"/>
      <c r="BK22" s="1923"/>
      <c r="BL22" s="1923"/>
      <c r="BM22" s="1923"/>
      <c r="BN22" s="1923"/>
      <c r="BO22" s="1923"/>
      <c r="BP22" s="1923"/>
      <c r="BQ22" s="899"/>
      <c r="BR22" s="2028"/>
      <c r="BS22" s="2028"/>
      <c r="BT22" s="2028"/>
      <c r="BU22" s="2028"/>
      <c r="BV22" s="2028"/>
      <c r="BW22" s="2028"/>
      <c r="BX22" s="2028"/>
      <c r="BY22" s="899"/>
      <c r="BZ22" s="899"/>
      <c r="CA22" s="899"/>
      <c r="CB22" s="899"/>
      <c r="CC22" s="899"/>
      <c r="CD22" s="899"/>
      <c r="CE22" s="899"/>
      <c r="CF22" s="899"/>
      <c r="CG22" s="899"/>
      <c r="CH22" s="899"/>
      <c r="CI22" s="899"/>
      <c r="CJ22" s="899"/>
      <c r="CK22" s="899"/>
      <c r="CL22" s="899"/>
      <c r="CM22" s="899"/>
      <c r="CN22" s="899"/>
      <c r="CO22" s="899"/>
      <c r="CP22" s="899"/>
      <c r="CQ22" s="899"/>
      <c r="CR22" s="899"/>
      <c r="CS22" s="899"/>
      <c r="CT22" s="899"/>
      <c r="CU22" s="899"/>
      <c r="CV22" s="899"/>
      <c r="CW22" s="899"/>
      <c r="CX22" s="899"/>
      <c r="CY22" s="899"/>
      <c r="CZ22" s="899"/>
      <c r="DA22" s="899"/>
      <c r="DB22" s="899"/>
      <c r="DC22" s="899"/>
      <c r="DD22" s="899"/>
      <c r="DE22" s="899"/>
      <c r="DF22" s="899"/>
      <c r="DG22" s="899"/>
      <c r="DH22" s="899"/>
      <c r="DI22" s="899"/>
      <c r="DJ22" s="899"/>
      <c r="DK22" s="899"/>
      <c r="DL22" s="899"/>
      <c r="DM22" s="899"/>
      <c r="DN22" s="899"/>
      <c r="DO22" s="899"/>
      <c r="DP22" s="899"/>
      <c r="DQ22" s="899"/>
      <c r="DR22" s="899"/>
      <c r="DS22" s="899"/>
      <c r="DT22" s="899"/>
      <c r="DU22" s="899"/>
      <c r="DV22" s="899"/>
      <c r="DW22" s="899"/>
    </row>
    <row r="23" spans="1:127" s="2022" customFormat="1" ht="21" customHeight="1">
      <c r="A23" s="1923"/>
      <c r="B23" s="1029">
        <v>6</v>
      </c>
      <c r="C23" s="1606" t="s">
        <v>2398</v>
      </c>
      <c r="D23" s="1607"/>
      <c r="E23" s="1607"/>
      <c r="F23" s="1607"/>
      <c r="G23" s="1607"/>
      <c r="H23" s="1607"/>
      <c r="I23" s="1607"/>
      <c r="J23" s="1608"/>
      <c r="K23" s="1030"/>
      <c r="L23" s="1030">
        <v>1</v>
      </c>
      <c r="M23" s="1030"/>
      <c r="N23" s="1096"/>
      <c r="O23" s="1031"/>
      <c r="P23" s="2009"/>
      <c r="Q23" s="1029">
        <v>35</v>
      </c>
      <c r="R23" s="1612" t="s">
        <v>2399</v>
      </c>
      <c r="S23" s="1613"/>
      <c r="T23" s="1613"/>
      <c r="U23" s="1613"/>
      <c r="V23" s="1613"/>
      <c r="W23" s="1613"/>
      <c r="X23" s="1613"/>
      <c r="Y23" s="1614"/>
      <c r="Z23" s="1030">
        <v>0</v>
      </c>
      <c r="AA23" s="1030">
        <v>1</v>
      </c>
      <c r="AB23" s="1030"/>
      <c r="AC23" s="1096"/>
      <c r="AD23" s="1031">
        <v>0</v>
      </c>
      <c r="AE23" s="1923"/>
      <c r="AF23" s="2016">
        <f t="shared" si="0"/>
        <v>0.89</v>
      </c>
      <c r="AG23" s="2016">
        <f t="shared" si="1"/>
        <v>0.89</v>
      </c>
      <c r="AH23" s="1923"/>
      <c r="AI23" s="1923"/>
      <c r="AJ23" s="1923"/>
      <c r="AK23" s="1923"/>
      <c r="AL23" s="1923"/>
      <c r="AM23" s="2023">
        <v>1</v>
      </c>
      <c r="AN23" s="2023">
        <f>58</f>
        <v>58</v>
      </c>
      <c r="AO23" s="2023" t="s">
        <v>2391</v>
      </c>
      <c r="AP23" s="900"/>
      <c r="AQ23" s="900">
        <v>1</v>
      </c>
      <c r="AR23" s="2024" t="s">
        <v>2368</v>
      </c>
      <c r="AS23" s="2024"/>
      <c r="AT23" s="2024"/>
      <c r="AU23" s="2024"/>
      <c r="AV23" s="2025">
        <f>SUM(N18:N46,AC18:AC46)</f>
        <v>3</v>
      </c>
      <c r="AW23" s="2025">
        <f>AQ23*AV23</f>
        <v>3</v>
      </c>
      <c r="AX23" s="2026">
        <f>AV23/$AV$25</f>
        <v>5.1724137931034482E-2</v>
      </c>
      <c r="AY23" s="2026">
        <f>AV23/SUM($AV$20:$AV$23)</f>
        <v>7.6923076923076927E-2</v>
      </c>
      <c r="AZ23" s="2027"/>
      <c r="BA23" s="1923"/>
      <c r="BB23" s="1923"/>
      <c r="BC23" s="1923"/>
      <c r="BD23" s="1923"/>
      <c r="BE23" s="1923"/>
      <c r="BF23" s="1923"/>
      <c r="BG23" s="1923"/>
      <c r="BH23" s="1923"/>
      <c r="BI23" s="1923"/>
      <c r="BJ23" s="1923"/>
      <c r="BK23" s="1923"/>
      <c r="BL23" s="1923"/>
      <c r="BM23" s="1923"/>
      <c r="BN23" s="1923"/>
      <c r="BO23" s="1923"/>
      <c r="BP23" s="1923"/>
      <c r="BQ23" s="899"/>
      <c r="BR23" s="2028"/>
      <c r="BS23" s="2028"/>
      <c r="BT23" s="2028"/>
      <c r="BU23" s="2028"/>
      <c r="BV23" s="2028"/>
      <c r="BW23" s="2028"/>
      <c r="BX23" s="2028"/>
      <c r="BY23" s="899"/>
      <c r="BZ23" s="899"/>
      <c r="CA23" s="899"/>
      <c r="CB23" s="899"/>
      <c r="CC23" s="899"/>
      <c r="CD23" s="899"/>
      <c r="CE23" s="899"/>
      <c r="CF23" s="899"/>
      <c r="CG23" s="899"/>
      <c r="CH23" s="899"/>
      <c r="CI23" s="899"/>
      <c r="CJ23" s="899"/>
      <c r="CK23" s="899"/>
      <c r="CL23" s="899"/>
      <c r="CM23" s="899"/>
      <c r="CN23" s="899"/>
      <c r="CO23" s="899"/>
      <c r="CP23" s="899"/>
      <c r="CQ23" s="899"/>
      <c r="CR23" s="899"/>
      <c r="CS23" s="899"/>
      <c r="CT23" s="899"/>
      <c r="CU23" s="899"/>
      <c r="CV23" s="899"/>
      <c r="CW23" s="899"/>
      <c r="CX23" s="899"/>
      <c r="CY23" s="899"/>
      <c r="CZ23" s="899"/>
      <c r="DA23" s="899"/>
      <c r="DB23" s="899"/>
      <c r="DC23" s="899"/>
      <c r="DD23" s="899"/>
      <c r="DE23" s="899"/>
      <c r="DF23" s="899"/>
      <c r="DG23" s="899"/>
      <c r="DH23" s="899"/>
      <c r="DI23" s="899"/>
      <c r="DJ23" s="899"/>
      <c r="DK23" s="899"/>
      <c r="DL23" s="899"/>
      <c r="DM23" s="899"/>
      <c r="DN23" s="899"/>
      <c r="DO23" s="899"/>
      <c r="DP23" s="899"/>
      <c r="DQ23" s="899"/>
      <c r="DR23" s="899"/>
      <c r="DS23" s="899"/>
      <c r="DT23" s="899"/>
      <c r="DU23" s="899"/>
      <c r="DV23" s="899"/>
      <c r="DW23" s="899"/>
    </row>
    <row r="24" spans="1:127" s="2022" customFormat="1" ht="21" customHeight="1" thickBot="1">
      <c r="A24" s="1923"/>
      <c r="B24" s="1029">
        <v>7</v>
      </c>
      <c r="C24" s="1615" t="s">
        <v>2400</v>
      </c>
      <c r="D24" s="1616"/>
      <c r="E24" s="1616"/>
      <c r="F24" s="1616"/>
      <c r="G24" s="1616"/>
      <c r="H24" s="1616"/>
      <c r="I24" s="1616"/>
      <c r="J24" s="1617"/>
      <c r="K24" s="1030"/>
      <c r="L24" s="1030">
        <v>1</v>
      </c>
      <c r="M24" s="1030"/>
      <c r="N24" s="1096"/>
      <c r="O24" s="1031"/>
      <c r="P24" s="2009"/>
      <c r="Q24" s="1029">
        <v>36</v>
      </c>
      <c r="R24" s="1606" t="s">
        <v>2401</v>
      </c>
      <c r="S24" s="1607"/>
      <c r="T24" s="1607"/>
      <c r="U24" s="1607"/>
      <c r="V24" s="1607"/>
      <c r="W24" s="1607"/>
      <c r="X24" s="1607"/>
      <c r="Y24" s="1608"/>
      <c r="Z24" s="1030"/>
      <c r="AA24" s="1030"/>
      <c r="AB24" s="1030"/>
      <c r="AC24" s="1096">
        <v>0</v>
      </c>
      <c r="AD24" s="1031">
        <v>1</v>
      </c>
      <c r="AE24" s="1923"/>
      <c r="AF24" s="2016">
        <f t="shared" si="0"/>
        <v>0.89</v>
      </c>
      <c r="AG24" s="2016">
        <f t="shared" si="1"/>
        <v>1</v>
      </c>
      <c r="AH24" s="1923"/>
      <c r="AI24" s="1923"/>
      <c r="AJ24" s="1923"/>
      <c r="AK24" s="1923"/>
      <c r="AL24" s="1923"/>
      <c r="AM24" s="2023">
        <v>0</v>
      </c>
      <c r="AN24" s="2023">
        <f>58</f>
        <v>58</v>
      </c>
      <c r="AO24" s="2023" t="s">
        <v>2391</v>
      </c>
      <c r="AP24" s="900"/>
      <c r="AQ24" s="900">
        <v>0</v>
      </c>
      <c r="AR24" s="2029" t="s">
        <v>2371</v>
      </c>
      <c r="AS24" s="2029"/>
      <c r="AT24" s="2029"/>
      <c r="AU24" s="2029"/>
      <c r="AV24" s="2030">
        <f>SUM(O18:O46,AD18:AD46)</f>
        <v>19</v>
      </c>
      <c r="AW24" s="2030">
        <f>AQ24*AV24</f>
        <v>0</v>
      </c>
      <c r="AX24" s="2031">
        <f>AV24/$AV$25</f>
        <v>0.32758620689655171</v>
      </c>
      <c r="AY24" s="2031" t="s">
        <v>2402</v>
      </c>
      <c r="AZ24" s="2027"/>
      <c r="BA24" s="1923"/>
      <c r="BB24" s="1923"/>
      <c r="BC24" s="1923"/>
      <c r="BD24" s="1923"/>
      <c r="BE24" s="1923"/>
      <c r="BF24" s="1923"/>
      <c r="BG24" s="1923"/>
      <c r="BH24" s="1923"/>
      <c r="BI24" s="1923"/>
      <c r="BJ24" s="1923"/>
      <c r="BK24" s="1923"/>
      <c r="BL24" s="1923"/>
      <c r="BM24" s="1923"/>
      <c r="BN24" s="1923"/>
      <c r="BO24" s="1923"/>
      <c r="BP24" s="1923"/>
      <c r="BQ24" s="901"/>
      <c r="BR24" s="901"/>
      <c r="BS24" s="901"/>
      <c r="BT24" s="901"/>
      <c r="BU24" s="901"/>
      <c r="BV24" s="901"/>
      <c r="BW24" s="901"/>
      <c r="BX24" s="901"/>
      <c r="BY24" s="901"/>
      <c r="BZ24" s="901"/>
      <c r="CA24" s="901"/>
      <c r="CB24" s="901"/>
      <c r="CC24" s="901"/>
      <c r="CD24" s="901"/>
      <c r="CE24" s="901"/>
      <c r="CF24" s="901"/>
      <c r="CG24" s="901"/>
      <c r="CH24" s="901"/>
      <c r="CI24" s="901"/>
      <c r="CJ24" s="901"/>
      <c r="CK24" s="901"/>
      <c r="CL24" s="901"/>
      <c r="CM24" s="901"/>
      <c r="CN24" s="901"/>
      <c r="CO24" s="901"/>
      <c r="CP24" s="901"/>
      <c r="CQ24" s="901"/>
      <c r="CR24" s="901"/>
      <c r="CS24" s="901"/>
      <c r="CT24" s="901"/>
      <c r="CU24" s="901"/>
      <c r="CV24" s="901"/>
      <c r="CW24" s="901"/>
      <c r="CX24" s="901"/>
      <c r="CY24" s="901"/>
      <c r="CZ24" s="901"/>
      <c r="DA24" s="901"/>
      <c r="DB24" s="901"/>
      <c r="DC24" s="901"/>
      <c r="DD24" s="901"/>
      <c r="DE24" s="901"/>
      <c r="DF24" s="901"/>
      <c r="DG24" s="901"/>
      <c r="DH24" s="901"/>
      <c r="DI24" s="901"/>
      <c r="DJ24" s="901"/>
      <c r="DK24" s="901"/>
      <c r="DL24" s="901"/>
      <c r="DM24" s="901"/>
      <c r="DN24" s="901"/>
      <c r="DO24" s="901"/>
      <c r="DP24" s="901"/>
      <c r="DQ24" s="901"/>
      <c r="DR24" s="901"/>
      <c r="DS24" s="901"/>
      <c r="DT24" s="901"/>
      <c r="DU24" s="901"/>
      <c r="DV24" s="901"/>
      <c r="DW24" s="901"/>
    </row>
    <row r="25" spans="1:127" s="2022" customFormat="1" ht="21" customHeight="1" thickTop="1">
      <c r="A25" s="1923"/>
      <c r="B25" s="1029">
        <v>8</v>
      </c>
      <c r="C25" s="1606" t="s">
        <v>2403</v>
      </c>
      <c r="D25" s="1607"/>
      <c r="E25" s="1607"/>
      <c r="F25" s="1607"/>
      <c r="G25" s="1607"/>
      <c r="H25" s="1607"/>
      <c r="I25" s="1607"/>
      <c r="J25" s="1608"/>
      <c r="K25" s="1030"/>
      <c r="L25" s="1030">
        <v>1</v>
      </c>
      <c r="M25" s="1030"/>
      <c r="N25" s="1096"/>
      <c r="O25" s="1031"/>
      <c r="P25" s="2009"/>
      <c r="Q25" s="1029">
        <v>37</v>
      </c>
      <c r="R25" s="1606" t="s">
        <v>2404</v>
      </c>
      <c r="S25" s="1607"/>
      <c r="T25" s="1607"/>
      <c r="U25" s="1607"/>
      <c r="V25" s="1607"/>
      <c r="W25" s="1607"/>
      <c r="X25" s="1607"/>
      <c r="Y25" s="1608"/>
      <c r="Z25" s="1030"/>
      <c r="AA25" s="1030">
        <v>1</v>
      </c>
      <c r="AB25" s="1030"/>
      <c r="AC25" s="1096">
        <v>0</v>
      </c>
      <c r="AD25" s="1031">
        <v>0</v>
      </c>
      <c r="AE25" s="1923"/>
      <c r="AF25" s="2016">
        <f t="shared" si="0"/>
        <v>0.89</v>
      </c>
      <c r="AG25" s="2016">
        <f t="shared" si="1"/>
        <v>0.89</v>
      </c>
      <c r="AH25" s="1923"/>
      <c r="AI25" s="1923"/>
      <c r="AJ25" s="1923"/>
      <c r="AK25" s="1923"/>
      <c r="AL25" s="1923"/>
      <c r="AM25" s="2027"/>
      <c r="AN25" s="2027"/>
      <c r="AO25" s="2027"/>
      <c r="AP25" s="2027"/>
      <c r="AQ25" s="2027"/>
      <c r="AR25" s="2032" t="s">
        <v>88</v>
      </c>
      <c r="AS25" s="2032"/>
      <c r="AT25" s="2032"/>
      <c r="AU25" s="2032"/>
      <c r="AV25" s="2033">
        <f>SUM(AV20:AV24)</f>
        <v>58</v>
      </c>
      <c r="AW25" s="2033">
        <f>SUM(AW20:AW24)</f>
        <v>109</v>
      </c>
      <c r="AX25" s="2034">
        <f>SUM(AX20:AX24)</f>
        <v>1</v>
      </c>
      <c r="AY25" s="2034">
        <f>SUM(AY20:AY24)</f>
        <v>1</v>
      </c>
      <c r="AZ25" s="2027"/>
      <c r="BA25" s="1923"/>
      <c r="BB25" s="1923"/>
      <c r="BC25" s="1923"/>
      <c r="BD25" s="1923"/>
      <c r="BE25" s="1923"/>
      <c r="BF25" s="1923"/>
      <c r="BG25" s="1923"/>
      <c r="BH25" s="1923"/>
      <c r="BI25" s="1923"/>
      <c r="BJ25" s="1923"/>
      <c r="BK25" s="1923"/>
      <c r="BL25" s="1923"/>
      <c r="BM25" s="1923"/>
      <c r="BN25" s="1923"/>
      <c r="BO25" s="1923"/>
      <c r="BP25" s="1923"/>
      <c r="BQ25" s="899"/>
      <c r="BR25" s="899"/>
      <c r="BS25" s="899"/>
      <c r="BT25" s="899"/>
      <c r="BU25" s="899"/>
      <c r="BV25" s="899"/>
      <c r="BW25" s="899"/>
      <c r="BX25" s="899"/>
      <c r="BY25" s="899"/>
      <c r="BZ25" s="899"/>
      <c r="CA25" s="899"/>
      <c r="CB25" s="899"/>
      <c r="CC25" s="899"/>
      <c r="CD25" s="899"/>
      <c r="CE25" s="899"/>
      <c r="CF25" s="899"/>
      <c r="CG25" s="899"/>
      <c r="CH25" s="899"/>
      <c r="CI25" s="899"/>
      <c r="CJ25" s="899"/>
      <c r="CK25" s="899"/>
      <c r="CL25" s="899"/>
      <c r="CM25" s="899"/>
      <c r="CN25" s="899"/>
      <c r="CO25" s="899"/>
      <c r="CP25" s="899"/>
      <c r="CQ25" s="899"/>
      <c r="CR25" s="899"/>
      <c r="CS25" s="899"/>
      <c r="CT25" s="899"/>
      <c r="CU25" s="899"/>
      <c r="CV25" s="899"/>
      <c r="CW25" s="899"/>
      <c r="CX25" s="899"/>
      <c r="CY25" s="899"/>
      <c r="CZ25" s="899"/>
      <c r="DA25" s="899"/>
      <c r="DB25" s="899"/>
      <c r="DC25" s="899"/>
      <c r="DD25" s="899"/>
      <c r="DE25" s="899"/>
      <c r="DF25" s="899"/>
      <c r="DG25" s="899"/>
      <c r="DH25" s="899"/>
      <c r="DI25" s="899"/>
      <c r="DJ25" s="899"/>
      <c r="DK25" s="899"/>
      <c r="DL25" s="899"/>
      <c r="DM25" s="899"/>
      <c r="DN25" s="899"/>
      <c r="DO25" s="899"/>
      <c r="DP25" s="899"/>
      <c r="DQ25" s="899"/>
      <c r="DR25" s="899"/>
      <c r="DS25" s="899"/>
      <c r="DT25" s="899"/>
      <c r="DU25" s="899"/>
      <c r="DV25" s="899"/>
      <c r="DW25" s="899"/>
    </row>
    <row r="26" spans="1:127" s="2022" customFormat="1" ht="21" customHeight="1">
      <c r="A26" s="1923"/>
      <c r="B26" s="1029">
        <v>9</v>
      </c>
      <c r="C26" s="1609" t="s">
        <v>2405</v>
      </c>
      <c r="D26" s="1610"/>
      <c r="E26" s="1610"/>
      <c r="F26" s="1610"/>
      <c r="G26" s="1610"/>
      <c r="H26" s="1610"/>
      <c r="I26" s="1610"/>
      <c r="J26" s="1611"/>
      <c r="K26" s="1030">
        <v>0</v>
      </c>
      <c r="L26" s="1030">
        <v>1</v>
      </c>
      <c r="M26" s="1030"/>
      <c r="N26" s="1096"/>
      <c r="O26" s="1031"/>
      <c r="P26" s="2009"/>
      <c r="Q26" s="1029">
        <v>38</v>
      </c>
      <c r="R26" s="1606" t="s">
        <v>2406</v>
      </c>
      <c r="S26" s="1607"/>
      <c r="T26" s="1607"/>
      <c r="U26" s="1607"/>
      <c r="V26" s="1607"/>
      <c r="W26" s="1607"/>
      <c r="X26" s="1607"/>
      <c r="Y26" s="1608"/>
      <c r="Z26" s="1030">
        <v>0</v>
      </c>
      <c r="AA26" s="1030">
        <v>1</v>
      </c>
      <c r="AB26" s="1030"/>
      <c r="AC26" s="1096"/>
      <c r="AD26" s="1031">
        <v>0</v>
      </c>
      <c r="AE26" s="1923"/>
      <c r="AF26" s="2016">
        <f t="shared" si="0"/>
        <v>0.89</v>
      </c>
      <c r="AG26" s="2016">
        <f t="shared" si="1"/>
        <v>0.89</v>
      </c>
      <c r="AH26" s="1923"/>
      <c r="AI26" s="1923"/>
      <c r="AJ26" s="1923"/>
      <c r="AK26" s="1923"/>
      <c r="AL26" s="1923"/>
      <c r="AM26" s="2027"/>
      <c r="AN26" s="2027"/>
      <c r="AO26" s="2027"/>
      <c r="AP26" s="2027"/>
      <c r="AQ26" s="2027"/>
      <c r="AR26" s="2027"/>
      <c r="AS26" s="2027"/>
      <c r="AT26" s="2027"/>
      <c r="AU26" s="2027"/>
      <c r="AX26" s="2027"/>
      <c r="AY26" s="2027"/>
      <c r="AZ26" s="2027"/>
      <c r="BA26" s="1923"/>
      <c r="BB26" s="1923"/>
      <c r="BC26" s="1923"/>
      <c r="BD26" s="1923"/>
      <c r="BE26" s="1923"/>
      <c r="BF26" s="1923"/>
      <c r="BG26" s="1923"/>
      <c r="BH26" s="1923"/>
      <c r="BI26" s="1923"/>
      <c r="BJ26" s="1923"/>
      <c r="BK26" s="1923"/>
      <c r="BL26" s="1923"/>
      <c r="BM26" s="1923"/>
      <c r="BN26" s="1923"/>
      <c r="BO26" s="1923"/>
      <c r="BP26" s="1923"/>
      <c r="BQ26" s="899"/>
      <c r="BR26" s="899"/>
      <c r="BS26" s="899"/>
      <c r="BT26" s="899"/>
      <c r="BU26" s="899"/>
      <c r="BV26" s="899"/>
      <c r="BW26" s="899"/>
      <c r="BX26" s="899"/>
      <c r="BY26" s="899"/>
      <c r="BZ26" s="899"/>
      <c r="CA26" s="899"/>
      <c r="CB26" s="899"/>
      <c r="CC26" s="899"/>
      <c r="CD26" s="899"/>
      <c r="CE26" s="899"/>
      <c r="CF26" s="899"/>
      <c r="CG26" s="899"/>
      <c r="CH26" s="899"/>
      <c r="CI26" s="899"/>
      <c r="CJ26" s="899"/>
      <c r="CK26" s="899"/>
      <c r="CL26" s="899"/>
      <c r="CM26" s="899"/>
      <c r="CN26" s="899"/>
      <c r="CO26" s="899"/>
      <c r="CP26" s="899"/>
      <c r="CQ26" s="899"/>
      <c r="CR26" s="899"/>
      <c r="CS26" s="899"/>
      <c r="CT26" s="899"/>
      <c r="CU26" s="899"/>
      <c r="CV26" s="899"/>
      <c r="CW26" s="899"/>
      <c r="CX26" s="899"/>
      <c r="CY26" s="899"/>
      <c r="CZ26" s="899"/>
      <c r="DA26" s="899"/>
      <c r="DB26" s="899"/>
      <c r="DC26" s="899"/>
      <c r="DD26" s="899"/>
      <c r="DE26" s="899"/>
      <c r="DF26" s="899"/>
      <c r="DG26" s="899"/>
      <c r="DH26" s="899"/>
      <c r="DI26" s="899"/>
      <c r="DJ26" s="899"/>
      <c r="DK26" s="899"/>
      <c r="DL26" s="899"/>
      <c r="DM26" s="899"/>
      <c r="DN26" s="899"/>
      <c r="DO26" s="899"/>
      <c r="DP26" s="899"/>
      <c r="DQ26" s="899"/>
      <c r="DR26" s="899"/>
      <c r="DS26" s="899"/>
      <c r="DT26" s="899"/>
      <c r="DU26" s="899"/>
      <c r="DV26" s="899"/>
      <c r="DW26" s="899"/>
    </row>
    <row r="27" spans="1:127" s="2022" customFormat="1" ht="21" customHeight="1">
      <c r="A27" s="1923"/>
      <c r="B27" s="1029">
        <v>10</v>
      </c>
      <c r="C27" s="1609" t="s">
        <v>2407</v>
      </c>
      <c r="D27" s="1610"/>
      <c r="E27" s="1610"/>
      <c r="F27" s="1610"/>
      <c r="G27" s="1610"/>
      <c r="H27" s="1610"/>
      <c r="I27" s="1610"/>
      <c r="J27" s="1611"/>
      <c r="K27" s="1030">
        <v>0</v>
      </c>
      <c r="L27" s="1030">
        <v>1</v>
      </c>
      <c r="M27" s="1030"/>
      <c r="N27" s="1096"/>
      <c r="O27" s="1031"/>
      <c r="P27" s="2009"/>
      <c r="Q27" s="1029">
        <v>39</v>
      </c>
      <c r="R27" s="1606" t="s">
        <v>2408</v>
      </c>
      <c r="S27" s="1607"/>
      <c r="T27" s="1607"/>
      <c r="U27" s="1607"/>
      <c r="V27" s="1607"/>
      <c r="W27" s="1607"/>
      <c r="X27" s="1607"/>
      <c r="Y27" s="1608"/>
      <c r="Z27" s="1030">
        <v>0</v>
      </c>
      <c r="AA27" s="1030"/>
      <c r="AB27" s="1030"/>
      <c r="AC27" s="1096"/>
      <c r="AD27" s="1031">
        <v>1</v>
      </c>
      <c r="AE27" s="1923"/>
      <c r="AF27" s="2016">
        <f t="shared" si="0"/>
        <v>0.89</v>
      </c>
      <c r="AG27" s="2016">
        <f t="shared" si="1"/>
        <v>1</v>
      </c>
      <c r="AH27" s="1923"/>
      <c r="AI27" s="1923"/>
      <c r="AJ27" s="1923"/>
      <c r="AK27" s="1923"/>
      <c r="AL27" s="1923"/>
      <c r="AM27" s="2027"/>
      <c r="AN27" s="2027"/>
      <c r="AO27" s="2027"/>
      <c r="AP27" s="2027"/>
      <c r="AQ27" s="2027"/>
      <c r="AR27" s="2027"/>
      <c r="AS27" s="2027"/>
      <c r="AT27" s="2027"/>
      <c r="AU27" s="2027"/>
      <c r="AV27" s="2035" t="s">
        <v>2409</v>
      </c>
      <c r="AW27" s="2023">
        <f>SUM(AV20:AV23)*AQ20</f>
        <v>156</v>
      </c>
      <c r="AX27" s="2027" t="s">
        <v>2410</v>
      </c>
      <c r="AY27" s="2027"/>
      <c r="AZ27" s="2027"/>
      <c r="BA27" s="1923"/>
      <c r="BB27" s="1923"/>
      <c r="BC27" s="1923"/>
      <c r="BD27" s="1923"/>
      <c r="BE27" s="1923"/>
      <c r="BF27" s="1923"/>
      <c r="BG27" s="1923"/>
      <c r="BH27" s="1923"/>
      <c r="BI27" s="1923"/>
      <c r="BJ27" s="1923"/>
      <c r="BK27" s="1923"/>
      <c r="BL27" s="1923"/>
      <c r="BM27" s="1923"/>
      <c r="BN27" s="1923"/>
      <c r="BO27" s="1923"/>
      <c r="BP27" s="1923"/>
      <c r="BQ27" s="899"/>
      <c r="BR27" s="899"/>
      <c r="BS27" s="899"/>
      <c r="BT27" s="899"/>
      <c r="BU27" s="899"/>
      <c r="BV27" s="899"/>
      <c r="BW27" s="899"/>
      <c r="BX27" s="899"/>
      <c r="BY27" s="899"/>
      <c r="BZ27" s="899"/>
      <c r="CA27" s="899"/>
      <c r="CB27" s="899"/>
      <c r="CC27" s="899"/>
      <c r="CD27" s="899"/>
      <c r="CE27" s="899"/>
      <c r="CF27" s="899"/>
      <c r="CG27" s="899"/>
      <c r="CH27" s="899"/>
      <c r="CI27" s="899"/>
      <c r="CJ27" s="899"/>
      <c r="CK27" s="899"/>
      <c r="CL27" s="899"/>
      <c r="CM27" s="899"/>
      <c r="CN27" s="899"/>
      <c r="CO27" s="899"/>
      <c r="CP27" s="899"/>
      <c r="CQ27" s="899"/>
      <c r="CR27" s="899"/>
      <c r="CS27" s="899"/>
      <c r="CT27" s="899"/>
      <c r="CU27" s="899"/>
      <c r="CV27" s="899"/>
      <c r="CW27" s="899"/>
      <c r="CX27" s="899"/>
      <c r="CY27" s="899"/>
      <c r="CZ27" s="899"/>
      <c r="DA27" s="899"/>
      <c r="DB27" s="899"/>
      <c r="DC27" s="899"/>
      <c r="DD27" s="899"/>
      <c r="DE27" s="899"/>
      <c r="DF27" s="899"/>
      <c r="DG27" s="899"/>
      <c r="DH27" s="899"/>
      <c r="DI27" s="899"/>
      <c r="DJ27" s="899"/>
      <c r="DK27" s="899"/>
      <c r="DL27" s="899"/>
      <c r="DM27" s="899"/>
      <c r="DN27" s="899"/>
      <c r="DO27" s="899"/>
      <c r="DP27" s="899"/>
      <c r="DQ27" s="899"/>
      <c r="DR27" s="899"/>
      <c r="DS27" s="899"/>
      <c r="DT27" s="899"/>
      <c r="DU27" s="899"/>
      <c r="DV27" s="899"/>
      <c r="DW27" s="899"/>
    </row>
    <row r="28" spans="1:127" s="2022" customFormat="1" ht="21" customHeight="1">
      <c r="A28" s="1923"/>
      <c r="B28" s="1029">
        <v>11</v>
      </c>
      <c r="C28" s="1606" t="s">
        <v>2411</v>
      </c>
      <c r="D28" s="1607"/>
      <c r="E28" s="1607"/>
      <c r="F28" s="1607"/>
      <c r="G28" s="1607"/>
      <c r="H28" s="1607"/>
      <c r="I28" s="1607"/>
      <c r="J28" s="1608"/>
      <c r="K28" s="1030">
        <v>1</v>
      </c>
      <c r="L28" s="1030"/>
      <c r="M28" s="1030"/>
      <c r="N28" s="1096"/>
      <c r="O28" s="1031"/>
      <c r="P28" s="2009"/>
      <c r="Q28" s="1029">
        <v>40</v>
      </c>
      <c r="R28" s="1606" t="s">
        <v>2412</v>
      </c>
      <c r="S28" s="1607"/>
      <c r="T28" s="1607"/>
      <c r="U28" s="1607"/>
      <c r="V28" s="1607"/>
      <c r="W28" s="1607"/>
      <c r="X28" s="1607"/>
      <c r="Y28" s="1608"/>
      <c r="Z28" s="1030"/>
      <c r="AA28" s="1030"/>
      <c r="AB28" s="1030">
        <v>0</v>
      </c>
      <c r="AC28" s="1096"/>
      <c r="AD28" s="1031">
        <v>1</v>
      </c>
      <c r="AE28" s="1923"/>
      <c r="AF28" s="2016">
        <f t="shared" si="0"/>
        <v>1</v>
      </c>
      <c r="AG28" s="2016">
        <f t="shared" si="1"/>
        <v>1</v>
      </c>
      <c r="AH28" s="1923"/>
      <c r="AI28" s="1923"/>
      <c r="AJ28" s="1923"/>
      <c r="AK28" s="1923"/>
      <c r="AL28" s="1923"/>
      <c r="AM28" s="2027"/>
      <c r="AN28" s="2027"/>
      <c r="AO28" s="2027"/>
      <c r="AP28" s="2027"/>
      <c r="AQ28" s="2027"/>
      <c r="AR28" s="2027"/>
      <c r="AS28" s="2027"/>
      <c r="AT28" s="2027"/>
      <c r="AU28" s="2035"/>
      <c r="AV28" s="2027"/>
      <c r="AW28" s="2027"/>
      <c r="AX28" s="2027"/>
      <c r="AY28" s="2027"/>
      <c r="AZ28" s="2027"/>
      <c r="BA28" s="1923"/>
      <c r="BB28" s="1923"/>
      <c r="BC28" s="1923"/>
      <c r="BD28" s="1923"/>
      <c r="BE28" s="1923"/>
      <c r="BF28" s="1923"/>
      <c r="BG28" s="1923"/>
      <c r="BH28" s="1923"/>
      <c r="BI28" s="1923"/>
      <c r="BJ28" s="1923"/>
      <c r="BK28" s="1923"/>
      <c r="BL28" s="1923"/>
      <c r="BM28" s="1923"/>
      <c r="BN28" s="1923"/>
      <c r="BO28" s="1923"/>
      <c r="BP28" s="1923"/>
      <c r="BQ28" s="899"/>
      <c r="BR28" s="899"/>
      <c r="BS28" s="899"/>
      <c r="BT28" s="899"/>
      <c r="BU28" s="899"/>
      <c r="BV28" s="899"/>
      <c r="BW28" s="899"/>
      <c r="BX28" s="899"/>
      <c r="BY28" s="899"/>
      <c r="BZ28" s="899"/>
      <c r="CA28" s="899"/>
      <c r="CB28" s="899"/>
      <c r="CC28" s="899"/>
      <c r="CD28" s="899"/>
      <c r="CE28" s="899"/>
      <c r="CF28" s="899"/>
      <c r="CG28" s="899"/>
      <c r="CH28" s="899"/>
      <c r="CI28" s="899"/>
      <c r="CJ28" s="899"/>
      <c r="CK28" s="899"/>
      <c r="CL28" s="899"/>
      <c r="CM28" s="899"/>
      <c r="CN28" s="899"/>
      <c r="CO28" s="899"/>
      <c r="CP28" s="899"/>
      <c r="CQ28" s="899"/>
      <c r="CR28" s="899"/>
      <c r="CS28" s="899"/>
      <c r="CT28" s="899"/>
      <c r="CU28" s="899"/>
      <c r="CV28" s="899"/>
      <c r="CW28" s="899"/>
      <c r="CX28" s="899"/>
      <c r="CY28" s="899"/>
      <c r="CZ28" s="899"/>
      <c r="DA28" s="899"/>
      <c r="DB28" s="899"/>
      <c r="DC28" s="899"/>
      <c r="DD28" s="899"/>
      <c r="DE28" s="899"/>
      <c r="DF28" s="899"/>
      <c r="DG28" s="899"/>
      <c r="DH28" s="899"/>
      <c r="DI28" s="899"/>
      <c r="DJ28" s="899"/>
      <c r="DK28" s="899"/>
      <c r="DL28" s="899"/>
      <c r="DM28" s="899"/>
      <c r="DN28" s="899"/>
      <c r="DO28" s="899"/>
      <c r="DP28" s="899"/>
      <c r="DQ28" s="899"/>
      <c r="DR28" s="899"/>
      <c r="DS28" s="899"/>
      <c r="DT28" s="899"/>
      <c r="DU28" s="899"/>
      <c r="DV28" s="899"/>
      <c r="DW28" s="899"/>
    </row>
    <row r="29" spans="1:127" s="2022" customFormat="1" ht="21" customHeight="1" thickBot="1">
      <c r="A29" s="1923"/>
      <c r="B29" s="1029">
        <v>12</v>
      </c>
      <c r="C29" s="1606" t="s">
        <v>2413</v>
      </c>
      <c r="D29" s="1607"/>
      <c r="E29" s="1607"/>
      <c r="F29" s="1607"/>
      <c r="G29" s="1607"/>
      <c r="H29" s="1607"/>
      <c r="I29" s="1607"/>
      <c r="J29" s="1608"/>
      <c r="K29" s="1030">
        <v>0</v>
      </c>
      <c r="L29" s="1030">
        <v>1</v>
      </c>
      <c r="M29" s="1030">
        <v>0</v>
      </c>
      <c r="N29" s="1096"/>
      <c r="O29" s="1031"/>
      <c r="P29" s="2009"/>
      <c r="Q29" s="1029">
        <v>41</v>
      </c>
      <c r="R29" s="1606" t="s">
        <v>2414</v>
      </c>
      <c r="S29" s="1607"/>
      <c r="T29" s="1607"/>
      <c r="U29" s="1607"/>
      <c r="V29" s="1607"/>
      <c r="W29" s="1607"/>
      <c r="X29" s="1607"/>
      <c r="Y29" s="1608"/>
      <c r="Z29" s="1030"/>
      <c r="AA29" s="1030"/>
      <c r="AB29" s="1030">
        <v>0</v>
      </c>
      <c r="AC29" s="1096"/>
      <c r="AD29" s="1031">
        <v>1</v>
      </c>
      <c r="AE29" s="1923"/>
      <c r="AF29" s="2016">
        <f t="shared" si="0"/>
        <v>0.89</v>
      </c>
      <c r="AG29" s="2016">
        <f t="shared" si="1"/>
        <v>1</v>
      </c>
      <c r="AH29" s="1923"/>
      <c r="AI29" s="1923"/>
      <c r="AJ29" s="1923"/>
      <c r="AK29" s="1923"/>
      <c r="AL29" s="1923"/>
      <c r="AM29" s="2027"/>
      <c r="AN29" s="2027"/>
      <c r="AO29" s="2023"/>
      <c r="AP29" s="900"/>
      <c r="AQ29" s="899"/>
      <c r="AR29" s="899"/>
      <c r="AS29" s="899"/>
      <c r="AT29" s="899"/>
      <c r="AU29" s="899"/>
      <c r="AV29" s="899"/>
      <c r="AW29" s="899"/>
      <c r="AX29" s="2027"/>
      <c r="AY29" s="2027"/>
      <c r="AZ29" s="2027"/>
      <c r="BA29" s="1923"/>
      <c r="BB29" s="1923"/>
      <c r="BC29" s="1923"/>
      <c r="BD29" s="1923"/>
      <c r="BE29" s="1923"/>
      <c r="BF29" s="1923"/>
      <c r="BG29" s="1923"/>
      <c r="BH29" s="1923"/>
      <c r="BI29" s="1923"/>
      <c r="BJ29" s="1923"/>
      <c r="BK29" s="1923"/>
      <c r="BL29" s="1923"/>
      <c r="BM29" s="1923"/>
      <c r="BN29" s="1923"/>
      <c r="BO29" s="1923"/>
      <c r="BP29" s="1923"/>
      <c r="BQ29" s="899"/>
      <c r="BR29" s="899"/>
      <c r="BS29" s="899"/>
      <c r="BT29" s="899"/>
      <c r="BU29" s="899"/>
      <c r="BV29" s="899"/>
      <c r="BW29" s="899"/>
      <c r="BX29" s="899"/>
      <c r="BY29" s="899"/>
      <c r="BZ29" s="899"/>
      <c r="CA29" s="899"/>
      <c r="CB29" s="899"/>
      <c r="CC29" s="899"/>
      <c r="CD29" s="899"/>
      <c r="CE29" s="899"/>
      <c r="CF29" s="899"/>
      <c r="CG29" s="899"/>
      <c r="CH29" s="899"/>
      <c r="CI29" s="899"/>
      <c r="CJ29" s="899"/>
      <c r="CK29" s="899"/>
      <c r="CL29" s="899"/>
      <c r="CM29" s="899"/>
      <c r="CN29" s="899"/>
      <c r="CO29" s="899"/>
      <c r="CP29" s="899"/>
      <c r="CQ29" s="899"/>
      <c r="CR29" s="899"/>
      <c r="CS29" s="899"/>
      <c r="CT29" s="899"/>
      <c r="CU29" s="899"/>
      <c r="CV29" s="899"/>
      <c r="CW29" s="899"/>
      <c r="CX29" s="899"/>
      <c r="CY29" s="899"/>
      <c r="CZ29" s="899"/>
      <c r="DA29" s="899"/>
      <c r="DB29" s="899"/>
      <c r="DC29" s="899"/>
      <c r="DD29" s="899"/>
      <c r="DE29" s="899"/>
      <c r="DF29" s="899"/>
      <c r="DG29" s="899"/>
      <c r="DH29" s="899"/>
      <c r="DI29" s="899"/>
      <c r="DJ29" s="899"/>
      <c r="DK29" s="899"/>
      <c r="DL29" s="899"/>
      <c r="DM29" s="899"/>
      <c r="DN29" s="899"/>
      <c r="DO29" s="899"/>
      <c r="DP29" s="899"/>
      <c r="DQ29" s="899"/>
      <c r="DR29" s="899"/>
      <c r="DS29" s="899"/>
      <c r="DT29" s="899"/>
      <c r="DU29" s="899"/>
      <c r="DV29" s="899"/>
      <c r="DW29" s="899"/>
    </row>
    <row r="30" spans="1:127" s="2022" customFormat="1" ht="21" customHeight="1" thickBot="1">
      <c r="A30" s="1923"/>
      <c r="B30" s="1029">
        <v>13</v>
      </c>
      <c r="C30" s="1609" t="s">
        <v>2415</v>
      </c>
      <c r="D30" s="1610"/>
      <c r="E30" s="1610"/>
      <c r="F30" s="1610"/>
      <c r="G30" s="1610"/>
      <c r="H30" s="1610"/>
      <c r="I30" s="1610"/>
      <c r="J30" s="1611"/>
      <c r="K30" s="1030">
        <v>0</v>
      </c>
      <c r="L30" s="1030">
        <v>1</v>
      </c>
      <c r="M30" s="1030">
        <v>0</v>
      </c>
      <c r="N30" s="1096"/>
      <c r="O30" s="1031"/>
      <c r="P30" s="2009"/>
      <c r="Q30" s="1029">
        <v>42</v>
      </c>
      <c r="R30" s="1606" t="s">
        <v>2416</v>
      </c>
      <c r="S30" s="1607"/>
      <c r="T30" s="1607"/>
      <c r="U30" s="1607"/>
      <c r="V30" s="1607"/>
      <c r="W30" s="1607"/>
      <c r="X30" s="1607"/>
      <c r="Y30" s="1608"/>
      <c r="Z30" s="1030">
        <v>0</v>
      </c>
      <c r="AA30" s="1030"/>
      <c r="AB30" s="1030"/>
      <c r="AC30" s="1096"/>
      <c r="AD30" s="1031">
        <v>1</v>
      </c>
      <c r="AE30" s="1923"/>
      <c r="AF30" s="2016">
        <f t="shared" si="0"/>
        <v>0.89</v>
      </c>
      <c r="AG30" s="2016">
        <f t="shared" si="1"/>
        <v>1</v>
      </c>
      <c r="AH30" s="1923"/>
      <c r="AI30" s="1923"/>
      <c r="AJ30" s="1923"/>
      <c r="AK30" s="1923"/>
      <c r="AL30" s="1923"/>
      <c r="AM30" s="2027"/>
      <c r="AN30" s="2027"/>
      <c r="AO30" s="2023"/>
      <c r="AP30" s="899"/>
      <c r="AQ30" s="899"/>
      <c r="AR30" s="2036" t="s">
        <v>2417</v>
      </c>
      <c r="AS30" s="2037"/>
      <c r="AT30" s="2037"/>
      <c r="AU30" s="2037"/>
      <c r="AV30" s="2038"/>
      <c r="AW30" s="2039" t="s">
        <v>2418</v>
      </c>
      <c r="AX30" s="2040"/>
      <c r="AY30" s="2041"/>
      <c r="AZ30" s="2013"/>
      <c r="BA30" s="1923"/>
      <c r="BB30" s="1923"/>
      <c r="BC30" s="1923"/>
      <c r="BD30" s="1923"/>
      <c r="BE30" s="1923"/>
      <c r="BF30" s="1923"/>
      <c r="BG30" s="1923"/>
      <c r="BH30" s="1923"/>
      <c r="BI30" s="1923"/>
      <c r="BJ30" s="1923"/>
      <c r="BK30" s="1923"/>
      <c r="BL30" s="1923"/>
      <c r="BM30" s="1923"/>
      <c r="BN30" s="1923"/>
      <c r="BO30" s="1923"/>
      <c r="BP30" s="1923"/>
      <c r="BQ30" s="899"/>
      <c r="BR30" s="899"/>
      <c r="BS30" s="899"/>
      <c r="BT30" s="899"/>
      <c r="BU30" s="899"/>
      <c r="BV30" s="899"/>
      <c r="BW30" s="899"/>
      <c r="BX30" s="899"/>
      <c r="BY30" s="899"/>
      <c r="BZ30" s="899"/>
      <c r="CA30" s="899"/>
      <c r="CB30" s="899"/>
      <c r="CC30" s="899"/>
      <c r="CD30" s="899"/>
      <c r="CE30" s="899"/>
      <c r="CF30" s="899"/>
      <c r="CG30" s="899"/>
      <c r="CH30" s="899"/>
      <c r="CI30" s="899"/>
      <c r="CJ30" s="899"/>
      <c r="CK30" s="899"/>
      <c r="CL30" s="899"/>
      <c r="CM30" s="899"/>
      <c r="CN30" s="899"/>
      <c r="CO30" s="899"/>
      <c r="CP30" s="899"/>
      <c r="CQ30" s="899"/>
      <c r="CR30" s="899"/>
      <c r="CS30" s="899"/>
      <c r="CT30" s="899"/>
      <c r="CU30" s="899"/>
      <c r="CV30" s="899"/>
      <c r="CW30" s="899"/>
      <c r="CX30" s="899"/>
      <c r="CY30" s="899"/>
      <c r="CZ30" s="899"/>
      <c r="DA30" s="899"/>
      <c r="DB30" s="899"/>
      <c r="DC30" s="899"/>
      <c r="DD30" s="899"/>
      <c r="DE30" s="899"/>
      <c r="DF30" s="899"/>
      <c r="DG30" s="899"/>
      <c r="DH30" s="899"/>
      <c r="DI30" s="899"/>
      <c r="DJ30" s="899"/>
      <c r="DK30" s="899"/>
      <c r="DL30" s="899"/>
      <c r="DM30" s="899"/>
      <c r="DN30" s="899"/>
      <c r="DO30" s="899"/>
      <c r="DP30" s="899"/>
      <c r="DQ30" s="899"/>
      <c r="DR30" s="899"/>
      <c r="DS30" s="899"/>
      <c r="DT30" s="899"/>
      <c r="DU30" s="899"/>
      <c r="DV30" s="899"/>
      <c r="DW30" s="899"/>
    </row>
    <row r="31" spans="1:127" s="2022" customFormat="1" ht="21" customHeight="1" thickBot="1">
      <c r="A31" s="1923"/>
      <c r="B31" s="1029">
        <v>14</v>
      </c>
      <c r="C31" s="1609" t="s">
        <v>2419</v>
      </c>
      <c r="D31" s="1610"/>
      <c r="E31" s="1610"/>
      <c r="F31" s="1610"/>
      <c r="G31" s="1610"/>
      <c r="H31" s="1610"/>
      <c r="I31" s="1610"/>
      <c r="J31" s="1611"/>
      <c r="K31" s="1030">
        <v>0</v>
      </c>
      <c r="L31" s="1030">
        <v>1</v>
      </c>
      <c r="M31" s="1030">
        <v>0</v>
      </c>
      <c r="N31" s="1096"/>
      <c r="O31" s="1031"/>
      <c r="P31" s="2009"/>
      <c r="Q31" s="1029">
        <v>43</v>
      </c>
      <c r="R31" s="1606" t="s">
        <v>2420</v>
      </c>
      <c r="S31" s="1607"/>
      <c r="T31" s="1607"/>
      <c r="U31" s="1607"/>
      <c r="V31" s="1607"/>
      <c r="W31" s="1607"/>
      <c r="X31" s="1607"/>
      <c r="Y31" s="1608"/>
      <c r="Z31" s="1030">
        <v>0</v>
      </c>
      <c r="AA31" s="1030">
        <v>0</v>
      </c>
      <c r="AB31" s="1030"/>
      <c r="AC31" s="1096"/>
      <c r="AD31" s="1031">
        <v>1</v>
      </c>
      <c r="AE31" s="1923"/>
      <c r="AF31" s="2016">
        <f t="shared" si="0"/>
        <v>0.89</v>
      </c>
      <c r="AG31" s="2016">
        <f t="shared" si="1"/>
        <v>1</v>
      </c>
      <c r="AH31" s="1923"/>
      <c r="AI31" s="1923"/>
      <c r="AJ31" s="1923"/>
      <c r="AK31" s="1923"/>
      <c r="AL31" s="1923"/>
      <c r="AM31" s="2027"/>
      <c r="AN31" s="2023">
        <f>MAX(AN20:AN24)</f>
        <v>58</v>
      </c>
      <c r="AO31" s="2027"/>
      <c r="AP31" s="899"/>
      <c r="AQ31" s="899"/>
      <c r="AR31" s="2042">
        <f>AW25</f>
        <v>109</v>
      </c>
      <c r="AS31" s="2043"/>
      <c r="AT31" s="2043"/>
      <c r="AU31" s="2043"/>
      <c r="AV31" s="2044"/>
      <c r="AW31" s="2045">
        <f>SUM(100/AR33*AR31)</f>
        <v>69.871794871794876</v>
      </c>
      <c r="AX31" s="2046"/>
      <c r="AY31" s="2047" t="s">
        <v>2421</v>
      </c>
      <c r="AZ31" s="2048"/>
      <c r="BA31" s="1923"/>
      <c r="BB31" s="1923"/>
      <c r="BC31" s="1923"/>
      <c r="BD31" s="1923"/>
      <c r="BE31" s="1923"/>
      <c r="BF31" s="1923"/>
      <c r="BG31" s="1923"/>
      <c r="BH31" s="1923"/>
      <c r="BI31" s="1923"/>
      <c r="BJ31" s="1923"/>
      <c r="BK31" s="1923"/>
      <c r="BL31" s="1923"/>
      <c r="BM31" s="1923"/>
      <c r="BN31" s="1923"/>
      <c r="BO31" s="1923"/>
      <c r="BP31" s="1923"/>
      <c r="BQ31" s="899"/>
      <c r="BR31" s="899"/>
      <c r="BS31" s="899"/>
      <c r="BT31" s="899"/>
      <c r="BU31" s="899"/>
      <c r="BV31" s="899"/>
      <c r="BW31" s="899"/>
      <c r="BX31" s="899"/>
      <c r="BY31" s="899"/>
      <c r="BZ31" s="899"/>
      <c r="CA31" s="899"/>
      <c r="CB31" s="899"/>
      <c r="CC31" s="899"/>
      <c r="CD31" s="899"/>
      <c r="CE31" s="899"/>
      <c r="CF31" s="899"/>
      <c r="CG31" s="899"/>
      <c r="CH31" s="899"/>
      <c r="CI31" s="899"/>
      <c r="CJ31" s="899"/>
      <c r="CK31" s="899"/>
      <c r="CL31" s="899"/>
      <c r="CM31" s="899"/>
      <c r="CN31" s="899"/>
      <c r="CO31" s="899"/>
      <c r="CP31" s="899"/>
      <c r="CQ31" s="899"/>
      <c r="CR31" s="899"/>
      <c r="CS31" s="899"/>
      <c r="CT31" s="899"/>
      <c r="CU31" s="899"/>
      <c r="CV31" s="899"/>
      <c r="CW31" s="899"/>
      <c r="CX31" s="899"/>
      <c r="CY31" s="899"/>
      <c r="CZ31" s="899"/>
      <c r="DA31" s="899"/>
      <c r="DB31" s="899"/>
      <c r="DC31" s="899"/>
      <c r="DD31" s="899"/>
      <c r="DE31" s="899"/>
      <c r="DF31" s="899"/>
      <c r="DG31" s="899"/>
      <c r="DH31" s="899"/>
      <c r="DI31" s="899"/>
      <c r="DJ31" s="899"/>
      <c r="DK31" s="899"/>
      <c r="DL31" s="899"/>
      <c r="DM31" s="899"/>
      <c r="DN31" s="899"/>
      <c r="DO31" s="899"/>
      <c r="DP31" s="899"/>
      <c r="DQ31" s="899"/>
      <c r="DR31" s="899"/>
      <c r="DS31" s="899"/>
      <c r="DT31" s="899"/>
      <c r="DU31" s="899"/>
      <c r="DV31" s="899"/>
      <c r="DW31" s="899"/>
    </row>
    <row r="32" spans="1:127" s="2022" customFormat="1" ht="21" customHeight="1">
      <c r="A32" s="1923"/>
      <c r="B32" s="1029">
        <v>15</v>
      </c>
      <c r="C32" s="1618" t="s">
        <v>2422</v>
      </c>
      <c r="D32" s="2049"/>
      <c r="E32" s="2049"/>
      <c r="F32" s="2049"/>
      <c r="G32" s="2049"/>
      <c r="H32" s="2049"/>
      <c r="I32" s="2049"/>
      <c r="J32" s="2049"/>
      <c r="K32" s="1030">
        <v>0</v>
      </c>
      <c r="L32" s="1030"/>
      <c r="M32" s="1030">
        <v>1</v>
      </c>
      <c r="N32" s="1096"/>
      <c r="O32" s="1031">
        <v>0</v>
      </c>
      <c r="P32" s="2009"/>
      <c r="Q32" s="1029">
        <v>44</v>
      </c>
      <c r="R32" s="1612" t="s">
        <v>2423</v>
      </c>
      <c r="S32" s="1613"/>
      <c r="T32" s="1613"/>
      <c r="U32" s="1613"/>
      <c r="V32" s="1613"/>
      <c r="W32" s="1613"/>
      <c r="X32" s="1613"/>
      <c r="Y32" s="1614"/>
      <c r="Z32" s="1030">
        <v>0</v>
      </c>
      <c r="AA32" s="1030">
        <v>0</v>
      </c>
      <c r="AB32" s="1030"/>
      <c r="AC32" s="1096"/>
      <c r="AD32" s="1031">
        <v>1</v>
      </c>
      <c r="AE32" s="1923"/>
      <c r="AF32" s="2016">
        <f t="shared" si="0"/>
        <v>0.79</v>
      </c>
      <c r="AG32" s="2016">
        <f t="shared" si="1"/>
        <v>1</v>
      </c>
      <c r="AH32" s="1923"/>
      <c r="AI32" s="1923"/>
      <c r="AJ32" s="1923"/>
      <c r="AK32" s="1923"/>
      <c r="AL32" s="1923"/>
      <c r="AM32" s="2027"/>
      <c r="AN32" s="2027"/>
      <c r="AO32" s="2027"/>
      <c r="AP32" s="899"/>
      <c r="AQ32" s="899"/>
      <c r="AR32" s="2036" t="s">
        <v>2424</v>
      </c>
      <c r="AS32" s="2037"/>
      <c r="AT32" s="2037"/>
      <c r="AU32" s="2037"/>
      <c r="AV32" s="2038"/>
      <c r="AW32" s="2045"/>
      <c r="AX32" s="2046"/>
      <c r="AY32" s="2050"/>
      <c r="AZ32" s="2048"/>
      <c r="BA32" s="1923"/>
      <c r="BB32" s="902"/>
      <c r="BC32" s="899"/>
      <c r="BD32" s="899"/>
      <c r="BE32" s="899"/>
      <c r="BF32" s="899"/>
      <c r="BG32" s="899"/>
      <c r="BH32" s="899"/>
      <c r="BI32" s="899"/>
      <c r="BJ32" s="899"/>
      <c r="BK32" s="899"/>
      <c r="BL32" s="899"/>
      <c r="BM32" s="899"/>
      <c r="BN32" s="899"/>
      <c r="BO32" s="2027"/>
      <c r="BP32" s="903">
        <v>31</v>
      </c>
      <c r="BQ32" s="899"/>
      <c r="BR32" s="899"/>
      <c r="BS32" s="899"/>
      <c r="BT32" s="899"/>
      <c r="BU32" s="899"/>
      <c r="BV32" s="899"/>
      <c r="BW32" s="899"/>
      <c r="BX32" s="899"/>
      <c r="BY32" s="901"/>
      <c r="BZ32" s="901"/>
      <c r="CA32" s="901"/>
      <c r="CB32" s="901"/>
      <c r="CC32" s="901"/>
      <c r="CD32" s="901"/>
      <c r="CE32" s="901"/>
      <c r="CF32" s="901"/>
      <c r="CG32" s="901"/>
      <c r="CH32" s="901"/>
      <c r="CI32" s="901"/>
      <c r="CJ32" s="901"/>
      <c r="CK32" s="901"/>
      <c r="CL32" s="901"/>
      <c r="CM32" s="901"/>
      <c r="CN32" s="901"/>
      <c r="CO32" s="901"/>
      <c r="CP32" s="901"/>
      <c r="CQ32" s="901"/>
      <c r="CR32" s="901"/>
      <c r="CS32" s="901"/>
      <c r="CT32" s="901"/>
      <c r="CU32" s="901"/>
      <c r="CV32" s="901"/>
      <c r="CW32" s="901"/>
      <c r="CX32" s="901"/>
      <c r="CY32" s="901"/>
      <c r="CZ32" s="901"/>
      <c r="DA32" s="901"/>
      <c r="DB32" s="901"/>
      <c r="DC32" s="901"/>
      <c r="DD32" s="901"/>
      <c r="DE32" s="901"/>
      <c r="DF32" s="901"/>
      <c r="DG32" s="901"/>
      <c r="DH32" s="901"/>
      <c r="DI32" s="901"/>
      <c r="DJ32" s="901"/>
      <c r="DK32" s="901"/>
      <c r="DL32" s="901"/>
      <c r="DM32" s="901"/>
      <c r="DN32" s="901"/>
      <c r="DO32" s="901"/>
      <c r="DP32" s="901"/>
      <c r="DQ32" s="901"/>
      <c r="DR32" s="901"/>
      <c r="DS32" s="901"/>
      <c r="DT32" s="901"/>
      <c r="DU32" s="901"/>
      <c r="DV32" s="901"/>
      <c r="DW32" s="901"/>
    </row>
    <row r="33" spans="1:127" s="2022" customFormat="1" ht="21" customHeight="1" thickBot="1">
      <c r="A33" s="1923"/>
      <c r="B33" s="1029">
        <v>16</v>
      </c>
      <c r="C33" s="1609" t="s">
        <v>2425</v>
      </c>
      <c r="D33" s="1610"/>
      <c r="E33" s="1610"/>
      <c r="F33" s="1610"/>
      <c r="G33" s="1610"/>
      <c r="H33" s="1610"/>
      <c r="I33" s="1610"/>
      <c r="J33" s="1611"/>
      <c r="K33" s="1030">
        <v>0</v>
      </c>
      <c r="L33" s="1030"/>
      <c r="M33" s="1030">
        <v>1</v>
      </c>
      <c r="N33" s="1096"/>
      <c r="O33" s="1031">
        <v>0</v>
      </c>
      <c r="P33" s="2009"/>
      <c r="Q33" s="1029">
        <v>45</v>
      </c>
      <c r="R33" s="1609" t="s">
        <v>2426</v>
      </c>
      <c r="S33" s="1610"/>
      <c r="T33" s="1610"/>
      <c r="U33" s="1610"/>
      <c r="V33" s="1610"/>
      <c r="W33" s="1610"/>
      <c r="X33" s="1610"/>
      <c r="Y33" s="1611"/>
      <c r="Z33" s="1030">
        <v>0</v>
      </c>
      <c r="AA33" s="1030"/>
      <c r="AB33" s="1030"/>
      <c r="AC33" s="1096"/>
      <c r="AD33" s="1031">
        <v>1</v>
      </c>
      <c r="AE33" s="1923"/>
      <c r="AF33" s="2016">
        <f t="shared" si="0"/>
        <v>0.79</v>
      </c>
      <c r="AG33" s="2016">
        <f t="shared" si="1"/>
        <v>1</v>
      </c>
      <c r="AH33" s="1923"/>
      <c r="AI33" s="1923"/>
      <c r="AJ33" s="1923"/>
      <c r="AK33" s="1923"/>
      <c r="AL33" s="1923"/>
      <c r="AM33" s="2027"/>
      <c r="AN33" s="2027"/>
      <c r="AO33" s="2027"/>
      <c r="AP33" s="899"/>
      <c r="AQ33" s="899"/>
      <c r="AR33" s="2042">
        <f>AW27</f>
        <v>156</v>
      </c>
      <c r="AS33" s="2043"/>
      <c r="AT33" s="2043"/>
      <c r="AU33" s="2043"/>
      <c r="AV33" s="2044"/>
      <c r="AW33" s="2051"/>
      <c r="AX33" s="2052"/>
      <c r="AY33" s="2053"/>
      <c r="AZ33" s="2054"/>
      <c r="BA33" s="1923"/>
      <c r="BB33" s="902"/>
      <c r="BC33" s="899"/>
      <c r="BD33" s="899"/>
      <c r="BE33" s="899"/>
      <c r="BF33" s="899"/>
      <c r="BG33" s="899"/>
      <c r="BH33" s="899"/>
      <c r="BI33" s="899"/>
      <c r="BJ33" s="899"/>
      <c r="BK33" s="899"/>
      <c r="BL33" s="899"/>
      <c r="BM33" s="899"/>
      <c r="BN33" s="899"/>
      <c r="BO33" s="2027"/>
      <c r="BP33" s="903">
        <v>32</v>
      </c>
      <c r="BQ33" s="899"/>
      <c r="BR33" s="899"/>
      <c r="BS33" s="899"/>
      <c r="BT33" s="899"/>
      <c r="BU33" s="899"/>
      <c r="BV33" s="899"/>
      <c r="BW33" s="899"/>
      <c r="BX33" s="899"/>
      <c r="BY33" s="899"/>
      <c r="BZ33" s="899"/>
      <c r="CA33" s="899"/>
      <c r="CB33" s="899"/>
      <c r="CC33" s="899"/>
      <c r="CD33" s="899"/>
      <c r="CE33" s="899"/>
      <c r="CF33" s="899"/>
      <c r="CG33" s="899"/>
      <c r="CH33" s="899"/>
      <c r="CI33" s="899"/>
      <c r="CJ33" s="899"/>
      <c r="CK33" s="899"/>
      <c r="CL33" s="899"/>
      <c r="CM33" s="899"/>
      <c r="CN33" s="899"/>
      <c r="CO33" s="899"/>
      <c r="CP33" s="899"/>
      <c r="CQ33" s="899"/>
      <c r="CR33" s="899"/>
      <c r="CS33" s="899"/>
      <c r="CT33" s="899"/>
      <c r="CU33" s="899"/>
      <c r="CV33" s="899"/>
      <c r="CW33" s="899"/>
      <c r="CX33" s="899"/>
      <c r="CY33" s="899"/>
      <c r="CZ33" s="899"/>
      <c r="DA33" s="899"/>
      <c r="DB33" s="899"/>
      <c r="DC33" s="899"/>
      <c r="DD33" s="899"/>
      <c r="DE33" s="899"/>
      <c r="DF33" s="899"/>
      <c r="DG33" s="899"/>
      <c r="DH33" s="899"/>
      <c r="DI33" s="899"/>
      <c r="DJ33" s="899"/>
      <c r="DK33" s="899"/>
      <c r="DL33" s="899"/>
      <c r="DM33" s="899"/>
      <c r="DN33" s="899"/>
      <c r="DO33" s="899"/>
      <c r="DP33" s="899"/>
      <c r="DQ33" s="899"/>
      <c r="DR33" s="899"/>
      <c r="DS33" s="899"/>
      <c r="DT33" s="899"/>
      <c r="DU33" s="899"/>
      <c r="DV33" s="899"/>
      <c r="DW33" s="899"/>
    </row>
    <row r="34" spans="1:127" s="2022" customFormat="1" ht="21" customHeight="1">
      <c r="A34" s="1923"/>
      <c r="B34" s="1029">
        <v>17</v>
      </c>
      <c r="C34" s="1606" t="s">
        <v>2427</v>
      </c>
      <c r="D34" s="1607"/>
      <c r="E34" s="1607"/>
      <c r="F34" s="1607"/>
      <c r="G34" s="1607"/>
      <c r="H34" s="1607"/>
      <c r="I34" s="1607"/>
      <c r="J34" s="1608"/>
      <c r="K34" s="1030">
        <v>0</v>
      </c>
      <c r="L34" s="1030">
        <v>1</v>
      </c>
      <c r="M34" s="1030">
        <v>0</v>
      </c>
      <c r="N34" s="1096"/>
      <c r="O34" s="1031"/>
      <c r="P34" s="2009"/>
      <c r="Q34" s="1029">
        <v>46</v>
      </c>
      <c r="R34" s="1619" t="s">
        <v>2428</v>
      </c>
      <c r="S34" s="1620"/>
      <c r="T34" s="1620"/>
      <c r="U34" s="1620"/>
      <c r="V34" s="1620"/>
      <c r="W34" s="1620"/>
      <c r="X34" s="1620"/>
      <c r="Y34" s="1621"/>
      <c r="Z34" s="1030">
        <v>0</v>
      </c>
      <c r="AA34" s="1030"/>
      <c r="AB34" s="1011"/>
      <c r="AC34" s="1012"/>
      <c r="AD34" s="1031">
        <v>1</v>
      </c>
      <c r="AE34" s="1923"/>
      <c r="AF34" s="2016">
        <f t="shared" si="0"/>
        <v>0.89</v>
      </c>
      <c r="AG34" s="2016">
        <f t="shared" si="1"/>
        <v>1</v>
      </c>
      <c r="AH34" s="1923"/>
      <c r="AI34" s="1923"/>
      <c r="AJ34" s="1923"/>
      <c r="AK34" s="1923"/>
      <c r="AL34" s="1923"/>
      <c r="AM34" s="1923"/>
      <c r="AN34" s="1923"/>
      <c r="AO34" s="1923"/>
      <c r="AP34" s="1923"/>
      <c r="AQ34" s="1923"/>
      <c r="AR34" s="1923"/>
      <c r="AS34" s="1923"/>
      <c r="AT34" s="2055"/>
      <c r="AU34" s="1923"/>
      <c r="AV34" s="1923"/>
      <c r="AW34" s="1923"/>
      <c r="AX34" s="1923"/>
      <c r="AY34" s="1923"/>
      <c r="AZ34" s="1923"/>
      <c r="BA34" s="1923"/>
      <c r="BB34" s="902"/>
      <c r="BC34" s="899"/>
      <c r="BD34" s="899"/>
      <c r="BE34" s="899"/>
      <c r="BF34" s="899"/>
      <c r="BG34" s="899"/>
      <c r="BH34" s="899"/>
      <c r="BI34" s="899"/>
      <c r="BJ34" s="899"/>
      <c r="BK34" s="899"/>
      <c r="BL34" s="899"/>
      <c r="BM34" s="899"/>
      <c r="BN34" s="899"/>
      <c r="BO34" s="2027"/>
      <c r="BP34" s="903">
        <v>33</v>
      </c>
      <c r="BQ34" s="899"/>
      <c r="BR34" s="899"/>
      <c r="BS34" s="899"/>
      <c r="BT34" s="899"/>
      <c r="BU34" s="899"/>
      <c r="BV34" s="899"/>
      <c r="BW34" s="899"/>
      <c r="BX34" s="899"/>
      <c r="BY34" s="899"/>
      <c r="BZ34" s="899"/>
      <c r="CA34" s="899"/>
      <c r="CB34" s="899"/>
      <c r="CC34" s="899"/>
      <c r="CD34" s="899"/>
      <c r="CE34" s="899"/>
      <c r="CF34" s="899"/>
      <c r="CG34" s="899"/>
      <c r="CH34" s="899"/>
      <c r="CI34" s="899"/>
      <c r="CJ34" s="899"/>
      <c r="CK34" s="899"/>
      <c r="CL34" s="899"/>
      <c r="CM34" s="899"/>
      <c r="CN34" s="899"/>
      <c r="CO34" s="899"/>
      <c r="CP34" s="899"/>
      <c r="CQ34" s="899"/>
      <c r="CR34" s="899"/>
      <c r="CS34" s="899"/>
      <c r="CT34" s="899"/>
      <c r="CU34" s="899"/>
      <c r="CV34" s="899"/>
      <c r="CW34" s="899"/>
      <c r="CX34" s="899"/>
      <c r="CY34" s="899"/>
      <c r="CZ34" s="899"/>
      <c r="DA34" s="899"/>
      <c r="DB34" s="899"/>
      <c r="DC34" s="899"/>
      <c r="DD34" s="899"/>
      <c r="DE34" s="899"/>
      <c r="DF34" s="899"/>
      <c r="DG34" s="899"/>
      <c r="DH34" s="899"/>
      <c r="DI34" s="899"/>
      <c r="DJ34" s="899"/>
      <c r="DK34" s="899"/>
      <c r="DL34" s="899"/>
      <c r="DM34" s="899"/>
      <c r="DN34" s="899"/>
      <c r="DO34" s="899"/>
      <c r="DP34" s="899"/>
      <c r="DQ34" s="899"/>
      <c r="DR34" s="899"/>
      <c r="DS34" s="899"/>
      <c r="DT34" s="899"/>
      <c r="DU34" s="899"/>
      <c r="DV34" s="899"/>
      <c r="DW34" s="899"/>
    </row>
    <row r="35" spans="1:127" s="2022" customFormat="1" ht="21" customHeight="1">
      <c r="A35" s="1923"/>
      <c r="B35" s="1029">
        <v>18</v>
      </c>
      <c r="C35" s="1606" t="s">
        <v>2429</v>
      </c>
      <c r="D35" s="1607"/>
      <c r="E35" s="1607"/>
      <c r="F35" s="1607"/>
      <c r="G35" s="1607"/>
      <c r="H35" s="1607"/>
      <c r="I35" s="1607"/>
      <c r="J35" s="1608"/>
      <c r="K35" s="1030">
        <v>0</v>
      </c>
      <c r="L35" s="1030">
        <v>1</v>
      </c>
      <c r="M35" s="1030"/>
      <c r="N35" s="1096"/>
      <c r="O35" s="1031">
        <v>0</v>
      </c>
      <c r="P35" s="2009"/>
      <c r="Q35" s="1029">
        <v>47</v>
      </c>
      <c r="R35" s="1606" t="s">
        <v>2430</v>
      </c>
      <c r="S35" s="1607"/>
      <c r="T35" s="1607"/>
      <c r="U35" s="1607"/>
      <c r="V35" s="1607"/>
      <c r="W35" s="1607"/>
      <c r="X35" s="1607"/>
      <c r="Y35" s="1608"/>
      <c r="Z35" s="1030">
        <v>0</v>
      </c>
      <c r="AA35" s="1030"/>
      <c r="AB35" s="1030"/>
      <c r="AC35" s="1096"/>
      <c r="AD35" s="1031">
        <v>1</v>
      </c>
      <c r="AE35" s="1923"/>
      <c r="AF35" s="2016">
        <f t="shared" si="0"/>
        <v>0.89</v>
      </c>
      <c r="AG35" s="2016">
        <f t="shared" si="1"/>
        <v>1</v>
      </c>
      <c r="AH35" s="1923"/>
      <c r="AI35" s="1923"/>
      <c r="AJ35" s="1923"/>
      <c r="AK35" s="1923"/>
      <c r="AL35" s="1923"/>
      <c r="AM35" s="1923"/>
      <c r="AN35" s="1923"/>
      <c r="AO35" s="1923"/>
      <c r="AP35" s="1923"/>
      <c r="AQ35" s="1923"/>
      <c r="AR35" s="1923"/>
      <c r="AS35" s="1923"/>
      <c r="AT35" s="1923"/>
      <c r="AU35" s="1923"/>
      <c r="AV35" s="1923"/>
      <c r="AW35" s="1923"/>
      <c r="AX35" s="1923"/>
      <c r="AY35" s="1923"/>
      <c r="AZ35" s="1923"/>
      <c r="BA35" s="1923"/>
      <c r="BB35" s="902"/>
      <c r="BC35" s="899"/>
      <c r="BD35" s="899"/>
      <c r="BE35" s="899"/>
      <c r="BF35" s="899"/>
      <c r="BG35" s="899"/>
      <c r="BH35" s="899"/>
      <c r="BI35" s="899"/>
      <c r="BJ35" s="899"/>
      <c r="BK35" s="899"/>
      <c r="BL35" s="899"/>
      <c r="BM35" s="899"/>
      <c r="BN35" s="899"/>
      <c r="BO35" s="2027"/>
      <c r="BP35" s="903">
        <v>34</v>
      </c>
      <c r="BQ35" s="899"/>
      <c r="BR35" s="899"/>
      <c r="BS35" s="899"/>
      <c r="BT35" s="899"/>
      <c r="BU35" s="899"/>
      <c r="BV35" s="899"/>
      <c r="BW35" s="899"/>
      <c r="BX35" s="899"/>
      <c r="BY35" s="904"/>
      <c r="BZ35" s="904"/>
      <c r="CA35" s="904"/>
      <c r="CB35" s="904"/>
      <c r="CC35" s="904"/>
      <c r="CD35" s="904"/>
      <c r="CE35" s="904"/>
      <c r="CF35" s="904"/>
      <c r="CG35" s="904"/>
      <c r="CH35" s="904"/>
      <c r="CI35" s="904"/>
      <c r="CJ35" s="904"/>
      <c r="CK35" s="904"/>
      <c r="CL35" s="904"/>
      <c r="CM35" s="904"/>
      <c r="CN35" s="904"/>
      <c r="CO35" s="904"/>
      <c r="CP35" s="904"/>
      <c r="CQ35" s="904"/>
      <c r="CR35" s="904"/>
      <c r="CS35" s="904"/>
      <c r="CT35" s="904"/>
      <c r="CU35" s="904"/>
      <c r="CV35" s="904"/>
      <c r="CW35" s="904"/>
      <c r="CX35" s="904"/>
      <c r="CY35" s="904"/>
      <c r="CZ35" s="904"/>
      <c r="DA35" s="904"/>
      <c r="DB35" s="904"/>
      <c r="DC35" s="904"/>
      <c r="DD35" s="904"/>
      <c r="DE35" s="904"/>
      <c r="DF35" s="904"/>
      <c r="DG35" s="904"/>
      <c r="DH35" s="904"/>
      <c r="DI35" s="904"/>
      <c r="DJ35" s="904"/>
      <c r="DK35" s="904"/>
      <c r="DL35" s="904"/>
      <c r="DM35" s="904"/>
      <c r="DN35" s="904"/>
      <c r="DO35" s="904"/>
      <c r="DP35" s="904"/>
      <c r="DQ35" s="904"/>
      <c r="DR35" s="904"/>
      <c r="DS35" s="904"/>
      <c r="DT35" s="904"/>
      <c r="DU35" s="904"/>
      <c r="DV35" s="904"/>
      <c r="DW35" s="904"/>
    </row>
    <row r="36" spans="1:127" s="2022" customFormat="1" ht="21" customHeight="1">
      <c r="A36" s="1923"/>
      <c r="B36" s="1029">
        <v>19</v>
      </c>
      <c r="C36" s="1606" t="s">
        <v>2431</v>
      </c>
      <c r="D36" s="1607"/>
      <c r="E36" s="1607"/>
      <c r="F36" s="1607"/>
      <c r="G36" s="1607"/>
      <c r="H36" s="1607"/>
      <c r="I36" s="1607"/>
      <c r="J36" s="1608"/>
      <c r="K36" s="1030"/>
      <c r="L36" s="1030"/>
      <c r="M36" s="1030"/>
      <c r="N36" s="1096"/>
      <c r="O36" s="1031">
        <v>1</v>
      </c>
      <c r="P36" s="2009"/>
      <c r="Q36" s="1029">
        <v>48</v>
      </c>
      <c r="R36" s="1606" t="s">
        <v>2432</v>
      </c>
      <c r="S36" s="1607"/>
      <c r="T36" s="1607"/>
      <c r="U36" s="1607"/>
      <c r="V36" s="1607"/>
      <c r="W36" s="1607"/>
      <c r="X36" s="1607"/>
      <c r="Y36" s="1608"/>
      <c r="Z36" s="1030">
        <v>0</v>
      </c>
      <c r="AA36" s="1030"/>
      <c r="AB36" s="1030"/>
      <c r="AC36" s="1096"/>
      <c r="AD36" s="1031">
        <v>1</v>
      </c>
      <c r="AE36" s="1923"/>
      <c r="AF36" s="2016">
        <f t="shared" si="0"/>
        <v>1</v>
      </c>
      <c r="AG36" s="2016">
        <f t="shared" si="1"/>
        <v>1</v>
      </c>
      <c r="AH36" s="1923"/>
      <c r="AI36" s="1923"/>
      <c r="AJ36" s="1923"/>
      <c r="AK36" s="1923"/>
      <c r="AL36" s="1923"/>
      <c r="AM36" s="1923"/>
      <c r="AN36" s="1923"/>
      <c r="AO36" s="1923"/>
      <c r="AP36" s="1923"/>
      <c r="AQ36" s="1923"/>
      <c r="AR36" s="1923"/>
      <c r="AS36" s="1923"/>
      <c r="AT36" s="1923"/>
      <c r="AU36" s="1923"/>
      <c r="AV36" s="1923"/>
      <c r="AW36" s="1923"/>
      <c r="AX36" s="1923"/>
      <c r="AY36" s="1923"/>
      <c r="AZ36" s="1923"/>
      <c r="BA36" s="1923"/>
      <c r="BB36" s="902"/>
      <c r="BC36" s="899"/>
      <c r="BD36" s="899"/>
      <c r="BE36" s="899"/>
      <c r="BF36" s="899"/>
      <c r="BG36" s="899"/>
      <c r="BH36" s="899"/>
      <c r="BI36" s="899"/>
      <c r="BJ36" s="899"/>
      <c r="BK36" s="899"/>
      <c r="BL36" s="899"/>
      <c r="BM36" s="899"/>
      <c r="BN36" s="899"/>
      <c r="BO36" s="2027"/>
      <c r="BP36" s="903">
        <v>35</v>
      </c>
      <c r="BQ36" s="899"/>
      <c r="BR36" s="899"/>
      <c r="BS36" s="899"/>
      <c r="BT36" s="899"/>
      <c r="BU36" s="899"/>
      <c r="BV36" s="899"/>
      <c r="BW36" s="899"/>
      <c r="BX36" s="899"/>
      <c r="BY36" s="904"/>
      <c r="BZ36" s="904"/>
      <c r="CA36" s="904"/>
      <c r="CB36" s="904"/>
      <c r="CC36" s="904"/>
      <c r="CD36" s="904"/>
      <c r="CE36" s="904"/>
      <c r="CF36" s="904"/>
      <c r="CG36" s="904"/>
      <c r="CH36" s="904"/>
      <c r="CI36" s="904"/>
      <c r="CJ36" s="904"/>
      <c r="CK36" s="904"/>
      <c r="CL36" s="904"/>
      <c r="CM36" s="904"/>
      <c r="CN36" s="904"/>
      <c r="CO36" s="904"/>
      <c r="CP36" s="904"/>
      <c r="CQ36" s="904"/>
      <c r="CR36" s="904"/>
      <c r="CS36" s="904"/>
      <c r="CT36" s="904"/>
      <c r="CU36" s="904"/>
      <c r="CV36" s="904"/>
      <c r="CW36" s="904"/>
      <c r="CX36" s="904"/>
      <c r="CY36" s="904"/>
      <c r="CZ36" s="904"/>
      <c r="DA36" s="904"/>
      <c r="DB36" s="904"/>
      <c r="DC36" s="904"/>
      <c r="DD36" s="904"/>
      <c r="DE36" s="904"/>
      <c r="DF36" s="904"/>
      <c r="DG36" s="904"/>
      <c r="DH36" s="904"/>
      <c r="DI36" s="904"/>
      <c r="DJ36" s="904"/>
      <c r="DK36" s="904"/>
      <c r="DL36" s="904"/>
      <c r="DM36" s="904"/>
      <c r="DN36" s="904"/>
      <c r="DO36" s="904"/>
      <c r="DP36" s="904"/>
      <c r="DQ36" s="904"/>
      <c r="DR36" s="904"/>
      <c r="DS36" s="904"/>
      <c r="DT36" s="904"/>
      <c r="DU36" s="904"/>
      <c r="DV36" s="904"/>
      <c r="DW36" s="904"/>
    </row>
    <row r="37" spans="1:127" s="2022" customFormat="1" ht="21" customHeight="1">
      <c r="A37" s="1923"/>
      <c r="B37" s="1029">
        <v>20</v>
      </c>
      <c r="C37" s="1606" t="s">
        <v>2433</v>
      </c>
      <c r="D37" s="1607"/>
      <c r="E37" s="1607"/>
      <c r="F37" s="1607"/>
      <c r="G37" s="1607"/>
      <c r="H37" s="1607"/>
      <c r="I37" s="1607"/>
      <c r="J37" s="1608"/>
      <c r="K37" s="1030"/>
      <c r="L37" s="1030"/>
      <c r="M37" s="1030">
        <v>1</v>
      </c>
      <c r="N37" s="1096"/>
      <c r="O37" s="1031">
        <v>0</v>
      </c>
      <c r="P37" s="2009"/>
      <c r="Q37" s="1029">
        <v>49</v>
      </c>
      <c r="R37" s="1606" t="s">
        <v>2434</v>
      </c>
      <c r="S37" s="1607"/>
      <c r="T37" s="1607"/>
      <c r="U37" s="1607"/>
      <c r="V37" s="1607"/>
      <c r="W37" s="1607"/>
      <c r="X37" s="1607"/>
      <c r="Y37" s="1608"/>
      <c r="Z37" s="1030">
        <v>0</v>
      </c>
      <c r="AA37" s="1030"/>
      <c r="AB37" s="1030"/>
      <c r="AC37" s="1096"/>
      <c r="AD37" s="1031">
        <v>1</v>
      </c>
      <c r="AE37" s="1923"/>
      <c r="AF37" s="2016">
        <f t="shared" si="0"/>
        <v>0.79</v>
      </c>
      <c r="AG37" s="2016">
        <f t="shared" si="1"/>
        <v>1</v>
      </c>
      <c r="AH37" s="1923"/>
      <c r="AI37" s="1923"/>
      <c r="AJ37" s="1923"/>
      <c r="AK37" s="1923"/>
      <c r="AL37" s="1923"/>
      <c r="AM37" s="1923"/>
      <c r="AN37" s="1923"/>
      <c r="AO37" s="1923"/>
      <c r="AP37" s="1923"/>
      <c r="AQ37" s="1923"/>
      <c r="AR37" s="1923"/>
      <c r="AS37" s="1923"/>
      <c r="AT37" s="1923"/>
      <c r="AU37" s="1923"/>
      <c r="AV37" s="1923"/>
      <c r="AW37" s="1923"/>
      <c r="AX37" s="1923"/>
      <c r="AY37" s="1923"/>
      <c r="AZ37" s="1923"/>
      <c r="BA37" s="1923"/>
      <c r="BB37" s="902"/>
      <c r="BC37" s="899"/>
      <c r="BD37" s="899"/>
      <c r="BE37" s="899"/>
      <c r="BF37" s="899"/>
      <c r="BG37" s="899"/>
      <c r="BH37" s="899"/>
      <c r="BI37" s="899"/>
      <c r="BJ37" s="899"/>
      <c r="BK37" s="899"/>
      <c r="BL37" s="899"/>
      <c r="BM37" s="899"/>
      <c r="BN37" s="899"/>
      <c r="BO37" s="2027"/>
      <c r="BP37" s="903">
        <v>36</v>
      </c>
      <c r="BQ37" s="899"/>
      <c r="BR37" s="899"/>
      <c r="BS37" s="899"/>
      <c r="BT37" s="899"/>
      <c r="BU37" s="899"/>
      <c r="BV37" s="899"/>
      <c r="BW37" s="899"/>
      <c r="BX37" s="899"/>
      <c r="BY37" s="904"/>
      <c r="BZ37" s="904"/>
      <c r="CA37" s="904"/>
      <c r="CB37" s="904"/>
      <c r="CC37" s="904"/>
      <c r="CD37" s="904"/>
      <c r="CE37" s="904"/>
      <c r="CF37" s="904"/>
      <c r="CG37" s="904"/>
      <c r="CH37" s="904"/>
      <c r="CI37" s="904"/>
      <c r="CJ37" s="904"/>
      <c r="CK37" s="904"/>
      <c r="CL37" s="904"/>
      <c r="CM37" s="904"/>
      <c r="CN37" s="904"/>
      <c r="CO37" s="904"/>
      <c r="CP37" s="904"/>
      <c r="CQ37" s="904"/>
      <c r="CR37" s="904"/>
      <c r="CS37" s="904"/>
      <c r="CT37" s="904"/>
      <c r="CU37" s="904"/>
      <c r="CV37" s="904"/>
      <c r="CW37" s="904"/>
      <c r="CX37" s="904"/>
      <c r="CY37" s="904"/>
      <c r="CZ37" s="904"/>
      <c r="DA37" s="904"/>
      <c r="DB37" s="904"/>
      <c r="DC37" s="904"/>
      <c r="DD37" s="904"/>
      <c r="DE37" s="904"/>
      <c r="DF37" s="904"/>
      <c r="DG37" s="904"/>
      <c r="DH37" s="904"/>
      <c r="DI37" s="904"/>
      <c r="DJ37" s="904"/>
      <c r="DK37" s="904"/>
      <c r="DL37" s="904"/>
      <c r="DM37" s="904"/>
      <c r="DN37" s="904"/>
      <c r="DO37" s="904"/>
      <c r="DP37" s="904"/>
      <c r="DQ37" s="904"/>
      <c r="DR37" s="904"/>
      <c r="DS37" s="904"/>
      <c r="DT37" s="904"/>
      <c r="DU37" s="904"/>
      <c r="DV37" s="904"/>
      <c r="DW37" s="904"/>
    </row>
    <row r="38" spans="1:127" s="2022" customFormat="1" ht="21" customHeight="1">
      <c r="A38" s="1923"/>
      <c r="B38" s="1029">
        <v>21</v>
      </c>
      <c r="C38" s="1606" t="s">
        <v>2435</v>
      </c>
      <c r="D38" s="1607"/>
      <c r="E38" s="1607"/>
      <c r="F38" s="1607"/>
      <c r="G38" s="1607"/>
      <c r="H38" s="1607"/>
      <c r="I38" s="1607"/>
      <c r="J38" s="1608"/>
      <c r="K38" s="1030">
        <v>1</v>
      </c>
      <c r="L38" s="1030">
        <v>0</v>
      </c>
      <c r="M38" s="1030"/>
      <c r="N38" s="1096"/>
      <c r="O38" s="1031">
        <v>0</v>
      </c>
      <c r="P38" s="2009"/>
      <c r="Q38" s="1029">
        <v>50</v>
      </c>
      <c r="R38" s="1606" t="s">
        <v>2436</v>
      </c>
      <c r="S38" s="1607"/>
      <c r="T38" s="1607"/>
      <c r="U38" s="1607"/>
      <c r="V38" s="1607"/>
      <c r="W38" s="1607"/>
      <c r="X38" s="1607"/>
      <c r="Y38" s="1608"/>
      <c r="Z38" s="1030">
        <v>0</v>
      </c>
      <c r="AA38" s="1030"/>
      <c r="AB38" s="1030"/>
      <c r="AC38" s="1096"/>
      <c r="AD38" s="1031">
        <v>1</v>
      </c>
      <c r="AE38" s="1923"/>
      <c r="AF38" s="2016">
        <f t="shared" si="0"/>
        <v>1</v>
      </c>
      <c r="AG38" s="2016">
        <f t="shared" si="1"/>
        <v>1</v>
      </c>
      <c r="AH38" s="1923"/>
      <c r="AI38" s="1923"/>
      <c r="AJ38" s="1923"/>
      <c r="AK38" s="1923"/>
      <c r="AL38" s="1923"/>
      <c r="AM38" s="1923"/>
      <c r="AN38" s="1923"/>
      <c r="AO38" s="1923"/>
      <c r="AP38" s="1923"/>
      <c r="AQ38" s="1923"/>
      <c r="AR38" s="1923"/>
      <c r="AS38" s="1923"/>
      <c r="AT38" s="1923"/>
      <c r="AU38" s="1923"/>
      <c r="AV38" s="1923"/>
      <c r="AW38" s="1923"/>
      <c r="AX38" s="1923"/>
      <c r="AY38" s="1923"/>
      <c r="AZ38" s="1923"/>
      <c r="BA38" s="1923"/>
      <c r="BB38" s="902"/>
      <c r="BC38" s="899"/>
      <c r="BD38" s="899"/>
      <c r="BE38" s="899"/>
      <c r="BF38" s="899"/>
      <c r="BG38" s="899"/>
      <c r="BH38" s="899"/>
      <c r="BI38" s="899"/>
      <c r="BJ38" s="899"/>
      <c r="BK38" s="899"/>
      <c r="BL38" s="899"/>
      <c r="BM38" s="899"/>
      <c r="BN38" s="899"/>
      <c r="BO38" s="2027"/>
      <c r="BP38" s="903">
        <v>37</v>
      </c>
      <c r="BQ38" s="899"/>
      <c r="BR38" s="899"/>
      <c r="BS38" s="899"/>
      <c r="BT38" s="899"/>
      <c r="BU38" s="899"/>
      <c r="BV38" s="899"/>
      <c r="BW38" s="899"/>
      <c r="BX38" s="899"/>
      <c r="BY38" s="904"/>
      <c r="BZ38" s="904"/>
      <c r="CA38" s="904"/>
      <c r="CB38" s="904"/>
      <c r="CC38" s="904"/>
      <c r="CD38" s="904"/>
      <c r="CE38" s="904"/>
      <c r="CF38" s="904"/>
      <c r="CG38" s="904"/>
      <c r="CH38" s="904"/>
      <c r="CI38" s="904"/>
      <c r="CJ38" s="904"/>
      <c r="CK38" s="904"/>
      <c r="CL38" s="904"/>
      <c r="CM38" s="904"/>
      <c r="CN38" s="904"/>
      <c r="CO38" s="904"/>
      <c r="CP38" s="904"/>
      <c r="CQ38" s="904"/>
      <c r="CR38" s="904"/>
      <c r="CS38" s="904"/>
      <c r="CT38" s="904"/>
      <c r="CU38" s="904"/>
      <c r="CV38" s="904"/>
      <c r="CW38" s="904"/>
      <c r="CX38" s="904"/>
      <c r="CY38" s="904"/>
      <c r="CZ38" s="904"/>
      <c r="DA38" s="904"/>
      <c r="DB38" s="904"/>
      <c r="DC38" s="904"/>
      <c r="DD38" s="904"/>
      <c r="DE38" s="904"/>
      <c r="DF38" s="904"/>
      <c r="DG38" s="904"/>
      <c r="DH38" s="904"/>
      <c r="DI38" s="904"/>
      <c r="DJ38" s="904"/>
      <c r="DK38" s="904"/>
      <c r="DL38" s="904"/>
      <c r="DM38" s="904"/>
      <c r="DN38" s="904"/>
      <c r="DO38" s="904"/>
      <c r="DP38" s="904"/>
      <c r="DQ38" s="904"/>
      <c r="DR38" s="904"/>
      <c r="DS38" s="904"/>
      <c r="DT38" s="904"/>
      <c r="DU38" s="904"/>
      <c r="DV38" s="904"/>
      <c r="DW38" s="904"/>
    </row>
    <row r="39" spans="1:127" s="2022" customFormat="1" ht="21" customHeight="1">
      <c r="A39" s="1923"/>
      <c r="B39" s="1029">
        <v>22</v>
      </c>
      <c r="C39" s="1606" t="s">
        <v>2437</v>
      </c>
      <c r="D39" s="1607"/>
      <c r="E39" s="1607"/>
      <c r="F39" s="1607"/>
      <c r="G39" s="1607"/>
      <c r="H39" s="1607"/>
      <c r="I39" s="1607"/>
      <c r="J39" s="1608"/>
      <c r="K39" s="1030">
        <v>1</v>
      </c>
      <c r="L39" s="1030">
        <v>0</v>
      </c>
      <c r="M39" s="1030"/>
      <c r="N39" s="1096"/>
      <c r="O39" s="1031"/>
      <c r="P39" s="2009"/>
      <c r="Q39" s="1029">
        <v>51</v>
      </c>
      <c r="R39" s="1612" t="s">
        <v>2438</v>
      </c>
      <c r="S39" s="1613"/>
      <c r="T39" s="1613"/>
      <c r="U39" s="1613"/>
      <c r="V39" s="1613"/>
      <c r="W39" s="1613"/>
      <c r="X39" s="1613"/>
      <c r="Y39" s="1614"/>
      <c r="Z39" s="1030">
        <v>0</v>
      </c>
      <c r="AA39" s="1030"/>
      <c r="AB39" s="1030"/>
      <c r="AC39" s="1096"/>
      <c r="AD39" s="1031">
        <v>1</v>
      </c>
      <c r="AE39" s="1923"/>
      <c r="AF39" s="2016">
        <f t="shared" si="0"/>
        <v>1</v>
      </c>
      <c r="AG39" s="2016">
        <f t="shared" si="1"/>
        <v>1</v>
      </c>
      <c r="AH39" s="1923"/>
      <c r="AI39" s="1923"/>
      <c r="AJ39" s="1923"/>
      <c r="AK39" s="1923"/>
      <c r="AL39" s="1923"/>
      <c r="AM39" s="1923"/>
      <c r="AN39" s="1923"/>
      <c r="AO39" s="1923"/>
      <c r="AP39" s="1923"/>
      <c r="AQ39" s="1923"/>
      <c r="AR39" s="1923"/>
      <c r="AS39" s="1923"/>
      <c r="AT39" s="1923"/>
      <c r="AU39" s="1923"/>
      <c r="AV39" s="1923"/>
      <c r="AW39" s="1923"/>
      <c r="AX39" s="1923"/>
      <c r="AY39" s="1923"/>
      <c r="AZ39" s="1923"/>
      <c r="BA39" s="1923"/>
      <c r="BB39" s="902"/>
      <c r="BC39" s="899"/>
      <c r="BD39" s="899"/>
      <c r="BE39" s="899"/>
      <c r="BF39" s="899"/>
      <c r="BG39" s="899"/>
      <c r="BH39" s="899"/>
      <c r="BI39" s="899"/>
      <c r="BJ39" s="899"/>
      <c r="BK39" s="899"/>
      <c r="BL39" s="899"/>
      <c r="BM39" s="899"/>
      <c r="BN39" s="899"/>
      <c r="BO39" s="2027"/>
      <c r="BP39" s="903">
        <v>38</v>
      </c>
      <c r="BQ39" s="899"/>
      <c r="BR39" s="899"/>
      <c r="BS39" s="899"/>
      <c r="BT39" s="899"/>
      <c r="BU39" s="899"/>
      <c r="BV39" s="899"/>
      <c r="BW39" s="899"/>
      <c r="BX39" s="899"/>
      <c r="BY39" s="904"/>
      <c r="BZ39" s="904"/>
      <c r="CA39" s="904"/>
      <c r="CB39" s="904"/>
      <c r="CC39" s="904"/>
      <c r="CD39" s="904"/>
      <c r="CE39" s="904"/>
      <c r="CF39" s="904"/>
      <c r="CG39" s="904"/>
      <c r="CH39" s="904"/>
      <c r="CI39" s="904"/>
      <c r="CJ39" s="904"/>
      <c r="CK39" s="904"/>
      <c r="CL39" s="904"/>
      <c r="CM39" s="904"/>
      <c r="CN39" s="904"/>
      <c r="CO39" s="904"/>
      <c r="CP39" s="904"/>
      <c r="CQ39" s="904"/>
      <c r="CR39" s="904"/>
      <c r="CS39" s="904"/>
      <c r="CT39" s="904"/>
      <c r="CU39" s="904"/>
      <c r="CV39" s="904"/>
      <c r="CW39" s="904"/>
      <c r="CX39" s="904"/>
      <c r="CY39" s="904"/>
      <c r="CZ39" s="904"/>
      <c r="DA39" s="904"/>
      <c r="DB39" s="904"/>
      <c r="DC39" s="904"/>
      <c r="DD39" s="904"/>
      <c r="DE39" s="904"/>
      <c r="DF39" s="904"/>
      <c r="DG39" s="904"/>
      <c r="DH39" s="904"/>
      <c r="DI39" s="904"/>
      <c r="DJ39" s="904"/>
      <c r="DK39" s="904"/>
      <c r="DL39" s="904"/>
      <c r="DM39" s="904"/>
      <c r="DN39" s="904"/>
      <c r="DO39" s="904"/>
      <c r="DP39" s="904"/>
      <c r="DQ39" s="904"/>
      <c r="DR39" s="904"/>
      <c r="DS39" s="904"/>
      <c r="DT39" s="904"/>
      <c r="DU39" s="904"/>
      <c r="DV39" s="904"/>
      <c r="DW39" s="904"/>
    </row>
    <row r="40" spans="1:127" s="2022" customFormat="1" ht="21" customHeight="1">
      <c r="A40" s="1923"/>
      <c r="B40" s="1029">
        <v>23</v>
      </c>
      <c r="C40" s="1606" t="s">
        <v>2439</v>
      </c>
      <c r="D40" s="1607"/>
      <c r="E40" s="1607"/>
      <c r="F40" s="1607"/>
      <c r="G40" s="1607"/>
      <c r="H40" s="1607"/>
      <c r="I40" s="1607"/>
      <c r="J40" s="1608"/>
      <c r="K40" s="1030">
        <v>0</v>
      </c>
      <c r="L40" s="1030">
        <v>1</v>
      </c>
      <c r="M40" s="1030">
        <v>0</v>
      </c>
      <c r="N40" s="1096">
        <v>0</v>
      </c>
      <c r="O40" s="1031"/>
      <c r="P40" s="2009"/>
      <c r="Q40" s="1029">
        <v>52</v>
      </c>
      <c r="R40" s="1609" t="s">
        <v>2440</v>
      </c>
      <c r="S40" s="1610"/>
      <c r="T40" s="1610"/>
      <c r="U40" s="1610"/>
      <c r="V40" s="1610"/>
      <c r="W40" s="1610"/>
      <c r="X40" s="1610"/>
      <c r="Y40" s="1611"/>
      <c r="Z40" s="1030"/>
      <c r="AA40" s="1030"/>
      <c r="AB40" s="1030"/>
      <c r="AC40" s="1096">
        <v>0</v>
      </c>
      <c r="AD40" s="1031">
        <v>1</v>
      </c>
      <c r="AE40" s="1923"/>
      <c r="AF40" s="2016">
        <f t="shared" si="0"/>
        <v>0.89</v>
      </c>
      <c r="AG40" s="2016">
        <f t="shared" si="1"/>
        <v>1</v>
      </c>
      <c r="AH40" s="1923"/>
      <c r="AI40" s="1923"/>
      <c r="AJ40" s="1923"/>
      <c r="AK40" s="1923"/>
      <c r="AL40" s="1923"/>
      <c r="AM40" s="1923"/>
      <c r="AN40" s="1923"/>
      <c r="AO40" s="1923"/>
      <c r="AP40" s="1923"/>
      <c r="AQ40" s="1923"/>
      <c r="AR40" s="1923"/>
      <c r="AS40" s="1923"/>
      <c r="AT40" s="1923"/>
      <c r="AU40" s="1923"/>
      <c r="AV40" s="1923"/>
      <c r="AW40" s="1923"/>
      <c r="AX40" s="1923"/>
      <c r="AY40" s="1923"/>
      <c r="AZ40" s="1923"/>
      <c r="BA40" s="1923"/>
      <c r="BB40" s="902"/>
      <c r="BC40" s="904"/>
      <c r="BD40" s="904"/>
      <c r="BE40" s="904"/>
      <c r="BF40" s="904"/>
      <c r="BG40" s="904"/>
      <c r="BH40" s="904"/>
      <c r="BI40" s="904"/>
      <c r="BJ40" s="904"/>
      <c r="BK40" s="2027"/>
      <c r="BL40" s="902"/>
      <c r="BM40" s="904"/>
      <c r="BN40" s="904"/>
      <c r="BO40" s="904"/>
      <c r="BP40" s="904"/>
      <c r="BQ40" s="904"/>
      <c r="BR40" s="904"/>
      <c r="BS40" s="904"/>
      <c r="BT40" s="904"/>
      <c r="BU40" s="904"/>
      <c r="BV40" s="904"/>
      <c r="BW40" s="904"/>
      <c r="BX40" s="904"/>
      <c r="BY40" s="904"/>
      <c r="BZ40" s="904"/>
      <c r="CA40" s="904"/>
      <c r="CB40" s="904"/>
      <c r="CC40" s="904"/>
      <c r="CD40" s="904"/>
      <c r="CE40" s="904"/>
      <c r="CF40" s="904"/>
      <c r="CG40" s="904"/>
      <c r="CH40" s="904"/>
      <c r="CI40" s="904"/>
      <c r="CJ40" s="904"/>
      <c r="CK40" s="904"/>
      <c r="CL40" s="904"/>
      <c r="CM40" s="904"/>
      <c r="CN40" s="904"/>
      <c r="CO40" s="904"/>
      <c r="CP40" s="904"/>
      <c r="CQ40" s="904"/>
      <c r="CR40" s="904"/>
      <c r="CS40" s="904"/>
      <c r="CT40" s="904"/>
      <c r="CU40" s="904"/>
      <c r="CV40" s="904"/>
      <c r="CW40" s="904"/>
      <c r="CX40" s="904"/>
      <c r="CY40" s="904"/>
      <c r="CZ40" s="904"/>
      <c r="DA40" s="904"/>
      <c r="DB40" s="904"/>
      <c r="DC40" s="904"/>
      <c r="DD40" s="904"/>
      <c r="DE40" s="904"/>
      <c r="DF40" s="904"/>
      <c r="DG40" s="904"/>
      <c r="DH40" s="904"/>
      <c r="DI40" s="904"/>
      <c r="DJ40" s="904"/>
      <c r="DK40" s="904"/>
      <c r="DL40" s="904"/>
      <c r="DM40" s="904"/>
      <c r="DN40" s="904"/>
      <c r="DO40" s="904"/>
      <c r="DP40" s="904"/>
      <c r="DQ40" s="904"/>
      <c r="DR40" s="904"/>
      <c r="DS40" s="904"/>
      <c r="DT40" s="904"/>
      <c r="DU40" s="904"/>
      <c r="DV40" s="904"/>
      <c r="DW40" s="904"/>
    </row>
    <row r="41" spans="1:127" s="2022" customFormat="1" ht="21" customHeight="1">
      <c r="A41" s="1923"/>
      <c r="B41" s="1029">
        <v>24</v>
      </c>
      <c r="C41" s="1606" t="s">
        <v>2441</v>
      </c>
      <c r="D41" s="1607"/>
      <c r="E41" s="1607"/>
      <c r="F41" s="1607"/>
      <c r="G41" s="1607"/>
      <c r="H41" s="1607"/>
      <c r="I41" s="1607"/>
      <c r="J41" s="1608"/>
      <c r="K41" s="1030"/>
      <c r="L41" s="1030">
        <v>0</v>
      </c>
      <c r="M41" s="1030"/>
      <c r="N41" s="1096"/>
      <c r="O41" s="1031">
        <v>1</v>
      </c>
      <c r="P41" s="2009"/>
      <c r="Q41" s="1029">
        <v>53</v>
      </c>
      <c r="R41" s="1606" t="s">
        <v>2442</v>
      </c>
      <c r="S41" s="1607"/>
      <c r="T41" s="1607"/>
      <c r="U41" s="1607"/>
      <c r="V41" s="1607"/>
      <c r="W41" s="1607"/>
      <c r="X41" s="1607"/>
      <c r="Y41" s="1608"/>
      <c r="Z41" s="1030"/>
      <c r="AA41" s="1030">
        <v>0</v>
      </c>
      <c r="AB41" s="1030"/>
      <c r="AC41" s="1096">
        <v>1</v>
      </c>
      <c r="AD41" s="1031"/>
      <c r="AE41" s="1923"/>
      <c r="AF41" s="2016">
        <f t="shared" si="0"/>
        <v>1</v>
      </c>
      <c r="AG41" s="2016">
        <f t="shared" si="1"/>
        <v>0.69</v>
      </c>
      <c r="AH41" s="1923"/>
      <c r="AI41" s="1923"/>
      <c r="AJ41" s="1923"/>
      <c r="AK41" s="1923"/>
      <c r="AL41" s="1923"/>
      <c r="AM41" s="1923"/>
      <c r="AN41" s="1923"/>
      <c r="AO41" s="1923"/>
      <c r="AP41" s="1923"/>
      <c r="AQ41" s="1923"/>
      <c r="AR41" s="1923"/>
      <c r="AS41" s="1923"/>
      <c r="AT41" s="1923"/>
      <c r="AU41" s="1923"/>
      <c r="AV41" s="1923"/>
      <c r="AW41" s="1923"/>
      <c r="AX41" s="1923"/>
      <c r="AY41" s="1923"/>
      <c r="AZ41" s="1923"/>
      <c r="BA41" s="1923"/>
      <c r="BB41" s="902"/>
      <c r="BC41" s="904"/>
      <c r="BD41" s="904"/>
      <c r="BE41" s="904"/>
      <c r="BF41" s="904"/>
      <c r="BG41" s="904"/>
      <c r="BH41" s="904"/>
      <c r="BI41" s="904"/>
      <c r="BJ41" s="904"/>
      <c r="BK41" s="2027"/>
      <c r="BL41" s="902"/>
      <c r="BM41" s="904"/>
      <c r="BN41" s="904"/>
      <c r="BO41" s="904"/>
      <c r="BP41" s="904"/>
      <c r="BQ41" s="904"/>
      <c r="BR41" s="904"/>
      <c r="BS41" s="904"/>
      <c r="BT41" s="904"/>
      <c r="BU41" s="904"/>
      <c r="BV41" s="904"/>
      <c r="BW41" s="904"/>
      <c r="BX41" s="904"/>
      <c r="BY41" s="904"/>
      <c r="BZ41" s="904"/>
      <c r="CA41" s="904"/>
      <c r="CB41" s="904"/>
      <c r="CC41" s="904"/>
      <c r="CD41" s="904"/>
      <c r="CE41" s="904"/>
      <c r="CF41" s="904"/>
      <c r="CG41" s="904"/>
      <c r="CH41" s="904"/>
      <c r="CI41" s="904"/>
      <c r="CJ41" s="904"/>
      <c r="CK41" s="904"/>
      <c r="CL41" s="904"/>
      <c r="CM41" s="904"/>
      <c r="CN41" s="904"/>
      <c r="CO41" s="904"/>
      <c r="CP41" s="904"/>
      <c r="CQ41" s="904"/>
      <c r="CR41" s="904"/>
      <c r="CS41" s="904"/>
      <c r="CT41" s="904"/>
      <c r="CU41" s="904"/>
      <c r="CV41" s="904"/>
      <c r="CW41" s="904"/>
      <c r="CX41" s="904"/>
      <c r="CY41" s="904"/>
      <c r="CZ41" s="904"/>
      <c r="DA41" s="904"/>
      <c r="DB41" s="904"/>
      <c r="DC41" s="904"/>
      <c r="DD41" s="904"/>
      <c r="DE41" s="904"/>
      <c r="DF41" s="904"/>
      <c r="DG41" s="904"/>
      <c r="DH41" s="904"/>
      <c r="DI41" s="904"/>
      <c r="DJ41" s="904"/>
      <c r="DK41" s="904"/>
      <c r="DL41" s="904"/>
      <c r="DM41" s="904"/>
      <c r="DN41" s="904"/>
      <c r="DO41" s="904"/>
      <c r="DP41" s="904"/>
      <c r="DQ41" s="904"/>
      <c r="DR41" s="904"/>
      <c r="DS41" s="904"/>
      <c r="DT41" s="904"/>
      <c r="DU41" s="904"/>
      <c r="DV41" s="904"/>
      <c r="DW41" s="904"/>
    </row>
    <row r="42" spans="1:127" s="2022" customFormat="1" ht="21" customHeight="1">
      <c r="A42" s="1923"/>
      <c r="B42" s="1029">
        <v>25</v>
      </c>
      <c r="C42" s="1606" t="s">
        <v>2443</v>
      </c>
      <c r="D42" s="1607"/>
      <c r="E42" s="1607"/>
      <c r="F42" s="1607"/>
      <c r="G42" s="1607"/>
      <c r="H42" s="1607"/>
      <c r="I42" s="1607"/>
      <c r="J42" s="1608"/>
      <c r="K42" s="1030">
        <v>1</v>
      </c>
      <c r="L42" s="1030">
        <v>0</v>
      </c>
      <c r="M42" s="1030"/>
      <c r="N42" s="1096">
        <v>0</v>
      </c>
      <c r="O42" s="1031"/>
      <c r="P42" s="2009"/>
      <c r="Q42" s="1029">
        <v>54</v>
      </c>
      <c r="R42" s="1606" t="s">
        <v>2444</v>
      </c>
      <c r="S42" s="1607"/>
      <c r="T42" s="1607"/>
      <c r="U42" s="1607"/>
      <c r="V42" s="1607"/>
      <c r="W42" s="1607"/>
      <c r="X42" s="1607"/>
      <c r="Y42" s="1608"/>
      <c r="Z42" s="1030"/>
      <c r="AA42" s="1030">
        <v>0</v>
      </c>
      <c r="AB42" s="1030"/>
      <c r="AC42" s="1096">
        <v>0</v>
      </c>
      <c r="AD42" s="1031">
        <v>1</v>
      </c>
      <c r="AE42" s="1923"/>
      <c r="AF42" s="2016">
        <f t="shared" si="0"/>
        <v>1</v>
      </c>
      <c r="AG42" s="2016">
        <f t="shared" si="1"/>
        <v>1</v>
      </c>
      <c r="AH42" s="1923"/>
      <c r="AI42" s="1923"/>
      <c r="AJ42" s="1923"/>
      <c r="AK42" s="1923"/>
      <c r="AL42" s="1923"/>
      <c r="AM42" s="1923"/>
      <c r="AN42" s="1923"/>
      <c r="AO42" s="1923"/>
      <c r="AP42" s="1923"/>
      <c r="AQ42" s="1923"/>
      <c r="AR42" s="1923"/>
      <c r="AS42" s="1923"/>
      <c r="AT42" s="1923"/>
      <c r="AU42" s="1923"/>
      <c r="AV42" s="1923"/>
      <c r="AW42" s="1923"/>
      <c r="AX42" s="1923"/>
      <c r="AY42" s="1923"/>
      <c r="AZ42" s="1923"/>
      <c r="BA42" s="1923"/>
      <c r="BB42" s="902"/>
      <c r="BC42" s="904"/>
      <c r="BD42" s="904"/>
      <c r="BE42" s="904"/>
      <c r="BF42" s="904"/>
      <c r="BG42" s="904"/>
      <c r="BH42" s="904"/>
      <c r="BI42" s="904"/>
      <c r="BJ42" s="904"/>
      <c r="BK42" s="2027"/>
      <c r="BL42" s="902"/>
      <c r="BM42" s="904"/>
      <c r="BN42" s="904"/>
      <c r="BO42" s="904"/>
      <c r="BP42" s="904"/>
      <c r="BQ42" s="904"/>
      <c r="BR42" s="904"/>
      <c r="BS42" s="904"/>
      <c r="BT42" s="904"/>
      <c r="BU42" s="904"/>
      <c r="BV42" s="904"/>
      <c r="BW42" s="904"/>
      <c r="BX42" s="904"/>
      <c r="BY42" s="904"/>
      <c r="BZ42" s="904"/>
      <c r="CA42" s="904"/>
      <c r="CB42" s="904"/>
      <c r="CC42" s="904"/>
      <c r="CD42" s="904"/>
      <c r="CE42" s="904"/>
      <c r="CF42" s="904"/>
      <c r="CG42" s="904"/>
      <c r="CH42" s="904"/>
      <c r="CI42" s="904"/>
      <c r="CJ42" s="904"/>
      <c r="CK42" s="904"/>
      <c r="CL42" s="904"/>
      <c r="CM42" s="904"/>
      <c r="CN42" s="904"/>
      <c r="CO42" s="904"/>
      <c r="CP42" s="904"/>
      <c r="CQ42" s="904"/>
      <c r="CR42" s="904"/>
      <c r="CS42" s="904"/>
      <c r="CT42" s="904"/>
      <c r="CU42" s="904"/>
      <c r="CV42" s="904"/>
      <c r="CW42" s="904"/>
      <c r="CX42" s="904"/>
      <c r="CY42" s="904"/>
      <c r="CZ42" s="904"/>
      <c r="DA42" s="904"/>
      <c r="DB42" s="904"/>
      <c r="DC42" s="904"/>
      <c r="DD42" s="904"/>
      <c r="DE42" s="904"/>
      <c r="DF42" s="904"/>
      <c r="DG42" s="904"/>
      <c r="DH42" s="904"/>
      <c r="DI42" s="904"/>
      <c r="DJ42" s="904"/>
      <c r="DK42" s="904"/>
      <c r="DL42" s="904"/>
      <c r="DM42" s="904"/>
      <c r="DN42" s="904"/>
      <c r="DO42" s="904"/>
      <c r="DP42" s="904"/>
      <c r="DQ42" s="904"/>
      <c r="DR42" s="904"/>
      <c r="DS42" s="904"/>
      <c r="DT42" s="904"/>
      <c r="DU42" s="904"/>
      <c r="DV42" s="904"/>
      <c r="DW42" s="904"/>
    </row>
    <row r="43" spans="1:127" s="2022" customFormat="1" ht="21" customHeight="1">
      <c r="A43" s="1923"/>
      <c r="B43" s="1029">
        <v>26</v>
      </c>
      <c r="C43" s="1606" t="s">
        <v>2445</v>
      </c>
      <c r="D43" s="1607"/>
      <c r="E43" s="1607"/>
      <c r="F43" s="1607"/>
      <c r="G43" s="1607"/>
      <c r="H43" s="1607"/>
      <c r="I43" s="1607"/>
      <c r="J43" s="1608"/>
      <c r="K43" s="1030"/>
      <c r="L43" s="1030">
        <v>0</v>
      </c>
      <c r="M43" s="1030"/>
      <c r="N43" s="1096">
        <v>1</v>
      </c>
      <c r="O43" s="1031"/>
      <c r="P43" s="2009"/>
      <c r="Q43" s="1029">
        <v>55</v>
      </c>
      <c r="R43" s="1606" t="s">
        <v>2446</v>
      </c>
      <c r="S43" s="1607"/>
      <c r="T43" s="1607"/>
      <c r="U43" s="1607"/>
      <c r="V43" s="1607"/>
      <c r="W43" s="1607"/>
      <c r="X43" s="1607"/>
      <c r="Y43" s="1608"/>
      <c r="Z43" s="1030"/>
      <c r="AA43" s="1030">
        <v>0</v>
      </c>
      <c r="AB43" s="1030"/>
      <c r="AC43" s="1096">
        <v>1</v>
      </c>
      <c r="AD43" s="1031">
        <v>0</v>
      </c>
      <c r="AE43" s="1923"/>
      <c r="AF43" s="2016">
        <f t="shared" si="0"/>
        <v>0.69</v>
      </c>
      <c r="AG43" s="2016">
        <f t="shared" si="1"/>
        <v>0.69</v>
      </c>
      <c r="AH43" s="1923"/>
      <c r="AI43" s="1923"/>
      <c r="AJ43" s="1923"/>
      <c r="AK43" s="1923"/>
      <c r="AL43" s="1923"/>
      <c r="AM43" s="1923"/>
      <c r="AN43" s="1923"/>
      <c r="AO43" s="1923"/>
      <c r="AP43" s="1923"/>
      <c r="AQ43" s="1923"/>
      <c r="AR43" s="1923"/>
      <c r="AS43" s="1923"/>
      <c r="AT43" s="1923"/>
      <c r="AU43" s="1923"/>
      <c r="AV43" s="1923"/>
      <c r="AW43" s="1923"/>
      <c r="AX43" s="1923"/>
      <c r="AY43" s="1923"/>
      <c r="AZ43" s="1923"/>
      <c r="BA43" s="1923"/>
      <c r="BB43" s="902"/>
      <c r="BC43" s="904"/>
      <c r="BD43" s="904"/>
      <c r="BE43" s="904"/>
      <c r="BF43" s="904"/>
      <c r="BG43" s="904"/>
      <c r="BH43" s="904"/>
      <c r="BI43" s="904"/>
      <c r="BJ43" s="904"/>
      <c r="BK43" s="2027"/>
      <c r="BL43" s="902"/>
      <c r="BM43" s="904"/>
      <c r="BN43" s="904"/>
      <c r="BO43" s="904"/>
      <c r="BP43" s="904"/>
      <c r="BQ43" s="904"/>
      <c r="BR43" s="904"/>
      <c r="BS43" s="904"/>
      <c r="BT43" s="904"/>
      <c r="BU43" s="904"/>
      <c r="BV43" s="904"/>
      <c r="BW43" s="904"/>
      <c r="BX43" s="904"/>
      <c r="BY43" s="904"/>
      <c r="BZ43" s="904"/>
      <c r="CA43" s="904"/>
      <c r="CB43" s="904"/>
      <c r="CC43" s="904"/>
      <c r="CD43" s="904"/>
      <c r="CE43" s="904"/>
      <c r="CF43" s="904"/>
      <c r="CG43" s="904"/>
      <c r="CH43" s="904"/>
      <c r="CI43" s="904"/>
      <c r="CJ43" s="904"/>
      <c r="CK43" s="904"/>
      <c r="CL43" s="904"/>
      <c r="CM43" s="904"/>
      <c r="CN43" s="904"/>
      <c r="CO43" s="904"/>
      <c r="CP43" s="904"/>
      <c r="CQ43" s="904"/>
      <c r="CR43" s="904"/>
      <c r="CS43" s="904"/>
      <c r="CT43" s="904"/>
      <c r="CU43" s="904"/>
      <c r="CV43" s="904"/>
      <c r="CW43" s="904"/>
      <c r="CX43" s="904"/>
      <c r="CY43" s="904"/>
      <c r="CZ43" s="904"/>
      <c r="DA43" s="904"/>
      <c r="DB43" s="904"/>
      <c r="DC43" s="904"/>
      <c r="DD43" s="904"/>
      <c r="DE43" s="904"/>
      <c r="DF43" s="904"/>
      <c r="DG43" s="904"/>
      <c r="DH43" s="904"/>
      <c r="DI43" s="904"/>
      <c r="DJ43" s="904"/>
      <c r="DK43" s="904"/>
      <c r="DL43" s="904"/>
      <c r="DM43" s="904"/>
      <c r="DN43" s="904"/>
      <c r="DO43" s="904"/>
      <c r="DP43" s="904"/>
      <c r="DQ43" s="904"/>
      <c r="DR43" s="904"/>
      <c r="DS43" s="904"/>
      <c r="DT43" s="904"/>
      <c r="DU43" s="904"/>
      <c r="DV43" s="904"/>
      <c r="DW43" s="904"/>
    </row>
    <row r="44" spans="1:127" s="2022" customFormat="1" ht="21" customHeight="1">
      <c r="A44" s="1923"/>
      <c r="B44" s="1029">
        <v>27</v>
      </c>
      <c r="C44" s="1606" t="s">
        <v>2447</v>
      </c>
      <c r="D44" s="1607"/>
      <c r="E44" s="1607"/>
      <c r="F44" s="1607"/>
      <c r="G44" s="1607"/>
      <c r="H44" s="1607"/>
      <c r="I44" s="1607"/>
      <c r="J44" s="1608"/>
      <c r="K44" s="1030"/>
      <c r="L44" s="1030"/>
      <c r="M44" s="1030">
        <v>1</v>
      </c>
      <c r="N44" s="1096"/>
      <c r="O44" s="1031"/>
      <c r="P44" s="2009"/>
      <c r="Q44" s="1029">
        <v>56</v>
      </c>
      <c r="R44" s="1606" t="s">
        <v>2448</v>
      </c>
      <c r="S44" s="1607"/>
      <c r="T44" s="1607"/>
      <c r="U44" s="1607"/>
      <c r="V44" s="1607"/>
      <c r="W44" s="1607"/>
      <c r="X44" s="1607"/>
      <c r="Y44" s="1608"/>
      <c r="Z44" s="1030"/>
      <c r="AA44" s="1030">
        <v>0</v>
      </c>
      <c r="AB44" s="1030"/>
      <c r="AC44" s="1096"/>
      <c r="AD44" s="1031">
        <v>1</v>
      </c>
      <c r="AE44" s="1923"/>
      <c r="AF44" s="2016">
        <f t="shared" si="0"/>
        <v>0.79</v>
      </c>
      <c r="AG44" s="2016">
        <f t="shared" si="1"/>
        <v>1</v>
      </c>
      <c r="AH44" s="1923"/>
      <c r="AI44" s="1923"/>
      <c r="AJ44" s="1923"/>
      <c r="AK44" s="1923"/>
      <c r="AL44" s="1923"/>
      <c r="AM44" s="1923"/>
      <c r="AN44" s="1923"/>
      <c r="AO44" s="1923"/>
      <c r="AP44" s="1923"/>
      <c r="AQ44" s="1923"/>
      <c r="AR44" s="1923"/>
      <c r="AS44" s="1923"/>
      <c r="AT44" s="1923"/>
      <c r="AU44" s="1923"/>
      <c r="AV44" s="1923"/>
      <c r="AW44" s="1923"/>
      <c r="AX44" s="1923"/>
      <c r="AY44" s="1923"/>
      <c r="AZ44" s="1923"/>
      <c r="BA44" s="1923"/>
      <c r="BB44" s="902"/>
      <c r="BC44" s="904"/>
      <c r="BD44" s="904"/>
      <c r="BE44" s="904"/>
      <c r="BF44" s="904"/>
      <c r="BG44" s="904"/>
      <c r="BH44" s="904"/>
      <c r="BI44" s="904"/>
      <c r="BJ44" s="904"/>
      <c r="BK44" s="2027"/>
      <c r="BL44" s="902"/>
      <c r="BM44" s="904"/>
      <c r="BN44" s="904"/>
      <c r="BO44" s="904"/>
      <c r="BP44" s="904"/>
      <c r="BQ44" s="904"/>
      <c r="BR44" s="904"/>
      <c r="BS44" s="904"/>
      <c r="BT44" s="899"/>
      <c r="BU44" s="899"/>
      <c r="BV44" s="899"/>
      <c r="BW44" s="899"/>
      <c r="BX44" s="899"/>
      <c r="BY44" s="899"/>
      <c r="BZ44" s="899"/>
      <c r="CA44" s="899"/>
      <c r="CB44" s="899"/>
      <c r="CC44" s="899"/>
      <c r="CD44" s="899"/>
      <c r="CE44" s="899"/>
      <c r="CF44" s="899"/>
      <c r="CG44" s="899"/>
      <c r="CH44" s="899"/>
      <c r="CI44" s="899"/>
      <c r="CJ44" s="899"/>
      <c r="CK44" s="899"/>
      <c r="CL44" s="899"/>
      <c r="CM44" s="899"/>
      <c r="CN44" s="899"/>
      <c r="CO44" s="899"/>
      <c r="CP44" s="899"/>
      <c r="CQ44" s="899"/>
      <c r="CR44" s="899"/>
      <c r="CS44" s="899"/>
      <c r="CT44" s="899"/>
      <c r="CU44" s="899"/>
      <c r="CV44" s="899"/>
      <c r="CW44" s="899"/>
      <c r="CX44" s="899"/>
      <c r="CY44" s="899"/>
      <c r="CZ44" s="899"/>
      <c r="DA44" s="899"/>
      <c r="DB44" s="899"/>
      <c r="DC44" s="899"/>
      <c r="DD44" s="899"/>
      <c r="DE44" s="899"/>
      <c r="DF44" s="899"/>
      <c r="DG44" s="899"/>
      <c r="DH44" s="899"/>
      <c r="DI44" s="899"/>
      <c r="DJ44" s="899"/>
      <c r="DK44" s="899"/>
      <c r="DL44" s="899"/>
      <c r="DM44" s="899"/>
      <c r="DN44" s="899"/>
      <c r="DO44" s="899"/>
      <c r="DP44" s="899"/>
      <c r="DQ44" s="899"/>
      <c r="DR44" s="899"/>
      <c r="DS44" s="899"/>
      <c r="DT44" s="899"/>
      <c r="DU44" s="899"/>
      <c r="DV44" s="899"/>
      <c r="DW44" s="899"/>
    </row>
    <row r="45" spans="1:127" s="2022" customFormat="1" ht="21" customHeight="1">
      <c r="A45" s="1923"/>
      <c r="B45" s="1029">
        <v>28</v>
      </c>
      <c r="C45" s="1606" t="s">
        <v>2449</v>
      </c>
      <c r="D45" s="1607"/>
      <c r="E45" s="1607"/>
      <c r="F45" s="1607"/>
      <c r="G45" s="1607"/>
      <c r="H45" s="1607"/>
      <c r="I45" s="1607"/>
      <c r="J45" s="1608"/>
      <c r="K45" s="1030">
        <v>1</v>
      </c>
      <c r="L45" s="1030"/>
      <c r="M45" s="1030">
        <v>0</v>
      </c>
      <c r="N45" s="1096">
        <v>0</v>
      </c>
      <c r="O45" s="1031"/>
      <c r="P45" s="2009"/>
      <c r="Q45" s="1029">
        <v>57</v>
      </c>
      <c r="R45" s="1612" t="s">
        <v>2450</v>
      </c>
      <c r="S45" s="1613"/>
      <c r="T45" s="1613"/>
      <c r="U45" s="1613"/>
      <c r="V45" s="1613"/>
      <c r="W45" s="1613"/>
      <c r="X45" s="1613"/>
      <c r="Y45" s="1614"/>
      <c r="Z45" s="1030">
        <v>0</v>
      </c>
      <c r="AA45" s="1030"/>
      <c r="AB45" s="1030">
        <v>1</v>
      </c>
      <c r="AC45" s="1096"/>
      <c r="AD45" s="1031"/>
      <c r="AE45" s="1923"/>
      <c r="AF45" s="2016">
        <f t="shared" si="0"/>
        <v>1</v>
      </c>
      <c r="AG45" s="2016">
        <f t="shared" si="1"/>
        <v>0.79</v>
      </c>
      <c r="AH45" s="1923"/>
      <c r="AI45" s="1923"/>
      <c r="AJ45" s="1923"/>
      <c r="AK45" s="1923"/>
      <c r="AL45" s="1923"/>
      <c r="AM45" s="1923"/>
      <c r="AN45" s="1923"/>
      <c r="AO45" s="1923"/>
      <c r="AP45" s="1923"/>
      <c r="AQ45" s="1923"/>
      <c r="AR45" s="1923"/>
      <c r="AS45" s="1923"/>
      <c r="AT45" s="1923"/>
      <c r="AU45" s="1923"/>
      <c r="AV45" s="1923"/>
      <c r="AW45" s="1923"/>
      <c r="AX45" s="1923"/>
      <c r="AY45" s="1923"/>
      <c r="AZ45" s="1923"/>
      <c r="BA45" s="1923"/>
      <c r="BB45" s="902"/>
      <c r="BC45" s="904"/>
      <c r="BD45" s="904"/>
      <c r="BE45" s="904"/>
      <c r="BF45" s="904"/>
      <c r="BG45" s="904"/>
      <c r="BH45" s="904"/>
      <c r="BI45" s="904"/>
      <c r="BJ45" s="904"/>
      <c r="BK45" s="2027"/>
      <c r="BL45" s="902"/>
      <c r="BM45" s="904"/>
      <c r="BN45" s="904"/>
      <c r="BO45" s="904"/>
      <c r="BP45" s="904"/>
      <c r="BQ45" s="904"/>
      <c r="BR45" s="904"/>
      <c r="BS45" s="904"/>
      <c r="BT45" s="899"/>
      <c r="BU45" s="899"/>
      <c r="BV45" s="899"/>
      <c r="BW45" s="899"/>
      <c r="BX45" s="899"/>
      <c r="BY45" s="899"/>
      <c r="BZ45" s="899"/>
      <c r="CA45" s="899"/>
      <c r="CB45" s="899"/>
      <c r="CC45" s="899"/>
      <c r="CD45" s="899"/>
      <c r="CE45" s="899"/>
      <c r="CF45" s="899"/>
      <c r="CG45" s="899"/>
      <c r="CH45" s="899"/>
      <c r="CI45" s="899"/>
      <c r="CJ45" s="899"/>
      <c r="CK45" s="899"/>
      <c r="CL45" s="899"/>
      <c r="CM45" s="899"/>
      <c r="CN45" s="899"/>
      <c r="CO45" s="899"/>
      <c r="CP45" s="899"/>
      <c r="CQ45" s="899"/>
      <c r="CR45" s="899"/>
      <c r="CS45" s="899"/>
      <c r="CT45" s="899"/>
      <c r="CU45" s="899"/>
      <c r="CV45" s="899"/>
      <c r="CW45" s="899"/>
      <c r="CX45" s="899"/>
      <c r="CY45" s="899"/>
      <c r="CZ45" s="899"/>
      <c r="DA45" s="899"/>
      <c r="DB45" s="899"/>
      <c r="DC45" s="899"/>
      <c r="DD45" s="899"/>
      <c r="DE45" s="899"/>
      <c r="DF45" s="899"/>
      <c r="DG45" s="899"/>
      <c r="DH45" s="899"/>
      <c r="DI45" s="899"/>
      <c r="DJ45" s="899"/>
      <c r="DK45" s="899"/>
      <c r="DL45" s="899"/>
      <c r="DM45" s="899"/>
      <c r="DN45" s="899"/>
      <c r="DO45" s="899"/>
      <c r="DP45" s="899"/>
      <c r="DQ45" s="899"/>
      <c r="DR45" s="899"/>
      <c r="DS45" s="899"/>
      <c r="DT45" s="899"/>
      <c r="DU45" s="899"/>
      <c r="DV45" s="899"/>
      <c r="DW45" s="899"/>
    </row>
    <row r="46" spans="1:127" s="2022" customFormat="1" ht="21" customHeight="1" thickBot="1">
      <c r="A46" s="1923"/>
      <c r="B46" s="905">
        <v>29</v>
      </c>
      <c r="C46" s="1622" t="s">
        <v>2451</v>
      </c>
      <c r="D46" s="1623"/>
      <c r="E46" s="1623"/>
      <c r="F46" s="1623"/>
      <c r="G46" s="1623"/>
      <c r="H46" s="1623"/>
      <c r="I46" s="1623"/>
      <c r="J46" s="1624"/>
      <c r="K46" s="1013">
        <v>0</v>
      </c>
      <c r="L46" s="1013"/>
      <c r="M46" s="906">
        <v>1</v>
      </c>
      <c r="N46" s="907">
        <v>0</v>
      </c>
      <c r="O46" s="1014"/>
      <c r="P46" s="2009"/>
      <c r="Q46" s="1015">
        <v>58</v>
      </c>
      <c r="R46" s="1625" t="s">
        <v>2452</v>
      </c>
      <c r="S46" s="1626"/>
      <c r="T46" s="1626"/>
      <c r="U46" s="1626"/>
      <c r="V46" s="1626"/>
      <c r="W46" s="1626"/>
      <c r="X46" s="1626"/>
      <c r="Y46" s="1627"/>
      <c r="Z46" s="1013">
        <v>0</v>
      </c>
      <c r="AA46" s="1013"/>
      <c r="AB46" s="906">
        <v>1</v>
      </c>
      <c r="AC46" s="907"/>
      <c r="AD46" s="1014"/>
      <c r="AE46" s="1923"/>
      <c r="AF46" s="2016">
        <f t="shared" si="0"/>
        <v>0.79</v>
      </c>
      <c r="AG46" s="2016">
        <f t="shared" si="1"/>
        <v>0.79</v>
      </c>
      <c r="AH46" s="1923"/>
      <c r="AI46" s="1923"/>
      <c r="AJ46" s="1923"/>
      <c r="AK46" s="1923"/>
      <c r="AL46" s="1923"/>
      <c r="AM46" s="1923"/>
      <c r="AN46" s="1923"/>
      <c r="AO46" s="1923"/>
      <c r="AP46" s="1923"/>
      <c r="AQ46" s="1923"/>
      <c r="AR46" s="1923"/>
      <c r="AS46" s="1923"/>
      <c r="AT46" s="1923"/>
      <c r="AU46" s="1923"/>
      <c r="AV46" s="1923"/>
      <c r="AW46" s="1923"/>
      <c r="AX46" s="1923"/>
      <c r="AY46" s="1923"/>
      <c r="AZ46" s="1923"/>
      <c r="BA46" s="1923"/>
      <c r="BB46" s="902"/>
      <c r="BC46" s="904"/>
      <c r="BD46" s="904"/>
      <c r="BE46" s="904"/>
      <c r="BF46" s="904"/>
      <c r="BG46" s="904"/>
      <c r="BH46" s="904"/>
      <c r="BI46" s="904"/>
      <c r="BJ46" s="904"/>
      <c r="BK46" s="2027"/>
      <c r="BL46" s="902"/>
      <c r="BM46" s="904"/>
      <c r="BN46" s="904"/>
      <c r="BO46" s="904"/>
      <c r="BP46" s="904"/>
      <c r="BQ46" s="904"/>
      <c r="BR46" s="904"/>
      <c r="BS46" s="904"/>
      <c r="BT46" s="899"/>
      <c r="BU46" s="899"/>
      <c r="BV46" s="899"/>
      <c r="BW46" s="899"/>
      <c r="BX46" s="899"/>
      <c r="BY46" s="899"/>
      <c r="BZ46" s="899"/>
      <c r="CA46" s="899"/>
      <c r="CB46" s="899"/>
      <c r="CC46" s="899"/>
      <c r="CD46" s="899"/>
      <c r="CE46" s="899"/>
      <c r="CF46" s="899"/>
      <c r="CG46" s="899"/>
      <c r="CH46" s="899"/>
      <c r="CI46" s="899"/>
      <c r="CJ46" s="899"/>
      <c r="CK46" s="899"/>
      <c r="CL46" s="899"/>
      <c r="CM46" s="899"/>
      <c r="CN46" s="899"/>
      <c r="CO46" s="899"/>
      <c r="CP46" s="899"/>
      <c r="CQ46" s="899"/>
      <c r="CR46" s="899"/>
      <c r="CS46" s="899"/>
      <c r="CT46" s="899"/>
      <c r="CU46" s="899"/>
      <c r="CV46" s="899"/>
      <c r="CW46" s="899"/>
      <c r="CX46" s="899"/>
      <c r="CY46" s="899"/>
      <c r="CZ46" s="899"/>
      <c r="DA46" s="899"/>
      <c r="DB46" s="899"/>
      <c r="DC46" s="899"/>
      <c r="DD46" s="899"/>
      <c r="DE46" s="899"/>
      <c r="DF46" s="899"/>
      <c r="DG46" s="899"/>
      <c r="DH46" s="899"/>
      <c r="DI46" s="899"/>
      <c r="DJ46" s="899"/>
      <c r="DK46" s="899"/>
      <c r="DL46" s="899"/>
      <c r="DM46" s="899"/>
      <c r="DN46" s="899"/>
      <c r="DO46" s="899"/>
      <c r="DP46" s="899"/>
      <c r="DQ46" s="899"/>
      <c r="DR46" s="899"/>
      <c r="DS46" s="899"/>
      <c r="DT46" s="899"/>
      <c r="DU46" s="899"/>
      <c r="DV46" s="899"/>
      <c r="DW46" s="899"/>
    </row>
    <row r="47" spans="1:127" s="2022" customFormat="1" ht="8.25" customHeight="1" thickBot="1">
      <c r="A47" s="1923"/>
      <c r="B47" s="1628"/>
      <c r="C47" s="1628"/>
      <c r="D47" s="1628"/>
      <c r="E47" s="908"/>
      <c r="F47" s="908"/>
      <c r="G47" s="908"/>
      <c r="H47" s="908"/>
      <c r="I47" s="2056"/>
      <c r="J47" s="2056"/>
      <c r="K47" s="2056"/>
      <c r="L47" s="909"/>
      <c r="M47" s="2056"/>
      <c r="N47" s="2056"/>
      <c r="O47" s="2056">
        <v>0</v>
      </c>
      <c r="P47" s="2056"/>
      <c r="Q47" s="908"/>
      <c r="R47" s="908"/>
      <c r="S47" s="908"/>
      <c r="T47" s="908"/>
      <c r="U47" s="908"/>
      <c r="V47" s="908"/>
      <c r="W47" s="908"/>
      <c r="X47" s="908"/>
      <c r="Y47" s="908"/>
      <c r="Z47" s="2057"/>
      <c r="AA47" s="2057"/>
      <c r="AB47" s="2057"/>
      <c r="AC47" s="2057"/>
      <c r="AD47" s="2057"/>
      <c r="AE47" s="1923"/>
      <c r="AF47" s="1923"/>
      <c r="AG47" s="1923"/>
      <c r="AH47" s="1923"/>
      <c r="AI47" s="1923"/>
      <c r="AJ47" s="1923"/>
      <c r="AK47" s="1923"/>
      <c r="AL47" s="1923"/>
      <c r="AM47" s="1923"/>
      <c r="AN47" s="1923"/>
      <c r="AO47" s="1923"/>
      <c r="AP47" s="1923"/>
      <c r="AQ47" s="1923"/>
      <c r="AR47" s="1923"/>
      <c r="AS47" s="1923"/>
      <c r="AT47" s="1923"/>
      <c r="AU47" s="1923"/>
      <c r="AV47" s="1923"/>
      <c r="AW47" s="1923"/>
      <c r="AX47" s="1923"/>
      <c r="AY47" s="1923"/>
      <c r="AZ47" s="1923"/>
      <c r="BA47" s="1923"/>
      <c r="BB47" s="1923"/>
      <c r="BC47" s="1923"/>
      <c r="BD47" s="1923"/>
      <c r="BE47" s="1923"/>
      <c r="BF47" s="1923"/>
      <c r="BG47" s="1923"/>
      <c r="BH47" s="1923"/>
      <c r="BT47" s="899"/>
      <c r="BU47" s="899"/>
      <c r="BV47" s="899"/>
      <c r="BW47" s="899"/>
      <c r="BX47" s="899"/>
      <c r="BY47" s="899"/>
      <c r="BZ47" s="899"/>
      <c r="CA47" s="899"/>
      <c r="CB47" s="899"/>
      <c r="CC47" s="899"/>
      <c r="CD47" s="899"/>
      <c r="CE47" s="899"/>
      <c r="CF47" s="899"/>
      <c r="CG47" s="899"/>
      <c r="CH47" s="899"/>
      <c r="CI47" s="899"/>
      <c r="CJ47" s="899"/>
      <c r="CK47" s="899"/>
      <c r="CL47" s="899"/>
      <c r="CM47" s="899"/>
      <c r="CN47" s="899"/>
      <c r="CO47" s="899"/>
      <c r="CP47" s="899"/>
      <c r="CQ47" s="899"/>
      <c r="CR47" s="899"/>
      <c r="CS47" s="899"/>
      <c r="CT47" s="899"/>
      <c r="CU47" s="899"/>
      <c r="CV47" s="899"/>
      <c r="CW47" s="899"/>
      <c r="CX47" s="899"/>
      <c r="CY47" s="899"/>
      <c r="CZ47" s="899"/>
      <c r="DA47" s="899"/>
      <c r="DB47" s="899"/>
      <c r="DC47" s="899"/>
      <c r="DD47" s="899"/>
      <c r="DE47" s="899"/>
      <c r="DF47" s="899"/>
      <c r="DG47" s="899"/>
      <c r="DH47" s="899"/>
      <c r="DI47" s="899"/>
      <c r="DJ47" s="899"/>
      <c r="DK47" s="899"/>
      <c r="DL47" s="899"/>
      <c r="DM47" s="899"/>
      <c r="DN47" s="899"/>
      <c r="DO47" s="899"/>
      <c r="DP47" s="899"/>
      <c r="DQ47" s="899"/>
      <c r="DR47" s="899"/>
      <c r="DS47" s="899"/>
      <c r="DT47" s="899"/>
      <c r="DU47" s="899"/>
      <c r="DV47" s="899"/>
      <c r="DW47" s="899"/>
    </row>
    <row r="48" spans="1:127" s="2022" customFormat="1" ht="9" hidden="1" customHeight="1" thickBot="1">
      <c r="A48" s="1923"/>
      <c r="B48" s="1628"/>
      <c r="C48" s="1628"/>
      <c r="D48" s="1628"/>
      <c r="E48" s="908"/>
      <c r="F48" s="908"/>
      <c r="G48" s="908"/>
      <c r="H48" s="908"/>
      <c r="I48" s="1629" t="s">
        <v>231</v>
      </c>
      <c r="J48" s="1629"/>
      <c r="K48" s="1629"/>
      <c r="L48" s="1629"/>
      <c r="M48" s="2056"/>
      <c r="N48" s="2056"/>
      <c r="O48" s="2056"/>
      <c r="P48" s="2056"/>
      <c r="Q48" s="908"/>
      <c r="R48" s="908"/>
      <c r="S48" s="908"/>
      <c r="T48" s="908"/>
      <c r="U48" s="908"/>
      <c r="V48" s="908"/>
      <c r="W48" s="908"/>
      <c r="X48" s="908"/>
      <c r="Y48" s="908"/>
      <c r="Z48" s="2057"/>
      <c r="AA48" s="2057"/>
      <c r="AB48" s="2057"/>
      <c r="AC48" s="2057"/>
      <c r="AD48" s="2057"/>
      <c r="AE48" s="1923"/>
      <c r="AF48" s="1923"/>
      <c r="AG48" s="1923"/>
      <c r="AH48" s="1923"/>
      <c r="AI48" s="1923"/>
      <c r="AJ48" s="1923"/>
      <c r="AK48" s="1923"/>
      <c r="AL48" s="1923"/>
      <c r="AM48" s="1923"/>
      <c r="AN48" s="1923"/>
      <c r="AO48" s="1923"/>
      <c r="AP48" s="1923"/>
      <c r="AQ48" s="1923"/>
      <c r="AR48" s="1923"/>
      <c r="AS48" s="1923"/>
      <c r="AT48" s="1923"/>
      <c r="AU48" s="1923"/>
      <c r="AV48" s="1923"/>
      <c r="AW48" s="1923"/>
      <c r="AX48" s="1923"/>
      <c r="AY48" s="1923"/>
      <c r="AZ48" s="1923"/>
      <c r="BA48" s="1923"/>
      <c r="BB48" s="1923"/>
      <c r="BC48" s="1923"/>
      <c r="BD48" s="1923"/>
      <c r="BE48" s="1923"/>
      <c r="BF48" s="1923"/>
      <c r="BG48" s="1923"/>
      <c r="BH48" s="1923"/>
      <c r="BT48" s="899"/>
      <c r="BU48" s="899"/>
      <c r="BV48" s="899"/>
      <c r="BW48" s="899"/>
      <c r="BX48" s="899"/>
      <c r="BY48" s="899"/>
      <c r="BZ48" s="899"/>
      <c r="CA48" s="899"/>
      <c r="CB48" s="899"/>
      <c r="CC48" s="899"/>
      <c r="CD48" s="899"/>
      <c r="CE48" s="899"/>
      <c r="CF48" s="899"/>
      <c r="CG48" s="899"/>
      <c r="CH48" s="899"/>
      <c r="CI48" s="899"/>
      <c r="CJ48" s="899"/>
      <c r="CK48" s="899"/>
      <c r="CL48" s="899"/>
      <c r="CM48" s="899"/>
      <c r="CN48" s="899"/>
      <c r="CO48" s="899"/>
      <c r="CP48" s="899"/>
      <c r="CQ48" s="899"/>
      <c r="CR48" s="899"/>
      <c r="CS48" s="899"/>
      <c r="CT48" s="899"/>
      <c r="CU48" s="899"/>
      <c r="CV48" s="899"/>
      <c r="CW48" s="899"/>
      <c r="CX48" s="899"/>
      <c r="CY48" s="899"/>
      <c r="CZ48" s="899"/>
      <c r="DA48" s="899"/>
      <c r="DB48" s="899"/>
      <c r="DC48" s="899"/>
      <c r="DD48" s="899"/>
      <c r="DE48" s="899"/>
      <c r="DF48" s="899"/>
      <c r="DG48" s="899"/>
      <c r="DH48" s="899"/>
      <c r="DI48" s="899"/>
      <c r="DJ48" s="899"/>
      <c r="DK48" s="899"/>
      <c r="DL48" s="899"/>
      <c r="DM48" s="899"/>
      <c r="DN48" s="899"/>
      <c r="DO48" s="899"/>
      <c r="DP48" s="899"/>
      <c r="DQ48" s="899"/>
      <c r="DR48" s="899"/>
      <c r="DS48" s="899"/>
      <c r="DT48" s="899"/>
      <c r="DU48" s="899"/>
      <c r="DV48" s="899"/>
      <c r="DW48" s="899"/>
    </row>
    <row r="49" spans="1:127" s="2022" customFormat="1" ht="30" hidden="1" customHeight="1" thickBot="1">
      <c r="A49" s="1923"/>
      <c r="B49" s="2058"/>
      <c r="C49" s="2058"/>
      <c r="D49" s="2058"/>
      <c r="E49" s="2058"/>
      <c r="F49" s="2058"/>
      <c r="G49" s="2059"/>
      <c r="H49" s="2059"/>
      <c r="I49" s="2059"/>
      <c r="J49" s="2059"/>
      <c r="K49" s="2059"/>
      <c r="L49" s="2059"/>
      <c r="M49" s="2060" t="s">
        <v>2453</v>
      </c>
      <c r="N49" s="2061"/>
      <c r="O49" s="2062"/>
      <c r="P49" s="2056"/>
      <c r="Q49" s="2063">
        <f>AF17</f>
        <v>0.91310344827586198</v>
      </c>
      <c r="R49" s="2064"/>
      <c r="S49" s="2065"/>
      <c r="T49" s="2058"/>
      <c r="U49" s="2058"/>
      <c r="V49" s="2059"/>
      <c r="W49" s="2059"/>
      <c r="X49" s="2059"/>
      <c r="Y49" s="2059"/>
      <c r="Z49" s="2059"/>
      <c r="AA49" s="2059"/>
      <c r="AB49" s="2059"/>
      <c r="AC49" s="2059"/>
      <c r="AD49" s="2059"/>
      <c r="AE49" s="1923"/>
      <c r="AF49" s="1923"/>
      <c r="AG49" s="1923"/>
      <c r="AH49" s="1923"/>
      <c r="AI49" s="1923"/>
      <c r="AJ49" s="1923"/>
      <c r="AK49" s="1923"/>
      <c r="AL49" s="1923"/>
      <c r="AM49" s="1923"/>
      <c r="AN49" s="1923"/>
      <c r="AO49" s="1923"/>
      <c r="AP49" s="1923"/>
      <c r="AQ49" s="1923"/>
      <c r="AR49" s="1923"/>
      <c r="AS49" s="1923"/>
      <c r="AT49" s="1923"/>
      <c r="AU49" s="1923"/>
      <c r="AV49" s="1923"/>
      <c r="AW49" s="1923"/>
      <c r="AX49" s="1923"/>
      <c r="AY49" s="1923"/>
      <c r="AZ49" s="1923"/>
      <c r="BA49" s="1923"/>
      <c r="BB49" s="1630"/>
      <c r="BC49" s="1630"/>
      <c r="BD49" s="1630"/>
      <c r="BE49" s="1630"/>
      <c r="BF49" s="1630"/>
      <c r="BG49" s="1630"/>
      <c r="BH49" s="1630"/>
      <c r="BI49" s="1630"/>
      <c r="BJ49" s="1631"/>
      <c r="BK49" s="1631"/>
      <c r="BL49" s="1631"/>
      <c r="BM49" s="1631"/>
      <c r="BN49" s="1631"/>
      <c r="BO49" s="1631"/>
      <c r="BP49" s="1631"/>
      <c r="BQ49" s="1631"/>
      <c r="BT49" s="899"/>
      <c r="BU49" s="899"/>
      <c r="BV49" s="899"/>
      <c r="BW49" s="899"/>
      <c r="BX49" s="899"/>
      <c r="BY49" s="899"/>
      <c r="BZ49" s="899"/>
      <c r="CA49" s="899"/>
      <c r="CB49" s="899"/>
      <c r="CC49" s="899"/>
      <c r="CD49" s="899"/>
      <c r="CE49" s="899"/>
      <c r="CF49" s="899"/>
      <c r="CG49" s="899"/>
      <c r="CH49" s="899"/>
      <c r="CI49" s="899"/>
      <c r="CJ49" s="899"/>
      <c r="CK49" s="899"/>
      <c r="CL49" s="899"/>
      <c r="CM49" s="899"/>
      <c r="CN49" s="899"/>
      <c r="CO49" s="899"/>
      <c r="CP49" s="899"/>
      <c r="CQ49" s="899"/>
      <c r="CR49" s="899"/>
      <c r="CS49" s="899"/>
      <c r="CT49" s="899"/>
      <c r="CU49" s="899"/>
      <c r="CV49" s="899"/>
      <c r="CW49" s="899"/>
      <c r="CX49" s="899"/>
      <c r="CY49" s="899"/>
      <c r="CZ49" s="899"/>
      <c r="DA49" s="899"/>
      <c r="DB49" s="899"/>
      <c r="DC49" s="899"/>
      <c r="DD49" s="899"/>
      <c r="DE49" s="899"/>
      <c r="DF49" s="899"/>
      <c r="DG49" s="899"/>
      <c r="DH49" s="899"/>
      <c r="DI49" s="899"/>
      <c r="DJ49" s="899"/>
      <c r="DK49" s="899"/>
      <c r="DL49" s="899"/>
      <c r="DM49" s="899"/>
      <c r="DN49" s="899"/>
      <c r="DO49" s="899"/>
      <c r="DP49" s="899"/>
      <c r="DQ49" s="899"/>
      <c r="DR49" s="899"/>
      <c r="DS49" s="899"/>
      <c r="DT49" s="899"/>
      <c r="DU49" s="899"/>
      <c r="DV49" s="899"/>
      <c r="DW49" s="899"/>
    </row>
    <row r="50" spans="1:127" s="2022" customFormat="1" ht="15" hidden="1" customHeight="1" thickBot="1">
      <c r="A50" s="1923"/>
      <c r="B50" s="2066"/>
      <c r="C50" s="2066"/>
      <c r="D50" s="2066"/>
      <c r="E50" s="2066"/>
      <c r="F50" s="2066"/>
      <c r="G50" s="2067"/>
      <c r="H50" s="2067"/>
      <c r="I50" s="2067"/>
      <c r="J50" s="2067"/>
      <c r="K50" s="2067"/>
      <c r="L50" s="2067"/>
      <c r="M50" s="2067"/>
      <c r="N50" s="2067"/>
      <c r="O50" s="2067"/>
      <c r="P50" s="2056"/>
      <c r="Q50" s="2066"/>
      <c r="R50" s="2066"/>
      <c r="S50" s="2066"/>
      <c r="T50" s="2066"/>
      <c r="U50" s="2066"/>
      <c r="V50" s="2067"/>
      <c r="W50" s="2067"/>
      <c r="X50" s="2067"/>
      <c r="Y50" s="2067"/>
      <c r="Z50" s="2067"/>
      <c r="AA50" s="2067"/>
      <c r="AB50" s="2067"/>
      <c r="AC50" s="2067"/>
      <c r="AD50" s="2067"/>
      <c r="AE50" s="1923"/>
      <c r="AF50" s="1923"/>
      <c r="AG50" s="1923"/>
      <c r="AH50" s="1923"/>
      <c r="AI50" s="1923"/>
      <c r="AJ50" s="1923"/>
      <c r="AK50" s="1923"/>
      <c r="AL50" s="1923"/>
      <c r="AM50" s="1923"/>
      <c r="AN50" s="1923"/>
      <c r="AO50" s="1923"/>
      <c r="AP50" s="1923"/>
      <c r="AQ50" s="1923"/>
      <c r="AR50" s="1923"/>
      <c r="AS50" s="1923"/>
      <c r="AT50" s="1923"/>
      <c r="AU50" s="1923"/>
      <c r="AV50" s="1923"/>
      <c r="AW50" s="1923"/>
      <c r="AX50" s="1923"/>
      <c r="AY50" s="1923"/>
      <c r="AZ50" s="1923"/>
      <c r="BA50" s="1923"/>
      <c r="BB50" s="1631"/>
      <c r="BC50" s="2068"/>
      <c r="BD50" s="2068"/>
      <c r="BE50" s="2068"/>
      <c r="BF50" s="2068"/>
      <c r="BG50" s="2068"/>
      <c r="BH50" s="2068"/>
      <c r="BI50" s="2068"/>
      <c r="BJ50" s="1631"/>
      <c r="BK50" s="2068"/>
      <c r="BL50" s="2068"/>
      <c r="BM50" s="2068"/>
      <c r="BN50" s="2068"/>
      <c r="BO50" s="2068"/>
      <c r="BP50" s="2068"/>
      <c r="BQ50" s="2068"/>
      <c r="BT50" s="899"/>
      <c r="BU50" s="899"/>
      <c r="BV50" s="899"/>
      <c r="BW50" s="899"/>
      <c r="BX50" s="899"/>
      <c r="BY50" s="899"/>
      <c r="BZ50" s="899"/>
      <c r="CA50" s="899"/>
      <c r="CB50" s="899"/>
      <c r="CC50" s="899"/>
      <c r="CD50" s="899"/>
      <c r="CE50" s="899"/>
      <c r="CF50" s="899"/>
      <c r="CG50" s="899"/>
      <c r="CH50" s="899"/>
      <c r="CI50" s="899"/>
      <c r="CJ50" s="899"/>
      <c r="CK50" s="899"/>
      <c r="CL50" s="899"/>
      <c r="CM50" s="899"/>
      <c r="CN50" s="899"/>
      <c r="CO50" s="899"/>
      <c r="CP50" s="899"/>
      <c r="CQ50" s="899"/>
      <c r="CR50" s="899"/>
      <c r="CS50" s="899"/>
      <c r="CT50" s="899"/>
      <c r="CU50" s="899"/>
      <c r="CV50" s="899"/>
      <c r="CW50" s="899"/>
      <c r="CX50" s="899"/>
      <c r="CY50" s="899"/>
      <c r="CZ50" s="899"/>
      <c r="DA50" s="899"/>
      <c r="DB50" s="899"/>
      <c r="DC50" s="899"/>
      <c r="DD50" s="899"/>
      <c r="DE50" s="899"/>
      <c r="DF50" s="899"/>
      <c r="DG50" s="899"/>
      <c r="DH50" s="899"/>
      <c r="DI50" s="899"/>
      <c r="DJ50" s="899"/>
      <c r="DK50" s="899"/>
      <c r="DL50" s="899"/>
      <c r="DM50" s="899"/>
      <c r="DN50" s="899"/>
      <c r="DO50" s="899"/>
      <c r="DP50" s="899"/>
      <c r="DQ50" s="899"/>
      <c r="DR50" s="899"/>
      <c r="DS50" s="899"/>
      <c r="DT50" s="899"/>
      <c r="DU50" s="899"/>
      <c r="DV50" s="899"/>
      <c r="DW50" s="899"/>
    </row>
    <row r="51" spans="1:127" s="2022" customFormat="1" ht="20.100000000000001" customHeight="1" thickBot="1">
      <c r="A51" s="1923"/>
      <c r="B51" s="2069" t="s">
        <v>2454</v>
      </c>
      <c r="C51" s="2070"/>
      <c r="D51" s="2070"/>
      <c r="E51" s="2070"/>
      <c r="F51" s="2070"/>
      <c r="G51" s="2071" t="s">
        <v>2455</v>
      </c>
      <c r="H51" s="2071"/>
      <c r="I51" s="2071"/>
      <c r="J51" s="2071"/>
      <c r="K51" s="2071"/>
      <c r="L51" s="2071"/>
      <c r="M51" s="2071"/>
      <c r="N51" s="2071"/>
      <c r="O51" s="2072"/>
      <c r="P51" s="2056"/>
      <c r="Q51" s="2069" t="s">
        <v>2456</v>
      </c>
      <c r="R51" s="2070"/>
      <c r="S51" s="2070"/>
      <c r="T51" s="2070"/>
      <c r="U51" s="2070"/>
      <c r="V51" s="2071" t="s">
        <v>2457</v>
      </c>
      <c r="W51" s="2071"/>
      <c r="X51" s="2071"/>
      <c r="Y51" s="2071"/>
      <c r="Z51" s="2071"/>
      <c r="AA51" s="2071"/>
      <c r="AB51" s="2071"/>
      <c r="AC51" s="2071"/>
      <c r="AD51" s="2072"/>
      <c r="AE51" s="1923"/>
      <c r="AF51" s="1923"/>
      <c r="AG51" s="1923"/>
      <c r="AH51" s="1923"/>
      <c r="AI51" s="1923"/>
      <c r="AJ51" s="1923"/>
      <c r="AK51" s="1923"/>
      <c r="AL51" s="1923"/>
      <c r="AM51" s="1923"/>
      <c r="AN51" s="1923"/>
      <c r="AO51" s="1923"/>
      <c r="AP51" s="1923"/>
      <c r="AQ51" s="1923"/>
      <c r="AR51" s="1923"/>
      <c r="AS51" s="1923"/>
      <c r="AT51" s="1923"/>
      <c r="AU51" s="1923"/>
      <c r="AV51" s="1923"/>
      <c r="AW51" s="1923"/>
      <c r="AX51" s="1923"/>
      <c r="AY51" s="1923"/>
      <c r="AZ51" s="1923"/>
      <c r="BA51" s="1923"/>
      <c r="BB51" s="1631"/>
      <c r="BC51" s="1631"/>
      <c r="BD51" s="1631"/>
      <c r="BE51" s="1631"/>
      <c r="BF51" s="1631"/>
      <c r="BG51" s="1631"/>
      <c r="BH51" s="1631"/>
      <c r="BI51" s="1631"/>
      <c r="BJ51" s="1631"/>
      <c r="BK51" s="1631"/>
      <c r="BL51" s="1631"/>
      <c r="BM51" s="1631"/>
      <c r="BN51" s="1631"/>
      <c r="BO51" s="1631"/>
      <c r="BP51" s="1631"/>
      <c r="BQ51" s="1631"/>
    </row>
    <row r="52" spans="1:127" s="2022" customFormat="1" ht="20.100000000000001" customHeight="1">
      <c r="A52" s="1923"/>
      <c r="B52" s="1629"/>
      <c r="C52" s="1629"/>
      <c r="D52" s="1629"/>
      <c r="E52" s="1629"/>
      <c r="F52" s="1629"/>
      <c r="G52" s="1629"/>
      <c r="H52" s="1629"/>
      <c r="I52" s="1629"/>
      <c r="J52" s="1629"/>
      <c r="K52" s="1629"/>
      <c r="L52" s="1629"/>
      <c r="M52" s="1629"/>
      <c r="N52" s="1629"/>
      <c r="O52" s="1629"/>
      <c r="P52" s="1629"/>
      <c r="Q52" s="1629"/>
      <c r="R52" s="1629"/>
      <c r="S52" s="1629"/>
      <c r="T52" s="1629"/>
      <c r="U52" s="1629"/>
      <c r="V52" s="1629"/>
      <c r="W52" s="1629"/>
      <c r="X52" s="1629"/>
      <c r="Y52" s="1629"/>
      <c r="Z52" s="1629"/>
      <c r="AA52" s="1629"/>
      <c r="AB52" s="1629"/>
      <c r="AC52" s="1629"/>
      <c r="AD52" s="1629"/>
      <c r="AE52" s="1923"/>
      <c r="AF52" s="1923"/>
      <c r="AG52" s="1923"/>
      <c r="AH52" s="1923"/>
      <c r="AI52" s="1923"/>
      <c r="AJ52" s="1923"/>
      <c r="AK52" s="1923"/>
      <c r="AL52" s="1923"/>
      <c r="AM52" s="1923"/>
      <c r="AN52" s="1923"/>
      <c r="AO52" s="1923"/>
      <c r="AP52" s="1923"/>
      <c r="AQ52" s="1923"/>
      <c r="AR52" s="1923"/>
      <c r="AS52" s="1923"/>
      <c r="AT52" s="1923"/>
      <c r="AU52" s="1923"/>
      <c r="AV52" s="1923"/>
      <c r="AW52" s="1923"/>
      <c r="AX52" s="1923"/>
      <c r="AY52" s="1923"/>
      <c r="AZ52" s="1923"/>
      <c r="BA52" s="1923"/>
      <c r="BB52" s="1631"/>
      <c r="BC52" s="1631"/>
      <c r="BD52" s="1631"/>
      <c r="BE52" s="1631"/>
      <c r="BF52" s="1631"/>
      <c r="BG52" s="1631"/>
      <c r="BH52" s="1631"/>
      <c r="BI52" s="1631"/>
      <c r="BJ52" s="1632"/>
      <c r="BK52" s="1632"/>
      <c r="BL52" s="1632"/>
      <c r="BM52" s="1632"/>
      <c r="BN52" s="1632"/>
      <c r="BO52" s="1632"/>
      <c r="BP52" s="1632"/>
      <c r="BQ52" s="1632"/>
    </row>
    <row r="53" spans="1:127" s="2022" customFormat="1" ht="39.9" customHeight="1">
      <c r="A53" s="1923"/>
      <c r="B53" s="2073" t="s">
        <v>2458</v>
      </c>
      <c r="C53" s="2073"/>
      <c r="D53" s="2073"/>
      <c r="E53" s="2073"/>
      <c r="F53" s="2073"/>
      <c r="G53" s="2073"/>
      <c r="H53" s="2073"/>
      <c r="I53" s="2073"/>
      <c r="J53" s="2073"/>
      <c r="K53" s="2073"/>
      <c r="L53" s="2073"/>
      <c r="M53" s="2074"/>
      <c r="N53" s="2074"/>
      <c r="O53" s="2074"/>
      <c r="P53" s="2074"/>
      <c r="Q53" s="2074"/>
      <c r="R53" s="2074"/>
      <c r="S53" s="2074"/>
      <c r="T53" s="2074"/>
      <c r="U53" s="2074"/>
      <c r="V53" s="2074"/>
      <c r="W53" s="2074"/>
      <c r="X53" s="2074"/>
      <c r="Y53" s="2074"/>
      <c r="Z53" s="2074"/>
      <c r="AA53" s="2074"/>
      <c r="AB53" s="2074"/>
      <c r="AC53" s="2074"/>
      <c r="AD53" s="2074"/>
      <c r="AE53" s="1923"/>
      <c r="AF53" s="1923"/>
      <c r="AG53" s="1923"/>
      <c r="AH53" s="1923"/>
      <c r="AI53" s="1923"/>
      <c r="AJ53" s="1923"/>
      <c r="AK53" s="1923"/>
      <c r="AL53" s="1923"/>
      <c r="AM53" s="1923"/>
      <c r="AN53" s="1923"/>
      <c r="AO53" s="1923"/>
      <c r="AP53" s="1923"/>
      <c r="AQ53" s="1923"/>
      <c r="AR53" s="1923"/>
      <c r="AS53" s="1923"/>
      <c r="AT53" s="1923"/>
      <c r="AU53" s="1923"/>
      <c r="AV53" s="1923"/>
      <c r="AW53" s="1923"/>
      <c r="AX53" s="1923"/>
      <c r="AY53" s="1923"/>
      <c r="AZ53" s="1923"/>
      <c r="BA53" s="1923"/>
      <c r="BB53" s="1630"/>
      <c r="BC53" s="1630"/>
      <c r="BD53" s="1630"/>
      <c r="BE53" s="1630"/>
      <c r="BF53" s="1630"/>
      <c r="BG53" s="1630"/>
      <c r="BH53" s="1630"/>
      <c r="BI53" s="1630"/>
      <c r="BJ53" s="1631"/>
      <c r="BK53" s="1631"/>
      <c r="BL53" s="1631"/>
      <c r="BM53" s="1631"/>
      <c r="BN53" s="1631"/>
      <c r="BO53" s="1631"/>
      <c r="BP53" s="1631"/>
      <c r="BQ53" s="1631"/>
    </row>
    <row r="54" spans="1:127" s="2022" customFormat="1" ht="15" customHeight="1">
      <c r="A54" s="1923"/>
      <c r="B54" s="2075"/>
      <c r="C54" s="2076"/>
      <c r="D54" s="2076"/>
      <c r="E54" s="2076"/>
      <c r="F54" s="2076"/>
      <c r="G54" s="2076"/>
      <c r="H54" s="2076"/>
      <c r="I54" s="2076"/>
      <c r="J54" s="2076"/>
      <c r="K54" s="2076"/>
      <c r="L54" s="2076"/>
      <c r="M54" s="2077"/>
      <c r="N54" s="2077"/>
      <c r="O54" s="2077"/>
      <c r="P54" s="2077"/>
      <c r="Q54" s="2077"/>
      <c r="R54" s="2077"/>
      <c r="S54" s="2077"/>
      <c r="T54" s="2077"/>
      <c r="U54" s="2077"/>
      <c r="V54" s="2077"/>
      <c r="W54" s="2077"/>
      <c r="X54" s="2077"/>
      <c r="Y54" s="2077"/>
      <c r="Z54" s="2077"/>
      <c r="AA54" s="2077"/>
      <c r="AB54" s="2077"/>
      <c r="AC54" s="2077"/>
      <c r="AD54" s="2077"/>
      <c r="AE54" s="1923"/>
      <c r="AF54" s="1923"/>
      <c r="AG54" s="1923"/>
      <c r="AH54" s="1923"/>
      <c r="AI54" s="1923"/>
      <c r="AJ54" s="1923"/>
      <c r="AK54" s="1923"/>
      <c r="AL54" s="1923"/>
      <c r="AM54" s="1923"/>
      <c r="AN54" s="1923"/>
      <c r="AO54" s="1923"/>
      <c r="AP54" s="1923"/>
      <c r="AQ54" s="1923"/>
      <c r="AR54" s="1923"/>
      <c r="AS54" s="1923"/>
      <c r="AT54" s="1923"/>
      <c r="AU54" s="1923"/>
      <c r="AV54" s="1923"/>
      <c r="AW54" s="1923"/>
      <c r="AX54" s="1923"/>
      <c r="AY54" s="1923"/>
      <c r="AZ54" s="1923"/>
      <c r="BA54" s="1923"/>
      <c r="BB54" s="1630"/>
      <c r="BC54" s="1630"/>
      <c r="BD54" s="1630"/>
      <c r="BE54" s="1630"/>
      <c r="BF54" s="1630"/>
      <c r="BG54" s="1630"/>
      <c r="BH54" s="1630"/>
      <c r="BI54" s="1630"/>
      <c r="BJ54" s="1631"/>
      <c r="BK54" s="1631"/>
      <c r="BL54" s="1631"/>
      <c r="BM54" s="1631"/>
      <c r="BN54" s="1631"/>
      <c r="BO54" s="1631"/>
      <c r="BP54" s="1631"/>
      <c r="BQ54" s="1631"/>
    </row>
    <row r="55" spans="1:127" ht="15" customHeight="1">
      <c r="B55" s="2078"/>
      <c r="C55" s="2078"/>
      <c r="D55" s="2078"/>
      <c r="E55" s="2078"/>
      <c r="F55" s="2078"/>
      <c r="G55" s="2078"/>
      <c r="H55" s="2078"/>
      <c r="I55" s="2078"/>
      <c r="J55" s="2078"/>
      <c r="K55" s="2078"/>
      <c r="L55" s="2078"/>
      <c r="M55" s="2078"/>
      <c r="N55" s="2078"/>
      <c r="O55" s="2078"/>
      <c r="P55" s="2078"/>
      <c r="Q55" s="2078"/>
      <c r="R55" s="2078"/>
      <c r="S55" s="2078"/>
      <c r="T55" s="2078"/>
      <c r="U55" s="2078"/>
      <c r="V55" s="2078"/>
      <c r="W55" s="2078"/>
      <c r="X55" s="2078"/>
      <c r="Y55" s="2078"/>
      <c r="Z55" s="2078"/>
      <c r="AA55" s="2078"/>
      <c r="AB55" s="2078"/>
      <c r="AC55" s="2078"/>
      <c r="AD55" s="2078"/>
      <c r="AE55" s="1923"/>
      <c r="AF55" s="1923"/>
      <c r="AG55" s="1923"/>
      <c r="AH55" s="1923"/>
      <c r="AI55" s="1923"/>
      <c r="AJ55" s="1923"/>
      <c r="AK55" s="1923"/>
      <c r="AL55" s="1923"/>
      <c r="AM55" s="1923"/>
      <c r="BB55" s="1630"/>
      <c r="BC55" s="1630"/>
      <c r="BD55" s="1630"/>
      <c r="BE55" s="1630"/>
      <c r="BF55" s="1630"/>
      <c r="BG55" s="1630"/>
      <c r="BH55" s="1630"/>
      <c r="BI55" s="1630"/>
      <c r="BJ55" s="1631"/>
      <c r="BK55" s="1631"/>
      <c r="BL55" s="1631"/>
      <c r="BM55" s="1631"/>
      <c r="BN55" s="1631"/>
      <c r="BO55" s="1631"/>
      <c r="BP55" s="1631"/>
      <c r="BQ55" s="1631"/>
    </row>
    <row r="56" spans="1:127" ht="27" customHeight="1">
      <c r="B56" s="2079"/>
      <c r="C56" s="2079"/>
      <c r="D56" s="2079"/>
      <c r="E56" s="2080"/>
      <c r="F56" s="2080"/>
      <c r="G56" s="2080"/>
      <c r="H56" s="2080"/>
      <c r="I56" s="2080"/>
      <c r="J56" s="2080"/>
      <c r="K56" s="2080"/>
      <c r="L56" s="2080"/>
      <c r="M56" s="2080"/>
      <c r="N56" s="2080"/>
      <c r="O56" s="2080"/>
      <c r="P56" s="2080"/>
      <c r="Q56" s="2080"/>
      <c r="R56" s="2080"/>
      <c r="S56" s="2080"/>
      <c r="T56" s="2080"/>
      <c r="U56" s="2080"/>
      <c r="V56" s="2080"/>
      <c r="W56" s="2080"/>
      <c r="X56" s="2080"/>
      <c r="Y56" s="2080"/>
      <c r="Z56" s="2080"/>
      <c r="AA56" s="2080"/>
      <c r="AB56" s="2080"/>
      <c r="AC56" s="2080"/>
      <c r="AD56" s="2080"/>
      <c r="AE56" s="1923"/>
      <c r="AF56" s="1923"/>
      <c r="AG56" s="1923"/>
      <c r="AH56" s="1923"/>
      <c r="AI56" s="1923"/>
      <c r="AJ56" s="1923"/>
      <c r="AK56" s="1923"/>
      <c r="AL56" s="1923"/>
      <c r="AM56" s="1923"/>
      <c r="BB56" s="1631"/>
      <c r="BC56" s="1631"/>
      <c r="BD56" s="1631"/>
      <c r="BE56" s="1631"/>
      <c r="BF56" s="1631"/>
      <c r="BG56" s="1631"/>
      <c r="BH56" s="1631"/>
      <c r="BI56" s="1631"/>
      <c r="BJ56" s="1631"/>
      <c r="BK56" s="1631"/>
      <c r="BL56" s="1631"/>
      <c r="BM56" s="1631"/>
      <c r="BN56" s="1631"/>
      <c r="BO56" s="1631"/>
      <c r="BP56" s="1631"/>
      <c r="BQ56" s="1631"/>
    </row>
    <row r="57" spans="1:127">
      <c r="AE57" s="1923"/>
      <c r="AF57" s="1923"/>
      <c r="AG57" s="1923"/>
      <c r="AH57" s="1923"/>
      <c r="AI57" s="1923"/>
      <c r="AJ57" s="1923"/>
      <c r="AK57" s="1923"/>
      <c r="AL57" s="1923"/>
      <c r="AM57" s="1923"/>
      <c r="BB57" s="1631"/>
      <c r="BC57" s="1631"/>
      <c r="BD57" s="1631"/>
      <c r="BE57" s="1631"/>
      <c r="BF57" s="1631"/>
      <c r="BG57" s="1631"/>
      <c r="BH57" s="1631"/>
      <c r="BI57" s="1631"/>
      <c r="BJ57" s="1631"/>
      <c r="BK57" s="1631"/>
      <c r="BL57" s="1631"/>
      <c r="BM57" s="1631"/>
      <c r="BN57" s="1631"/>
      <c r="BO57" s="1631"/>
      <c r="BP57" s="1631"/>
      <c r="BQ57" s="1631"/>
    </row>
    <row r="58" spans="1:127">
      <c r="AE58" s="1923"/>
      <c r="AF58" s="1923"/>
      <c r="AG58" s="1923"/>
      <c r="AH58" s="1923"/>
      <c r="AI58" s="1923"/>
      <c r="AJ58" s="1923"/>
      <c r="AK58" s="1923"/>
      <c r="AL58" s="1923"/>
      <c r="AM58" s="1923"/>
      <c r="BB58" s="1631"/>
      <c r="BC58" s="1631"/>
      <c r="BD58" s="1631"/>
      <c r="BE58" s="1631"/>
      <c r="BF58" s="1631"/>
      <c r="BG58" s="1631"/>
      <c r="BH58" s="1631"/>
      <c r="BI58" s="1631"/>
      <c r="BJ58" s="1631"/>
      <c r="BK58" s="1631"/>
      <c r="BL58" s="1631"/>
      <c r="BM58" s="1631"/>
      <c r="BN58" s="1631"/>
      <c r="BO58" s="1631"/>
      <c r="BP58" s="1631"/>
      <c r="BQ58" s="1631"/>
    </row>
    <row r="59" spans="1:127">
      <c r="B59" s="2081"/>
      <c r="C59" s="2081"/>
      <c r="D59" s="2081"/>
      <c r="E59" s="2081"/>
      <c r="F59" s="2081"/>
      <c r="G59" s="2081"/>
      <c r="H59" s="2081"/>
      <c r="I59" s="2081"/>
      <c r="J59" s="2081"/>
      <c r="K59" s="2081"/>
      <c r="L59" s="2081"/>
      <c r="M59" s="2081"/>
      <c r="N59" s="2081"/>
      <c r="O59" s="2081"/>
      <c r="P59" s="2081"/>
      <c r="Q59" s="2081"/>
      <c r="R59" s="2081"/>
      <c r="S59" s="2081"/>
      <c r="T59" s="2081"/>
      <c r="U59" s="2081"/>
      <c r="V59" s="2081"/>
      <c r="W59" s="2081"/>
      <c r="X59" s="2081"/>
      <c r="Y59" s="2081"/>
      <c r="Z59" s="2081"/>
      <c r="AA59" s="2081"/>
      <c r="AB59" s="2081"/>
      <c r="AC59" s="2081"/>
      <c r="AD59" s="2081"/>
      <c r="AE59" s="1923"/>
      <c r="AF59" s="1923"/>
      <c r="AG59" s="1923"/>
      <c r="AH59" s="1923"/>
      <c r="AI59" s="1923"/>
      <c r="AJ59" s="1923"/>
      <c r="AK59" s="1923"/>
      <c r="AL59" s="1923"/>
      <c r="AM59" s="1923"/>
      <c r="BB59" s="1630"/>
      <c r="BC59" s="1630"/>
      <c r="BD59" s="1630"/>
      <c r="BE59" s="1630"/>
      <c r="BF59" s="1630"/>
      <c r="BG59" s="1630"/>
      <c r="BH59" s="1630"/>
      <c r="BI59" s="1630"/>
      <c r="BJ59" s="1631"/>
      <c r="BK59" s="1631"/>
      <c r="BL59" s="1631"/>
      <c r="BM59" s="1631"/>
      <c r="BN59" s="1631"/>
      <c r="BO59" s="1631"/>
      <c r="BP59" s="1631"/>
      <c r="BQ59" s="1631"/>
    </row>
    <row r="60" spans="1:127">
      <c r="B60" s="2081"/>
      <c r="C60" s="2081"/>
      <c r="D60" s="2081"/>
      <c r="E60" s="2081"/>
      <c r="F60" s="2081"/>
      <c r="G60" s="2081"/>
      <c r="H60" s="2081"/>
      <c r="I60" s="2081"/>
      <c r="J60" s="2081"/>
      <c r="K60" s="2081"/>
      <c r="L60" s="2081"/>
      <c r="M60" s="2081"/>
      <c r="N60" s="2081"/>
      <c r="O60" s="2081"/>
      <c r="P60" s="2081"/>
      <c r="Q60" s="2081"/>
      <c r="R60" s="2081"/>
      <c r="S60" s="2081"/>
      <c r="T60" s="2081"/>
      <c r="U60" s="2081"/>
      <c r="V60" s="2081"/>
      <c r="W60" s="2081"/>
      <c r="X60" s="2081"/>
      <c r="Y60" s="2081"/>
      <c r="Z60" s="2081"/>
      <c r="AA60" s="2081"/>
      <c r="AB60" s="2081"/>
      <c r="AC60" s="2081"/>
      <c r="AD60" s="2081"/>
      <c r="AE60" s="1923"/>
      <c r="AF60" s="1923"/>
      <c r="AG60" s="1923"/>
      <c r="AH60" s="1923"/>
      <c r="AI60" s="1923"/>
      <c r="AJ60" s="1923"/>
      <c r="AK60" s="1923"/>
      <c r="AL60" s="1923"/>
      <c r="AM60" s="1923"/>
      <c r="BB60" s="1631"/>
      <c r="BC60" s="1631"/>
      <c r="BD60" s="1631"/>
      <c r="BE60" s="1631"/>
      <c r="BF60" s="1631"/>
      <c r="BG60" s="1631"/>
      <c r="BH60" s="1631"/>
      <c r="BI60" s="1631"/>
      <c r="BJ60" s="1631"/>
      <c r="BK60" s="1631"/>
      <c r="BL60" s="1631"/>
      <c r="BM60" s="1631"/>
      <c r="BN60" s="1631"/>
      <c r="BO60" s="1631"/>
      <c r="BP60" s="1631"/>
      <c r="BQ60" s="1631"/>
    </row>
    <row r="61" spans="1:127">
      <c r="B61" s="2081"/>
      <c r="C61" s="2081"/>
      <c r="D61" s="2081"/>
      <c r="E61" s="2081"/>
      <c r="F61" s="2081"/>
      <c r="G61" s="2081"/>
      <c r="H61" s="2081"/>
      <c r="I61" s="2081"/>
      <c r="J61" s="2081"/>
      <c r="K61" s="2081"/>
      <c r="L61" s="2081"/>
      <c r="M61" s="2081"/>
      <c r="N61" s="2081"/>
      <c r="O61" s="2081"/>
      <c r="P61" s="2081"/>
      <c r="Q61" s="2081"/>
      <c r="R61" s="2081"/>
      <c r="S61" s="2081"/>
      <c r="T61" s="2081"/>
      <c r="U61" s="2081"/>
      <c r="V61" s="2081"/>
      <c r="W61" s="2081"/>
      <c r="X61" s="2081"/>
      <c r="Y61" s="2081"/>
      <c r="Z61" s="2081"/>
      <c r="AA61" s="2081"/>
      <c r="AB61" s="2081"/>
      <c r="AC61" s="2081"/>
      <c r="AD61" s="2081"/>
      <c r="AE61" s="1923"/>
      <c r="AF61" s="1923"/>
      <c r="AG61" s="1923"/>
      <c r="AH61" s="1923"/>
      <c r="AI61" s="1923"/>
      <c r="AJ61" s="1923"/>
      <c r="AK61" s="1923"/>
      <c r="AL61" s="1923"/>
      <c r="AM61" s="1923"/>
      <c r="BB61" s="1630"/>
      <c r="BC61" s="1630"/>
      <c r="BD61" s="1630"/>
      <c r="BE61" s="1630"/>
      <c r="BF61" s="1630"/>
      <c r="BG61" s="1630"/>
      <c r="BH61" s="1630"/>
      <c r="BI61" s="1630"/>
      <c r="BJ61" s="1631"/>
      <c r="BK61" s="2068"/>
      <c r="BL61" s="2068"/>
      <c r="BM61" s="2068"/>
      <c r="BN61" s="2068"/>
      <c r="BO61" s="2068"/>
      <c r="BP61" s="2068"/>
      <c r="BQ61" s="2068"/>
    </row>
    <row r="62" spans="1:127">
      <c r="B62" s="2081"/>
      <c r="C62" s="2081"/>
      <c r="D62" s="2081"/>
      <c r="E62" s="2081"/>
      <c r="F62" s="2081"/>
      <c r="G62" s="2081"/>
      <c r="H62" s="2081"/>
      <c r="I62" s="2081"/>
      <c r="J62" s="2081"/>
      <c r="K62" s="2081"/>
      <c r="L62" s="2081"/>
      <c r="M62" s="2081"/>
      <c r="N62" s="2081"/>
      <c r="O62" s="2081"/>
      <c r="P62" s="2081"/>
      <c r="Q62" s="2081"/>
      <c r="R62" s="2081"/>
      <c r="S62" s="2081"/>
      <c r="T62" s="2081"/>
      <c r="U62" s="2081"/>
      <c r="V62" s="2081"/>
      <c r="W62" s="2081"/>
      <c r="X62" s="2081"/>
      <c r="Y62" s="2081"/>
      <c r="Z62" s="2081"/>
      <c r="AA62" s="2081"/>
      <c r="AB62" s="2081"/>
      <c r="AC62" s="2081"/>
      <c r="AD62" s="2081"/>
      <c r="AE62" s="1923"/>
      <c r="AF62" s="1923"/>
      <c r="AG62" s="1923"/>
      <c r="AH62" s="1923"/>
      <c r="AI62" s="1923"/>
      <c r="AJ62" s="1923"/>
      <c r="AK62" s="1923"/>
      <c r="AL62" s="1923"/>
      <c r="AM62" s="1923"/>
      <c r="BB62" s="1631"/>
      <c r="BC62" s="1631"/>
      <c r="BD62" s="1631"/>
      <c r="BE62" s="1631"/>
      <c r="BF62" s="1631"/>
      <c r="BG62" s="1631"/>
      <c r="BH62" s="1631"/>
      <c r="BI62" s="1631"/>
      <c r="BJ62" s="1631"/>
      <c r="BK62" s="1631"/>
      <c r="BL62" s="1631"/>
      <c r="BM62" s="1631"/>
      <c r="BN62" s="1631"/>
      <c r="BO62" s="1631"/>
      <c r="BP62" s="1631"/>
      <c r="BQ62" s="1631"/>
    </row>
    <row r="63" spans="1:127">
      <c r="B63" s="2081"/>
      <c r="C63" s="2081"/>
      <c r="D63" s="2081"/>
      <c r="E63" s="2081"/>
      <c r="F63" s="2081"/>
      <c r="G63" s="2081"/>
      <c r="H63" s="2081"/>
      <c r="I63" s="2081"/>
      <c r="J63" s="2081"/>
      <c r="K63" s="2081"/>
      <c r="L63" s="2081"/>
      <c r="M63" s="2081"/>
      <c r="N63" s="2081"/>
      <c r="O63" s="2081"/>
      <c r="P63" s="2081"/>
      <c r="Q63" s="2081"/>
      <c r="R63" s="2081"/>
      <c r="S63" s="2081"/>
      <c r="T63" s="2081"/>
      <c r="U63" s="2081"/>
      <c r="V63" s="2081"/>
      <c r="W63" s="2081"/>
      <c r="X63" s="2081"/>
      <c r="Y63" s="2081"/>
      <c r="Z63" s="2081"/>
      <c r="AA63" s="2081"/>
      <c r="AB63" s="2081"/>
      <c r="AC63" s="2081"/>
      <c r="AD63" s="2081"/>
      <c r="AE63" s="1923"/>
      <c r="AF63" s="1923"/>
      <c r="AG63" s="1923"/>
      <c r="AH63" s="1923"/>
      <c r="AI63" s="1923"/>
      <c r="AJ63" s="1923"/>
      <c r="AK63" s="1923"/>
      <c r="AL63" s="1923"/>
      <c r="AM63" s="1923"/>
      <c r="BB63" s="1631"/>
      <c r="BC63" s="1631"/>
      <c r="BD63" s="1631"/>
      <c r="BE63" s="1631"/>
      <c r="BF63" s="1631"/>
      <c r="BG63" s="1631"/>
      <c r="BH63" s="1631"/>
      <c r="BI63" s="1631"/>
      <c r="BJ63" s="1631"/>
      <c r="BK63" s="1631"/>
      <c r="BL63" s="1631"/>
      <c r="BM63" s="1631"/>
      <c r="BN63" s="1631"/>
      <c r="BO63" s="1631"/>
      <c r="BP63" s="1631"/>
      <c r="BQ63" s="1631"/>
    </row>
    <row r="64" spans="1:127">
      <c r="B64" s="2081"/>
      <c r="C64" s="2081"/>
      <c r="D64" s="2081"/>
      <c r="E64" s="2081"/>
      <c r="F64" s="2081"/>
      <c r="G64" s="2081"/>
      <c r="H64" s="2081"/>
      <c r="I64" s="2081"/>
      <c r="J64" s="2081"/>
      <c r="K64" s="2081"/>
      <c r="L64" s="2081"/>
      <c r="M64" s="2081"/>
      <c r="N64" s="2081"/>
      <c r="O64" s="2081"/>
      <c r="P64" s="2081"/>
      <c r="Q64" s="2081"/>
      <c r="R64" s="2081"/>
      <c r="S64" s="2081"/>
      <c r="T64" s="2081"/>
      <c r="U64" s="2081"/>
      <c r="V64" s="2081"/>
      <c r="W64" s="2081"/>
      <c r="X64" s="2081"/>
      <c r="Y64" s="2081"/>
      <c r="Z64" s="2081"/>
      <c r="AA64" s="2081"/>
      <c r="AB64" s="2081"/>
      <c r="AC64" s="2081"/>
      <c r="AD64" s="2081"/>
      <c r="AE64" s="1923"/>
      <c r="AF64" s="1923"/>
      <c r="AG64" s="1923"/>
      <c r="AH64" s="1923"/>
      <c r="AI64" s="1923"/>
      <c r="AJ64" s="1923"/>
      <c r="AK64" s="1923"/>
      <c r="AL64" s="1923"/>
      <c r="AM64" s="1923"/>
      <c r="BB64" s="1631"/>
      <c r="BC64" s="1631"/>
      <c r="BD64" s="1631"/>
      <c r="BE64" s="1631"/>
      <c r="BF64" s="1631"/>
      <c r="BG64" s="1631"/>
      <c r="BH64" s="1631"/>
      <c r="BI64" s="1631"/>
      <c r="BJ64" s="1631"/>
      <c r="BK64" s="1631"/>
      <c r="BL64" s="1631"/>
      <c r="BM64" s="1631"/>
      <c r="BN64" s="1631"/>
      <c r="BO64" s="1631"/>
      <c r="BP64" s="1631"/>
      <c r="BQ64" s="1631"/>
    </row>
    <row r="65" spans="31:69">
      <c r="AE65" s="1923"/>
      <c r="AF65" s="1923"/>
      <c r="AG65" s="1923"/>
      <c r="AH65" s="1923"/>
      <c r="AI65" s="1923"/>
      <c r="AJ65" s="1923"/>
      <c r="AK65" s="1923"/>
      <c r="AL65" s="1923"/>
      <c r="AM65" s="1923"/>
      <c r="BB65" s="1631"/>
      <c r="BC65" s="1631"/>
      <c r="BD65" s="1631"/>
      <c r="BE65" s="1631"/>
      <c r="BF65" s="1631"/>
      <c r="BG65" s="1631"/>
      <c r="BH65" s="1631"/>
      <c r="BI65" s="1631"/>
      <c r="BJ65" s="1631"/>
      <c r="BK65" s="1631"/>
      <c r="BL65" s="1631"/>
      <c r="BM65" s="1631"/>
      <c r="BN65" s="1631"/>
      <c r="BO65" s="1631"/>
      <c r="BP65" s="1631"/>
      <c r="BQ65" s="1631"/>
    </row>
    <row r="66" spans="31:69">
      <c r="AE66" s="1923"/>
      <c r="AF66" s="1923"/>
      <c r="AG66" s="1923"/>
      <c r="AH66" s="1923"/>
      <c r="AI66" s="1923"/>
      <c r="AJ66" s="1923"/>
      <c r="AK66" s="1923"/>
      <c r="AL66" s="1923"/>
      <c r="AM66" s="1923"/>
      <c r="BB66" s="1631"/>
      <c r="BC66" s="1631"/>
      <c r="BD66" s="1631"/>
      <c r="BE66" s="1631"/>
      <c r="BF66" s="1631"/>
      <c r="BG66" s="1631"/>
      <c r="BH66" s="1631"/>
      <c r="BI66" s="1631"/>
      <c r="BJ66" s="1631"/>
      <c r="BK66" s="1631"/>
      <c r="BL66" s="1631"/>
      <c r="BM66" s="1631"/>
      <c r="BN66" s="1631"/>
      <c r="BO66" s="1631"/>
      <c r="BP66" s="1631"/>
      <c r="BQ66" s="1631"/>
    </row>
    <row r="67" spans="31:69">
      <c r="AE67" s="1923"/>
      <c r="AF67" s="1923"/>
      <c r="AG67" s="1923"/>
      <c r="AH67" s="1923"/>
      <c r="AI67" s="1923"/>
      <c r="AJ67" s="1923"/>
      <c r="AK67" s="1923"/>
      <c r="AL67" s="1923"/>
      <c r="AM67" s="1923"/>
      <c r="BB67" s="1631"/>
      <c r="BC67" s="1631"/>
      <c r="BD67" s="1631"/>
      <c r="BE67" s="1631"/>
      <c r="BF67" s="1631"/>
      <c r="BG67" s="1631"/>
      <c r="BH67" s="1631"/>
      <c r="BI67" s="1631"/>
      <c r="BJ67" s="1631"/>
      <c r="BK67" s="1631"/>
      <c r="BL67" s="1631"/>
      <c r="BM67" s="1631"/>
      <c r="BN67" s="1631"/>
      <c r="BO67" s="1631"/>
      <c r="BP67" s="1631"/>
      <c r="BQ67" s="1631"/>
    </row>
    <row r="68" spans="31:69">
      <c r="AE68" s="1923"/>
      <c r="AF68" s="1923"/>
      <c r="AG68" s="1923"/>
      <c r="AH68" s="1923"/>
      <c r="AI68" s="1923"/>
      <c r="AJ68" s="1923"/>
      <c r="AK68" s="1923"/>
      <c r="AL68" s="1923"/>
      <c r="AM68" s="1923"/>
    </row>
    <row r="69" spans="31:69">
      <c r="AE69" s="1923"/>
      <c r="AF69" s="1923"/>
      <c r="AG69" s="1923"/>
      <c r="AH69" s="1923"/>
      <c r="AI69" s="1923"/>
      <c r="AJ69" s="1923"/>
      <c r="AK69" s="1923"/>
      <c r="AL69" s="1923"/>
      <c r="AM69" s="1923"/>
    </row>
    <row r="70" spans="31:69">
      <c r="AE70" s="1923"/>
      <c r="AF70" s="1923"/>
      <c r="AG70" s="1923"/>
      <c r="AH70" s="1923"/>
      <c r="AI70" s="1923"/>
      <c r="AJ70" s="1923"/>
      <c r="AK70" s="1923"/>
      <c r="AL70" s="1923"/>
      <c r="AM70" s="1923"/>
    </row>
    <row r="71" spans="31:69">
      <c r="AE71" s="1923"/>
      <c r="AF71" s="1923"/>
      <c r="AG71" s="1923"/>
      <c r="AH71" s="1923"/>
      <c r="AI71" s="1923"/>
      <c r="AJ71" s="1923"/>
      <c r="AK71" s="1923"/>
      <c r="AL71" s="1923"/>
      <c r="AM71" s="1923"/>
    </row>
    <row r="72" spans="31:69">
      <c r="AE72" s="1923"/>
      <c r="AF72" s="1923"/>
      <c r="AG72" s="1923"/>
      <c r="AH72" s="1923"/>
      <c r="AI72" s="1923"/>
      <c r="AJ72" s="1923"/>
      <c r="AK72" s="1923"/>
      <c r="AL72" s="1923"/>
      <c r="AM72" s="1923"/>
    </row>
    <row r="73" spans="31:69">
      <c r="AE73" s="1923"/>
      <c r="AF73" s="1923"/>
      <c r="AG73" s="1923"/>
      <c r="AH73" s="1923"/>
      <c r="AI73" s="1923"/>
      <c r="AJ73" s="1923"/>
      <c r="AK73" s="1923"/>
      <c r="AL73" s="1923"/>
      <c r="AM73" s="1923"/>
    </row>
    <row r="74" spans="31:69">
      <c r="AE74" s="1923"/>
      <c r="AF74" s="1923"/>
      <c r="AG74" s="1923"/>
      <c r="AH74" s="1923"/>
      <c r="AI74" s="1923"/>
      <c r="AJ74" s="1923"/>
      <c r="AK74" s="1923"/>
      <c r="AL74" s="1923"/>
      <c r="AM74" s="1923"/>
    </row>
    <row r="75" spans="31:69">
      <c r="AE75" s="1923"/>
      <c r="AF75" s="1923"/>
      <c r="AG75" s="1923"/>
      <c r="AH75" s="1923"/>
      <c r="AI75" s="1923"/>
      <c r="AJ75" s="1923"/>
      <c r="AK75" s="1923"/>
      <c r="AL75" s="1923"/>
      <c r="AM75" s="1923"/>
    </row>
    <row r="76" spans="31:69">
      <c r="AE76" s="1923"/>
      <c r="AF76" s="1923"/>
      <c r="AG76" s="1923"/>
      <c r="AH76" s="1923"/>
      <c r="AI76" s="1923"/>
      <c r="AJ76" s="1923"/>
      <c r="AK76" s="1923"/>
      <c r="AL76" s="1923"/>
      <c r="AM76" s="1923"/>
    </row>
    <row r="77" spans="31:69">
      <c r="AE77" s="1923"/>
      <c r="AF77" s="1923"/>
      <c r="AG77" s="1923"/>
      <c r="AH77" s="1923"/>
      <c r="AI77" s="1923"/>
      <c r="AJ77" s="1923"/>
      <c r="AK77" s="1923"/>
      <c r="AL77" s="1923"/>
      <c r="AM77" s="1923"/>
    </row>
    <row r="78" spans="31:69">
      <c r="AE78" s="1923"/>
      <c r="AF78" s="1923"/>
      <c r="AG78" s="1923"/>
      <c r="AH78" s="1923"/>
      <c r="AI78" s="1923"/>
      <c r="AJ78" s="1923"/>
      <c r="AK78" s="1923"/>
      <c r="AL78" s="1923"/>
      <c r="AM78" s="1923"/>
    </row>
    <row r="79" spans="31:69">
      <c r="AE79" s="1923"/>
      <c r="AF79" s="1923"/>
      <c r="AG79" s="1923"/>
      <c r="AH79" s="1923"/>
      <c r="AI79" s="1923"/>
      <c r="AJ79" s="1923"/>
      <c r="AK79" s="1923"/>
      <c r="AL79" s="1923"/>
      <c r="AM79" s="1923"/>
    </row>
    <row r="80" spans="31:69">
      <c r="AE80" s="1923"/>
      <c r="AF80" s="1923"/>
      <c r="AG80" s="1923"/>
      <c r="AH80" s="1923"/>
      <c r="AI80" s="1923"/>
      <c r="AJ80" s="1923"/>
      <c r="AK80" s="1923"/>
      <c r="AL80" s="1923"/>
      <c r="AM80" s="1923"/>
    </row>
    <row r="81" s="1923" customFormat="1"/>
    <row r="82" s="1923" customFormat="1"/>
    <row r="83" s="1923" customFormat="1"/>
    <row r="84" s="1923" customFormat="1"/>
    <row r="85" s="1923" customFormat="1"/>
    <row r="86" s="1923" customFormat="1"/>
    <row r="87" s="1923" customFormat="1"/>
    <row r="88" s="1923" customFormat="1"/>
    <row r="89" s="1923" customFormat="1"/>
    <row r="90" s="1923" customFormat="1"/>
    <row r="91" s="1923" customFormat="1"/>
    <row r="92" s="1923" customFormat="1"/>
    <row r="93" s="1923" customFormat="1"/>
    <row r="94" s="1923" customFormat="1"/>
    <row r="95" s="1923" customFormat="1"/>
    <row r="96" s="1923" customFormat="1"/>
    <row r="97" s="1923" customFormat="1"/>
    <row r="98" s="1923" customFormat="1"/>
    <row r="99" s="1923" customFormat="1"/>
    <row r="100" s="1923" customFormat="1"/>
    <row r="101" s="1923" customFormat="1"/>
    <row r="102" s="1923" customFormat="1"/>
    <row r="103" s="1923" customFormat="1"/>
    <row r="104" s="1923" customFormat="1"/>
    <row r="105" s="1923" customFormat="1"/>
    <row r="106" s="1923" customFormat="1"/>
    <row r="107" s="1923" customFormat="1"/>
    <row r="108" s="1923" customFormat="1"/>
    <row r="109" s="1923" customFormat="1"/>
    <row r="110" s="1923" customFormat="1"/>
    <row r="111" s="1923" customFormat="1"/>
    <row r="112" s="1923" customFormat="1"/>
    <row r="113" s="1923" customFormat="1"/>
    <row r="114" s="1923" customFormat="1"/>
    <row r="115" s="1923" customFormat="1"/>
    <row r="116" s="1923" customFormat="1"/>
    <row r="117" s="1923" customFormat="1"/>
    <row r="118" s="1923" customFormat="1"/>
    <row r="119" s="1923" customFormat="1"/>
    <row r="120" s="1923" customFormat="1"/>
    <row r="121" s="1923" customFormat="1"/>
    <row r="122" s="1923" customFormat="1"/>
    <row r="123" s="1923" customFormat="1"/>
    <row r="124" s="1923" customFormat="1"/>
    <row r="125" s="1923" customFormat="1"/>
    <row r="126" s="1923" customFormat="1"/>
    <row r="127" s="1923" customFormat="1"/>
    <row r="128" s="1923" customFormat="1"/>
    <row r="129" s="1923" customFormat="1"/>
    <row r="130" s="1923" customFormat="1"/>
    <row r="131" s="1923" customFormat="1"/>
    <row r="132" s="1923" customFormat="1"/>
    <row r="133" s="1923" customFormat="1"/>
    <row r="134" s="1923" customFormat="1"/>
    <row r="135" s="1923" customFormat="1"/>
    <row r="136" s="1923" customFormat="1"/>
    <row r="137" s="1923" customFormat="1"/>
    <row r="138" s="1923" customFormat="1"/>
    <row r="139" s="1923" customFormat="1"/>
    <row r="140" s="1923" customFormat="1"/>
    <row r="141" s="1923" customFormat="1"/>
    <row r="142" s="1923" customFormat="1"/>
    <row r="143" s="1923" customFormat="1"/>
    <row r="144" s="1923" customFormat="1"/>
    <row r="145" s="1923" customFormat="1"/>
    <row r="146" s="1923" customFormat="1"/>
    <row r="147" s="1923" customFormat="1"/>
  </sheetData>
  <mergeCells count="162">
    <mergeCell ref="BB66:BI66"/>
    <mergeCell ref="BJ66:BQ66"/>
    <mergeCell ref="BB67:BI67"/>
    <mergeCell ref="BJ67:BQ67"/>
    <mergeCell ref="BB63:BI63"/>
    <mergeCell ref="BJ63:BQ63"/>
    <mergeCell ref="BB64:BI64"/>
    <mergeCell ref="BJ64:BQ64"/>
    <mergeCell ref="BB65:BI65"/>
    <mergeCell ref="BJ65:BQ65"/>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54:BI54"/>
    <mergeCell ref="BJ54:BQ54"/>
    <mergeCell ref="BB55:BI55"/>
    <mergeCell ref="BJ55:BQ55"/>
    <mergeCell ref="BB56:BI56"/>
    <mergeCell ref="BJ56:BQ56"/>
    <mergeCell ref="B52:AD52"/>
    <mergeCell ref="BB52:BI52"/>
    <mergeCell ref="BJ52:BQ52"/>
    <mergeCell ref="B53:AD53"/>
    <mergeCell ref="BB53:BI53"/>
    <mergeCell ref="BJ53:BQ53"/>
    <mergeCell ref="BB49:BI49"/>
    <mergeCell ref="BJ49:BQ49"/>
    <mergeCell ref="BB50:BI50"/>
    <mergeCell ref="BJ50:BQ50"/>
    <mergeCell ref="B51:F51"/>
    <mergeCell ref="G51:O51"/>
    <mergeCell ref="Q51:U51"/>
    <mergeCell ref="V51:AD51"/>
    <mergeCell ref="BB51:BI51"/>
    <mergeCell ref="BJ51:BQ51"/>
    <mergeCell ref="C46:J46"/>
    <mergeCell ref="R46:Y46"/>
    <mergeCell ref="B47:D48"/>
    <mergeCell ref="I48:J48"/>
    <mergeCell ref="K48:L48"/>
    <mergeCell ref="M49:O49"/>
    <mergeCell ref="Q49:S49"/>
    <mergeCell ref="C43:J43"/>
    <mergeCell ref="R43:Y43"/>
    <mergeCell ref="C44:J44"/>
    <mergeCell ref="R44:Y44"/>
    <mergeCell ref="C45:J45"/>
    <mergeCell ref="R45:Y45"/>
    <mergeCell ref="C40:J40"/>
    <mergeCell ref="R40:Y40"/>
    <mergeCell ref="C41:J41"/>
    <mergeCell ref="R41:Y41"/>
    <mergeCell ref="C42:J42"/>
    <mergeCell ref="R42:Y42"/>
    <mergeCell ref="C37:J37"/>
    <mergeCell ref="R37:Y37"/>
    <mergeCell ref="C38:J38"/>
    <mergeCell ref="R38:Y38"/>
    <mergeCell ref="C39:J39"/>
    <mergeCell ref="R39:Y39"/>
    <mergeCell ref="AR33:AV33"/>
    <mergeCell ref="C34:J34"/>
    <mergeCell ref="R34:Y34"/>
    <mergeCell ref="C35:J35"/>
    <mergeCell ref="R35:Y35"/>
    <mergeCell ref="C36:J36"/>
    <mergeCell ref="R36:Y36"/>
    <mergeCell ref="C31:J31"/>
    <mergeCell ref="R31:Y31"/>
    <mergeCell ref="AR31:AV31"/>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C26:J26"/>
    <mergeCell ref="R26:Y26"/>
    <mergeCell ref="C27:J27"/>
    <mergeCell ref="R27:Y27"/>
    <mergeCell ref="C28:J28"/>
    <mergeCell ref="R28:Y28"/>
    <mergeCell ref="C24:J24"/>
    <mergeCell ref="R24:Y24"/>
    <mergeCell ref="AR24:AU24"/>
    <mergeCell ref="C25:J25"/>
    <mergeCell ref="R25:Y25"/>
    <mergeCell ref="AR25:AU25"/>
    <mergeCell ref="C22:J22"/>
    <mergeCell ref="R22:Y22"/>
    <mergeCell ref="AR22:AU22"/>
    <mergeCell ref="C23:J23"/>
    <mergeCell ref="R23:Y23"/>
    <mergeCell ref="AR23:AU23"/>
    <mergeCell ref="C20:J20"/>
    <mergeCell ref="R20:Y20"/>
    <mergeCell ref="AR20:AU20"/>
    <mergeCell ref="C21:J21"/>
    <mergeCell ref="R21:Y21"/>
    <mergeCell ref="AR21:AU21"/>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B12:C12"/>
    <mergeCell ref="D12:F12"/>
    <mergeCell ref="G12:Y12"/>
    <mergeCell ref="Z12:AA12"/>
    <mergeCell ref="B13:C13"/>
    <mergeCell ref="D13:F13"/>
    <mergeCell ref="G13:Y13"/>
    <mergeCell ref="Z13:AA13"/>
    <mergeCell ref="B10:C10"/>
    <mergeCell ref="D10:F10"/>
    <mergeCell ref="G10:Y10"/>
    <mergeCell ref="Z10:AA10"/>
    <mergeCell ref="AB10:AB14"/>
    <mergeCell ref="AC10:AD14"/>
    <mergeCell ref="B11:C11"/>
    <mergeCell ref="D11:F11"/>
    <mergeCell ref="G11:Y11"/>
    <mergeCell ref="Z11:AA11"/>
    <mergeCell ref="B7:AD7"/>
    <mergeCell ref="B8:D8"/>
    <mergeCell ref="E8:N8"/>
    <mergeCell ref="O8:T8"/>
    <mergeCell ref="U8:AD8"/>
    <mergeCell ref="B9:AD9"/>
    <mergeCell ref="B2:AD4"/>
    <mergeCell ref="B5:AD5"/>
    <mergeCell ref="B6:D6"/>
    <mergeCell ref="E6:J6"/>
    <mergeCell ref="K6:N6"/>
    <mergeCell ref="O6:T6"/>
    <mergeCell ref="U6:W6"/>
    <mergeCell ref="X6:AD6"/>
  </mergeCells>
  <conditionalFormatting sqref="D10:F10">
    <cfRule type="expression" dxfId="8" priority="4" stopIfTrue="1">
      <formula>$AC$10&gt;=0.9</formula>
    </cfRule>
  </conditionalFormatting>
  <conditionalFormatting sqref="D11:F11">
    <cfRule type="expression" dxfId="7" priority="3">
      <formula>AND(AC10&gt;=0.8,AC10&lt;=0.89)</formula>
    </cfRule>
  </conditionalFormatting>
  <conditionalFormatting sqref="D12:F12">
    <cfRule type="expression" dxfId="6" priority="2">
      <formula>AND(AC10&gt;=0.7,AC10&lt;=0.79)</formula>
    </cfRule>
  </conditionalFormatting>
  <conditionalFormatting sqref="D13:F13">
    <cfRule type="expression" dxfId="5" priority="1">
      <formula>AND(AC10&gt;=0,AC10&lt;=0.69)</formula>
    </cfRule>
  </conditionalFormatting>
  <conditionalFormatting sqref="K19:K46 M19:O46 K18:O18 Z18:AD46 L19:L47">
    <cfRule type="cellIs" dxfId="4" priority="6" stopIfTrue="1" operator="equal">
      <formula>1</formula>
    </cfRule>
  </conditionalFormatting>
  <conditionalFormatting sqref="K33:K46 M33:O46">
    <cfRule type="cellIs" dxfId="3" priority="5" stopIfTrue="1" operator="equal">
      <formula>0</formula>
    </cfRule>
  </conditionalFormatting>
  <conditionalFormatting sqref="K18:N18 Z18:AD46 M19:N32 K19:K46 L19:L47">
    <cfRule type="cellIs" dxfId="2" priority="7" stopIfTrue="1" operator="equal">
      <formula>0</formula>
    </cfRule>
  </conditionalFormatting>
  <conditionalFormatting sqref="O18:O46">
    <cfRule type="cellIs" dxfId="1" priority="8" stopIfTrue="1" operator="equal">
      <formula>1</formula>
    </cfRule>
    <cfRule type="cellIs" dxfId="0" priority="9" stopIfTrue="1" operator="equal">
      <formula>0</formula>
    </cfRule>
  </conditionalFormatting>
  <dataValidations count="5">
    <dataValidation type="whole" allowBlank="1" showInputMessage="1" showErrorMessage="1" error="You can only enter a value between 1 or 0" promptTitle="ENTER 1 or 0" sqref="AV33 L47" xr:uid="{05A21557-A97B-49B6-9314-DCE6E6D74CEE}">
      <formula1>0</formula1>
      <formula2>1</formula2>
    </dataValidation>
    <dataValidation operator="equal" allowBlank="1" showInputMessage="1" showErrorMessage="1" sqref="AV20:AV25 Z10:Z14 AW25:AY25 AC10" xr:uid="{ECBA69B7-2D6C-4359-94A3-F93C5F1FD924}"/>
    <dataValidation type="whole" errorStyle="information" operator="greaterThan" showInputMessage="1" showErrorMessage="1" errorTitle="Error - review score" error="Only one score can be given for each subject, please revise." sqref="BK40:BK46 BO32:BO39 P18:P46" xr:uid="{2C0D4451-C469-40A3-B798-E2A481AA5360}">
      <formula1>1</formula1>
    </dataValidation>
    <dataValidation allowBlank="1" sqref="K17:AD17" xr:uid="{C6B6A3E0-9AC6-4DF8-8063-1AA0DF434ED9}"/>
    <dataValidation type="list" allowBlank="1" showInputMessage="1" showErrorMessage="1" error="You can only enter a value between 1 or 0" promptTitle="ENTER 1 or 0" sqref="Z18:AD46 K18:O46" xr:uid="{0C880455-4624-4FA9-87CE-3527DC36DB29}">
      <formula1>"0,1"</formula1>
    </dataValidation>
  </dataValidations>
  <pageMargins left="0.7" right="0.7" top="0.75" bottom="0.75" header="0.3" footer="0.3"/>
  <pageSetup paperSize="9" scale="7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1AE40-85D6-4D70-BD52-B9172843AE34}">
  <sheetPr>
    <tabColor theme="9" tint="0.59999389629810485"/>
  </sheetPr>
  <dimension ref="A1:M120"/>
  <sheetViews>
    <sheetView topLeftCell="A11" zoomScale="85" zoomScaleNormal="85" workbookViewId="0">
      <selection activeCell="R36" sqref="R36"/>
    </sheetView>
  </sheetViews>
  <sheetFormatPr defaultRowHeight="14.4"/>
  <cols>
    <col min="1" max="3" width="15.6640625" style="2086" customWidth="1"/>
    <col min="4" max="4" width="13.6640625" style="2086" bestFit="1" customWidth="1"/>
    <col min="5" max="5" width="13" style="2086" customWidth="1"/>
    <col min="6" max="6" width="11.33203125" style="2086" customWidth="1"/>
    <col min="7" max="7" width="10.6640625" style="2086" customWidth="1"/>
    <col min="8" max="8" width="9.109375" style="2086" customWidth="1"/>
    <col min="9" max="10" width="9.6640625" style="2086" bestFit="1" customWidth="1"/>
    <col min="11" max="11" width="9" style="2086" customWidth="1"/>
    <col min="12" max="12" width="13.6640625" style="2086" bestFit="1" customWidth="1"/>
    <col min="13" max="17" width="8.88671875" style="2086"/>
    <col min="18" max="18" width="34.6640625" style="2086" bestFit="1" customWidth="1"/>
    <col min="19" max="19" width="15" style="2086" customWidth="1"/>
    <col min="20" max="16384" width="8.88671875" style="2086"/>
  </cols>
  <sheetData>
    <row r="1" spans="1:12" ht="15">
      <c r="A1" s="2082" t="s">
        <v>102</v>
      </c>
      <c r="B1" s="2083"/>
      <c r="C1" s="2084"/>
      <c r="D1" s="2084"/>
      <c r="E1" s="2084"/>
      <c r="F1" s="2084"/>
      <c r="G1" s="2084"/>
      <c r="H1" s="2084"/>
      <c r="I1" s="2084"/>
      <c r="J1" s="2084"/>
      <c r="K1" s="2085"/>
    </row>
    <row r="2" spans="1:12" ht="15.45" customHeight="1">
      <c r="A2" s="2087" t="s">
        <v>115</v>
      </c>
      <c r="B2" s="2088"/>
      <c r="C2" s="2089" t="s">
        <v>110</v>
      </c>
      <c r="D2" s="2089" t="s">
        <v>111</v>
      </c>
      <c r="E2" s="2089" t="s">
        <v>112</v>
      </c>
      <c r="F2" s="2090" t="s">
        <v>113</v>
      </c>
      <c r="G2" s="2091" t="s">
        <v>108</v>
      </c>
      <c r="H2" s="2092"/>
      <c r="I2" s="2092"/>
      <c r="J2" s="2092"/>
      <c r="K2" s="2093"/>
    </row>
    <row r="3" spans="1:12">
      <c r="A3" s="2094"/>
      <c r="B3" s="2095"/>
      <c r="C3" s="2096"/>
      <c r="D3" s="2096"/>
      <c r="E3" s="2096"/>
      <c r="F3" s="2097"/>
      <c r="G3" s="2098" t="s">
        <v>125</v>
      </c>
      <c r="H3" s="2098" t="s">
        <v>126</v>
      </c>
      <c r="I3" s="2098" t="s">
        <v>127</v>
      </c>
      <c r="J3" s="2098" t="s">
        <v>128</v>
      </c>
      <c r="K3" s="2098" t="s">
        <v>129</v>
      </c>
    </row>
    <row r="4" spans="1:12" ht="22.2" customHeight="1">
      <c r="A4" s="2099"/>
      <c r="B4" s="2100"/>
      <c r="C4" s="2101"/>
      <c r="D4" s="2101"/>
      <c r="E4" s="2101"/>
      <c r="F4" s="2102"/>
      <c r="G4" s="2098"/>
      <c r="H4" s="2098"/>
      <c r="I4" s="2098"/>
      <c r="J4" s="2098"/>
      <c r="K4" s="2098"/>
    </row>
    <row r="5" spans="1:12">
      <c r="A5" s="2103" t="s">
        <v>2459</v>
      </c>
      <c r="B5" s="2104"/>
      <c r="C5" s="2105">
        <v>17</v>
      </c>
      <c r="D5" s="2105">
        <v>7</v>
      </c>
      <c r="E5" s="2105">
        <v>10</v>
      </c>
      <c r="F5" s="2105">
        <v>0</v>
      </c>
      <c r="G5" s="2106">
        <v>8</v>
      </c>
      <c r="H5" s="2106">
        <v>2</v>
      </c>
      <c r="I5" s="2105">
        <v>0</v>
      </c>
      <c r="J5" s="2105">
        <v>0</v>
      </c>
      <c r="K5" s="2107">
        <v>0</v>
      </c>
    </row>
    <row r="6" spans="1:12">
      <c r="A6" s="2108" t="s">
        <v>2460</v>
      </c>
      <c r="B6" s="2109"/>
      <c r="C6" s="2105">
        <v>7</v>
      </c>
      <c r="D6" s="2105">
        <v>6</v>
      </c>
      <c r="E6" s="2105">
        <v>1</v>
      </c>
      <c r="F6" s="2105">
        <v>0</v>
      </c>
      <c r="G6" s="2105">
        <v>0</v>
      </c>
      <c r="H6" s="2106">
        <v>0</v>
      </c>
      <c r="I6" s="2105">
        <v>1</v>
      </c>
      <c r="J6" s="2105">
        <v>0</v>
      </c>
      <c r="K6" s="2107">
        <v>0</v>
      </c>
    </row>
    <row r="7" spans="1:12">
      <c r="A7" s="2108" t="s">
        <v>2461</v>
      </c>
      <c r="B7" s="2109"/>
      <c r="C7" s="2105">
        <v>76</v>
      </c>
      <c r="D7" s="2105">
        <v>53</v>
      </c>
      <c r="E7" s="2105">
        <v>23</v>
      </c>
      <c r="F7" s="2105">
        <v>0</v>
      </c>
      <c r="G7" s="2105">
        <v>20</v>
      </c>
      <c r="H7" s="2106">
        <v>3</v>
      </c>
      <c r="I7" s="2105">
        <v>0</v>
      </c>
      <c r="J7" s="2105">
        <v>0</v>
      </c>
      <c r="K7" s="2107">
        <v>0</v>
      </c>
    </row>
    <row r="8" spans="1:12">
      <c r="A8" s="2110" t="s">
        <v>2462</v>
      </c>
      <c r="B8" s="2111"/>
      <c r="C8" s="2112">
        <v>658</v>
      </c>
      <c r="D8" s="2112">
        <v>488</v>
      </c>
      <c r="E8" s="2112">
        <v>170</v>
      </c>
      <c r="F8" s="2112">
        <v>0</v>
      </c>
      <c r="G8" s="2112">
        <v>140</v>
      </c>
      <c r="H8" s="2113">
        <v>15</v>
      </c>
      <c r="I8" s="2112">
        <v>15</v>
      </c>
      <c r="J8" s="2112">
        <v>0</v>
      </c>
      <c r="K8" s="2114">
        <v>0</v>
      </c>
    </row>
    <row r="10" spans="1:12" ht="15">
      <c r="A10" s="2115" t="s">
        <v>101</v>
      </c>
      <c r="B10" s="2116"/>
      <c r="C10" s="2084"/>
      <c r="D10" s="2084"/>
      <c r="E10" s="2084"/>
      <c r="F10" s="2084"/>
      <c r="G10" s="2084"/>
      <c r="H10" s="2084"/>
      <c r="I10" s="2084"/>
      <c r="J10" s="2084"/>
      <c r="K10" s="2117"/>
      <c r="L10" s="2085"/>
    </row>
    <row r="11" spans="1:12" ht="14.7" customHeight="1">
      <c r="A11" s="2118" t="s">
        <v>2463</v>
      </c>
      <c r="B11" s="2119"/>
      <c r="C11" s="2120"/>
      <c r="D11" s="2121" t="s">
        <v>2464</v>
      </c>
      <c r="E11" s="2122" t="s">
        <v>2465</v>
      </c>
      <c r="F11" s="2122"/>
      <c r="G11" s="2122"/>
      <c r="H11" s="2122"/>
      <c r="I11" s="2122"/>
      <c r="J11" s="2123" t="s">
        <v>2466</v>
      </c>
      <c r="K11" s="2124" t="s">
        <v>108</v>
      </c>
      <c r="L11" s="2125" t="s">
        <v>109</v>
      </c>
    </row>
    <row r="12" spans="1:12" ht="42" customHeight="1">
      <c r="A12" s="2118"/>
      <c r="B12" s="2119"/>
      <c r="C12" s="2120"/>
      <c r="D12" s="2121"/>
      <c r="E12" s="2126" t="s">
        <v>120</v>
      </c>
      <c r="F12" s="2126" t="s">
        <v>121</v>
      </c>
      <c r="G12" s="2126" t="s">
        <v>122</v>
      </c>
      <c r="H12" s="2126" t="s">
        <v>123</v>
      </c>
      <c r="I12" s="2127" t="s">
        <v>225</v>
      </c>
      <c r="J12" s="2123" t="s">
        <v>147</v>
      </c>
      <c r="K12" s="2128" t="s">
        <v>2467</v>
      </c>
      <c r="L12" s="2125"/>
    </row>
    <row r="13" spans="1:12">
      <c r="A13" s="2129" t="s">
        <v>2468</v>
      </c>
      <c r="B13" s="2130"/>
      <c r="C13" s="2131"/>
      <c r="D13" s="2132">
        <v>58</v>
      </c>
      <c r="E13" s="2132">
        <v>6</v>
      </c>
      <c r="F13" s="2132">
        <v>33</v>
      </c>
      <c r="G13" s="2132">
        <v>2</v>
      </c>
      <c r="H13" s="2132">
        <v>0</v>
      </c>
      <c r="I13" s="2132">
        <f>E13+F13</f>
        <v>39</v>
      </c>
      <c r="J13" s="2132">
        <v>0</v>
      </c>
      <c r="K13" s="2132">
        <v>17</v>
      </c>
      <c r="L13" s="2132">
        <f>G13+H13+I13+K13</f>
        <v>58</v>
      </c>
    </row>
    <row r="14" spans="1:12">
      <c r="A14" s="2129" t="s">
        <v>2469</v>
      </c>
      <c r="B14" s="2130"/>
      <c r="C14" s="2131"/>
      <c r="D14" s="2132">
        <v>84</v>
      </c>
      <c r="E14" s="2132">
        <v>0</v>
      </c>
      <c r="F14" s="2132">
        <v>66</v>
      </c>
      <c r="G14" s="2132">
        <v>0</v>
      </c>
      <c r="H14" s="2132">
        <v>12</v>
      </c>
      <c r="I14" s="2132">
        <v>66</v>
      </c>
      <c r="J14" s="2132">
        <v>0</v>
      </c>
      <c r="K14" s="2132">
        <v>6</v>
      </c>
      <c r="L14" s="2132">
        <v>84</v>
      </c>
    </row>
    <row r="15" spans="1:12">
      <c r="A15" s="2129" t="s">
        <v>2470</v>
      </c>
      <c r="B15" s="2130"/>
      <c r="C15" s="2131"/>
      <c r="D15" s="2132">
        <v>42</v>
      </c>
      <c r="E15" s="2132">
        <v>16</v>
      </c>
      <c r="F15" s="2132">
        <v>22</v>
      </c>
      <c r="G15" s="2132">
        <v>2</v>
      </c>
      <c r="H15" s="2132">
        <v>0</v>
      </c>
      <c r="I15" s="2132">
        <f t="shared" ref="I15" si="0">E15+F15</f>
        <v>38</v>
      </c>
      <c r="J15" s="2132">
        <v>0</v>
      </c>
      <c r="K15" s="2132">
        <v>2</v>
      </c>
      <c r="L15" s="2132">
        <f>G15+H15+I15+K15</f>
        <v>42</v>
      </c>
    </row>
    <row r="16" spans="1:12">
      <c r="A16" s="2129" t="s">
        <v>2471</v>
      </c>
      <c r="B16" s="2130"/>
      <c r="C16" s="2131"/>
      <c r="D16" s="2132">
        <v>98</v>
      </c>
      <c r="E16" s="2132">
        <v>4</v>
      </c>
      <c r="F16" s="2132">
        <v>43</v>
      </c>
      <c r="G16" s="2132">
        <v>12</v>
      </c>
      <c r="H16" s="2132">
        <v>22</v>
      </c>
      <c r="I16" s="2132">
        <v>47</v>
      </c>
      <c r="J16" s="2132">
        <v>0</v>
      </c>
      <c r="K16" s="2132">
        <v>17</v>
      </c>
      <c r="L16" s="2132">
        <f t="shared" ref="L16:L17" si="1">G16+H16+I16+K16</f>
        <v>98</v>
      </c>
    </row>
    <row r="17" spans="1:13">
      <c r="A17" s="2129" t="s">
        <v>2472</v>
      </c>
      <c r="B17" s="2130"/>
      <c r="C17" s="2131"/>
      <c r="D17" s="2132">
        <v>69</v>
      </c>
      <c r="E17" s="2132">
        <v>4</v>
      </c>
      <c r="F17" s="2132">
        <v>59</v>
      </c>
      <c r="G17" s="2132">
        <v>1</v>
      </c>
      <c r="H17" s="2132">
        <v>3</v>
      </c>
      <c r="I17" s="2132">
        <v>63</v>
      </c>
      <c r="J17" s="2132">
        <v>0</v>
      </c>
      <c r="K17" s="2132">
        <v>2</v>
      </c>
      <c r="L17" s="2132">
        <f t="shared" si="1"/>
        <v>69</v>
      </c>
    </row>
    <row r="18" spans="1:13">
      <c r="A18" s="2129" t="s">
        <v>130</v>
      </c>
      <c r="B18" s="2130"/>
      <c r="C18" s="2131"/>
      <c r="D18" s="2132">
        <v>42</v>
      </c>
      <c r="E18" s="2132">
        <v>6</v>
      </c>
      <c r="F18" s="2132">
        <v>36</v>
      </c>
      <c r="G18" s="2132">
        <v>0</v>
      </c>
      <c r="H18" s="2132">
        <v>0</v>
      </c>
      <c r="I18" s="2132">
        <v>42</v>
      </c>
      <c r="J18" s="2132">
        <v>0</v>
      </c>
      <c r="K18" s="2132">
        <v>0</v>
      </c>
      <c r="L18" s="2132">
        <v>42</v>
      </c>
      <c r="M18" s="2086" t="s">
        <v>2491</v>
      </c>
    </row>
    <row r="19" spans="1:13">
      <c r="A19" s="2133" t="s">
        <v>137</v>
      </c>
      <c r="B19" s="2134"/>
      <c r="C19" s="2135"/>
      <c r="D19" s="2136">
        <v>259</v>
      </c>
      <c r="E19" s="2136">
        <f t="shared" ref="E19:L19" si="2">SUM(E13:E18)</f>
        <v>36</v>
      </c>
      <c r="F19" s="2136">
        <f t="shared" si="2"/>
        <v>259</v>
      </c>
      <c r="G19" s="2136">
        <f t="shared" si="2"/>
        <v>17</v>
      </c>
      <c r="H19" s="2136">
        <f t="shared" si="2"/>
        <v>37</v>
      </c>
      <c r="I19" s="2136">
        <f t="shared" si="2"/>
        <v>295</v>
      </c>
      <c r="J19" s="2136">
        <f t="shared" si="2"/>
        <v>0</v>
      </c>
      <c r="K19" s="2136">
        <f t="shared" si="2"/>
        <v>44</v>
      </c>
      <c r="L19" s="2137">
        <f t="shared" si="2"/>
        <v>393</v>
      </c>
    </row>
    <row r="21" spans="1:13">
      <c r="D21" s="2138"/>
      <c r="E21" s="2138"/>
    </row>
    <row r="22" spans="1:13" ht="15">
      <c r="A22" s="2115" t="s">
        <v>139</v>
      </c>
      <c r="B22" s="2116"/>
      <c r="C22" s="2084"/>
      <c r="D22" s="2084"/>
      <c r="E22" s="2084"/>
      <c r="F22" s="2084"/>
      <c r="G22" s="2084"/>
      <c r="H22" s="2084"/>
      <c r="I22" s="2084"/>
      <c r="J22" s="2084"/>
      <c r="K22" s="2117"/>
      <c r="L22" s="2085"/>
    </row>
    <row r="23" spans="1:13">
      <c r="A23" s="2118" t="s">
        <v>115</v>
      </c>
      <c r="B23" s="2119"/>
      <c r="C23" s="2120"/>
      <c r="D23" s="2121" t="s">
        <v>2464</v>
      </c>
      <c r="E23" s="2122" t="s">
        <v>2473</v>
      </c>
      <c r="F23" s="2122"/>
      <c r="G23" s="2122"/>
      <c r="H23" s="2122"/>
      <c r="I23" s="2122"/>
      <c r="J23" s="2123" t="s">
        <v>144</v>
      </c>
      <c r="K23" s="2124" t="s">
        <v>108</v>
      </c>
      <c r="L23" s="2125" t="s">
        <v>109</v>
      </c>
    </row>
    <row r="24" spans="1:13" ht="42" customHeight="1">
      <c r="A24" s="2118"/>
      <c r="B24" s="2119"/>
      <c r="C24" s="2120"/>
      <c r="D24" s="2121"/>
      <c r="E24" s="2126" t="s">
        <v>120</v>
      </c>
      <c r="F24" s="2126" t="s">
        <v>121</v>
      </c>
      <c r="G24" s="2126" t="s">
        <v>122</v>
      </c>
      <c r="H24" s="2126" t="s">
        <v>123</v>
      </c>
      <c r="I24" s="2127" t="s">
        <v>225</v>
      </c>
      <c r="J24" s="2123" t="s">
        <v>147</v>
      </c>
      <c r="K24" s="2128" t="s">
        <v>2467</v>
      </c>
      <c r="L24" s="2125"/>
    </row>
    <row r="25" spans="1:13">
      <c r="A25" s="2129" t="s">
        <v>2468</v>
      </c>
      <c r="B25" s="2130"/>
      <c r="C25" s="2131"/>
      <c r="D25" s="2132">
        <v>41</v>
      </c>
      <c r="E25" s="2132">
        <v>4</v>
      </c>
      <c r="F25" s="2132">
        <v>35</v>
      </c>
      <c r="G25" s="2132">
        <v>1</v>
      </c>
      <c r="H25" s="2132">
        <v>0</v>
      </c>
      <c r="I25" s="2132">
        <v>39</v>
      </c>
      <c r="J25" s="2132"/>
      <c r="K25" s="2132">
        <v>1</v>
      </c>
      <c r="L25" s="2132">
        <f>G25+H25+K25+I25</f>
        <v>41</v>
      </c>
    </row>
    <row r="26" spans="1:13">
      <c r="A26" s="2129" t="s">
        <v>2469</v>
      </c>
      <c r="B26" s="2130"/>
      <c r="C26" s="2131"/>
      <c r="D26" s="2132">
        <v>51</v>
      </c>
      <c r="E26" s="2132">
        <v>1</v>
      </c>
      <c r="F26" s="2132">
        <v>41</v>
      </c>
      <c r="G26" s="2132">
        <v>4</v>
      </c>
      <c r="H26" s="2132">
        <v>0</v>
      </c>
      <c r="I26" s="2132">
        <f>E26+F26</f>
        <v>42</v>
      </c>
      <c r="J26" s="2132"/>
      <c r="K26" s="2132">
        <v>5</v>
      </c>
      <c r="L26" s="2132">
        <f>G26+H26+K26+I26</f>
        <v>51</v>
      </c>
    </row>
    <row r="27" spans="1:13">
      <c r="A27" s="2129" t="s">
        <v>2470</v>
      </c>
      <c r="B27" s="2130"/>
      <c r="C27" s="2131"/>
      <c r="D27" s="2132">
        <v>19</v>
      </c>
      <c r="E27" s="2132">
        <v>0</v>
      </c>
      <c r="F27" s="2132">
        <v>14</v>
      </c>
      <c r="G27" s="2132">
        <v>1</v>
      </c>
      <c r="H27" s="2132">
        <v>0</v>
      </c>
      <c r="I27" s="2132">
        <f>E27+F27</f>
        <v>14</v>
      </c>
      <c r="J27" s="2132"/>
      <c r="K27" s="2132">
        <v>4</v>
      </c>
      <c r="L27" s="2132">
        <f>G27+H27+K27+I27</f>
        <v>19</v>
      </c>
    </row>
    <row r="28" spans="1:13" ht="13.95" customHeight="1">
      <c r="A28" s="2129" t="s">
        <v>2471</v>
      </c>
      <c r="B28" s="2130"/>
      <c r="C28" s="2131"/>
      <c r="D28" s="2132">
        <v>28</v>
      </c>
      <c r="E28" s="2132">
        <v>0</v>
      </c>
      <c r="F28" s="2132">
        <v>26</v>
      </c>
      <c r="G28" s="2132">
        <v>2</v>
      </c>
      <c r="H28" s="2132">
        <v>0</v>
      </c>
      <c r="I28" s="2132">
        <v>26</v>
      </c>
      <c r="J28" s="2132"/>
      <c r="K28" s="2132">
        <v>0</v>
      </c>
      <c r="L28" s="2132">
        <f>G28+H28+K28+I28</f>
        <v>28</v>
      </c>
    </row>
    <row r="29" spans="1:13" ht="13.95" customHeight="1">
      <c r="A29" s="2129" t="s">
        <v>2472</v>
      </c>
      <c r="B29" s="2130"/>
      <c r="C29" s="2131"/>
      <c r="D29" s="2132">
        <v>2</v>
      </c>
      <c r="E29" s="2132"/>
      <c r="F29" s="2132">
        <v>0</v>
      </c>
      <c r="G29" s="2132">
        <v>0</v>
      </c>
      <c r="H29" s="2132"/>
      <c r="I29" s="2132">
        <f>E29+F29</f>
        <v>0</v>
      </c>
      <c r="J29" s="2132"/>
      <c r="K29" s="2132">
        <v>2</v>
      </c>
      <c r="L29" s="2132">
        <f>G29+H29+K29+I29</f>
        <v>2</v>
      </c>
    </row>
    <row r="30" spans="1:13">
      <c r="A30" s="2129" t="s">
        <v>130</v>
      </c>
      <c r="B30" s="2130"/>
      <c r="C30" s="2131"/>
      <c r="D30" s="2132"/>
      <c r="E30" s="2132"/>
      <c r="F30" s="2132"/>
      <c r="G30" s="2132"/>
      <c r="H30" s="2132"/>
      <c r="I30" s="2132"/>
      <c r="J30" s="2132"/>
      <c r="K30" s="2132"/>
      <c r="L30" s="2132"/>
    </row>
    <row r="31" spans="1:13">
      <c r="A31" s="2133" t="s">
        <v>137</v>
      </c>
      <c r="B31" s="2134"/>
      <c r="C31" s="2135"/>
      <c r="D31" s="2136">
        <f t="shared" ref="D31:L31" si="3">SUM(D25:D30)</f>
        <v>141</v>
      </c>
      <c r="E31" s="2136">
        <f t="shared" si="3"/>
        <v>5</v>
      </c>
      <c r="F31" s="2136">
        <f t="shared" si="3"/>
        <v>116</v>
      </c>
      <c r="G31" s="2136">
        <f t="shared" si="3"/>
        <v>8</v>
      </c>
      <c r="H31" s="2136">
        <f t="shared" si="3"/>
        <v>0</v>
      </c>
      <c r="I31" s="2136">
        <f t="shared" si="3"/>
        <v>121</v>
      </c>
      <c r="J31" s="2136">
        <f t="shared" si="3"/>
        <v>0</v>
      </c>
      <c r="K31" s="2136">
        <f t="shared" si="3"/>
        <v>12</v>
      </c>
      <c r="L31" s="2137">
        <f t="shared" si="3"/>
        <v>141</v>
      </c>
    </row>
    <row r="33" spans="1:13" ht="15">
      <c r="A33" s="2139" t="s">
        <v>164</v>
      </c>
      <c r="B33" s="2140"/>
      <c r="C33" s="2140"/>
      <c r="D33" s="2140"/>
      <c r="E33" s="2140"/>
      <c r="F33" s="2140"/>
      <c r="G33" s="2140"/>
      <c r="H33" s="2140"/>
      <c r="I33" s="2140"/>
      <c r="J33" s="2116"/>
      <c r="K33" s="2141"/>
      <c r="L33" s="2142"/>
    </row>
    <row r="34" spans="1:13" ht="14.7" customHeight="1">
      <c r="A34" s="2118" t="s">
        <v>115</v>
      </c>
      <c r="B34" s="2119"/>
      <c r="C34" s="2120"/>
      <c r="D34" s="2143" t="s">
        <v>2474</v>
      </c>
      <c r="E34" s="2143" t="s">
        <v>169</v>
      </c>
      <c r="F34" s="2143" t="s">
        <v>170</v>
      </c>
      <c r="G34" s="2143" t="s">
        <v>171</v>
      </c>
      <c r="H34" s="2143" t="s">
        <v>2475</v>
      </c>
      <c r="I34" s="2143" t="s">
        <v>173</v>
      </c>
      <c r="J34" s="2144" t="s">
        <v>174</v>
      </c>
      <c r="K34" s="2145"/>
      <c r="L34" s="2146"/>
    </row>
    <row r="35" spans="1:13" ht="42" customHeight="1">
      <c r="A35" s="2118"/>
      <c r="B35" s="2119"/>
      <c r="C35" s="2120"/>
      <c r="D35" s="2143"/>
      <c r="E35" s="2143" t="s">
        <v>120</v>
      </c>
      <c r="F35" s="2143" t="s">
        <v>121</v>
      </c>
      <c r="G35" s="2143" t="s">
        <v>122</v>
      </c>
      <c r="H35" s="2143" t="s">
        <v>123</v>
      </c>
      <c r="I35" s="2143" t="s">
        <v>124</v>
      </c>
      <c r="J35" s="2147"/>
      <c r="K35" s="2148"/>
      <c r="L35" s="2149"/>
    </row>
    <row r="36" spans="1:13" ht="14.7" customHeight="1">
      <c r="A36" s="2129" t="s">
        <v>2468</v>
      </c>
      <c r="B36" s="2130"/>
      <c r="C36" s="2131"/>
      <c r="D36" s="2132">
        <v>11</v>
      </c>
      <c r="E36" s="2132">
        <v>11</v>
      </c>
      <c r="F36" s="2132">
        <v>7</v>
      </c>
      <c r="G36" s="2132">
        <v>4</v>
      </c>
      <c r="H36" s="2132">
        <v>3</v>
      </c>
      <c r="I36" s="2132"/>
      <c r="J36" s="2150"/>
      <c r="K36" s="2151"/>
      <c r="L36" s="2152"/>
    </row>
    <row r="37" spans="1:13" ht="14.7" customHeight="1">
      <c r="A37" s="2129" t="s">
        <v>2469</v>
      </c>
      <c r="B37" s="2130"/>
      <c r="C37" s="2131"/>
      <c r="D37" s="2132">
        <v>19</v>
      </c>
      <c r="E37" s="2132">
        <v>19</v>
      </c>
      <c r="F37" s="2132">
        <v>15</v>
      </c>
      <c r="G37" s="2132">
        <v>4</v>
      </c>
      <c r="H37" s="2132">
        <v>3</v>
      </c>
      <c r="I37" s="2132"/>
      <c r="J37" s="2150"/>
      <c r="K37" s="2151"/>
      <c r="L37" s="2152"/>
    </row>
    <row r="38" spans="1:13" ht="14.7" customHeight="1">
      <c r="A38" s="2129" t="s">
        <v>2470</v>
      </c>
      <c r="B38" s="2130"/>
      <c r="C38" s="2131"/>
      <c r="D38" s="2132">
        <v>20</v>
      </c>
      <c r="E38" s="2132">
        <v>20</v>
      </c>
      <c r="F38" s="2132">
        <v>8</v>
      </c>
      <c r="G38" s="2132">
        <v>13</v>
      </c>
      <c r="H38" s="2132">
        <v>1</v>
      </c>
      <c r="I38" s="2132"/>
      <c r="J38" s="2150"/>
      <c r="K38" s="2151"/>
      <c r="L38" s="2152"/>
    </row>
    <row r="39" spans="1:13" ht="14.7" customHeight="1">
      <c r="A39" s="2129" t="s">
        <v>2471</v>
      </c>
      <c r="B39" s="2130"/>
      <c r="C39" s="2131"/>
      <c r="D39" s="2132">
        <v>7</v>
      </c>
      <c r="E39" s="2132">
        <v>7</v>
      </c>
      <c r="F39" s="2132">
        <v>3</v>
      </c>
      <c r="G39" s="2132">
        <v>4</v>
      </c>
      <c r="H39" s="2132">
        <v>1</v>
      </c>
      <c r="I39" s="2132"/>
      <c r="J39" s="2150"/>
      <c r="K39" s="2151"/>
      <c r="L39" s="2152"/>
    </row>
    <row r="40" spans="1:13" ht="14.7" customHeight="1">
      <c r="A40" s="2129" t="s">
        <v>130</v>
      </c>
      <c r="B40" s="2130"/>
      <c r="C40" s="2131"/>
      <c r="D40" s="2132"/>
      <c r="E40" s="2132"/>
      <c r="F40" s="2132"/>
      <c r="G40" s="2132"/>
      <c r="H40" s="2132"/>
      <c r="I40" s="2132"/>
      <c r="J40" s="2150"/>
      <c r="K40" s="2151"/>
      <c r="L40" s="2152"/>
    </row>
    <row r="41" spans="1:13">
      <c r="A41" s="2133" t="s">
        <v>137</v>
      </c>
      <c r="B41" s="2134"/>
      <c r="C41" s="2135"/>
      <c r="D41" s="2136">
        <f t="shared" ref="D41:I41" si="4">SUM(D36:D40)</f>
        <v>57</v>
      </c>
      <c r="E41" s="2136">
        <f t="shared" si="4"/>
        <v>57</v>
      </c>
      <c r="F41" s="2136">
        <f t="shared" si="4"/>
        <v>33</v>
      </c>
      <c r="G41" s="2136">
        <f t="shared" si="4"/>
        <v>25</v>
      </c>
      <c r="H41" s="2136">
        <f t="shared" si="4"/>
        <v>8</v>
      </c>
      <c r="I41" s="2136">
        <f t="shared" si="4"/>
        <v>0</v>
      </c>
      <c r="J41" s="2153">
        <f>MAX(J36:J40)</f>
        <v>0</v>
      </c>
      <c r="K41" s="2154"/>
      <c r="L41" s="2155"/>
    </row>
    <row r="43" spans="1:13" ht="49.95" customHeight="1">
      <c r="A43" s="2091" t="s">
        <v>2476</v>
      </c>
      <c r="B43" s="2092"/>
      <c r="C43" s="2092"/>
      <c r="D43" s="2092"/>
      <c r="E43" s="2092"/>
      <c r="F43" s="2092"/>
      <c r="G43" s="2092"/>
      <c r="I43" s="2156" t="s">
        <v>2477</v>
      </c>
      <c r="J43" s="2157" t="e">
        <f>AVERAGE(E46:E119)</f>
        <v>#DIV/0!</v>
      </c>
      <c r="L43" s="2158" t="s">
        <v>2478</v>
      </c>
      <c r="M43" s="2159" t="e">
        <f>AVERAGE(G45:G119)</f>
        <v>#DIV/0!</v>
      </c>
    </row>
    <row r="44" spans="1:13" s="2162" customFormat="1" ht="55.5" customHeight="1">
      <c r="A44" s="2160" t="s">
        <v>2479</v>
      </c>
      <c r="B44" s="2160" t="s">
        <v>2480</v>
      </c>
      <c r="C44" s="2160" t="s">
        <v>2481</v>
      </c>
      <c r="D44" s="2160" t="s">
        <v>2482</v>
      </c>
      <c r="E44" s="2160" t="s">
        <v>39</v>
      </c>
      <c r="F44" s="2160" t="s">
        <v>2483</v>
      </c>
      <c r="G44" s="2160" t="s">
        <v>2484</v>
      </c>
      <c r="H44" s="2086"/>
      <c r="I44" s="2156" t="s">
        <v>2485</v>
      </c>
      <c r="J44" s="2161">
        <f>[49]Quality!AC10</f>
        <v>0.90879310344827569</v>
      </c>
      <c r="K44" s="2086"/>
      <c r="L44" s="2158" t="s">
        <v>2486</v>
      </c>
      <c r="M44" s="2159" t="e">
        <f>AVERAGE(D46:D119)</f>
        <v>#DIV/0!</v>
      </c>
    </row>
    <row r="45" spans="1:13" s="2169" customFormat="1">
      <c r="A45" s="2163" t="s">
        <v>2487</v>
      </c>
      <c r="B45" s="2164"/>
      <c r="C45" s="2165"/>
      <c r="D45" s="2166"/>
      <c r="E45" s="2167"/>
      <c r="F45" s="2165"/>
      <c r="G45" s="2168"/>
    </row>
    <row r="46" spans="1:13" s="2169" customFormat="1">
      <c r="A46" s="2163" t="s">
        <v>2488</v>
      </c>
      <c r="B46" s="2164"/>
      <c r="C46" s="2165"/>
      <c r="D46" s="2166"/>
      <c r="E46" s="2167"/>
      <c r="F46" s="2170"/>
      <c r="G46" s="2171"/>
    </row>
    <row r="47" spans="1:13" s="2169" customFormat="1">
      <c r="A47" s="2163" t="s">
        <v>2489</v>
      </c>
      <c r="B47" s="2164"/>
      <c r="C47" s="2165"/>
      <c r="D47" s="2166"/>
      <c r="E47" s="2167"/>
      <c r="F47" s="2170"/>
      <c r="G47" s="2171"/>
    </row>
    <row r="48" spans="1:13" s="2169" customFormat="1">
      <c r="A48" s="2163" t="s">
        <v>2490</v>
      </c>
      <c r="B48" s="2164"/>
      <c r="C48" s="2165"/>
      <c r="D48" s="2166"/>
      <c r="E48" s="2167"/>
      <c r="F48" s="2170"/>
      <c r="G48" s="2171"/>
      <c r="K48" s="2169" t="s">
        <v>2491</v>
      </c>
    </row>
    <row r="49" spans="1:7" s="2169" customFormat="1">
      <c r="A49" s="2163" t="s">
        <v>2492</v>
      </c>
      <c r="B49" s="2164"/>
      <c r="C49" s="2165"/>
      <c r="D49" s="2166"/>
      <c r="E49" s="2167"/>
      <c r="F49" s="2170"/>
      <c r="G49" s="2171"/>
    </row>
    <row r="50" spans="1:7" s="2169" customFormat="1">
      <c r="A50" s="2163" t="s">
        <v>2493</v>
      </c>
      <c r="B50" s="2164"/>
      <c r="C50" s="2165"/>
      <c r="D50" s="2166"/>
      <c r="E50" s="2167"/>
      <c r="F50" s="2170"/>
      <c r="G50" s="2171"/>
    </row>
    <row r="51" spans="1:7" s="2169" customFormat="1">
      <c r="A51" s="2163" t="s">
        <v>2494</v>
      </c>
      <c r="B51" s="2164"/>
      <c r="C51" s="2165"/>
      <c r="D51" s="2166"/>
      <c r="E51" s="2167"/>
      <c r="F51" s="2170"/>
      <c r="G51" s="2171"/>
    </row>
    <row r="52" spans="1:7" s="2169" customFormat="1">
      <c r="A52" s="2163" t="s">
        <v>2495</v>
      </c>
      <c r="B52" s="2164"/>
      <c r="C52" s="2165"/>
      <c r="D52" s="2166"/>
      <c r="E52" s="2167"/>
      <c r="F52" s="2170"/>
      <c r="G52" s="2171"/>
    </row>
    <row r="53" spans="1:7" s="2169" customFormat="1">
      <c r="A53" s="2163" t="s">
        <v>2496</v>
      </c>
      <c r="B53" s="2164"/>
      <c r="C53" s="2165"/>
      <c r="D53" s="2166"/>
      <c r="E53" s="2167"/>
      <c r="F53" s="2170"/>
      <c r="G53" s="2171"/>
    </row>
    <row r="54" spans="1:7" s="2169" customFormat="1">
      <c r="A54" s="2163" t="s">
        <v>2497</v>
      </c>
      <c r="B54" s="2164"/>
      <c r="C54" s="2165"/>
      <c r="D54" s="2166"/>
      <c r="E54" s="2167"/>
      <c r="F54" s="2170"/>
      <c r="G54" s="2171"/>
    </row>
    <row r="55" spans="1:7" s="2169" customFormat="1">
      <c r="A55" s="2163" t="s">
        <v>2498</v>
      </c>
      <c r="B55" s="2164"/>
      <c r="C55" s="2165"/>
      <c r="D55" s="2166"/>
      <c r="E55" s="2167"/>
      <c r="F55" s="2170"/>
      <c r="G55" s="2171"/>
    </row>
    <row r="56" spans="1:7" s="2169" customFormat="1">
      <c r="A56" s="2163" t="s">
        <v>2499</v>
      </c>
      <c r="B56" s="2164"/>
      <c r="C56" s="2165"/>
      <c r="D56" s="2166"/>
      <c r="E56" s="2167"/>
      <c r="F56" s="2170"/>
      <c r="G56" s="2171"/>
    </row>
    <row r="57" spans="1:7" s="2169" customFormat="1">
      <c r="A57" s="2163" t="s">
        <v>2500</v>
      </c>
      <c r="B57" s="2164"/>
      <c r="C57" s="2165"/>
      <c r="D57" s="2166"/>
      <c r="E57" s="2167"/>
      <c r="F57" s="2170"/>
      <c r="G57" s="2171"/>
    </row>
    <row r="58" spans="1:7" s="2169" customFormat="1">
      <c r="A58" s="2163" t="s">
        <v>2501</v>
      </c>
      <c r="B58" s="2164"/>
      <c r="C58" s="2165"/>
      <c r="D58" s="2166"/>
      <c r="E58" s="2167"/>
      <c r="F58" s="2170"/>
      <c r="G58" s="2171"/>
    </row>
    <row r="59" spans="1:7" s="2169" customFormat="1">
      <c r="A59" s="2163" t="s">
        <v>2502</v>
      </c>
      <c r="B59" s="2164"/>
      <c r="C59" s="2165"/>
      <c r="D59" s="2166"/>
      <c r="E59" s="2167"/>
      <c r="F59" s="2170"/>
      <c r="G59" s="2171"/>
    </row>
    <row r="60" spans="1:7" s="2169" customFormat="1">
      <c r="A60" s="2163" t="s">
        <v>2503</v>
      </c>
      <c r="B60" s="2164"/>
      <c r="C60" s="2165"/>
      <c r="D60" s="2166"/>
      <c r="E60" s="2167"/>
      <c r="F60" s="2170"/>
      <c r="G60" s="2171"/>
    </row>
    <row r="61" spans="1:7" s="2169" customFormat="1">
      <c r="A61" s="2163" t="s">
        <v>2504</v>
      </c>
      <c r="B61" s="2164"/>
      <c r="C61" s="2165"/>
      <c r="D61" s="2166"/>
      <c r="E61" s="2167"/>
      <c r="F61" s="2170"/>
      <c r="G61" s="2171"/>
    </row>
    <row r="62" spans="1:7" s="2169" customFormat="1">
      <c r="A62" s="2163" t="s">
        <v>2505</v>
      </c>
      <c r="B62" s="2164"/>
      <c r="C62" s="2165"/>
      <c r="D62" s="2166"/>
      <c r="E62" s="2167"/>
      <c r="F62" s="2170"/>
      <c r="G62" s="2171"/>
    </row>
    <row r="63" spans="1:7" s="2169" customFormat="1">
      <c r="A63" s="2163" t="s">
        <v>2506</v>
      </c>
      <c r="B63" s="2164"/>
      <c r="C63" s="2165"/>
      <c r="D63" s="2166"/>
      <c r="E63" s="2167"/>
      <c r="F63" s="2170"/>
      <c r="G63" s="2171"/>
    </row>
    <row r="64" spans="1:7" s="2169" customFormat="1">
      <c r="A64" s="2163" t="s">
        <v>2507</v>
      </c>
      <c r="B64" s="2164"/>
      <c r="C64" s="2165"/>
      <c r="D64" s="2166"/>
      <c r="E64" s="2167"/>
      <c r="F64" s="2170"/>
      <c r="G64" s="2171"/>
    </row>
    <row r="65" spans="1:7" s="2169" customFormat="1">
      <c r="A65" s="2163" t="s">
        <v>2508</v>
      </c>
      <c r="B65" s="2164"/>
      <c r="C65" s="2165"/>
      <c r="D65" s="2166"/>
      <c r="E65" s="2167"/>
      <c r="F65" s="2170"/>
      <c r="G65" s="2171"/>
    </row>
    <row r="66" spans="1:7" s="2169" customFormat="1">
      <c r="A66" s="2163" t="s">
        <v>2509</v>
      </c>
      <c r="B66" s="2164"/>
      <c r="C66" s="2165"/>
      <c r="D66" s="2166"/>
      <c r="E66" s="2167"/>
      <c r="F66" s="2170"/>
      <c r="G66" s="2171"/>
    </row>
    <row r="67" spans="1:7" s="2169" customFormat="1">
      <c r="A67" s="2163" t="s">
        <v>2510</v>
      </c>
      <c r="B67" s="2164"/>
      <c r="C67" s="2165"/>
      <c r="D67" s="2166"/>
      <c r="E67" s="2167"/>
      <c r="F67" s="2170"/>
      <c r="G67" s="2171"/>
    </row>
    <row r="68" spans="1:7" s="2169" customFormat="1">
      <c r="A68" s="2163" t="s">
        <v>2511</v>
      </c>
      <c r="B68" s="2164"/>
      <c r="C68" s="2165"/>
      <c r="D68" s="2166"/>
      <c r="E68" s="2167"/>
      <c r="F68" s="2170"/>
      <c r="G68" s="2171"/>
    </row>
    <row r="69" spans="1:7" s="2169" customFormat="1">
      <c r="A69" s="2163" t="s">
        <v>2512</v>
      </c>
      <c r="B69" s="2164"/>
      <c r="C69" s="2165"/>
      <c r="D69" s="2166"/>
      <c r="E69" s="2167"/>
      <c r="F69" s="2170"/>
      <c r="G69" s="2171"/>
    </row>
    <row r="70" spans="1:7" s="2169" customFormat="1">
      <c r="A70" s="2163" t="s">
        <v>2513</v>
      </c>
      <c r="B70" s="2164"/>
      <c r="C70" s="2165"/>
      <c r="D70" s="2166"/>
      <c r="E70" s="2167"/>
      <c r="F70" s="2170"/>
      <c r="G70" s="2171"/>
    </row>
    <row r="71" spans="1:7" s="2169" customFormat="1">
      <c r="A71" s="2163" t="s">
        <v>2514</v>
      </c>
      <c r="B71" s="2164"/>
      <c r="C71" s="2165"/>
      <c r="D71" s="2166"/>
      <c r="E71" s="2167"/>
      <c r="F71" s="2170"/>
      <c r="G71" s="2171"/>
    </row>
    <row r="72" spans="1:7" s="2169" customFormat="1">
      <c r="A72" s="2163" t="s">
        <v>2515</v>
      </c>
      <c r="B72" s="2164"/>
      <c r="C72" s="2165"/>
      <c r="D72" s="2166"/>
      <c r="E72" s="2167"/>
      <c r="F72" s="2170"/>
      <c r="G72" s="2171"/>
    </row>
    <row r="73" spans="1:7" s="2169" customFormat="1">
      <c r="A73" s="2163" t="s">
        <v>2516</v>
      </c>
      <c r="B73" s="2164"/>
      <c r="C73" s="2165"/>
      <c r="D73" s="2166"/>
      <c r="E73" s="2167"/>
      <c r="F73" s="2170"/>
      <c r="G73" s="2171"/>
    </row>
    <row r="74" spans="1:7" s="2169" customFormat="1">
      <c r="A74" s="2163" t="s">
        <v>2517</v>
      </c>
      <c r="B74" s="2164"/>
      <c r="C74" s="2165"/>
      <c r="D74" s="2166"/>
      <c r="E74" s="2167"/>
      <c r="F74" s="2170"/>
      <c r="G74" s="2171"/>
    </row>
    <row r="75" spans="1:7" s="2169" customFormat="1">
      <c r="A75" s="2163" t="s">
        <v>2518</v>
      </c>
      <c r="B75" s="2164"/>
      <c r="C75" s="2165"/>
      <c r="D75" s="2166"/>
      <c r="E75" s="2167"/>
      <c r="F75" s="2170"/>
      <c r="G75" s="2171"/>
    </row>
    <row r="76" spans="1:7" s="2169" customFormat="1">
      <c r="A76" s="2163" t="s">
        <v>2519</v>
      </c>
      <c r="B76" s="2164"/>
      <c r="C76" s="2165"/>
      <c r="D76" s="2166"/>
      <c r="E76" s="2167"/>
      <c r="F76" s="2170"/>
      <c r="G76" s="2171"/>
    </row>
    <row r="77" spans="1:7" s="2169" customFormat="1">
      <c r="A77" s="2163" t="s">
        <v>2520</v>
      </c>
      <c r="B77" s="2164"/>
      <c r="C77" s="2165"/>
      <c r="D77" s="2166"/>
      <c r="E77" s="2167"/>
      <c r="F77" s="2170"/>
      <c r="G77" s="2171"/>
    </row>
    <row r="78" spans="1:7" s="2169" customFormat="1">
      <c r="A78" s="2163" t="s">
        <v>2521</v>
      </c>
      <c r="B78" s="2164"/>
      <c r="C78" s="2165"/>
      <c r="D78" s="2166"/>
      <c r="E78" s="2167"/>
      <c r="F78" s="2170"/>
      <c r="G78" s="2171"/>
    </row>
    <row r="79" spans="1:7" s="2169" customFormat="1">
      <c r="A79" s="2163" t="s">
        <v>2522</v>
      </c>
      <c r="B79" s="2164"/>
      <c r="C79" s="2165"/>
      <c r="D79" s="2166"/>
      <c r="E79" s="2167"/>
      <c r="F79" s="2170"/>
      <c r="G79" s="2171"/>
    </row>
    <row r="80" spans="1:7" s="2169" customFormat="1">
      <c r="A80" s="2163" t="s">
        <v>2523</v>
      </c>
      <c r="B80" s="2164"/>
      <c r="C80" s="2165"/>
      <c r="D80" s="2166"/>
      <c r="E80" s="2167"/>
      <c r="F80" s="2170"/>
      <c r="G80" s="2171"/>
    </row>
    <row r="81" spans="1:7" s="2169" customFormat="1">
      <c r="A81" s="2163" t="s">
        <v>2524</v>
      </c>
      <c r="B81" s="2172"/>
      <c r="C81" s="2170"/>
      <c r="D81" s="2170"/>
      <c r="E81" s="2170"/>
      <c r="F81" s="2170"/>
      <c r="G81" s="2171"/>
    </row>
    <row r="82" spans="1:7" s="2169" customFormat="1">
      <c r="A82" s="2163" t="s">
        <v>2525</v>
      </c>
      <c r="B82" s="2172"/>
      <c r="C82" s="2170"/>
      <c r="D82" s="2170"/>
      <c r="E82" s="2170"/>
      <c r="F82" s="2170"/>
      <c r="G82" s="2171"/>
    </row>
    <row r="83" spans="1:7" s="2169" customFormat="1">
      <c r="A83" s="2163" t="s">
        <v>2526</v>
      </c>
      <c r="B83" s="2172"/>
      <c r="C83" s="2170"/>
      <c r="D83" s="2170"/>
      <c r="E83" s="2170"/>
      <c r="F83" s="2170"/>
      <c r="G83" s="2171"/>
    </row>
    <row r="84" spans="1:7" s="2169" customFormat="1">
      <c r="A84" s="2163" t="s">
        <v>2527</v>
      </c>
      <c r="B84" s="2172"/>
      <c r="C84" s="2170"/>
      <c r="D84" s="2170"/>
      <c r="E84" s="2170"/>
      <c r="F84" s="2170"/>
      <c r="G84" s="2171"/>
    </row>
    <row r="85" spans="1:7" s="2169" customFormat="1">
      <c r="A85" s="2163" t="s">
        <v>2528</v>
      </c>
      <c r="B85" s="2172"/>
      <c r="C85" s="2170"/>
      <c r="D85" s="2170"/>
      <c r="E85" s="2170"/>
      <c r="F85" s="2170"/>
      <c r="G85" s="2171"/>
    </row>
    <row r="86" spans="1:7" s="2169" customFormat="1">
      <c r="A86" s="2163" t="s">
        <v>2529</v>
      </c>
      <c r="B86" s="2172"/>
      <c r="C86" s="2170"/>
      <c r="D86" s="2170"/>
      <c r="E86" s="2170"/>
      <c r="F86" s="2170"/>
      <c r="G86" s="2171"/>
    </row>
    <row r="87" spans="1:7" s="2169" customFormat="1">
      <c r="A87" s="2163" t="s">
        <v>2530</v>
      </c>
      <c r="B87" s="2172"/>
      <c r="C87" s="2170"/>
      <c r="D87" s="2170"/>
      <c r="E87" s="2170"/>
      <c r="F87" s="2170"/>
      <c r="G87" s="2171"/>
    </row>
    <row r="88" spans="1:7" s="2169" customFormat="1">
      <c r="A88" s="2163" t="s">
        <v>2531</v>
      </c>
      <c r="B88" s="2172"/>
      <c r="C88" s="2170"/>
      <c r="D88" s="2170"/>
      <c r="E88" s="2170"/>
      <c r="F88" s="2170"/>
      <c r="G88" s="2171"/>
    </row>
    <row r="89" spans="1:7" s="2169" customFormat="1">
      <c r="A89" s="2163" t="s">
        <v>2532</v>
      </c>
      <c r="B89" s="2172"/>
      <c r="C89" s="2170"/>
      <c r="D89" s="2170"/>
      <c r="E89" s="2170"/>
      <c r="F89" s="2170"/>
      <c r="G89" s="2171"/>
    </row>
    <row r="90" spans="1:7" s="2169" customFormat="1">
      <c r="A90" s="2163" t="s">
        <v>2533</v>
      </c>
      <c r="B90" s="2172"/>
      <c r="C90" s="2170"/>
      <c r="D90" s="2170"/>
      <c r="E90" s="2170"/>
      <c r="F90" s="2170"/>
      <c r="G90" s="2171"/>
    </row>
    <row r="91" spans="1:7" s="2169" customFormat="1">
      <c r="A91" s="2163" t="s">
        <v>2534</v>
      </c>
      <c r="B91" s="2172"/>
      <c r="C91" s="2170"/>
      <c r="D91" s="2170"/>
      <c r="E91" s="2170"/>
      <c r="F91" s="2170"/>
      <c r="G91" s="2171"/>
    </row>
    <row r="92" spans="1:7" s="2169" customFormat="1">
      <c r="A92" s="2163" t="s">
        <v>2535</v>
      </c>
      <c r="B92" s="2172"/>
      <c r="C92" s="2170"/>
      <c r="D92" s="2170"/>
      <c r="E92" s="2170"/>
      <c r="F92" s="2170"/>
      <c r="G92" s="2171"/>
    </row>
    <row r="93" spans="1:7" s="2169" customFormat="1">
      <c r="A93" s="2163" t="s">
        <v>2536</v>
      </c>
      <c r="B93" s="2172"/>
      <c r="C93" s="2170"/>
      <c r="D93" s="2170"/>
      <c r="E93" s="2170"/>
      <c r="F93" s="2170"/>
      <c r="G93" s="2171"/>
    </row>
    <row r="94" spans="1:7" s="2169" customFormat="1">
      <c r="A94" s="2163" t="s">
        <v>2537</v>
      </c>
      <c r="B94" s="2172"/>
      <c r="C94" s="2170"/>
      <c r="D94" s="2170"/>
      <c r="E94" s="2170"/>
      <c r="F94" s="2170"/>
      <c r="G94" s="2171"/>
    </row>
    <row r="95" spans="1:7" s="2169" customFormat="1">
      <c r="A95" s="2163" t="s">
        <v>2538</v>
      </c>
      <c r="B95" s="2172"/>
      <c r="C95" s="2170"/>
      <c r="D95" s="2170"/>
      <c r="E95" s="2170"/>
      <c r="F95" s="2170"/>
      <c r="G95" s="2171"/>
    </row>
    <row r="96" spans="1:7" s="2169" customFormat="1">
      <c r="A96" s="2163" t="s">
        <v>2539</v>
      </c>
      <c r="B96" s="2172"/>
      <c r="C96" s="2170"/>
      <c r="D96" s="2170"/>
      <c r="E96" s="2170"/>
      <c r="F96" s="2170"/>
      <c r="G96" s="2171"/>
    </row>
    <row r="97" spans="1:7" s="2169" customFormat="1">
      <c r="A97" s="2163" t="s">
        <v>2540</v>
      </c>
      <c r="B97" s="2172"/>
      <c r="C97" s="2170"/>
      <c r="D97" s="2170"/>
      <c r="E97" s="2170"/>
      <c r="F97" s="2170"/>
      <c r="G97" s="2171"/>
    </row>
    <row r="98" spans="1:7" s="2169" customFormat="1">
      <c r="A98" s="2163" t="s">
        <v>2541</v>
      </c>
      <c r="B98" s="2172"/>
      <c r="C98" s="2170"/>
      <c r="D98" s="2170"/>
      <c r="E98" s="2170"/>
      <c r="F98" s="2170"/>
      <c r="G98" s="2171"/>
    </row>
    <row r="99" spans="1:7" s="2169" customFormat="1">
      <c r="A99" s="2163" t="s">
        <v>2542</v>
      </c>
      <c r="B99" s="2172"/>
      <c r="C99" s="2170"/>
      <c r="D99" s="2170"/>
      <c r="E99" s="2170"/>
      <c r="F99" s="2170"/>
      <c r="G99" s="2171"/>
    </row>
    <row r="100" spans="1:7" s="2169" customFormat="1">
      <c r="A100" s="2163" t="s">
        <v>2543</v>
      </c>
      <c r="B100" s="2172"/>
      <c r="C100" s="2170"/>
      <c r="D100" s="2170"/>
      <c r="E100" s="2170"/>
      <c r="F100" s="2170"/>
      <c r="G100" s="2171"/>
    </row>
    <row r="101" spans="1:7" s="2169" customFormat="1">
      <c r="A101" s="2163" t="s">
        <v>2544</v>
      </c>
      <c r="B101" s="2172"/>
      <c r="C101" s="2170"/>
      <c r="D101" s="2170"/>
      <c r="E101" s="2170"/>
      <c r="F101" s="2170"/>
      <c r="G101" s="2171"/>
    </row>
    <row r="102" spans="1:7" s="2169" customFormat="1">
      <c r="A102" s="2163" t="s">
        <v>2545</v>
      </c>
      <c r="B102" s="2172"/>
      <c r="C102" s="2170"/>
      <c r="D102" s="2170"/>
      <c r="E102" s="2170"/>
      <c r="F102" s="2170"/>
      <c r="G102" s="2171"/>
    </row>
    <row r="103" spans="1:7" s="2169" customFormat="1">
      <c r="A103" s="2163" t="s">
        <v>2546</v>
      </c>
      <c r="B103" s="2172"/>
      <c r="C103" s="2170"/>
      <c r="D103" s="2170"/>
      <c r="E103" s="2170"/>
      <c r="F103" s="2170"/>
      <c r="G103" s="2171"/>
    </row>
    <row r="104" spans="1:7" s="2169" customFormat="1">
      <c r="A104" s="2163" t="s">
        <v>2547</v>
      </c>
      <c r="B104" s="2172"/>
      <c r="C104" s="2170"/>
      <c r="D104" s="2170"/>
      <c r="E104" s="2170"/>
      <c r="F104" s="2170"/>
      <c r="G104" s="2171"/>
    </row>
    <row r="105" spans="1:7" s="2169" customFormat="1">
      <c r="A105" s="2163" t="s">
        <v>2548</v>
      </c>
      <c r="B105" s="2172"/>
      <c r="C105" s="2170"/>
      <c r="D105" s="2170"/>
      <c r="E105" s="2170"/>
      <c r="F105" s="2170"/>
      <c r="G105" s="2171"/>
    </row>
    <row r="106" spans="1:7" s="2169" customFormat="1">
      <c r="A106" s="2163" t="s">
        <v>2549</v>
      </c>
      <c r="B106" s="2172"/>
      <c r="C106" s="2170"/>
      <c r="D106" s="2170"/>
      <c r="E106" s="2170"/>
      <c r="F106" s="2170"/>
      <c r="G106" s="2171"/>
    </row>
    <row r="107" spans="1:7" s="2169" customFormat="1">
      <c r="A107" s="2163" t="s">
        <v>2550</v>
      </c>
      <c r="B107" s="2172"/>
      <c r="C107" s="2170"/>
      <c r="D107" s="2170"/>
      <c r="E107" s="2170"/>
      <c r="F107" s="2170"/>
      <c r="G107" s="2171"/>
    </row>
    <row r="108" spans="1:7" s="2169" customFormat="1">
      <c r="A108" s="2163" t="s">
        <v>2551</v>
      </c>
      <c r="B108" s="2172"/>
      <c r="C108" s="2170"/>
      <c r="D108" s="2170"/>
      <c r="E108" s="2170"/>
      <c r="F108" s="2170"/>
      <c r="G108" s="2171"/>
    </row>
    <row r="109" spans="1:7" s="2169" customFormat="1">
      <c r="A109" s="2163" t="s">
        <v>2552</v>
      </c>
      <c r="B109" s="2172"/>
      <c r="C109" s="2170"/>
      <c r="D109" s="2170"/>
      <c r="E109" s="2170"/>
      <c r="F109" s="2170"/>
      <c r="G109" s="2171"/>
    </row>
    <row r="110" spans="1:7">
      <c r="A110" s="2173" t="s">
        <v>2553</v>
      </c>
      <c r="B110" s="2174"/>
      <c r="C110" s="2175"/>
      <c r="D110" s="2175"/>
      <c r="E110" s="2175"/>
      <c r="F110" s="2175"/>
      <c r="G110" s="2176"/>
    </row>
    <row r="111" spans="1:7">
      <c r="A111" s="2173" t="s">
        <v>2554</v>
      </c>
      <c r="B111" s="2174"/>
      <c r="C111" s="2175"/>
      <c r="D111" s="2175"/>
      <c r="E111" s="2175"/>
      <c r="F111" s="2175"/>
      <c r="G111" s="2176"/>
    </row>
    <row r="112" spans="1:7">
      <c r="A112" s="2173" t="s">
        <v>2555</v>
      </c>
      <c r="B112" s="2174"/>
      <c r="C112" s="2175"/>
      <c r="D112" s="2175"/>
      <c r="E112" s="2175"/>
      <c r="F112" s="2175"/>
      <c r="G112" s="2176"/>
    </row>
    <row r="113" spans="1:7">
      <c r="A113" s="2173" t="s">
        <v>2556</v>
      </c>
      <c r="B113" s="2174"/>
      <c r="C113" s="2175"/>
      <c r="D113" s="2175"/>
      <c r="E113" s="2175"/>
      <c r="F113" s="2175"/>
      <c r="G113" s="2176"/>
    </row>
    <row r="114" spans="1:7">
      <c r="A114" s="2173" t="s">
        <v>2557</v>
      </c>
      <c r="B114" s="2174"/>
      <c r="C114" s="2175"/>
      <c r="D114" s="2175"/>
      <c r="E114" s="2175"/>
      <c r="F114" s="2175"/>
      <c r="G114" s="2176"/>
    </row>
    <row r="115" spans="1:7">
      <c r="A115" s="2173" t="s">
        <v>2558</v>
      </c>
      <c r="B115" s="2174"/>
      <c r="C115" s="2175"/>
      <c r="D115" s="2175"/>
      <c r="E115" s="2175"/>
      <c r="F115" s="2175"/>
      <c r="G115" s="2176"/>
    </row>
    <row r="116" spans="1:7">
      <c r="A116" s="2173" t="s">
        <v>2559</v>
      </c>
      <c r="B116" s="2174"/>
      <c r="C116" s="2175"/>
      <c r="D116" s="2175"/>
      <c r="E116" s="2175"/>
      <c r="F116" s="2175"/>
      <c r="G116" s="2176"/>
    </row>
    <row r="117" spans="1:7">
      <c r="A117" s="2173" t="s">
        <v>2560</v>
      </c>
      <c r="B117" s="2174"/>
      <c r="C117" s="2175"/>
      <c r="D117" s="2175"/>
      <c r="E117" s="2175"/>
      <c r="F117" s="2175"/>
      <c r="G117" s="2176"/>
    </row>
    <row r="118" spans="1:7">
      <c r="A118" s="2173" t="s">
        <v>2561</v>
      </c>
      <c r="B118" s="2174"/>
      <c r="C118" s="2175"/>
      <c r="D118" s="2175"/>
      <c r="E118" s="2175"/>
      <c r="F118" s="2175"/>
      <c r="G118" s="2176"/>
    </row>
    <row r="119" spans="1:7">
      <c r="A119" s="2177" t="s">
        <v>2562</v>
      </c>
      <c r="B119" s="2178"/>
      <c r="C119" s="2179"/>
      <c r="D119" s="2179"/>
      <c r="E119" s="2179"/>
      <c r="F119" s="2179"/>
      <c r="G119" s="2180"/>
    </row>
    <row r="120" spans="1:7">
      <c r="A120" s="2181"/>
      <c r="B120" s="2181"/>
      <c r="C120" s="2181"/>
      <c r="D120" s="2181"/>
      <c r="E120" s="2181"/>
      <c r="F120" s="2181"/>
      <c r="G120" s="2181"/>
    </row>
  </sheetData>
  <mergeCells count="62">
    <mergeCell ref="A43:G43"/>
    <mergeCell ref="A39:C39"/>
    <mergeCell ref="J39:L39"/>
    <mergeCell ref="A40:C40"/>
    <mergeCell ref="J40:L40"/>
    <mergeCell ref="A41:C41"/>
    <mergeCell ref="J41:L41"/>
    <mergeCell ref="A36:C36"/>
    <mergeCell ref="J36:L36"/>
    <mergeCell ref="A37:C37"/>
    <mergeCell ref="J37:L37"/>
    <mergeCell ref="A38:C38"/>
    <mergeCell ref="J38:L38"/>
    <mergeCell ref="A33:J33"/>
    <mergeCell ref="A34:C35"/>
    <mergeCell ref="D34:D35"/>
    <mergeCell ref="E34:E35"/>
    <mergeCell ref="F34:F35"/>
    <mergeCell ref="G34:G35"/>
    <mergeCell ref="H34:H35"/>
    <mergeCell ref="I34:I35"/>
    <mergeCell ref="J34:L35"/>
    <mergeCell ref="A26:C26"/>
    <mergeCell ref="A27:C27"/>
    <mergeCell ref="A28:C28"/>
    <mergeCell ref="A29:C29"/>
    <mergeCell ref="A30:C30"/>
    <mergeCell ref="A31:C31"/>
    <mergeCell ref="A22:L22"/>
    <mergeCell ref="A23:C24"/>
    <mergeCell ref="D23:D24"/>
    <mergeCell ref="J23:J24"/>
    <mergeCell ref="L23:L24"/>
    <mergeCell ref="A25:C25"/>
    <mergeCell ref="A14:C14"/>
    <mergeCell ref="A15:C15"/>
    <mergeCell ref="A16:C16"/>
    <mergeCell ref="A17:C17"/>
    <mergeCell ref="A18:C18"/>
    <mergeCell ref="A19:C19"/>
    <mergeCell ref="A10:L10"/>
    <mergeCell ref="A11:C12"/>
    <mergeCell ref="D11:D12"/>
    <mergeCell ref="J11:J12"/>
    <mergeCell ref="L11:L12"/>
    <mergeCell ref="A13:C13"/>
    <mergeCell ref="J3:J4"/>
    <mergeCell ref="K3:K4"/>
    <mergeCell ref="A5:B5"/>
    <mergeCell ref="A6:B6"/>
    <mergeCell ref="A7:B7"/>
    <mergeCell ref="A8:B8"/>
    <mergeCell ref="A1:K1"/>
    <mergeCell ref="A2:B4"/>
    <mergeCell ref="C2:C4"/>
    <mergeCell ref="D2:D4"/>
    <mergeCell ref="E2:E4"/>
    <mergeCell ref="F2:F4"/>
    <mergeCell ref="G2:K2"/>
    <mergeCell ref="G3:G4"/>
    <mergeCell ref="H3:H4"/>
    <mergeCell ref="I3:I4"/>
  </mergeCells>
  <dataValidations count="4">
    <dataValidation allowBlank="1" showInputMessage="1" showErrorMessage="1" prompt="Field Inspection Report" sqref="A8" xr:uid="{A27832A0-936A-4528-91C6-DBB3F642B3C1}"/>
    <dataValidation allowBlank="1" showInputMessage="1" showErrorMessage="1" prompt="Material Inspection Report" sqref="A7" xr:uid="{30276E18-E50B-4336-B028-FB646656D0E1}"/>
    <dataValidation allowBlank="1" showInputMessage="1" showErrorMessage="1" prompt="Non-Conformance Report" sqref="A5" xr:uid="{FE0D49D9-7D1A-400E-997C-DF73A64D63F7}"/>
    <dataValidation allowBlank="1" sqref="A6:B6" xr:uid="{B3679804-2A55-40FD-B8D3-EAB8473EEE25}"/>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7544-80FC-4AB4-ADAC-A01D494FB1A7}">
  <sheetPr>
    <tabColor theme="9" tint="0.59999389629810485"/>
  </sheetPr>
  <dimension ref="B1:BE119"/>
  <sheetViews>
    <sheetView topLeftCell="A18" zoomScale="85" zoomScaleNormal="85" workbookViewId="0">
      <selection activeCell="AK16" sqref="AK16"/>
    </sheetView>
  </sheetViews>
  <sheetFormatPr defaultColWidth="9.109375" defaultRowHeight="13.8"/>
  <cols>
    <col min="1" max="1" width="0.33203125" style="910" customWidth="1"/>
    <col min="2" max="2" width="3" style="910" customWidth="1"/>
    <col min="3" max="3" width="4.33203125" style="910" customWidth="1"/>
    <col min="4" max="4" width="4.6640625" style="910" customWidth="1"/>
    <col min="5" max="5" width="6.33203125" style="910" customWidth="1"/>
    <col min="6" max="6" width="5.44140625" style="910" customWidth="1"/>
    <col min="7" max="7" width="4.33203125" style="910" customWidth="1"/>
    <col min="8" max="8" width="4.44140625" style="910" customWidth="1"/>
    <col min="9" max="10" width="4.109375" style="910" customWidth="1"/>
    <col min="11" max="11" width="0.33203125" style="910" customWidth="1"/>
    <col min="12" max="12" width="1.44140625" style="910" customWidth="1"/>
    <col min="13" max="14" width="3.109375" style="910" customWidth="1"/>
    <col min="15" max="15" width="2" style="910" customWidth="1"/>
    <col min="16" max="17" width="1.44140625" style="910" customWidth="1"/>
    <col min="18" max="18" width="2" style="910" customWidth="1"/>
    <col min="19" max="19" width="3.44140625" style="932" customWidth="1"/>
    <col min="20" max="20" width="5.33203125" style="910" customWidth="1"/>
    <col min="21" max="21" width="5.109375" style="910" customWidth="1"/>
    <col min="22" max="22" width="8.44140625" style="910" customWidth="1"/>
    <col min="23" max="23" width="4.33203125" style="910" customWidth="1"/>
    <col min="24" max="24" width="5.109375" style="910" customWidth="1"/>
    <col min="25" max="25" width="4.33203125" style="910" customWidth="1"/>
    <col min="26" max="26" width="3.109375" style="910" customWidth="1"/>
    <col min="27" max="27" width="3.33203125" style="910" customWidth="1"/>
    <col min="28" max="28" width="3.44140625" style="910" hidden="1" customWidth="1"/>
    <col min="29" max="29" width="1.44140625" style="910" customWidth="1"/>
    <col min="30" max="31" width="2.88671875" style="910" customWidth="1"/>
    <col min="32" max="32" width="1.6640625" style="910" customWidth="1"/>
    <col min="33" max="33" width="1.44140625" style="910" customWidth="1"/>
    <col min="34" max="34" width="1.6640625" style="910" customWidth="1"/>
    <col min="35" max="36" width="3.44140625" style="912" customWidth="1"/>
    <col min="37" max="37" width="9.109375" style="910" customWidth="1"/>
    <col min="38" max="39" width="9.109375" style="910" hidden="1" customWidth="1"/>
    <col min="40" max="40" width="0" style="910" hidden="1" customWidth="1"/>
    <col min="41" max="48" width="9.109375" style="910" hidden="1" customWidth="1"/>
    <col min="49" max="49" width="0" style="910" hidden="1" customWidth="1"/>
    <col min="50" max="16384" width="9.109375" style="910"/>
  </cols>
  <sheetData>
    <row r="1" spans="2:57" ht="27.6" customHeight="1" thickBot="1">
      <c r="B1" s="1708" t="s">
        <v>2563</v>
      </c>
      <c r="C1" s="1709"/>
      <c r="D1" s="1709"/>
      <c r="E1" s="1709"/>
      <c r="F1" s="1709"/>
      <c r="G1" s="1709"/>
      <c r="H1" s="1709"/>
      <c r="I1" s="1709"/>
      <c r="J1" s="1709"/>
      <c r="K1" s="1709"/>
      <c r="L1" s="1709"/>
      <c r="M1" s="1709"/>
      <c r="N1" s="1709"/>
      <c r="O1" s="1709"/>
      <c r="P1" s="1709"/>
      <c r="Q1" s="1709"/>
      <c r="R1" s="1709"/>
      <c r="S1" s="1709"/>
      <c r="T1" s="1709"/>
      <c r="U1" s="1709"/>
      <c r="V1" s="1709"/>
      <c r="W1" s="1709"/>
      <c r="X1" s="1709"/>
      <c r="Y1" s="1709"/>
      <c r="Z1" s="1709"/>
      <c r="AA1" s="1709"/>
      <c r="AB1" s="1709"/>
      <c r="AC1" s="1709"/>
      <c r="AD1" s="1709"/>
      <c r="AE1" s="1709"/>
      <c r="AF1" s="1709"/>
      <c r="AG1" s="1709"/>
      <c r="AH1" s="1710"/>
      <c r="AI1" s="910"/>
      <c r="AJ1" s="910"/>
    </row>
    <row r="2" spans="2:57" ht="16.95" customHeight="1">
      <c r="B2" s="1711" t="s">
        <v>2334</v>
      </c>
      <c r="C2" s="1712"/>
      <c r="D2" s="1713"/>
      <c r="E2" s="1714">
        <v>46310</v>
      </c>
      <c r="F2" s="1715"/>
      <c r="G2" s="1715"/>
      <c r="H2" s="1715"/>
      <c r="I2" s="1715"/>
      <c r="J2" s="1716"/>
      <c r="K2" s="911"/>
      <c r="L2" s="1717" t="s">
        <v>2564</v>
      </c>
      <c r="M2" s="1718"/>
      <c r="N2" s="1718"/>
      <c r="O2" s="1718"/>
      <c r="P2" s="1718"/>
      <c r="Q2" s="1718"/>
      <c r="R2" s="1718"/>
      <c r="S2" s="1718"/>
      <c r="T2" s="1719"/>
      <c r="U2" s="1720" t="s">
        <v>2565</v>
      </c>
      <c r="V2" s="1706"/>
      <c r="W2" s="1706"/>
      <c r="X2" s="1706"/>
      <c r="Y2" s="1706"/>
      <c r="Z2" s="1706"/>
      <c r="AA2" s="1706"/>
      <c r="AB2" s="1706"/>
      <c r="AC2" s="1706"/>
      <c r="AD2" s="1706"/>
      <c r="AE2" s="1706"/>
      <c r="AF2" s="1706"/>
      <c r="AG2" s="1706"/>
      <c r="AH2" s="1707"/>
      <c r="AI2" s="910"/>
      <c r="AJ2" s="910"/>
    </row>
    <row r="3" spans="2:57" ht="5.0999999999999996" customHeight="1" thickBot="1">
      <c r="B3" s="1658"/>
      <c r="C3" s="1659"/>
      <c r="D3" s="1659"/>
      <c r="E3" s="1659"/>
      <c r="F3" s="1659"/>
      <c r="G3" s="1659"/>
      <c r="H3" s="1659"/>
      <c r="I3" s="1659"/>
      <c r="J3" s="1659"/>
      <c r="K3" s="1659"/>
      <c r="L3" s="1659"/>
      <c r="M3" s="1659"/>
      <c r="N3" s="1659"/>
      <c r="O3" s="1659"/>
      <c r="P3" s="1659"/>
      <c r="Q3" s="1659"/>
      <c r="R3" s="1659"/>
      <c r="S3" s="1659"/>
      <c r="T3" s="1659"/>
      <c r="U3" s="1659"/>
      <c r="V3" s="1659"/>
      <c r="W3" s="1659"/>
      <c r="X3" s="1659"/>
      <c r="Y3" s="1659"/>
      <c r="Z3" s="1659"/>
      <c r="AA3" s="1659"/>
      <c r="AB3" s="1659"/>
      <c r="AC3" s="1659"/>
      <c r="AD3" s="1659"/>
      <c r="AE3" s="1659"/>
      <c r="AF3" s="1659"/>
      <c r="AG3" s="1659"/>
      <c r="AH3" s="1660"/>
      <c r="AI3" s="910"/>
      <c r="AJ3" s="910"/>
    </row>
    <row r="4" spans="2:57" ht="21.6" customHeight="1">
      <c r="B4" s="1694" t="s">
        <v>2566</v>
      </c>
      <c r="C4" s="1695"/>
      <c r="D4" s="1695"/>
      <c r="E4" s="1696" t="s">
        <v>280</v>
      </c>
      <c r="F4" s="1697"/>
      <c r="G4" s="1697"/>
      <c r="H4" s="1697"/>
      <c r="I4" s="1697"/>
      <c r="J4" s="1697"/>
      <c r="K4" s="1698"/>
      <c r="L4" s="1699" t="s">
        <v>2567</v>
      </c>
      <c r="M4" s="1700"/>
      <c r="N4" s="1695"/>
      <c r="O4" s="1695"/>
      <c r="P4" s="1701">
        <v>28</v>
      </c>
      <c r="Q4" s="1702"/>
      <c r="R4" s="1702"/>
      <c r="S4" s="1702"/>
      <c r="T4" s="1702"/>
      <c r="U4" s="1702"/>
      <c r="V4" s="1703"/>
      <c r="W4" s="1704" t="s">
        <v>2568</v>
      </c>
      <c r="X4" s="1700"/>
      <c r="Y4" s="1705" t="s">
        <v>2569</v>
      </c>
      <c r="Z4" s="1706"/>
      <c r="AA4" s="1706"/>
      <c r="AB4" s="1706"/>
      <c r="AC4" s="1706"/>
      <c r="AD4" s="1706"/>
      <c r="AE4" s="1706"/>
      <c r="AF4" s="1706"/>
      <c r="AG4" s="1706"/>
      <c r="AH4" s="1707"/>
    </row>
    <row r="5" spans="2:57" ht="5.0999999999999996" customHeight="1">
      <c r="B5" s="1679"/>
      <c r="C5" s="1680"/>
      <c r="D5" s="1680"/>
      <c r="E5" s="1680"/>
      <c r="F5" s="1680"/>
      <c r="G5" s="1680"/>
      <c r="H5" s="1680"/>
      <c r="I5" s="1680"/>
      <c r="J5" s="1680"/>
      <c r="K5" s="1680"/>
      <c r="L5" s="1680"/>
      <c r="M5" s="1680"/>
      <c r="N5" s="1680"/>
      <c r="O5" s="1680"/>
      <c r="P5" s="1680"/>
      <c r="Q5" s="1680"/>
      <c r="R5" s="1680"/>
      <c r="S5" s="1680"/>
      <c r="T5" s="1680"/>
      <c r="U5" s="1680"/>
      <c r="V5" s="1680"/>
      <c r="W5" s="1680"/>
      <c r="X5" s="1680"/>
      <c r="Y5" s="1680"/>
      <c r="Z5" s="1680"/>
      <c r="AA5" s="1680"/>
      <c r="AB5" s="1680"/>
      <c r="AC5" s="1680"/>
      <c r="AD5" s="1680"/>
      <c r="AE5" s="1680"/>
      <c r="AF5" s="1680"/>
      <c r="AG5" s="1680"/>
      <c r="AH5" s="1681"/>
    </row>
    <row r="6" spans="2:57" ht="31.5" customHeight="1" thickBot="1">
      <c r="B6" s="1016" t="s">
        <v>2570</v>
      </c>
      <c r="C6" s="1017"/>
      <c r="D6" s="1017"/>
      <c r="E6" s="1682" t="s">
        <v>2571</v>
      </c>
      <c r="F6" s="1683"/>
      <c r="G6" s="1683"/>
      <c r="H6" s="1683"/>
      <c r="I6" s="1683"/>
      <c r="J6" s="1684"/>
      <c r="K6" s="1018"/>
      <c r="L6" s="1685" t="s">
        <v>2572</v>
      </c>
      <c r="M6" s="1685"/>
      <c r="N6" s="1685"/>
      <c r="O6" s="1685"/>
      <c r="P6" s="1685"/>
      <c r="Q6" s="1686"/>
      <c r="R6" s="1687" t="s">
        <v>281</v>
      </c>
      <c r="S6" s="1688"/>
      <c r="T6" s="1688"/>
      <c r="U6" s="1688"/>
      <c r="V6" s="1688"/>
      <c r="W6" s="1689"/>
      <c r="X6" s="1687" t="s">
        <v>2573</v>
      </c>
      <c r="Y6" s="1688"/>
      <c r="Z6" s="1689"/>
      <c r="AA6" s="1690">
        <f>IF(W29&gt;0,3,IF(L29&gt;6,3,IF(D29&gt;0,2,1)*1)*1)</f>
        <v>3</v>
      </c>
      <c r="AB6" s="1690"/>
      <c r="AC6" s="1690"/>
      <c r="AD6" s="1690"/>
      <c r="AE6" s="1691">
        <f>(((COUNTIF(L13:Q25,"1")+COUNTIF(AC13:AH25,"1"))*AR13)+(COUNTIF(L13:Q25,"2")+COUNTIF(AC13:AH25,"2"))*AR14+(COUNTIF(L13:Q25,"3")+COUNTIF(AC13:AH25,"3"))*AR15)/((COUNT(L13:Q25)+COUNT(AC13:AH25))*100)</f>
        <v>0.91304347826086951</v>
      </c>
      <c r="AF6" s="1692"/>
      <c r="AG6" s="1692"/>
      <c r="AH6" s="1693"/>
      <c r="AK6" s="913" t="s">
        <v>2574</v>
      </c>
      <c r="AL6" s="913"/>
      <c r="AM6" s="913"/>
      <c r="AN6" s="913"/>
      <c r="AO6" s="913"/>
      <c r="AP6" s="913"/>
      <c r="AQ6" s="913"/>
      <c r="AR6" s="913"/>
      <c r="AS6" s="913"/>
      <c r="AT6" s="913"/>
      <c r="AU6" s="913"/>
      <c r="AV6" s="913"/>
      <c r="AW6" s="913"/>
      <c r="AX6" s="914" t="s">
        <v>3604</v>
      </c>
    </row>
    <row r="7" spans="2:57" ht="5.0999999999999996" customHeight="1" thickBot="1">
      <c r="B7" s="1668"/>
      <c r="C7" s="1669"/>
      <c r="D7" s="1669"/>
      <c r="E7" s="1669"/>
      <c r="F7" s="1669"/>
      <c r="G7" s="1669"/>
      <c r="H7" s="1669"/>
      <c r="I7" s="1669"/>
      <c r="J7" s="1669"/>
      <c r="K7" s="1669"/>
      <c r="L7" s="1669"/>
      <c r="M7" s="1669"/>
      <c r="N7" s="1669"/>
      <c r="O7" s="1669"/>
      <c r="P7" s="1669"/>
      <c r="Q7" s="1669"/>
      <c r="R7" s="1669"/>
      <c r="S7" s="1669"/>
      <c r="T7" s="1669"/>
      <c r="U7" s="1669"/>
      <c r="V7" s="1669"/>
      <c r="W7" s="1669"/>
      <c r="X7" s="1669"/>
      <c r="Y7" s="1669"/>
      <c r="Z7" s="1669"/>
      <c r="AA7" s="1669"/>
      <c r="AB7" s="1669"/>
      <c r="AC7" s="1669"/>
      <c r="AD7" s="1669"/>
      <c r="AE7" s="1669"/>
      <c r="AF7" s="1669"/>
      <c r="AG7" s="1669"/>
      <c r="AH7" s="1670"/>
      <c r="AI7" s="910"/>
      <c r="AJ7" s="910"/>
    </row>
    <row r="8" spans="2:57" ht="23.4" customHeight="1">
      <c r="B8" s="1671" t="s">
        <v>2575</v>
      </c>
      <c r="C8" s="1672"/>
      <c r="D8" s="1672"/>
      <c r="E8" s="1672"/>
      <c r="F8" s="1672"/>
      <c r="G8" s="1672"/>
      <c r="H8" s="1672"/>
      <c r="I8" s="1672"/>
      <c r="J8" s="1672"/>
      <c r="K8" s="1672"/>
      <c r="L8" s="1672"/>
      <c r="M8" s="1672"/>
      <c r="N8" s="1672"/>
      <c r="O8" s="1672"/>
      <c r="P8" s="1672"/>
      <c r="Q8" s="1672"/>
      <c r="R8" s="1672"/>
      <c r="S8" s="1672"/>
      <c r="T8" s="1672"/>
      <c r="U8" s="1672"/>
      <c r="V8" s="1672"/>
      <c r="W8" s="1672"/>
      <c r="X8" s="1672"/>
      <c r="Y8" s="1672"/>
      <c r="Z8" s="1672"/>
      <c r="AA8" s="1672"/>
      <c r="AB8" s="1672"/>
      <c r="AC8" s="1672"/>
      <c r="AD8" s="1672"/>
      <c r="AE8" s="1672"/>
      <c r="AF8" s="1672"/>
      <c r="AG8" s="1672"/>
      <c r="AH8" s="1673"/>
      <c r="AI8" s="910"/>
      <c r="AJ8" s="910"/>
    </row>
    <row r="9" spans="2:57" ht="39" customHeight="1">
      <c r="B9" s="1674">
        <v>1</v>
      </c>
      <c r="C9" s="1656"/>
      <c r="D9" s="1675" t="s">
        <v>2576</v>
      </c>
      <c r="E9" s="1676"/>
      <c r="F9" s="1676"/>
      <c r="G9" s="1676"/>
      <c r="H9" s="1032">
        <v>2</v>
      </c>
      <c r="I9" s="1675" t="s">
        <v>2577</v>
      </c>
      <c r="J9" s="1676"/>
      <c r="K9" s="1676"/>
      <c r="L9" s="1676"/>
      <c r="M9" s="1676"/>
      <c r="N9" s="1676"/>
      <c r="O9" s="1676"/>
      <c r="P9" s="1676"/>
      <c r="Q9" s="1676"/>
      <c r="R9" s="1676"/>
      <c r="S9" s="1677"/>
      <c r="T9" s="1095">
        <v>3</v>
      </c>
      <c r="U9" s="1675" t="s">
        <v>2578</v>
      </c>
      <c r="V9" s="1676"/>
      <c r="W9" s="1677"/>
      <c r="X9" s="1033" t="s">
        <v>2371</v>
      </c>
      <c r="Y9" s="1675" t="s">
        <v>2579</v>
      </c>
      <c r="Z9" s="1676"/>
      <c r="AA9" s="1676"/>
      <c r="AB9" s="1676"/>
      <c r="AC9" s="1676"/>
      <c r="AD9" s="1676"/>
      <c r="AE9" s="1676"/>
      <c r="AF9" s="1676"/>
      <c r="AG9" s="1676"/>
      <c r="AH9" s="1678"/>
    </row>
    <row r="10" spans="2:57" ht="4.95" hidden="1" customHeight="1">
      <c r="B10" s="1658"/>
      <c r="C10" s="1659"/>
      <c r="D10" s="1659"/>
      <c r="E10" s="1659"/>
      <c r="F10" s="1659"/>
      <c r="G10" s="1659"/>
      <c r="H10" s="1659"/>
      <c r="I10" s="1659"/>
      <c r="J10" s="1659"/>
      <c r="K10" s="1659"/>
      <c r="L10" s="1659"/>
      <c r="M10" s="1659"/>
      <c r="N10" s="1659"/>
      <c r="O10" s="1659"/>
      <c r="P10" s="1659"/>
      <c r="Q10" s="1659"/>
      <c r="R10" s="1659"/>
      <c r="S10" s="1659"/>
      <c r="T10" s="1659"/>
      <c r="U10" s="1659"/>
      <c r="V10" s="1659"/>
      <c r="W10" s="1659"/>
      <c r="X10" s="1659"/>
      <c r="Y10" s="1659"/>
      <c r="Z10" s="1659"/>
      <c r="AA10" s="1659"/>
      <c r="AB10" s="1659"/>
      <c r="AC10" s="1659"/>
      <c r="AD10" s="1659"/>
      <c r="AE10" s="1659"/>
      <c r="AF10" s="1659"/>
      <c r="AG10" s="1659"/>
      <c r="AH10" s="1660"/>
      <c r="AI10" s="910"/>
      <c r="AJ10" s="910"/>
    </row>
    <row r="11" spans="2:57" ht="16.2" customHeight="1">
      <c r="B11" s="1661" t="s">
        <v>2374</v>
      </c>
      <c r="C11" s="1662" t="s">
        <v>2375</v>
      </c>
      <c r="D11" s="1662"/>
      <c r="E11" s="1662"/>
      <c r="F11" s="1662"/>
      <c r="G11" s="1662"/>
      <c r="H11" s="1662"/>
      <c r="I11" s="1662"/>
      <c r="J11" s="1662"/>
      <c r="K11" s="1663" t="s">
        <v>2580</v>
      </c>
      <c r="L11" s="1664" t="s">
        <v>2581</v>
      </c>
      <c r="M11" s="1665"/>
      <c r="N11" s="1665"/>
      <c r="O11" s="1665"/>
      <c r="P11" s="1665"/>
      <c r="Q11" s="1665"/>
      <c r="R11" s="915"/>
      <c r="S11" s="1666" t="s">
        <v>2374</v>
      </c>
      <c r="T11" s="1662" t="s">
        <v>2375</v>
      </c>
      <c r="U11" s="1662"/>
      <c r="V11" s="1662"/>
      <c r="W11" s="1662"/>
      <c r="X11" s="1662"/>
      <c r="Y11" s="1662"/>
      <c r="Z11" s="1662"/>
      <c r="AA11" s="1662"/>
      <c r="AB11" s="1663" t="s">
        <v>2580</v>
      </c>
      <c r="AC11" s="1664" t="s">
        <v>2581</v>
      </c>
      <c r="AD11" s="1665"/>
      <c r="AE11" s="1665"/>
      <c r="AF11" s="1665"/>
      <c r="AG11" s="1665"/>
      <c r="AH11" s="1667"/>
      <c r="AI11" s="910"/>
      <c r="AJ11" s="910"/>
      <c r="AL11" s="916"/>
      <c r="AM11" s="917"/>
    </row>
    <row r="12" spans="2:57" ht="11.4" customHeight="1">
      <c r="B12" s="1661"/>
      <c r="C12" s="1662"/>
      <c r="D12" s="1662"/>
      <c r="E12" s="1662"/>
      <c r="F12" s="1662"/>
      <c r="G12" s="1662"/>
      <c r="H12" s="1662"/>
      <c r="I12" s="1662"/>
      <c r="J12" s="1662"/>
      <c r="K12" s="1663"/>
      <c r="L12" s="1665"/>
      <c r="M12" s="1665"/>
      <c r="N12" s="1665"/>
      <c r="O12" s="1665"/>
      <c r="P12" s="1665"/>
      <c r="Q12" s="1665"/>
      <c r="R12" s="915"/>
      <c r="S12" s="1666"/>
      <c r="T12" s="1662"/>
      <c r="U12" s="1662"/>
      <c r="V12" s="1662"/>
      <c r="W12" s="1662"/>
      <c r="X12" s="1662"/>
      <c r="Y12" s="1662"/>
      <c r="Z12" s="1662"/>
      <c r="AA12" s="1662"/>
      <c r="AB12" s="1663"/>
      <c r="AC12" s="1665"/>
      <c r="AD12" s="1665"/>
      <c r="AE12" s="1665"/>
      <c r="AF12" s="1665"/>
      <c r="AG12" s="1665"/>
      <c r="AH12" s="1667"/>
      <c r="AI12" s="910"/>
      <c r="AJ12" s="910"/>
      <c r="AO12" s="917"/>
    </row>
    <row r="13" spans="2:57" ht="58.2" customHeight="1">
      <c r="B13" s="1034">
        <v>1</v>
      </c>
      <c r="C13" s="1643" t="s">
        <v>2582</v>
      </c>
      <c r="D13" s="1653"/>
      <c r="E13" s="1653"/>
      <c r="F13" s="1653"/>
      <c r="G13" s="1653"/>
      <c r="H13" s="1653"/>
      <c r="I13" s="1653"/>
      <c r="J13" s="1653"/>
      <c r="K13" s="1035">
        <v>0.05</v>
      </c>
      <c r="L13" s="1644">
        <v>1</v>
      </c>
      <c r="M13" s="1644"/>
      <c r="N13" s="1644"/>
      <c r="O13" s="1644"/>
      <c r="P13" s="1644"/>
      <c r="Q13" s="1644"/>
      <c r="R13" s="918"/>
      <c r="S13" s="1036">
        <v>14</v>
      </c>
      <c r="T13" s="1643" t="s">
        <v>3043</v>
      </c>
      <c r="U13" s="1653"/>
      <c r="V13" s="1653"/>
      <c r="W13" s="1653"/>
      <c r="X13" s="1653"/>
      <c r="Y13" s="1653"/>
      <c r="Z13" s="1653"/>
      <c r="AA13" s="1653"/>
      <c r="AB13" s="1037">
        <v>0.05</v>
      </c>
      <c r="AC13" s="1644">
        <v>2</v>
      </c>
      <c r="AD13" s="1644"/>
      <c r="AE13" s="1644"/>
      <c r="AF13" s="1644"/>
      <c r="AG13" s="1644"/>
      <c r="AH13" s="1645"/>
      <c r="AI13" s="910"/>
      <c r="AJ13" s="910"/>
      <c r="AK13" s="919"/>
      <c r="AL13" s="919"/>
      <c r="AP13" s="1655">
        <v>1</v>
      </c>
      <c r="AQ13" s="1656"/>
      <c r="AR13" s="1038">
        <v>100</v>
      </c>
      <c r="AU13" s="920">
        <v>1</v>
      </c>
    </row>
    <row r="14" spans="2:57" s="921" customFormat="1" ht="46.2" customHeight="1">
      <c r="B14" s="1034">
        <v>2</v>
      </c>
      <c r="C14" s="1643" t="s">
        <v>2583</v>
      </c>
      <c r="D14" s="1653"/>
      <c r="E14" s="1653"/>
      <c r="F14" s="1653"/>
      <c r="G14" s="1653"/>
      <c r="H14" s="1653"/>
      <c r="I14" s="1653"/>
      <c r="J14" s="1653"/>
      <c r="K14" s="1035">
        <v>0.03</v>
      </c>
      <c r="L14" s="1644">
        <v>1</v>
      </c>
      <c r="M14" s="1644"/>
      <c r="N14" s="1644"/>
      <c r="O14" s="1644"/>
      <c r="P14" s="1644"/>
      <c r="Q14" s="1644"/>
      <c r="R14" s="918"/>
      <c r="S14" s="1036">
        <v>15</v>
      </c>
      <c r="T14" s="1643" t="s">
        <v>2584</v>
      </c>
      <c r="U14" s="1653"/>
      <c r="V14" s="1653"/>
      <c r="W14" s="1653"/>
      <c r="X14" s="1653"/>
      <c r="Y14" s="1653"/>
      <c r="Z14" s="1653"/>
      <c r="AA14" s="1653"/>
      <c r="AB14" s="1037">
        <v>0.04</v>
      </c>
      <c r="AC14" s="1644">
        <v>2</v>
      </c>
      <c r="AD14" s="1644"/>
      <c r="AE14" s="1644"/>
      <c r="AF14" s="1644"/>
      <c r="AG14" s="1644"/>
      <c r="AH14" s="1645"/>
      <c r="AI14" s="910"/>
      <c r="AJ14" s="910"/>
      <c r="AK14" s="919"/>
      <c r="AL14" s="919"/>
      <c r="AM14" s="910"/>
      <c r="AN14" s="910"/>
      <c r="AO14" s="910"/>
      <c r="AP14" s="1655">
        <v>2</v>
      </c>
      <c r="AQ14" s="1656"/>
      <c r="AR14" s="1038">
        <v>75</v>
      </c>
      <c r="AS14" s="910"/>
      <c r="AT14" s="910"/>
      <c r="AU14" s="920">
        <v>2</v>
      </c>
      <c r="AV14" s="910"/>
      <c r="AW14" s="910"/>
      <c r="AX14" s="910"/>
      <c r="AY14" s="910"/>
      <c r="AZ14" s="910"/>
      <c r="BA14" s="910"/>
      <c r="BB14" s="910"/>
      <c r="BC14" s="910"/>
      <c r="BD14" s="910"/>
      <c r="BE14" s="910"/>
    </row>
    <row r="15" spans="2:57" s="921" customFormat="1" ht="43.95" customHeight="1">
      <c r="B15" s="1034">
        <v>3</v>
      </c>
      <c r="C15" s="1643" t="s">
        <v>2585</v>
      </c>
      <c r="D15" s="1653"/>
      <c r="E15" s="1653"/>
      <c r="F15" s="1653"/>
      <c r="G15" s="1653"/>
      <c r="H15" s="1653"/>
      <c r="I15" s="1653"/>
      <c r="J15" s="1653"/>
      <c r="K15" s="1035">
        <v>0.02</v>
      </c>
      <c r="L15" s="1644">
        <v>1</v>
      </c>
      <c r="M15" s="1644"/>
      <c r="N15" s="1644"/>
      <c r="O15" s="1644"/>
      <c r="P15" s="1644"/>
      <c r="Q15" s="1644"/>
      <c r="R15" s="918"/>
      <c r="S15" s="1036">
        <v>16</v>
      </c>
      <c r="T15" s="1643" t="s">
        <v>2586</v>
      </c>
      <c r="U15" s="1643"/>
      <c r="V15" s="1643"/>
      <c r="W15" s="1643"/>
      <c r="X15" s="1643"/>
      <c r="Y15" s="1643"/>
      <c r="Z15" s="1643"/>
      <c r="AA15" s="1643"/>
      <c r="AB15" s="1037">
        <v>0.04</v>
      </c>
      <c r="AC15" s="1644" t="s">
        <v>2371</v>
      </c>
      <c r="AD15" s="1644"/>
      <c r="AE15" s="1644"/>
      <c r="AF15" s="1644"/>
      <c r="AG15" s="1644"/>
      <c r="AH15" s="1645"/>
      <c r="AI15" s="910"/>
      <c r="AJ15" s="910"/>
      <c r="AK15" s="919"/>
      <c r="AL15" s="919"/>
      <c r="AM15" s="910"/>
      <c r="AN15" s="910"/>
      <c r="AO15" s="910"/>
      <c r="AP15" s="1655">
        <v>3</v>
      </c>
      <c r="AQ15" s="1656"/>
      <c r="AR15" s="1038">
        <v>0</v>
      </c>
      <c r="AS15" s="910"/>
      <c r="AT15" s="910"/>
      <c r="AU15" s="920">
        <v>3</v>
      </c>
      <c r="AV15" s="910"/>
      <c r="AW15" s="910"/>
      <c r="AX15" s="910"/>
      <c r="AY15" s="910"/>
      <c r="AZ15" s="910"/>
      <c r="BA15" s="910"/>
      <c r="BB15" s="910"/>
      <c r="BC15" s="910"/>
      <c r="BD15" s="910"/>
      <c r="BE15" s="910"/>
    </row>
    <row r="16" spans="2:57" s="921" customFormat="1" ht="54" customHeight="1">
      <c r="B16" s="1034">
        <v>4</v>
      </c>
      <c r="C16" s="1643" t="s">
        <v>2587</v>
      </c>
      <c r="D16" s="1653"/>
      <c r="E16" s="1653"/>
      <c r="F16" s="1653"/>
      <c r="G16" s="1653"/>
      <c r="H16" s="1653"/>
      <c r="I16" s="1653"/>
      <c r="J16" s="1653"/>
      <c r="K16" s="1035">
        <v>0.05</v>
      </c>
      <c r="L16" s="1644">
        <v>1</v>
      </c>
      <c r="M16" s="1644"/>
      <c r="N16" s="1644"/>
      <c r="O16" s="1644"/>
      <c r="P16" s="1644"/>
      <c r="Q16" s="1644"/>
      <c r="R16" s="918"/>
      <c r="S16" s="1036">
        <v>17</v>
      </c>
      <c r="T16" s="1643" t="s">
        <v>2588</v>
      </c>
      <c r="U16" s="1653"/>
      <c r="V16" s="1653"/>
      <c r="W16" s="1653"/>
      <c r="X16" s="1653"/>
      <c r="Y16" s="1653"/>
      <c r="Z16" s="1653"/>
      <c r="AA16" s="1653"/>
      <c r="AB16" s="1037">
        <v>0.03</v>
      </c>
      <c r="AC16" s="1644">
        <v>2</v>
      </c>
      <c r="AD16" s="1644"/>
      <c r="AE16" s="1644"/>
      <c r="AF16" s="1644"/>
      <c r="AG16" s="1644"/>
      <c r="AH16" s="1645"/>
      <c r="AI16" s="910"/>
      <c r="AJ16" s="910"/>
      <c r="AK16" s="919"/>
      <c r="AL16" s="919"/>
      <c r="AM16" s="910"/>
      <c r="AN16" s="910"/>
      <c r="AO16" s="910"/>
      <c r="AP16" s="1657"/>
      <c r="AQ16" s="1657"/>
      <c r="AR16" s="913"/>
      <c r="AS16" s="913"/>
      <c r="AT16" s="910"/>
      <c r="AU16" s="920" t="s">
        <v>2371</v>
      </c>
      <c r="AV16" s="910"/>
      <c r="AW16" s="910"/>
      <c r="AX16" s="910"/>
      <c r="AY16" s="910"/>
      <c r="AZ16" s="910"/>
      <c r="BA16" s="910"/>
      <c r="BB16" s="910"/>
      <c r="BC16" s="910"/>
      <c r="BD16" s="910"/>
      <c r="BE16" s="910"/>
    </row>
    <row r="17" spans="2:57" s="921" customFormat="1" ht="38.4" customHeight="1">
      <c r="B17" s="1034">
        <v>5</v>
      </c>
      <c r="C17" s="1654" t="s">
        <v>2589</v>
      </c>
      <c r="D17" s="1654"/>
      <c r="E17" s="1654"/>
      <c r="F17" s="1654"/>
      <c r="G17" s="1654"/>
      <c r="H17" s="1654"/>
      <c r="I17" s="1654"/>
      <c r="J17" s="1654"/>
      <c r="K17" s="1035">
        <v>0.03</v>
      </c>
      <c r="L17" s="1644">
        <v>2</v>
      </c>
      <c r="M17" s="1644"/>
      <c r="N17" s="1644"/>
      <c r="O17" s="1644"/>
      <c r="P17" s="1644"/>
      <c r="Q17" s="1644"/>
      <c r="R17" s="918"/>
      <c r="S17" s="1036">
        <v>18</v>
      </c>
      <c r="T17" s="1643" t="s">
        <v>2590</v>
      </c>
      <c r="U17" s="1643"/>
      <c r="V17" s="1643"/>
      <c r="W17" s="1643"/>
      <c r="X17" s="1643"/>
      <c r="Y17" s="1643"/>
      <c r="Z17" s="1643"/>
      <c r="AA17" s="1643"/>
      <c r="AB17" s="1037">
        <v>0.05</v>
      </c>
      <c r="AC17" s="1644" t="s">
        <v>2371</v>
      </c>
      <c r="AD17" s="1644"/>
      <c r="AE17" s="1644"/>
      <c r="AF17" s="1644"/>
      <c r="AG17" s="1644"/>
      <c r="AH17" s="1645"/>
      <c r="AI17" s="910"/>
      <c r="AJ17" s="910"/>
      <c r="AK17" s="919"/>
      <c r="AL17" s="919"/>
      <c r="AM17" s="910"/>
      <c r="AN17" s="922"/>
      <c r="AO17" s="922"/>
      <c r="AP17" s="922"/>
      <c r="AQ17" s="922"/>
      <c r="AR17" s="922"/>
      <c r="AS17" s="922"/>
      <c r="AT17" s="922"/>
      <c r="AU17" s="922"/>
      <c r="AV17" s="910"/>
      <c r="AW17" s="910"/>
      <c r="AX17" s="910"/>
      <c r="AY17" s="910"/>
      <c r="AZ17" s="910"/>
      <c r="BA17" s="910"/>
      <c r="BB17" s="910"/>
      <c r="BC17" s="910"/>
      <c r="BD17" s="910"/>
      <c r="BE17" s="910"/>
    </row>
    <row r="18" spans="2:57" s="921" customFormat="1" ht="49.95" customHeight="1">
      <c r="B18" s="1034">
        <v>6</v>
      </c>
      <c r="C18" s="1654" t="s">
        <v>2591</v>
      </c>
      <c r="D18" s="1654"/>
      <c r="E18" s="1654"/>
      <c r="F18" s="1654"/>
      <c r="G18" s="1654"/>
      <c r="H18" s="1654"/>
      <c r="I18" s="1654"/>
      <c r="J18" s="1654"/>
      <c r="K18" s="1035"/>
      <c r="L18" s="1644">
        <v>2</v>
      </c>
      <c r="M18" s="1644"/>
      <c r="N18" s="1644"/>
      <c r="O18" s="1644"/>
      <c r="P18" s="1644"/>
      <c r="Q18" s="1644"/>
      <c r="R18" s="918"/>
      <c r="S18" s="1036">
        <v>19</v>
      </c>
      <c r="T18" s="1643" t="s">
        <v>2592</v>
      </c>
      <c r="U18" s="1643"/>
      <c r="V18" s="1643"/>
      <c r="W18" s="1643"/>
      <c r="X18" s="1643"/>
      <c r="Y18" s="1643"/>
      <c r="Z18" s="1643"/>
      <c r="AA18" s="1643"/>
      <c r="AB18" s="1037"/>
      <c r="AC18" s="1644">
        <v>1</v>
      </c>
      <c r="AD18" s="1644"/>
      <c r="AE18" s="1644"/>
      <c r="AF18" s="1644"/>
      <c r="AG18" s="1644"/>
      <c r="AH18" s="1645"/>
      <c r="AI18" s="910"/>
      <c r="AJ18" s="910"/>
      <c r="AK18" s="919"/>
      <c r="AL18" s="919" t="s">
        <v>2593</v>
      </c>
      <c r="AM18" s="910" t="s">
        <v>2594</v>
      </c>
      <c r="AN18" s="923"/>
      <c r="AO18" s="923"/>
      <c r="AP18" s="923"/>
      <c r="AQ18" s="923"/>
      <c r="AR18" s="923"/>
      <c r="AS18" s="923"/>
      <c r="AT18" s="923"/>
      <c r="AU18" s="923"/>
      <c r="AV18" s="910"/>
      <c r="AW18" s="910"/>
      <c r="AX18" s="910"/>
      <c r="AY18" s="910"/>
      <c r="AZ18" s="910"/>
      <c r="BA18" s="910"/>
      <c r="BB18" s="910"/>
      <c r="BC18" s="910"/>
      <c r="BD18" s="910"/>
      <c r="BE18" s="910"/>
    </row>
    <row r="19" spans="2:57" s="921" customFormat="1" ht="45" customHeight="1">
      <c r="B19" s="1034">
        <v>7</v>
      </c>
      <c r="C19" s="1654" t="s">
        <v>2595</v>
      </c>
      <c r="D19" s="1654"/>
      <c r="E19" s="1654"/>
      <c r="F19" s="1654"/>
      <c r="G19" s="1654"/>
      <c r="H19" s="1654"/>
      <c r="I19" s="1654"/>
      <c r="J19" s="1654"/>
      <c r="K19" s="1035"/>
      <c r="L19" s="1644">
        <v>2</v>
      </c>
      <c r="M19" s="1644"/>
      <c r="N19" s="1644"/>
      <c r="O19" s="1644"/>
      <c r="P19" s="1644"/>
      <c r="Q19" s="1644"/>
      <c r="R19" s="918"/>
      <c r="S19" s="1036">
        <v>20</v>
      </c>
      <c r="T19" s="1643" t="s">
        <v>2596</v>
      </c>
      <c r="U19" s="1643"/>
      <c r="V19" s="1643"/>
      <c r="W19" s="1643"/>
      <c r="X19" s="1643"/>
      <c r="Y19" s="1643"/>
      <c r="Z19" s="1643"/>
      <c r="AA19" s="1643"/>
      <c r="AB19" s="1037"/>
      <c r="AC19" s="1644">
        <v>1</v>
      </c>
      <c r="AD19" s="1644"/>
      <c r="AE19" s="1644"/>
      <c r="AF19" s="1644"/>
      <c r="AG19" s="1644"/>
      <c r="AH19" s="1645"/>
      <c r="AI19" s="910"/>
      <c r="AJ19" s="910"/>
      <c r="AK19" s="919"/>
      <c r="AL19" s="919" t="s">
        <v>2597</v>
      </c>
      <c r="AM19" s="910" t="s">
        <v>2598</v>
      </c>
      <c r="AN19" s="923"/>
      <c r="AO19" s="923"/>
      <c r="AP19" s="923"/>
      <c r="AQ19" s="923"/>
      <c r="AR19" s="923"/>
      <c r="AS19" s="923"/>
      <c r="AT19" s="923"/>
      <c r="AU19" s="923"/>
      <c r="AV19" s="910"/>
      <c r="AW19" s="910"/>
      <c r="AX19" s="910"/>
      <c r="AY19" s="910"/>
      <c r="AZ19" s="910"/>
      <c r="BA19" s="910"/>
      <c r="BB19" s="910"/>
      <c r="BC19" s="910"/>
      <c r="BD19" s="910"/>
      <c r="BE19" s="910"/>
    </row>
    <row r="20" spans="2:57" s="921" customFormat="1" ht="50.4" customHeight="1">
      <c r="B20" s="1034">
        <v>8</v>
      </c>
      <c r="C20" s="1643" t="s">
        <v>2599</v>
      </c>
      <c r="D20" s="1643"/>
      <c r="E20" s="1643"/>
      <c r="F20" s="1643"/>
      <c r="G20" s="1643"/>
      <c r="H20" s="1643"/>
      <c r="I20" s="1643"/>
      <c r="J20" s="1643"/>
      <c r="K20" s="1035">
        <v>0.03</v>
      </c>
      <c r="L20" s="1644">
        <v>1</v>
      </c>
      <c r="M20" s="1644"/>
      <c r="N20" s="1644"/>
      <c r="O20" s="1644"/>
      <c r="P20" s="1644"/>
      <c r="Q20" s="1644"/>
      <c r="R20" s="918"/>
      <c r="S20" s="1036">
        <v>21</v>
      </c>
      <c r="T20" s="1643" t="s">
        <v>2600</v>
      </c>
      <c r="U20" s="1643"/>
      <c r="V20" s="1643"/>
      <c r="W20" s="1643"/>
      <c r="X20" s="1643"/>
      <c r="Y20" s="1643"/>
      <c r="Z20" s="1643"/>
      <c r="AA20" s="1643"/>
      <c r="AB20" s="1037">
        <v>0.05</v>
      </c>
      <c r="AC20" s="1644">
        <v>2</v>
      </c>
      <c r="AD20" s="1644"/>
      <c r="AE20" s="1644"/>
      <c r="AF20" s="1644"/>
      <c r="AG20" s="1644"/>
      <c r="AH20" s="1645"/>
      <c r="AI20" s="910"/>
      <c r="AJ20" s="910"/>
      <c r="AK20" s="919"/>
      <c r="AL20" s="919" t="s">
        <v>2601</v>
      </c>
      <c r="AM20" s="910" t="s">
        <v>2602</v>
      </c>
      <c r="AN20" s="910"/>
      <c r="AO20" s="910"/>
      <c r="AP20" s="910"/>
      <c r="AQ20" s="910"/>
      <c r="AR20" s="910"/>
      <c r="AS20" s="910"/>
      <c r="AT20" s="910"/>
      <c r="AU20" s="910"/>
      <c r="AV20" s="910"/>
      <c r="AW20" s="910"/>
      <c r="AX20" s="910"/>
      <c r="AY20" s="910"/>
      <c r="AZ20" s="910"/>
      <c r="BA20" s="910"/>
      <c r="BB20" s="910"/>
      <c r="BC20" s="910"/>
      <c r="BD20" s="910"/>
      <c r="BE20" s="910"/>
    </row>
    <row r="21" spans="2:57" s="921" customFormat="1" ht="42.6" customHeight="1">
      <c r="B21" s="1034">
        <v>9</v>
      </c>
      <c r="C21" s="1643" t="s">
        <v>2603</v>
      </c>
      <c r="D21" s="1653"/>
      <c r="E21" s="1653"/>
      <c r="F21" s="1653"/>
      <c r="G21" s="1653"/>
      <c r="H21" s="1653"/>
      <c r="I21" s="1653"/>
      <c r="J21" s="1653"/>
      <c r="K21" s="1035">
        <v>0.05</v>
      </c>
      <c r="L21" s="1644">
        <v>1</v>
      </c>
      <c r="M21" s="1644"/>
      <c r="N21" s="1644"/>
      <c r="O21" s="1644"/>
      <c r="P21" s="1644"/>
      <c r="Q21" s="1644"/>
      <c r="R21" s="918"/>
      <c r="S21" s="1036">
        <v>22</v>
      </c>
      <c r="T21" s="1643" t="s">
        <v>2604</v>
      </c>
      <c r="U21" s="1643"/>
      <c r="V21" s="1643"/>
      <c r="W21" s="1643"/>
      <c r="X21" s="1643"/>
      <c r="Y21" s="1643"/>
      <c r="Z21" s="1643"/>
      <c r="AA21" s="1643"/>
      <c r="AB21" s="1037">
        <v>0.05</v>
      </c>
      <c r="AC21" s="1644">
        <v>1</v>
      </c>
      <c r="AD21" s="1644"/>
      <c r="AE21" s="1644"/>
      <c r="AF21" s="1644"/>
      <c r="AG21" s="1644"/>
      <c r="AH21" s="1645"/>
      <c r="AI21" s="910"/>
      <c r="AJ21" s="910"/>
      <c r="AK21" s="919"/>
      <c r="AL21" s="919"/>
      <c r="AM21" s="910"/>
      <c r="AN21" s="910"/>
      <c r="AO21" s="910"/>
      <c r="AP21" s="910"/>
      <c r="AQ21" s="910"/>
      <c r="AR21" s="910"/>
      <c r="AS21" s="910"/>
      <c r="AT21" s="910"/>
      <c r="AU21" s="910"/>
      <c r="AV21" s="910"/>
      <c r="AW21" s="910"/>
      <c r="AX21" s="910"/>
      <c r="AY21" s="910"/>
      <c r="AZ21" s="910"/>
      <c r="BA21" s="910"/>
      <c r="BB21" s="910"/>
      <c r="BC21" s="910"/>
      <c r="BD21" s="910"/>
      <c r="BE21" s="910"/>
    </row>
    <row r="22" spans="2:57" s="921" customFormat="1" ht="46.2" customHeight="1">
      <c r="B22" s="1034">
        <v>10</v>
      </c>
      <c r="C22" s="1643" t="s">
        <v>2605</v>
      </c>
      <c r="D22" s="1653"/>
      <c r="E22" s="1653"/>
      <c r="F22" s="1653"/>
      <c r="G22" s="1653"/>
      <c r="H22" s="1653"/>
      <c r="I22" s="1653"/>
      <c r="J22" s="1653"/>
      <c r="K22" s="1035">
        <v>0.03</v>
      </c>
      <c r="L22" s="1644">
        <v>1</v>
      </c>
      <c r="M22" s="1644"/>
      <c r="N22" s="1644"/>
      <c r="O22" s="1644"/>
      <c r="P22" s="1644"/>
      <c r="Q22" s="1644"/>
      <c r="R22" s="918"/>
      <c r="S22" s="1036">
        <v>23</v>
      </c>
      <c r="T22" s="1643" t="s">
        <v>2606</v>
      </c>
      <c r="U22" s="1643"/>
      <c r="V22" s="1643"/>
      <c r="W22" s="1643"/>
      <c r="X22" s="1643"/>
      <c r="Y22" s="1643"/>
      <c r="Z22" s="1643"/>
      <c r="AA22" s="1643"/>
      <c r="AB22" s="1037">
        <v>0.03</v>
      </c>
      <c r="AC22" s="1644">
        <v>1</v>
      </c>
      <c r="AD22" s="1644"/>
      <c r="AE22" s="1644"/>
      <c r="AF22" s="1644"/>
      <c r="AG22" s="1644"/>
      <c r="AH22" s="1645"/>
      <c r="AI22" s="910"/>
      <c r="AJ22" s="910"/>
      <c r="AK22" s="919"/>
      <c r="AL22" s="919" t="s">
        <v>2607</v>
      </c>
      <c r="AM22" s="910"/>
      <c r="AN22" s="924"/>
      <c r="AO22" s="925"/>
      <c r="AP22" s="925"/>
      <c r="AQ22" s="925"/>
      <c r="AR22" s="925"/>
      <c r="AS22" s="925"/>
      <c r="AT22" s="925"/>
      <c r="AU22" s="925"/>
      <c r="AV22" s="910"/>
      <c r="AW22" s="910"/>
      <c r="AX22" s="910"/>
      <c r="AY22" s="910"/>
      <c r="AZ22" s="910"/>
      <c r="BA22" s="910"/>
      <c r="BB22" s="910"/>
      <c r="BC22" s="910"/>
      <c r="BD22" s="910"/>
      <c r="BE22" s="910"/>
    </row>
    <row r="23" spans="2:57" s="921" customFormat="1" ht="45.6" customHeight="1">
      <c r="B23" s="1034">
        <v>11</v>
      </c>
      <c r="C23" s="1643" t="s">
        <v>2608</v>
      </c>
      <c r="D23" s="1653"/>
      <c r="E23" s="1653"/>
      <c r="F23" s="1653"/>
      <c r="G23" s="1653"/>
      <c r="H23" s="1653"/>
      <c r="I23" s="1653"/>
      <c r="J23" s="1653"/>
      <c r="K23" s="1035">
        <v>0.03</v>
      </c>
      <c r="L23" s="1644">
        <v>1</v>
      </c>
      <c r="M23" s="1644"/>
      <c r="N23" s="1644"/>
      <c r="O23" s="1644"/>
      <c r="P23" s="1644"/>
      <c r="Q23" s="1644"/>
      <c r="R23" s="918"/>
      <c r="S23" s="1036">
        <v>24</v>
      </c>
      <c r="T23" s="1643" t="s">
        <v>2609</v>
      </c>
      <c r="U23" s="1643"/>
      <c r="V23" s="1643"/>
      <c r="W23" s="1643"/>
      <c r="X23" s="1643"/>
      <c r="Y23" s="1643"/>
      <c r="Z23" s="1643"/>
      <c r="AA23" s="1643"/>
      <c r="AB23" s="1037">
        <v>0.03</v>
      </c>
      <c r="AC23" s="1644">
        <v>1</v>
      </c>
      <c r="AD23" s="1644"/>
      <c r="AE23" s="1644"/>
      <c r="AF23" s="1644"/>
      <c r="AG23" s="1644"/>
      <c r="AH23" s="1645"/>
      <c r="AI23" s="910"/>
      <c r="AJ23" s="910"/>
      <c r="AK23" s="919"/>
      <c r="AL23" s="919"/>
      <c r="AM23" s="910"/>
      <c r="AN23" s="910"/>
      <c r="AO23" s="910"/>
      <c r="AP23" s="916"/>
      <c r="AQ23" s="916"/>
      <c r="AR23" s="910"/>
      <c r="AS23" s="910"/>
      <c r="AT23" s="910"/>
      <c r="AU23" s="910"/>
      <c r="AV23" s="910"/>
      <c r="AW23" s="910"/>
      <c r="AX23" s="910"/>
      <c r="AY23" s="910"/>
      <c r="AZ23" s="910"/>
      <c r="BA23" s="910"/>
      <c r="BB23" s="910"/>
      <c r="BC23" s="910"/>
      <c r="BD23" s="910"/>
      <c r="BE23" s="910"/>
    </row>
    <row r="24" spans="2:57" s="921" customFormat="1" ht="47.4" customHeight="1">
      <c r="B24" s="1034">
        <v>12</v>
      </c>
      <c r="C24" s="1643" t="s">
        <v>2610</v>
      </c>
      <c r="D24" s="1653"/>
      <c r="E24" s="1653"/>
      <c r="F24" s="1653"/>
      <c r="G24" s="1653"/>
      <c r="H24" s="1653"/>
      <c r="I24" s="1653"/>
      <c r="J24" s="1653"/>
      <c r="K24" s="1035">
        <v>0.05</v>
      </c>
      <c r="L24" s="1644">
        <v>2</v>
      </c>
      <c r="M24" s="1644"/>
      <c r="N24" s="1644"/>
      <c r="O24" s="1644"/>
      <c r="P24" s="1644"/>
      <c r="Q24" s="1644"/>
      <c r="R24" s="918"/>
      <c r="S24" s="1036">
        <v>25</v>
      </c>
      <c r="T24" s="1643" t="s">
        <v>2611</v>
      </c>
      <c r="U24" s="1643"/>
      <c r="V24" s="1643"/>
      <c r="W24" s="1643"/>
      <c r="X24" s="1643"/>
      <c r="Y24" s="1643"/>
      <c r="Z24" s="1643"/>
      <c r="AA24" s="1643"/>
      <c r="AB24" s="1037">
        <v>0.04</v>
      </c>
      <c r="AC24" s="1644">
        <v>1</v>
      </c>
      <c r="AD24" s="1644"/>
      <c r="AE24" s="1644"/>
      <c r="AF24" s="1644"/>
      <c r="AG24" s="1644"/>
      <c r="AH24" s="1645"/>
      <c r="AI24" s="910"/>
      <c r="AJ24" s="910"/>
      <c r="AK24" s="919"/>
      <c r="AL24" s="919"/>
      <c r="AM24" s="910"/>
      <c r="AN24" s="924"/>
      <c r="AO24" s="925"/>
      <c r="AP24" s="925"/>
      <c r="AQ24" s="925"/>
      <c r="AR24" s="925"/>
      <c r="AS24" s="925"/>
      <c r="AT24" s="925"/>
      <c r="AU24" s="925"/>
      <c r="AV24" s="910"/>
      <c r="AW24" s="910"/>
      <c r="AX24" s="910"/>
      <c r="AY24" s="910"/>
      <c r="AZ24" s="910"/>
      <c r="BA24" s="910"/>
      <c r="BB24" s="910"/>
      <c r="BC24" s="910"/>
      <c r="BD24" s="910"/>
      <c r="BE24" s="910"/>
    </row>
    <row r="25" spans="2:57" s="921" customFormat="1" ht="54" customHeight="1">
      <c r="B25" s="1034">
        <v>13</v>
      </c>
      <c r="C25" s="1643" t="s">
        <v>2612</v>
      </c>
      <c r="D25" s="1643"/>
      <c r="E25" s="1643"/>
      <c r="F25" s="1643"/>
      <c r="G25" s="1643"/>
      <c r="H25" s="1643"/>
      <c r="I25" s="1643"/>
      <c r="J25" s="1643"/>
      <c r="K25" s="1035"/>
      <c r="L25" s="1644" t="s">
        <v>2371</v>
      </c>
      <c r="M25" s="1644"/>
      <c r="N25" s="1644"/>
      <c r="O25" s="1644"/>
      <c r="P25" s="1644"/>
      <c r="Q25" s="1644"/>
      <c r="R25" s="918"/>
      <c r="S25" s="1036">
        <v>26</v>
      </c>
      <c r="T25" s="1643" t="s">
        <v>2613</v>
      </c>
      <c r="U25" s="1643"/>
      <c r="V25" s="1643"/>
      <c r="W25" s="1643"/>
      <c r="X25" s="1643"/>
      <c r="Y25" s="1643"/>
      <c r="Z25" s="1643"/>
      <c r="AA25" s="1643"/>
      <c r="AB25" s="1037"/>
      <c r="AC25" s="1644">
        <v>1</v>
      </c>
      <c r="AD25" s="1644"/>
      <c r="AE25" s="1644"/>
      <c r="AF25" s="1644"/>
      <c r="AG25" s="1644"/>
      <c r="AH25" s="1645"/>
      <c r="AI25" s="910"/>
      <c r="AJ25" s="910"/>
      <c r="AK25" s="919"/>
      <c r="AL25" s="919"/>
      <c r="AM25" s="910"/>
      <c r="AN25" s="926"/>
      <c r="AO25" s="925"/>
      <c r="AP25" s="925"/>
      <c r="AQ25" s="925"/>
      <c r="AR25" s="925"/>
      <c r="AS25" s="925"/>
      <c r="AT25" s="925"/>
      <c r="AU25" s="925"/>
      <c r="AV25" s="910"/>
      <c r="AW25" s="910"/>
      <c r="AX25" s="910"/>
      <c r="AY25" s="910"/>
      <c r="AZ25" s="910"/>
      <c r="BA25" s="910"/>
      <c r="BB25" s="910"/>
      <c r="BC25" s="910"/>
      <c r="BD25" s="910"/>
      <c r="BE25" s="910"/>
    </row>
    <row r="26" spans="2:57" s="921" customFormat="1" ht="1.95" customHeight="1" thickBot="1">
      <c r="B26" s="927"/>
      <c r="S26" s="928"/>
      <c r="AH26" s="929"/>
      <c r="AI26" s="910"/>
      <c r="AJ26" s="910"/>
      <c r="AK26" s="910"/>
      <c r="AL26" s="910"/>
      <c r="AM26" s="910"/>
      <c r="AN26" s="910"/>
      <c r="AO26" s="910"/>
      <c r="AP26" s="910"/>
      <c r="AQ26" s="910"/>
      <c r="AR26" s="910"/>
      <c r="AS26" s="910"/>
      <c r="AT26" s="910"/>
      <c r="AU26" s="910"/>
      <c r="AV26" s="910"/>
      <c r="AW26" s="910"/>
      <c r="AX26" s="910"/>
      <c r="AY26" s="910"/>
      <c r="AZ26" s="910"/>
      <c r="BA26" s="910"/>
      <c r="BB26" s="910"/>
      <c r="BC26" s="910"/>
      <c r="BD26" s="910"/>
      <c r="BE26" s="910"/>
    </row>
    <row r="27" spans="2:57" s="921" customFormat="1" ht="22.2" customHeight="1" thickBot="1">
      <c r="B27" s="1646" t="s">
        <v>2454</v>
      </c>
      <c r="C27" s="1647"/>
      <c r="D27" s="1647"/>
      <c r="E27" s="1647"/>
      <c r="F27" s="1647"/>
      <c r="G27" s="1648" t="str">
        <f>U2</f>
        <v>Saud Al Shammari</v>
      </c>
      <c r="H27" s="1649"/>
      <c r="I27" s="1649"/>
      <c r="J27" s="1649"/>
      <c r="K27" s="1649"/>
      <c r="L27" s="1649"/>
      <c r="M27" s="1649"/>
      <c r="N27" s="1649"/>
      <c r="O27" s="1649"/>
      <c r="P27" s="1649"/>
      <c r="Q27" s="1650"/>
      <c r="R27" s="930"/>
      <c r="S27" s="1651" t="s">
        <v>2614</v>
      </c>
      <c r="T27" s="1652"/>
      <c r="U27" s="1652"/>
      <c r="V27" s="1652"/>
      <c r="W27" s="1652"/>
      <c r="X27" s="1648" t="str">
        <f>Y4</f>
        <v xml:space="preserve">Bader K. Alrowaidan </v>
      </c>
      <c r="Y27" s="1649"/>
      <c r="Z27" s="1649"/>
      <c r="AA27" s="1649"/>
      <c r="AB27" s="1649"/>
      <c r="AC27" s="1649"/>
      <c r="AD27" s="1649"/>
      <c r="AE27" s="1649"/>
      <c r="AF27" s="1649"/>
      <c r="AG27" s="1649"/>
      <c r="AH27" s="1650"/>
      <c r="AI27" s="910"/>
      <c r="AJ27" s="910"/>
      <c r="AK27" s="910"/>
      <c r="AL27" s="910"/>
      <c r="AM27" s="910"/>
      <c r="AN27" s="910"/>
      <c r="AO27" s="910"/>
      <c r="AP27" s="910"/>
      <c r="AQ27" s="910"/>
      <c r="AR27" s="910"/>
      <c r="AS27" s="910"/>
      <c r="AT27" s="910"/>
      <c r="AU27" s="910"/>
      <c r="AV27" s="910"/>
      <c r="AW27" s="910"/>
      <c r="AX27" s="910"/>
      <c r="AY27" s="910"/>
      <c r="AZ27" s="910"/>
      <c r="BA27" s="910"/>
      <c r="BB27" s="910"/>
      <c r="BC27" s="910"/>
      <c r="BD27" s="910"/>
      <c r="BE27" s="910"/>
    </row>
    <row r="28" spans="2:57" ht="14.4" customHeight="1" thickBot="1">
      <c r="B28" s="1633" t="s">
        <v>2615</v>
      </c>
      <c r="C28" s="1634"/>
      <c r="D28" s="1634"/>
      <c r="E28" s="1634"/>
      <c r="F28" s="1634"/>
      <c r="G28" s="1634"/>
      <c r="H28" s="1634"/>
      <c r="I28" s="1634"/>
      <c r="J28" s="1634"/>
      <c r="K28" s="1634"/>
      <c r="L28" s="1634"/>
      <c r="M28" s="1634"/>
      <c r="N28" s="1634"/>
      <c r="O28" s="1634"/>
      <c r="P28" s="1634"/>
      <c r="Q28" s="1634"/>
      <c r="R28" s="1634"/>
      <c r="S28" s="1634"/>
      <c r="T28" s="1634"/>
      <c r="U28" s="1634"/>
      <c r="V28" s="1634"/>
      <c r="W28" s="1634"/>
      <c r="X28" s="1634"/>
      <c r="Y28" s="1634"/>
      <c r="Z28" s="1634"/>
      <c r="AA28" s="1634"/>
      <c r="AB28" s="1634"/>
      <c r="AC28" s="1634"/>
      <c r="AD28" s="1634"/>
      <c r="AE28" s="1634"/>
      <c r="AF28" s="1634"/>
      <c r="AG28" s="1634"/>
      <c r="AH28" s="1635"/>
      <c r="AI28" s="910"/>
      <c r="AJ28" s="910"/>
    </row>
    <row r="29" spans="2:57" ht="18" customHeight="1" thickBot="1">
      <c r="B29" s="1636">
        <v>1</v>
      </c>
      <c r="C29" s="1637"/>
      <c r="D29" s="1638">
        <f>COUNTIF(L13:Q26,"1")+COUNTIF(AB13:AG26,"1")</f>
        <v>15</v>
      </c>
      <c r="E29" s="1638"/>
      <c r="F29" s="1638"/>
      <c r="G29" s="1638"/>
      <c r="H29" s="1638"/>
      <c r="I29" s="1639">
        <v>2</v>
      </c>
      <c r="J29" s="1639"/>
      <c r="K29" s="931"/>
      <c r="L29" s="1638">
        <f>COUNTIF(L13:Q26,"2")+COUNTIF(AB13:AG26,"2")</f>
        <v>8</v>
      </c>
      <c r="M29" s="1638"/>
      <c r="N29" s="1638"/>
      <c r="O29" s="1638"/>
      <c r="P29" s="1638"/>
      <c r="Q29" s="1638"/>
      <c r="R29" s="1638"/>
      <c r="S29" s="1638"/>
      <c r="T29" s="1638"/>
      <c r="U29" s="1639">
        <v>3</v>
      </c>
      <c r="V29" s="1639"/>
      <c r="W29" s="1640">
        <f>COUNTIF(L13:Q26,"3")+COUNTIF(AB13:AG26,"3")</f>
        <v>0</v>
      </c>
      <c r="X29" s="1641"/>
      <c r="Y29" s="1641"/>
      <c r="Z29" s="1641"/>
      <c r="AA29" s="1641"/>
      <c r="AB29" s="1641"/>
      <c r="AC29" s="1641"/>
      <c r="AD29" s="1641"/>
      <c r="AE29" s="1641"/>
      <c r="AF29" s="1641"/>
      <c r="AG29" s="1641"/>
      <c r="AH29" s="1642"/>
      <c r="AI29" s="910"/>
      <c r="AJ29" s="910"/>
    </row>
    <row r="30" spans="2:57">
      <c r="AI30" s="910"/>
      <c r="AJ30" s="910"/>
    </row>
    <row r="31" spans="2:57">
      <c r="AI31" s="910"/>
      <c r="AJ31" s="910"/>
    </row>
    <row r="32" spans="2:57">
      <c r="AI32" s="910"/>
      <c r="AJ32" s="910"/>
    </row>
    <row r="33" spans="19:19" s="910" customFormat="1">
      <c r="S33" s="932"/>
    </row>
    <row r="34" spans="19:19" s="910" customFormat="1">
      <c r="S34" s="932"/>
    </row>
    <row r="35" spans="19:19" s="910" customFormat="1">
      <c r="S35" s="932"/>
    </row>
    <row r="36" spans="19:19" s="910" customFormat="1">
      <c r="S36" s="932"/>
    </row>
    <row r="37" spans="19:19" s="910" customFormat="1">
      <c r="S37" s="932"/>
    </row>
    <row r="38" spans="19:19" s="910" customFormat="1">
      <c r="S38" s="932"/>
    </row>
    <row r="39" spans="19:19" s="910" customFormat="1">
      <c r="S39" s="932"/>
    </row>
    <row r="40" spans="19:19" s="910" customFormat="1">
      <c r="S40" s="932"/>
    </row>
    <row r="41" spans="19:19" s="910" customFormat="1">
      <c r="S41" s="932"/>
    </row>
    <row r="42" spans="19:19" s="910" customFormat="1">
      <c r="S42" s="932"/>
    </row>
    <row r="43" spans="19:19" s="910" customFormat="1">
      <c r="S43" s="932"/>
    </row>
    <row r="44" spans="19:19" s="910" customFormat="1">
      <c r="S44" s="932"/>
    </row>
    <row r="45" spans="19:19" s="910" customFormat="1">
      <c r="S45" s="932"/>
    </row>
    <row r="46" spans="19:19" s="910" customFormat="1">
      <c r="S46" s="932"/>
    </row>
    <row r="47" spans="19:19" s="910" customFormat="1">
      <c r="S47" s="932"/>
    </row>
    <row r="48" spans="19:19" s="910" customFormat="1">
      <c r="S48" s="932"/>
    </row>
    <row r="49" spans="19:19" s="910" customFormat="1">
      <c r="S49" s="932"/>
    </row>
    <row r="50" spans="19:19" s="910" customFormat="1">
      <c r="S50" s="932"/>
    </row>
    <row r="51" spans="19:19" s="910" customFormat="1">
      <c r="S51" s="932"/>
    </row>
    <row r="52" spans="19:19" s="910" customFormat="1">
      <c r="S52" s="932"/>
    </row>
    <row r="53" spans="19:19" s="910" customFormat="1">
      <c r="S53" s="932"/>
    </row>
    <row r="54" spans="19:19" s="910" customFormat="1">
      <c r="S54" s="932"/>
    </row>
    <row r="55" spans="19:19" s="910" customFormat="1">
      <c r="S55" s="932"/>
    </row>
    <row r="56" spans="19:19" s="910" customFormat="1">
      <c r="S56" s="932"/>
    </row>
    <row r="57" spans="19:19" s="910" customFormat="1">
      <c r="S57" s="932"/>
    </row>
    <row r="58" spans="19:19" s="910" customFormat="1">
      <c r="S58" s="932"/>
    </row>
    <row r="59" spans="19:19" s="910" customFormat="1">
      <c r="S59" s="932"/>
    </row>
    <row r="60" spans="19:19" s="910" customFormat="1">
      <c r="S60" s="932"/>
    </row>
    <row r="61" spans="19:19" s="910" customFormat="1">
      <c r="S61" s="932"/>
    </row>
    <row r="62" spans="19:19" s="910" customFormat="1">
      <c r="S62" s="932"/>
    </row>
    <row r="63" spans="19:19" s="910" customFormat="1">
      <c r="S63" s="932"/>
    </row>
    <row r="64" spans="19:19" s="910" customFormat="1">
      <c r="S64" s="932"/>
    </row>
    <row r="65" spans="19:19" s="910" customFormat="1">
      <c r="S65" s="932"/>
    </row>
    <row r="66" spans="19:19" s="910" customFormat="1">
      <c r="S66" s="932"/>
    </row>
    <row r="67" spans="19:19" s="910" customFormat="1">
      <c r="S67" s="932"/>
    </row>
    <row r="68" spans="19:19" s="910" customFormat="1">
      <c r="S68" s="932"/>
    </row>
    <row r="69" spans="19:19" s="910" customFormat="1">
      <c r="S69" s="932"/>
    </row>
    <row r="70" spans="19:19" s="910" customFormat="1">
      <c r="S70" s="932"/>
    </row>
    <row r="71" spans="19:19" s="910" customFormat="1">
      <c r="S71" s="932"/>
    </row>
    <row r="72" spans="19:19" s="910" customFormat="1">
      <c r="S72" s="932"/>
    </row>
    <row r="73" spans="19:19" s="910" customFormat="1">
      <c r="S73" s="932"/>
    </row>
    <row r="74" spans="19:19" s="910" customFormat="1">
      <c r="S74" s="932"/>
    </row>
    <row r="75" spans="19:19" s="910" customFormat="1">
      <c r="S75" s="932"/>
    </row>
    <row r="76" spans="19:19" s="910" customFormat="1">
      <c r="S76" s="932"/>
    </row>
    <row r="77" spans="19:19" s="910" customFormat="1">
      <c r="S77" s="932"/>
    </row>
    <row r="78" spans="19:19" s="910" customFormat="1">
      <c r="S78" s="932"/>
    </row>
    <row r="79" spans="19:19" s="910" customFormat="1">
      <c r="S79" s="932"/>
    </row>
    <row r="80" spans="19:19" s="910" customFormat="1">
      <c r="S80" s="932"/>
    </row>
    <row r="81" spans="19:19" s="910" customFormat="1">
      <c r="S81" s="932"/>
    </row>
    <row r="82" spans="19:19" s="910" customFormat="1">
      <c r="S82" s="932"/>
    </row>
    <row r="83" spans="19:19" s="910" customFormat="1">
      <c r="S83" s="932"/>
    </row>
    <row r="84" spans="19:19" s="910" customFormat="1">
      <c r="S84" s="932"/>
    </row>
    <row r="85" spans="19:19" s="910" customFormat="1">
      <c r="S85" s="932"/>
    </row>
    <row r="86" spans="19:19" s="910" customFormat="1">
      <c r="S86" s="932"/>
    </row>
    <row r="87" spans="19:19" s="910" customFormat="1">
      <c r="S87" s="932"/>
    </row>
    <row r="88" spans="19:19" s="910" customFormat="1">
      <c r="S88" s="932"/>
    </row>
    <row r="89" spans="19:19" s="910" customFormat="1">
      <c r="S89" s="932"/>
    </row>
    <row r="90" spans="19:19" s="910" customFormat="1">
      <c r="S90" s="932"/>
    </row>
    <row r="91" spans="19:19" s="910" customFormat="1">
      <c r="S91" s="932"/>
    </row>
    <row r="92" spans="19:19" s="910" customFormat="1">
      <c r="S92" s="932"/>
    </row>
    <row r="93" spans="19:19" s="910" customFormat="1">
      <c r="S93" s="932"/>
    </row>
    <row r="94" spans="19:19" s="910" customFormat="1">
      <c r="S94" s="932"/>
    </row>
    <row r="95" spans="19:19" s="910" customFormat="1">
      <c r="S95" s="932"/>
    </row>
    <row r="96" spans="19:19" s="910" customFormat="1">
      <c r="S96" s="932"/>
    </row>
    <row r="97" spans="19:19" s="910" customFormat="1">
      <c r="S97" s="932"/>
    </row>
    <row r="98" spans="19:19" s="910" customFormat="1">
      <c r="S98" s="932"/>
    </row>
    <row r="99" spans="19:19" s="910" customFormat="1">
      <c r="S99" s="932"/>
    </row>
    <row r="100" spans="19:19" s="910" customFormat="1">
      <c r="S100" s="932"/>
    </row>
    <row r="101" spans="19:19" s="910" customFormat="1">
      <c r="S101" s="932"/>
    </row>
    <row r="102" spans="19:19" s="910" customFormat="1">
      <c r="S102" s="932"/>
    </row>
    <row r="103" spans="19:19" s="910" customFormat="1">
      <c r="S103" s="932"/>
    </row>
    <row r="104" spans="19:19" s="910" customFormat="1">
      <c r="S104" s="932"/>
    </row>
    <row r="105" spans="19:19" s="910" customFormat="1">
      <c r="S105" s="932"/>
    </row>
    <row r="106" spans="19:19" s="910" customFormat="1">
      <c r="S106" s="932"/>
    </row>
    <row r="107" spans="19:19" s="910" customFormat="1">
      <c r="S107" s="932"/>
    </row>
    <row r="108" spans="19:19" s="910" customFormat="1">
      <c r="S108" s="932"/>
    </row>
    <row r="109" spans="19:19" s="910" customFormat="1">
      <c r="S109" s="932"/>
    </row>
    <row r="110" spans="19:19" s="910" customFormat="1">
      <c r="S110" s="932"/>
    </row>
    <row r="111" spans="19:19" s="910" customFormat="1">
      <c r="S111" s="932"/>
    </row>
    <row r="112" spans="19:19" s="910" customFormat="1">
      <c r="S112" s="932"/>
    </row>
    <row r="113" spans="19:19" s="910" customFormat="1">
      <c r="S113" s="932"/>
    </row>
    <row r="114" spans="19:19" s="910" customFormat="1">
      <c r="S114" s="932"/>
    </row>
    <row r="115" spans="19:19" s="910" customFormat="1">
      <c r="S115" s="932"/>
    </row>
    <row r="116" spans="19:19" s="910" customFormat="1">
      <c r="S116" s="932"/>
    </row>
    <row r="117" spans="19:19" s="910" customFormat="1">
      <c r="S117" s="932"/>
    </row>
    <row r="118" spans="19:19" s="910" customFormat="1">
      <c r="S118" s="932"/>
    </row>
    <row r="119" spans="19:19" s="910" customFormat="1">
      <c r="S119" s="932"/>
    </row>
  </sheetData>
  <sheetProtection selectLockedCells="1"/>
  <mergeCells count="102">
    <mergeCell ref="B4:D4"/>
    <mergeCell ref="E4:K4"/>
    <mergeCell ref="L4:O4"/>
    <mergeCell ref="P4:V4"/>
    <mergeCell ref="W4:X4"/>
    <mergeCell ref="Y4:AH4"/>
    <mergeCell ref="B1:AH1"/>
    <mergeCell ref="B2:D2"/>
    <mergeCell ref="E2:J2"/>
    <mergeCell ref="L2:T2"/>
    <mergeCell ref="U2:AH2"/>
    <mergeCell ref="B3:AH3"/>
    <mergeCell ref="B7:AH7"/>
    <mergeCell ref="B8:AH8"/>
    <mergeCell ref="B9:C9"/>
    <mergeCell ref="D9:G9"/>
    <mergeCell ref="I9:S9"/>
    <mergeCell ref="U9:W9"/>
    <mergeCell ref="Y9:AH9"/>
    <mergeCell ref="B5:AH5"/>
    <mergeCell ref="E6:J6"/>
    <mergeCell ref="L6:Q6"/>
    <mergeCell ref="R6:W6"/>
    <mergeCell ref="X6:Z6"/>
    <mergeCell ref="AA6:AD6"/>
    <mergeCell ref="AE6:AH6"/>
    <mergeCell ref="B10:AH10"/>
    <mergeCell ref="B11:B12"/>
    <mergeCell ref="C11:J12"/>
    <mergeCell ref="K11:K12"/>
    <mergeCell ref="L11:Q12"/>
    <mergeCell ref="S11:S12"/>
    <mergeCell ref="T11:AA12"/>
    <mergeCell ref="AB11:AB12"/>
    <mergeCell ref="AC11:AH12"/>
    <mergeCell ref="C13:J13"/>
    <mergeCell ref="L13:Q13"/>
    <mergeCell ref="T13:AA13"/>
    <mergeCell ref="AC13:AH13"/>
    <mergeCell ref="AP13:AQ13"/>
    <mergeCell ref="C14:J14"/>
    <mergeCell ref="L14:Q14"/>
    <mergeCell ref="T14:AA14"/>
    <mergeCell ref="AC14:AH14"/>
    <mergeCell ref="AP14:AQ14"/>
    <mergeCell ref="C15:J15"/>
    <mergeCell ref="L15:Q15"/>
    <mergeCell ref="T15:AA15"/>
    <mergeCell ref="AC15:AH15"/>
    <mergeCell ref="AP15:AQ15"/>
    <mergeCell ref="C16:J16"/>
    <mergeCell ref="L16:Q16"/>
    <mergeCell ref="T16:AA16"/>
    <mergeCell ref="AC16:AH16"/>
    <mergeCell ref="AP16:AQ16"/>
    <mergeCell ref="C19:J19"/>
    <mergeCell ref="L19:Q19"/>
    <mergeCell ref="T19:AA19"/>
    <mergeCell ref="AC19:AH19"/>
    <mergeCell ref="C20:J20"/>
    <mergeCell ref="L20:Q20"/>
    <mergeCell ref="T20:AA20"/>
    <mergeCell ref="AC20:AH20"/>
    <mergeCell ref="C17:J17"/>
    <mergeCell ref="L17:Q17"/>
    <mergeCell ref="T17:AA17"/>
    <mergeCell ref="AC17:AH17"/>
    <mergeCell ref="C18:J18"/>
    <mergeCell ref="L18:Q18"/>
    <mergeCell ref="T18:AA18"/>
    <mergeCell ref="AC18:AH18"/>
    <mergeCell ref="C23:J23"/>
    <mergeCell ref="L23:Q23"/>
    <mergeCell ref="T23:AA23"/>
    <mergeCell ref="AC23:AH23"/>
    <mergeCell ref="C24:J24"/>
    <mergeCell ref="L24:Q24"/>
    <mergeCell ref="T24:AA24"/>
    <mergeCell ref="AC24:AH24"/>
    <mergeCell ref="C21:J21"/>
    <mergeCell ref="L21:Q21"/>
    <mergeCell ref="T21:AA21"/>
    <mergeCell ref="AC21:AH21"/>
    <mergeCell ref="C22:J22"/>
    <mergeCell ref="L22:Q22"/>
    <mergeCell ref="T22:AA22"/>
    <mergeCell ref="AC22:AH22"/>
    <mergeCell ref="B28:AH28"/>
    <mergeCell ref="B29:C29"/>
    <mergeCell ref="D29:H29"/>
    <mergeCell ref="I29:J29"/>
    <mergeCell ref="L29:T29"/>
    <mergeCell ref="U29:V29"/>
    <mergeCell ref="W29:AH29"/>
    <mergeCell ref="C25:J25"/>
    <mergeCell ref="L25:Q25"/>
    <mergeCell ref="T25:AA25"/>
    <mergeCell ref="AC25:AH25"/>
    <mergeCell ref="B27:F27"/>
    <mergeCell ref="G27:Q27"/>
    <mergeCell ref="S27:W27"/>
    <mergeCell ref="X27:AH27"/>
  </mergeCells>
  <conditionalFormatting sqref="B9:C9">
    <cfRule type="iconSet" priority="10">
      <iconSet showValue="0" reverse="1">
        <cfvo type="percent" val="0"/>
        <cfvo type="num" val="1" gte="0"/>
        <cfvo type="num" val="2" gte="0"/>
      </iconSet>
    </cfRule>
  </conditionalFormatting>
  <conditionalFormatting sqref="B29:C29">
    <cfRule type="iconSet" priority="4">
      <iconSet showValue="0" reverse="1">
        <cfvo type="percent" val="0"/>
        <cfvo type="num" val="1" gte="0"/>
        <cfvo type="num" val="2" gte="0"/>
      </iconSet>
    </cfRule>
  </conditionalFormatting>
  <conditionalFormatting sqref="H9">
    <cfRule type="iconSet" priority="6">
      <iconSet showValue="0" reverse="1">
        <cfvo type="percent" val="0"/>
        <cfvo type="num" val="1" gte="0"/>
        <cfvo type="num" val="2" gte="0"/>
      </iconSet>
    </cfRule>
  </conditionalFormatting>
  <conditionalFormatting sqref="I29:J29">
    <cfRule type="iconSet" priority="3">
      <iconSet showValue="0" reverse="1">
        <cfvo type="percent" val="0"/>
        <cfvo type="num" val="1" gte="0"/>
        <cfvo type="num" val="2" gte="0"/>
      </iconSet>
    </cfRule>
  </conditionalFormatting>
  <conditionalFormatting sqref="T9">
    <cfRule type="iconSet" priority="5">
      <iconSet showValue="0" reverse="1">
        <cfvo type="percent" val="0"/>
        <cfvo type="num" val="1"/>
        <cfvo type="num" val="2"/>
      </iconSet>
    </cfRule>
  </conditionalFormatting>
  <conditionalFormatting sqref="U29:V29">
    <cfRule type="iconSet" priority="2">
      <iconSet showValue="0" reverse="1">
        <cfvo type="percent" val="0"/>
        <cfvo type="num" val="1"/>
        <cfvo type="num" val="2"/>
      </iconSet>
    </cfRule>
  </conditionalFormatting>
  <conditionalFormatting sqref="AP13:AQ13">
    <cfRule type="iconSet" priority="9">
      <iconSet showValue="0" reverse="1">
        <cfvo type="percent" val="0"/>
        <cfvo type="num" val="1" gte="0"/>
        <cfvo type="num" val="2" gte="0"/>
      </iconSet>
    </cfRule>
  </conditionalFormatting>
  <conditionalFormatting sqref="AP14:AQ14">
    <cfRule type="iconSet" priority="8">
      <iconSet showValue="0" reverse="1">
        <cfvo type="percent" val="0"/>
        <cfvo type="num" val="1" gte="0"/>
        <cfvo type="num" val="2" gte="0"/>
      </iconSet>
    </cfRule>
  </conditionalFormatting>
  <conditionalFormatting sqref="AP15:AQ15">
    <cfRule type="iconSet" priority="7">
      <iconSet showValue="0" reverse="1">
        <cfvo type="percent" val="0"/>
        <cfvo type="num" val="1"/>
        <cfvo type="num" val="2"/>
      </iconSet>
    </cfRule>
  </conditionalFormatting>
  <dataValidations count="3">
    <dataValidation type="whole" errorStyle="information" operator="greaterThan" showInputMessage="1" showErrorMessage="1" errorTitle="Error - review score" error="Only one score can be given for each subject, please revise." sqref="R13:R25" xr:uid="{3F87B5AC-2105-4BAA-BB4D-2A7A43403B16}">
      <formula1>1</formula1>
    </dataValidation>
    <dataValidation type="whole" operator="greaterThan" allowBlank="1" showErrorMessage="1" sqref="I26" xr:uid="{74330FA0-4DF6-4741-9D81-B690053CB386}">
      <formula1>120</formula1>
    </dataValidation>
    <dataValidation type="list" allowBlank="1" showErrorMessage="1" error="Number Should be from 1 to 3" sqref="AC13:AH25 L13:L25" xr:uid="{A823512A-17E0-476F-9E70-0AD296F97089}">
      <formula1>$AU$13:$AU$16</formula1>
    </dataValidation>
  </dataValidations>
  <printOptions horizontalCentered="1" verticalCentered="1"/>
  <pageMargins left="0" right="0" top="0.25" bottom="0"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14" id="{EFCCF3E4-2E77-4F94-B4CD-5CBB39F144F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3" id="{0525C2BF-9A0B-485D-B496-9085025F8C6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1" id="{D12A9969-1EAC-4C4D-9799-8471EC557CF9}">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12" id="{A9534C66-F30C-4490-BE6B-983BAE892F6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11" id="{CCD91F51-E1D1-4F8A-BBAB-16E18146357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8A904-D439-480D-A6F2-4591DC1BDD63}">
  <sheetPr>
    <tabColor theme="9" tint="0.59999389629810485"/>
  </sheetPr>
  <dimension ref="A1:R98"/>
  <sheetViews>
    <sheetView topLeftCell="A21" zoomScale="90" zoomScaleNormal="90" zoomScaleSheetLayoutView="100" workbookViewId="0">
      <pane ySplit="3" topLeftCell="A33" activePane="bottomLeft" state="frozen"/>
      <selection activeCell="A21" sqref="A21"/>
      <selection pane="bottomLeft" activeCell="A24" sqref="A24:XFD24"/>
    </sheetView>
  </sheetViews>
  <sheetFormatPr defaultColWidth="9.109375" defaultRowHeight="14.4"/>
  <cols>
    <col min="1" max="1" width="9.109375" style="1101"/>
    <col min="2" max="2" width="12.6640625" style="1101" customWidth="1"/>
    <col min="3" max="3" width="24.33203125" style="1101" customWidth="1"/>
    <col min="4" max="6" width="14.6640625" style="1101" customWidth="1"/>
    <col min="7" max="7" width="16" style="1101" customWidth="1"/>
    <col min="8" max="8" width="2.44140625" style="1101" customWidth="1"/>
    <col min="9" max="10" width="9.109375" style="1101"/>
    <col min="11" max="11" width="4" style="1101" bestFit="1" customWidth="1"/>
    <col min="12" max="12" width="11" style="1101" bestFit="1" customWidth="1"/>
    <col min="13" max="13" width="10.88671875" style="1101" bestFit="1" customWidth="1"/>
    <col min="14" max="14" width="12.109375" style="1101" bestFit="1" customWidth="1"/>
    <col min="15" max="15" width="11.33203125" style="1101" customWidth="1"/>
    <col min="16" max="16384" width="9.109375" style="1101"/>
  </cols>
  <sheetData>
    <row r="1" spans="1:18" ht="15.45" customHeight="1">
      <c r="A1" s="1737" t="s">
        <v>103</v>
      </c>
      <c r="B1" s="1737"/>
      <c r="C1" s="1737"/>
      <c r="D1" s="1737"/>
      <c r="E1" s="1737"/>
      <c r="F1" s="1737"/>
      <c r="G1" s="1738"/>
    </row>
    <row r="2" spans="1:18" ht="15.45" customHeight="1">
      <c r="A2" s="1739"/>
      <c r="B2" s="1739"/>
      <c r="C2" s="1739"/>
      <c r="D2" s="1739"/>
      <c r="E2" s="1739"/>
      <c r="F2" s="1739"/>
      <c r="G2" s="1740"/>
      <c r="M2" s="1102"/>
      <c r="N2" s="1103"/>
      <c r="Q2" s="1102" t="s">
        <v>2616</v>
      </c>
      <c r="R2" s="1103">
        <v>148</v>
      </c>
    </row>
    <row r="3" spans="1:18" ht="43.2" customHeight="1">
      <c r="A3" s="1104" t="s">
        <v>114</v>
      </c>
      <c r="B3" s="1721" t="s">
        <v>115</v>
      </c>
      <c r="C3" s="1721"/>
      <c r="D3" s="1104" t="s">
        <v>116</v>
      </c>
      <c r="E3" s="1104" t="s">
        <v>117</v>
      </c>
      <c r="F3" s="1104" t="s">
        <v>118</v>
      </c>
      <c r="G3" s="1104" t="s">
        <v>119</v>
      </c>
      <c r="M3" s="1105"/>
      <c r="N3" s="1103"/>
      <c r="Q3" s="1105" t="s">
        <v>2617</v>
      </c>
      <c r="R3" s="1103">
        <v>10</v>
      </c>
    </row>
    <row r="4" spans="1:18" ht="15">
      <c r="A4" s="1106" t="s">
        <v>114</v>
      </c>
      <c r="B4" s="1731" t="s">
        <v>2618</v>
      </c>
      <c r="C4" s="1732"/>
      <c r="D4" s="1107">
        <v>8160</v>
      </c>
      <c r="E4" s="1107">
        <v>15240</v>
      </c>
      <c r="F4" s="1107">
        <v>97870</v>
      </c>
      <c r="G4" s="1108">
        <v>97870</v>
      </c>
    </row>
    <row r="5" spans="1:18" ht="15">
      <c r="A5" s="1109"/>
      <c r="B5" s="1741" t="s">
        <v>2619</v>
      </c>
      <c r="C5" s="1742"/>
      <c r="D5" s="1145">
        <f>SUM(D4)</f>
        <v>8160</v>
      </c>
      <c r="E5" s="1145">
        <f>SUM(E4)</f>
        <v>15240</v>
      </c>
      <c r="F5" s="1145">
        <f t="shared" ref="F5" si="0">SUM(F4)</f>
        <v>97870</v>
      </c>
      <c r="G5" s="1146">
        <f>SUM(G4)</f>
        <v>97870</v>
      </c>
    </row>
    <row r="6" spans="1:18" ht="15">
      <c r="A6" s="1728" t="s">
        <v>133</v>
      </c>
      <c r="B6" s="1743" t="s">
        <v>2620</v>
      </c>
      <c r="C6" s="1744"/>
      <c r="D6" s="1139">
        <v>0</v>
      </c>
      <c r="E6" s="1140">
        <v>0</v>
      </c>
      <c r="F6" s="1140">
        <v>0</v>
      </c>
      <c r="G6" s="1141">
        <v>0</v>
      </c>
    </row>
    <row r="7" spans="1:18" ht="15">
      <c r="A7" s="1729"/>
      <c r="B7" s="1745" t="s">
        <v>2621</v>
      </c>
      <c r="C7" s="1746"/>
      <c r="D7" s="1110">
        <v>0</v>
      </c>
      <c r="E7" s="1111">
        <v>0</v>
      </c>
      <c r="F7" s="1111">
        <v>0</v>
      </c>
      <c r="G7" s="1112">
        <v>0</v>
      </c>
      <c r="J7" s="1113"/>
    </row>
    <row r="8" spans="1:18" ht="15">
      <c r="A8" s="1729"/>
      <c r="B8" s="1745" t="s">
        <v>2622</v>
      </c>
      <c r="C8" s="1746"/>
      <c r="D8" s="1110">
        <v>0</v>
      </c>
      <c r="E8" s="1111">
        <v>0</v>
      </c>
      <c r="F8" s="1111">
        <v>0</v>
      </c>
      <c r="G8" s="1112">
        <v>0</v>
      </c>
      <c r="R8" s="1114"/>
    </row>
    <row r="9" spans="1:18" ht="15">
      <c r="A9" s="1729"/>
      <c r="B9" s="1745" t="s">
        <v>2623</v>
      </c>
      <c r="C9" s="1746"/>
      <c r="D9" s="1110">
        <v>0</v>
      </c>
      <c r="E9" s="1111">
        <v>0</v>
      </c>
      <c r="F9" s="1111">
        <v>0</v>
      </c>
      <c r="G9" s="1112">
        <v>0</v>
      </c>
      <c r="J9" s="1113"/>
    </row>
    <row r="10" spans="1:18" ht="15">
      <c r="A10" s="1729"/>
      <c r="B10" s="1724" t="s">
        <v>2624</v>
      </c>
      <c r="C10" s="1725"/>
      <c r="D10" s="1110">
        <v>0</v>
      </c>
      <c r="E10" s="1111">
        <v>0</v>
      </c>
      <c r="F10" s="1111">
        <v>0</v>
      </c>
      <c r="G10" s="1112">
        <v>0</v>
      </c>
    </row>
    <row r="11" spans="1:18" ht="15">
      <c r="A11" s="1729"/>
      <c r="B11" s="1724" t="s">
        <v>2625</v>
      </c>
      <c r="C11" s="1725"/>
      <c r="D11" s="1110">
        <v>0</v>
      </c>
      <c r="E11" s="1111">
        <v>0</v>
      </c>
      <c r="F11" s="1111">
        <v>0</v>
      </c>
      <c r="G11" s="1112">
        <v>0</v>
      </c>
    </row>
    <row r="12" spans="1:18" ht="15">
      <c r="A12" s="1729"/>
      <c r="B12" s="1724" t="s">
        <v>2626</v>
      </c>
      <c r="C12" s="1725"/>
      <c r="D12" s="1110">
        <v>0</v>
      </c>
      <c r="E12" s="1111">
        <v>0</v>
      </c>
      <c r="F12" s="1111">
        <v>0</v>
      </c>
      <c r="G12" s="1112">
        <v>0</v>
      </c>
    </row>
    <row r="13" spans="1:18" ht="15">
      <c r="A13" s="1729"/>
      <c r="B13" s="1724" t="s">
        <v>2627</v>
      </c>
      <c r="C13" s="1725"/>
      <c r="D13" s="1110">
        <v>0</v>
      </c>
      <c r="E13" s="1111">
        <v>0</v>
      </c>
      <c r="F13" s="1111">
        <v>0</v>
      </c>
      <c r="G13" s="1112">
        <v>0</v>
      </c>
    </row>
    <row r="14" spans="1:18" ht="15">
      <c r="A14" s="1730"/>
      <c r="B14" s="1726" t="s">
        <v>2628</v>
      </c>
      <c r="C14" s="1727"/>
      <c r="D14" s="1142">
        <v>0</v>
      </c>
      <c r="E14" s="1143">
        <v>0</v>
      </c>
      <c r="F14" s="1143">
        <v>0</v>
      </c>
      <c r="G14" s="1144">
        <v>0</v>
      </c>
    </row>
    <row r="15" spans="1:18" ht="15">
      <c r="A15" s="1728" t="s">
        <v>131</v>
      </c>
      <c r="B15" s="1731" t="s">
        <v>2629</v>
      </c>
      <c r="C15" s="1732"/>
      <c r="D15" s="1147">
        <v>40</v>
      </c>
      <c r="E15" s="1147">
        <v>63</v>
      </c>
      <c r="F15" s="1147">
        <v>212</v>
      </c>
      <c r="G15" s="1148">
        <v>212</v>
      </c>
    </row>
    <row r="16" spans="1:18" ht="15">
      <c r="A16" s="1729"/>
      <c r="B16" s="1733" t="s">
        <v>2630</v>
      </c>
      <c r="C16" s="1734"/>
      <c r="D16" s="1115">
        <v>0</v>
      </c>
      <c r="E16" s="1115">
        <v>1</v>
      </c>
      <c r="F16" s="1115">
        <v>1</v>
      </c>
      <c r="G16" s="1116">
        <v>1</v>
      </c>
    </row>
    <row r="17" spans="1:15" ht="15">
      <c r="A17" s="1729"/>
      <c r="B17" s="1733" t="s">
        <v>2631</v>
      </c>
      <c r="C17" s="1734"/>
      <c r="D17" s="1115">
        <v>0</v>
      </c>
      <c r="E17" s="1117">
        <v>0</v>
      </c>
      <c r="F17" s="1117">
        <v>0</v>
      </c>
      <c r="G17" s="1116">
        <v>0</v>
      </c>
    </row>
    <row r="18" spans="1:15" ht="15">
      <c r="A18" s="1729"/>
      <c r="B18" s="1733" t="s">
        <v>2632</v>
      </c>
      <c r="C18" s="1734"/>
      <c r="D18" s="1118">
        <v>46</v>
      </c>
      <c r="E18" s="1118">
        <v>87</v>
      </c>
      <c r="F18" s="1119">
        <v>530</v>
      </c>
      <c r="G18" s="1120">
        <v>530</v>
      </c>
    </row>
    <row r="19" spans="1:15" ht="15">
      <c r="A19" s="1730"/>
      <c r="B19" s="1735" t="s">
        <v>2633</v>
      </c>
      <c r="C19" s="1736"/>
      <c r="D19" s="1121">
        <v>0</v>
      </c>
      <c r="E19" s="1122">
        <v>0</v>
      </c>
      <c r="F19" s="1122">
        <v>0</v>
      </c>
      <c r="G19" s="1123">
        <v>0</v>
      </c>
    </row>
    <row r="20" spans="1:15">
      <c r="I20" s="1104" t="s">
        <v>114</v>
      </c>
      <c r="J20" s="1721" t="s">
        <v>115</v>
      </c>
      <c r="K20" s="1721"/>
      <c r="L20" s="1104" t="s">
        <v>116</v>
      </c>
      <c r="M20" s="1104" t="s">
        <v>117</v>
      </c>
      <c r="N20" s="1104" t="s">
        <v>118</v>
      </c>
      <c r="O20" s="1104" t="s">
        <v>119</v>
      </c>
    </row>
    <row r="22" spans="1:15" ht="46.2" customHeight="1">
      <c r="A22" s="1722" t="s">
        <v>2634</v>
      </c>
      <c r="B22" s="1723"/>
      <c r="C22" s="1723"/>
      <c r="D22" s="1723"/>
      <c r="E22" s="1723"/>
      <c r="F22" s="1723"/>
      <c r="G22" s="1723"/>
      <c r="I22" s="1124" t="s">
        <v>2477</v>
      </c>
      <c r="J22" s="1125">
        <f>AVERAGE(E24:E98)</f>
        <v>0.90571428571428592</v>
      </c>
    </row>
    <row r="23" spans="1:15" ht="43.2" customHeight="1">
      <c r="A23" s="1126" t="s">
        <v>2479</v>
      </c>
      <c r="B23" s="1126" t="s">
        <v>2480</v>
      </c>
      <c r="C23" s="1126" t="s">
        <v>2481</v>
      </c>
      <c r="D23" s="1126" t="s">
        <v>2482</v>
      </c>
      <c r="E23" s="1126" t="s">
        <v>2635</v>
      </c>
      <c r="F23" s="1126" t="s">
        <v>2483</v>
      </c>
      <c r="G23" s="1126" t="s">
        <v>2484</v>
      </c>
      <c r="I23" s="1124" t="s">
        <v>2485</v>
      </c>
      <c r="J23" s="1127">
        <f>[50]HSE!$AE$6</f>
        <v>0.91304347826086951</v>
      </c>
    </row>
    <row r="24" spans="1:15">
      <c r="A24" s="1128" t="s">
        <v>2487</v>
      </c>
      <c r="B24" s="1129"/>
      <c r="C24" s="1130"/>
      <c r="D24" s="1131"/>
      <c r="E24" s="1132">
        <v>0.9</v>
      </c>
      <c r="F24" s="1130"/>
      <c r="G24" s="1133"/>
    </row>
    <row r="25" spans="1:15">
      <c r="A25" s="1128" t="s">
        <v>2488</v>
      </c>
      <c r="B25" s="1129"/>
      <c r="C25" s="1130"/>
      <c r="D25" s="1134"/>
      <c r="E25" s="1132">
        <v>0.92</v>
      </c>
      <c r="F25" s="1134"/>
      <c r="G25" s="1135"/>
    </row>
    <row r="26" spans="1:15">
      <c r="A26" s="1128" t="s">
        <v>2489</v>
      </c>
      <c r="B26" s="1129"/>
      <c r="C26" s="1130"/>
      <c r="D26" s="1134"/>
      <c r="E26" s="1132">
        <v>0.87</v>
      </c>
      <c r="F26" s="1134"/>
      <c r="G26" s="1135"/>
    </row>
    <row r="27" spans="1:15">
      <c r="A27" s="1128" t="s">
        <v>2490</v>
      </c>
      <c r="B27" s="1129"/>
      <c r="C27" s="1130"/>
      <c r="D27" s="1134"/>
      <c r="E27" s="1132">
        <v>0.9</v>
      </c>
      <c r="F27" s="1134"/>
      <c r="G27" s="1135"/>
    </row>
    <row r="28" spans="1:15">
      <c r="A28" s="1128" t="s">
        <v>2492</v>
      </c>
      <c r="B28" s="1129"/>
      <c r="C28" s="1130"/>
      <c r="D28" s="1134"/>
      <c r="E28" s="1132">
        <v>0.82</v>
      </c>
      <c r="F28" s="1134"/>
      <c r="G28" s="1135"/>
    </row>
    <row r="29" spans="1:15">
      <c r="A29" s="1128" t="s">
        <v>2493</v>
      </c>
      <c r="B29" s="1129"/>
      <c r="C29" s="1130"/>
      <c r="D29" s="1134"/>
      <c r="E29" s="1132">
        <v>0.86</v>
      </c>
      <c r="F29" s="1134"/>
      <c r="G29" s="1135"/>
    </row>
    <row r="30" spans="1:15">
      <c r="A30" s="1128" t="s">
        <v>2494</v>
      </c>
      <c r="B30" s="1129"/>
      <c r="C30" s="1130"/>
      <c r="D30" s="1134"/>
      <c r="E30" s="1132">
        <v>0.92</v>
      </c>
      <c r="F30" s="1134"/>
      <c r="G30" s="1135"/>
    </row>
    <row r="31" spans="1:15">
      <c r="A31" s="1128" t="s">
        <v>2495</v>
      </c>
      <c r="B31" s="1129"/>
      <c r="C31" s="1130"/>
      <c r="D31" s="1134"/>
      <c r="E31" s="1132">
        <v>0.89</v>
      </c>
      <c r="F31" s="1134"/>
      <c r="G31" s="1135"/>
    </row>
    <row r="32" spans="1:15">
      <c r="A32" s="1128" t="s">
        <v>2496</v>
      </c>
      <c r="B32" s="1129"/>
      <c r="C32" s="1130"/>
      <c r="D32" s="1134"/>
      <c r="E32" s="1132">
        <v>0.9</v>
      </c>
      <c r="F32" s="1134"/>
      <c r="G32" s="1135"/>
    </row>
    <row r="33" spans="1:7">
      <c r="A33" s="1128" t="s">
        <v>2497</v>
      </c>
      <c r="B33" s="1129"/>
      <c r="C33" s="1130"/>
      <c r="D33" s="1134"/>
      <c r="E33" s="1132">
        <v>0.89</v>
      </c>
      <c r="F33" s="1134"/>
      <c r="G33" s="1135"/>
    </row>
    <row r="34" spans="1:7">
      <c r="A34" s="1128" t="s">
        <v>2498</v>
      </c>
      <c r="B34" s="1129"/>
      <c r="C34" s="1130"/>
      <c r="D34" s="1134"/>
      <c r="E34" s="1132">
        <v>0.9</v>
      </c>
      <c r="F34" s="1134"/>
      <c r="G34" s="1135"/>
    </row>
    <row r="35" spans="1:7">
      <c r="A35" s="1128" t="s">
        <v>2499</v>
      </c>
      <c r="B35" s="1129"/>
      <c r="C35" s="1130"/>
      <c r="D35" s="1134"/>
      <c r="E35" s="1132">
        <v>0.93</v>
      </c>
      <c r="F35" s="1134"/>
      <c r="G35" s="1135"/>
    </row>
    <row r="36" spans="1:7">
      <c r="A36" s="1128" t="s">
        <v>2500</v>
      </c>
      <c r="B36" s="1129"/>
      <c r="C36" s="1130"/>
      <c r="D36" s="1134"/>
      <c r="E36" s="1132">
        <v>0.94</v>
      </c>
      <c r="F36" s="1134"/>
      <c r="G36" s="1135"/>
    </row>
    <row r="37" spans="1:7">
      <c r="A37" s="1128" t="s">
        <v>2501</v>
      </c>
      <c r="B37" s="1129"/>
      <c r="C37" s="1130"/>
      <c r="D37" s="1134"/>
      <c r="E37" s="1132">
        <v>0.88</v>
      </c>
      <c r="F37" s="1134"/>
      <c r="G37" s="1135"/>
    </row>
    <row r="38" spans="1:7">
      <c r="A38" s="1128" t="s">
        <v>2502</v>
      </c>
      <c r="B38" s="1129"/>
      <c r="C38" s="1130"/>
      <c r="D38" s="1134"/>
      <c r="E38" s="1132">
        <v>0.94</v>
      </c>
      <c r="F38" s="1134"/>
      <c r="G38" s="1135"/>
    </row>
    <row r="39" spans="1:7">
      <c r="A39" s="1128" t="s">
        <v>2503</v>
      </c>
      <c r="B39" s="1129"/>
      <c r="C39" s="1130"/>
      <c r="D39" s="1134"/>
      <c r="E39" s="1132">
        <v>0.89</v>
      </c>
      <c r="F39" s="1134"/>
      <c r="G39" s="1135"/>
    </row>
    <row r="40" spans="1:7">
      <c r="A40" s="1128" t="s">
        <v>2504</v>
      </c>
      <c r="B40" s="1129"/>
      <c r="C40" s="1130"/>
      <c r="D40" s="1134"/>
      <c r="E40" s="1132">
        <v>0.9</v>
      </c>
      <c r="F40" s="1134"/>
      <c r="G40" s="1135"/>
    </row>
    <row r="41" spans="1:7">
      <c r="A41" s="1128" t="s">
        <v>2505</v>
      </c>
      <c r="B41" s="1129"/>
      <c r="C41" s="1130"/>
      <c r="D41" s="1134"/>
      <c r="E41" s="1132">
        <v>0.93</v>
      </c>
      <c r="F41" s="1134"/>
      <c r="G41" s="1135"/>
    </row>
    <row r="42" spans="1:7">
      <c r="A42" s="1128" t="s">
        <v>2506</v>
      </c>
      <c r="B42" s="1129"/>
      <c r="C42" s="1130"/>
      <c r="D42" s="1134"/>
      <c r="E42" s="1132">
        <v>0.93</v>
      </c>
      <c r="F42" s="1134"/>
      <c r="G42" s="1135"/>
    </row>
    <row r="43" spans="1:7">
      <c r="A43" s="1128" t="s">
        <v>2507</v>
      </c>
      <c r="B43" s="1129"/>
      <c r="C43" s="1130"/>
      <c r="D43" s="1134"/>
      <c r="E43" s="1132">
        <v>0.92</v>
      </c>
      <c r="F43" s="1134"/>
      <c r="G43" s="1135"/>
    </row>
    <row r="44" spans="1:7">
      <c r="A44" s="1128" t="s">
        <v>2508</v>
      </c>
      <c r="B44" s="1129"/>
      <c r="C44" s="1130"/>
      <c r="D44" s="1134"/>
      <c r="E44" s="1132">
        <v>0.9</v>
      </c>
      <c r="F44" s="1134"/>
      <c r="G44" s="1135"/>
    </row>
    <row r="45" spans="1:7">
      <c r="A45" s="1128" t="s">
        <v>2509</v>
      </c>
      <c r="B45" s="1129"/>
      <c r="C45" s="1130"/>
      <c r="D45" s="1134"/>
      <c r="E45" s="1132">
        <v>0.92</v>
      </c>
      <c r="F45" s="1134"/>
      <c r="G45" s="1135"/>
    </row>
    <row r="46" spans="1:7">
      <c r="A46" s="1128" t="s">
        <v>2510</v>
      </c>
      <c r="B46" s="1129"/>
      <c r="C46" s="1130"/>
      <c r="D46" s="1134"/>
      <c r="E46" s="1132">
        <v>0.93</v>
      </c>
      <c r="F46" s="1134"/>
      <c r="G46" s="1135"/>
    </row>
    <row r="47" spans="1:7">
      <c r="A47" s="1128" t="s">
        <v>2511</v>
      </c>
      <c r="B47" s="1129"/>
      <c r="C47" s="1130"/>
      <c r="D47" s="1134"/>
      <c r="E47" s="1132">
        <v>0.89</v>
      </c>
      <c r="F47" s="1134"/>
      <c r="G47" s="1135"/>
    </row>
    <row r="48" spans="1:7">
      <c r="A48" s="1128" t="s">
        <v>2512</v>
      </c>
      <c r="B48" s="1129"/>
      <c r="C48" s="1130"/>
      <c r="D48" s="1134"/>
      <c r="E48" s="1132">
        <v>0.93</v>
      </c>
      <c r="F48" s="1134"/>
      <c r="G48" s="1135"/>
    </row>
    <row r="49" spans="1:7">
      <c r="A49" s="1128" t="s">
        <v>2513</v>
      </c>
      <c r="B49" s="1129"/>
      <c r="C49" s="1130"/>
      <c r="D49" s="1134"/>
      <c r="E49" s="1132">
        <v>0.93</v>
      </c>
      <c r="F49" s="1134"/>
      <c r="G49" s="1135"/>
    </row>
    <row r="50" spans="1:7">
      <c r="A50" s="1128" t="s">
        <v>2514</v>
      </c>
      <c r="B50" s="1129"/>
      <c r="C50" s="1130"/>
      <c r="D50" s="1134"/>
      <c r="E50" s="1132">
        <v>0.92</v>
      </c>
      <c r="F50" s="1134"/>
      <c r="G50" s="1135"/>
    </row>
    <row r="51" spans="1:7">
      <c r="A51" s="1128" t="s">
        <v>2515</v>
      </c>
      <c r="B51" s="1129"/>
      <c r="C51" s="1130"/>
      <c r="D51" s="1134"/>
      <c r="E51" s="1132">
        <v>0.91</v>
      </c>
      <c r="F51" s="1134"/>
      <c r="G51" s="1135"/>
    </row>
    <row r="52" spans="1:7">
      <c r="A52" s="1128" t="s">
        <v>2516</v>
      </c>
      <c r="B52" s="1129"/>
      <c r="C52" s="1130"/>
      <c r="D52" s="1134"/>
      <c r="E52" s="1132"/>
      <c r="F52" s="1134"/>
      <c r="G52" s="1135"/>
    </row>
    <row r="53" spans="1:7">
      <c r="A53" s="1128" t="s">
        <v>2517</v>
      </c>
      <c r="B53" s="1129"/>
      <c r="C53" s="1130"/>
      <c r="D53" s="1134"/>
      <c r="E53" s="1132"/>
      <c r="F53" s="1134"/>
      <c r="G53" s="1135"/>
    </row>
    <row r="54" spans="1:7">
      <c r="A54" s="1128" t="s">
        <v>2518</v>
      </c>
      <c r="B54" s="1129"/>
      <c r="C54" s="1130"/>
      <c r="D54" s="1134"/>
      <c r="E54" s="1132"/>
      <c r="F54" s="1134"/>
      <c r="G54" s="1135"/>
    </row>
    <row r="55" spans="1:7">
      <c r="A55" s="1128" t="s">
        <v>2519</v>
      </c>
      <c r="B55" s="1129"/>
      <c r="C55" s="1130"/>
      <c r="D55" s="1134"/>
      <c r="E55" s="1132"/>
      <c r="F55" s="1134"/>
      <c r="G55" s="1135"/>
    </row>
    <row r="56" spans="1:7">
      <c r="A56" s="1128" t="s">
        <v>2520</v>
      </c>
      <c r="B56" s="1129"/>
      <c r="C56" s="1130"/>
      <c r="D56" s="1134"/>
      <c r="E56" s="1132"/>
      <c r="F56" s="1134"/>
      <c r="G56" s="1135"/>
    </row>
    <row r="57" spans="1:7">
      <c r="A57" s="1128" t="s">
        <v>2521</v>
      </c>
      <c r="B57" s="1129"/>
      <c r="C57" s="1130"/>
      <c r="D57" s="1134"/>
      <c r="E57" s="1132"/>
      <c r="F57" s="1134"/>
      <c r="G57" s="1135"/>
    </row>
    <row r="58" spans="1:7">
      <c r="A58" s="1128" t="s">
        <v>2522</v>
      </c>
      <c r="B58" s="1129"/>
      <c r="C58" s="1134"/>
      <c r="D58" s="1134"/>
      <c r="E58" s="1134"/>
      <c r="F58" s="1134"/>
      <c r="G58" s="1135"/>
    </row>
    <row r="59" spans="1:7">
      <c r="A59" s="1128" t="s">
        <v>2523</v>
      </c>
      <c r="B59" s="1129"/>
      <c r="C59" s="1134"/>
      <c r="D59" s="1134"/>
      <c r="E59" s="1134"/>
      <c r="F59" s="1134"/>
      <c r="G59" s="1135"/>
    </row>
    <row r="60" spans="1:7">
      <c r="A60" s="1128" t="s">
        <v>2524</v>
      </c>
      <c r="B60" s="1129"/>
      <c r="C60" s="1134"/>
      <c r="D60" s="1134"/>
      <c r="E60" s="1134"/>
      <c r="F60" s="1134"/>
      <c r="G60" s="1135"/>
    </row>
    <row r="61" spans="1:7">
      <c r="A61" s="1128" t="s">
        <v>2525</v>
      </c>
      <c r="B61" s="1129"/>
      <c r="C61" s="1134"/>
      <c r="D61" s="1134"/>
      <c r="E61" s="1134"/>
      <c r="F61" s="1134"/>
      <c r="G61" s="1135"/>
    </row>
    <row r="62" spans="1:7">
      <c r="A62" s="1128" t="s">
        <v>2526</v>
      </c>
      <c r="B62" s="1129"/>
      <c r="C62" s="1134"/>
      <c r="D62" s="1134"/>
      <c r="E62" s="1134"/>
      <c r="F62" s="1134"/>
      <c r="G62" s="1135"/>
    </row>
    <row r="63" spans="1:7">
      <c r="A63" s="1128" t="s">
        <v>2527</v>
      </c>
      <c r="B63" s="1129"/>
      <c r="C63" s="1134"/>
      <c r="D63" s="1134"/>
      <c r="E63" s="1134"/>
      <c r="F63" s="1134"/>
      <c r="G63" s="1135"/>
    </row>
    <row r="64" spans="1:7">
      <c r="A64" s="1128" t="s">
        <v>2528</v>
      </c>
      <c r="B64" s="1129"/>
      <c r="C64" s="1134"/>
      <c r="D64" s="1134"/>
      <c r="E64" s="1134"/>
      <c r="F64" s="1134"/>
      <c r="G64" s="1135"/>
    </row>
    <row r="65" spans="1:7">
      <c r="A65" s="1128" t="s">
        <v>2529</v>
      </c>
      <c r="B65" s="1129"/>
      <c r="C65" s="1134"/>
      <c r="D65" s="1134"/>
      <c r="E65" s="1134"/>
      <c r="F65" s="1134"/>
      <c r="G65" s="1135"/>
    </row>
    <row r="66" spans="1:7">
      <c r="A66" s="1128" t="s">
        <v>2530</v>
      </c>
      <c r="B66" s="1129"/>
      <c r="C66" s="1134"/>
      <c r="D66" s="1134"/>
      <c r="E66" s="1134"/>
      <c r="F66" s="1134"/>
      <c r="G66" s="1135"/>
    </row>
    <row r="67" spans="1:7">
      <c r="A67" s="1128" t="s">
        <v>2531</v>
      </c>
      <c r="B67" s="1129"/>
      <c r="C67" s="1134"/>
      <c r="D67" s="1134"/>
      <c r="E67" s="1134"/>
      <c r="F67" s="1134"/>
      <c r="G67" s="1135"/>
    </row>
    <row r="68" spans="1:7">
      <c r="A68" s="1128" t="s">
        <v>2532</v>
      </c>
      <c r="B68" s="1129"/>
      <c r="C68" s="1134"/>
      <c r="D68" s="1134"/>
      <c r="E68" s="1134"/>
      <c r="F68" s="1134"/>
      <c r="G68" s="1135"/>
    </row>
    <row r="69" spans="1:7">
      <c r="A69" s="1128" t="s">
        <v>2533</v>
      </c>
      <c r="B69" s="1129"/>
      <c r="C69" s="1134"/>
      <c r="D69" s="1134"/>
      <c r="E69" s="1134"/>
      <c r="F69" s="1134"/>
      <c r="G69" s="1135"/>
    </row>
    <row r="70" spans="1:7">
      <c r="A70" s="1128" t="s">
        <v>2534</v>
      </c>
      <c r="B70" s="1129"/>
      <c r="C70" s="1134"/>
      <c r="D70" s="1134"/>
      <c r="E70" s="1134"/>
      <c r="F70" s="1134"/>
      <c r="G70" s="1135"/>
    </row>
    <row r="71" spans="1:7">
      <c r="A71" s="1128" t="s">
        <v>2535</v>
      </c>
      <c r="B71" s="1129"/>
      <c r="C71" s="1134"/>
      <c r="D71" s="1134"/>
      <c r="E71" s="1134"/>
      <c r="F71" s="1134"/>
      <c r="G71" s="1135"/>
    </row>
    <row r="72" spans="1:7">
      <c r="A72" s="1128" t="s">
        <v>2536</v>
      </c>
      <c r="B72" s="1129"/>
      <c r="C72" s="1134"/>
      <c r="D72" s="1134"/>
      <c r="E72" s="1134"/>
      <c r="F72" s="1134"/>
      <c r="G72" s="1135"/>
    </row>
    <row r="73" spans="1:7">
      <c r="A73" s="1128" t="s">
        <v>2537</v>
      </c>
      <c r="B73" s="1129"/>
      <c r="C73" s="1134"/>
      <c r="D73" s="1134"/>
      <c r="E73" s="1134"/>
      <c r="F73" s="1134"/>
      <c r="G73" s="1135"/>
    </row>
    <row r="74" spans="1:7">
      <c r="A74" s="1128" t="s">
        <v>2538</v>
      </c>
      <c r="B74" s="1129"/>
      <c r="C74" s="1134"/>
      <c r="D74" s="1134"/>
      <c r="E74" s="1134"/>
      <c r="F74" s="1134"/>
      <c r="G74" s="1135"/>
    </row>
    <row r="75" spans="1:7">
      <c r="A75" s="1128" t="s">
        <v>2539</v>
      </c>
      <c r="B75" s="1129"/>
      <c r="C75" s="1134"/>
      <c r="D75" s="1134"/>
      <c r="E75" s="1134"/>
      <c r="F75" s="1134"/>
      <c r="G75" s="1135"/>
    </row>
    <row r="76" spans="1:7">
      <c r="A76" s="1128" t="s">
        <v>2540</v>
      </c>
      <c r="B76" s="1129"/>
      <c r="C76" s="1134"/>
      <c r="D76" s="1134"/>
      <c r="E76" s="1134"/>
      <c r="F76" s="1134"/>
      <c r="G76" s="1135"/>
    </row>
    <row r="77" spans="1:7">
      <c r="A77" s="1128" t="s">
        <v>2541</v>
      </c>
      <c r="B77" s="1129"/>
      <c r="C77" s="1134"/>
      <c r="D77" s="1134"/>
      <c r="E77" s="1134"/>
      <c r="F77" s="1134"/>
      <c r="G77" s="1135"/>
    </row>
    <row r="78" spans="1:7">
      <c r="A78" s="1128" t="s">
        <v>2542</v>
      </c>
      <c r="B78" s="1129"/>
      <c r="C78" s="1134"/>
      <c r="D78" s="1134"/>
      <c r="E78" s="1134"/>
      <c r="F78" s="1134"/>
      <c r="G78" s="1135"/>
    </row>
    <row r="79" spans="1:7">
      <c r="A79" s="1128" t="s">
        <v>2543</v>
      </c>
      <c r="B79" s="1129"/>
      <c r="C79" s="1134"/>
      <c r="D79" s="1134"/>
      <c r="E79" s="1134"/>
      <c r="F79" s="1134"/>
      <c r="G79" s="1135"/>
    </row>
    <row r="80" spans="1:7">
      <c r="A80" s="1128" t="s">
        <v>2544</v>
      </c>
      <c r="B80" s="1129"/>
      <c r="C80" s="1134"/>
      <c r="D80" s="1134"/>
      <c r="E80" s="1134"/>
      <c r="F80" s="1134"/>
      <c r="G80" s="1135"/>
    </row>
    <row r="81" spans="1:7">
      <c r="A81" s="1128" t="s">
        <v>2545</v>
      </c>
      <c r="B81" s="1129"/>
      <c r="C81" s="1134"/>
      <c r="D81" s="1134"/>
      <c r="E81" s="1134"/>
      <c r="F81" s="1134"/>
      <c r="G81" s="1135"/>
    </row>
    <row r="82" spans="1:7">
      <c r="A82" s="1128" t="s">
        <v>2546</v>
      </c>
      <c r="B82" s="1129"/>
      <c r="C82" s="1134"/>
      <c r="D82" s="1134"/>
      <c r="E82" s="1134"/>
      <c r="F82" s="1134"/>
      <c r="G82" s="1135"/>
    </row>
    <row r="83" spans="1:7">
      <c r="A83" s="1128" t="s">
        <v>2547</v>
      </c>
      <c r="B83" s="1129"/>
      <c r="C83" s="1134"/>
      <c r="D83" s="1134"/>
      <c r="E83" s="1134"/>
      <c r="F83" s="1134"/>
      <c r="G83" s="1135"/>
    </row>
    <row r="84" spans="1:7">
      <c r="A84" s="1128" t="s">
        <v>2548</v>
      </c>
      <c r="B84" s="1129"/>
      <c r="C84" s="1134"/>
      <c r="D84" s="1134"/>
      <c r="E84" s="1134"/>
      <c r="F84" s="1134"/>
      <c r="G84" s="1135"/>
    </row>
    <row r="85" spans="1:7">
      <c r="A85" s="1128" t="s">
        <v>2549</v>
      </c>
      <c r="B85" s="1129"/>
      <c r="C85" s="1134"/>
      <c r="D85" s="1134"/>
      <c r="E85" s="1134"/>
      <c r="F85" s="1134"/>
      <c r="G85" s="1135"/>
    </row>
    <row r="86" spans="1:7">
      <c r="A86" s="1128" t="s">
        <v>2550</v>
      </c>
      <c r="B86" s="1129"/>
      <c r="C86" s="1134"/>
      <c r="D86" s="1134"/>
      <c r="E86" s="1134"/>
      <c r="F86" s="1134"/>
      <c r="G86" s="1135"/>
    </row>
    <row r="87" spans="1:7">
      <c r="A87" s="1128" t="s">
        <v>2551</v>
      </c>
      <c r="B87" s="1129"/>
      <c r="C87" s="1134"/>
      <c r="D87" s="1134"/>
      <c r="E87" s="1134"/>
      <c r="F87" s="1134"/>
      <c r="G87" s="1135"/>
    </row>
    <row r="88" spans="1:7">
      <c r="A88" s="1128" t="s">
        <v>2552</v>
      </c>
      <c r="B88" s="1129"/>
      <c r="C88" s="1134"/>
      <c r="D88" s="1134"/>
      <c r="E88" s="1134"/>
      <c r="F88" s="1134"/>
      <c r="G88" s="1135"/>
    </row>
    <row r="89" spans="1:7">
      <c r="A89" s="1128" t="s">
        <v>2553</v>
      </c>
      <c r="B89" s="1129"/>
      <c r="C89" s="1134"/>
      <c r="D89" s="1134"/>
      <c r="E89" s="1134"/>
      <c r="F89" s="1134"/>
      <c r="G89" s="1135"/>
    </row>
    <row r="90" spans="1:7">
      <c r="A90" s="1128" t="s">
        <v>2554</v>
      </c>
      <c r="B90" s="1129"/>
      <c r="C90" s="1134"/>
      <c r="D90" s="1134"/>
      <c r="E90" s="1134"/>
      <c r="F90" s="1134"/>
      <c r="G90" s="1135"/>
    </row>
    <row r="91" spans="1:7">
      <c r="A91" s="1128" t="s">
        <v>2555</v>
      </c>
      <c r="B91" s="1129"/>
      <c r="C91" s="1134"/>
      <c r="D91" s="1134"/>
      <c r="E91" s="1134"/>
      <c r="F91" s="1134"/>
      <c r="G91" s="1135"/>
    </row>
    <row r="92" spans="1:7">
      <c r="A92" s="1128" t="s">
        <v>2556</v>
      </c>
      <c r="B92" s="1129"/>
      <c r="C92" s="1134"/>
      <c r="D92" s="1134"/>
      <c r="E92" s="1134"/>
      <c r="F92" s="1134"/>
      <c r="G92" s="1135"/>
    </row>
    <row r="93" spans="1:7">
      <c r="A93" s="1128" t="s">
        <v>2557</v>
      </c>
      <c r="B93" s="1129"/>
      <c r="C93" s="1134"/>
      <c r="D93" s="1134"/>
      <c r="E93" s="1134"/>
      <c r="F93" s="1134"/>
      <c r="G93" s="1135"/>
    </row>
    <row r="94" spans="1:7">
      <c r="A94" s="1128" t="s">
        <v>2558</v>
      </c>
      <c r="B94" s="1129"/>
      <c r="C94" s="1134"/>
      <c r="D94" s="1134"/>
      <c r="E94" s="1134"/>
      <c r="F94" s="1134"/>
      <c r="G94" s="1135"/>
    </row>
    <row r="95" spans="1:7">
      <c r="A95" s="1128" t="s">
        <v>2559</v>
      </c>
      <c r="B95" s="1129"/>
      <c r="C95" s="1134"/>
      <c r="D95" s="1134"/>
      <c r="E95" s="1134"/>
      <c r="F95" s="1134"/>
      <c r="G95" s="1135"/>
    </row>
    <row r="96" spans="1:7">
      <c r="A96" s="1128" t="s">
        <v>2560</v>
      </c>
      <c r="B96" s="1129"/>
      <c r="C96" s="1134"/>
      <c r="D96" s="1134"/>
      <c r="E96" s="1134"/>
      <c r="F96" s="1134"/>
      <c r="G96" s="1135"/>
    </row>
    <row r="97" spans="1:7">
      <c r="A97" s="1128" t="s">
        <v>2561</v>
      </c>
      <c r="B97" s="1129"/>
      <c r="C97" s="1134"/>
      <c r="D97" s="1134"/>
      <c r="E97" s="1134"/>
      <c r="F97" s="1134"/>
      <c r="G97" s="1135"/>
    </row>
    <row r="98" spans="1:7">
      <c r="A98" s="1136" t="s">
        <v>2562</v>
      </c>
      <c r="B98" s="1129"/>
      <c r="C98" s="1137"/>
      <c r="D98" s="1137"/>
      <c r="E98" s="1137"/>
      <c r="F98" s="1137"/>
      <c r="G98" s="1138"/>
    </row>
  </sheetData>
  <mergeCells count="22">
    <mergeCell ref="A1:G2"/>
    <mergeCell ref="B3:C3"/>
    <mergeCell ref="B4:C4"/>
    <mergeCell ref="B5:C5"/>
    <mergeCell ref="A6:A14"/>
    <mergeCell ref="B6:C6"/>
    <mergeCell ref="B7:C7"/>
    <mergeCell ref="B8:C8"/>
    <mergeCell ref="B9:C9"/>
    <mergeCell ref="B10:C10"/>
    <mergeCell ref="J20:K20"/>
    <mergeCell ref="A22:G22"/>
    <mergeCell ref="B11:C11"/>
    <mergeCell ref="B12:C12"/>
    <mergeCell ref="B13:C13"/>
    <mergeCell ref="B14:C14"/>
    <mergeCell ref="A15:A19"/>
    <mergeCell ref="B15:C15"/>
    <mergeCell ref="B16:C16"/>
    <mergeCell ref="B17:C17"/>
    <mergeCell ref="B18:C18"/>
    <mergeCell ref="B19:C19"/>
  </mergeCells>
  <dataValidations disablePrompts="1" count="1">
    <dataValidation allowBlank="1" showInputMessage="1" showErrorMessage="1" prompt="Medical Treatment Cases (Healed without Disabilities)" sqref="B7:C8" xr:uid="{B48907E6-0A29-4A71-B0F9-BCF682BA5ABF}"/>
  </dataValidations>
  <pageMargins left="0.7" right="0.7" top="0.75" bottom="0.75" header="0.3" footer="0.3"/>
  <pageSetup paperSize="9" scale="49" fitToWidth="0" orientation="portrait" horizontalDpi="300" verticalDpi="300" r:id="rId1"/>
  <rowBreaks count="1" manualBreakCount="1">
    <brk id="53" max="1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
    <tabColor theme="9" tint="0.59999389629810485"/>
  </sheetPr>
  <dimension ref="A1:ZN172"/>
  <sheetViews>
    <sheetView workbookViewId="0">
      <selection activeCell="J18" sqref="J18"/>
    </sheetView>
  </sheetViews>
  <sheetFormatPr defaultColWidth="9.109375" defaultRowHeight="14.4"/>
  <cols>
    <col min="1" max="1" width="17" style="125" customWidth="1"/>
    <col min="2" max="2" width="43.21875" style="125" customWidth="1"/>
    <col min="3" max="3" width="13.109375" style="125" customWidth="1"/>
    <col min="4" max="4" width="16.44140625" style="125" customWidth="1"/>
    <col min="5" max="6" width="11.6640625" style="125" customWidth="1"/>
    <col min="7" max="7" width="15.109375" style="125" customWidth="1"/>
    <col min="8" max="8" width="14.44140625" style="125" customWidth="1"/>
    <col min="9" max="9" width="13.109375" style="125" customWidth="1"/>
    <col min="10" max="10" width="24" style="125" customWidth="1"/>
    <col min="11" max="11" width="18.109375" style="125" customWidth="1"/>
    <col min="12" max="13" width="10.5546875" style="125" customWidth="1"/>
    <col min="14" max="14" width="9.6640625" style="125" customWidth="1"/>
    <col min="15" max="16" width="10.5546875" style="125" customWidth="1"/>
    <col min="17" max="17" width="9.6640625" style="125" customWidth="1"/>
    <col min="18" max="21" width="9.88671875" style="125" customWidth="1"/>
    <col min="22" max="27" width="9.6640625" style="125" customWidth="1"/>
    <col min="28" max="68" width="9.88671875" style="125" customWidth="1"/>
    <col min="69" max="88" width="9.44140625" style="125" customWidth="1"/>
    <col min="89" max="97" width="9.33203125" style="125" customWidth="1"/>
    <col min="98" max="119" width="10.109375" style="125" customWidth="1"/>
    <col min="120" max="128" width="9.33203125" style="125" customWidth="1"/>
    <col min="129" max="149" width="9.44140625" style="125" customWidth="1"/>
    <col min="150" max="189" width="9.33203125" style="125" customWidth="1"/>
    <col min="190" max="211" width="9.88671875" style="125" customWidth="1"/>
    <col min="212" max="220" width="9.33203125" style="125" customWidth="1"/>
    <col min="221" max="241" width="9.6640625" style="125" customWidth="1"/>
    <col min="242" max="250" width="9.33203125" style="125" customWidth="1"/>
    <col min="251" max="272" width="9.44140625" style="125" customWidth="1"/>
    <col min="273" max="281" width="9.33203125" style="125" customWidth="1"/>
    <col min="282" max="302" width="10" style="125" customWidth="1"/>
    <col min="303" max="311" width="9.33203125" style="125" customWidth="1"/>
    <col min="312" max="333" width="9.6640625" style="125" customWidth="1"/>
    <col min="334" max="373" width="9.33203125" style="125" customWidth="1"/>
    <col min="374" max="392" width="9.6640625" style="125" customWidth="1"/>
    <col min="393" max="401" width="9.33203125" style="125" customWidth="1"/>
    <col min="402" max="423" width="9.88671875" style="125" customWidth="1"/>
    <col min="424" max="432" width="9.33203125" style="125" customWidth="1"/>
    <col min="433" max="453" width="9.44140625" style="125" customWidth="1"/>
    <col min="454" max="462" width="9.33203125" style="125" customWidth="1"/>
    <col min="463" max="484" width="10.109375" style="125" customWidth="1"/>
    <col min="485" max="493" width="9.33203125" style="125" customWidth="1"/>
    <col min="494" max="514" width="9.44140625" style="125" customWidth="1"/>
    <col min="515" max="554" width="9.33203125" style="125" customWidth="1"/>
    <col min="555" max="576" width="9.88671875" style="125" customWidth="1"/>
    <col min="577" max="585" width="9.33203125" style="125" customWidth="1"/>
    <col min="586" max="606" width="9.6640625" style="125" customWidth="1"/>
    <col min="607" max="615" width="9.33203125" style="125" customWidth="1"/>
    <col min="616" max="637" width="9.44140625" style="125" customWidth="1"/>
    <col min="638" max="646" width="9.33203125" style="125" customWidth="1"/>
    <col min="647" max="667" width="10" style="125" customWidth="1"/>
    <col min="668" max="676" width="9.33203125" style="125" customWidth="1"/>
    <col min="677" max="681" width="9.6640625" style="125" customWidth="1"/>
    <col min="682" max="682" width="11.44140625" style="125" customWidth="1"/>
    <col min="683" max="683" width="9.109375" style="125"/>
    <col min="684" max="688" width="9.44140625" style="125" customWidth="1"/>
    <col min="689" max="689" width="11.44140625" style="145" customWidth="1"/>
    <col min="690" max="690" width="9.33203125" style="145" customWidth="1"/>
    <col min="691" max="691" width="9.109375" style="125"/>
    <col min="692" max="692" width="12.6640625" style="125" customWidth="1"/>
    <col min="693" max="693" width="8.88671875" style="125" customWidth="1"/>
    <col min="694" max="694" width="9.6640625" style="125" customWidth="1"/>
    <col min="695" max="701" width="8.88671875" style="125" customWidth="1"/>
    <col min="702" max="703" width="9.88671875" style="125" customWidth="1"/>
    <col min="704" max="709" width="9.6640625" style="125" customWidth="1"/>
    <col min="710" max="718" width="8.88671875" style="125" customWidth="1"/>
    <col min="719" max="740" width="9.88671875" style="125" customWidth="1"/>
    <col min="741" max="744" width="8.44140625" style="125" customWidth="1"/>
    <col min="745" max="770" width="9.44140625" style="125" customWidth="1"/>
    <col min="771" max="801" width="10.109375" style="125" customWidth="1"/>
    <col min="802" max="831" width="9.44140625" style="125" customWidth="1"/>
    <col min="832" max="862" width="8.88671875" style="125" customWidth="1"/>
    <col min="863" max="893" width="9.88671875" style="125" customWidth="1"/>
    <col min="894" max="923" width="9.6640625" style="125" customWidth="1"/>
    <col min="924" max="954" width="9.44140625" style="125" customWidth="1"/>
    <col min="955" max="984" width="10" style="125" customWidth="1"/>
    <col min="985" max="1015" width="9.6640625" style="125" customWidth="1"/>
    <col min="1016" max="1046" width="9.33203125" style="125" customWidth="1"/>
    <col min="1047" max="1074" width="9.6640625" style="125" customWidth="1"/>
    <col min="1075" max="1105" width="9.88671875" style="125" customWidth="1"/>
    <col min="1106" max="1135" width="9.44140625" style="125" customWidth="1"/>
    <col min="1136" max="1166" width="10.109375" style="125" customWidth="1"/>
    <col min="1167" max="1196" width="9.44140625" style="125" customWidth="1"/>
    <col min="1197" max="1227" width="8.88671875" style="125" customWidth="1"/>
    <col min="1228" max="1258" width="9.88671875" style="125" customWidth="1"/>
    <col min="1259" max="1288" width="9.6640625" style="125" customWidth="1"/>
    <col min="1289" max="1319" width="9.44140625" style="125" customWidth="1"/>
    <col min="1320" max="1349" width="10" style="125" customWidth="1"/>
    <col min="1350" max="1365" width="9.6640625" style="125" customWidth="1"/>
    <col min="1366" max="16384" width="9.109375" style="125"/>
  </cols>
  <sheetData>
    <row r="1" spans="1:690" s="343" customFormat="1" ht="39" customHeight="1">
      <c r="A1" s="344" t="s">
        <v>2636</v>
      </c>
      <c r="B1" s="344" t="s">
        <v>2637</v>
      </c>
      <c r="C1" s="344" t="s">
        <v>2638</v>
      </c>
      <c r="D1" s="344" t="s">
        <v>2639</v>
      </c>
      <c r="E1" s="344" t="s">
        <v>2640</v>
      </c>
      <c r="F1" s="344" t="s">
        <v>2641</v>
      </c>
      <c r="G1" s="344" t="s">
        <v>2642</v>
      </c>
      <c r="H1" s="344" t="s">
        <v>56</v>
      </c>
      <c r="I1" s="344" t="s">
        <v>2643</v>
      </c>
      <c r="J1" s="344" t="s">
        <v>2644</v>
      </c>
      <c r="L1" s="343" t="s">
        <v>2645</v>
      </c>
      <c r="M1" s="125"/>
      <c r="N1" s="125"/>
      <c r="O1" s="125"/>
      <c r="P1" s="125"/>
      <c r="ZM1" s="345"/>
      <c r="ZN1" s="345"/>
    </row>
    <row r="2" spans="1:690" ht="16.2">
      <c r="A2" s="814" t="s">
        <v>2646</v>
      </c>
      <c r="B2" s="815" t="s">
        <v>1037</v>
      </c>
      <c r="C2" s="347">
        <v>29400</v>
      </c>
      <c r="D2" s="814" t="s">
        <v>2647</v>
      </c>
      <c r="E2" s="347">
        <f>C2</f>
        <v>29400</v>
      </c>
      <c r="F2" s="347">
        <f>E2</f>
        <v>29400</v>
      </c>
      <c r="G2" s="348">
        <f>C2-F2</f>
        <v>0</v>
      </c>
      <c r="H2" s="348">
        <f>F2-E2</f>
        <v>0</v>
      </c>
      <c r="I2" s="349">
        <f>H2/C2</f>
        <v>0</v>
      </c>
      <c r="J2" s="347"/>
      <c r="K2" s="350">
        <v>0.30559999999999998</v>
      </c>
      <c r="L2" s="351">
        <f>F2/C2</f>
        <v>1</v>
      </c>
    </row>
    <row r="3" spans="1:690" ht="16.2">
      <c r="A3" s="814" t="s">
        <v>2648</v>
      </c>
      <c r="B3" s="815" t="s">
        <v>2649</v>
      </c>
      <c r="C3" s="347">
        <v>29400</v>
      </c>
      <c r="D3" s="814" t="s">
        <v>2647</v>
      </c>
      <c r="E3" s="347">
        <f>C3</f>
        <v>29400</v>
      </c>
      <c r="F3" s="347">
        <f>E3</f>
        <v>29400</v>
      </c>
      <c r="G3" s="348">
        <f t="shared" ref="G3:G11" si="0">C3-F3</f>
        <v>0</v>
      </c>
      <c r="H3" s="348">
        <f t="shared" ref="H3:H11" si="1">F3-E3</f>
        <v>0</v>
      </c>
      <c r="I3" s="349">
        <f t="shared" ref="I3:I11" si="2">H3/C3</f>
        <v>0</v>
      </c>
      <c r="J3" s="347"/>
      <c r="K3" s="352">
        <f>C2*K2</f>
        <v>8984.64</v>
      </c>
      <c r="L3" s="351">
        <f t="shared" ref="L3:L19" si="3">F3/C3</f>
        <v>1</v>
      </c>
    </row>
    <row r="4" spans="1:690">
      <c r="A4" s="814" t="s">
        <v>2650</v>
      </c>
      <c r="B4" s="1090" t="s">
        <v>2651</v>
      </c>
      <c r="C4" s="347">
        <v>7140</v>
      </c>
      <c r="D4" s="814" t="s">
        <v>2652</v>
      </c>
      <c r="E4" s="347">
        <v>5901.21</v>
      </c>
      <c r="F4" s="347">
        <v>6640.2000000000007</v>
      </c>
      <c r="G4" s="348">
        <f t="shared" si="0"/>
        <v>499.79999999999927</v>
      </c>
      <c r="H4" s="348">
        <f t="shared" si="1"/>
        <v>738.99000000000069</v>
      </c>
      <c r="I4" s="349">
        <f t="shared" si="2"/>
        <v>0.10350000000000009</v>
      </c>
      <c r="J4" s="347"/>
      <c r="L4" s="351">
        <f t="shared" si="3"/>
        <v>0.93</v>
      </c>
    </row>
    <row r="5" spans="1:690">
      <c r="A5" s="814" t="s">
        <v>2653</v>
      </c>
      <c r="B5" s="1087" t="s">
        <v>1117</v>
      </c>
      <c r="C5" s="347">
        <v>7800</v>
      </c>
      <c r="D5" s="814" t="s">
        <v>2652</v>
      </c>
      <c r="E5" s="347">
        <v>7033.2599999999993</v>
      </c>
      <c r="F5" s="347">
        <v>6630</v>
      </c>
      <c r="G5" s="348">
        <f t="shared" si="0"/>
        <v>1170</v>
      </c>
      <c r="H5" s="348">
        <f t="shared" si="1"/>
        <v>-403.25999999999931</v>
      </c>
      <c r="I5" s="349">
        <f t="shared" si="2"/>
        <v>-5.1699999999999913E-2</v>
      </c>
      <c r="J5" s="347"/>
      <c r="L5" s="351">
        <f t="shared" si="3"/>
        <v>0.85</v>
      </c>
    </row>
    <row r="6" spans="1:690">
      <c r="A6" s="814" t="s">
        <v>2654</v>
      </c>
      <c r="B6" s="1087" t="s">
        <v>624</v>
      </c>
      <c r="C6" s="347">
        <v>10950</v>
      </c>
      <c r="D6" s="814" t="s">
        <v>2652</v>
      </c>
      <c r="E6" s="347">
        <v>9920.7000000000007</v>
      </c>
      <c r="F6" s="347">
        <v>8000</v>
      </c>
      <c r="G6" s="348">
        <f t="shared" si="0"/>
        <v>2950</v>
      </c>
      <c r="H6" s="348">
        <f t="shared" si="1"/>
        <v>-1920.7000000000007</v>
      </c>
      <c r="I6" s="349">
        <f t="shared" si="2"/>
        <v>-0.175406392694064</v>
      </c>
      <c r="J6" s="353"/>
      <c r="L6" s="351">
        <f t="shared" si="3"/>
        <v>0.73059360730593603</v>
      </c>
    </row>
    <row r="7" spans="1:690">
      <c r="A7" s="814" t="s">
        <v>2655</v>
      </c>
      <c r="B7" s="1087" t="s">
        <v>668</v>
      </c>
      <c r="C7" s="347">
        <v>33300</v>
      </c>
      <c r="D7" s="814" t="s">
        <v>2652</v>
      </c>
      <c r="E7" s="347">
        <f>C7</f>
        <v>33300</v>
      </c>
      <c r="F7" s="347">
        <f>E7</f>
        <v>33300</v>
      </c>
      <c r="G7" s="348">
        <f t="shared" si="0"/>
        <v>0</v>
      </c>
      <c r="H7" s="348">
        <f t="shared" si="1"/>
        <v>0</v>
      </c>
      <c r="I7" s="349">
        <f t="shared" si="2"/>
        <v>0</v>
      </c>
      <c r="J7" s="353"/>
      <c r="L7" s="351">
        <f t="shared" si="3"/>
        <v>1</v>
      </c>
    </row>
    <row r="8" spans="1:690">
      <c r="A8" s="814" t="s">
        <v>2656</v>
      </c>
      <c r="B8" s="815" t="s">
        <v>2657</v>
      </c>
      <c r="C8" s="347">
        <v>27100</v>
      </c>
      <c r="D8" s="814" t="s">
        <v>2658</v>
      </c>
      <c r="E8" s="347">
        <v>27100</v>
      </c>
      <c r="F8" s="347">
        <v>27100</v>
      </c>
      <c r="G8" s="348">
        <f t="shared" si="0"/>
        <v>0</v>
      </c>
      <c r="H8" s="348">
        <f t="shared" si="1"/>
        <v>0</v>
      </c>
      <c r="I8" s="349">
        <f t="shared" si="2"/>
        <v>0</v>
      </c>
      <c r="J8" s="347"/>
      <c r="L8" s="351">
        <f t="shared" si="3"/>
        <v>1</v>
      </c>
    </row>
    <row r="9" spans="1:690">
      <c r="A9" s="814" t="s">
        <v>2659</v>
      </c>
      <c r="B9" s="1090" t="s">
        <v>678</v>
      </c>
      <c r="C9" s="347">
        <v>19100</v>
      </c>
      <c r="D9" s="814" t="s">
        <v>2652</v>
      </c>
      <c r="E9" s="347">
        <v>12539.15</v>
      </c>
      <c r="F9" s="347">
        <v>0</v>
      </c>
      <c r="G9" s="348">
        <f t="shared" si="0"/>
        <v>19100</v>
      </c>
      <c r="H9" s="348">
        <f t="shared" si="1"/>
        <v>-12539.15</v>
      </c>
      <c r="I9" s="349">
        <f t="shared" si="2"/>
        <v>-0.65649999999999997</v>
      </c>
      <c r="J9" s="347"/>
      <c r="L9" s="351">
        <f t="shared" si="3"/>
        <v>0</v>
      </c>
    </row>
    <row r="10" spans="1:690">
      <c r="A10" s="814" t="s">
        <v>2660</v>
      </c>
      <c r="B10" s="1087" t="s">
        <v>2661</v>
      </c>
      <c r="C10" s="347">
        <v>7350</v>
      </c>
      <c r="D10" s="814" t="s">
        <v>2652</v>
      </c>
      <c r="E10" s="347">
        <v>7350</v>
      </c>
      <c r="F10" s="347">
        <v>4400</v>
      </c>
      <c r="G10" s="348">
        <f t="shared" si="0"/>
        <v>2950</v>
      </c>
      <c r="H10" s="348">
        <f t="shared" si="1"/>
        <v>-2950</v>
      </c>
      <c r="I10" s="349">
        <f t="shared" si="2"/>
        <v>-0.40136054421768708</v>
      </c>
      <c r="J10" s="347"/>
      <c r="L10" s="351">
        <f t="shared" si="3"/>
        <v>0.59863945578231292</v>
      </c>
    </row>
    <row r="11" spans="1:690">
      <c r="A11" s="814" t="s">
        <v>2662</v>
      </c>
      <c r="B11" s="1087" t="s">
        <v>2663</v>
      </c>
      <c r="C11" s="347">
        <v>11100</v>
      </c>
      <c r="D11" s="814" t="s">
        <v>2664</v>
      </c>
      <c r="E11" s="347">
        <v>10545</v>
      </c>
      <c r="F11" s="347">
        <v>1811.5200000000002</v>
      </c>
      <c r="G11" s="348">
        <f t="shared" si="0"/>
        <v>9288.48</v>
      </c>
      <c r="H11" s="348">
        <f t="shared" si="1"/>
        <v>-8733.48</v>
      </c>
      <c r="I11" s="349">
        <f t="shared" si="2"/>
        <v>-0.78679999999999994</v>
      </c>
      <c r="J11" s="347"/>
      <c r="K11" s="352"/>
      <c r="L11" s="351">
        <f t="shared" si="3"/>
        <v>0.16320000000000001</v>
      </c>
    </row>
    <row r="12" spans="1:690">
      <c r="A12" s="346"/>
      <c r="B12" s="229"/>
      <c r="C12" s="347"/>
      <c r="D12" s="346"/>
      <c r="E12" s="348"/>
      <c r="F12" s="347"/>
      <c r="G12" s="348"/>
      <c r="H12" s="348"/>
      <c r="I12" s="349"/>
      <c r="J12" s="347"/>
      <c r="L12" s="351" t="e">
        <f t="shared" si="3"/>
        <v>#DIV/0!</v>
      </c>
    </row>
    <row r="13" spans="1:690">
      <c r="A13" s="346"/>
      <c r="B13" s="229"/>
      <c r="C13" s="347"/>
      <c r="D13" s="346"/>
      <c r="E13" s="348"/>
      <c r="F13" s="347"/>
      <c r="G13" s="348"/>
      <c r="H13" s="348"/>
      <c r="I13" s="349"/>
      <c r="J13" s="347"/>
      <c r="L13" s="351" t="e">
        <f t="shared" si="3"/>
        <v>#DIV/0!</v>
      </c>
    </row>
    <row r="14" spans="1:690">
      <c r="A14" s="346"/>
      <c r="B14" s="229"/>
      <c r="C14" s="347"/>
      <c r="D14" s="1091"/>
      <c r="E14" s="347"/>
      <c r="F14" s="347"/>
      <c r="G14" s="348"/>
      <c r="H14" s="348"/>
      <c r="I14" s="349"/>
      <c r="J14" s="347"/>
      <c r="K14" s="352"/>
      <c r="L14" s="351" t="e">
        <f t="shared" si="3"/>
        <v>#DIV/0!</v>
      </c>
    </row>
    <row r="15" spans="1:690">
      <c r="A15" s="346"/>
      <c r="B15" s="229"/>
      <c r="C15" s="347"/>
      <c r="D15" s="1091"/>
      <c r="E15" s="347"/>
      <c r="F15" s="347"/>
      <c r="G15" s="348"/>
      <c r="H15" s="348"/>
      <c r="I15" s="349"/>
      <c r="J15" s="347"/>
      <c r="L15" s="351" t="e">
        <f t="shared" si="3"/>
        <v>#DIV/0!</v>
      </c>
    </row>
    <row r="16" spans="1:690">
      <c r="A16" s="346"/>
      <c r="B16" s="229"/>
      <c r="C16" s="347"/>
      <c r="D16" s="346"/>
      <c r="E16" s="347"/>
      <c r="F16" s="347"/>
      <c r="G16" s="348"/>
      <c r="H16" s="348"/>
      <c r="I16" s="349"/>
      <c r="J16" s="347"/>
      <c r="L16" s="351" t="e">
        <f t="shared" si="3"/>
        <v>#DIV/0!</v>
      </c>
    </row>
    <row r="17" spans="1:21">
      <c r="A17" s="346"/>
      <c r="B17" s="229"/>
      <c r="C17" s="347"/>
      <c r="D17" s="346"/>
      <c r="E17" s="347"/>
      <c r="F17" s="347"/>
      <c r="G17" s="348"/>
      <c r="H17" s="348"/>
      <c r="I17" s="349"/>
      <c r="J17" s="347"/>
      <c r="L17" s="351" t="e">
        <f t="shared" si="3"/>
        <v>#DIV/0!</v>
      </c>
    </row>
    <row r="18" spans="1:21">
      <c r="A18" s="346"/>
      <c r="B18" s="229"/>
      <c r="C18" s="347"/>
      <c r="D18" s="1091"/>
      <c r="E18" s="347"/>
      <c r="F18" s="347"/>
      <c r="G18" s="348"/>
      <c r="H18" s="348"/>
      <c r="I18" s="349"/>
      <c r="J18" s="347"/>
      <c r="L18" s="351" t="e">
        <f t="shared" si="3"/>
        <v>#DIV/0!</v>
      </c>
    </row>
    <row r="19" spans="1:21">
      <c r="A19" s="346"/>
      <c r="B19" s="229"/>
      <c r="C19" s="347"/>
      <c r="D19" s="346"/>
      <c r="E19" s="347"/>
      <c r="F19" s="347"/>
      <c r="G19" s="348"/>
      <c r="H19" s="348"/>
      <c r="I19" s="349"/>
      <c r="J19" s="347"/>
      <c r="L19" s="351" t="e">
        <f t="shared" si="3"/>
        <v>#DIV/0!</v>
      </c>
    </row>
    <row r="20" spans="1:21">
      <c r="A20" s="814" t="s">
        <v>2665</v>
      </c>
      <c r="B20" s="229"/>
      <c r="C20" s="347"/>
      <c r="D20" s="346"/>
      <c r="E20" s="347"/>
      <c r="F20" s="347"/>
      <c r="G20" s="347"/>
      <c r="H20" s="347"/>
      <c r="I20" s="347"/>
      <c r="J20" s="347"/>
    </row>
    <row r="21" spans="1:21">
      <c r="A21" s="814" t="s">
        <v>2665</v>
      </c>
      <c r="B21" s="229"/>
      <c r="C21" s="347"/>
      <c r="D21" s="346"/>
      <c r="E21" s="347"/>
      <c r="F21" s="347"/>
      <c r="G21" s="347"/>
      <c r="H21" s="347"/>
      <c r="I21" s="347"/>
      <c r="J21" s="347"/>
      <c r="K21" s="354"/>
    </row>
    <row r="22" spans="1:21">
      <c r="A22" s="814" t="s">
        <v>2665</v>
      </c>
      <c r="B22" s="229"/>
      <c r="C22" s="347"/>
      <c r="D22" s="346"/>
      <c r="E22" s="347"/>
      <c r="F22" s="347"/>
      <c r="G22" s="347"/>
      <c r="H22" s="347"/>
      <c r="I22" s="347"/>
      <c r="J22" s="347"/>
    </row>
    <row r="23" spans="1:21">
      <c r="A23" s="346"/>
      <c r="B23" s="229"/>
      <c r="C23" s="347"/>
      <c r="D23" s="346"/>
      <c r="E23" s="347"/>
      <c r="F23" s="347"/>
      <c r="G23" s="347"/>
      <c r="H23" s="347"/>
      <c r="I23" s="347"/>
      <c r="J23" s="347"/>
    </row>
    <row r="24" spans="1:21">
      <c r="A24" s="346"/>
      <c r="B24" s="229"/>
      <c r="C24" s="229"/>
      <c r="D24" s="346"/>
      <c r="E24" s="347"/>
      <c r="F24" s="347"/>
      <c r="G24" s="347"/>
      <c r="H24" s="347"/>
      <c r="I24" s="347"/>
      <c r="J24" s="347"/>
    </row>
    <row r="26" spans="1:21">
      <c r="F26" s="352"/>
    </row>
    <row r="27" spans="1:21">
      <c r="D27" s="352"/>
      <c r="E27" s="352"/>
      <c r="F27" s="352"/>
    </row>
    <row r="28" spans="1:21">
      <c r="D28" s="352"/>
    </row>
    <row r="29" spans="1:21">
      <c r="D29" s="1088"/>
      <c r="E29" s="352"/>
    </row>
    <row r="30" spans="1:21">
      <c r="D30" s="352"/>
    </row>
    <row r="31" spans="1:21">
      <c r="E31" s="234"/>
      <c r="F31" s="234"/>
      <c r="G31" s="234"/>
      <c r="H31" s="234"/>
      <c r="J31" s="352"/>
      <c r="K31" s="355"/>
      <c r="O31" s="355"/>
      <c r="P31" s="355"/>
      <c r="Q31" s="355"/>
      <c r="R31" s="355"/>
      <c r="S31" s="355"/>
      <c r="U31" s="355"/>
    </row>
    <row r="32" spans="1:21">
      <c r="E32" s="234"/>
      <c r="F32" s="234"/>
      <c r="G32" s="234"/>
      <c r="H32" s="234"/>
      <c r="J32" s="355"/>
      <c r="K32" s="355"/>
      <c r="O32" s="355"/>
      <c r="P32" s="355"/>
      <c r="Q32" s="355"/>
      <c r="R32" s="355"/>
      <c r="S32" s="355"/>
      <c r="U32" s="355"/>
    </row>
    <row r="33" spans="1:32">
      <c r="A33" s="145"/>
      <c r="B33" s="145"/>
      <c r="C33" s="145"/>
      <c r="D33" s="145"/>
      <c r="E33" s="145"/>
      <c r="F33" s="145"/>
      <c r="G33" s="145"/>
      <c r="H33" s="234"/>
      <c r="I33" s="356"/>
      <c r="J33" s="355"/>
      <c r="K33" s="355"/>
      <c r="O33" s="355"/>
      <c r="P33" s="355"/>
      <c r="Q33" s="355"/>
      <c r="R33" s="355"/>
      <c r="S33" s="355"/>
      <c r="U33" s="355"/>
    </row>
    <row r="34" spans="1:32">
      <c r="A34" s="145"/>
      <c r="B34" s="145"/>
      <c r="C34" s="145"/>
      <c r="D34" s="145"/>
      <c r="E34" s="145"/>
      <c r="F34" s="145"/>
      <c r="G34" s="145"/>
      <c r="H34" s="356"/>
      <c r="I34" s="356"/>
      <c r="J34" s="355"/>
      <c r="K34" s="355"/>
      <c r="O34" s="355"/>
      <c r="P34" s="355"/>
      <c r="Q34" s="355"/>
      <c r="R34" s="355"/>
      <c r="S34" s="355"/>
      <c r="U34" s="355"/>
    </row>
    <row r="35" spans="1:32">
      <c r="A35" s="145"/>
      <c r="B35" s="145"/>
      <c r="C35" s="145"/>
      <c r="D35" s="145"/>
      <c r="E35" s="145"/>
      <c r="F35" s="145"/>
      <c r="G35" s="145"/>
      <c r="H35" s="356"/>
      <c r="I35" s="356"/>
      <c r="J35" s="355"/>
      <c r="K35" s="355"/>
      <c r="O35" s="355"/>
      <c r="P35" s="355"/>
      <c r="Q35" s="355"/>
      <c r="R35" s="355"/>
      <c r="S35" s="355"/>
      <c r="U35" s="355"/>
    </row>
    <row r="36" spans="1:32">
      <c r="A36" s="145"/>
      <c r="B36" s="145"/>
      <c r="C36" s="145"/>
      <c r="D36" s="145"/>
      <c r="E36" s="145"/>
      <c r="F36" s="145"/>
      <c r="G36" s="145"/>
      <c r="H36" s="356"/>
      <c r="I36" s="356"/>
    </row>
    <row r="37" spans="1:32">
      <c r="A37" s="145"/>
      <c r="B37" s="145"/>
      <c r="C37" s="145"/>
      <c r="D37" s="145"/>
      <c r="E37" s="145"/>
      <c r="F37" s="145"/>
      <c r="G37" s="145"/>
      <c r="H37" s="356"/>
      <c r="I37" s="350"/>
    </row>
    <row r="38" spans="1:32">
      <c r="A38" s="145"/>
      <c r="B38" s="145"/>
      <c r="C38" s="145"/>
      <c r="D38" s="145"/>
      <c r="E38" s="145"/>
      <c r="F38" s="145"/>
      <c r="G38" s="145"/>
      <c r="H38" s="356"/>
      <c r="I38" s="357"/>
      <c r="J38" s="234"/>
      <c r="K38" s="234"/>
      <c r="L38" s="234"/>
      <c r="M38" s="234"/>
      <c r="N38" s="234"/>
      <c r="O38" s="234"/>
      <c r="P38" s="234"/>
      <c r="Q38" s="234"/>
      <c r="R38" s="234"/>
      <c r="S38" s="234"/>
      <c r="T38" s="234"/>
      <c r="U38" s="234"/>
      <c r="V38" s="234"/>
      <c r="W38" s="234"/>
      <c r="X38" s="234"/>
      <c r="Y38" s="234"/>
      <c r="Z38" s="234"/>
      <c r="AA38" s="234"/>
      <c r="AB38" s="234"/>
      <c r="AC38" s="234"/>
      <c r="AD38" s="234"/>
      <c r="AE38" s="234"/>
      <c r="AF38" s="234"/>
    </row>
    <row r="39" spans="1:32">
      <c r="A39" s="145"/>
      <c r="B39" s="145"/>
      <c r="C39" s="145"/>
      <c r="D39" s="145"/>
      <c r="E39" s="145"/>
      <c r="F39" s="145"/>
      <c r="G39" s="145"/>
      <c r="H39" s="356"/>
      <c r="I39" s="350"/>
    </row>
    <row r="40" spans="1:32">
      <c r="A40" s="145"/>
      <c r="B40" s="145"/>
      <c r="C40" s="145"/>
      <c r="D40" s="145"/>
      <c r="E40" s="145"/>
      <c r="F40" s="145"/>
      <c r="G40" s="145"/>
      <c r="H40" s="356"/>
      <c r="I40" s="350"/>
    </row>
    <row r="41" spans="1:32">
      <c r="A41" s="145"/>
      <c r="B41" s="145"/>
      <c r="C41" s="145"/>
      <c r="D41" s="145"/>
      <c r="E41" s="145"/>
      <c r="F41" s="145"/>
      <c r="G41" s="145"/>
      <c r="H41" s="356"/>
      <c r="I41" s="350"/>
    </row>
    <row r="42" spans="1:32">
      <c r="A42" s="145"/>
      <c r="B42" s="145"/>
      <c r="C42" s="145"/>
      <c r="D42" s="145"/>
      <c r="E42" s="145"/>
      <c r="F42" s="145"/>
      <c r="G42" s="145"/>
      <c r="H42" s="356"/>
    </row>
    <row r="43" spans="1:32">
      <c r="A43" s="145"/>
      <c r="B43" s="145"/>
      <c r="C43" s="145"/>
      <c r="D43" s="145"/>
      <c r="E43" s="145"/>
      <c r="F43" s="145"/>
      <c r="G43" s="145"/>
      <c r="H43" s="356"/>
    </row>
    <row r="44" spans="1:32">
      <c r="A44" s="145"/>
      <c r="B44" s="145"/>
      <c r="C44" s="145"/>
      <c r="D44" s="145"/>
      <c r="E44" s="145"/>
      <c r="F44" s="145"/>
      <c r="G44" s="145"/>
      <c r="H44" s="356"/>
    </row>
    <row r="45" spans="1:32">
      <c r="A45" s="145"/>
      <c r="B45" s="145"/>
      <c r="C45" s="145"/>
      <c r="D45" s="145"/>
      <c r="E45" s="145"/>
      <c r="F45" s="145"/>
      <c r="G45" s="145"/>
      <c r="H45" s="356"/>
    </row>
    <row r="46" spans="1:32">
      <c r="A46" s="145"/>
      <c r="B46" s="145"/>
      <c r="C46" s="145"/>
      <c r="D46" s="145"/>
      <c r="E46" s="145"/>
      <c r="F46" s="145"/>
      <c r="G46" s="145"/>
      <c r="H46" s="356"/>
    </row>
    <row r="47" spans="1:32">
      <c r="A47" s="145"/>
      <c r="B47" s="145"/>
      <c r="C47" s="145"/>
      <c r="D47" s="145"/>
      <c r="E47" s="145"/>
      <c r="F47" s="145"/>
      <c r="G47" s="145"/>
      <c r="H47" s="356"/>
    </row>
    <row r="48" spans="1:32">
      <c r="A48" s="145"/>
      <c r="B48" s="145"/>
      <c r="C48" s="145"/>
      <c r="D48" s="145"/>
      <c r="E48" s="145"/>
      <c r="F48" s="145"/>
      <c r="G48" s="145"/>
      <c r="H48" s="356"/>
    </row>
    <row r="49" spans="1:8">
      <c r="A49" s="145"/>
      <c r="B49" s="145"/>
      <c r="C49" s="145"/>
      <c r="D49" s="145"/>
      <c r="E49" s="145"/>
      <c r="F49" s="145"/>
      <c r="G49" s="145"/>
      <c r="H49" s="356"/>
    </row>
    <row r="50" spans="1:8">
      <c r="A50" s="145"/>
      <c r="B50" s="145"/>
      <c r="C50" s="145"/>
      <c r="D50" s="145"/>
      <c r="E50" s="145"/>
      <c r="F50" s="145"/>
      <c r="G50" s="145"/>
      <c r="H50" s="356"/>
    </row>
    <row r="51" spans="1:8">
      <c r="A51" s="145"/>
      <c r="B51" s="145"/>
      <c r="C51" s="145"/>
      <c r="D51" s="145"/>
      <c r="E51" s="145"/>
      <c r="F51" s="145"/>
      <c r="G51" s="145"/>
      <c r="H51" s="356"/>
    </row>
    <row r="52" spans="1:8">
      <c r="A52" s="145"/>
      <c r="B52" s="145"/>
      <c r="C52" s="145"/>
      <c r="D52" s="145"/>
      <c r="E52" s="145"/>
      <c r="F52" s="145"/>
      <c r="G52" s="145"/>
      <c r="H52" s="356"/>
    </row>
    <row r="53" spans="1:8">
      <c r="A53" s="145"/>
      <c r="B53" s="145"/>
      <c r="C53" s="145"/>
      <c r="D53" s="145"/>
      <c r="E53" s="145"/>
      <c r="F53" s="145"/>
      <c r="G53" s="145"/>
      <c r="H53" s="356"/>
    </row>
    <row r="54" spans="1:8">
      <c r="A54" s="145"/>
      <c r="B54" s="145"/>
      <c r="C54" s="145"/>
      <c r="D54" s="145"/>
      <c r="E54" s="145"/>
      <c r="F54" s="145"/>
      <c r="G54" s="145"/>
      <c r="H54" s="356"/>
    </row>
    <row r="55" spans="1:8">
      <c r="A55" s="145"/>
      <c r="B55" s="145"/>
      <c r="C55" s="145"/>
      <c r="D55" s="145"/>
      <c r="E55" s="145"/>
      <c r="F55" s="145"/>
      <c r="G55" s="145"/>
      <c r="H55" s="356"/>
    </row>
    <row r="56" spans="1:8">
      <c r="A56" s="145"/>
      <c r="B56" s="145"/>
      <c r="C56" s="145"/>
      <c r="D56" s="145"/>
      <c r="E56" s="145"/>
      <c r="F56" s="145"/>
      <c r="G56" s="145"/>
      <c r="H56" s="356"/>
    </row>
    <row r="57" spans="1:8">
      <c r="A57" s="145"/>
      <c r="B57" s="145"/>
      <c r="C57" s="145"/>
      <c r="D57" s="145"/>
      <c r="E57" s="145"/>
      <c r="F57" s="145"/>
      <c r="G57" s="145"/>
      <c r="H57" s="356"/>
    </row>
    <row r="58" spans="1:8">
      <c r="A58" s="145"/>
      <c r="B58" s="145"/>
      <c r="C58" s="145"/>
      <c r="D58" s="145"/>
      <c r="E58" s="145"/>
      <c r="F58" s="145"/>
      <c r="G58" s="145"/>
      <c r="H58" s="356"/>
    </row>
    <row r="59" spans="1:8">
      <c r="A59" s="145"/>
      <c r="B59" s="145"/>
      <c r="C59" s="145"/>
      <c r="D59" s="145"/>
      <c r="E59" s="145"/>
      <c r="F59" s="145"/>
      <c r="G59" s="145"/>
      <c r="H59" s="356"/>
    </row>
    <row r="60" spans="1:8">
      <c r="A60" s="145"/>
      <c r="B60" s="145"/>
      <c r="C60" s="145"/>
      <c r="D60" s="145"/>
      <c r="E60" s="145"/>
      <c r="F60" s="145"/>
      <c r="G60" s="145"/>
      <c r="H60" s="356"/>
    </row>
    <row r="61" spans="1:8">
      <c r="A61" s="145"/>
      <c r="B61" s="145"/>
      <c r="C61" s="145"/>
      <c r="D61" s="145"/>
      <c r="E61" s="145"/>
      <c r="F61" s="145"/>
      <c r="G61" s="145"/>
      <c r="H61" s="356"/>
    </row>
    <row r="62" spans="1:8">
      <c r="A62" s="145"/>
      <c r="B62" s="145"/>
      <c r="C62" s="145"/>
      <c r="D62" s="145"/>
      <c r="E62" s="145"/>
      <c r="F62" s="145"/>
      <c r="G62" s="145"/>
      <c r="H62" s="356"/>
    </row>
    <row r="63" spans="1:8">
      <c r="A63" s="145"/>
      <c r="B63" s="145"/>
      <c r="C63" s="145"/>
      <c r="D63" s="145"/>
      <c r="E63" s="145"/>
      <c r="F63" s="145"/>
      <c r="G63" s="145"/>
    </row>
    <row r="64" spans="1:8">
      <c r="A64" s="145"/>
      <c r="B64" s="145"/>
      <c r="C64" s="145"/>
      <c r="D64" s="145"/>
      <c r="E64" s="145"/>
      <c r="F64" s="145"/>
      <c r="G64" s="145"/>
    </row>
    <row r="65" spans="1:7">
      <c r="A65" s="145"/>
      <c r="B65" s="145"/>
      <c r="C65" s="145"/>
      <c r="D65" s="145"/>
      <c r="E65" s="145"/>
      <c r="F65" s="145"/>
      <c r="G65" s="145"/>
    </row>
    <row r="66" spans="1:7">
      <c r="A66" s="145"/>
      <c r="B66" s="145"/>
      <c r="C66" s="145"/>
      <c r="D66" s="145"/>
      <c r="E66" s="145"/>
      <c r="F66" s="145"/>
      <c r="G66" s="145"/>
    </row>
    <row r="67" spans="1:7">
      <c r="A67" s="145"/>
      <c r="B67" s="145"/>
      <c r="C67" s="145"/>
      <c r="D67" s="145"/>
      <c r="E67" s="145"/>
      <c r="F67" s="145"/>
      <c r="G67" s="145"/>
    </row>
    <row r="68" spans="1:7">
      <c r="A68" s="145"/>
      <c r="B68" s="145"/>
      <c r="C68" s="145"/>
      <c r="D68" s="145"/>
      <c r="E68" s="145"/>
      <c r="F68" s="145"/>
      <c r="G68" s="145"/>
    </row>
    <row r="69" spans="1:7">
      <c r="A69" s="145"/>
      <c r="B69" s="145"/>
      <c r="C69" s="145"/>
      <c r="D69" s="145"/>
      <c r="E69" s="145"/>
      <c r="F69" s="145"/>
      <c r="G69" s="145"/>
    </row>
    <row r="70" spans="1:7">
      <c r="A70" s="145"/>
      <c r="B70" s="145"/>
      <c r="C70" s="145"/>
      <c r="D70" s="145"/>
      <c r="E70" s="145"/>
      <c r="F70" s="145"/>
      <c r="G70" s="145"/>
    </row>
    <row r="71" spans="1:7">
      <c r="A71" s="145"/>
      <c r="B71" s="145"/>
      <c r="C71" s="145"/>
      <c r="D71" s="145"/>
      <c r="E71" s="145"/>
      <c r="F71" s="145"/>
      <c r="G71" s="145"/>
    </row>
    <row r="72" spans="1:7">
      <c r="A72" s="145"/>
      <c r="B72" s="145"/>
      <c r="C72" s="145"/>
      <c r="D72" s="145"/>
      <c r="E72" s="145"/>
      <c r="F72" s="145"/>
      <c r="G72" s="145"/>
    </row>
    <row r="73" spans="1:7">
      <c r="A73" s="145"/>
      <c r="B73" s="145"/>
      <c r="C73" s="145"/>
      <c r="D73" s="145"/>
      <c r="E73" s="145"/>
      <c r="F73" s="145"/>
      <c r="G73" s="145"/>
    </row>
    <row r="74" spans="1:7">
      <c r="A74" s="145"/>
      <c r="B74" s="145"/>
      <c r="C74" s="145"/>
      <c r="D74" s="145"/>
      <c r="E74" s="145"/>
      <c r="F74" s="145"/>
      <c r="G74" s="145"/>
    </row>
    <row r="75" spans="1:7">
      <c r="A75" s="145"/>
      <c r="B75" s="145"/>
      <c r="C75" s="145"/>
      <c r="D75" s="145"/>
      <c r="E75" s="145"/>
      <c r="F75" s="145"/>
      <c r="G75" s="145"/>
    </row>
    <row r="76" spans="1:7">
      <c r="A76" s="145"/>
      <c r="B76" s="145"/>
      <c r="C76" s="145"/>
      <c r="D76" s="145"/>
      <c r="E76" s="145"/>
      <c r="F76" s="145"/>
      <c r="G76" s="145"/>
    </row>
    <row r="77" spans="1:7">
      <c r="A77" s="145"/>
      <c r="B77" s="145"/>
      <c r="C77" s="145"/>
      <c r="D77" s="145"/>
      <c r="E77" s="145"/>
      <c r="F77" s="145"/>
      <c r="G77" s="145"/>
    </row>
    <row r="78" spans="1:7">
      <c r="A78" s="145"/>
      <c r="B78" s="145"/>
      <c r="C78" s="145"/>
      <c r="D78" s="145"/>
      <c r="E78" s="145"/>
      <c r="F78" s="145"/>
      <c r="G78" s="145"/>
    </row>
    <row r="79" spans="1:7">
      <c r="A79" s="145"/>
      <c r="B79" s="145"/>
      <c r="C79" s="145"/>
      <c r="D79" s="145"/>
      <c r="E79" s="145"/>
      <c r="F79" s="145"/>
      <c r="G79" s="145"/>
    </row>
    <row r="80" spans="1:7">
      <c r="A80" s="145"/>
      <c r="B80" s="145"/>
      <c r="C80" s="145"/>
      <c r="D80" s="145"/>
      <c r="E80" s="145"/>
      <c r="F80" s="145"/>
      <c r="G80" s="145"/>
    </row>
    <row r="81" spans="1:7">
      <c r="A81" s="145"/>
      <c r="B81" s="145"/>
      <c r="C81" s="145"/>
      <c r="D81" s="145"/>
      <c r="E81" s="145"/>
      <c r="F81" s="145"/>
      <c r="G81" s="145"/>
    </row>
    <row r="82" spans="1:7">
      <c r="A82" s="145"/>
      <c r="B82" s="145"/>
      <c r="C82" s="145"/>
      <c r="D82" s="145"/>
      <c r="E82" s="145"/>
      <c r="F82" s="145"/>
      <c r="G82" s="145"/>
    </row>
    <row r="83" spans="1:7">
      <c r="A83" s="145"/>
      <c r="B83" s="145"/>
      <c r="C83" s="145"/>
      <c r="D83" s="145"/>
      <c r="E83" s="145"/>
      <c r="F83" s="145"/>
      <c r="G83" s="145"/>
    </row>
    <row r="84" spans="1:7">
      <c r="A84" s="145"/>
      <c r="B84" s="145"/>
      <c r="C84" s="145"/>
      <c r="D84" s="145"/>
      <c r="E84" s="145"/>
      <c r="F84" s="145"/>
      <c r="G84" s="145"/>
    </row>
    <row r="85" spans="1:7">
      <c r="A85" s="145"/>
      <c r="B85" s="145"/>
      <c r="C85" s="145"/>
      <c r="D85" s="145"/>
      <c r="E85" s="145"/>
      <c r="F85" s="145"/>
      <c r="G85" s="145"/>
    </row>
    <row r="86" spans="1:7">
      <c r="A86" s="145"/>
      <c r="B86" s="145"/>
      <c r="C86" s="145"/>
      <c r="D86" s="145"/>
      <c r="E86" s="145"/>
      <c r="F86" s="145"/>
      <c r="G86" s="145"/>
    </row>
    <row r="87" spans="1:7">
      <c r="A87" s="145"/>
      <c r="B87" s="145"/>
      <c r="C87" s="145"/>
      <c r="D87" s="145"/>
      <c r="E87" s="145"/>
      <c r="F87" s="145"/>
      <c r="G87" s="145"/>
    </row>
    <row r="88" spans="1:7">
      <c r="A88" s="145"/>
      <c r="B88" s="145"/>
      <c r="C88" s="145"/>
      <c r="D88" s="145"/>
      <c r="E88" s="145"/>
      <c r="F88" s="145"/>
      <c r="G88" s="145"/>
    </row>
    <row r="89" spans="1:7">
      <c r="A89" s="145"/>
      <c r="B89" s="145"/>
      <c r="C89" s="145"/>
      <c r="D89" s="145"/>
      <c r="E89" s="145"/>
      <c r="F89" s="145"/>
      <c r="G89" s="145"/>
    </row>
    <row r="90" spans="1:7">
      <c r="A90" s="145"/>
      <c r="B90" s="145"/>
      <c r="C90" s="145"/>
      <c r="D90" s="145"/>
      <c r="E90" s="145"/>
      <c r="F90" s="145"/>
      <c r="G90" s="145"/>
    </row>
    <row r="91" spans="1:7">
      <c r="A91" s="145"/>
      <c r="B91" s="145"/>
      <c r="C91" s="145"/>
      <c r="D91" s="145"/>
      <c r="E91" s="145"/>
      <c r="F91" s="145"/>
      <c r="G91" s="145"/>
    </row>
    <row r="92" spans="1:7">
      <c r="A92" s="145"/>
      <c r="B92" s="145"/>
      <c r="C92" s="145"/>
      <c r="D92" s="145"/>
      <c r="E92" s="145"/>
      <c r="F92" s="145"/>
      <c r="G92" s="145"/>
    </row>
    <row r="93" spans="1:7">
      <c r="A93" s="145"/>
      <c r="B93" s="145"/>
      <c r="C93" s="145"/>
      <c r="D93" s="145"/>
      <c r="E93" s="145"/>
      <c r="F93" s="145"/>
      <c r="G93" s="145"/>
    </row>
    <row r="94" spans="1:7">
      <c r="A94" s="145"/>
      <c r="B94" s="145"/>
      <c r="C94" s="145"/>
      <c r="D94" s="145"/>
      <c r="E94" s="145"/>
      <c r="F94" s="145"/>
      <c r="G94" s="145"/>
    </row>
    <row r="95" spans="1:7">
      <c r="A95" s="145"/>
      <c r="B95" s="145"/>
      <c r="C95" s="145"/>
      <c r="D95" s="145"/>
      <c r="E95" s="145"/>
      <c r="F95" s="145"/>
      <c r="G95" s="145"/>
    </row>
    <row r="96" spans="1:7">
      <c r="A96" s="145"/>
      <c r="B96" s="145"/>
      <c r="C96" s="145"/>
      <c r="D96" s="145"/>
      <c r="E96" s="145"/>
      <c r="F96" s="145"/>
      <c r="G96" s="145"/>
    </row>
    <row r="97" spans="1:7">
      <c r="A97" s="145"/>
      <c r="B97" s="145"/>
      <c r="C97" s="145"/>
      <c r="D97" s="145"/>
      <c r="E97" s="145"/>
      <c r="F97" s="145"/>
      <c r="G97" s="145"/>
    </row>
    <row r="98" spans="1:7">
      <c r="A98" s="145"/>
      <c r="B98" s="145"/>
      <c r="C98" s="145"/>
      <c r="D98" s="145"/>
      <c r="E98" s="145"/>
      <c r="F98" s="145"/>
      <c r="G98" s="145"/>
    </row>
    <row r="99" spans="1:7">
      <c r="A99" s="145"/>
      <c r="B99" s="145"/>
      <c r="C99" s="145"/>
      <c r="D99" s="145"/>
      <c r="E99" s="145"/>
      <c r="F99" s="145"/>
      <c r="G99" s="145"/>
    </row>
    <row r="100" spans="1:7">
      <c r="A100" s="145"/>
      <c r="B100" s="145"/>
      <c r="C100" s="145"/>
      <c r="D100" s="145"/>
      <c r="E100" s="145"/>
      <c r="F100" s="145"/>
      <c r="G100" s="145"/>
    </row>
    <row r="101" spans="1:7">
      <c r="A101" s="145"/>
      <c r="B101" s="145"/>
      <c r="C101" s="145"/>
      <c r="D101" s="145"/>
      <c r="E101" s="145"/>
      <c r="F101" s="145"/>
      <c r="G101" s="145"/>
    </row>
    <row r="102" spans="1:7">
      <c r="A102" s="145"/>
      <c r="B102" s="145"/>
      <c r="C102" s="145"/>
      <c r="D102" s="145"/>
      <c r="E102" s="145"/>
      <c r="F102" s="145"/>
      <c r="G102" s="145"/>
    </row>
    <row r="103" spans="1:7">
      <c r="A103" s="145"/>
      <c r="B103" s="145"/>
      <c r="C103" s="145"/>
      <c r="D103" s="145"/>
      <c r="E103" s="145"/>
      <c r="F103" s="145"/>
      <c r="G103" s="145"/>
    </row>
    <row r="104" spans="1:7">
      <c r="A104" s="145"/>
      <c r="B104" s="145"/>
      <c r="C104" s="145"/>
      <c r="D104" s="145"/>
      <c r="E104" s="145"/>
      <c r="F104" s="145"/>
      <c r="G104" s="145"/>
    </row>
    <row r="105" spans="1:7">
      <c r="A105" s="145"/>
      <c r="B105" s="145"/>
      <c r="C105" s="145"/>
      <c r="D105" s="145"/>
      <c r="E105" s="145"/>
      <c r="F105" s="145"/>
      <c r="G105" s="145"/>
    </row>
    <row r="106" spans="1:7">
      <c r="A106" s="145"/>
      <c r="B106" s="145"/>
      <c r="C106" s="145"/>
      <c r="D106" s="145"/>
      <c r="E106" s="145"/>
      <c r="F106" s="145"/>
      <c r="G106" s="145"/>
    </row>
    <row r="107" spans="1:7">
      <c r="A107" s="145"/>
      <c r="B107" s="145"/>
      <c r="C107" s="145"/>
      <c r="D107" s="145"/>
      <c r="E107" s="145"/>
      <c r="F107" s="145"/>
      <c r="G107" s="145"/>
    </row>
    <row r="108" spans="1:7">
      <c r="A108" s="145"/>
      <c r="B108" s="145"/>
      <c r="C108" s="145"/>
      <c r="D108" s="145"/>
      <c r="E108" s="145"/>
      <c r="F108" s="145"/>
      <c r="G108" s="145"/>
    </row>
    <row r="109" spans="1:7">
      <c r="A109" s="145"/>
      <c r="B109" s="145"/>
      <c r="C109" s="145"/>
      <c r="D109" s="145"/>
      <c r="E109" s="145"/>
      <c r="F109" s="145"/>
      <c r="G109" s="145"/>
    </row>
    <row r="110" spans="1:7">
      <c r="A110" s="145"/>
      <c r="B110" s="145"/>
      <c r="C110" s="145"/>
      <c r="D110" s="145"/>
      <c r="E110" s="145"/>
      <c r="F110" s="145"/>
      <c r="G110" s="145"/>
    </row>
    <row r="111" spans="1:7">
      <c r="A111" s="145"/>
      <c r="B111" s="145"/>
      <c r="C111" s="145"/>
      <c r="D111" s="145"/>
      <c r="E111" s="145"/>
      <c r="F111" s="145"/>
      <c r="G111" s="145"/>
    </row>
    <row r="112" spans="1:7">
      <c r="A112" s="145"/>
      <c r="B112" s="145"/>
      <c r="C112" s="145"/>
      <c r="D112" s="145"/>
      <c r="E112" s="145"/>
      <c r="F112" s="145"/>
      <c r="G112" s="145"/>
    </row>
    <row r="113" spans="1:7">
      <c r="A113" s="145"/>
      <c r="B113" s="145"/>
      <c r="C113" s="145"/>
      <c r="D113" s="145"/>
      <c r="E113" s="145"/>
      <c r="F113" s="145"/>
      <c r="G113" s="145"/>
    </row>
    <row r="114" spans="1:7">
      <c r="A114" s="145"/>
      <c r="B114" s="145"/>
      <c r="C114" s="145"/>
      <c r="D114" s="145"/>
      <c r="E114" s="145"/>
      <c r="F114" s="145"/>
      <c r="G114" s="145"/>
    </row>
    <row r="115" spans="1:7">
      <c r="A115" s="145"/>
      <c r="B115" s="145"/>
      <c r="C115" s="145"/>
      <c r="D115" s="145"/>
      <c r="E115" s="145"/>
      <c r="F115" s="145"/>
      <c r="G115" s="145"/>
    </row>
    <row r="116" spans="1:7">
      <c r="A116" s="145"/>
      <c r="B116" s="145"/>
      <c r="C116" s="145"/>
      <c r="D116" s="145"/>
      <c r="E116" s="145"/>
      <c r="F116" s="145"/>
      <c r="G116" s="145"/>
    </row>
    <row r="117" spans="1:7">
      <c r="A117" s="145"/>
      <c r="B117" s="145"/>
      <c r="C117" s="145"/>
      <c r="D117" s="145"/>
      <c r="E117" s="145"/>
      <c r="F117" s="145"/>
      <c r="G117" s="145"/>
    </row>
    <row r="118" spans="1:7">
      <c r="A118" s="145"/>
      <c r="B118" s="145"/>
      <c r="C118" s="145"/>
      <c r="D118" s="145"/>
      <c r="E118" s="145"/>
      <c r="F118" s="145"/>
      <c r="G118" s="145"/>
    </row>
    <row r="119" spans="1:7">
      <c r="A119" s="145"/>
      <c r="B119" s="145"/>
      <c r="C119" s="145"/>
      <c r="D119" s="145"/>
      <c r="E119" s="145"/>
      <c r="F119" s="145"/>
      <c r="G119" s="145"/>
    </row>
    <row r="120" spans="1:7">
      <c r="A120" s="145"/>
      <c r="B120" s="145"/>
      <c r="C120" s="145"/>
      <c r="D120" s="145"/>
      <c r="E120" s="145"/>
      <c r="F120" s="145"/>
      <c r="G120" s="145"/>
    </row>
    <row r="121" spans="1:7">
      <c r="A121" s="145"/>
      <c r="B121" s="145"/>
      <c r="C121" s="145"/>
      <c r="D121" s="145"/>
      <c r="E121" s="145"/>
      <c r="F121" s="145"/>
      <c r="G121" s="145"/>
    </row>
    <row r="122" spans="1:7">
      <c r="A122" s="145"/>
      <c r="B122" s="145"/>
      <c r="C122" s="145"/>
      <c r="D122" s="145"/>
      <c r="E122" s="145"/>
      <c r="F122" s="145"/>
      <c r="G122" s="145"/>
    </row>
    <row r="123" spans="1:7">
      <c r="A123" s="145"/>
      <c r="B123" s="145"/>
      <c r="C123" s="145"/>
      <c r="D123" s="145"/>
      <c r="E123" s="145"/>
      <c r="F123" s="145"/>
      <c r="G123" s="145"/>
    </row>
    <row r="124" spans="1:7">
      <c r="A124" s="145"/>
      <c r="B124" s="145"/>
      <c r="C124" s="145"/>
      <c r="D124" s="145"/>
      <c r="E124" s="145"/>
      <c r="F124" s="145"/>
      <c r="G124" s="145"/>
    </row>
    <row r="125" spans="1:7">
      <c r="A125" s="145"/>
      <c r="B125" s="145"/>
      <c r="C125" s="145"/>
      <c r="D125" s="145"/>
      <c r="E125" s="145"/>
      <c r="F125" s="145"/>
      <c r="G125" s="145"/>
    </row>
    <row r="126" spans="1:7">
      <c r="A126" s="145"/>
      <c r="B126" s="145"/>
      <c r="C126" s="145"/>
      <c r="D126" s="145"/>
      <c r="E126" s="145"/>
      <c r="F126" s="145"/>
      <c r="G126" s="145"/>
    </row>
    <row r="127" spans="1:7">
      <c r="A127" s="145"/>
      <c r="B127" s="145"/>
      <c r="C127" s="145"/>
      <c r="D127" s="145"/>
      <c r="E127" s="145"/>
      <c r="F127" s="145"/>
      <c r="G127" s="145"/>
    </row>
    <row r="128" spans="1:7">
      <c r="A128" s="145"/>
      <c r="B128" s="145"/>
      <c r="C128" s="145"/>
      <c r="D128" s="145"/>
      <c r="E128" s="145"/>
      <c r="F128" s="145"/>
      <c r="G128" s="145"/>
    </row>
    <row r="129" spans="1:7">
      <c r="A129" s="145"/>
      <c r="B129" s="145"/>
      <c r="C129" s="145"/>
      <c r="D129" s="145"/>
      <c r="E129" s="145"/>
      <c r="F129" s="145"/>
      <c r="G129" s="145"/>
    </row>
    <row r="130" spans="1:7">
      <c r="A130" s="145"/>
      <c r="B130" s="145"/>
      <c r="C130" s="145"/>
      <c r="D130" s="145"/>
      <c r="E130" s="145"/>
      <c r="F130" s="145"/>
      <c r="G130" s="145"/>
    </row>
    <row r="131" spans="1:7">
      <c r="A131" s="145"/>
      <c r="B131" s="145"/>
      <c r="C131" s="145"/>
      <c r="D131" s="145"/>
      <c r="E131" s="145"/>
      <c r="F131" s="145"/>
      <c r="G131" s="145"/>
    </row>
    <row r="132" spans="1:7">
      <c r="A132" s="145"/>
      <c r="B132" s="145"/>
      <c r="C132" s="145"/>
      <c r="D132" s="145"/>
      <c r="E132" s="145"/>
      <c r="F132" s="145"/>
      <c r="G132" s="145"/>
    </row>
    <row r="133" spans="1:7">
      <c r="A133" s="145"/>
      <c r="B133" s="145"/>
      <c r="C133" s="145"/>
      <c r="D133" s="145"/>
      <c r="E133" s="145"/>
      <c r="F133" s="145"/>
      <c r="G133" s="145"/>
    </row>
    <row r="134" spans="1:7">
      <c r="A134" s="145"/>
      <c r="B134" s="145"/>
      <c r="C134" s="145"/>
      <c r="D134" s="145"/>
      <c r="E134" s="145"/>
      <c r="F134" s="145"/>
      <c r="G134" s="145"/>
    </row>
    <row r="135" spans="1:7">
      <c r="A135" s="145"/>
      <c r="B135" s="145"/>
      <c r="C135" s="145"/>
      <c r="D135" s="145"/>
      <c r="E135" s="145"/>
      <c r="F135" s="145"/>
      <c r="G135" s="145"/>
    </row>
    <row r="136" spans="1:7">
      <c r="A136" s="145"/>
      <c r="B136" s="145"/>
      <c r="C136" s="145"/>
      <c r="D136" s="145"/>
      <c r="E136" s="145"/>
      <c r="F136" s="145"/>
      <c r="G136" s="145"/>
    </row>
    <row r="137" spans="1:7">
      <c r="A137" s="145"/>
      <c r="B137" s="145"/>
      <c r="C137" s="145"/>
      <c r="D137" s="145"/>
      <c r="E137" s="145"/>
      <c r="F137" s="145"/>
      <c r="G137" s="145"/>
    </row>
    <row r="138" spans="1:7">
      <c r="A138" s="145"/>
      <c r="B138" s="145"/>
      <c r="C138" s="145"/>
      <c r="D138" s="145"/>
      <c r="E138" s="145"/>
      <c r="F138" s="145"/>
      <c r="G138" s="145"/>
    </row>
    <row r="139" spans="1:7">
      <c r="A139" s="145"/>
      <c r="B139" s="145"/>
      <c r="C139" s="145"/>
      <c r="D139" s="145"/>
      <c r="E139" s="145"/>
      <c r="F139" s="145"/>
      <c r="G139" s="145"/>
    </row>
    <row r="140" spans="1:7">
      <c r="A140" s="145"/>
      <c r="B140" s="145"/>
      <c r="C140" s="145"/>
      <c r="D140" s="145"/>
      <c r="E140" s="145"/>
      <c r="F140" s="145"/>
      <c r="G140" s="145"/>
    </row>
    <row r="141" spans="1:7">
      <c r="A141" s="145"/>
      <c r="B141" s="145"/>
      <c r="C141" s="145"/>
      <c r="D141" s="145"/>
      <c r="E141" s="145"/>
      <c r="F141" s="145"/>
      <c r="G141" s="145"/>
    </row>
    <row r="142" spans="1:7">
      <c r="A142" s="145"/>
      <c r="B142" s="145"/>
      <c r="C142" s="145"/>
      <c r="D142" s="145"/>
      <c r="E142" s="145"/>
      <c r="F142" s="145"/>
      <c r="G142" s="145"/>
    </row>
    <row r="143" spans="1:7">
      <c r="A143" s="145"/>
      <c r="B143" s="145"/>
      <c r="C143" s="145"/>
      <c r="D143" s="145"/>
      <c r="E143" s="145"/>
      <c r="F143" s="145"/>
      <c r="G143" s="145"/>
    </row>
    <row r="144" spans="1:7">
      <c r="A144" s="145"/>
      <c r="B144" s="145"/>
      <c r="C144" s="145"/>
      <c r="D144" s="145"/>
      <c r="E144" s="145"/>
      <c r="F144" s="145"/>
      <c r="G144" s="145"/>
    </row>
    <row r="145" spans="1:7">
      <c r="A145" s="145"/>
      <c r="B145" s="145"/>
      <c r="C145" s="145"/>
      <c r="D145" s="145"/>
      <c r="E145" s="145"/>
      <c r="F145" s="145"/>
      <c r="G145" s="145"/>
    </row>
    <row r="146" spans="1:7">
      <c r="A146" s="145"/>
      <c r="B146" s="145"/>
      <c r="C146" s="145"/>
      <c r="D146" s="145"/>
      <c r="E146" s="145"/>
      <c r="F146" s="145"/>
      <c r="G146" s="145"/>
    </row>
    <row r="147" spans="1:7">
      <c r="A147" s="145"/>
      <c r="B147" s="145"/>
      <c r="C147" s="145"/>
      <c r="D147" s="145"/>
      <c r="E147" s="145"/>
      <c r="F147" s="145"/>
      <c r="G147" s="145"/>
    </row>
    <row r="148" spans="1:7">
      <c r="A148" s="145"/>
      <c r="B148" s="145"/>
      <c r="C148" s="145"/>
      <c r="D148" s="145"/>
      <c r="E148" s="145"/>
      <c r="F148" s="145"/>
      <c r="G148" s="145"/>
    </row>
    <row r="149" spans="1:7">
      <c r="A149" s="145"/>
      <c r="B149" s="145"/>
      <c r="C149" s="145"/>
      <c r="D149" s="145"/>
      <c r="E149" s="145"/>
      <c r="F149" s="145"/>
      <c r="G149" s="145"/>
    </row>
    <row r="150" spans="1:7">
      <c r="A150" s="145"/>
      <c r="B150" s="145"/>
      <c r="C150" s="145"/>
      <c r="D150" s="145"/>
      <c r="E150" s="145"/>
      <c r="F150" s="145"/>
      <c r="G150" s="145"/>
    </row>
    <row r="151" spans="1:7">
      <c r="A151" s="145"/>
      <c r="B151" s="145"/>
      <c r="C151" s="145"/>
      <c r="D151" s="145"/>
      <c r="E151" s="145"/>
      <c r="F151" s="145"/>
      <c r="G151" s="145"/>
    </row>
    <row r="152" spans="1:7">
      <c r="A152" s="145"/>
      <c r="B152" s="145"/>
      <c r="C152" s="145"/>
      <c r="D152" s="145"/>
      <c r="E152" s="145"/>
      <c r="F152" s="145"/>
      <c r="G152" s="145"/>
    </row>
    <row r="153" spans="1:7">
      <c r="A153" s="145"/>
      <c r="B153" s="145"/>
      <c r="C153" s="145"/>
      <c r="D153" s="145"/>
      <c r="E153" s="145"/>
      <c r="F153" s="145"/>
      <c r="G153" s="145"/>
    </row>
    <row r="154" spans="1:7">
      <c r="A154" s="145"/>
      <c r="B154" s="145"/>
      <c r="C154" s="145"/>
      <c r="D154" s="145"/>
      <c r="E154" s="145"/>
      <c r="F154" s="145"/>
      <c r="G154" s="145"/>
    </row>
    <row r="155" spans="1:7">
      <c r="A155" s="145"/>
      <c r="B155" s="145"/>
      <c r="C155" s="145"/>
      <c r="D155" s="145"/>
      <c r="E155" s="145"/>
      <c r="F155" s="145"/>
      <c r="G155" s="145"/>
    </row>
    <row r="156" spans="1:7">
      <c r="A156" s="145"/>
      <c r="B156" s="145"/>
      <c r="C156" s="145"/>
      <c r="D156" s="145"/>
      <c r="E156" s="145"/>
      <c r="F156" s="145"/>
      <c r="G156" s="145"/>
    </row>
    <row r="157" spans="1:7">
      <c r="G157" s="356"/>
    </row>
    <row r="158" spans="1:7">
      <c r="G158" s="356"/>
    </row>
    <row r="159" spans="1:7">
      <c r="G159" s="356"/>
    </row>
    <row r="160" spans="1:7">
      <c r="G160" s="356"/>
    </row>
    <row r="161" spans="7:7">
      <c r="G161" s="356"/>
    </row>
    <row r="162" spans="7:7">
      <c r="G162" s="356"/>
    </row>
    <row r="163" spans="7:7">
      <c r="G163" s="356"/>
    </row>
    <row r="164" spans="7:7">
      <c r="G164" s="356"/>
    </row>
    <row r="165" spans="7:7">
      <c r="G165" s="356"/>
    </row>
    <row r="166" spans="7:7">
      <c r="G166" s="356"/>
    </row>
    <row r="167" spans="7:7">
      <c r="G167" s="356"/>
    </row>
    <row r="168" spans="7:7">
      <c r="G168" s="356"/>
    </row>
    <row r="169" spans="7:7">
      <c r="G169" s="356"/>
    </row>
    <row r="170" spans="7:7">
      <c r="G170" s="356"/>
    </row>
    <row r="171" spans="7:7">
      <c r="G171" s="356"/>
    </row>
    <row r="172" spans="7:7">
      <c r="G172" s="356"/>
    </row>
  </sheetData>
  <conditionalFormatting sqref="I2:I19">
    <cfRule type="cellIs" dxfId="61" priority="1" operator="lessThan">
      <formula>0</formula>
    </cfRule>
    <cfRule type="cellIs" dxfId="60" priority="2" operator="greaterThan">
      <formula>0</formula>
    </cfRule>
  </conditionalFormatting>
  <conditionalFormatting sqref="L2:L19">
    <cfRule type="dataBar" priority="3">
      <dataBar>
        <cfvo type="num" val="0"/>
        <cfvo type="num" val="1"/>
        <color theme="9" tint="0.59999389629810485"/>
      </dataBar>
      <extLst>
        <ext xmlns:x14="http://schemas.microsoft.com/office/spreadsheetml/2009/9/main" uri="{B025F937-C7B1-47D3-B67F-A62EFF666E3E}">
          <x14:id>{1FCF8D2A-8580-468B-AF76-30F3CAD8DBBA}</x14:id>
        </ext>
      </extLst>
    </cfRule>
  </conditionalFormatting>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dataBar" id="{1FCF8D2A-8580-468B-AF76-30F3CAD8DBBA}">
            <x14:dataBar minLength="0" maxLength="100" gradient="0">
              <x14:cfvo type="num">
                <xm:f>0</xm:f>
              </x14:cfvo>
              <x14:cfvo type="num">
                <xm:f>1</xm:f>
              </x14:cfvo>
              <x14:negativeFillColor rgb="FFFF0000"/>
              <x14:axisColor rgb="FF000000"/>
            </x14:dataBar>
          </x14:cfRule>
          <xm:sqref>L2:L19</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B1:AJ49"/>
  <sheetViews>
    <sheetView showGridLines="0" topLeftCell="P6" zoomScale="70" zoomScaleNormal="70" workbookViewId="0">
      <selection activeCell="AD12" sqref="AD12"/>
    </sheetView>
  </sheetViews>
  <sheetFormatPr defaultColWidth="9.33203125" defaultRowHeight="14.4"/>
  <cols>
    <col min="1" max="1" width="6" style="299" customWidth="1"/>
    <col min="2" max="2" width="21.88671875" style="299" customWidth="1"/>
    <col min="3" max="6" width="17" style="299" customWidth="1"/>
    <col min="7" max="8" width="15.6640625" style="299" customWidth="1"/>
    <col min="9" max="9" width="18.88671875" style="299" customWidth="1"/>
    <col min="10" max="10" width="24.44140625" style="299" customWidth="1"/>
    <col min="11" max="11" width="55" style="299" customWidth="1"/>
    <col min="12" max="12" width="31.88671875" style="299" customWidth="1"/>
    <col min="13" max="13" width="41.33203125" style="299" customWidth="1"/>
    <col min="14" max="15" width="15.6640625" style="299" customWidth="1"/>
    <col min="16" max="16" width="22.44140625" style="299" customWidth="1"/>
    <col min="17" max="20" width="15.6640625" style="299" customWidth="1"/>
    <col min="21" max="21" width="17.44140625" style="299" customWidth="1"/>
    <col min="22" max="23" width="15.6640625" style="299" customWidth="1"/>
    <col min="24" max="24" width="26.6640625" style="299" customWidth="1"/>
    <col min="25" max="26" width="15.6640625" style="299" customWidth="1"/>
    <col min="27" max="27" width="15.6640625" style="300" customWidth="1"/>
    <col min="28" max="32" width="15.6640625" style="299" customWidth="1"/>
    <col min="33" max="16384" width="9.33203125" style="299"/>
  </cols>
  <sheetData>
    <row r="1" spans="2:36" s="293" customFormat="1" ht="17.399999999999999">
      <c r="AA1" s="301"/>
    </row>
    <row r="2" spans="2:36" s="294" customFormat="1" ht="17.399999999999999">
      <c r="B2" s="302" t="s">
        <v>2666</v>
      </c>
      <c r="C2" s="302"/>
      <c r="D2" s="302"/>
      <c r="E2" s="303"/>
      <c r="F2" s="303"/>
      <c r="G2" s="304"/>
      <c r="H2" s="304"/>
      <c r="I2" s="304"/>
      <c r="J2" s="304"/>
      <c r="K2" s="302" t="s">
        <v>2667</v>
      </c>
      <c r="S2" s="1749"/>
      <c r="T2" s="1749"/>
    </row>
    <row r="3" spans="2:36" s="294" customFormat="1" ht="17.399999999999999">
      <c r="B3" s="302" t="s">
        <v>2668</v>
      </c>
      <c r="C3" s="302"/>
      <c r="D3" s="302"/>
      <c r="E3" s="305"/>
      <c r="F3" s="305"/>
      <c r="G3" s="306"/>
      <c r="K3" s="307">
        <f>'[51]General Information'!M1</f>
        <v>46124</v>
      </c>
    </row>
    <row r="4" spans="2:36" s="294" customFormat="1" ht="17.399999999999999">
      <c r="B4" s="308" t="s">
        <v>2669</v>
      </c>
      <c r="C4" s="308"/>
      <c r="D4" s="308"/>
      <c r="E4" s="309" t="s">
        <v>2670</v>
      </c>
      <c r="F4" s="305"/>
      <c r="G4" s="309"/>
      <c r="H4" s="310"/>
      <c r="I4" s="310"/>
      <c r="J4" s="310"/>
      <c r="K4" s="301"/>
      <c r="L4" s="301"/>
      <c r="M4" s="301"/>
      <c r="N4" s="301"/>
      <c r="R4" s="302"/>
      <c r="S4" s="1750"/>
      <c r="T4" s="1750"/>
    </row>
    <row r="5" spans="2:36" s="294" customFormat="1" ht="17.399999999999999">
      <c r="B5" s="302" t="s">
        <v>2671</v>
      </c>
      <c r="C5" s="302"/>
      <c r="D5" s="302"/>
      <c r="E5" s="309" t="s">
        <v>2672</v>
      </c>
      <c r="F5" s="305"/>
      <c r="G5" s="309"/>
      <c r="H5" s="309"/>
      <c r="I5" s="309"/>
      <c r="J5" s="309"/>
      <c r="R5" s="302"/>
      <c r="S5" s="302"/>
      <c r="T5" s="302"/>
    </row>
    <row r="6" spans="2:36" s="294" customFormat="1" ht="17.399999999999999">
      <c r="B6" s="302" t="s">
        <v>2673</v>
      </c>
      <c r="C6" s="302"/>
      <c r="D6" s="302"/>
      <c r="E6" s="309" t="s">
        <v>2674</v>
      </c>
      <c r="F6" s="305"/>
      <c r="G6" s="304"/>
      <c r="H6" s="310"/>
      <c r="I6" s="310"/>
      <c r="J6" s="310"/>
      <c r="K6" s="301"/>
      <c r="L6" s="301"/>
      <c r="M6" s="301"/>
      <c r="N6" s="301"/>
    </row>
    <row r="7" spans="2:36" s="295" customFormat="1">
      <c r="B7" s="297"/>
      <c r="C7" s="297"/>
      <c r="D7" s="297"/>
      <c r="E7" s="297"/>
      <c r="F7" s="297"/>
    </row>
    <row r="8" spans="2:36" s="296" customFormat="1" ht="34.5" customHeight="1">
      <c r="B8" s="311"/>
      <c r="C8" s="311"/>
      <c r="D8" s="311"/>
      <c r="E8" s="311"/>
      <c r="F8" s="311"/>
      <c r="G8" s="311"/>
      <c r="H8" s="311"/>
      <c r="I8" s="311"/>
      <c r="J8" s="311"/>
      <c r="K8" s="311"/>
      <c r="L8" s="311"/>
      <c r="M8" s="311"/>
      <c r="N8" s="311"/>
      <c r="O8" s="311"/>
      <c r="P8" s="311"/>
      <c r="Q8" s="311"/>
      <c r="R8" s="1751" t="s">
        <v>2675</v>
      </c>
      <c r="S8" s="1752"/>
      <c r="T8" s="1753"/>
      <c r="U8" s="312"/>
      <c r="V8" s="312"/>
      <c r="W8" s="313"/>
      <c r="X8" s="311"/>
      <c r="Y8" s="311"/>
      <c r="Z8" s="311"/>
      <c r="AA8" s="311"/>
      <c r="AB8" s="311"/>
      <c r="AC8" s="1751" t="s">
        <v>2676</v>
      </c>
      <c r="AD8" s="1752"/>
      <c r="AE8" s="1753"/>
      <c r="AF8" s="312"/>
    </row>
    <row r="9" spans="2:36" s="296" customFormat="1" ht="37.200000000000003" customHeight="1">
      <c r="B9" s="1757" t="s">
        <v>2677</v>
      </c>
      <c r="C9" s="1758"/>
      <c r="D9" s="1758"/>
      <c r="E9" s="1758"/>
      <c r="F9" s="1758"/>
      <c r="G9" s="1759"/>
      <c r="H9" s="1760" t="s">
        <v>114</v>
      </c>
      <c r="I9" s="1761"/>
      <c r="J9" s="1762"/>
      <c r="K9" s="1763" t="s">
        <v>2678</v>
      </c>
      <c r="L9" s="1761"/>
      <c r="M9" s="1762"/>
      <c r="N9" s="1757" t="s">
        <v>2679</v>
      </c>
      <c r="O9" s="1758"/>
      <c r="P9" s="1764" t="s">
        <v>2680</v>
      </c>
      <c r="Q9" s="1747" t="s">
        <v>2681</v>
      </c>
      <c r="R9" s="1754" t="s">
        <v>2682</v>
      </c>
      <c r="S9" s="1755"/>
      <c r="T9" s="1756"/>
      <c r="U9" s="1747" t="s">
        <v>2683</v>
      </c>
      <c r="V9" s="1754" t="s">
        <v>2684</v>
      </c>
      <c r="W9" s="1755"/>
      <c r="X9" s="1755"/>
      <c r="Y9" s="1756"/>
      <c r="Z9" s="1754" t="s">
        <v>2685</v>
      </c>
      <c r="AA9" s="1755"/>
      <c r="AB9" s="1756"/>
      <c r="AC9" s="1754" t="s">
        <v>2682</v>
      </c>
      <c r="AD9" s="1755"/>
      <c r="AE9" s="1756"/>
      <c r="AF9" s="1747" t="s">
        <v>2686</v>
      </c>
    </row>
    <row r="10" spans="2:36" s="297" customFormat="1" ht="57.45" customHeight="1">
      <c r="B10" s="816" t="s">
        <v>2687</v>
      </c>
      <c r="C10" s="817" t="s">
        <v>2688</v>
      </c>
      <c r="D10" s="817" t="s">
        <v>2689</v>
      </c>
      <c r="E10" s="817" t="s">
        <v>2690</v>
      </c>
      <c r="F10" s="817" t="s">
        <v>40</v>
      </c>
      <c r="G10" s="818" t="s">
        <v>2691</v>
      </c>
      <c r="H10" s="819" t="s">
        <v>2692</v>
      </c>
      <c r="I10" s="820" t="s">
        <v>2693</v>
      </c>
      <c r="J10" s="821" t="s">
        <v>114</v>
      </c>
      <c r="K10" s="822" t="s">
        <v>2694</v>
      </c>
      <c r="L10" s="823" t="s">
        <v>2695</v>
      </c>
      <c r="M10" s="824" t="s">
        <v>2696</v>
      </c>
      <c r="N10" s="822" t="s">
        <v>2697</v>
      </c>
      <c r="O10" s="823" t="s">
        <v>111</v>
      </c>
      <c r="P10" s="1765"/>
      <c r="Q10" s="1748"/>
      <c r="R10" s="825" t="s">
        <v>2698</v>
      </c>
      <c r="S10" s="826" t="s">
        <v>2699</v>
      </c>
      <c r="T10" s="827" t="s">
        <v>2700</v>
      </c>
      <c r="U10" s="1748"/>
      <c r="V10" s="825" t="s">
        <v>2701</v>
      </c>
      <c r="W10" s="826" t="s">
        <v>2702</v>
      </c>
      <c r="X10" s="826" t="s">
        <v>2703</v>
      </c>
      <c r="Y10" s="827" t="s">
        <v>2704</v>
      </c>
      <c r="Z10" s="825" t="s">
        <v>2705</v>
      </c>
      <c r="AA10" s="826" t="s">
        <v>2706</v>
      </c>
      <c r="AB10" s="827" t="s">
        <v>111</v>
      </c>
      <c r="AC10" s="825" t="s">
        <v>2698</v>
      </c>
      <c r="AD10" s="826" t="s">
        <v>2699</v>
      </c>
      <c r="AE10" s="827" t="s">
        <v>2700</v>
      </c>
      <c r="AF10" s="1748"/>
      <c r="AG10" s="314"/>
      <c r="AH10" s="314"/>
      <c r="AI10" s="314"/>
      <c r="AJ10" s="314"/>
    </row>
    <row r="11" spans="2:36" s="297" customFormat="1" ht="148.5" customHeight="1">
      <c r="B11" s="315"/>
      <c r="C11" s="315" t="s">
        <v>2707</v>
      </c>
      <c r="D11" s="315" t="s">
        <v>2707</v>
      </c>
      <c r="E11" s="315" t="s">
        <v>2708</v>
      </c>
      <c r="F11" s="315" t="s">
        <v>280</v>
      </c>
      <c r="G11" s="315" t="s">
        <v>2709</v>
      </c>
      <c r="H11" s="315" t="s">
        <v>2710</v>
      </c>
      <c r="I11" s="315" t="s">
        <v>2710</v>
      </c>
      <c r="J11" s="315" t="s">
        <v>2711</v>
      </c>
      <c r="K11" s="316" t="s">
        <v>2712</v>
      </c>
      <c r="L11" s="316" t="s">
        <v>2713</v>
      </c>
      <c r="M11" s="316" t="s">
        <v>2714</v>
      </c>
      <c r="N11" s="317">
        <v>46120</v>
      </c>
      <c r="O11" s="318"/>
      <c r="P11" s="319" t="s">
        <v>2715</v>
      </c>
      <c r="Q11" s="319" t="s">
        <v>2716</v>
      </c>
      <c r="R11" s="320" t="s">
        <v>236</v>
      </c>
      <c r="S11" s="320" t="s">
        <v>232</v>
      </c>
      <c r="T11" s="320" t="str">
        <f>IF(AND(R11="Very Low",S11="Low"),"L1",IF(AND(R11="Low",S11="Low"),"L4",IF(OR(AND(R11="Very Low",S11="Low"),AND(R11="Low",S11="Very Low")),"L2",IF(OR(AND(R11="Medium",S11="Very Low"),AND(R11="Very Low",S11="Medium")),"L3",IF(OR(AND(R11="High",S11="Very Low"),AND(R11="Very Low",S11="High")),"L4",IF(OR(AND(R11="Very High",S11="Very Low"),AND(R11="Very Low",S11="Very High")),"M5",IF(OR(AND(R11="Low",S11="Medium"),AND(R11="Medium",S11="Low")),"M6",IF(OR(AND(R11="High",S11="Low"),AND(R11="Low",S11="High")),"M8",IF(AND(R11="Medium",S11="Medium"),"M9",IF(OR(AND(R11="Very High",S11="Low"),AND(R11="Low",S11="Very High")),"M10",IF(OR(AND(R11="High",S11="Medium"),AND(R11="Medium",S11="High")),"M12",IF(OR(AND(R11="Very High",S11="Medium"),AND(R11="Medium",S11="Very High")),"H15",IF(AND(R11="High",S11="High"),"H16",IF(OR(AND(R11="Very High",S11="High"),AND(R11="High",S11="Very High")),"H20",IF(AND(R11="Very High",S11="Very High"),"H25","")))))))))))))))</f>
        <v>M6</v>
      </c>
      <c r="U11" s="320" t="s">
        <v>49</v>
      </c>
      <c r="V11" s="320" t="s">
        <v>2717</v>
      </c>
      <c r="W11" s="320" t="s">
        <v>2718</v>
      </c>
      <c r="X11" s="320" t="s">
        <v>2719</v>
      </c>
      <c r="Y11" s="320" t="s">
        <v>2720</v>
      </c>
      <c r="Z11" s="317">
        <v>46121</v>
      </c>
      <c r="AA11" s="317">
        <v>46131</v>
      </c>
      <c r="AB11" s="317">
        <v>46144</v>
      </c>
      <c r="AC11" s="320" t="s">
        <v>236</v>
      </c>
      <c r="AD11" s="320" t="s">
        <v>236</v>
      </c>
      <c r="AE11" s="320" t="str">
        <f>IF(AND(AC11="Very Low",AD11="Low"),"L1",IF(AND(AC11="Low",AD11="Low"),"L4",IF(OR(AND(AC11="Very Low",AD11="Low"),AND(AC11="Low",AD11="Very Low")),"L2",IF(OR(AND(AC11="Medium",AD11="Very Low"),AND(AC11="Very Low",AD11="Medium")),"L3",IF(OR(AND(AC11="High",AD11="Very Low"),AND(AC11="Very Low",AD11="High")),"L4",IF(OR(AND(AC11="Very High",AD11="Very Low"),AND(AC11="Very Low",AD11="Very High")),"M5",IF(OR(AND(AC11="Low",AD11="Medium"),AND(AC11="Medium",AD11="Low")),"M6",IF(OR(AND(AC11="High",AD11="Low"),AND(AC11="Low",AD11="High")),"M8",IF(AND(AC11="Medium",AD11="Medium"),"M9",IF(OR(AND(AC11="Very High",AD11="Low"),AND(AC11="Low",AD11="Very High")),"M10",IF(OR(AND(AC11="High",AD11="Medium"),AND(AC11="Medium",AD11="High")),"M12",IF(OR(AND(AC11="Very High",AD11="Medium"),AND(AC11="Medium",AD11="Very High")),"H15",IF(AND(AC11="High",AD11="High"),"H16",IF(OR(AND(AC11="Very High",AD11="High"),AND(AC11="High",AD11="Very High")),"H20",IF(AND(AC11="Very High",AD11="Very High"),"H25","")))))))))))))))</f>
        <v>M9</v>
      </c>
      <c r="AF11" s="321" t="s">
        <v>2721</v>
      </c>
      <c r="AG11" s="314"/>
      <c r="AH11" s="314"/>
      <c r="AI11" s="314"/>
      <c r="AJ11" s="314"/>
    </row>
    <row r="12" spans="2:36" s="298" customFormat="1" ht="129" customHeight="1">
      <c r="B12" s="320"/>
      <c r="C12" s="322"/>
      <c r="D12" s="322"/>
      <c r="E12" s="323"/>
      <c r="F12" s="323"/>
      <c r="G12" s="324"/>
      <c r="H12" s="325"/>
      <c r="I12" s="326"/>
      <c r="J12" s="326"/>
      <c r="K12" s="323"/>
      <c r="L12" s="323"/>
      <c r="M12" s="323"/>
      <c r="N12" s="327"/>
      <c r="O12" s="323"/>
      <c r="P12" s="325"/>
      <c r="Q12" s="325"/>
      <c r="R12" s="323"/>
      <c r="S12" s="323"/>
      <c r="T12" s="323"/>
      <c r="U12" s="323"/>
      <c r="V12" s="323"/>
      <c r="W12" s="323"/>
      <c r="X12" s="323"/>
      <c r="Y12" s="323"/>
      <c r="Z12" s="327"/>
      <c r="AA12" s="327"/>
      <c r="AB12" s="323"/>
      <c r="AC12" s="323"/>
      <c r="AD12" s="323"/>
      <c r="AE12" s="323"/>
      <c r="AF12" s="324"/>
      <c r="AG12" s="328"/>
      <c r="AH12" s="328"/>
      <c r="AI12" s="328"/>
      <c r="AJ12" s="328"/>
    </row>
    <row r="13" spans="2:36" s="298" customFormat="1" ht="100.5" customHeight="1">
      <c r="B13" s="320"/>
      <c r="C13" s="322"/>
      <c r="D13" s="322"/>
      <c r="E13" s="323"/>
      <c r="F13" s="323"/>
      <c r="G13" s="324"/>
      <c r="H13" s="325"/>
      <c r="I13" s="326"/>
      <c r="J13" s="326"/>
      <c r="K13" s="323"/>
      <c r="L13" s="323"/>
      <c r="M13" s="323"/>
      <c r="N13" s="327"/>
      <c r="O13" s="327"/>
      <c r="P13" s="325"/>
      <c r="Q13" s="325"/>
      <c r="R13" s="323"/>
      <c r="S13" s="323"/>
      <c r="T13" s="323"/>
      <c r="U13" s="323"/>
      <c r="V13" s="323"/>
      <c r="W13" s="323"/>
      <c r="X13" s="323"/>
      <c r="Y13" s="323"/>
      <c r="Z13" s="327"/>
      <c r="AA13" s="327"/>
      <c r="AB13" s="323"/>
      <c r="AC13" s="323"/>
      <c r="AD13" s="323"/>
      <c r="AE13" s="323"/>
      <c r="AF13" s="324"/>
      <c r="AG13" s="328"/>
      <c r="AH13" s="328"/>
      <c r="AI13" s="328"/>
      <c r="AJ13" s="328"/>
    </row>
    <row r="14" spans="2:36" s="298" customFormat="1" ht="125.25" customHeight="1">
      <c r="B14" s="320"/>
      <c r="C14" s="322"/>
      <c r="D14" s="322"/>
      <c r="E14" s="323"/>
      <c r="F14" s="323"/>
      <c r="G14" s="324"/>
      <c r="H14" s="325"/>
      <c r="I14" s="326"/>
      <c r="J14" s="326"/>
      <c r="K14" s="323"/>
      <c r="L14" s="323"/>
      <c r="M14" s="323"/>
      <c r="N14" s="327"/>
      <c r="O14" s="323"/>
      <c r="P14" s="325"/>
      <c r="Q14" s="325"/>
      <c r="R14" s="323"/>
      <c r="S14" s="323"/>
      <c r="T14" s="323"/>
      <c r="U14" s="323"/>
      <c r="V14" s="323"/>
      <c r="W14" s="323"/>
      <c r="X14" s="323"/>
      <c r="Y14" s="323"/>
      <c r="Z14" s="327"/>
      <c r="AA14" s="327"/>
      <c r="AB14" s="323"/>
      <c r="AC14" s="323"/>
      <c r="AD14" s="323"/>
      <c r="AE14" s="323"/>
      <c r="AF14" s="324"/>
      <c r="AG14" s="328"/>
      <c r="AH14" s="328"/>
      <c r="AI14" s="328"/>
      <c r="AJ14" s="328"/>
    </row>
    <row r="15" spans="2:36" s="295" customFormat="1"/>
    <row r="16" spans="2:36" s="295" customFormat="1"/>
    <row r="17" spans="2:29">
      <c r="B17" s="295"/>
      <c r="C17" s="295"/>
      <c r="D17" s="295"/>
      <c r="E17" s="295"/>
      <c r="F17" s="295"/>
      <c r="H17" s="295"/>
      <c r="I17" s="295"/>
      <c r="J17" s="295"/>
      <c r="K17" s="295"/>
      <c r="L17" s="295"/>
      <c r="M17" s="295"/>
      <c r="N17" s="295"/>
      <c r="O17" s="295"/>
      <c r="P17" s="295"/>
      <c r="Q17" s="295"/>
      <c r="R17" s="295"/>
      <c r="S17" s="295"/>
      <c r="T17" s="295"/>
      <c r="V17" s="295"/>
      <c r="W17" s="295"/>
      <c r="X17" s="295"/>
      <c r="AA17" s="295"/>
    </row>
    <row r="18" spans="2:29" ht="17.399999999999999">
      <c r="B18" s="329" t="s">
        <v>2722</v>
      </c>
      <c r="C18" s="329"/>
      <c r="D18" s="329"/>
      <c r="E18" s="329"/>
      <c r="F18" s="329"/>
      <c r="G18" s="330"/>
      <c r="H18" s="330"/>
      <c r="I18" s="330"/>
      <c r="J18" s="330"/>
      <c r="K18" s="331"/>
      <c r="L18" s="332"/>
      <c r="M18" s="295"/>
      <c r="N18" s="295"/>
      <c r="AA18" s="299"/>
      <c r="AC18" s="300"/>
    </row>
    <row r="19" spans="2:29" ht="17.399999999999999">
      <c r="B19" s="330" t="s">
        <v>2723</v>
      </c>
      <c r="C19" s="330"/>
      <c r="D19" s="330"/>
      <c r="E19" s="330"/>
      <c r="F19" s="330"/>
      <c r="G19" s="330"/>
      <c r="H19" s="330"/>
      <c r="I19" s="330"/>
      <c r="J19" s="330"/>
      <c r="K19" s="331"/>
      <c r="L19" s="295"/>
      <c r="M19" s="295"/>
      <c r="N19" s="295"/>
      <c r="O19" s="295"/>
      <c r="P19" s="295"/>
      <c r="Q19" s="295"/>
      <c r="R19" s="295"/>
      <c r="S19" s="295"/>
      <c r="T19" s="295"/>
      <c r="V19" s="295"/>
      <c r="W19" s="295"/>
      <c r="X19" s="295"/>
      <c r="AA19" s="295"/>
    </row>
    <row r="20" spans="2:29" ht="17.399999999999999">
      <c r="B20" s="333" t="s">
        <v>2724</v>
      </c>
      <c r="C20" s="333"/>
      <c r="D20" s="333"/>
      <c r="E20" s="333"/>
      <c r="F20" s="333"/>
      <c r="G20" s="330"/>
      <c r="H20" s="330"/>
      <c r="I20" s="330"/>
      <c r="J20" s="330"/>
      <c r="K20" s="331"/>
      <c r="L20" s="332"/>
      <c r="M20" s="295"/>
      <c r="N20" s="295"/>
      <c r="AA20" s="299"/>
      <c r="AC20" s="300"/>
    </row>
    <row r="21" spans="2:29" ht="17.399999999999999">
      <c r="B21" s="333"/>
      <c r="C21" s="333"/>
      <c r="D21" s="333"/>
      <c r="E21" s="333"/>
      <c r="F21" s="333"/>
      <c r="G21" s="330"/>
      <c r="H21" s="330"/>
      <c r="I21" s="330"/>
      <c r="J21" s="330"/>
      <c r="K21" s="331"/>
      <c r="L21" s="295"/>
      <c r="M21" s="295"/>
      <c r="N21" s="295"/>
      <c r="O21" s="295"/>
      <c r="P21" s="295"/>
      <c r="Q21" s="295"/>
      <c r="R21" s="295"/>
      <c r="S21" s="295"/>
      <c r="T21" s="295"/>
      <c r="V21" s="295"/>
      <c r="W21" s="295"/>
      <c r="X21" s="295"/>
      <c r="AA21" s="295"/>
    </row>
    <row r="22" spans="2:29" ht="17.399999999999999">
      <c r="B22" s="334" t="s">
        <v>2725</v>
      </c>
      <c r="C22" s="334"/>
      <c r="D22" s="334"/>
      <c r="E22" s="334"/>
      <c r="F22" s="334"/>
      <c r="G22" s="330"/>
      <c r="H22" s="330"/>
      <c r="I22" s="330"/>
      <c r="J22" s="330"/>
      <c r="K22" s="330"/>
      <c r="L22" s="332"/>
      <c r="M22" s="295"/>
      <c r="N22" s="295"/>
      <c r="AA22" s="299"/>
      <c r="AC22" s="300"/>
    </row>
    <row r="23" spans="2:29" ht="18">
      <c r="B23" s="335" t="s">
        <v>2726</v>
      </c>
      <c r="C23" s="336"/>
      <c r="D23" s="336"/>
      <c r="E23" s="336"/>
      <c r="F23" s="336"/>
      <c r="G23" s="330"/>
      <c r="H23" s="337"/>
      <c r="I23" s="337"/>
      <c r="J23" s="337"/>
      <c r="K23" s="337"/>
      <c r="L23" s="295"/>
      <c r="M23" s="295"/>
      <c r="N23" s="295"/>
      <c r="O23" s="295"/>
      <c r="P23" s="295"/>
      <c r="Q23" s="295"/>
      <c r="R23" s="295"/>
      <c r="S23" s="295"/>
      <c r="T23" s="295"/>
      <c r="V23" s="295"/>
      <c r="W23" s="295"/>
      <c r="X23" s="295"/>
      <c r="AA23" s="295"/>
    </row>
    <row r="24" spans="2:29" ht="18">
      <c r="B24" s="338" t="s">
        <v>2727</v>
      </c>
      <c r="C24" s="336"/>
      <c r="D24" s="336"/>
      <c r="E24" s="336"/>
      <c r="F24" s="336"/>
      <c r="G24" s="330"/>
      <c r="H24" s="337"/>
      <c r="I24" s="337"/>
      <c r="J24" s="337"/>
      <c r="K24" s="337"/>
      <c r="L24" s="332"/>
      <c r="M24" s="295"/>
      <c r="N24" s="295"/>
      <c r="AA24" s="299"/>
      <c r="AC24" s="300"/>
    </row>
    <row r="25" spans="2:29" ht="18">
      <c r="B25" s="339" t="s">
        <v>2728</v>
      </c>
      <c r="C25" s="336"/>
      <c r="D25" s="336"/>
      <c r="E25" s="336"/>
      <c r="F25" s="336"/>
      <c r="G25" s="330"/>
      <c r="H25" s="337"/>
      <c r="I25" s="337"/>
      <c r="J25" s="337"/>
      <c r="K25" s="337"/>
      <c r="L25" s="340"/>
      <c r="M25" s="341"/>
    </row>
    <row r="26" spans="2:29" ht="18">
      <c r="B26" s="339" t="s">
        <v>2729</v>
      </c>
      <c r="C26" s="336"/>
      <c r="D26" s="336"/>
      <c r="E26" s="336"/>
      <c r="F26" s="336"/>
      <c r="G26" s="330"/>
      <c r="H26" s="337"/>
      <c r="I26" s="337"/>
      <c r="J26" s="337"/>
      <c r="K26" s="337"/>
      <c r="L26" s="340"/>
      <c r="M26" s="341"/>
    </row>
    <row r="27" spans="2:29" ht="18">
      <c r="B27" s="339" t="s">
        <v>2730</v>
      </c>
      <c r="C27" s="336"/>
      <c r="D27" s="336"/>
      <c r="E27" s="336"/>
      <c r="F27" s="336"/>
      <c r="G27" s="330"/>
      <c r="H27" s="337"/>
      <c r="I27" s="337"/>
      <c r="J27" s="337"/>
      <c r="K27" s="337"/>
      <c r="L27" s="340"/>
      <c r="M27" s="341"/>
      <c r="X27" s="299" t="s">
        <v>2731</v>
      </c>
    </row>
    <row r="28" spans="2:29" ht="18">
      <c r="B28" s="339" t="s">
        <v>2732</v>
      </c>
      <c r="C28" s="336"/>
      <c r="D28" s="336"/>
      <c r="E28" s="336"/>
      <c r="F28" s="336"/>
      <c r="G28" s="330"/>
      <c r="H28" s="337"/>
      <c r="I28" s="337"/>
      <c r="J28" s="337"/>
      <c r="K28" s="337"/>
      <c r="L28" s="340"/>
      <c r="M28" s="341"/>
    </row>
    <row r="29" spans="2:29" ht="18">
      <c r="B29" s="339" t="s">
        <v>2733</v>
      </c>
      <c r="C29" s="336"/>
      <c r="D29" s="336"/>
      <c r="E29" s="336"/>
      <c r="F29" s="336"/>
      <c r="G29" s="330"/>
      <c r="H29" s="337"/>
      <c r="I29" s="337"/>
      <c r="J29" s="337"/>
      <c r="K29" s="337"/>
      <c r="L29" s="340"/>
      <c r="M29" s="341"/>
    </row>
    <row r="30" spans="2:29" ht="18">
      <c r="B30" s="339" t="s">
        <v>2734</v>
      </c>
      <c r="C30" s="336"/>
      <c r="D30" s="336"/>
      <c r="E30" s="336"/>
      <c r="F30" s="336"/>
      <c r="G30" s="330"/>
      <c r="H30" s="337"/>
      <c r="I30" s="337"/>
      <c r="J30" s="337"/>
      <c r="K30" s="337"/>
      <c r="L30" s="340"/>
      <c r="M30" s="341"/>
    </row>
    <row r="31" spans="2:29" ht="18">
      <c r="B31" s="339" t="s">
        <v>2735</v>
      </c>
      <c r="C31" s="336"/>
      <c r="D31" s="336"/>
      <c r="E31" s="336"/>
      <c r="F31" s="336"/>
      <c r="G31" s="330"/>
      <c r="H31" s="337"/>
      <c r="I31" s="337"/>
      <c r="J31" s="337"/>
      <c r="K31" s="337"/>
      <c r="L31" s="340"/>
      <c r="M31" s="341"/>
    </row>
    <row r="32" spans="2:29" ht="18">
      <c r="B32" s="339" t="s">
        <v>2736</v>
      </c>
      <c r="C32" s="336"/>
      <c r="D32" s="336"/>
      <c r="E32" s="336"/>
      <c r="F32" s="336"/>
      <c r="G32" s="330"/>
      <c r="H32" s="337"/>
      <c r="I32" s="337"/>
      <c r="J32" s="337"/>
      <c r="K32" s="337"/>
      <c r="L32" s="340"/>
      <c r="M32" s="341"/>
    </row>
    <row r="33" spans="2:29" ht="18">
      <c r="B33" s="339" t="s">
        <v>2737</v>
      </c>
      <c r="C33" s="336"/>
      <c r="D33" s="336"/>
      <c r="E33" s="336"/>
      <c r="F33" s="336"/>
      <c r="G33" s="330"/>
      <c r="H33" s="337"/>
      <c r="I33" s="337"/>
      <c r="J33" s="337"/>
      <c r="K33" s="337"/>
      <c r="L33" s="340"/>
      <c r="M33" s="341"/>
    </row>
    <row r="34" spans="2:29" ht="18">
      <c r="B34" s="339" t="s">
        <v>2738</v>
      </c>
      <c r="C34" s="336"/>
      <c r="D34" s="336"/>
      <c r="E34" s="336"/>
      <c r="F34" s="336"/>
      <c r="G34" s="330"/>
      <c r="H34" s="337"/>
      <c r="I34" s="337"/>
      <c r="J34" s="337"/>
      <c r="K34" s="337"/>
      <c r="L34" s="340"/>
      <c r="M34" s="341"/>
    </row>
    <row r="35" spans="2:29" ht="18">
      <c r="B35" s="336"/>
      <c r="C35" s="336"/>
      <c r="D35" s="336"/>
      <c r="E35" s="336"/>
      <c r="F35" s="336"/>
      <c r="G35" s="330"/>
      <c r="H35" s="337"/>
      <c r="I35" s="337"/>
      <c r="J35" s="337"/>
      <c r="K35" s="337"/>
      <c r="L35" s="340"/>
      <c r="M35" s="341"/>
    </row>
    <row r="36" spans="2:29" ht="17.399999999999999">
      <c r="B36" s="334" t="s">
        <v>2739</v>
      </c>
      <c r="C36" s="334"/>
      <c r="D36" s="334"/>
      <c r="E36" s="334"/>
      <c r="F36" s="334"/>
      <c r="G36" s="330"/>
      <c r="H36" s="330"/>
      <c r="I36" s="330"/>
      <c r="J36" s="330"/>
      <c r="K36" s="331"/>
      <c r="L36" s="332"/>
      <c r="M36" s="295"/>
      <c r="N36" s="295"/>
      <c r="AA36" s="299"/>
      <c r="AC36" s="300"/>
    </row>
    <row r="37" spans="2:29" ht="17.399999999999999">
      <c r="B37" s="333" t="s">
        <v>2740</v>
      </c>
      <c r="C37" s="333"/>
      <c r="D37" s="333"/>
      <c r="E37" s="333"/>
      <c r="F37" s="333"/>
      <c r="G37" s="330"/>
      <c r="H37" s="330"/>
      <c r="I37" s="330"/>
      <c r="J37" s="330"/>
      <c r="K37" s="331"/>
      <c r="L37" s="332"/>
      <c r="M37" s="295"/>
      <c r="N37" s="295"/>
      <c r="AA37" s="299"/>
      <c r="AC37" s="300"/>
    </row>
    <row r="38" spans="2:29" ht="17.399999999999999">
      <c r="B38" s="333" t="s">
        <v>2741</v>
      </c>
      <c r="C38" s="333"/>
      <c r="D38" s="333"/>
      <c r="E38" s="333"/>
      <c r="F38" s="333"/>
      <c r="G38" s="330"/>
      <c r="H38" s="330"/>
      <c r="I38" s="330"/>
      <c r="J38" s="330"/>
      <c r="K38" s="331"/>
      <c r="L38" s="332"/>
      <c r="M38" s="295"/>
      <c r="N38" s="295"/>
      <c r="AA38" s="299"/>
      <c r="AC38" s="300"/>
    </row>
    <row r="39" spans="2:29" ht="17.399999999999999">
      <c r="B39" s="333" t="s">
        <v>2742</v>
      </c>
      <c r="C39" s="333"/>
      <c r="D39" s="333"/>
      <c r="E39" s="333"/>
      <c r="F39" s="333"/>
      <c r="G39" s="330"/>
      <c r="H39" s="330"/>
      <c r="I39" s="330"/>
      <c r="J39" s="330"/>
      <c r="K39" s="331"/>
      <c r="L39" s="332"/>
      <c r="M39" s="295"/>
      <c r="N39" s="295"/>
      <c r="AA39" s="299"/>
      <c r="AC39" s="300"/>
    </row>
    <row r="40" spans="2:29" ht="17.399999999999999">
      <c r="B40" s="333"/>
      <c r="C40" s="333"/>
      <c r="D40" s="333"/>
      <c r="E40" s="333"/>
      <c r="F40" s="333"/>
      <c r="G40" s="330"/>
      <c r="H40" s="330"/>
      <c r="I40" s="330"/>
      <c r="J40" s="330"/>
      <c r="K40" s="331"/>
      <c r="L40" s="332"/>
      <c r="M40" s="295"/>
      <c r="N40" s="295"/>
      <c r="AA40" s="299"/>
      <c r="AC40" s="300"/>
    </row>
    <row r="41" spans="2:29" ht="17.399999999999999">
      <c r="B41" s="333" t="s">
        <v>2743</v>
      </c>
      <c r="C41" s="333"/>
      <c r="D41" s="333"/>
      <c r="E41" s="333"/>
      <c r="F41" s="333"/>
      <c r="G41" s="330"/>
      <c r="H41" s="330"/>
      <c r="I41" s="330"/>
      <c r="J41" s="330"/>
      <c r="K41" s="331"/>
      <c r="L41" s="332"/>
      <c r="M41" s="295"/>
      <c r="N41" s="295"/>
      <c r="AA41" s="299"/>
      <c r="AC41" s="300"/>
    </row>
    <row r="42" spans="2:29" ht="17.399999999999999">
      <c r="B42" s="333" t="s">
        <v>2744</v>
      </c>
      <c r="C42" s="333"/>
      <c r="D42" s="333"/>
      <c r="E42" s="333"/>
      <c r="F42" s="333"/>
      <c r="G42" s="330"/>
      <c r="H42" s="330"/>
      <c r="I42" s="330"/>
      <c r="J42" s="330"/>
      <c r="K42" s="331"/>
      <c r="L42" s="332"/>
      <c r="M42" s="295"/>
      <c r="N42" s="295"/>
      <c r="AA42" s="299"/>
      <c r="AC42" s="300"/>
    </row>
    <row r="43" spans="2:29" ht="17.399999999999999">
      <c r="B43" s="333" t="s">
        <v>2745</v>
      </c>
      <c r="C43" s="333"/>
      <c r="D43" s="333"/>
      <c r="E43" s="333"/>
      <c r="F43" s="333"/>
      <c r="G43" s="330"/>
      <c r="H43" s="330"/>
      <c r="I43" s="330"/>
      <c r="J43" s="330"/>
      <c r="K43" s="331"/>
      <c r="L43" s="332"/>
      <c r="M43" s="295"/>
      <c r="N43" s="295"/>
      <c r="AA43" s="299"/>
      <c r="AC43" s="300"/>
    </row>
    <row r="44" spans="2:29" ht="17.399999999999999">
      <c r="B44" s="333" t="s">
        <v>2746</v>
      </c>
      <c r="C44" s="333"/>
      <c r="D44" s="333"/>
      <c r="E44" s="333"/>
      <c r="F44" s="333"/>
      <c r="G44" s="330"/>
      <c r="H44" s="330"/>
      <c r="I44" s="330"/>
      <c r="J44" s="330"/>
      <c r="K44" s="331"/>
      <c r="L44" s="332"/>
      <c r="M44" s="295"/>
      <c r="N44" s="295"/>
    </row>
    <row r="45" spans="2:29" ht="17.399999999999999">
      <c r="B45" s="330"/>
      <c r="C45" s="330"/>
      <c r="D45" s="330"/>
      <c r="E45" s="330"/>
      <c r="F45" s="330"/>
      <c r="G45" s="330"/>
      <c r="H45" s="330"/>
      <c r="I45" s="330"/>
      <c r="J45" s="330"/>
      <c r="K45" s="330"/>
      <c r="L45" s="293"/>
    </row>
    <row r="46" spans="2:29" ht="17.399999999999999">
      <c r="B46" s="330" t="s">
        <v>2747</v>
      </c>
      <c r="C46" s="330"/>
      <c r="D46" s="330"/>
      <c r="E46" s="330"/>
      <c r="F46" s="330"/>
      <c r="G46" s="330"/>
      <c r="H46" s="330"/>
      <c r="I46" s="330"/>
      <c r="J46" s="330"/>
      <c r="K46" s="330"/>
      <c r="L46" s="293"/>
    </row>
    <row r="47" spans="2:29" ht="17.399999999999999">
      <c r="B47" s="330"/>
      <c r="C47" s="330"/>
      <c r="D47" s="330"/>
      <c r="E47" s="330"/>
      <c r="F47" s="330"/>
      <c r="G47" s="330"/>
      <c r="H47" s="330"/>
      <c r="I47" s="330"/>
      <c r="J47" s="330"/>
      <c r="K47" s="330"/>
      <c r="L47" s="293"/>
    </row>
    <row r="48" spans="2:29" ht="17.399999999999999">
      <c r="B48" s="293"/>
      <c r="C48" s="293"/>
      <c r="D48" s="293"/>
      <c r="E48" s="293"/>
      <c r="F48" s="293"/>
      <c r="G48" s="293"/>
      <c r="H48" s="293"/>
      <c r="I48" s="293"/>
      <c r="J48" s="293"/>
      <c r="K48" s="293"/>
      <c r="L48" s="293"/>
    </row>
    <row r="49" spans="14:14">
      <c r="N49" s="342"/>
    </row>
  </sheetData>
  <mergeCells count="16">
    <mergeCell ref="B9:G9"/>
    <mergeCell ref="H9:J9"/>
    <mergeCell ref="K9:M9"/>
    <mergeCell ref="N9:O9"/>
    <mergeCell ref="R9:T9"/>
    <mergeCell ref="P9:P10"/>
    <mergeCell ref="Q9:Q10"/>
    <mergeCell ref="AF9:AF10"/>
    <mergeCell ref="S2:T2"/>
    <mergeCell ref="S4:T4"/>
    <mergeCell ref="R8:T8"/>
    <mergeCell ref="AC8:AE8"/>
    <mergeCell ref="V9:Y9"/>
    <mergeCell ref="Z9:AB9"/>
    <mergeCell ref="AC9:AE9"/>
    <mergeCell ref="U9:U10"/>
  </mergeCells>
  <conditionalFormatting sqref="H12:H14">
    <cfRule type="cellIs" dxfId="59" priority="34" stopIfTrue="1" operator="equal">
      <formula>"Issue"</formula>
    </cfRule>
    <cfRule type="cellIs" dxfId="58" priority="33" stopIfTrue="1" operator="equal">
      <formula>"Opportunity"</formula>
    </cfRule>
    <cfRule type="cellIs" dxfId="57" priority="32" stopIfTrue="1" operator="equal">
      <formula>"Threat"</formula>
    </cfRule>
  </conditionalFormatting>
  <conditionalFormatting sqref="P11:Q14">
    <cfRule type="cellIs" dxfId="56" priority="17" stopIfTrue="1" operator="equal">
      <formula>"Issue"</formula>
    </cfRule>
    <cfRule type="cellIs" dxfId="55" priority="15" stopIfTrue="1" operator="equal">
      <formula>"Threat"</formula>
    </cfRule>
    <cfRule type="cellIs" dxfId="54" priority="16" stopIfTrue="1" operator="equal">
      <formula>"Opportunity"</formula>
    </cfRule>
  </conditionalFormatting>
  <conditionalFormatting sqref="T11:T14">
    <cfRule type="containsText" dxfId="53" priority="21" operator="containsText" text="H15">
      <formula>NOT(ISERROR(SEARCH("H15",T11)))</formula>
    </cfRule>
    <cfRule type="containsText" dxfId="52" priority="22" operator="containsText" text="M12">
      <formula>NOT(ISERROR(SEARCH("M12",T11)))</formula>
    </cfRule>
    <cfRule type="containsText" dxfId="51" priority="23" operator="containsText" text="M10">
      <formula>NOT(ISERROR(SEARCH("M10",T11)))</formula>
    </cfRule>
    <cfRule type="containsText" dxfId="50" priority="24" operator="containsText" text="M9">
      <formula>NOT(ISERROR(SEARCH("M9",T11)))</formula>
    </cfRule>
    <cfRule type="containsText" dxfId="49" priority="25" operator="containsText" text="M8">
      <formula>NOT(ISERROR(SEARCH("M8",T11)))</formula>
    </cfRule>
    <cfRule type="containsText" dxfId="48" priority="26" operator="containsText" text="M6">
      <formula>NOT(ISERROR(SEARCH("M6",T11)))</formula>
    </cfRule>
    <cfRule type="containsText" dxfId="47" priority="27" operator="containsText" text="M5">
      <formula>NOT(ISERROR(SEARCH("M5",T11)))</formula>
    </cfRule>
    <cfRule type="containsText" dxfId="46" priority="28" operator="containsText" text="L4">
      <formula>NOT(ISERROR(SEARCH("L4",T11)))</formula>
    </cfRule>
    <cfRule type="containsText" dxfId="45" priority="29" operator="containsText" text="L3">
      <formula>NOT(ISERROR(SEARCH("L3",T11)))</formula>
    </cfRule>
    <cfRule type="containsText" dxfId="44" priority="30" operator="containsText" text="L2">
      <formula>NOT(ISERROR(SEARCH("L2",T11)))</formula>
    </cfRule>
    <cfRule type="containsText" dxfId="43" priority="31" operator="containsText" text="L1">
      <formula>NOT(ISERROR(SEARCH("L1",T11)))</formula>
    </cfRule>
    <cfRule type="containsText" dxfId="42" priority="18" operator="containsText" text="H25">
      <formula>NOT(ISERROR(SEARCH("H25",T11)))</formula>
    </cfRule>
    <cfRule type="containsText" dxfId="41" priority="19" operator="containsText" text="H20">
      <formula>NOT(ISERROR(SEARCH("H20",T11)))</formula>
    </cfRule>
    <cfRule type="containsText" dxfId="40" priority="20" operator="containsText" text="H16">
      <formula>NOT(ISERROR(SEARCH("H16",T11)))</formula>
    </cfRule>
  </conditionalFormatting>
  <conditionalFormatting sqref="AE11:AE14">
    <cfRule type="containsText" dxfId="39" priority="2" operator="containsText" text="H20">
      <formula>NOT(ISERROR(SEARCH("H20",AE11)))</formula>
    </cfRule>
    <cfRule type="containsText" dxfId="38" priority="3" operator="containsText" text="H16">
      <formula>NOT(ISERROR(SEARCH("H16",AE11)))</formula>
    </cfRule>
    <cfRule type="containsText" dxfId="37" priority="4" operator="containsText" text="H15">
      <formula>NOT(ISERROR(SEARCH("H15",AE11)))</formula>
    </cfRule>
    <cfRule type="containsText" dxfId="36" priority="5" operator="containsText" text="M12">
      <formula>NOT(ISERROR(SEARCH("M12",AE11)))</formula>
    </cfRule>
    <cfRule type="containsText" dxfId="35" priority="6" operator="containsText" text="M10">
      <formula>NOT(ISERROR(SEARCH("M10",AE11)))</formula>
    </cfRule>
    <cfRule type="containsText" dxfId="34" priority="7" operator="containsText" text="M9">
      <formula>NOT(ISERROR(SEARCH("M9",AE11)))</formula>
    </cfRule>
    <cfRule type="containsText" dxfId="33" priority="8" operator="containsText" text="M8">
      <formula>NOT(ISERROR(SEARCH("M8",AE11)))</formula>
    </cfRule>
    <cfRule type="containsText" dxfId="32" priority="9" operator="containsText" text="M6">
      <formula>NOT(ISERROR(SEARCH("M6",AE11)))</formula>
    </cfRule>
    <cfRule type="containsText" dxfId="31" priority="10" operator="containsText" text="M5">
      <formula>NOT(ISERROR(SEARCH("M5",AE11)))</formula>
    </cfRule>
    <cfRule type="containsText" dxfId="30" priority="11" operator="containsText" text="L4">
      <formula>NOT(ISERROR(SEARCH("L4",AE11)))</formula>
    </cfRule>
    <cfRule type="containsText" dxfId="29" priority="12" operator="containsText" text="L3">
      <formula>NOT(ISERROR(SEARCH("L3",AE11)))</formula>
    </cfRule>
    <cfRule type="containsText" dxfId="28" priority="14" operator="containsText" text="L1">
      <formula>NOT(ISERROR(SEARCH("L1",AE11)))</formula>
    </cfRule>
    <cfRule type="containsText" dxfId="27" priority="13" operator="containsText" text="L2">
      <formula>NOT(ISERROR(SEARCH("L2",AE11)))</formula>
    </cfRule>
    <cfRule type="containsText" dxfId="26" priority="1" operator="containsText" text="H25">
      <formula>NOT(ISERROR(SEARCH("H25",AE11)))</formula>
    </cfRule>
  </conditionalFormatting>
  <dataValidations count="11">
    <dataValidation type="list" allowBlank="1" showInputMessage="1" showErrorMessage="1" sqref="H11:I11 H12:H14" xr:uid="{00000000-0002-0000-0F00-000000000000}">
      <formula1>"Threat,Opportunity,Issue"</formula1>
    </dataValidation>
    <dataValidation type="list" allowBlank="1" showInputMessage="1" showErrorMessage="1" sqref="G11:G14" xr:uid="{00000000-0002-0000-0F00-000001000000}">
      <formula1>"Open,Close,Realize,Escalate"</formula1>
    </dataValidation>
    <dataValidation type="list" allowBlank="1" showInputMessage="1" showErrorMessage="1" sqref="I12:I14" xr:uid="{00000000-0002-0000-0F00-000002000000}">
      <formula1>"Internal, External"</formula1>
    </dataValidation>
    <dataValidation type="list" allowBlank="1" showInputMessage="1" showErrorMessage="1" sqref="J12:J14" xr:uid="{00000000-0002-0000-0F00-000003000000}">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P11:P14" xr:uid="{00000000-0002-0000-0F00-000004000000}">
      <formula1>"Ease,Moderate,Hard"</formula1>
    </dataValidation>
    <dataValidation type="list" allowBlank="1" showInputMessage="1" showErrorMessage="1" sqref="Q11:Q14" xr:uid="{00000000-0002-0000-0F00-000005000000}">
      <formula1>"Distant,Med Term,Imminent,Overdue"</formula1>
    </dataValidation>
    <dataValidation type="list" allowBlank="1" showInputMessage="1" showErrorMessage="1" sqref="V12:V14" xr:uid="{00000000-0002-0000-0F00-000006000000}">
      <formula1>"Terminate,Tolerate,Transfer,Enhance/ Exploit,Share,Treat, Accept"</formula1>
    </dataValidation>
    <dataValidation type="list" allowBlank="1" showInputMessage="1" showErrorMessage="1" sqref="W12:W14" xr:uid="{00000000-0002-0000-0F00-000007000000}">
      <formula1>"Mitigate,Control,Fall Back, N/A"</formula1>
    </dataValidation>
    <dataValidation type="list" allowBlank="1" showInputMessage="1" showErrorMessage="1" sqref="AF11:AF14" xr:uid="{00000000-0002-0000-0F00-000008000000}">
      <formula1>"Open,Close,Residual,Escalate,Secondary"</formula1>
    </dataValidation>
    <dataValidation type="list" allowBlank="1" showInputMessage="1" showErrorMessage="1" sqref="C11:D14" xr:uid="{00000000-0002-0000-0F00-000009000000}">
      <formula1>"Central,Eastern,Western"</formula1>
    </dataValidation>
    <dataValidation type="list" allowBlank="1" showInputMessage="1" showErrorMessage="1" sqref="AC11:AD14 R11:S14" xr:uid="{00000000-0002-0000-0F00-00000A000000}">
      <formula1>"Very High,High,Medium,Low,Very Low"</formula1>
    </dataValidation>
  </dataValidations>
  <pageMargins left="0.75" right="0.75" top="1.2" bottom="1" header="0.3" footer="0.3"/>
  <pageSetup paperSize="8" scale="31" fitToHeight="50" orientation="landscape"/>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1"/>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tabColor theme="0" tint="-0.499984740745262"/>
  </sheetPr>
  <dimension ref="A1:H8"/>
  <sheetViews>
    <sheetView workbookViewId="0">
      <selection activeCell="E24" sqref="E24"/>
    </sheetView>
  </sheetViews>
  <sheetFormatPr defaultColWidth="9" defaultRowHeight="14.4"/>
  <cols>
    <col min="1" max="2" width="19.33203125" customWidth="1"/>
    <col min="3" max="3" width="59.33203125" customWidth="1"/>
    <col min="4" max="8" width="19.33203125" customWidth="1"/>
  </cols>
  <sheetData>
    <row r="1" spans="1:8">
      <c r="A1" s="1766" t="s">
        <v>2748</v>
      </c>
      <c r="B1" s="1767"/>
      <c r="C1" s="1767"/>
      <c r="D1" s="1767"/>
      <c r="E1" s="1767"/>
      <c r="F1" s="1767"/>
      <c r="G1" s="1767"/>
      <c r="H1" s="1767"/>
    </row>
    <row r="2" spans="1:8">
      <c r="A2" s="273" t="s">
        <v>184</v>
      </c>
      <c r="B2" s="274" t="s">
        <v>185</v>
      </c>
      <c r="C2" s="275" t="s">
        <v>186</v>
      </c>
      <c r="D2" s="275" t="s">
        <v>50</v>
      </c>
      <c r="E2" s="275" t="s">
        <v>2749</v>
      </c>
      <c r="F2" s="274" t="s">
        <v>188</v>
      </c>
      <c r="G2" s="276" t="s">
        <v>189</v>
      </c>
      <c r="H2" s="276" t="s">
        <v>2750</v>
      </c>
    </row>
    <row r="3" spans="1:8" ht="45.45" customHeight="1">
      <c r="A3" s="277"/>
      <c r="B3" s="278"/>
      <c r="C3" s="279"/>
      <c r="D3" s="279"/>
      <c r="E3" s="280"/>
      <c r="F3" s="281"/>
      <c r="G3" s="282"/>
      <c r="H3" s="283"/>
    </row>
    <row r="4" spans="1:8">
      <c r="A4" s="828" t="s">
        <v>2665</v>
      </c>
      <c r="B4" s="829" t="s">
        <v>2665</v>
      </c>
      <c r="C4" s="830" t="s">
        <v>2665</v>
      </c>
      <c r="D4" s="279"/>
      <c r="E4" s="831" t="s">
        <v>2665</v>
      </c>
      <c r="F4" s="832" t="s">
        <v>2665</v>
      </c>
      <c r="G4" s="833" t="s">
        <v>2665</v>
      </c>
      <c r="H4" s="834" t="s">
        <v>2665</v>
      </c>
    </row>
    <row r="5" spans="1:8">
      <c r="A5" s="277" t="s">
        <v>2665</v>
      </c>
      <c r="B5" s="278" t="s">
        <v>2665</v>
      </c>
      <c r="C5" s="279" t="s">
        <v>2665</v>
      </c>
      <c r="D5" s="279"/>
      <c r="E5" s="280" t="s">
        <v>2665</v>
      </c>
      <c r="F5" s="281" t="s">
        <v>2665</v>
      </c>
      <c r="G5" s="284" t="s">
        <v>2665</v>
      </c>
      <c r="H5" s="285" t="s">
        <v>2665</v>
      </c>
    </row>
    <row r="6" spans="1:8">
      <c r="A6" s="277" t="s">
        <v>2665</v>
      </c>
      <c r="B6" s="278" t="s">
        <v>2665</v>
      </c>
      <c r="C6" s="279" t="s">
        <v>2665</v>
      </c>
      <c r="D6" s="279"/>
      <c r="E6" s="280" t="s">
        <v>2665</v>
      </c>
      <c r="F6" s="281" t="s">
        <v>2665</v>
      </c>
      <c r="G6" s="284" t="s">
        <v>2665</v>
      </c>
      <c r="H6" s="285" t="s">
        <v>2665</v>
      </c>
    </row>
    <row r="7" spans="1:8">
      <c r="A7" s="277" t="s">
        <v>2665</v>
      </c>
      <c r="B7" s="278" t="s">
        <v>2665</v>
      </c>
      <c r="C7" s="279" t="s">
        <v>2665</v>
      </c>
      <c r="D7" s="279"/>
      <c r="E7" s="280" t="s">
        <v>2665</v>
      </c>
      <c r="F7" s="281" t="s">
        <v>2665</v>
      </c>
      <c r="G7" s="284" t="s">
        <v>2665</v>
      </c>
      <c r="H7" s="285" t="s">
        <v>2665</v>
      </c>
    </row>
    <row r="8" spans="1:8">
      <c r="A8" s="286" t="s">
        <v>2665</v>
      </c>
      <c r="B8" s="287" t="s">
        <v>2665</v>
      </c>
      <c r="C8" s="288" t="s">
        <v>2665</v>
      </c>
      <c r="D8" s="288"/>
      <c r="E8" s="289" t="s">
        <v>2665</v>
      </c>
      <c r="F8" s="290" t="s">
        <v>2665</v>
      </c>
      <c r="G8" s="291" t="s">
        <v>2665</v>
      </c>
      <c r="H8" s="292" t="s">
        <v>2665</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Codes!$C$4:$C$6</xm:f>
          </x14:formula1>
          <xm:sqref>D3:D8</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tint="-0.499984740745262"/>
    <pageSetUpPr fitToPage="1"/>
  </sheetPr>
  <dimension ref="B1:AJ60"/>
  <sheetViews>
    <sheetView view="pageBreakPreview" zoomScale="60" zoomScaleNormal="50" workbookViewId="0">
      <selection activeCell="Z27" sqref="Z27"/>
    </sheetView>
  </sheetViews>
  <sheetFormatPr defaultColWidth="9.109375" defaultRowHeight="14.4"/>
  <cols>
    <col min="1" max="1" width="2.44140625" style="125" customWidth="1"/>
    <col min="2" max="2" width="6.109375" style="125" customWidth="1"/>
    <col min="3" max="3" width="7.44140625" style="125" customWidth="1"/>
    <col min="4" max="4" width="43.44140625" style="125" customWidth="1"/>
    <col min="5" max="5" width="6" style="125" customWidth="1"/>
    <col min="6" max="10" width="13.6640625" style="125" customWidth="1"/>
    <col min="11" max="13" width="11.44140625" style="125" customWidth="1"/>
    <col min="14" max="14" width="9.109375" style="125" customWidth="1"/>
    <col min="15" max="15" width="11.44140625" style="125" customWidth="1"/>
    <col min="16" max="16" width="10.44140625" style="125" customWidth="1"/>
    <col min="17" max="17" width="10.6640625" style="125" customWidth="1"/>
    <col min="18" max="18" width="8.33203125" style="125" customWidth="1"/>
    <col min="19" max="19" width="13.44140625" style="125" customWidth="1"/>
    <col min="20" max="20" width="12.109375" style="125" customWidth="1"/>
    <col min="21" max="21" width="8" style="125" customWidth="1"/>
    <col min="22" max="23" width="12.109375" style="125" customWidth="1"/>
    <col min="24" max="24" width="15.44140625" style="125" customWidth="1"/>
    <col min="25" max="25" width="15.33203125" style="125" customWidth="1"/>
    <col min="26" max="26" width="11.44140625" style="125" customWidth="1"/>
    <col min="27" max="27" width="10.6640625" style="125" customWidth="1"/>
    <col min="28" max="28" width="17.109375" style="125" bestFit="1" customWidth="1"/>
    <col min="29" max="29" width="9.109375" style="125"/>
    <col min="30" max="30" width="24.44140625" style="125" customWidth="1"/>
    <col min="31" max="31" width="12.44140625" style="125" customWidth="1"/>
    <col min="32" max="32" width="9.109375" style="125"/>
    <col min="33" max="33" width="17.6640625" style="125" customWidth="1"/>
    <col min="34" max="34" width="14.44140625" style="125" customWidth="1"/>
    <col min="35" max="16384" width="9.109375" style="125"/>
  </cols>
  <sheetData>
    <row r="1" spans="2:36" ht="17.399999999999999">
      <c r="B1" s="1831" t="s">
        <v>2751</v>
      </c>
      <c r="C1" s="1832"/>
      <c r="D1" s="1832"/>
      <c r="E1" s="1832"/>
      <c r="F1" s="1832"/>
      <c r="G1" s="1832"/>
      <c r="H1" s="1832"/>
      <c r="I1" s="1832"/>
      <c r="J1" s="1832"/>
      <c r="K1" s="1832"/>
      <c r="L1" s="1832"/>
      <c r="M1" s="1832"/>
      <c r="N1" s="1832"/>
      <c r="O1" s="1832"/>
      <c r="P1" s="1832"/>
      <c r="Q1" s="1832"/>
      <c r="R1" s="1832"/>
      <c r="S1" s="1832"/>
      <c r="T1" s="1832"/>
      <c r="U1" s="1832"/>
      <c r="V1" s="1832"/>
      <c r="W1" s="1832"/>
      <c r="X1" s="1832"/>
      <c r="Y1" s="1832"/>
      <c r="Z1" s="1832"/>
      <c r="AA1" s="1832"/>
      <c r="AB1" s="1832"/>
      <c r="AC1" s="1832"/>
      <c r="AD1" s="1832"/>
      <c r="AE1" s="1833"/>
      <c r="AJ1" s="125" t="s">
        <v>226</v>
      </c>
    </row>
    <row r="2" spans="2:36" ht="17.399999999999999">
      <c r="B2" s="1834" t="s">
        <v>2752</v>
      </c>
      <c r="C2" s="1835"/>
      <c r="D2" s="1835"/>
      <c r="E2" s="1835"/>
      <c r="F2" s="1835"/>
      <c r="G2" s="1835"/>
      <c r="H2" s="1835"/>
      <c r="I2" s="1835"/>
      <c r="J2" s="1835"/>
      <c r="K2" s="1836" t="s">
        <v>2753</v>
      </c>
      <c r="L2" s="1835"/>
      <c r="M2" s="1835"/>
      <c r="N2" s="1835"/>
      <c r="O2" s="1835"/>
      <c r="P2" s="1835"/>
      <c r="Q2" s="1835"/>
      <c r="R2" s="1835"/>
      <c r="S2" s="1835" t="s">
        <v>154</v>
      </c>
      <c r="T2" s="1835"/>
      <c r="U2" s="1835"/>
      <c r="V2" s="1835"/>
      <c r="W2" s="1835"/>
      <c r="X2" s="1835"/>
      <c r="Y2" s="1835"/>
      <c r="Z2" s="1835"/>
      <c r="AA2" s="1835"/>
      <c r="AB2" s="1835"/>
      <c r="AC2" s="1835" t="s">
        <v>2754</v>
      </c>
      <c r="AD2" s="1835"/>
      <c r="AE2" s="1837"/>
      <c r="AJ2" s="125" t="s">
        <v>227</v>
      </c>
    </row>
    <row r="3" spans="2:36" ht="28.2" customHeight="1">
      <c r="B3" s="1812" t="s">
        <v>34</v>
      </c>
      <c r="C3" s="1813"/>
      <c r="D3" s="1813"/>
      <c r="E3" s="1838">
        <v>35709993</v>
      </c>
      <c r="F3" s="1839"/>
      <c r="G3" s="1840" t="s">
        <v>2755</v>
      </c>
      <c r="H3" s="1841"/>
      <c r="I3" s="1838">
        <v>0</v>
      </c>
      <c r="J3" s="1842" t="s">
        <v>36</v>
      </c>
      <c r="K3" s="1840" t="s">
        <v>175</v>
      </c>
      <c r="L3" s="1841"/>
      <c r="M3" s="1843">
        <v>0</v>
      </c>
      <c r="N3" s="1844"/>
      <c r="O3" s="1840" t="s">
        <v>176</v>
      </c>
      <c r="P3" s="1841"/>
      <c r="Q3" s="1829">
        <f>E3*M3</f>
        <v>0</v>
      </c>
      <c r="R3" s="1830"/>
      <c r="S3" s="1840" t="s">
        <v>2756</v>
      </c>
      <c r="T3" s="1841"/>
      <c r="U3" s="1829">
        <f>MAX($C$9:$C$46)</f>
        <v>0</v>
      </c>
      <c r="V3" s="1845"/>
      <c r="W3" s="1840" t="s">
        <v>156</v>
      </c>
      <c r="X3" s="1841"/>
      <c r="Y3" s="1829">
        <f>SUM(F9:F46)</f>
        <v>2317493.31</v>
      </c>
      <c r="Z3" s="1845"/>
      <c r="AA3" s="1819" t="s">
        <v>2757</v>
      </c>
      <c r="AB3" s="1821" t="str">
        <f>IF(ISBLANK(L10),L9,MAX(L9:L46))</f>
        <v>29/09/2026</v>
      </c>
      <c r="AC3" s="1846" t="s">
        <v>2758</v>
      </c>
      <c r="AD3" s="1813"/>
      <c r="AE3" s="190">
        <f>AVERAGE(P9:P59)</f>
        <v>0</v>
      </c>
      <c r="AG3" s="1772" t="s">
        <v>2759</v>
      </c>
      <c r="AH3" s="1778">
        <f>AVERAGE(F9:F58)</f>
        <v>2317493.31</v>
      </c>
      <c r="AI3" s="1779"/>
    </row>
    <row r="4" spans="2:36" ht="28.2" customHeight="1">
      <c r="B4" s="1812" t="s">
        <v>45</v>
      </c>
      <c r="C4" s="1813"/>
      <c r="D4" s="1813">
        <v>21100000</v>
      </c>
      <c r="E4" s="1814">
        <f>E3</f>
        <v>35709993</v>
      </c>
      <c r="F4" s="1815" t="s">
        <v>36</v>
      </c>
      <c r="G4" s="1808" t="s">
        <v>2760</v>
      </c>
      <c r="H4" s="1809"/>
      <c r="I4" s="1814">
        <v>0</v>
      </c>
      <c r="J4" s="1816" t="e">
        <f>+#REF!+#REF!+I4</f>
        <v>#REF!</v>
      </c>
      <c r="K4" s="1808" t="s">
        <v>179</v>
      </c>
      <c r="L4" s="1809"/>
      <c r="M4" s="1817">
        <v>0</v>
      </c>
      <c r="N4" s="1818"/>
      <c r="O4" s="1808" t="s">
        <v>180</v>
      </c>
      <c r="P4" s="1809"/>
      <c r="Q4" s="1829">
        <f>E3*M4</f>
        <v>0</v>
      </c>
      <c r="R4" s="1830"/>
      <c r="S4" s="1808" t="s">
        <v>2761</v>
      </c>
      <c r="T4" s="1809"/>
      <c r="U4" s="1806">
        <f>COUNTIF($N$9:$N$59,"Y")</f>
        <v>1</v>
      </c>
      <c r="V4" s="1807"/>
      <c r="W4" s="1808" t="s">
        <v>2762</v>
      </c>
      <c r="X4" s="1809"/>
      <c r="Y4" s="1806">
        <f>SUMIF($N$9:$N$46,"Y",$F$9:$F$46)</f>
        <v>2317493.31</v>
      </c>
      <c r="Z4" s="1807"/>
      <c r="AA4" s="1820"/>
      <c r="AB4" s="1822"/>
      <c r="AC4" s="1846" t="s">
        <v>2763</v>
      </c>
      <c r="AD4" s="1813"/>
      <c r="AE4" s="190" t="e">
        <f>AVERAGE(W9:W59)</f>
        <v>#DIV/0!</v>
      </c>
      <c r="AG4" s="1773"/>
      <c r="AH4" s="1780"/>
      <c r="AI4" s="1781"/>
    </row>
    <row r="5" spans="2:36" ht="28.2" customHeight="1">
      <c r="B5" s="1812" t="s">
        <v>54</v>
      </c>
      <c r="C5" s="1813"/>
      <c r="D5" s="1813">
        <v>20900000</v>
      </c>
      <c r="E5" s="1814">
        <f>E4</f>
        <v>35709993</v>
      </c>
      <c r="F5" s="1815" t="e">
        <f>+#REF!+#REF!+E5</f>
        <v>#REF!</v>
      </c>
      <c r="G5" s="1808" t="s">
        <v>46</v>
      </c>
      <c r="H5" s="1809"/>
      <c r="I5" s="1823">
        <f>Y3</f>
        <v>2317493.31</v>
      </c>
      <c r="J5" s="1824"/>
      <c r="K5" s="1808" t="s">
        <v>2764</v>
      </c>
      <c r="L5" s="1809"/>
      <c r="M5" s="1825">
        <f>ABS(M6/E3)</f>
        <v>5.3206395195876967E-4</v>
      </c>
      <c r="N5" s="1826"/>
      <c r="O5" s="1808" t="s">
        <v>2765</v>
      </c>
      <c r="P5" s="1809"/>
      <c r="Q5" s="1827">
        <f>SUM(G9:G58)</f>
        <v>-231749.33100000001</v>
      </c>
      <c r="R5" s="1828"/>
      <c r="S5" s="1808" t="s">
        <v>2766</v>
      </c>
      <c r="T5" s="1809"/>
      <c r="U5" s="1806">
        <f>COUNTIF($R$9:$R$59,"Y")</f>
        <v>0</v>
      </c>
      <c r="V5" s="1807"/>
      <c r="W5" s="1808" t="s">
        <v>2767</v>
      </c>
      <c r="X5" s="1809"/>
      <c r="Y5" s="1806">
        <f>SUMIF($R$9:$R$46,"Y",$F$9:$F$46)</f>
        <v>0</v>
      </c>
      <c r="Z5" s="1807"/>
      <c r="AA5" s="1801" t="s">
        <v>2768</v>
      </c>
      <c r="AB5" s="1803">
        <f>Y3/E4</f>
        <v>6.4897613113505795E-2</v>
      </c>
      <c r="AC5" s="1810" t="s">
        <v>2769</v>
      </c>
      <c r="AD5" s="1811"/>
      <c r="AE5" s="190" t="e">
        <f>AVERAGE(AA9:AA59)</f>
        <v>#DIV/0!</v>
      </c>
    </row>
    <row r="6" spans="2:36" ht="28.2" customHeight="1">
      <c r="B6" s="1796" t="s">
        <v>62</v>
      </c>
      <c r="C6" s="1797"/>
      <c r="D6" s="1797">
        <f>D4-D5</f>
        <v>200000</v>
      </c>
      <c r="E6" s="1798">
        <f>E4-E5</f>
        <v>0</v>
      </c>
      <c r="F6" s="1799"/>
      <c r="G6" s="1786" t="s">
        <v>2770</v>
      </c>
      <c r="H6" s="1787"/>
      <c r="I6" s="1798">
        <f>M6+Q6+Q5</f>
        <v>-250749.33100000001</v>
      </c>
      <c r="J6" s="1800"/>
      <c r="K6" s="1786" t="s">
        <v>2771</v>
      </c>
      <c r="L6" s="1787"/>
      <c r="M6" s="1784">
        <f>SUM(I9:I58)</f>
        <v>-19000</v>
      </c>
      <c r="N6" s="1785"/>
      <c r="O6" s="1786" t="s">
        <v>2772</v>
      </c>
      <c r="P6" s="1787"/>
      <c r="Q6" s="1784">
        <f>SUM(H9:H58)</f>
        <v>0</v>
      </c>
      <c r="R6" s="1785"/>
      <c r="S6" s="1786" t="s">
        <v>2773</v>
      </c>
      <c r="T6" s="1787"/>
      <c r="U6" s="1784">
        <f>COUNTA(X9:X59)</f>
        <v>0</v>
      </c>
      <c r="V6" s="1785"/>
      <c r="W6" s="1786" t="s">
        <v>2774</v>
      </c>
      <c r="X6" s="1787"/>
      <c r="Y6" s="1784">
        <f>SUM(Y9:Y46)</f>
        <v>2379605.58</v>
      </c>
      <c r="Z6" s="1785"/>
      <c r="AA6" s="1802"/>
      <c r="AB6" s="1804"/>
      <c r="AC6" s="1786" t="s">
        <v>2775</v>
      </c>
      <c r="AD6" s="1787"/>
      <c r="AE6" s="191" t="str">
        <f>IFERROR(AVERAGE(AC9:AC59),"")</f>
        <v/>
      </c>
    </row>
    <row r="7" spans="2:36" ht="15" customHeight="1">
      <c r="B7" s="1788" t="s">
        <v>2776</v>
      </c>
      <c r="C7" s="1789"/>
      <c r="D7" s="1789"/>
      <c r="E7" s="1790"/>
      <c r="F7" s="1788" t="s">
        <v>2777</v>
      </c>
      <c r="G7" s="1789"/>
      <c r="H7" s="1789"/>
      <c r="I7" s="1789"/>
      <c r="J7" s="1791"/>
      <c r="K7" s="1792" t="s">
        <v>2778</v>
      </c>
      <c r="L7" s="1790"/>
      <c r="M7" s="1793" t="s">
        <v>2779</v>
      </c>
      <c r="N7" s="1794"/>
      <c r="O7" s="1794"/>
      <c r="P7" s="1794"/>
      <c r="Q7" s="1793" t="s">
        <v>2780</v>
      </c>
      <c r="R7" s="1794"/>
      <c r="S7" s="1794"/>
      <c r="T7" s="1794"/>
      <c r="U7" s="1794"/>
      <c r="V7" s="1794"/>
      <c r="W7" s="1795"/>
      <c r="X7" s="1793" t="s">
        <v>2753</v>
      </c>
      <c r="Y7" s="1794"/>
      <c r="Z7" s="1794"/>
      <c r="AA7" s="1794"/>
      <c r="AB7" s="1795"/>
      <c r="AC7" s="1774" t="s">
        <v>2781</v>
      </c>
      <c r="AD7" s="1774" t="s">
        <v>269</v>
      </c>
      <c r="AE7" s="1775"/>
    </row>
    <row r="8" spans="2:36" s="124" customFormat="1" ht="70.2" thickTop="1" thickBot="1">
      <c r="B8" s="192" t="s">
        <v>2782</v>
      </c>
      <c r="C8" s="193" t="s">
        <v>2783</v>
      </c>
      <c r="D8" s="193" t="s">
        <v>2784</v>
      </c>
      <c r="E8" s="194" t="s">
        <v>2785</v>
      </c>
      <c r="F8" s="192" t="s">
        <v>2786</v>
      </c>
      <c r="G8" s="193" t="s">
        <v>2787</v>
      </c>
      <c r="H8" s="193" t="s">
        <v>2788</v>
      </c>
      <c r="I8" s="193" t="s">
        <v>2789</v>
      </c>
      <c r="J8" s="195" t="s">
        <v>2790</v>
      </c>
      <c r="K8" s="196" t="s">
        <v>2338</v>
      </c>
      <c r="L8" s="194" t="s">
        <v>2791</v>
      </c>
      <c r="M8" s="192" t="s">
        <v>2792</v>
      </c>
      <c r="N8" s="193" t="s">
        <v>2793</v>
      </c>
      <c r="O8" s="193" t="s">
        <v>2794</v>
      </c>
      <c r="P8" s="195" t="s">
        <v>2795</v>
      </c>
      <c r="Q8" s="192" t="s">
        <v>2796</v>
      </c>
      <c r="R8" s="193" t="s">
        <v>2797</v>
      </c>
      <c r="S8" s="194" t="s">
        <v>2798</v>
      </c>
      <c r="T8" s="197" t="s">
        <v>2799</v>
      </c>
      <c r="U8" s="193" t="s">
        <v>2800</v>
      </c>
      <c r="V8" s="195" t="s">
        <v>2801</v>
      </c>
      <c r="W8" s="198" t="s">
        <v>2795</v>
      </c>
      <c r="X8" s="192" t="s">
        <v>2802</v>
      </c>
      <c r="Y8" s="193" t="s">
        <v>2803</v>
      </c>
      <c r="Z8" s="193" t="s">
        <v>2804</v>
      </c>
      <c r="AA8" s="193" t="s">
        <v>2805</v>
      </c>
      <c r="AB8" s="194" t="s">
        <v>2806</v>
      </c>
      <c r="AC8" s="1805"/>
      <c r="AD8" s="1776"/>
      <c r="AE8" s="1777"/>
    </row>
    <row r="9" spans="2:36" ht="15" thickTop="1">
      <c r="B9" s="199">
        <v>1</v>
      </c>
      <c r="C9" s="200" t="s">
        <v>2807</v>
      </c>
      <c r="D9" s="200" t="s">
        <v>3597</v>
      </c>
      <c r="E9" s="201">
        <v>0</v>
      </c>
      <c r="F9" s="202">
        <v>2317493.31</v>
      </c>
      <c r="G9" s="203">
        <v>-231749.33100000001</v>
      </c>
      <c r="H9" s="204">
        <v>0</v>
      </c>
      <c r="I9" s="205">
        <v>-19000</v>
      </c>
      <c r="J9" s="206">
        <v>2379605.58</v>
      </c>
      <c r="K9" s="1097" t="s">
        <v>3598</v>
      </c>
      <c r="L9" s="1099" t="s">
        <v>3599</v>
      </c>
      <c r="M9" s="208" t="s">
        <v>3599</v>
      </c>
      <c r="N9" s="209" t="s">
        <v>226</v>
      </c>
      <c r="O9" s="1100" t="s">
        <v>3599</v>
      </c>
      <c r="P9" s="210">
        <v>0</v>
      </c>
      <c r="Q9" s="211"/>
      <c r="R9" s="212"/>
      <c r="S9" s="213"/>
      <c r="T9" s="214"/>
      <c r="U9" s="212"/>
      <c r="V9" s="215"/>
      <c r="W9" s="216" t="str">
        <f t="shared" ref="W9:W59" si="0">IF(ISBLANK(V9),"",V9-Q9)</f>
        <v/>
      </c>
      <c r="X9" s="211"/>
      <c r="Y9" s="217">
        <v>2379605.58</v>
      </c>
      <c r="Z9" s="218">
        <f>IF(ISBLANK(Y9),"",Y9/J9)</f>
        <v>1</v>
      </c>
      <c r="AA9" s="219" t="str">
        <f>IF(ISBLANK(X9),"",X9-V9)</f>
        <v/>
      </c>
      <c r="AB9" s="206">
        <f>IF(ISBLANK(Y9),"",(J9-Y9))</f>
        <v>0</v>
      </c>
      <c r="AC9" s="220"/>
      <c r="AD9" s="1782"/>
      <c r="AE9" s="1783"/>
      <c r="AG9" s="125" t="e">
        <f>L9-K9</f>
        <v>#VALUE!</v>
      </c>
    </row>
    <row r="10" spans="2:36">
      <c r="B10" s="221">
        <v>2</v>
      </c>
      <c r="C10" s="200"/>
      <c r="D10" s="200"/>
      <c r="E10" s="201"/>
      <c r="F10" s="202"/>
      <c r="G10" s="203" t="str">
        <f>IF(ISBLANK(F10),"",-F10*$M$3)</f>
        <v/>
      </c>
      <c r="H10" s="204" t="str">
        <f>IF(ISBLANK(F10),"",-F10*$M$4)</f>
        <v/>
      </c>
      <c r="I10" s="205"/>
      <c r="J10" s="206" t="str">
        <f>IF(ISBLANK(F10),"",(SUM(F10:I10)+(F10+G10)*0.15))</f>
        <v/>
      </c>
      <c r="K10" s="207"/>
      <c r="L10" s="213"/>
      <c r="M10" s="211"/>
      <c r="N10" s="224"/>
      <c r="O10" s="1100"/>
      <c r="P10" s="222"/>
      <c r="Q10" s="223"/>
      <c r="R10" s="224"/>
      <c r="S10" s="225"/>
      <c r="T10" s="226"/>
      <c r="U10" s="224"/>
      <c r="V10" s="227"/>
      <c r="W10" s="216" t="str">
        <f t="shared" si="0"/>
        <v/>
      </c>
      <c r="X10" s="223"/>
      <c r="Y10" s="205"/>
      <c r="Z10" s="218" t="str">
        <f>IF(ISBLANK(Y10),"",Y10/J10)</f>
        <v/>
      </c>
      <c r="AA10" s="219" t="str">
        <f t="shared" ref="AA10:AA59" si="1">IF(ISBLANK(X10),"",X10-V10)</f>
        <v/>
      </c>
      <c r="AB10" s="206" t="str">
        <f t="shared" ref="AB10:AB46" si="2">IF(ISBLANK(Y10),"",(J10-Y10))</f>
        <v/>
      </c>
      <c r="AC10" s="228"/>
      <c r="AD10" s="1768"/>
      <c r="AE10" s="1769"/>
      <c r="AH10" s="230"/>
    </row>
    <row r="11" spans="2:36">
      <c r="B11" s="221">
        <v>3</v>
      </c>
      <c r="C11" s="200"/>
      <c r="D11" s="200"/>
      <c r="E11" s="201"/>
      <c r="F11" s="202"/>
      <c r="G11" s="203" t="str">
        <f>IF(ISBLANK(F11),"",-F11*$M$3)</f>
        <v/>
      </c>
      <c r="H11" s="204" t="str">
        <f>IF(ISBLANK(F11),"",-F11*$M$4)</f>
        <v/>
      </c>
      <c r="I11" s="205"/>
      <c r="J11" s="206" t="str">
        <f>IF(ISBLANK(F11),"",(SUM(F11:I11)+(F11+G11)*0.15))</f>
        <v/>
      </c>
      <c r="K11" s="207"/>
      <c r="L11" s="213"/>
      <c r="M11" s="211"/>
      <c r="N11" s="224"/>
      <c r="O11" s="1100"/>
      <c r="P11" s="222"/>
      <c r="Q11" s="223"/>
      <c r="R11" s="224"/>
      <c r="S11" s="225"/>
      <c r="T11" s="226"/>
      <c r="U11" s="224"/>
      <c r="V11" s="227"/>
      <c r="W11" s="216" t="str">
        <f t="shared" si="0"/>
        <v/>
      </c>
      <c r="X11" s="223"/>
      <c r="Y11" s="205"/>
      <c r="Z11" s="218" t="str">
        <f t="shared" ref="Z11:Z46" si="3">IF(ISBLANK(Y11),"",Y11/J11)</f>
        <v/>
      </c>
      <c r="AA11" s="219" t="str">
        <f t="shared" si="1"/>
        <v/>
      </c>
      <c r="AB11" s="206" t="str">
        <f t="shared" si="2"/>
        <v/>
      </c>
      <c r="AC11" s="228"/>
      <c r="AD11" s="1768"/>
      <c r="AE11" s="1769"/>
    </row>
    <row r="12" spans="2:36">
      <c r="B12" s="221">
        <v>4</v>
      </c>
      <c r="C12" s="200"/>
      <c r="D12" s="200"/>
      <c r="E12" s="201"/>
      <c r="F12" s="202"/>
      <c r="G12" s="203"/>
      <c r="H12" s="204"/>
      <c r="I12" s="205"/>
      <c r="J12" s="206"/>
      <c r="K12" s="1098"/>
      <c r="L12" s="225"/>
      <c r="M12" s="223"/>
      <c r="N12" s="224"/>
      <c r="O12" s="226"/>
      <c r="P12" s="222"/>
      <c r="Q12" s="223"/>
      <c r="R12" s="224"/>
      <c r="S12" s="225"/>
      <c r="T12" s="226"/>
      <c r="U12" s="224"/>
      <c r="V12" s="227"/>
      <c r="W12" s="216" t="str">
        <f t="shared" si="0"/>
        <v/>
      </c>
      <c r="X12" s="223"/>
      <c r="Y12" s="205"/>
      <c r="Z12" s="218" t="str">
        <f t="shared" si="3"/>
        <v/>
      </c>
      <c r="AA12" s="219" t="str">
        <f t="shared" si="1"/>
        <v/>
      </c>
      <c r="AB12" s="206" t="str">
        <f t="shared" si="2"/>
        <v/>
      </c>
      <c r="AC12" s="228" t="str">
        <f t="shared" ref="AC12:AC59" si="4">IF(ISBLANK(X12),"",X12-M12)</f>
        <v/>
      </c>
      <c r="AD12" s="1768"/>
      <c r="AE12" s="1769"/>
    </row>
    <row r="13" spans="2:36">
      <c r="B13" s="221">
        <v>5</v>
      </c>
      <c r="C13" s="200"/>
      <c r="D13" s="200"/>
      <c r="E13" s="201"/>
      <c r="F13" s="202"/>
      <c r="G13" s="203" t="str">
        <f t="shared" ref="G13:G21" si="5">IF(ISBLANK(F13),"",-F13*$M$3)</f>
        <v/>
      </c>
      <c r="H13" s="204" t="str">
        <f t="shared" ref="H13:H24" si="6">IF(ISBLANK(F13),"",-F13*$M$4)</f>
        <v/>
      </c>
      <c r="I13" s="205"/>
      <c r="J13" s="206" t="str">
        <f t="shared" ref="J13:J58" si="7">IF(ISBLANK(F13),"",(SUM(F13:I13)+(F13+G13)*0.15))</f>
        <v/>
      </c>
      <c r="K13" s="1098"/>
      <c r="L13" s="225"/>
      <c r="M13" s="223"/>
      <c r="N13" s="224"/>
      <c r="O13" s="226"/>
      <c r="P13" s="222" t="str">
        <f t="shared" ref="P13:P59" si="8">IF(ISBLANK(O13),"",O13-M13)</f>
        <v/>
      </c>
      <c r="Q13" s="223"/>
      <c r="R13" s="224"/>
      <c r="S13" s="225"/>
      <c r="T13" s="226"/>
      <c r="U13" s="224"/>
      <c r="V13" s="227"/>
      <c r="W13" s="216" t="str">
        <f t="shared" si="0"/>
        <v/>
      </c>
      <c r="X13" s="223"/>
      <c r="Y13" s="205"/>
      <c r="Z13" s="218" t="str">
        <f t="shared" si="3"/>
        <v/>
      </c>
      <c r="AA13" s="219" t="str">
        <f t="shared" si="1"/>
        <v/>
      </c>
      <c r="AB13" s="206" t="str">
        <f t="shared" si="2"/>
        <v/>
      </c>
      <c r="AC13" s="228" t="str">
        <f t="shared" si="4"/>
        <v/>
      </c>
      <c r="AD13" s="1768"/>
      <c r="AE13" s="1769"/>
    </row>
    <row r="14" spans="2:36">
      <c r="B14" s="221">
        <v>6</v>
      </c>
      <c r="C14" s="200"/>
      <c r="D14" s="200"/>
      <c r="E14" s="201"/>
      <c r="F14" s="202"/>
      <c r="G14" s="203" t="str">
        <f t="shared" si="5"/>
        <v/>
      </c>
      <c r="H14" s="204" t="str">
        <f t="shared" si="6"/>
        <v/>
      </c>
      <c r="I14" s="205"/>
      <c r="J14" s="206" t="str">
        <f t="shared" si="7"/>
        <v/>
      </c>
      <c r="K14" s="231"/>
      <c r="L14" s="225"/>
      <c r="M14" s="223"/>
      <c r="N14" s="224"/>
      <c r="O14" s="232"/>
      <c r="P14" s="222" t="str">
        <f t="shared" si="8"/>
        <v/>
      </c>
      <c r="Q14" s="223"/>
      <c r="R14" s="224"/>
      <c r="S14" s="225"/>
      <c r="T14" s="226"/>
      <c r="U14" s="224"/>
      <c r="V14" s="227"/>
      <c r="W14" s="216" t="str">
        <f t="shared" si="0"/>
        <v/>
      </c>
      <c r="X14" s="223"/>
      <c r="Y14" s="205"/>
      <c r="Z14" s="218" t="str">
        <f t="shared" si="3"/>
        <v/>
      </c>
      <c r="AA14" s="219" t="str">
        <f t="shared" si="1"/>
        <v/>
      </c>
      <c r="AB14" s="206" t="str">
        <f t="shared" si="2"/>
        <v/>
      </c>
      <c r="AC14" s="228" t="str">
        <f t="shared" si="4"/>
        <v/>
      </c>
      <c r="AD14" s="1768"/>
      <c r="AE14" s="1769"/>
    </row>
    <row r="15" spans="2:36">
      <c r="B15" s="221">
        <v>7</v>
      </c>
      <c r="C15" s="200"/>
      <c r="D15" s="200"/>
      <c r="E15" s="201"/>
      <c r="F15" s="233"/>
      <c r="G15" s="204" t="str">
        <f t="shared" si="5"/>
        <v/>
      </c>
      <c r="H15" s="204" t="str">
        <f t="shared" si="6"/>
        <v/>
      </c>
      <c r="I15" s="205"/>
      <c r="J15" s="206" t="str">
        <f t="shared" si="7"/>
        <v/>
      </c>
      <c r="K15" s="231"/>
      <c r="L15" s="225"/>
      <c r="M15" s="223"/>
      <c r="N15" s="224"/>
      <c r="O15" s="232"/>
      <c r="P15" s="222" t="str">
        <f t="shared" si="8"/>
        <v/>
      </c>
      <c r="Q15" s="223"/>
      <c r="R15" s="224"/>
      <c r="S15" s="225"/>
      <c r="T15" s="226"/>
      <c r="U15" s="224"/>
      <c r="V15" s="227"/>
      <c r="W15" s="216" t="str">
        <f t="shared" si="0"/>
        <v/>
      </c>
      <c r="X15" s="223"/>
      <c r="Y15" s="205"/>
      <c r="Z15" s="218" t="str">
        <f t="shared" si="3"/>
        <v/>
      </c>
      <c r="AA15" s="219" t="str">
        <f t="shared" si="1"/>
        <v/>
      </c>
      <c r="AB15" s="206" t="str">
        <f t="shared" si="2"/>
        <v/>
      </c>
      <c r="AC15" s="228" t="str">
        <f t="shared" si="4"/>
        <v/>
      </c>
      <c r="AD15" s="1768"/>
      <c r="AE15" s="1769"/>
    </row>
    <row r="16" spans="2:36">
      <c r="B16" s="221">
        <v>8</v>
      </c>
      <c r="C16" s="200"/>
      <c r="D16" s="200"/>
      <c r="E16" s="201"/>
      <c r="F16" s="233"/>
      <c r="G16" s="204" t="str">
        <f t="shared" si="5"/>
        <v/>
      </c>
      <c r="H16" s="204" t="str">
        <f t="shared" si="6"/>
        <v/>
      </c>
      <c r="I16" s="205"/>
      <c r="J16" s="206" t="str">
        <f t="shared" si="7"/>
        <v/>
      </c>
      <c r="K16" s="231"/>
      <c r="L16" s="225"/>
      <c r="M16" s="223"/>
      <c r="N16" s="224"/>
      <c r="O16" s="232"/>
      <c r="P16" s="222" t="str">
        <f t="shared" si="8"/>
        <v/>
      </c>
      <c r="Q16" s="223"/>
      <c r="R16" s="224"/>
      <c r="S16" s="225"/>
      <c r="T16" s="226"/>
      <c r="U16" s="224"/>
      <c r="V16" s="227"/>
      <c r="W16" s="216" t="str">
        <f t="shared" si="0"/>
        <v/>
      </c>
      <c r="X16" s="223"/>
      <c r="Y16" s="205"/>
      <c r="Z16" s="218" t="str">
        <f t="shared" si="3"/>
        <v/>
      </c>
      <c r="AA16" s="219" t="str">
        <f t="shared" si="1"/>
        <v/>
      </c>
      <c r="AB16" s="206" t="str">
        <f t="shared" si="2"/>
        <v/>
      </c>
      <c r="AC16" s="228" t="str">
        <f t="shared" si="4"/>
        <v/>
      </c>
      <c r="AD16" s="1768"/>
      <c r="AE16" s="1769"/>
    </row>
    <row r="17" spans="2:35">
      <c r="B17" s="221">
        <v>9</v>
      </c>
      <c r="C17" s="200"/>
      <c r="D17" s="200"/>
      <c r="E17" s="201"/>
      <c r="F17" s="233"/>
      <c r="G17" s="204" t="str">
        <f t="shared" si="5"/>
        <v/>
      </c>
      <c r="H17" s="204" t="str">
        <f t="shared" si="6"/>
        <v/>
      </c>
      <c r="I17" s="205"/>
      <c r="J17" s="206" t="str">
        <f t="shared" si="7"/>
        <v/>
      </c>
      <c r="K17" s="231"/>
      <c r="L17" s="225"/>
      <c r="M17" s="223"/>
      <c r="N17" s="224"/>
      <c r="O17" s="232"/>
      <c r="P17" s="222" t="str">
        <f t="shared" si="8"/>
        <v/>
      </c>
      <c r="Q17" s="223"/>
      <c r="R17" s="224"/>
      <c r="S17" s="225"/>
      <c r="T17" s="226"/>
      <c r="U17" s="224"/>
      <c r="V17" s="227"/>
      <c r="W17" s="216" t="str">
        <f t="shared" si="0"/>
        <v/>
      </c>
      <c r="X17" s="223"/>
      <c r="Y17" s="205"/>
      <c r="Z17" s="218" t="str">
        <f t="shared" si="3"/>
        <v/>
      </c>
      <c r="AA17" s="219" t="str">
        <f t="shared" si="1"/>
        <v/>
      </c>
      <c r="AB17" s="206" t="str">
        <f t="shared" si="2"/>
        <v/>
      </c>
      <c r="AC17" s="228" t="str">
        <f t="shared" si="4"/>
        <v/>
      </c>
      <c r="AD17" s="1768"/>
      <c r="AE17" s="1769"/>
      <c r="AG17" s="234" t="s">
        <v>2808</v>
      </c>
      <c r="AH17" s="207" t="s">
        <v>2809</v>
      </c>
    </row>
    <row r="18" spans="2:35">
      <c r="B18" s="221">
        <v>10</v>
      </c>
      <c r="C18" s="200"/>
      <c r="D18" s="200"/>
      <c r="E18" s="201"/>
      <c r="F18" s="233"/>
      <c r="G18" s="204" t="str">
        <f t="shared" si="5"/>
        <v/>
      </c>
      <c r="H18" s="204" t="str">
        <f t="shared" si="6"/>
        <v/>
      </c>
      <c r="I18" s="205"/>
      <c r="J18" s="206" t="str">
        <f t="shared" si="7"/>
        <v/>
      </c>
      <c r="K18" s="231"/>
      <c r="L18" s="225"/>
      <c r="M18" s="223"/>
      <c r="N18" s="224"/>
      <c r="O18" s="232"/>
      <c r="P18" s="222" t="str">
        <f t="shared" si="8"/>
        <v/>
      </c>
      <c r="Q18" s="223"/>
      <c r="R18" s="224"/>
      <c r="S18" s="225"/>
      <c r="T18" s="226"/>
      <c r="U18" s="224"/>
      <c r="V18" s="227"/>
      <c r="W18" s="216" t="str">
        <f t="shared" si="0"/>
        <v/>
      </c>
      <c r="X18" s="223"/>
      <c r="Y18" s="205"/>
      <c r="Z18" s="218" t="str">
        <f t="shared" si="3"/>
        <v/>
      </c>
      <c r="AA18" s="219" t="str">
        <f t="shared" si="1"/>
        <v/>
      </c>
      <c r="AB18" s="206" t="str">
        <f t="shared" si="2"/>
        <v/>
      </c>
      <c r="AC18" s="228" t="str">
        <f t="shared" si="4"/>
        <v/>
      </c>
      <c r="AD18" s="1768"/>
      <c r="AE18" s="1769"/>
      <c r="AG18" s="235">
        <v>45669</v>
      </c>
      <c r="AH18" s="207" t="s">
        <v>2810</v>
      </c>
    </row>
    <row r="19" spans="2:35">
      <c r="B19" s="221">
        <v>11</v>
      </c>
      <c r="C19" s="200"/>
      <c r="D19" s="200"/>
      <c r="E19" s="201"/>
      <c r="F19" s="233"/>
      <c r="G19" s="204" t="str">
        <f t="shared" si="5"/>
        <v/>
      </c>
      <c r="H19" s="204" t="str">
        <f t="shared" si="6"/>
        <v/>
      </c>
      <c r="I19" s="205"/>
      <c r="J19" s="206" t="str">
        <f t="shared" si="7"/>
        <v/>
      </c>
      <c r="K19" s="231"/>
      <c r="L19" s="225"/>
      <c r="M19" s="223"/>
      <c r="N19" s="224"/>
      <c r="O19" s="232"/>
      <c r="P19" s="222" t="str">
        <f t="shared" si="8"/>
        <v/>
      </c>
      <c r="Q19" s="223"/>
      <c r="R19" s="224"/>
      <c r="S19" s="225"/>
      <c r="T19" s="226"/>
      <c r="U19" s="224"/>
      <c r="V19" s="227"/>
      <c r="W19" s="216" t="str">
        <f t="shared" si="0"/>
        <v/>
      </c>
      <c r="X19" s="223"/>
      <c r="Y19" s="205"/>
      <c r="Z19" s="218" t="str">
        <f t="shared" si="3"/>
        <v/>
      </c>
      <c r="AA19" s="219" t="str">
        <f t="shared" si="1"/>
        <v/>
      </c>
      <c r="AB19" s="206" t="str">
        <f t="shared" si="2"/>
        <v/>
      </c>
      <c r="AC19" s="228" t="str">
        <f t="shared" si="4"/>
        <v/>
      </c>
      <c r="AD19" s="1768"/>
      <c r="AE19" s="1769"/>
    </row>
    <row r="20" spans="2:35">
      <c r="B20" s="221">
        <v>12</v>
      </c>
      <c r="C20" s="200"/>
      <c r="D20" s="200"/>
      <c r="E20" s="201"/>
      <c r="F20" s="233"/>
      <c r="G20" s="204" t="str">
        <f t="shared" si="5"/>
        <v/>
      </c>
      <c r="H20" s="204" t="str">
        <f t="shared" si="6"/>
        <v/>
      </c>
      <c r="I20" s="205"/>
      <c r="J20" s="206" t="str">
        <f t="shared" si="7"/>
        <v/>
      </c>
      <c r="K20" s="231"/>
      <c r="L20" s="225"/>
      <c r="M20" s="223"/>
      <c r="N20" s="224"/>
      <c r="O20" s="232"/>
      <c r="P20" s="222" t="str">
        <f t="shared" si="8"/>
        <v/>
      </c>
      <c r="Q20" s="223"/>
      <c r="R20" s="224"/>
      <c r="S20" s="225"/>
      <c r="T20" s="226"/>
      <c r="U20" s="224"/>
      <c r="V20" s="227"/>
      <c r="W20" s="216" t="str">
        <f t="shared" si="0"/>
        <v/>
      </c>
      <c r="X20" s="223"/>
      <c r="Y20" s="205"/>
      <c r="Z20" s="218" t="str">
        <f t="shared" si="3"/>
        <v/>
      </c>
      <c r="AA20" s="219" t="str">
        <f t="shared" si="1"/>
        <v/>
      </c>
      <c r="AB20" s="206" t="str">
        <f t="shared" si="2"/>
        <v/>
      </c>
      <c r="AC20" s="228" t="str">
        <f t="shared" si="4"/>
        <v/>
      </c>
      <c r="AD20" s="1768"/>
      <c r="AE20" s="1769"/>
    </row>
    <row r="21" spans="2:35">
      <c r="B21" s="221">
        <v>13</v>
      </c>
      <c r="C21" s="200"/>
      <c r="D21" s="200"/>
      <c r="E21" s="201"/>
      <c r="F21" s="233"/>
      <c r="G21" s="204" t="str">
        <f t="shared" si="5"/>
        <v/>
      </c>
      <c r="H21" s="204" t="str">
        <f t="shared" si="6"/>
        <v/>
      </c>
      <c r="I21" s="205"/>
      <c r="J21" s="206" t="str">
        <f t="shared" si="7"/>
        <v/>
      </c>
      <c r="K21" s="231"/>
      <c r="L21" s="225"/>
      <c r="M21" s="223"/>
      <c r="N21" s="224"/>
      <c r="O21" s="232"/>
      <c r="P21" s="222" t="str">
        <f t="shared" si="8"/>
        <v/>
      </c>
      <c r="Q21" s="223"/>
      <c r="R21" s="224"/>
      <c r="S21" s="225"/>
      <c r="T21" s="226"/>
      <c r="U21" s="224"/>
      <c r="V21" s="227"/>
      <c r="W21" s="216" t="str">
        <f t="shared" si="0"/>
        <v/>
      </c>
      <c r="X21" s="223"/>
      <c r="Y21" s="205"/>
      <c r="Z21" s="218" t="str">
        <f t="shared" si="3"/>
        <v/>
      </c>
      <c r="AA21" s="219" t="str">
        <f t="shared" si="1"/>
        <v/>
      </c>
      <c r="AB21" s="206" t="str">
        <f t="shared" si="2"/>
        <v/>
      </c>
      <c r="AC21" s="228" t="str">
        <f t="shared" si="4"/>
        <v/>
      </c>
      <c r="AD21" s="1768"/>
      <c r="AE21" s="1769"/>
      <c r="AG21" s="234">
        <v>45914</v>
      </c>
      <c r="AH21" s="234">
        <v>45991</v>
      </c>
      <c r="AI21" s="125">
        <f>AH21-AG21</f>
        <v>77</v>
      </c>
    </row>
    <row r="22" spans="2:35">
      <c r="B22" s="221">
        <v>14</v>
      </c>
      <c r="C22" s="200"/>
      <c r="D22" s="200"/>
      <c r="E22" s="201"/>
      <c r="F22" s="233"/>
      <c r="G22" s="204" t="str">
        <f t="shared" ref="G22:G58" si="9">IF(ISBLANK(F22),"",-F22*$M$3)</f>
        <v/>
      </c>
      <c r="H22" s="204" t="str">
        <f t="shared" si="6"/>
        <v/>
      </c>
      <c r="I22" s="205"/>
      <c r="J22" s="206" t="str">
        <f t="shared" si="7"/>
        <v/>
      </c>
      <c r="K22" s="231"/>
      <c r="L22" s="225"/>
      <c r="M22" s="223"/>
      <c r="N22" s="224"/>
      <c r="O22" s="232"/>
      <c r="P22" s="222" t="str">
        <f t="shared" si="8"/>
        <v/>
      </c>
      <c r="Q22" s="223"/>
      <c r="R22" s="224"/>
      <c r="S22" s="225"/>
      <c r="T22" s="226"/>
      <c r="U22" s="224"/>
      <c r="V22" s="227"/>
      <c r="W22" s="216" t="str">
        <f t="shared" si="0"/>
        <v/>
      </c>
      <c r="X22" s="223"/>
      <c r="Y22" s="205"/>
      <c r="Z22" s="218" t="str">
        <f t="shared" si="3"/>
        <v/>
      </c>
      <c r="AA22" s="219" t="str">
        <f t="shared" si="1"/>
        <v/>
      </c>
      <c r="AB22" s="206" t="str">
        <f t="shared" si="2"/>
        <v/>
      </c>
      <c r="AC22" s="228" t="str">
        <f t="shared" si="4"/>
        <v/>
      </c>
      <c r="AD22" s="1768"/>
      <c r="AE22" s="1769"/>
    </row>
    <row r="23" spans="2:35">
      <c r="B23" s="221">
        <v>15</v>
      </c>
      <c r="C23" s="200"/>
      <c r="D23" s="200"/>
      <c r="E23" s="201"/>
      <c r="F23" s="233"/>
      <c r="G23" s="204" t="str">
        <f t="shared" si="9"/>
        <v/>
      </c>
      <c r="H23" s="204" t="str">
        <f t="shared" si="6"/>
        <v/>
      </c>
      <c r="I23" s="205"/>
      <c r="J23" s="206" t="str">
        <f t="shared" si="7"/>
        <v/>
      </c>
      <c r="K23" s="231"/>
      <c r="L23" s="225"/>
      <c r="M23" s="223"/>
      <c r="N23" s="224"/>
      <c r="O23" s="232"/>
      <c r="P23" s="222" t="str">
        <f t="shared" si="8"/>
        <v/>
      </c>
      <c r="Q23" s="223"/>
      <c r="R23" s="224"/>
      <c r="S23" s="225"/>
      <c r="T23" s="226"/>
      <c r="U23" s="224"/>
      <c r="V23" s="227"/>
      <c r="W23" s="216" t="str">
        <f t="shared" si="0"/>
        <v/>
      </c>
      <c r="X23" s="223"/>
      <c r="Y23" s="205"/>
      <c r="Z23" s="218" t="str">
        <f t="shared" si="3"/>
        <v/>
      </c>
      <c r="AA23" s="219" t="str">
        <f t="shared" si="1"/>
        <v/>
      </c>
      <c r="AB23" s="206" t="str">
        <f t="shared" si="2"/>
        <v/>
      </c>
      <c r="AC23" s="228" t="str">
        <f t="shared" si="4"/>
        <v/>
      </c>
      <c r="AD23" s="1768"/>
      <c r="AE23" s="1769"/>
    </row>
    <row r="24" spans="2:35">
      <c r="B24" s="221">
        <v>16</v>
      </c>
      <c r="C24" s="200"/>
      <c r="D24" s="200"/>
      <c r="E24" s="201"/>
      <c r="F24" s="233"/>
      <c r="G24" s="204" t="str">
        <f t="shared" si="9"/>
        <v/>
      </c>
      <c r="H24" s="204" t="str">
        <f t="shared" si="6"/>
        <v/>
      </c>
      <c r="I24" s="205"/>
      <c r="J24" s="206" t="str">
        <f t="shared" si="7"/>
        <v/>
      </c>
      <c r="K24" s="231"/>
      <c r="L24" s="225"/>
      <c r="M24" s="223"/>
      <c r="N24" s="224"/>
      <c r="O24" s="232"/>
      <c r="P24" s="222" t="str">
        <f t="shared" si="8"/>
        <v/>
      </c>
      <c r="Q24" s="223"/>
      <c r="R24" s="224"/>
      <c r="S24" s="225"/>
      <c r="T24" s="226"/>
      <c r="U24" s="224"/>
      <c r="V24" s="227"/>
      <c r="W24" s="216" t="str">
        <f t="shared" si="0"/>
        <v/>
      </c>
      <c r="X24" s="223"/>
      <c r="Y24" s="205"/>
      <c r="Z24" s="218" t="str">
        <f t="shared" si="3"/>
        <v/>
      </c>
      <c r="AA24" s="219" t="str">
        <f t="shared" si="1"/>
        <v/>
      </c>
      <c r="AB24" s="206" t="str">
        <f t="shared" si="2"/>
        <v/>
      </c>
      <c r="AC24" s="228" t="str">
        <f t="shared" si="4"/>
        <v/>
      </c>
      <c r="AD24" s="1768"/>
      <c r="AE24" s="1769"/>
    </row>
    <row r="25" spans="2:35">
      <c r="B25" s="221">
        <v>17</v>
      </c>
      <c r="C25" s="200"/>
      <c r="D25" s="200"/>
      <c r="E25" s="201"/>
      <c r="F25" s="233"/>
      <c r="G25" s="204" t="str">
        <f t="shared" si="9"/>
        <v/>
      </c>
      <c r="H25" s="204" t="str">
        <f t="shared" ref="H25:H58" si="10">IF(ISBLANK(F25),"",-F25*$M$4)</f>
        <v/>
      </c>
      <c r="I25" s="205"/>
      <c r="J25" s="206" t="str">
        <f t="shared" si="7"/>
        <v/>
      </c>
      <c r="K25" s="231"/>
      <c r="L25" s="225"/>
      <c r="M25" s="223"/>
      <c r="N25" s="224"/>
      <c r="O25" s="232"/>
      <c r="P25" s="222" t="str">
        <f t="shared" si="8"/>
        <v/>
      </c>
      <c r="Q25" s="223"/>
      <c r="R25" s="224"/>
      <c r="S25" s="225"/>
      <c r="T25" s="226"/>
      <c r="U25" s="224"/>
      <c r="V25" s="227"/>
      <c r="W25" s="216" t="str">
        <f t="shared" si="0"/>
        <v/>
      </c>
      <c r="X25" s="223"/>
      <c r="Y25" s="205"/>
      <c r="Z25" s="218" t="str">
        <f t="shared" si="3"/>
        <v/>
      </c>
      <c r="AA25" s="219" t="str">
        <f t="shared" si="1"/>
        <v/>
      </c>
      <c r="AB25" s="206" t="str">
        <f t="shared" si="2"/>
        <v/>
      </c>
      <c r="AC25" s="228" t="str">
        <f t="shared" si="4"/>
        <v/>
      </c>
      <c r="AD25" s="1768"/>
      <c r="AE25" s="1769"/>
    </row>
    <row r="26" spans="2:35">
      <c r="B26" s="221">
        <v>18</v>
      </c>
      <c r="C26" s="200"/>
      <c r="D26" s="200"/>
      <c r="E26" s="201"/>
      <c r="F26" s="233"/>
      <c r="G26" s="204" t="str">
        <f t="shared" si="9"/>
        <v/>
      </c>
      <c r="H26" s="204" t="str">
        <f t="shared" si="10"/>
        <v/>
      </c>
      <c r="I26" s="205"/>
      <c r="J26" s="206" t="str">
        <f t="shared" si="7"/>
        <v/>
      </c>
      <c r="K26" s="231"/>
      <c r="L26" s="225"/>
      <c r="M26" s="223"/>
      <c r="N26" s="224"/>
      <c r="O26" s="232"/>
      <c r="P26" s="222" t="str">
        <f t="shared" si="8"/>
        <v/>
      </c>
      <c r="Q26" s="223"/>
      <c r="R26" s="224"/>
      <c r="S26" s="225"/>
      <c r="T26" s="226"/>
      <c r="U26" s="224"/>
      <c r="V26" s="227"/>
      <c r="W26" s="216" t="str">
        <f t="shared" si="0"/>
        <v/>
      </c>
      <c r="X26" s="223"/>
      <c r="Y26" s="205"/>
      <c r="Z26" s="218" t="str">
        <f t="shared" si="3"/>
        <v/>
      </c>
      <c r="AA26" s="219" t="str">
        <f t="shared" si="1"/>
        <v/>
      </c>
      <c r="AB26" s="206" t="str">
        <f t="shared" si="2"/>
        <v/>
      </c>
      <c r="AC26" s="228" t="str">
        <f t="shared" si="4"/>
        <v/>
      </c>
      <c r="AD26" s="1768"/>
      <c r="AE26" s="1769"/>
    </row>
    <row r="27" spans="2:35">
      <c r="B27" s="221">
        <v>19</v>
      </c>
      <c r="C27" s="200"/>
      <c r="D27" s="200"/>
      <c r="E27" s="201"/>
      <c r="F27" s="233"/>
      <c r="G27" s="204" t="str">
        <f t="shared" si="9"/>
        <v/>
      </c>
      <c r="H27" s="204" t="str">
        <f t="shared" si="10"/>
        <v/>
      </c>
      <c r="I27" s="205"/>
      <c r="J27" s="206" t="str">
        <f t="shared" si="7"/>
        <v/>
      </c>
      <c r="K27" s="231"/>
      <c r="L27" s="225"/>
      <c r="M27" s="223"/>
      <c r="N27" s="224"/>
      <c r="O27" s="232"/>
      <c r="P27" s="222" t="str">
        <f t="shared" si="8"/>
        <v/>
      </c>
      <c r="Q27" s="223"/>
      <c r="R27" s="224"/>
      <c r="S27" s="225"/>
      <c r="T27" s="226"/>
      <c r="U27" s="224"/>
      <c r="V27" s="227"/>
      <c r="W27" s="216" t="str">
        <f t="shared" si="0"/>
        <v/>
      </c>
      <c r="X27" s="223"/>
      <c r="Y27" s="205"/>
      <c r="Z27" s="218" t="str">
        <f t="shared" si="3"/>
        <v/>
      </c>
      <c r="AA27" s="219" t="str">
        <f t="shared" si="1"/>
        <v/>
      </c>
      <c r="AB27" s="206" t="str">
        <f t="shared" si="2"/>
        <v/>
      </c>
      <c r="AC27" s="228" t="str">
        <f t="shared" si="4"/>
        <v/>
      </c>
      <c r="AD27" s="1768"/>
      <c r="AE27" s="1769"/>
    </row>
    <row r="28" spans="2:35">
      <c r="B28" s="221">
        <v>20</v>
      </c>
      <c r="C28" s="200"/>
      <c r="D28" s="200"/>
      <c r="E28" s="201"/>
      <c r="F28" s="233"/>
      <c r="G28" s="204" t="str">
        <f t="shared" si="9"/>
        <v/>
      </c>
      <c r="H28" s="204" t="str">
        <f t="shared" si="10"/>
        <v/>
      </c>
      <c r="I28" s="205"/>
      <c r="J28" s="206" t="str">
        <f t="shared" si="7"/>
        <v/>
      </c>
      <c r="K28" s="231"/>
      <c r="L28" s="225"/>
      <c r="M28" s="223"/>
      <c r="N28" s="224"/>
      <c r="O28" s="232"/>
      <c r="P28" s="222" t="str">
        <f t="shared" si="8"/>
        <v/>
      </c>
      <c r="Q28" s="223"/>
      <c r="R28" s="224"/>
      <c r="S28" s="225"/>
      <c r="T28" s="226"/>
      <c r="U28" s="224"/>
      <c r="V28" s="227"/>
      <c r="W28" s="216" t="str">
        <f t="shared" si="0"/>
        <v/>
      </c>
      <c r="X28" s="223"/>
      <c r="Y28" s="205"/>
      <c r="Z28" s="218" t="str">
        <f t="shared" si="3"/>
        <v/>
      </c>
      <c r="AA28" s="219" t="str">
        <f t="shared" si="1"/>
        <v/>
      </c>
      <c r="AB28" s="206" t="str">
        <f t="shared" si="2"/>
        <v/>
      </c>
      <c r="AC28" s="228" t="str">
        <f t="shared" si="4"/>
        <v/>
      </c>
      <c r="AD28" s="1768"/>
      <c r="AE28" s="1769"/>
    </row>
    <row r="29" spans="2:35">
      <c r="B29" s="221">
        <v>21</v>
      </c>
      <c r="C29" s="200"/>
      <c r="D29" s="200"/>
      <c r="E29" s="201"/>
      <c r="F29" s="233"/>
      <c r="G29" s="204" t="str">
        <f t="shared" si="9"/>
        <v/>
      </c>
      <c r="H29" s="204" t="str">
        <f t="shared" si="10"/>
        <v/>
      </c>
      <c r="I29" s="205"/>
      <c r="J29" s="206" t="str">
        <f t="shared" si="7"/>
        <v/>
      </c>
      <c r="K29" s="231"/>
      <c r="L29" s="225"/>
      <c r="M29" s="223"/>
      <c r="N29" s="224"/>
      <c r="O29" s="232"/>
      <c r="P29" s="222" t="str">
        <f t="shared" si="8"/>
        <v/>
      </c>
      <c r="Q29" s="223"/>
      <c r="R29" s="224"/>
      <c r="S29" s="225"/>
      <c r="T29" s="226"/>
      <c r="U29" s="224"/>
      <c r="V29" s="227"/>
      <c r="W29" s="216" t="str">
        <f t="shared" si="0"/>
        <v/>
      </c>
      <c r="X29" s="223"/>
      <c r="Y29" s="205"/>
      <c r="Z29" s="218" t="str">
        <f t="shared" si="3"/>
        <v/>
      </c>
      <c r="AA29" s="219" t="str">
        <f t="shared" si="1"/>
        <v/>
      </c>
      <c r="AB29" s="206" t="str">
        <f t="shared" si="2"/>
        <v/>
      </c>
      <c r="AC29" s="228" t="str">
        <f t="shared" si="4"/>
        <v/>
      </c>
      <c r="AD29" s="1768"/>
      <c r="AE29" s="1769"/>
    </row>
    <row r="30" spans="2:35">
      <c r="B30" s="221">
        <v>22</v>
      </c>
      <c r="C30" s="200"/>
      <c r="D30" s="200"/>
      <c r="E30" s="201"/>
      <c r="F30" s="233"/>
      <c r="G30" s="204" t="str">
        <f t="shared" si="9"/>
        <v/>
      </c>
      <c r="H30" s="204" t="str">
        <f t="shared" si="10"/>
        <v/>
      </c>
      <c r="I30" s="205"/>
      <c r="J30" s="206" t="str">
        <f t="shared" si="7"/>
        <v/>
      </c>
      <c r="K30" s="231"/>
      <c r="L30" s="225"/>
      <c r="M30" s="223"/>
      <c r="N30" s="224"/>
      <c r="O30" s="232"/>
      <c r="P30" s="222" t="str">
        <f t="shared" si="8"/>
        <v/>
      </c>
      <c r="Q30" s="223"/>
      <c r="R30" s="224"/>
      <c r="S30" s="225"/>
      <c r="T30" s="226"/>
      <c r="U30" s="224"/>
      <c r="V30" s="227"/>
      <c r="W30" s="216" t="str">
        <f t="shared" si="0"/>
        <v/>
      </c>
      <c r="X30" s="223"/>
      <c r="Y30" s="205"/>
      <c r="Z30" s="218" t="str">
        <f t="shared" si="3"/>
        <v/>
      </c>
      <c r="AA30" s="219" t="str">
        <f t="shared" si="1"/>
        <v/>
      </c>
      <c r="AB30" s="206" t="str">
        <f t="shared" si="2"/>
        <v/>
      </c>
      <c r="AC30" s="228" t="str">
        <f t="shared" si="4"/>
        <v/>
      </c>
      <c r="AD30" s="1768"/>
      <c r="AE30" s="1769"/>
    </row>
    <row r="31" spans="2:35">
      <c r="B31" s="221">
        <v>23</v>
      </c>
      <c r="C31" s="200"/>
      <c r="D31" s="200"/>
      <c r="E31" s="201"/>
      <c r="F31" s="233"/>
      <c r="G31" s="204" t="str">
        <f t="shared" si="9"/>
        <v/>
      </c>
      <c r="H31" s="204" t="str">
        <f t="shared" si="10"/>
        <v/>
      </c>
      <c r="I31" s="205"/>
      <c r="J31" s="206" t="str">
        <f t="shared" si="7"/>
        <v/>
      </c>
      <c r="K31" s="231"/>
      <c r="L31" s="225"/>
      <c r="M31" s="223"/>
      <c r="N31" s="224"/>
      <c r="O31" s="232"/>
      <c r="P31" s="222" t="str">
        <f t="shared" si="8"/>
        <v/>
      </c>
      <c r="Q31" s="223"/>
      <c r="R31" s="224"/>
      <c r="S31" s="225"/>
      <c r="T31" s="226"/>
      <c r="U31" s="224"/>
      <c r="V31" s="227"/>
      <c r="W31" s="216" t="str">
        <f t="shared" si="0"/>
        <v/>
      </c>
      <c r="X31" s="223"/>
      <c r="Y31" s="205"/>
      <c r="Z31" s="218" t="str">
        <f t="shared" si="3"/>
        <v/>
      </c>
      <c r="AA31" s="219" t="str">
        <f t="shared" si="1"/>
        <v/>
      </c>
      <c r="AB31" s="206" t="str">
        <f t="shared" si="2"/>
        <v/>
      </c>
      <c r="AC31" s="228" t="str">
        <f t="shared" si="4"/>
        <v/>
      </c>
      <c r="AD31" s="1768"/>
      <c r="AE31" s="1769"/>
    </row>
    <row r="32" spans="2:35">
      <c r="B32" s="221">
        <v>24</v>
      </c>
      <c r="C32" s="200"/>
      <c r="D32" s="200"/>
      <c r="E32" s="201"/>
      <c r="F32" s="233"/>
      <c r="G32" s="204" t="str">
        <f t="shared" si="9"/>
        <v/>
      </c>
      <c r="H32" s="204" t="str">
        <f t="shared" si="10"/>
        <v/>
      </c>
      <c r="I32" s="205"/>
      <c r="J32" s="206" t="str">
        <f t="shared" si="7"/>
        <v/>
      </c>
      <c r="K32" s="231"/>
      <c r="L32" s="225"/>
      <c r="M32" s="223"/>
      <c r="N32" s="224"/>
      <c r="O32" s="232"/>
      <c r="P32" s="222" t="str">
        <f t="shared" si="8"/>
        <v/>
      </c>
      <c r="Q32" s="223"/>
      <c r="R32" s="224"/>
      <c r="S32" s="225"/>
      <c r="T32" s="226"/>
      <c r="U32" s="224"/>
      <c r="V32" s="227"/>
      <c r="W32" s="216" t="str">
        <f t="shared" si="0"/>
        <v/>
      </c>
      <c r="X32" s="223"/>
      <c r="Y32" s="205"/>
      <c r="Z32" s="218" t="str">
        <f t="shared" si="3"/>
        <v/>
      </c>
      <c r="AA32" s="219" t="str">
        <f t="shared" si="1"/>
        <v/>
      </c>
      <c r="AB32" s="206" t="str">
        <f t="shared" si="2"/>
        <v/>
      </c>
      <c r="AC32" s="228" t="str">
        <f t="shared" si="4"/>
        <v/>
      </c>
      <c r="AD32" s="1768"/>
      <c r="AE32" s="1769"/>
    </row>
    <row r="33" spans="2:31">
      <c r="B33" s="221">
        <v>25</v>
      </c>
      <c r="C33" s="200"/>
      <c r="D33" s="200"/>
      <c r="E33" s="201"/>
      <c r="F33" s="233"/>
      <c r="G33" s="204" t="str">
        <f t="shared" si="9"/>
        <v/>
      </c>
      <c r="H33" s="204" t="str">
        <f t="shared" si="10"/>
        <v/>
      </c>
      <c r="I33" s="205"/>
      <c r="J33" s="206" t="str">
        <f t="shared" si="7"/>
        <v/>
      </c>
      <c r="K33" s="231"/>
      <c r="L33" s="225"/>
      <c r="M33" s="223"/>
      <c r="N33" s="224"/>
      <c r="O33" s="232"/>
      <c r="P33" s="222" t="str">
        <f t="shared" si="8"/>
        <v/>
      </c>
      <c r="Q33" s="223"/>
      <c r="R33" s="224"/>
      <c r="S33" s="225"/>
      <c r="T33" s="226"/>
      <c r="U33" s="224"/>
      <c r="V33" s="227"/>
      <c r="W33" s="216" t="str">
        <f t="shared" si="0"/>
        <v/>
      </c>
      <c r="X33" s="223"/>
      <c r="Y33" s="205"/>
      <c r="Z33" s="218" t="str">
        <f t="shared" si="3"/>
        <v/>
      </c>
      <c r="AA33" s="219" t="str">
        <f t="shared" si="1"/>
        <v/>
      </c>
      <c r="AB33" s="206" t="str">
        <f t="shared" si="2"/>
        <v/>
      </c>
      <c r="AC33" s="228" t="str">
        <f t="shared" si="4"/>
        <v/>
      </c>
      <c r="AD33" s="1768"/>
      <c r="AE33" s="1769"/>
    </row>
    <row r="34" spans="2:31">
      <c r="B34" s="221">
        <v>26</v>
      </c>
      <c r="C34" s="200"/>
      <c r="D34" s="200"/>
      <c r="E34" s="201"/>
      <c r="F34" s="233"/>
      <c r="G34" s="204" t="str">
        <f t="shared" si="9"/>
        <v/>
      </c>
      <c r="H34" s="204" t="str">
        <f t="shared" si="10"/>
        <v/>
      </c>
      <c r="I34" s="205"/>
      <c r="J34" s="206" t="str">
        <f t="shared" si="7"/>
        <v/>
      </c>
      <c r="K34" s="231"/>
      <c r="L34" s="225"/>
      <c r="M34" s="223"/>
      <c r="N34" s="224"/>
      <c r="O34" s="232"/>
      <c r="P34" s="222" t="str">
        <f t="shared" si="8"/>
        <v/>
      </c>
      <c r="Q34" s="223"/>
      <c r="R34" s="224"/>
      <c r="S34" s="225"/>
      <c r="T34" s="226"/>
      <c r="U34" s="224"/>
      <c r="V34" s="227"/>
      <c r="W34" s="216" t="str">
        <f t="shared" si="0"/>
        <v/>
      </c>
      <c r="X34" s="223"/>
      <c r="Y34" s="205"/>
      <c r="Z34" s="218" t="str">
        <f t="shared" si="3"/>
        <v/>
      </c>
      <c r="AA34" s="219" t="str">
        <f t="shared" si="1"/>
        <v/>
      </c>
      <c r="AB34" s="206" t="str">
        <f t="shared" si="2"/>
        <v/>
      </c>
      <c r="AC34" s="228" t="str">
        <f t="shared" si="4"/>
        <v/>
      </c>
      <c r="AD34" s="1768"/>
      <c r="AE34" s="1769"/>
    </row>
    <row r="35" spans="2:31">
      <c r="B35" s="221">
        <v>27</v>
      </c>
      <c r="C35" s="200"/>
      <c r="D35" s="200"/>
      <c r="E35" s="201"/>
      <c r="F35" s="233"/>
      <c r="G35" s="204" t="str">
        <f t="shared" si="9"/>
        <v/>
      </c>
      <c r="H35" s="204" t="str">
        <f t="shared" si="10"/>
        <v/>
      </c>
      <c r="I35" s="205"/>
      <c r="J35" s="206" t="str">
        <f t="shared" si="7"/>
        <v/>
      </c>
      <c r="K35" s="231"/>
      <c r="L35" s="225"/>
      <c r="M35" s="223"/>
      <c r="N35" s="224"/>
      <c r="O35" s="232"/>
      <c r="P35" s="222" t="str">
        <f t="shared" si="8"/>
        <v/>
      </c>
      <c r="Q35" s="223"/>
      <c r="R35" s="224"/>
      <c r="S35" s="225"/>
      <c r="T35" s="226"/>
      <c r="U35" s="224"/>
      <c r="V35" s="227"/>
      <c r="W35" s="216" t="str">
        <f t="shared" si="0"/>
        <v/>
      </c>
      <c r="X35" s="223"/>
      <c r="Y35" s="205"/>
      <c r="Z35" s="218" t="str">
        <f t="shared" si="3"/>
        <v/>
      </c>
      <c r="AA35" s="219" t="str">
        <f t="shared" si="1"/>
        <v/>
      </c>
      <c r="AB35" s="206" t="str">
        <f t="shared" si="2"/>
        <v/>
      </c>
      <c r="AC35" s="228" t="str">
        <f t="shared" si="4"/>
        <v/>
      </c>
      <c r="AD35" s="1768"/>
      <c r="AE35" s="1769"/>
    </row>
    <row r="36" spans="2:31">
      <c r="B36" s="221">
        <v>28</v>
      </c>
      <c r="C36" s="200"/>
      <c r="D36" s="200"/>
      <c r="E36" s="201"/>
      <c r="F36" s="233"/>
      <c r="G36" s="204" t="str">
        <f t="shared" si="9"/>
        <v/>
      </c>
      <c r="H36" s="204" t="str">
        <f t="shared" si="10"/>
        <v/>
      </c>
      <c r="I36" s="205"/>
      <c r="J36" s="206" t="str">
        <f t="shared" si="7"/>
        <v/>
      </c>
      <c r="K36" s="231"/>
      <c r="L36" s="225"/>
      <c r="M36" s="223"/>
      <c r="N36" s="224"/>
      <c r="O36" s="232"/>
      <c r="P36" s="222" t="str">
        <f t="shared" si="8"/>
        <v/>
      </c>
      <c r="Q36" s="223"/>
      <c r="R36" s="224"/>
      <c r="S36" s="225"/>
      <c r="T36" s="226"/>
      <c r="U36" s="224"/>
      <c r="V36" s="227"/>
      <c r="W36" s="216" t="str">
        <f t="shared" si="0"/>
        <v/>
      </c>
      <c r="X36" s="223"/>
      <c r="Y36" s="205"/>
      <c r="Z36" s="218" t="str">
        <f t="shared" si="3"/>
        <v/>
      </c>
      <c r="AA36" s="219" t="str">
        <f t="shared" si="1"/>
        <v/>
      </c>
      <c r="AB36" s="206" t="str">
        <f t="shared" si="2"/>
        <v/>
      </c>
      <c r="AC36" s="228" t="str">
        <f t="shared" si="4"/>
        <v/>
      </c>
      <c r="AD36" s="1768"/>
      <c r="AE36" s="1769"/>
    </row>
    <row r="37" spans="2:31">
      <c r="B37" s="221">
        <v>29</v>
      </c>
      <c r="C37" s="200"/>
      <c r="D37" s="200"/>
      <c r="E37" s="201"/>
      <c r="F37" s="233"/>
      <c r="G37" s="204" t="str">
        <f t="shared" si="9"/>
        <v/>
      </c>
      <c r="H37" s="204" t="str">
        <f t="shared" si="10"/>
        <v/>
      </c>
      <c r="I37" s="205"/>
      <c r="J37" s="206" t="str">
        <f t="shared" si="7"/>
        <v/>
      </c>
      <c r="K37" s="231"/>
      <c r="L37" s="225"/>
      <c r="M37" s="223"/>
      <c r="N37" s="224"/>
      <c r="O37" s="232"/>
      <c r="P37" s="222" t="str">
        <f t="shared" si="8"/>
        <v/>
      </c>
      <c r="Q37" s="223"/>
      <c r="R37" s="224"/>
      <c r="S37" s="225"/>
      <c r="T37" s="226"/>
      <c r="U37" s="224"/>
      <c r="V37" s="227"/>
      <c r="W37" s="216" t="str">
        <f t="shared" si="0"/>
        <v/>
      </c>
      <c r="X37" s="223"/>
      <c r="Y37" s="205"/>
      <c r="Z37" s="218" t="str">
        <f t="shared" si="3"/>
        <v/>
      </c>
      <c r="AA37" s="219" t="str">
        <f t="shared" si="1"/>
        <v/>
      </c>
      <c r="AB37" s="206" t="str">
        <f t="shared" si="2"/>
        <v/>
      </c>
      <c r="AC37" s="228" t="str">
        <f t="shared" si="4"/>
        <v/>
      </c>
      <c r="AD37" s="1768"/>
      <c r="AE37" s="1769"/>
    </row>
    <row r="38" spans="2:31">
      <c r="B38" s="221">
        <v>30</v>
      </c>
      <c r="C38" s="200"/>
      <c r="D38" s="200"/>
      <c r="E38" s="201"/>
      <c r="F38" s="233"/>
      <c r="G38" s="204" t="str">
        <f t="shared" si="9"/>
        <v/>
      </c>
      <c r="H38" s="204" t="str">
        <f t="shared" si="10"/>
        <v/>
      </c>
      <c r="I38" s="205"/>
      <c r="J38" s="206" t="str">
        <f t="shared" si="7"/>
        <v/>
      </c>
      <c r="K38" s="231"/>
      <c r="L38" s="225"/>
      <c r="M38" s="223"/>
      <c r="N38" s="224"/>
      <c r="O38" s="232"/>
      <c r="P38" s="222" t="str">
        <f t="shared" si="8"/>
        <v/>
      </c>
      <c r="Q38" s="223"/>
      <c r="R38" s="224"/>
      <c r="S38" s="225"/>
      <c r="T38" s="226"/>
      <c r="U38" s="224"/>
      <c r="V38" s="227"/>
      <c r="W38" s="216" t="str">
        <f t="shared" si="0"/>
        <v/>
      </c>
      <c r="X38" s="223"/>
      <c r="Y38" s="205"/>
      <c r="Z38" s="218" t="str">
        <f t="shared" si="3"/>
        <v/>
      </c>
      <c r="AA38" s="219" t="str">
        <f t="shared" si="1"/>
        <v/>
      </c>
      <c r="AB38" s="206" t="str">
        <f t="shared" si="2"/>
        <v/>
      </c>
      <c r="AC38" s="228" t="str">
        <f t="shared" si="4"/>
        <v/>
      </c>
      <c r="AD38" s="1768"/>
      <c r="AE38" s="1769"/>
    </row>
    <row r="39" spans="2:31">
      <c r="B39" s="221">
        <v>31</v>
      </c>
      <c r="C39" s="200"/>
      <c r="D39" s="200"/>
      <c r="E39" s="201"/>
      <c r="F39" s="233"/>
      <c r="G39" s="204" t="str">
        <f t="shared" si="9"/>
        <v/>
      </c>
      <c r="H39" s="204" t="str">
        <f t="shared" si="10"/>
        <v/>
      </c>
      <c r="I39" s="205"/>
      <c r="J39" s="206" t="str">
        <f t="shared" si="7"/>
        <v/>
      </c>
      <c r="K39" s="231"/>
      <c r="L39" s="225"/>
      <c r="M39" s="223"/>
      <c r="N39" s="224"/>
      <c r="O39" s="232"/>
      <c r="P39" s="222" t="str">
        <f t="shared" si="8"/>
        <v/>
      </c>
      <c r="Q39" s="223"/>
      <c r="R39" s="224"/>
      <c r="S39" s="225"/>
      <c r="T39" s="226"/>
      <c r="U39" s="224"/>
      <c r="V39" s="227"/>
      <c r="W39" s="216" t="str">
        <f t="shared" si="0"/>
        <v/>
      </c>
      <c r="X39" s="223"/>
      <c r="Y39" s="205"/>
      <c r="Z39" s="218" t="str">
        <f t="shared" si="3"/>
        <v/>
      </c>
      <c r="AA39" s="219" t="str">
        <f t="shared" si="1"/>
        <v/>
      </c>
      <c r="AB39" s="206" t="str">
        <f t="shared" si="2"/>
        <v/>
      </c>
      <c r="AC39" s="228" t="str">
        <f t="shared" si="4"/>
        <v/>
      </c>
      <c r="AD39" s="1768"/>
      <c r="AE39" s="1769"/>
    </row>
    <row r="40" spans="2:31">
      <c r="B40" s="221">
        <v>32</v>
      </c>
      <c r="C40" s="200"/>
      <c r="D40" s="200"/>
      <c r="E40" s="201"/>
      <c r="F40" s="233"/>
      <c r="G40" s="204" t="str">
        <f t="shared" si="9"/>
        <v/>
      </c>
      <c r="H40" s="204" t="str">
        <f t="shared" si="10"/>
        <v/>
      </c>
      <c r="I40" s="205"/>
      <c r="J40" s="206" t="str">
        <f t="shared" si="7"/>
        <v/>
      </c>
      <c r="K40" s="231"/>
      <c r="L40" s="225"/>
      <c r="M40" s="223"/>
      <c r="N40" s="224"/>
      <c r="O40" s="232"/>
      <c r="P40" s="222" t="str">
        <f t="shared" si="8"/>
        <v/>
      </c>
      <c r="Q40" s="223"/>
      <c r="R40" s="224"/>
      <c r="S40" s="225"/>
      <c r="T40" s="226"/>
      <c r="U40" s="224"/>
      <c r="V40" s="227"/>
      <c r="W40" s="216" t="str">
        <f t="shared" si="0"/>
        <v/>
      </c>
      <c r="X40" s="223"/>
      <c r="Y40" s="205"/>
      <c r="Z40" s="218" t="str">
        <f t="shared" si="3"/>
        <v/>
      </c>
      <c r="AA40" s="219" t="str">
        <f t="shared" si="1"/>
        <v/>
      </c>
      <c r="AB40" s="206" t="str">
        <f t="shared" si="2"/>
        <v/>
      </c>
      <c r="AC40" s="228" t="str">
        <f t="shared" si="4"/>
        <v/>
      </c>
      <c r="AD40" s="1768"/>
      <c r="AE40" s="1769"/>
    </row>
    <row r="41" spans="2:31">
      <c r="B41" s="221">
        <v>33</v>
      </c>
      <c r="C41" s="200"/>
      <c r="D41" s="200"/>
      <c r="E41" s="201"/>
      <c r="F41" s="233"/>
      <c r="G41" s="204" t="str">
        <f t="shared" si="9"/>
        <v/>
      </c>
      <c r="H41" s="204" t="str">
        <f t="shared" si="10"/>
        <v/>
      </c>
      <c r="I41" s="205"/>
      <c r="J41" s="206" t="str">
        <f t="shared" si="7"/>
        <v/>
      </c>
      <c r="K41" s="231"/>
      <c r="L41" s="225"/>
      <c r="M41" s="223"/>
      <c r="N41" s="224"/>
      <c r="O41" s="232"/>
      <c r="P41" s="222" t="str">
        <f t="shared" si="8"/>
        <v/>
      </c>
      <c r="Q41" s="223"/>
      <c r="R41" s="224"/>
      <c r="S41" s="225"/>
      <c r="T41" s="226"/>
      <c r="U41" s="224"/>
      <c r="V41" s="227"/>
      <c r="W41" s="216" t="str">
        <f t="shared" si="0"/>
        <v/>
      </c>
      <c r="X41" s="223"/>
      <c r="Y41" s="205"/>
      <c r="Z41" s="218" t="str">
        <f t="shared" si="3"/>
        <v/>
      </c>
      <c r="AA41" s="219" t="str">
        <f t="shared" si="1"/>
        <v/>
      </c>
      <c r="AB41" s="206" t="str">
        <f t="shared" si="2"/>
        <v/>
      </c>
      <c r="AC41" s="228" t="str">
        <f t="shared" si="4"/>
        <v/>
      </c>
      <c r="AD41" s="1768"/>
      <c r="AE41" s="1769"/>
    </row>
    <row r="42" spans="2:31">
      <c r="B42" s="221">
        <v>34</v>
      </c>
      <c r="C42" s="200"/>
      <c r="D42" s="200"/>
      <c r="E42" s="201"/>
      <c r="F42" s="233"/>
      <c r="G42" s="204" t="str">
        <f t="shared" si="9"/>
        <v/>
      </c>
      <c r="H42" s="204" t="str">
        <f t="shared" si="10"/>
        <v/>
      </c>
      <c r="I42" s="205"/>
      <c r="J42" s="206" t="str">
        <f t="shared" si="7"/>
        <v/>
      </c>
      <c r="K42" s="231"/>
      <c r="L42" s="225"/>
      <c r="M42" s="223"/>
      <c r="N42" s="224"/>
      <c r="O42" s="232"/>
      <c r="P42" s="222" t="str">
        <f t="shared" si="8"/>
        <v/>
      </c>
      <c r="Q42" s="223"/>
      <c r="R42" s="224"/>
      <c r="S42" s="225"/>
      <c r="T42" s="226"/>
      <c r="U42" s="224"/>
      <c r="V42" s="227"/>
      <c r="W42" s="216" t="str">
        <f t="shared" si="0"/>
        <v/>
      </c>
      <c r="X42" s="223"/>
      <c r="Y42" s="205"/>
      <c r="Z42" s="218" t="str">
        <f t="shared" si="3"/>
        <v/>
      </c>
      <c r="AA42" s="219" t="str">
        <f t="shared" si="1"/>
        <v/>
      </c>
      <c r="AB42" s="206" t="str">
        <f t="shared" si="2"/>
        <v/>
      </c>
      <c r="AC42" s="228" t="str">
        <f t="shared" si="4"/>
        <v/>
      </c>
      <c r="AD42" s="1768"/>
      <c r="AE42" s="1769"/>
    </row>
    <row r="43" spans="2:31">
      <c r="B43" s="221">
        <v>35</v>
      </c>
      <c r="C43" s="200"/>
      <c r="D43" s="200"/>
      <c r="E43" s="201"/>
      <c r="F43" s="233"/>
      <c r="G43" s="204" t="str">
        <f t="shared" si="9"/>
        <v/>
      </c>
      <c r="H43" s="204" t="str">
        <f t="shared" si="10"/>
        <v/>
      </c>
      <c r="I43" s="205"/>
      <c r="J43" s="206" t="str">
        <f t="shared" si="7"/>
        <v/>
      </c>
      <c r="K43" s="231"/>
      <c r="L43" s="225"/>
      <c r="M43" s="223"/>
      <c r="N43" s="224"/>
      <c r="O43" s="232"/>
      <c r="P43" s="222" t="str">
        <f t="shared" si="8"/>
        <v/>
      </c>
      <c r="Q43" s="223"/>
      <c r="R43" s="224"/>
      <c r="S43" s="225"/>
      <c r="T43" s="226"/>
      <c r="U43" s="224"/>
      <c r="V43" s="227"/>
      <c r="W43" s="216" t="str">
        <f t="shared" si="0"/>
        <v/>
      </c>
      <c r="X43" s="223"/>
      <c r="Y43" s="205"/>
      <c r="Z43" s="218" t="str">
        <f t="shared" si="3"/>
        <v/>
      </c>
      <c r="AA43" s="219" t="str">
        <f t="shared" si="1"/>
        <v/>
      </c>
      <c r="AB43" s="206" t="str">
        <f t="shared" si="2"/>
        <v/>
      </c>
      <c r="AC43" s="228" t="str">
        <f t="shared" si="4"/>
        <v/>
      </c>
      <c r="AD43" s="1768"/>
      <c r="AE43" s="1769"/>
    </row>
    <row r="44" spans="2:31">
      <c r="B44" s="221">
        <v>36</v>
      </c>
      <c r="C44" s="200"/>
      <c r="D44" s="200"/>
      <c r="E44" s="201"/>
      <c r="F44" s="233"/>
      <c r="G44" s="204" t="str">
        <f t="shared" si="9"/>
        <v/>
      </c>
      <c r="H44" s="204" t="str">
        <f t="shared" si="10"/>
        <v/>
      </c>
      <c r="I44" s="205"/>
      <c r="J44" s="206" t="str">
        <f t="shared" si="7"/>
        <v/>
      </c>
      <c r="K44" s="231"/>
      <c r="L44" s="225"/>
      <c r="M44" s="223"/>
      <c r="N44" s="224"/>
      <c r="O44" s="232"/>
      <c r="P44" s="222" t="str">
        <f t="shared" si="8"/>
        <v/>
      </c>
      <c r="Q44" s="223"/>
      <c r="R44" s="224"/>
      <c r="S44" s="225"/>
      <c r="T44" s="226"/>
      <c r="U44" s="224"/>
      <c r="V44" s="227"/>
      <c r="W44" s="216" t="str">
        <f t="shared" si="0"/>
        <v/>
      </c>
      <c r="X44" s="223"/>
      <c r="Y44" s="205"/>
      <c r="Z44" s="218" t="str">
        <f t="shared" si="3"/>
        <v/>
      </c>
      <c r="AA44" s="219" t="str">
        <f t="shared" si="1"/>
        <v/>
      </c>
      <c r="AB44" s="206" t="str">
        <f t="shared" si="2"/>
        <v/>
      </c>
      <c r="AC44" s="228" t="str">
        <f t="shared" si="4"/>
        <v/>
      </c>
      <c r="AD44" s="1768"/>
      <c r="AE44" s="1769"/>
    </row>
    <row r="45" spans="2:31">
      <c r="B45" s="221">
        <v>37</v>
      </c>
      <c r="C45" s="200"/>
      <c r="D45" s="200"/>
      <c r="E45" s="201"/>
      <c r="F45" s="233"/>
      <c r="G45" s="204" t="str">
        <f t="shared" si="9"/>
        <v/>
      </c>
      <c r="H45" s="204" t="str">
        <f t="shared" si="10"/>
        <v/>
      </c>
      <c r="I45" s="205"/>
      <c r="J45" s="206" t="str">
        <f t="shared" si="7"/>
        <v/>
      </c>
      <c r="K45" s="231"/>
      <c r="L45" s="225"/>
      <c r="M45" s="223"/>
      <c r="N45" s="224"/>
      <c r="O45" s="232"/>
      <c r="P45" s="222" t="str">
        <f t="shared" si="8"/>
        <v/>
      </c>
      <c r="Q45" s="223"/>
      <c r="R45" s="224"/>
      <c r="S45" s="225"/>
      <c r="T45" s="226"/>
      <c r="U45" s="224"/>
      <c r="V45" s="227"/>
      <c r="W45" s="216" t="str">
        <f t="shared" si="0"/>
        <v/>
      </c>
      <c r="X45" s="223"/>
      <c r="Y45" s="205"/>
      <c r="Z45" s="218" t="str">
        <f t="shared" si="3"/>
        <v/>
      </c>
      <c r="AA45" s="219" t="str">
        <f t="shared" si="1"/>
        <v/>
      </c>
      <c r="AB45" s="206" t="str">
        <f t="shared" si="2"/>
        <v/>
      </c>
      <c r="AC45" s="228" t="str">
        <f t="shared" si="4"/>
        <v/>
      </c>
      <c r="AD45" s="1768"/>
      <c r="AE45" s="1769"/>
    </row>
    <row r="46" spans="2:31">
      <c r="B46" s="221">
        <v>38</v>
      </c>
      <c r="C46" s="200"/>
      <c r="D46" s="200"/>
      <c r="E46" s="201"/>
      <c r="F46" s="233"/>
      <c r="G46" s="204" t="str">
        <f t="shared" si="9"/>
        <v/>
      </c>
      <c r="H46" s="204" t="str">
        <f t="shared" si="10"/>
        <v/>
      </c>
      <c r="I46" s="205"/>
      <c r="J46" s="206" t="str">
        <f t="shared" si="7"/>
        <v/>
      </c>
      <c r="K46" s="231"/>
      <c r="L46" s="225"/>
      <c r="M46" s="223"/>
      <c r="N46" s="224"/>
      <c r="O46" s="232"/>
      <c r="P46" s="222" t="str">
        <f t="shared" si="8"/>
        <v/>
      </c>
      <c r="Q46" s="223"/>
      <c r="R46" s="224"/>
      <c r="S46" s="225"/>
      <c r="T46" s="226"/>
      <c r="U46" s="224"/>
      <c r="V46" s="227"/>
      <c r="W46" s="216" t="str">
        <f t="shared" si="0"/>
        <v/>
      </c>
      <c r="X46" s="223"/>
      <c r="Y46" s="205"/>
      <c r="Z46" s="218" t="str">
        <f t="shared" si="3"/>
        <v/>
      </c>
      <c r="AA46" s="219" t="str">
        <f t="shared" si="1"/>
        <v/>
      </c>
      <c r="AB46" s="206" t="str">
        <f t="shared" si="2"/>
        <v/>
      </c>
      <c r="AC46" s="228" t="str">
        <f t="shared" si="4"/>
        <v/>
      </c>
      <c r="AD46" s="1768"/>
      <c r="AE46" s="1769"/>
    </row>
    <row r="47" spans="2:31">
      <c r="B47" s="236">
        <v>39</v>
      </c>
      <c r="C47" s="237"/>
      <c r="D47" s="237"/>
      <c r="E47" s="238"/>
      <c r="F47" s="239"/>
      <c r="G47" s="240" t="str">
        <f t="shared" si="9"/>
        <v/>
      </c>
      <c r="H47" s="240" t="str">
        <f t="shared" si="10"/>
        <v/>
      </c>
      <c r="I47" s="241"/>
      <c r="J47" s="206" t="str">
        <f t="shared" si="7"/>
        <v/>
      </c>
      <c r="K47" s="242"/>
      <c r="L47" s="243"/>
      <c r="M47" s="244"/>
      <c r="N47" s="245"/>
      <c r="O47" s="246"/>
      <c r="P47" s="247"/>
      <c r="Q47" s="244"/>
      <c r="R47" s="245"/>
      <c r="S47" s="243"/>
      <c r="T47" s="248"/>
      <c r="U47" s="245"/>
      <c r="V47" s="249"/>
      <c r="W47" s="250"/>
      <c r="X47" s="244"/>
      <c r="Y47" s="241"/>
      <c r="Z47" s="251"/>
      <c r="AA47" s="252"/>
      <c r="AB47" s="253"/>
      <c r="AC47" s="254"/>
      <c r="AD47" s="1768"/>
      <c r="AE47" s="1769"/>
    </row>
    <row r="48" spans="2:31">
      <c r="B48" s="236">
        <v>40</v>
      </c>
      <c r="C48" s="237"/>
      <c r="D48" s="237"/>
      <c r="E48" s="238"/>
      <c r="F48" s="239"/>
      <c r="G48" s="240" t="str">
        <f t="shared" si="9"/>
        <v/>
      </c>
      <c r="H48" s="240" t="str">
        <f t="shared" si="10"/>
        <v/>
      </c>
      <c r="I48" s="241"/>
      <c r="J48" s="206" t="str">
        <f t="shared" si="7"/>
        <v/>
      </c>
      <c r="K48" s="242"/>
      <c r="L48" s="243"/>
      <c r="M48" s="244"/>
      <c r="N48" s="245"/>
      <c r="O48" s="246"/>
      <c r="P48" s="247"/>
      <c r="Q48" s="244"/>
      <c r="R48" s="245"/>
      <c r="S48" s="243"/>
      <c r="T48" s="248"/>
      <c r="U48" s="245"/>
      <c r="V48" s="249"/>
      <c r="W48" s="250"/>
      <c r="X48" s="244"/>
      <c r="Y48" s="241"/>
      <c r="Z48" s="251"/>
      <c r="AA48" s="252"/>
      <c r="AB48" s="253"/>
      <c r="AC48" s="254"/>
      <c r="AD48" s="1768"/>
      <c r="AE48" s="1769"/>
    </row>
    <row r="49" spans="2:31">
      <c r="B49" s="221">
        <v>41</v>
      </c>
      <c r="C49" s="237"/>
      <c r="D49" s="237"/>
      <c r="E49" s="238"/>
      <c r="F49" s="239"/>
      <c r="G49" s="240" t="str">
        <f t="shared" si="9"/>
        <v/>
      </c>
      <c r="H49" s="240" t="str">
        <f t="shared" si="10"/>
        <v/>
      </c>
      <c r="I49" s="241"/>
      <c r="J49" s="206" t="str">
        <f t="shared" si="7"/>
        <v/>
      </c>
      <c r="K49" s="242"/>
      <c r="L49" s="243"/>
      <c r="M49" s="244"/>
      <c r="N49" s="245"/>
      <c r="O49" s="246"/>
      <c r="P49" s="247"/>
      <c r="Q49" s="244"/>
      <c r="R49" s="245"/>
      <c r="S49" s="243"/>
      <c r="T49" s="248"/>
      <c r="U49" s="245"/>
      <c r="V49" s="249"/>
      <c r="W49" s="250"/>
      <c r="X49" s="244"/>
      <c r="Y49" s="241"/>
      <c r="Z49" s="251"/>
      <c r="AA49" s="252"/>
      <c r="AB49" s="253"/>
      <c r="AC49" s="254"/>
      <c r="AD49" s="1768"/>
      <c r="AE49" s="1769"/>
    </row>
    <row r="50" spans="2:31">
      <c r="B50" s="221">
        <v>42</v>
      </c>
      <c r="C50" s="237"/>
      <c r="D50" s="237"/>
      <c r="E50" s="238"/>
      <c r="F50" s="239"/>
      <c r="G50" s="240" t="str">
        <f t="shared" si="9"/>
        <v/>
      </c>
      <c r="H50" s="240" t="str">
        <f t="shared" si="10"/>
        <v/>
      </c>
      <c r="I50" s="241"/>
      <c r="J50" s="206" t="str">
        <f t="shared" si="7"/>
        <v/>
      </c>
      <c r="K50" s="242"/>
      <c r="L50" s="243"/>
      <c r="M50" s="244"/>
      <c r="N50" s="245"/>
      <c r="O50" s="246"/>
      <c r="P50" s="247"/>
      <c r="Q50" s="244"/>
      <c r="R50" s="245"/>
      <c r="S50" s="243"/>
      <c r="T50" s="248"/>
      <c r="U50" s="245"/>
      <c r="V50" s="249"/>
      <c r="W50" s="250"/>
      <c r="X50" s="244"/>
      <c r="Y50" s="241"/>
      <c r="Z50" s="251"/>
      <c r="AA50" s="252"/>
      <c r="AB50" s="253"/>
      <c r="AC50" s="254"/>
      <c r="AD50" s="1768"/>
      <c r="AE50" s="1769"/>
    </row>
    <row r="51" spans="2:31">
      <c r="B51" s="236">
        <v>43</v>
      </c>
      <c r="C51" s="237"/>
      <c r="D51" s="237"/>
      <c r="E51" s="238"/>
      <c r="F51" s="239"/>
      <c r="G51" s="240" t="str">
        <f t="shared" si="9"/>
        <v/>
      </c>
      <c r="H51" s="240" t="str">
        <f t="shared" si="10"/>
        <v/>
      </c>
      <c r="I51" s="241"/>
      <c r="J51" s="206" t="str">
        <f t="shared" si="7"/>
        <v/>
      </c>
      <c r="K51" s="242"/>
      <c r="L51" s="243"/>
      <c r="M51" s="244"/>
      <c r="N51" s="245"/>
      <c r="O51" s="246"/>
      <c r="P51" s="247"/>
      <c r="Q51" s="244"/>
      <c r="R51" s="245"/>
      <c r="S51" s="243"/>
      <c r="T51" s="248"/>
      <c r="U51" s="245"/>
      <c r="V51" s="249"/>
      <c r="W51" s="250"/>
      <c r="X51" s="244"/>
      <c r="Y51" s="241"/>
      <c r="Z51" s="251"/>
      <c r="AA51" s="252"/>
      <c r="AB51" s="253"/>
      <c r="AC51" s="254"/>
      <c r="AD51" s="1768"/>
      <c r="AE51" s="1769"/>
    </row>
    <row r="52" spans="2:31">
      <c r="B52" s="236">
        <v>44</v>
      </c>
      <c r="C52" s="237"/>
      <c r="D52" s="237"/>
      <c r="E52" s="238"/>
      <c r="F52" s="239"/>
      <c r="G52" s="240" t="str">
        <f t="shared" si="9"/>
        <v/>
      </c>
      <c r="H52" s="240" t="str">
        <f t="shared" si="10"/>
        <v/>
      </c>
      <c r="I52" s="241"/>
      <c r="J52" s="206" t="str">
        <f t="shared" si="7"/>
        <v/>
      </c>
      <c r="K52" s="242"/>
      <c r="L52" s="243"/>
      <c r="M52" s="244"/>
      <c r="N52" s="245"/>
      <c r="O52" s="246"/>
      <c r="P52" s="247"/>
      <c r="Q52" s="244"/>
      <c r="R52" s="245"/>
      <c r="S52" s="243"/>
      <c r="T52" s="248"/>
      <c r="U52" s="245"/>
      <c r="V52" s="249"/>
      <c r="W52" s="250"/>
      <c r="X52" s="244"/>
      <c r="Y52" s="241"/>
      <c r="Z52" s="251"/>
      <c r="AA52" s="252"/>
      <c r="AB52" s="253"/>
      <c r="AC52" s="254"/>
      <c r="AD52" s="1768"/>
      <c r="AE52" s="1769"/>
    </row>
    <row r="53" spans="2:31">
      <c r="B53" s="221">
        <v>45</v>
      </c>
      <c r="C53" s="237"/>
      <c r="D53" s="237"/>
      <c r="E53" s="238"/>
      <c r="F53" s="239"/>
      <c r="G53" s="240" t="str">
        <f t="shared" si="9"/>
        <v/>
      </c>
      <c r="H53" s="240" t="str">
        <f t="shared" si="10"/>
        <v/>
      </c>
      <c r="I53" s="241"/>
      <c r="J53" s="206" t="str">
        <f t="shared" si="7"/>
        <v/>
      </c>
      <c r="K53" s="242"/>
      <c r="L53" s="243"/>
      <c r="M53" s="244"/>
      <c r="N53" s="245"/>
      <c r="O53" s="246"/>
      <c r="P53" s="247"/>
      <c r="Q53" s="244"/>
      <c r="R53" s="245"/>
      <c r="S53" s="243"/>
      <c r="T53" s="248"/>
      <c r="U53" s="245"/>
      <c r="V53" s="249"/>
      <c r="W53" s="250"/>
      <c r="X53" s="244"/>
      <c r="Y53" s="241"/>
      <c r="Z53" s="251"/>
      <c r="AA53" s="252"/>
      <c r="AB53" s="253"/>
      <c r="AC53" s="254"/>
      <c r="AD53" s="1768"/>
      <c r="AE53" s="1769"/>
    </row>
    <row r="54" spans="2:31">
      <c r="B54" s="236">
        <v>46</v>
      </c>
      <c r="C54" s="237"/>
      <c r="D54" s="237"/>
      <c r="E54" s="238"/>
      <c r="F54" s="239"/>
      <c r="G54" s="240" t="str">
        <f t="shared" si="9"/>
        <v/>
      </c>
      <c r="H54" s="240" t="str">
        <f t="shared" si="10"/>
        <v/>
      </c>
      <c r="I54" s="241"/>
      <c r="J54" s="206" t="str">
        <f t="shared" si="7"/>
        <v/>
      </c>
      <c r="K54" s="242"/>
      <c r="L54" s="243"/>
      <c r="M54" s="244"/>
      <c r="N54" s="245"/>
      <c r="O54" s="246"/>
      <c r="P54" s="247"/>
      <c r="Q54" s="244"/>
      <c r="R54" s="245"/>
      <c r="S54" s="243"/>
      <c r="T54" s="248"/>
      <c r="U54" s="245"/>
      <c r="V54" s="249"/>
      <c r="W54" s="250"/>
      <c r="X54" s="244"/>
      <c r="Y54" s="241"/>
      <c r="Z54" s="251"/>
      <c r="AA54" s="252"/>
      <c r="AB54" s="253"/>
      <c r="AC54" s="254"/>
      <c r="AD54" s="1768"/>
      <c r="AE54" s="1769"/>
    </row>
    <row r="55" spans="2:31">
      <c r="B55" s="221">
        <v>47</v>
      </c>
      <c r="C55" s="237"/>
      <c r="D55" s="237"/>
      <c r="E55" s="238"/>
      <c r="F55" s="239"/>
      <c r="G55" s="240" t="str">
        <f t="shared" si="9"/>
        <v/>
      </c>
      <c r="H55" s="240" t="str">
        <f t="shared" si="10"/>
        <v/>
      </c>
      <c r="I55" s="241"/>
      <c r="J55" s="206" t="str">
        <f t="shared" si="7"/>
        <v/>
      </c>
      <c r="K55" s="242"/>
      <c r="L55" s="243"/>
      <c r="M55" s="244"/>
      <c r="N55" s="245"/>
      <c r="O55" s="246"/>
      <c r="P55" s="247"/>
      <c r="Q55" s="244"/>
      <c r="R55" s="245"/>
      <c r="S55" s="243"/>
      <c r="T55" s="248"/>
      <c r="U55" s="245"/>
      <c r="V55" s="249"/>
      <c r="W55" s="250"/>
      <c r="X55" s="244"/>
      <c r="Y55" s="241"/>
      <c r="Z55" s="251"/>
      <c r="AA55" s="252"/>
      <c r="AB55" s="253"/>
      <c r="AC55" s="254"/>
      <c r="AD55" s="1768"/>
      <c r="AE55" s="1769"/>
    </row>
    <row r="56" spans="2:31">
      <c r="B56" s="221">
        <v>48</v>
      </c>
      <c r="C56" s="237"/>
      <c r="D56" s="237"/>
      <c r="E56" s="238"/>
      <c r="F56" s="239"/>
      <c r="G56" s="240" t="str">
        <f t="shared" si="9"/>
        <v/>
      </c>
      <c r="H56" s="240" t="str">
        <f t="shared" si="10"/>
        <v/>
      </c>
      <c r="I56" s="241"/>
      <c r="J56" s="206" t="str">
        <f t="shared" si="7"/>
        <v/>
      </c>
      <c r="K56" s="242"/>
      <c r="L56" s="243"/>
      <c r="M56" s="244"/>
      <c r="N56" s="245"/>
      <c r="O56" s="246"/>
      <c r="P56" s="247"/>
      <c r="Q56" s="244"/>
      <c r="R56" s="245"/>
      <c r="S56" s="243"/>
      <c r="T56" s="248"/>
      <c r="U56" s="245"/>
      <c r="V56" s="249"/>
      <c r="W56" s="250"/>
      <c r="X56" s="244"/>
      <c r="Y56" s="241"/>
      <c r="Z56" s="251"/>
      <c r="AA56" s="252"/>
      <c r="AB56" s="253"/>
      <c r="AC56" s="254"/>
      <c r="AD56" s="1768"/>
      <c r="AE56" s="1769"/>
    </row>
    <row r="57" spans="2:31">
      <c r="B57" s="236">
        <v>49</v>
      </c>
      <c r="C57" s="237"/>
      <c r="D57" s="237"/>
      <c r="E57" s="238"/>
      <c r="F57" s="239"/>
      <c r="G57" s="240" t="str">
        <f t="shared" si="9"/>
        <v/>
      </c>
      <c r="H57" s="240" t="str">
        <f t="shared" si="10"/>
        <v/>
      </c>
      <c r="I57" s="241"/>
      <c r="J57" s="206" t="str">
        <f t="shared" si="7"/>
        <v/>
      </c>
      <c r="K57" s="242"/>
      <c r="L57" s="243"/>
      <c r="M57" s="244"/>
      <c r="N57" s="245"/>
      <c r="O57" s="246"/>
      <c r="P57" s="247"/>
      <c r="Q57" s="244"/>
      <c r="R57" s="245"/>
      <c r="S57" s="243"/>
      <c r="T57" s="248"/>
      <c r="U57" s="245"/>
      <c r="V57" s="249"/>
      <c r="W57" s="250"/>
      <c r="X57" s="244"/>
      <c r="Y57" s="241"/>
      <c r="Z57" s="251"/>
      <c r="AA57" s="252"/>
      <c r="AB57" s="253"/>
      <c r="AC57" s="254"/>
      <c r="AD57" s="1768"/>
      <c r="AE57" s="1769"/>
    </row>
    <row r="58" spans="2:31">
      <c r="B58" s="236">
        <v>50</v>
      </c>
      <c r="C58" s="237"/>
      <c r="D58" s="237"/>
      <c r="E58" s="238"/>
      <c r="F58" s="239"/>
      <c r="G58" s="240" t="str">
        <f t="shared" si="9"/>
        <v/>
      </c>
      <c r="H58" s="240" t="str">
        <f t="shared" si="10"/>
        <v/>
      </c>
      <c r="I58" s="241"/>
      <c r="J58" s="206" t="str">
        <f t="shared" si="7"/>
        <v/>
      </c>
      <c r="K58" s="242"/>
      <c r="L58" s="243"/>
      <c r="M58" s="244"/>
      <c r="N58" s="245"/>
      <c r="O58" s="246"/>
      <c r="P58" s="247"/>
      <c r="Q58" s="244"/>
      <c r="R58" s="245"/>
      <c r="S58" s="243"/>
      <c r="T58" s="248"/>
      <c r="U58" s="245"/>
      <c r="V58" s="249"/>
      <c r="W58" s="250"/>
      <c r="X58" s="244"/>
      <c r="Y58" s="241"/>
      <c r="Z58" s="251"/>
      <c r="AA58" s="252"/>
      <c r="AB58" s="253"/>
      <c r="AC58" s="254"/>
      <c r="AD58" s="1768"/>
      <c r="AE58" s="1769"/>
    </row>
    <row r="59" spans="2:31">
      <c r="B59" s="255"/>
      <c r="C59" s="256"/>
      <c r="D59" s="256"/>
      <c r="E59" s="257" t="s">
        <v>339</v>
      </c>
      <c r="F59" s="258">
        <f>SUM(F9:F58)</f>
        <v>2317493.31</v>
      </c>
      <c r="G59" s="259">
        <f>SUM(G9:G58)</f>
        <v>-231749.33100000001</v>
      </c>
      <c r="H59" s="259">
        <f>SUM(H9:H58)</f>
        <v>0</v>
      </c>
      <c r="I59" s="260">
        <f>SUM(I9:I58)</f>
        <v>-19000</v>
      </c>
      <c r="J59" s="261">
        <f>SUM(J9:J58)</f>
        <v>2379605.58</v>
      </c>
      <c r="K59" s="262"/>
      <c r="L59" s="263"/>
      <c r="M59" s="264"/>
      <c r="N59" s="265"/>
      <c r="O59" s="256"/>
      <c r="P59" s="266" t="str">
        <f t="shared" si="8"/>
        <v/>
      </c>
      <c r="Q59" s="264"/>
      <c r="R59" s="265"/>
      <c r="S59" s="267"/>
      <c r="T59" s="268"/>
      <c r="U59" s="265"/>
      <c r="V59" s="269"/>
      <c r="W59" s="266" t="str">
        <f t="shared" si="0"/>
        <v/>
      </c>
      <c r="X59" s="264"/>
      <c r="Y59" s="259"/>
      <c r="Z59" s="270"/>
      <c r="AA59" s="271" t="str">
        <f t="shared" si="1"/>
        <v/>
      </c>
      <c r="AB59" s="261">
        <f>SUM(AB9:AB58)</f>
        <v>0</v>
      </c>
      <c r="AC59" s="272" t="str">
        <f t="shared" si="4"/>
        <v/>
      </c>
      <c r="AD59" s="1770"/>
      <c r="AE59" s="1771"/>
    </row>
    <row r="60" spans="2:31">
      <c r="W60" s="124"/>
    </row>
  </sheetData>
  <mergeCells count="122">
    <mergeCell ref="S4:T4"/>
    <mergeCell ref="B1:AE1"/>
    <mergeCell ref="B2:J2"/>
    <mergeCell ref="K2:R2"/>
    <mergeCell ref="S2:AB2"/>
    <mergeCell ref="AC2:AE2"/>
    <mergeCell ref="B3:D3"/>
    <mergeCell ref="E3:F3"/>
    <mergeCell ref="G3:H3"/>
    <mergeCell ref="I3:J3"/>
    <mergeCell ref="K3:L3"/>
    <mergeCell ref="M3:N3"/>
    <mergeCell ref="O3:P3"/>
    <mergeCell ref="Q3:R3"/>
    <mergeCell ref="S3:T3"/>
    <mergeCell ref="U3:V3"/>
    <mergeCell ref="W3:X3"/>
    <mergeCell ref="Y3:Z3"/>
    <mergeCell ref="AC3:AD3"/>
    <mergeCell ref="U4:V4"/>
    <mergeCell ref="W4:X4"/>
    <mergeCell ref="Y4:Z4"/>
    <mergeCell ref="AC4:AD4"/>
    <mergeCell ref="AC7:AC8"/>
    <mergeCell ref="U5:V5"/>
    <mergeCell ref="W5:X5"/>
    <mergeCell ref="Y5:Z5"/>
    <mergeCell ref="AC5:AD5"/>
    <mergeCell ref="B4:D4"/>
    <mergeCell ref="E4:F4"/>
    <mergeCell ref="G4:H4"/>
    <mergeCell ref="I4:J4"/>
    <mergeCell ref="K4:L4"/>
    <mergeCell ref="M4:N4"/>
    <mergeCell ref="O4:P4"/>
    <mergeCell ref="AA3:AA4"/>
    <mergeCell ref="AB3:AB4"/>
    <mergeCell ref="B5:D5"/>
    <mergeCell ref="E5:F5"/>
    <mergeCell ref="G5:H5"/>
    <mergeCell ref="I5:J5"/>
    <mergeCell ref="K5:L5"/>
    <mergeCell ref="M5:N5"/>
    <mergeCell ref="O5:P5"/>
    <mergeCell ref="Q5:R5"/>
    <mergeCell ref="S5:T5"/>
    <mergeCell ref="Q4:R4"/>
    <mergeCell ref="AD15:AE15"/>
    <mergeCell ref="AD16:AE16"/>
    <mergeCell ref="AD17:AE17"/>
    <mergeCell ref="U6:V6"/>
    <mergeCell ref="W6:X6"/>
    <mergeCell ref="Y6:Z6"/>
    <mergeCell ref="AC6:AD6"/>
    <mergeCell ref="B7:E7"/>
    <mergeCell ref="F7:J7"/>
    <mergeCell ref="K7:L7"/>
    <mergeCell ref="M7:P7"/>
    <mergeCell ref="Q7:W7"/>
    <mergeCell ref="X7:AB7"/>
    <mergeCell ref="B6:D6"/>
    <mergeCell ref="E6:F6"/>
    <mergeCell ref="G6:H6"/>
    <mergeCell ref="I6:J6"/>
    <mergeCell ref="K6:L6"/>
    <mergeCell ref="M6:N6"/>
    <mergeCell ref="O6:P6"/>
    <mergeCell ref="Q6:R6"/>
    <mergeCell ref="S6:T6"/>
    <mergeCell ref="AA5:AA6"/>
    <mergeCell ref="AB5:AB6"/>
    <mergeCell ref="AG3:AG4"/>
    <mergeCell ref="AD7:AE8"/>
    <mergeCell ref="AH3:AI4"/>
    <mergeCell ref="AD45:AE45"/>
    <mergeCell ref="AD46:AE46"/>
    <mergeCell ref="AD47:AE47"/>
    <mergeCell ref="AD48:AE48"/>
    <mergeCell ref="AD36:AE36"/>
    <mergeCell ref="AD37:AE37"/>
    <mergeCell ref="AD38:AE38"/>
    <mergeCell ref="AD39:AE39"/>
    <mergeCell ref="AD40:AE40"/>
    <mergeCell ref="AD41:AE41"/>
    <mergeCell ref="AD42:AE42"/>
    <mergeCell ref="AD43:AE43"/>
    <mergeCell ref="AD44:AE44"/>
    <mergeCell ref="AD25:AE25"/>
    <mergeCell ref="AD26:AE26"/>
    <mergeCell ref="AD9:AE9"/>
    <mergeCell ref="AD10:AE10"/>
    <mergeCell ref="AD11:AE11"/>
    <mergeCell ref="AD12:AE12"/>
    <mergeCell ref="AD13:AE13"/>
    <mergeCell ref="AD14:AE14"/>
    <mergeCell ref="AD54:AE54"/>
    <mergeCell ref="AD55:AE55"/>
    <mergeCell ref="AD56:AE56"/>
    <mergeCell ref="AD57:AE57"/>
    <mergeCell ref="AD58:AE58"/>
    <mergeCell ref="AD59:AE59"/>
    <mergeCell ref="AD49:AE49"/>
    <mergeCell ref="AD50:AE50"/>
    <mergeCell ref="AD51:AE51"/>
    <mergeCell ref="AD52:AE52"/>
    <mergeCell ref="AD53:AE53"/>
    <mergeCell ref="AD33:AE33"/>
    <mergeCell ref="AD34:AE34"/>
    <mergeCell ref="AD35:AE35"/>
    <mergeCell ref="AD18:AE18"/>
    <mergeCell ref="AD19:AE19"/>
    <mergeCell ref="AD20:AE20"/>
    <mergeCell ref="AD21:AE21"/>
    <mergeCell ref="AD22:AE22"/>
    <mergeCell ref="AD23:AE23"/>
    <mergeCell ref="AD24:AE24"/>
    <mergeCell ref="AD27:AE27"/>
    <mergeCell ref="AD28:AE28"/>
    <mergeCell ref="AD29:AE29"/>
    <mergeCell ref="AD30:AE30"/>
    <mergeCell ref="AD31:AE31"/>
    <mergeCell ref="AD32:AE32"/>
  </mergeCells>
  <conditionalFormatting sqref="E6:F6">
    <cfRule type="cellIs" dxfId="25" priority="2" operator="greaterThan">
      <formula>0</formula>
    </cfRule>
  </conditionalFormatting>
  <conditionalFormatting sqref="I6:J6">
    <cfRule type="cellIs" dxfId="24" priority="1" operator="greaterThan">
      <formula>0</formula>
    </cfRule>
  </conditionalFormatting>
  <dataValidations count="1">
    <dataValidation type="list" allowBlank="1" showInputMessage="1" showErrorMessage="1" sqref="N9:N59 R9:R59 U9:U59" xr:uid="{00000000-0002-0000-1100-000000000000}">
      <formula1>$AJ$1:$AJ$2</formula1>
    </dataValidation>
  </dataValidations>
  <printOptions horizontalCentered="1"/>
  <pageMargins left="0.2" right="0.2" top="0.75" bottom="0.75" header="0.3" footer="0.3"/>
  <pageSetup paperSize="8" scale="52" orientation="landscape"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1">
    <tabColor theme="4" tint="0.79995117038483843"/>
  </sheetPr>
  <dimension ref="B2:R30"/>
  <sheetViews>
    <sheetView zoomScale="130" zoomScaleNormal="130" workbookViewId="0">
      <selection activeCell="J4" sqref="J4"/>
    </sheetView>
  </sheetViews>
  <sheetFormatPr defaultColWidth="9" defaultRowHeight="14.4"/>
  <cols>
    <col min="2" max="2" width="4.6640625" customWidth="1"/>
    <col min="3" max="3" width="52.33203125" customWidth="1"/>
    <col min="4" max="6" width="10.6640625" customWidth="1"/>
    <col min="7" max="7" width="4.109375" customWidth="1"/>
    <col min="8" max="8" width="10.33203125" customWidth="1"/>
    <col min="9" max="9" width="10.44140625" customWidth="1"/>
    <col min="10" max="10" width="12.109375" style="81" customWidth="1"/>
    <col min="11" max="12" width="9.109375" style="81"/>
    <col min="13" max="16" width="11.109375" style="81" customWidth="1"/>
  </cols>
  <sheetData>
    <row r="2" spans="2:16" ht="20.100000000000001" customHeight="1">
      <c r="B2" s="844" t="s">
        <v>2889</v>
      </c>
      <c r="C2" s="845"/>
      <c r="D2" s="846"/>
      <c r="E2" s="846"/>
      <c r="F2" s="846"/>
      <c r="G2" s="846"/>
      <c r="H2" s="847"/>
    </row>
    <row r="3" spans="2:16" ht="26.4">
      <c r="B3" s="848" t="s">
        <v>90</v>
      </c>
      <c r="C3" s="849" t="s">
        <v>91</v>
      </c>
      <c r="D3" s="849" t="s">
        <v>92</v>
      </c>
      <c r="E3" s="849" t="s">
        <v>2890</v>
      </c>
      <c r="F3" s="849" t="s">
        <v>94</v>
      </c>
      <c r="G3" s="849"/>
      <c r="H3" s="850" t="s">
        <v>95</v>
      </c>
    </row>
    <row r="4" spans="2:16" s="19" customFormat="1" ht="26.4">
      <c r="B4" s="851" t="s">
        <v>2491</v>
      </c>
      <c r="C4" s="852" t="str">
        <f>"Contract Duration
Current Contract Weeks : "&amp;TEXT(J4,"0")&amp;" of "&amp;TEXT(M4,"0")</f>
        <v>Contract Duration
Current Contract Weeks : 0 of 0</v>
      </c>
      <c r="D4" s="853">
        <f>(D14-D7)/7</f>
        <v>43.142857142857146</v>
      </c>
      <c r="E4" s="853">
        <f>ROUND((E14-E7+1)/7,0)</f>
        <v>43</v>
      </c>
      <c r="F4" s="853">
        <f>(F13-F7)/7</f>
        <v>50.571428571428569</v>
      </c>
      <c r="G4" s="854" t="s">
        <v>2665</v>
      </c>
      <c r="H4" s="855">
        <f>(E4-F4)*7</f>
        <v>-52.999999999999986</v>
      </c>
      <c r="J4" s="114"/>
      <c r="K4" s="115"/>
      <c r="L4" s="115"/>
      <c r="M4" s="116"/>
      <c r="N4" s="117"/>
      <c r="O4" s="118"/>
      <c r="P4" s="118"/>
    </row>
    <row r="5" spans="2:16">
      <c r="B5" s="856">
        <v>1</v>
      </c>
      <c r="C5" s="857" t="s">
        <v>2891</v>
      </c>
      <c r="D5" s="933">
        <v>46028</v>
      </c>
      <c r="E5" s="858">
        <f>D5</f>
        <v>46028</v>
      </c>
      <c r="F5" s="858">
        <v>46028</v>
      </c>
      <c r="G5" s="859" t="s">
        <v>120</v>
      </c>
      <c r="H5" s="860">
        <f t="shared" ref="H5:H14" ca="1" si="0">IF(F5&lt;TODAY(),0,E5-F5)</f>
        <v>0</v>
      </c>
    </row>
    <row r="6" spans="2:16">
      <c r="B6" s="856">
        <v>2</v>
      </c>
      <c r="C6" s="857" t="s">
        <v>285</v>
      </c>
      <c r="D6" s="933">
        <v>46070</v>
      </c>
      <c r="E6" s="858">
        <f t="shared" ref="E6:E14" si="1">D6</f>
        <v>46070</v>
      </c>
      <c r="F6" s="858">
        <v>46070</v>
      </c>
      <c r="G6" s="859" t="s">
        <v>120</v>
      </c>
      <c r="H6" s="860">
        <f t="shared" ca="1" si="0"/>
        <v>0</v>
      </c>
    </row>
    <row r="7" spans="2:16">
      <c r="B7" s="856">
        <v>3</v>
      </c>
      <c r="C7" s="857" t="s">
        <v>286</v>
      </c>
      <c r="D7" s="933">
        <v>46070</v>
      </c>
      <c r="E7" s="858">
        <f t="shared" si="1"/>
        <v>46070</v>
      </c>
      <c r="F7" s="858">
        <v>46070</v>
      </c>
      <c r="G7" s="859" t="s">
        <v>120</v>
      </c>
      <c r="H7" s="860">
        <f t="shared" ca="1" si="0"/>
        <v>0</v>
      </c>
      <c r="J7" s="119"/>
      <c r="K7" s="119"/>
      <c r="L7" s="119"/>
      <c r="M7" s="119"/>
      <c r="N7" s="119"/>
      <c r="O7" s="119"/>
      <c r="P7" s="119"/>
    </row>
    <row r="8" spans="2:16">
      <c r="B8" s="856">
        <v>4</v>
      </c>
      <c r="C8" s="857" t="s">
        <v>2892</v>
      </c>
      <c r="D8" s="933">
        <v>46099</v>
      </c>
      <c r="E8" s="858">
        <f t="shared" si="1"/>
        <v>46099</v>
      </c>
      <c r="F8" s="858">
        <v>46126</v>
      </c>
      <c r="G8" s="859" t="s">
        <v>120</v>
      </c>
      <c r="H8" s="860">
        <f t="shared" ca="1" si="0"/>
        <v>0</v>
      </c>
      <c r="J8" s="119"/>
      <c r="K8" s="119"/>
      <c r="L8" s="119"/>
      <c r="M8" s="120"/>
      <c r="N8" s="120"/>
      <c r="O8" s="119"/>
      <c r="P8" s="120"/>
    </row>
    <row r="9" spans="2:16">
      <c r="B9" s="856">
        <v>5</v>
      </c>
      <c r="C9" s="857" t="s">
        <v>2893</v>
      </c>
      <c r="D9" s="933">
        <v>46250</v>
      </c>
      <c r="E9" s="858">
        <f t="shared" si="1"/>
        <v>46250</v>
      </c>
      <c r="F9" s="858">
        <v>46314</v>
      </c>
      <c r="G9" s="859" t="s">
        <v>2894</v>
      </c>
      <c r="H9" s="860">
        <f t="shared" ca="1" si="0"/>
        <v>-64</v>
      </c>
      <c r="J9" s="119"/>
      <c r="K9" s="119"/>
      <c r="L9" s="119"/>
      <c r="M9" s="120"/>
      <c r="N9" s="120"/>
      <c r="O9" s="119"/>
      <c r="P9" s="120"/>
    </row>
    <row r="10" spans="2:16">
      <c r="B10" s="856">
        <v>6</v>
      </c>
      <c r="C10" s="857" t="s">
        <v>2895</v>
      </c>
      <c r="D10" s="933">
        <v>46261</v>
      </c>
      <c r="E10" s="858">
        <f t="shared" si="1"/>
        <v>46261</v>
      </c>
      <c r="F10" s="858">
        <v>46320</v>
      </c>
      <c r="G10" s="859" t="s">
        <v>2894</v>
      </c>
      <c r="H10" s="860">
        <f t="shared" ca="1" si="0"/>
        <v>-59</v>
      </c>
      <c r="J10" s="119"/>
      <c r="K10" s="119"/>
      <c r="L10" s="119"/>
      <c r="M10" s="120"/>
      <c r="N10" s="120"/>
      <c r="O10" s="120"/>
      <c r="P10" s="120"/>
    </row>
    <row r="11" spans="2:16">
      <c r="B11" s="856">
        <v>7</v>
      </c>
      <c r="C11" s="857" t="s">
        <v>2896</v>
      </c>
      <c r="D11" s="933">
        <v>46370</v>
      </c>
      <c r="E11" s="858">
        <f t="shared" si="1"/>
        <v>46370</v>
      </c>
      <c r="F11" s="858">
        <v>46410</v>
      </c>
      <c r="G11" s="859" t="s">
        <v>2894</v>
      </c>
      <c r="H11" s="860">
        <f t="shared" ca="1" si="0"/>
        <v>-40</v>
      </c>
      <c r="J11" s="119"/>
      <c r="K11" s="119"/>
      <c r="L11" s="119"/>
      <c r="M11" s="120"/>
      <c r="N11" s="120"/>
      <c r="O11" s="120"/>
      <c r="P11" s="120"/>
    </row>
    <row r="12" spans="2:16" ht="30" customHeight="1">
      <c r="B12" s="856">
        <v>8</v>
      </c>
      <c r="C12" s="857" t="s">
        <v>2897</v>
      </c>
      <c r="D12" s="933">
        <v>46372</v>
      </c>
      <c r="E12" s="858">
        <f t="shared" si="1"/>
        <v>46372</v>
      </c>
      <c r="F12" s="858">
        <v>46420</v>
      </c>
      <c r="G12" s="859" t="s">
        <v>2894</v>
      </c>
      <c r="H12" s="860">
        <f t="shared" ca="1" si="0"/>
        <v>-48</v>
      </c>
      <c r="J12" s="119"/>
      <c r="K12" s="119"/>
      <c r="L12" s="119"/>
      <c r="M12" s="119"/>
      <c r="N12" s="120"/>
      <c r="O12" s="119"/>
      <c r="P12" s="120"/>
    </row>
    <row r="13" spans="2:16">
      <c r="B13" s="856">
        <v>9</v>
      </c>
      <c r="C13" s="857" t="s">
        <v>2898</v>
      </c>
      <c r="D13" s="933">
        <v>46372</v>
      </c>
      <c r="E13" s="858">
        <f t="shared" si="1"/>
        <v>46372</v>
      </c>
      <c r="F13" s="858">
        <v>46424</v>
      </c>
      <c r="G13" s="859" t="s">
        <v>2894</v>
      </c>
      <c r="H13" s="860">
        <f t="shared" ca="1" si="0"/>
        <v>-52</v>
      </c>
      <c r="J13" s="119"/>
      <c r="K13" s="119"/>
      <c r="L13" s="119"/>
      <c r="M13" s="120"/>
      <c r="N13" s="120"/>
      <c r="O13" s="120"/>
      <c r="P13" s="120"/>
    </row>
    <row r="14" spans="2:16">
      <c r="B14" s="861">
        <v>10</v>
      </c>
      <c r="C14" s="862" t="s">
        <v>2899</v>
      </c>
      <c r="D14" s="934">
        <v>46372</v>
      </c>
      <c r="E14" s="863">
        <f t="shared" si="1"/>
        <v>46372</v>
      </c>
      <c r="F14" s="863">
        <v>46425</v>
      </c>
      <c r="G14" s="864" t="s">
        <v>2894</v>
      </c>
      <c r="H14" s="865">
        <f t="shared" ca="1" si="0"/>
        <v>-53</v>
      </c>
      <c r="J14" s="119"/>
      <c r="K14" s="119"/>
      <c r="L14" s="119"/>
      <c r="M14" s="120"/>
      <c r="N14" s="120"/>
      <c r="O14" s="120"/>
      <c r="P14" s="120"/>
    </row>
    <row r="19" spans="6:18">
      <c r="F19" s="51"/>
      <c r="G19" s="51"/>
      <c r="H19" s="51"/>
      <c r="I19" s="51"/>
      <c r="J19" s="121"/>
      <c r="K19" s="122"/>
      <c r="L19" s="122"/>
      <c r="M19" s="122"/>
      <c r="N19" s="122"/>
      <c r="O19" s="122"/>
      <c r="P19" s="122"/>
      <c r="Q19" s="123"/>
    </row>
    <row r="20" spans="6:18">
      <c r="F20" s="51"/>
      <c r="G20" s="51"/>
      <c r="I20" s="51"/>
      <c r="J20" s="121"/>
      <c r="K20" s="122"/>
      <c r="L20" s="122"/>
      <c r="N20" s="122"/>
      <c r="O20" s="122"/>
      <c r="Q20" s="123"/>
      <c r="R20" s="52"/>
    </row>
    <row r="21" spans="6:18">
      <c r="F21" s="51"/>
      <c r="G21" s="51"/>
      <c r="I21" s="51"/>
      <c r="J21" s="121"/>
      <c r="K21" s="122"/>
      <c r="L21" s="122"/>
      <c r="N21" s="122"/>
      <c r="O21" s="122"/>
      <c r="Q21" s="123"/>
      <c r="R21" s="52"/>
    </row>
    <row r="22" spans="6:18">
      <c r="F22" s="51"/>
      <c r="G22" s="51"/>
      <c r="I22" s="51"/>
      <c r="J22" s="121"/>
      <c r="K22" s="122"/>
      <c r="L22" s="122"/>
      <c r="N22" s="122"/>
      <c r="O22" s="122"/>
      <c r="Q22" s="123"/>
      <c r="R22" s="52"/>
    </row>
    <row r="23" spans="6:18">
      <c r="F23" s="51"/>
      <c r="G23" s="51"/>
      <c r="I23" s="51"/>
      <c r="J23" s="121"/>
      <c r="K23" s="122"/>
      <c r="L23" s="122"/>
      <c r="M23" s="122"/>
      <c r="N23" s="122"/>
      <c r="O23" s="122"/>
      <c r="P23" s="122"/>
      <c r="Q23" s="123"/>
      <c r="R23" s="52"/>
    </row>
    <row r="24" spans="6:18">
      <c r="F24" s="51"/>
      <c r="G24" s="51"/>
      <c r="H24" s="51"/>
      <c r="I24" s="51"/>
      <c r="K24" s="122"/>
      <c r="L24" s="122"/>
      <c r="N24" s="122"/>
      <c r="O24" s="122"/>
      <c r="Q24" s="123"/>
    </row>
    <row r="25" spans="6:18">
      <c r="F25" s="51"/>
      <c r="G25" s="51"/>
      <c r="H25" s="51"/>
      <c r="I25" s="51"/>
      <c r="K25" s="122"/>
      <c r="L25" s="122"/>
      <c r="N25" s="122"/>
      <c r="O25" s="122"/>
      <c r="Q25" s="123"/>
    </row>
    <row r="26" spans="6:18">
      <c r="F26" s="51"/>
      <c r="G26" s="51"/>
      <c r="H26" s="51"/>
      <c r="I26" s="51"/>
      <c r="K26" s="122"/>
      <c r="L26" s="122"/>
      <c r="M26" s="122"/>
      <c r="N26" s="122"/>
      <c r="O26" s="122"/>
      <c r="P26" s="122"/>
      <c r="Q26" s="123"/>
    </row>
    <row r="27" spans="6:18">
      <c r="F27" s="51"/>
      <c r="G27" s="51"/>
      <c r="H27" s="51"/>
      <c r="I27" s="51"/>
      <c r="K27" s="122"/>
      <c r="L27" s="122"/>
      <c r="N27" s="122"/>
      <c r="O27" s="122"/>
      <c r="Q27" s="123"/>
    </row>
    <row r="28" spans="6:18">
      <c r="F28" s="51"/>
      <c r="G28" s="51"/>
      <c r="H28" s="51"/>
      <c r="I28" s="51"/>
      <c r="K28" s="122"/>
      <c r="L28" s="122"/>
      <c r="M28" s="122"/>
      <c r="N28" s="122"/>
      <c r="O28" s="122"/>
      <c r="P28" s="122"/>
      <c r="Q28" s="123"/>
    </row>
    <row r="29" spans="6:18">
      <c r="F29" s="51"/>
      <c r="G29" s="51"/>
      <c r="H29" s="51"/>
      <c r="I29" s="51"/>
      <c r="K29" s="122"/>
      <c r="L29" s="122"/>
      <c r="N29" s="122"/>
      <c r="O29" s="122"/>
      <c r="Q29" s="123"/>
    </row>
    <row r="30" spans="6:18">
      <c r="F30" s="51"/>
      <c r="G30" s="51"/>
      <c r="H30" s="51"/>
      <c r="I30" s="51"/>
      <c r="K30" s="122"/>
      <c r="L30" s="122"/>
      <c r="M30" s="122"/>
      <c r="N30" s="122"/>
      <c r="O30" s="122"/>
      <c r="P30" s="122"/>
      <c r="Q30" s="123"/>
    </row>
  </sheetData>
  <conditionalFormatting sqref="G5:G14">
    <cfRule type="cellIs" dxfId="23" priority="1" stopIfTrue="1" operator="equal">
      <formula>"A"</formula>
    </cfRule>
    <cfRule type="cellIs" dxfId="22" priority="2" stopIfTrue="1" operator="equal">
      <formula>"F"</formula>
    </cfRule>
    <cfRule type="cellIs" dxfId="21" priority="3" stopIfTrue="1" operator="equal">
      <formula>$Z5</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02E7-48DA-45D6-9619-7DAF40EF71E8}">
  <sheetPr>
    <tabColor theme="0" tint="-0.499984740745262"/>
  </sheetPr>
  <dimension ref="A1:V64391"/>
  <sheetViews>
    <sheetView zoomScale="70" zoomScaleNormal="70" workbookViewId="0">
      <pane xSplit="3" ySplit="2" topLeftCell="D3" activePane="bottomRight" state="frozen"/>
      <selection pane="topRight" activeCell="D1" sqref="D1"/>
      <selection pane="bottomLeft" activeCell="A3" sqref="A3"/>
      <selection pane="bottomRight" activeCell="J9" sqref="J9"/>
    </sheetView>
  </sheetViews>
  <sheetFormatPr defaultColWidth="9.109375" defaultRowHeight="18" customHeight="1"/>
  <cols>
    <col min="1" max="1" width="10.88671875" style="180" customWidth="1"/>
    <col min="2" max="2" width="16" style="181" customWidth="1" collapsed="1"/>
    <col min="3" max="3" width="32.33203125" style="182" customWidth="1"/>
    <col min="4" max="4" width="20.88671875" style="182" customWidth="1"/>
    <col min="5" max="5" width="16" style="183" bestFit="1" customWidth="1"/>
    <col min="6" max="6" width="10.109375" style="183" customWidth="1"/>
    <col min="7" max="7" width="10.33203125" style="183" customWidth="1"/>
    <col min="8" max="8" width="15.88671875" style="183" bestFit="1" customWidth="1"/>
    <col min="9" max="9" width="15.33203125" style="184" customWidth="1"/>
    <col min="10" max="10" width="48.6640625" style="184" customWidth="1"/>
    <col min="11" max="11" width="48.6640625" style="183" customWidth="1"/>
    <col min="12" max="12" width="19.88671875" style="183" customWidth="1"/>
    <col min="13" max="13" width="19.33203125" style="183" customWidth="1"/>
    <col min="14" max="14" width="32.6640625" style="183" customWidth="1"/>
    <col min="15" max="15" width="25.109375" style="184" customWidth="1"/>
    <col min="16" max="16" width="23.33203125" style="184" customWidth="1"/>
    <col min="17" max="17" width="22" style="184" customWidth="1"/>
    <col min="18" max="18" width="13" style="185" customWidth="1"/>
    <col min="19" max="19" width="29.33203125" style="186" bestFit="1" customWidth="1"/>
    <col min="20" max="20" width="19" style="186" customWidth="1"/>
    <col min="21" max="21" width="17.5546875" style="186" customWidth="1"/>
    <col min="22" max="22" width="33.33203125" style="183" customWidth="1"/>
    <col min="23" max="259" width="9.109375" style="183"/>
    <col min="260" max="260" width="5.33203125" style="183" customWidth="1"/>
    <col min="261" max="261" width="8" style="183" customWidth="1"/>
    <col min="262" max="262" width="44.44140625" style="183" bestFit="1" customWidth="1"/>
    <col min="263" max="263" width="10.109375" style="183" bestFit="1" customWidth="1"/>
    <col min="264" max="264" width="10.109375" style="183" customWidth="1"/>
    <col min="265" max="265" width="10.33203125" style="183" customWidth="1"/>
    <col min="266" max="266" width="15.88671875" style="183" bestFit="1" customWidth="1"/>
    <col min="267" max="267" width="10.6640625" style="183" customWidth="1"/>
    <col min="268" max="268" width="10.33203125" style="183" customWidth="1"/>
    <col min="269" max="269" width="10.88671875" style="183" customWidth="1"/>
    <col min="270" max="270" width="17.33203125" style="183" customWidth="1"/>
    <col min="271" max="271" width="7.44140625" style="183" customWidth="1"/>
    <col min="272" max="272" width="11" style="183" customWidth="1"/>
    <col min="273" max="273" width="10.6640625" style="183" customWidth="1"/>
    <col min="274" max="274" width="10.6640625" style="183" bestFit="1" customWidth="1"/>
    <col min="275" max="275" width="11" style="183" customWidth="1"/>
    <col min="276" max="276" width="6.44140625" style="183" customWidth="1"/>
    <col min="277" max="277" width="9.109375" style="183"/>
    <col min="278" max="278" width="33.33203125" style="183" customWidth="1"/>
    <col min="279" max="515" width="9.109375" style="183"/>
    <col min="516" max="516" width="5.33203125" style="183" customWidth="1"/>
    <col min="517" max="517" width="8" style="183" customWidth="1"/>
    <col min="518" max="518" width="44.44140625" style="183" bestFit="1" customWidth="1"/>
    <col min="519" max="519" width="10.109375" style="183" bestFit="1" customWidth="1"/>
    <col min="520" max="520" width="10.109375" style="183" customWidth="1"/>
    <col min="521" max="521" width="10.33203125" style="183" customWidth="1"/>
    <col min="522" max="522" width="15.88671875" style="183" bestFit="1" customWidth="1"/>
    <col min="523" max="523" width="10.6640625" style="183" customWidth="1"/>
    <col min="524" max="524" width="10.33203125" style="183" customWidth="1"/>
    <col min="525" max="525" width="10.88671875" style="183" customWidth="1"/>
    <col min="526" max="526" width="17.33203125" style="183" customWidth="1"/>
    <col min="527" max="527" width="7.44140625" style="183" customWidth="1"/>
    <col min="528" max="528" width="11" style="183" customWidth="1"/>
    <col min="529" max="529" width="10.6640625" style="183" customWidth="1"/>
    <col min="530" max="530" width="10.6640625" style="183" bestFit="1" customWidth="1"/>
    <col min="531" max="531" width="11" style="183" customWidth="1"/>
    <col min="532" max="532" width="6.44140625" style="183" customWidth="1"/>
    <col min="533" max="533" width="9.109375" style="183"/>
    <col min="534" max="534" width="33.33203125" style="183" customWidth="1"/>
    <col min="535" max="771" width="9.109375" style="183"/>
    <col min="772" max="772" width="5.33203125" style="183" customWidth="1"/>
    <col min="773" max="773" width="8" style="183" customWidth="1"/>
    <col min="774" max="774" width="44.44140625" style="183" bestFit="1" customWidth="1"/>
    <col min="775" max="775" width="10.109375" style="183" bestFit="1" customWidth="1"/>
    <col min="776" max="776" width="10.109375" style="183" customWidth="1"/>
    <col min="777" max="777" width="10.33203125" style="183" customWidth="1"/>
    <col min="778" max="778" width="15.88671875" style="183" bestFit="1" customWidth="1"/>
    <col min="779" max="779" width="10.6640625" style="183" customWidth="1"/>
    <col min="780" max="780" width="10.33203125" style="183" customWidth="1"/>
    <col min="781" max="781" width="10.88671875" style="183" customWidth="1"/>
    <col min="782" max="782" width="17.33203125" style="183" customWidth="1"/>
    <col min="783" max="783" width="7.44140625" style="183" customWidth="1"/>
    <col min="784" max="784" width="11" style="183" customWidth="1"/>
    <col min="785" max="785" width="10.6640625" style="183" customWidth="1"/>
    <col min="786" max="786" width="10.6640625" style="183" bestFit="1" customWidth="1"/>
    <col min="787" max="787" width="11" style="183" customWidth="1"/>
    <col min="788" max="788" width="6.44140625" style="183" customWidth="1"/>
    <col min="789" max="789" width="9.109375" style="183"/>
    <col min="790" max="790" width="33.33203125" style="183" customWidth="1"/>
    <col min="791" max="1027" width="9.109375" style="183"/>
    <col min="1028" max="1028" width="5.33203125" style="183" customWidth="1"/>
    <col min="1029" max="1029" width="8" style="183" customWidth="1"/>
    <col min="1030" max="1030" width="44.44140625" style="183" bestFit="1" customWidth="1"/>
    <col min="1031" max="1031" width="10.109375" style="183" bestFit="1" customWidth="1"/>
    <col min="1032" max="1032" width="10.109375" style="183" customWidth="1"/>
    <col min="1033" max="1033" width="10.33203125" style="183" customWidth="1"/>
    <col min="1034" max="1034" width="15.88671875" style="183" bestFit="1" customWidth="1"/>
    <col min="1035" max="1035" width="10.6640625" style="183" customWidth="1"/>
    <col min="1036" max="1036" width="10.33203125" style="183" customWidth="1"/>
    <col min="1037" max="1037" width="10.88671875" style="183" customWidth="1"/>
    <col min="1038" max="1038" width="17.33203125" style="183" customWidth="1"/>
    <col min="1039" max="1039" width="7.44140625" style="183" customWidth="1"/>
    <col min="1040" max="1040" width="11" style="183" customWidth="1"/>
    <col min="1041" max="1041" width="10.6640625" style="183" customWidth="1"/>
    <col min="1042" max="1042" width="10.6640625" style="183" bestFit="1" customWidth="1"/>
    <col min="1043" max="1043" width="11" style="183" customWidth="1"/>
    <col min="1044" max="1044" width="6.44140625" style="183" customWidth="1"/>
    <col min="1045" max="1045" width="9.109375" style="183"/>
    <col min="1046" max="1046" width="33.33203125" style="183" customWidth="1"/>
    <col min="1047" max="1283" width="9.109375" style="183"/>
    <col min="1284" max="1284" width="5.33203125" style="183" customWidth="1"/>
    <col min="1285" max="1285" width="8" style="183" customWidth="1"/>
    <col min="1286" max="1286" width="44.44140625" style="183" bestFit="1" customWidth="1"/>
    <col min="1287" max="1287" width="10.109375" style="183" bestFit="1" customWidth="1"/>
    <col min="1288" max="1288" width="10.109375" style="183" customWidth="1"/>
    <col min="1289" max="1289" width="10.33203125" style="183" customWidth="1"/>
    <col min="1290" max="1290" width="15.88671875" style="183" bestFit="1" customWidth="1"/>
    <col min="1291" max="1291" width="10.6640625" style="183" customWidth="1"/>
    <col min="1292" max="1292" width="10.33203125" style="183" customWidth="1"/>
    <col min="1293" max="1293" width="10.88671875" style="183" customWidth="1"/>
    <col min="1294" max="1294" width="17.33203125" style="183" customWidth="1"/>
    <col min="1295" max="1295" width="7.44140625" style="183" customWidth="1"/>
    <col min="1296" max="1296" width="11" style="183" customWidth="1"/>
    <col min="1297" max="1297" width="10.6640625" style="183" customWidth="1"/>
    <col min="1298" max="1298" width="10.6640625" style="183" bestFit="1" customWidth="1"/>
    <col min="1299" max="1299" width="11" style="183" customWidth="1"/>
    <col min="1300" max="1300" width="6.44140625" style="183" customWidth="1"/>
    <col min="1301" max="1301" width="9.109375" style="183"/>
    <col min="1302" max="1302" width="33.33203125" style="183" customWidth="1"/>
    <col min="1303" max="1539" width="9.109375" style="183"/>
    <col min="1540" max="1540" width="5.33203125" style="183" customWidth="1"/>
    <col min="1541" max="1541" width="8" style="183" customWidth="1"/>
    <col min="1542" max="1542" width="44.44140625" style="183" bestFit="1" customWidth="1"/>
    <col min="1543" max="1543" width="10.109375" style="183" bestFit="1" customWidth="1"/>
    <col min="1544" max="1544" width="10.109375" style="183" customWidth="1"/>
    <col min="1545" max="1545" width="10.33203125" style="183" customWidth="1"/>
    <col min="1546" max="1546" width="15.88671875" style="183" bestFit="1" customWidth="1"/>
    <col min="1547" max="1547" width="10.6640625" style="183" customWidth="1"/>
    <col min="1548" max="1548" width="10.33203125" style="183" customWidth="1"/>
    <col min="1549" max="1549" width="10.88671875" style="183" customWidth="1"/>
    <col min="1550" max="1550" width="17.33203125" style="183" customWidth="1"/>
    <col min="1551" max="1551" width="7.44140625" style="183" customWidth="1"/>
    <col min="1552" max="1552" width="11" style="183" customWidth="1"/>
    <col min="1553" max="1553" width="10.6640625" style="183" customWidth="1"/>
    <col min="1554" max="1554" width="10.6640625" style="183" bestFit="1" customWidth="1"/>
    <col min="1555" max="1555" width="11" style="183" customWidth="1"/>
    <col min="1556" max="1556" width="6.44140625" style="183" customWidth="1"/>
    <col min="1557" max="1557" width="9.109375" style="183"/>
    <col min="1558" max="1558" width="33.33203125" style="183" customWidth="1"/>
    <col min="1559" max="1795" width="9.109375" style="183"/>
    <col min="1796" max="1796" width="5.33203125" style="183" customWidth="1"/>
    <col min="1797" max="1797" width="8" style="183" customWidth="1"/>
    <col min="1798" max="1798" width="44.44140625" style="183" bestFit="1" customWidth="1"/>
    <col min="1799" max="1799" width="10.109375" style="183" bestFit="1" customWidth="1"/>
    <col min="1800" max="1800" width="10.109375" style="183" customWidth="1"/>
    <col min="1801" max="1801" width="10.33203125" style="183" customWidth="1"/>
    <col min="1802" max="1802" width="15.88671875" style="183" bestFit="1" customWidth="1"/>
    <col min="1803" max="1803" width="10.6640625" style="183" customWidth="1"/>
    <col min="1804" max="1804" width="10.33203125" style="183" customWidth="1"/>
    <col min="1805" max="1805" width="10.88671875" style="183" customWidth="1"/>
    <col min="1806" max="1806" width="17.33203125" style="183" customWidth="1"/>
    <col min="1807" max="1807" width="7.44140625" style="183" customWidth="1"/>
    <col min="1808" max="1808" width="11" style="183" customWidth="1"/>
    <col min="1809" max="1809" width="10.6640625" style="183" customWidth="1"/>
    <col min="1810" max="1810" width="10.6640625" style="183" bestFit="1" customWidth="1"/>
    <col min="1811" max="1811" width="11" style="183" customWidth="1"/>
    <col min="1812" max="1812" width="6.44140625" style="183" customWidth="1"/>
    <col min="1813" max="1813" width="9.109375" style="183"/>
    <col min="1814" max="1814" width="33.33203125" style="183" customWidth="1"/>
    <col min="1815" max="2051" width="9.109375" style="183"/>
    <col min="2052" max="2052" width="5.33203125" style="183" customWidth="1"/>
    <col min="2053" max="2053" width="8" style="183" customWidth="1"/>
    <col min="2054" max="2054" width="44.44140625" style="183" bestFit="1" customWidth="1"/>
    <col min="2055" max="2055" width="10.109375" style="183" bestFit="1" customWidth="1"/>
    <col min="2056" max="2056" width="10.109375" style="183" customWidth="1"/>
    <col min="2057" max="2057" width="10.33203125" style="183" customWidth="1"/>
    <col min="2058" max="2058" width="15.88671875" style="183" bestFit="1" customWidth="1"/>
    <col min="2059" max="2059" width="10.6640625" style="183" customWidth="1"/>
    <col min="2060" max="2060" width="10.33203125" style="183" customWidth="1"/>
    <col min="2061" max="2061" width="10.88671875" style="183" customWidth="1"/>
    <col min="2062" max="2062" width="17.33203125" style="183" customWidth="1"/>
    <col min="2063" max="2063" width="7.44140625" style="183" customWidth="1"/>
    <col min="2064" max="2064" width="11" style="183" customWidth="1"/>
    <col min="2065" max="2065" width="10.6640625" style="183" customWidth="1"/>
    <col min="2066" max="2066" width="10.6640625" style="183" bestFit="1" customWidth="1"/>
    <col min="2067" max="2067" width="11" style="183" customWidth="1"/>
    <col min="2068" max="2068" width="6.44140625" style="183" customWidth="1"/>
    <col min="2069" max="2069" width="9.109375" style="183"/>
    <col min="2070" max="2070" width="33.33203125" style="183" customWidth="1"/>
    <col min="2071" max="2307" width="9.109375" style="183"/>
    <col min="2308" max="2308" width="5.33203125" style="183" customWidth="1"/>
    <col min="2309" max="2309" width="8" style="183" customWidth="1"/>
    <col min="2310" max="2310" width="44.44140625" style="183" bestFit="1" customWidth="1"/>
    <col min="2311" max="2311" width="10.109375" style="183" bestFit="1" customWidth="1"/>
    <col min="2312" max="2312" width="10.109375" style="183" customWidth="1"/>
    <col min="2313" max="2313" width="10.33203125" style="183" customWidth="1"/>
    <col min="2314" max="2314" width="15.88671875" style="183" bestFit="1" customWidth="1"/>
    <col min="2315" max="2315" width="10.6640625" style="183" customWidth="1"/>
    <col min="2316" max="2316" width="10.33203125" style="183" customWidth="1"/>
    <col min="2317" max="2317" width="10.88671875" style="183" customWidth="1"/>
    <col min="2318" max="2318" width="17.33203125" style="183" customWidth="1"/>
    <col min="2319" max="2319" width="7.44140625" style="183" customWidth="1"/>
    <col min="2320" max="2320" width="11" style="183" customWidth="1"/>
    <col min="2321" max="2321" width="10.6640625" style="183" customWidth="1"/>
    <col min="2322" max="2322" width="10.6640625" style="183" bestFit="1" customWidth="1"/>
    <col min="2323" max="2323" width="11" style="183" customWidth="1"/>
    <col min="2324" max="2324" width="6.44140625" style="183" customWidth="1"/>
    <col min="2325" max="2325" width="9.109375" style="183"/>
    <col min="2326" max="2326" width="33.33203125" style="183" customWidth="1"/>
    <col min="2327" max="2563" width="9.109375" style="183"/>
    <col min="2564" max="2564" width="5.33203125" style="183" customWidth="1"/>
    <col min="2565" max="2565" width="8" style="183" customWidth="1"/>
    <col min="2566" max="2566" width="44.44140625" style="183" bestFit="1" customWidth="1"/>
    <col min="2567" max="2567" width="10.109375" style="183" bestFit="1" customWidth="1"/>
    <col min="2568" max="2568" width="10.109375" style="183" customWidth="1"/>
    <col min="2569" max="2569" width="10.33203125" style="183" customWidth="1"/>
    <col min="2570" max="2570" width="15.88671875" style="183" bestFit="1" customWidth="1"/>
    <col min="2571" max="2571" width="10.6640625" style="183" customWidth="1"/>
    <col min="2572" max="2572" width="10.33203125" style="183" customWidth="1"/>
    <col min="2573" max="2573" width="10.88671875" style="183" customWidth="1"/>
    <col min="2574" max="2574" width="17.33203125" style="183" customWidth="1"/>
    <col min="2575" max="2575" width="7.44140625" style="183" customWidth="1"/>
    <col min="2576" max="2576" width="11" style="183" customWidth="1"/>
    <col min="2577" max="2577" width="10.6640625" style="183" customWidth="1"/>
    <col min="2578" max="2578" width="10.6640625" style="183" bestFit="1" customWidth="1"/>
    <col min="2579" max="2579" width="11" style="183" customWidth="1"/>
    <col min="2580" max="2580" width="6.44140625" style="183" customWidth="1"/>
    <col min="2581" max="2581" width="9.109375" style="183"/>
    <col min="2582" max="2582" width="33.33203125" style="183" customWidth="1"/>
    <col min="2583" max="2819" width="9.109375" style="183"/>
    <col min="2820" max="2820" width="5.33203125" style="183" customWidth="1"/>
    <col min="2821" max="2821" width="8" style="183" customWidth="1"/>
    <col min="2822" max="2822" width="44.44140625" style="183" bestFit="1" customWidth="1"/>
    <col min="2823" max="2823" width="10.109375" style="183" bestFit="1" customWidth="1"/>
    <col min="2824" max="2824" width="10.109375" style="183" customWidth="1"/>
    <col min="2825" max="2825" width="10.33203125" style="183" customWidth="1"/>
    <col min="2826" max="2826" width="15.88671875" style="183" bestFit="1" customWidth="1"/>
    <col min="2827" max="2827" width="10.6640625" style="183" customWidth="1"/>
    <col min="2828" max="2828" width="10.33203125" style="183" customWidth="1"/>
    <col min="2829" max="2829" width="10.88671875" style="183" customWidth="1"/>
    <col min="2830" max="2830" width="17.33203125" style="183" customWidth="1"/>
    <col min="2831" max="2831" width="7.44140625" style="183" customWidth="1"/>
    <col min="2832" max="2832" width="11" style="183" customWidth="1"/>
    <col min="2833" max="2833" width="10.6640625" style="183" customWidth="1"/>
    <col min="2834" max="2834" width="10.6640625" style="183" bestFit="1" customWidth="1"/>
    <col min="2835" max="2835" width="11" style="183" customWidth="1"/>
    <col min="2836" max="2836" width="6.44140625" style="183" customWidth="1"/>
    <col min="2837" max="2837" width="9.109375" style="183"/>
    <col min="2838" max="2838" width="33.33203125" style="183" customWidth="1"/>
    <col min="2839" max="3075" width="9.109375" style="183"/>
    <col min="3076" max="3076" width="5.33203125" style="183" customWidth="1"/>
    <col min="3077" max="3077" width="8" style="183" customWidth="1"/>
    <col min="3078" max="3078" width="44.44140625" style="183" bestFit="1" customWidth="1"/>
    <col min="3079" max="3079" width="10.109375" style="183" bestFit="1" customWidth="1"/>
    <col min="3080" max="3080" width="10.109375" style="183" customWidth="1"/>
    <col min="3081" max="3081" width="10.33203125" style="183" customWidth="1"/>
    <col min="3082" max="3082" width="15.88671875" style="183" bestFit="1" customWidth="1"/>
    <col min="3083" max="3083" width="10.6640625" style="183" customWidth="1"/>
    <col min="3084" max="3084" width="10.33203125" style="183" customWidth="1"/>
    <col min="3085" max="3085" width="10.88671875" style="183" customWidth="1"/>
    <col min="3086" max="3086" width="17.33203125" style="183" customWidth="1"/>
    <col min="3087" max="3087" width="7.44140625" style="183" customWidth="1"/>
    <col min="3088" max="3088" width="11" style="183" customWidth="1"/>
    <col min="3089" max="3089" width="10.6640625" style="183" customWidth="1"/>
    <col min="3090" max="3090" width="10.6640625" style="183" bestFit="1" customWidth="1"/>
    <col min="3091" max="3091" width="11" style="183" customWidth="1"/>
    <col min="3092" max="3092" width="6.44140625" style="183" customWidth="1"/>
    <col min="3093" max="3093" width="9.109375" style="183"/>
    <col min="3094" max="3094" width="33.33203125" style="183" customWidth="1"/>
    <col min="3095" max="3331" width="9.109375" style="183"/>
    <col min="3332" max="3332" width="5.33203125" style="183" customWidth="1"/>
    <col min="3333" max="3333" width="8" style="183" customWidth="1"/>
    <col min="3334" max="3334" width="44.44140625" style="183" bestFit="1" customWidth="1"/>
    <col min="3335" max="3335" width="10.109375" style="183" bestFit="1" customWidth="1"/>
    <col min="3336" max="3336" width="10.109375" style="183" customWidth="1"/>
    <col min="3337" max="3337" width="10.33203125" style="183" customWidth="1"/>
    <col min="3338" max="3338" width="15.88671875" style="183" bestFit="1" customWidth="1"/>
    <col min="3339" max="3339" width="10.6640625" style="183" customWidth="1"/>
    <col min="3340" max="3340" width="10.33203125" style="183" customWidth="1"/>
    <col min="3341" max="3341" width="10.88671875" style="183" customWidth="1"/>
    <col min="3342" max="3342" width="17.33203125" style="183" customWidth="1"/>
    <col min="3343" max="3343" width="7.44140625" style="183" customWidth="1"/>
    <col min="3344" max="3344" width="11" style="183" customWidth="1"/>
    <col min="3345" max="3345" width="10.6640625" style="183" customWidth="1"/>
    <col min="3346" max="3346" width="10.6640625" style="183" bestFit="1" customWidth="1"/>
    <col min="3347" max="3347" width="11" style="183" customWidth="1"/>
    <col min="3348" max="3348" width="6.44140625" style="183" customWidth="1"/>
    <col min="3349" max="3349" width="9.109375" style="183"/>
    <col min="3350" max="3350" width="33.33203125" style="183" customWidth="1"/>
    <col min="3351" max="3587" width="9.109375" style="183"/>
    <col min="3588" max="3588" width="5.33203125" style="183" customWidth="1"/>
    <col min="3589" max="3589" width="8" style="183" customWidth="1"/>
    <col min="3590" max="3590" width="44.44140625" style="183" bestFit="1" customWidth="1"/>
    <col min="3591" max="3591" width="10.109375" style="183" bestFit="1" customWidth="1"/>
    <col min="3592" max="3592" width="10.109375" style="183" customWidth="1"/>
    <col min="3593" max="3593" width="10.33203125" style="183" customWidth="1"/>
    <col min="3594" max="3594" width="15.88671875" style="183" bestFit="1" customWidth="1"/>
    <col min="3595" max="3595" width="10.6640625" style="183" customWidth="1"/>
    <col min="3596" max="3596" width="10.33203125" style="183" customWidth="1"/>
    <col min="3597" max="3597" width="10.88671875" style="183" customWidth="1"/>
    <col min="3598" max="3598" width="17.33203125" style="183" customWidth="1"/>
    <col min="3599" max="3599" width="7.44140625" style="183" customWidth="1"/>
    <col min="3600" max="3600" width="11" style="183" customWidth="1"/>
    <col min="3601" max="3601" width="10.6640625" style="183" customWidth="1"/>
    <col min="3602" max="3602" width="10.6640625" style="183" bestFit="1" customWidth="1"/>
    <col min="3603" max="3603" width="11" style="183" customWidth="1"/>
    <col min="3604" max="3604" width="6.44140625" style="183" customWidth="1"/>
    <col min="3605" max="3605" width="9.109375" style="183"/>
    <col min="3606" max="3606" width="33.33203125" style="183" customWidth="1"/>
    <col min="3607" max="3843" width="9.109375" style="183"/>
    <col min="3844" max="3844" width="5.33203125" style="183" customWidth="1"/>
    <col min="3845" max="3845" width="8" style="183" customWidth="1"/>
    <col min="3846" max="3846" width="44.44140625" style="183" bestFit="1" customWidth="1"/>
    <col min="3847" max="3847" width="10.109375" style="183" bestFit="1" customWidth="1"/>
    <col min="3848" max="3848" width="10.109375" style="183" customWidth="1"/>
    <col min="3849" max="3849" width="10.33203125" style="183" customWidth="1"/>
    <col min="3850" max="3850" width="15.88671875" style="183" bestFit="1" customWidth="1"/>
    <col min="3851" max="3851" width="10.6640625" style="183" customWidth="1"/>
    <col min="3852" max="3852" width="10.33203125" style="183" customWidth="1"/>
    <col min="3853" max="3853" width="10.88671875" style="183" customWidth="1"/>
    <col min="3854" max="3854" width="17.33203125" style="183" customWidth="1"/>
    <col min="3855" max="3855" width="7.44140625" style="183" customWidth="1"/>
    <col min="3856" max="3856" width="11" style="183" customWidth="1"/>
    <col min="3857" max="3857" width="10.6640625" style="183" customWidth="1"/>
    <col min="3858" max="3858" width="10.6640625" style="183" bestFit="1" customWidth="1"/>
    <col min="3859" max="3859" width="11" style="183" customWidth="1"/>
    <col min="3860" max="3860" width="6.44140625" style="183" customWidth="1"/>
    <col min="3861" max="3861" width="9.109375" style="183"/>
    <col min="3862" max="3862" width="33.33203125" style="183" customWidth="1"/>
    <col min="3863" max="4099" width="9.109375" style="183"/>
    <col min="4100" max="4100" width="5.33203125" style="183" customWidth="1"/>
    <col min="4101" max="4101" width="8" style="183" customWidth="1"/>
    <col min="4102" max="4102" width="44.44140625" style="183" bestFit="1" customWidth="1"/>
    <col min="4103" max="4103" width="10.109375" style="183" bestFit="1" customWidth="1"/>
    <col min="4104" max="4104" width="10.109375" style="183" customWidth="1"/>
    <col min="4105" max="4105" width="10.33203125" style="183" customWidth="1"/>
    <col min="4106" max="4106" width="15.88671875" style="183" bestFit="1" customWidth="1"/>
    <col min="4107" max="4107" width="10.6640625" style="183" customWidth="1"/>
    <col min="4108" max="4108" width="10.33203125" style="183" customWidth="1"/>
    <col min="4109" max="4109" width="10.88671875" style="183" customWidth="1"/>
    <col min="4110" max="4110" width="17.33203125" style="183" customWidth="1"/>
    <col min="4111" max="4111" width="7.44140625" style="183" customWidth="1"/>
    <col min="4112" max="4112" width="11" style="183" customWidth="1"/>
    <col min="4113" max="4113" width="10.6640625" style="183" customWidth="1"/>
    <col min="4114" max="4114" width="10.6640625" style="183" bestFit="1" customWidth="1"/>
    <col min="4115" max="4115" width="11" style="183" customWidth="1"/>
    <col min="4116" max="4116" width="6.44140625" style="183" customWidth="1"/>
    <col min="4117" max="4117" width="9.109375" style="183"/>
    <col min="4118" max="4118" width="33.33203125" style="183" customWidth="1"/>
    <col min="4119" max="4355" width="9.109375" style="183"/>
    <col min="4356" max="4356" width="5.33203125" style="183" customWidth="1"/>
    <col min="4357" max="4357" width="8" style="183" customWidth="1"/>
    <col min="4358" max="4358" width="44.44140625" style="183" bestFit="1" customWidth="1"/>
    <col min="4359" max="4359" width="10.109375" style="183" bestFit="1" customWidth="1"/>
    <col min="4360" max="4360" width="10.109375" style="183" customWidth="1"/>
    <col min="4361" max="4361" width="10.33203125" style="183" customWidth="1"/>
    <col min="4362" max="4362" width="15.88671875" style="183" bestFit="1" customWidth="1"/>
    <col min="4363" max="4363" width="10.6640625" style="183" customWidth="1"/>
    <col min="4364" max="4364" width="10.33203125" style="183" customWidth="1"/>
    <col min="4365" max="4365" width="10.88671875" style="183" customWidth="1"/>
    <col min="4366" max="4366" width="17.33203125" style="183" customWidth="1"/>
    <col min="4367" max="4367" width="7.44140625" style="183" customWidth="1"/>
    <col min="4368" max="4368" width="11" style="183" customWidth="1"/>
    <col min="4369" max="4369" width="10.6640625" style="183" customWidth="1"/>
    <col min="4370" max="4370" width="10.6640625" style="183" bestFit="1" customWidth="1"/>
    <col min="4371" max="4371" width="11" style="183" customWidth="1"/>
    <col min="4372" max="4372" width="6.44140625" style="183" customWidth="1"/>
    <col min="4373" max="4373" width="9.109375" style="183"/>
    <col min="4374" max="4374" width="33.33203125" style="183" customWidth="1"/>
    <col min="4375" max="4611" width="9.109375" style="183"/>
    <col min="4612" max="4612" width="5.33203125" style="183" customWidth="1"/>
    <col min="4613" max="4613" width="8" style="183" customWidth="1"/>
    <col min="4614" max="4614" width="44.44140625" style="183" bestFit="1" customWidth="1"/>
    <col min="4615" max="4615" width="10.109375" style="183" bestFit="1" customWidth="1"/>
    <col min="4616" max="4616" width="10.109375" style="183" customWidth="1"/>
    <col min="4617" max="4617" width="10.33203125" style="183" customWidth="1"/>
    <col min="4618" max="4618" width="15.88671875" style="183" bestFit="1" customWidth="1"/>
    <col min="4619" max="4619" width="10.6640625" style="183" customWidth="1"/>
    <col min="4620" max="4620" width="10.33203125" style="183" customWidth="1"/>
    <col min="4621" max="4621" width="10.88671875" style="183" customWidth="1"/>
    <col min="4622" max="4622" width="17.33203125" style="183" customWidth="1"/>
    <col min="4623" max="4623" width="7.44140625" style="183" customWidth="1"/>
    <col min="4624" max="4624" width="11" style="183" customWidth="1"/>
    <col min="4625" max="4625" width="10.6640625" style="183" customWidth="1"/>
    <col min="4626" max="4626" width="10.6640625" style="183" bestFit="1" customWidth="1"/>
    <col min="4627" max="4627" width="11" style="183" customWidth="1"/>
    <col min="4628" max="4628" width="6.44140625" style="183" customWidth="1"/>
    <col min="4629" max="4629" width="9.109375" style="183"/>
    <col min="4630" max="4630" width="33.33203125" style="183" customWidth="1"/>
    <col min="4631" max="4867" width="9.109375" style="183"/>
    <col min="4868" max="4868" width="5.33203125" style="183" customWidth="1"/>
    <col min="4869" max="4869" width="8" style="183" customWidth="1"/>
    <col min="4870" max="4870" width="44.44140625" style="183" bestFit="1" customWidth="1"/>
    <col min="4871" max="4871" width="10.109375" style="183" bestFit="1" customWidth="1"/>
    <col min="4872" max="4872" width="10.109375" style="183" customWidth="1"/>
    <col min="4873" max="4873" width="10.33203125" style="183" customWidth="1"/>
    <col min="4874" max="4874" width="15.88671875" style="183" bestFit="1" customWidth="1"/>
    <col min="4875" max="4875" width="10.6640625" style="183" customWidth="1"/>
    <col min="4876" max="4876" width="10.33203125" style="183" customWidth="1"/>
    <col min="4877" max="4877" width="10.88671875" style="183" customWidth="1"/>
    <col min="4878" max="4878" width="17.33203125" style="183" customWidth="1"/>
    <col min="4879" max="4879" width="7.44140625" style="183" customWidth="1"/>
    <col min="4880" max="4880" width="11" style="183" customWidth="1"/>
    <col min="4881" max="4881" width="10.6640625" style="183" customWidth="1"/>
    <col min="4882" max="4882" width="10.6640625" style="183" bestFit="1" customWidth="1"/>
    <col min="4883" max="4883" width="11" style="183" customWidth="1"/>
    <col min="4884" max="4884" width="6.44140625" style="183" customWidth="1"/>
    <col min="4885" max="4885" width="9.109375" style="183"/>
    <col min="4886" max="4886" width="33.33203125" style="183" customWidth="1"/>
    <col min="4887" max="5123" width="9.109375" style="183"/>
    <col min="5124" max="5124" width="5.33203125" style="183" customWidth="1"/>
    <col min="5125" max="5125" width="8" style="183" customWidth="1"/>
    <col min="5126" max="5126" width="44.44140625" style="183" bestFit="1" customWidth="1"/>
    <col min="5127" max="5127" width="10.109375" style="183" bestFit="1" customWidth="1"/>
    <col min="5128" max="5128" width="10.109375" style="183" customWidth="1"/>
    <col min="5129" max="5129" width="10.33203125" style="183" customWidth="1"/>
    <col min="5130" max="5130" width="15.88671875" style="183" bestFit="1" customWidth="1"/>
    <col min="5131" max="5131" width="10.6640625" style="183" customWidth="1"/>
    <col min="5132" max="5132" width="10.33203125" style="183" customWidth="1"/>
    <col min="5133" max="5133" width="10.88671875" style="183" customWidth="1"/>
    <col min="5134" max="5134" width="17.33203125" style="183" customWidth="1"/>
    <col min="5135" max="5135" width="7.44140625" style="183" customWidth="1"/>
    <col min="5136" max="5136" width="11" style="183" customWidth="1"/>
    <col min="5137" max="5137" width="10.6640625" style="183" customWidth="1"/>
    <col min="5138" max="5138" width="10.6640625" style="183" bestFit="1" customWidth="1"/>
    <col min="5139" max="5139" width="11" style="183" customWidth="1"/>
    <col min="5140" max="5140" width="6.44140625" style="183" customWidth="1"/>
    <col min="5141" max="5141" width="9.109375" style="183"/>
    <col min="5142" max="5142" width="33.33203125" style="183" customWidth="1"/>
    <col min="5143" max="5379" width="9.109375" style="183"/>
    <col min="5380" max="5380" width="5.33203125" style="183" customWidth="1"/>
    <col min="5381" max="5381" width="8" style="183" customWidth="1"/>
    <col min="5382" max="5382" width="44.44140625" style="183" bestFit="1" customWidth="1"/>
    <col min="5383" max="5383" width="10.109375" style="183" bestFit="1" customWidth="1"/>
    <col min="5384" max="5384" width="10.109375" style="183" customWidth="1"/>
    <col min="5385" max="5385" width="10.33203125" style="183" customWidth="1"/>
    <col min="5386" max="5386" width="15.88671875" style="183" bestFit="1" customWidth="1"/>
    <col min="5387" max="5387" width="10.6640625" style="183" customWidth="1"/>
    <col min="5388" max="5388" width="10.33203125" style="183" customWidth="1"/>
    <col min="5389" max="5389" width="10.88671875" style="183" customWidth="1"/>
    <col min="5390" max="5390" width="17.33203125" style="183" customWidth="1"/>
    <col min="5391" max="5391" width="7.44140625" style="183" customWidth="1"/>
    <col min="5392" max="5392" width="11" style="183" customWidth="1"/>
    <col min="5393" max="5393" width="10.6640625" style="183" customWidth="1"/>
    <col min="5394" max="5394" width="10.6640625" style="183" bestFit="1" customWidth="1"/>
    <col min="5395" max="5395" width="11" style="183" customWidth="1"/>
    <col min="5396" max="5396" width="6.44140625" style="183" customWidth="1"/>
    <col min="5397" max="5397" width="9.109375" style="183"/>
    <col min="5398" max="5398" width="33.33203125" style="183" customWidth="1"/>
    <col min="5399" max="5635" width="9.109375" style="183"/>
    <col min="5636" max="5636" width="5.33203125" style="183" customWidth="1"/>
    <col min="5637" max="5637" width="8" style="183" customWidth="1"/>
    <col min="5638" max="5638" width="44.44140625" style="183" bestFit="1" customWidth="1"/>
    <col min="5639" max="5639" width="10.109375" style="183" bestFit="1" customWidth="1"/>
    <col min="5640" max="5640" width="10.109375" style="183" customWidth="1"/>
    <col min="5641" max="5641" width="10.33203125" style="183" customWidth="1"/>
    <col min="5642" max="5642" width="15.88671875" style="183" bestFit="1" customWidth="1"/>
    <col min="5643" max="5643" width="10.6640625" style="183" customWidth="1"/>
    <col min="5644" max="5644" width="10.33203125" style="183" customWidth="1"/>
    <col min="5645" max="5645" width="10.88671875" style="183" customWidth="1"/>
    <col min="5646" max="5646" width="17.33203125" style="183" customWidth="1"/>
    <col min="5647" max="5647" width="7.44140625" style="183" customWidth="1"/>
    <col min="5648" max="5648" width="11" style="183" customWidth="1"/>
    <col min="5649" max="5649" width="10.6640625" style="183" customWidth="1"/>
    <col min="5650" max="5650" width="10.6640625" style="183" bestFit="1" customWidth="1"/>
    <col min="5651" max="5651" width="11" style="183" customWidth="1"/>
    <col min="5652" max="5652" width="6.44140625" style="183" customWidth="1"/>
    <col min="5653" max="5653" width="9.109375" style="183"/>
    <col min="5654" max="5654" width="33.33203125" style="183" customWidth="1"/>
    <col min="5655" max="5891" width="9.109375" style="183"/>
    <col min="5892" max="5892" width="5.33203125" style="183" customWidth="1"/>
    <col min="5893" max="5893" width="8" style="183" customWidth="1"/>
    <col min="5894" max="5894" width="44.44140625" style="183" bestFit="1" customWidth="1"/>
    <col min="5895" max="5895" width="10.109375" style="183" bestFit="1" customWidth="1"/>
    <col min="5896" max="5896" width="10.109375" style="183" customWidth="1"/>
    <col min="5897" max="5897" width="10.33203125" style="183" customWidth="1"/>
    <col min="5898" max="5898" width="15.88671875" style="183" bestFit="1" customWidth="1"/>
    <col min="5899" max="5899" width="10.6640625" style="183" customWidth="1"/>
    <col min="5900" max="5900" width="10.33203125" style="183" customWidth="1"/>
    <col min="5901" max="5901" width="10.88671875" style="183" customWidth="1"/>
    <col min="5902" max="5902" width="17.33203125" style="183" customWidth="1"/>
    <col min="5903" max="5903" width="7.44140625" style="183" customWidth="1"/>
    <col min="5904" max="5904" width="11" style="183" customWidth="1"/>
    <col min="5905" max="5905" width="10.6640625" style="183" customWidth="1"/>
    <col min="5906" max="5906" width="10.6640625" style="183" bestFit="1" customWidth="1"/>
    <col min="5907" max="5907" width="11" style="183" customWidth="1"/>
    <col min="5908" max="5908" width="6.44140625" style="183" customWidth="1"/>
    <col min="5909" max="5909" width="9.109375" style="183"/>
    <col min="5910" max="5910" width="33.33203125" style="183" customWidth="1"/>
    <col min="5911" max="6147" width="9.109375" style="183"/>
    <col min="6148" max="6148" width="5.33203125" style="183" customWidth="1"/>
    <col min="6149" max="6149" width="8" style="183" customWidth="1"/>
    <col min="6150" max="6150" width="44.44140625" style="183" bestFit="1" customWidth="1"/>
    <col min="6151" max="6151" width="10.109375" style="183" bestFit="1" customWidth="1"/>
    <col min="6152" max="6152" width="10.109375" style="183" customWidth="1"/>
    <col min="6153" max="6153" width="10.33203125" style="183" customWidth="1"/>
    <col min="6154" max="6154" width="15.88671875" style="183" bestFit="1" customWidth="1"/>
    <col min="6155" max="6155" width="10.6640625" style="183" customWidth="1"/>
    <col min="6156" max="6156" width="10.33203125" style="183" customWidth="1"/>
    <col min="6157" max="6157" width="10.88671875" style="183" customWidth="1"/>
    <col min="6158" max="6158" width="17.33203125" style="183" customWidth="1"/>
    <col min="6159" max="6159" width="7.44140625" style="183" customWidth="1"/>
    <col min="6160" max="6160" width="11" style="183" customWidth="1"/>
    <col min="6161" max="6161" width="10.6640625" style="183" customWidth="1"/>
    <col min="6162" max="6162" width="10.6640625" style="183" bestFit="1" customWidth="1"/>
    <col min="6163" max="6163" width="11" style="183" customWidth="1"/>
    <col min="6164" max="6164" width="6.44140625" style="183" customWidth="1"/>
    <col min="6165" max="6165" width="9.109375" style="183"/>
    <col min="6166" max="6166" width="33.33203125" style="183" customWidth="1"/>
    <col min="6167" max="6403" width="9.109375" style="183"/>
    <col min="6404" max="6404" width="5.33203125" style="183" customWidth="1"/>
    <col min="6405" max="6405" width="8" style="183" customWidth="1"/>
    <col min="6406" max="6406" width="44.44140625" style="183" bestFit="1" customWidth="1"/>
    <col min="6407" max="6407" width="10.109375" style="183" bestFit="1" customWidth="1"/>
    <col min="6408" max="6408" width="10.109375" style="183" customWidth="1"/>
    <col min="6409" max="6409" width="10.33203125" style="183" customWidth="1"/>
    <col min="6410" max="6410" width="15.88671875" style="183" bestFit="1" customWidth="1"/>
    <col min="6411" max="6411" width="10.6640625" style="183" customWidth="1"/>
    <col min="6412" max="6412" width="10.33203125" style="183" customWidth="1"/>
    <col min="6413" max="6413" width="10.88671875" style="183" customWidth="1"/>
    <col min="6414" max="6414" width="17.33203125" style="183" customWidth="1"/>
    <col min="6415" max="6415" width="7.44140625" style="183" customWidth="1"/>
    <col min="6416" max="6416" width="11" style="183" customWidth="1"/>
    <col min="6417" max="6417" width="10.6640625" style="183" customWidth="1"/>
    <col min="6418" max="6418" width="10.6640625" style="183" bestFit="1" customWidth="1"/>
    <col min="6419" max="6419" width="11" style="183" customWidth="1"/>
    <col min="6420" max="6420" width="6.44140625" style="183" customWidth="1"/>
    <col min="6421" max="6421" width="9.109375" style="183"/>
    <col min="6422" max="6422" width="33.33203125" style="183" customWidth="1"/>
    <col min="6423" max="6659" width="9.109375" style="183"/>
    <col min="6660" max="6660" width="5.33203125" style="183" customWidth="1"/>
    <col min="6661" max="6661" width="8" style="183" customWidth="1"/>
    <col min="6662" max="6662" width="44.44140625" style="183" bestFit="1" customWidth="1"/>
    <col min="6663" max="6663" width="10.109375" style="183" bestFit="1" customWidth="1"/>
    <col min="6664" max="6664" width="10.109375" style="183" customWidth="1"/>
    <col min="6665" max="6665" width="10.33203125" style="183" customWidth="1"/>
    <col min="6666" max="6666" width="15.88671875" style="183" bestFit="1" customWidth="1"/>
    <col min="6667" max="6667" width="10.6640625" style="183" customWidth="1"/>
    <col min="6668" max="6668" width="10.33203125" style="183" customWidth="1"/>
    <col min="6669" max="6669" width="10.88671875" style="183" customWidth="1"/>
    <col min="6670" max="6670" width="17.33203125" style="183" customWidth="1"/>
    <col min="6671" max="6671" width="7.44140625" style="183" customWidth="1"/>
    <col min="6672" max="6672" width="11" style="183" customWidth="1"/>
    <col min="6673" max="6673" width="10.6640625" style="183" customWidth="1"/>
    <col min="6674" max="6674" width="10.6640625" style="183" bestFit="1" customWidth="1"/>
    <col min="6675" max="6675" width="11" style="183" customWidth="1"/>
    <col min="6676" max="6676" width="6.44140625" style="183" customWidth="1"/>
    <col min="6677" max="6677" width="9.109375" style="183"/>
    <col min="6678" max="6678" width="33.33203125" style="183" customWidth="1"/>
    <col min="6679" max="6915" width="9.109375" style="183"/>
    <col min="6916" max="6916" width="5.33203125" style="183" customWidth="1"/>
    <col min="6917" max="6917" width="8" style="183" customWidth="1"/>
    <col min="6918" max="6918" width="44.44140625" style="183" bestFit="1" customWidth="1"/>
    <col min="6919" max="6919" width="10.109375" style="183" bestFit="1" customWidth="1"/>
    <col min="6920" max="6920" width="10.109375" style="183" customWidth="1"/>
    <col min="6921" max="6921" width="10.33203125" style="183" customWidth="1"/>
    <col min="6922" max="6922" width="15.88671875" style="183" bestFit="1" customWidth="1"/>
    <col min="6923" max="6923" width="10.6640625" style="183" customWidth="1"/>
    <col min="6924" max="6924" width="10.33203125" style="183" customWidth="1"/>
    <col min="6925" max="6925" width="10.88671875" style="183" customWidth="1"/>
    <col min="6926" max="6926" width="17.33203125" style="183" customWidth="1"/>
    <col min="6927" max="6927" width="7.44140625" style="183" customWidth="1"/>
    <col min="6928" max="6928" width="11" style="183" customWidth="1"/>
    <col min="6929" max="6929" width="10.6640625" style="183" customWidth="1"/>
    <col min="6930" max="6930" width="10.6640625" style="183" bestFit="1" customWidth="1"/>
    <col min="6931" max="6931" width="11" style="183" customWidth="1"/>
    <col min="6932" max="6932" width="6.44140625" style="183" customWidth="1"/>
    <col min="6933" max="6933" width="9.109375" style="183"/>
    <col min="6934" max="6934" width="33.33203125" style="183" customWidth="1"/>
    <col min="6935" max="7171" width="9.109375" style="183"/>
    <col min="7172" max="7172" width="5.33203125" style="183" customWidth="1"/>
    <col min="7173" max="7173" width="8" style="183" customWidth="1"/>
    <col min="7174" max="7174" width="44.44140625" style="183" bestFit="1" customWidth="1"/>
    <col min="7175" max="7175" width="10.109375" style="183" bestFit="1" customWidth="1"/>
    <col min="7176" max="7176" width="10.109375" style="183" customWidth="1"/>
    <col min="7177" max="7177" width="10.33203125" style="183" customWidth="1"/>
    <col min="7178" max="7178" width="15.88671875" style="183" bestFit="1" customWidth="1"/>
    <col min="7179" max="7179" width="10.6640625" style="183" customWidth="1"/>
    <col min="7180" max="7180" width="10.33203125" style="183" customWidth="1"/>
    <col min="7181" max="7181" width="10.88671875" style="183" customWidth="1"/>
    <col min="7182" max="7182" width="17.33203125" style="183" customWidth="1"/>
    <col min="7183" max="7183" width="7.44140625" style="183" customWidth="1"/>
    <col min="7184" max="7184" width="11" style="183" customWidth="1"/>
    <col min="7185" max="7185" width="10.6640625" style="183" customWidth="1"/>
    <col min="7186" max="7186" width="10.6640625" style="183" bestFit="1" customWidth="1"/>
    <col min="7187" max="7187" width="11" style="183" customWidth="1"/>
    <col min="7188" max="7188" width="6.44140625" style="183" customWidth="1"/>
    <col min="7189" max="7189" width="9.109375" style="183"/>
    <col min="7190" max="7190" width="33.33203125" style="183" customWidth="1"/>
    <col min="7191" max="7427" width="9.109375" style="183"/>
    <col min="7428" max="7428" width="5.33203125" style="183" customWidth="1"/>
    <col min="7429" max="7429" width="8" style="183" customWidth="1"/>
    <col min="7430" max="7430" width="44.44140625" style="183" bestFit="1" customWidth="1"/>
    <col min="7431" max="7431" width="10.109375" style="183" bestFit="1" customWidth="1"/>
    <col min="7432" max="7432" width="10.109375" style="183" customWidth="1"/>
    <col min="7433" max="7433" width="10.33203125" style="183" customWidth="1"/>
    <col min="7434" max="7434" width="15.88671875" style="183" bestFit="1" customWidth="1"/>
    <col min="7435" max="7435" width="10.6640625" style="183" customWidth="1"/>
    <col min="7436" max="7436" width="10.33203125" style="183" customWidth="1"/>
    <col min="7437" max="7437" width="10.88671875" style="183" customWidth="1"/>
    <col min="7438" max="7438" width="17.33203125" style="183" customWidth="1"/>
    <col min="7439" max="7439" width="7.44140625" style="183" customWidth="1"/>
    <col min="7440" max="7440" width="11" style="183" customWidth="1"/>
    <col min="7441" max="7441" width="10.6640625" style="183" customWidth="1"/>
    <col min="7442" max="7442" width="10.6640625" style="183" bestFit="1" customWidth="1"/>
    <col min="7443" max="7443" width="11" style="183" customWidth="1"/>
    <col min="7444" max="7444" width="6.44140625" style="183" customWidth="1"/>
    <col min="7445" max="7445" width="9.109375" style="183"/>
    <col min="7446" max="7446" width="33.33203125" style="183" customWidth="1"/>
    <col min="7447" max="7683" width="9.109375" style="183"/>
    <col min="7684" max="7684" width="5.33203125" style="183" customWidth="1"/>
    <col min="7685" max="7685" width="8" style="183" customWidth="1"/>
    <col min="7686" max="7686" width="44.44140625" style="183" bestFit="1" customWidth="1"/>
    <col min="7687" max="7687" width="10.109375" style="183" bestFit="1" customWidth="1"/>
    <col min="7688" max="7688" width="10.109375" style="183" customWidth="1"/>
    <col min="7689" max="7689" width="10.33203125" style="183" customWidth="1"/>
    <col min="7690" max="7690" width="15.88671875" style="183" bestFit="1" customWidth="1"/>
    <col min="7691" max="7691" width="10.6640625" style="183" customWidth="1"/>
    <col min="7692" max="7692" width="10.33203125" style="183" customWidth="1"/>
    <col min="7693" max="7693" width="10.88671875" style="183" customWidth="1"/>
    <col min="7694" max="7694" width="17.33203125" style="183" customWidth="1"/>
    <col min="7695" max="7695" width="7.44140625" style="183" customWidth="1"/>
    <col min="7696" max="7696" width="11" style="183" customWidth="1"/>
    <col min="7697" max="7697" width="10.6640625" style="183" customWidth="1"/>
    <col min="7698" max="7698" width="10.6640625" style="183" bestFit="1" customWidth="1"/>
    <col min="7699" max="7699" width="11" style="183" customWidth="1"/>
    <col min="7700" max="7700" width="6.44140625" style="183" customWidth="1"/>
    <col min="7701" max="7701" width="9.109375" style="183"/>
    <col min="7702" max="7702" width="33.33203125" style="183" customWidth="1"/>
    <col min="7703" max="7939" width="9.109375" style="183"/>
    <col min="7940" max="7940" width="5.33203125" style="183" customWidth="1"/>
    <col min="7941" max="7941" width="8" style="183" customWidth="1"/>
    <col min="7942" max="7942" width="44.44140625" style="183" bestFit="1" customWidth="1"/>
    <col min="7943" max="7943" width="10.109375" style="183" bestFit="1" customWidth="1"/>
    <col min="7944" max="7944" width="10.109375" style="183" customWidth="1"/>
    <col min="7945" max="7945" width="10.33203125" style="183" customWidth="1"/>
    <col min="7946" max="7946" width="15.88671875" style="183" bestFit="1" customWidth="1"/>
    <col min="7947" max="7947" width="10.6640625" style="183" customWidth="1"/>
    <col min="7948" max="7948" width="10.33203125" style="183" customWidth="1"/>
    <col min="7949" max="7949" width="10.88671875" style="183" customWidth="1"/>
    <col min="7950" max="7950" width="17.33203125" style="183" customWidth="1"/>
    <col min="7951" max="7951" width="7.44140625" style="183" customWidth="1"/>
    <col min="7952" max="7952" width="11" style="183" customWidth="1"/>
    <col min="7953" max="7953" width="10.6640625" style="183" customWidth="1"/>
    <col min="7954" max="7954" width="10.6640625" style="183" bestFit="1" customWidth="1"/>
    <col min="7955" max="7955" width="11" style="183" customWidth="1"/>
    <col min="7956" max="7956" width="6.44140625" style="183" customWidth="1"/>
    <col min="7957" max="7957" width="9.109375" style="183"/>
    <col min="7958" max="7958" width="33.33203125" style="183" customWidth="1"/>
    <col min="7959" max="8195" width="9.109375" style="183"/>
    <col min="8196" max="8196" width="5.33203125" style="183" customWidth="1"/>
    <col min="8197" max="8197" width="8" style="183" customWidth="1"/>
    <col min="8198" max="8198" width="44.44140625" style="183" bestFit="1" customWidth="1"/>
    <col min="8199" max="8199" width="10.109375" style="183" bestFit="1" customWidth="1"/>
    <col min="8200" max="8200" width="10.109375" style="183" customWidth="1"/>
    <col min="8201" max="8201" width="10.33203125" style="183" customWidth="1"/>
    <col min="8202" max="8202" width="15.88671875" style="183" bestFit="1" customWidth="1"/>
    <col min="8203" max="8203" width="10.6640625" style="183" customWidth="1"/>
    <col min="8204" max="8204" width="10.33203125" style="183" customWidth="1"/>
    <col min="8205" max="8205" width="10.88671875" style="183" customWidth="1"/>
    <col min="8206" max="8206" width="17.33203125" style="183" customWidth="1"/>
    <col min="8207" max="8207" width="7.44140625" style="183" customWidth="1"/>
    <col min="8208" max="8208" width="11" style="183" customWidth="1"/>
    <col min="8209" max="8209" width="10.6640625" style="183" customWidth="1"/>
    <col min="8210" max="8210" width="10.6640625" style="183" bestFit="1" customWidth="1"/>
    <col min="8211" max="8211" width="11" style="183" customWidth="1"/>
    <col min="8212" max="8212" width="6.44140625" style="183" customWidth="1"/>
    <col min="8213" max="8213" width="9.109375" style="183"/>
    <col min="8214" max="8214" width="33.33203125" style="183" customWidth="1"/>
    <col min="8215" max="8451" width="9.109375" style="183"/>
    <col min="8452" max="8452" width="5.33203125" style="183" customWidth="1"/>
    <col min="8453" max="8453" width="8" style="183" customWidth="1"/>
    <col min="8454" max="8454" width="44.44140625" style="183" bestFit="1" customWidth="1"/>
    <col min="8455" max="8455" width="10.109375" style="183" bestFit="1" customWidth="1"/>
    <col min="8456" max="8456" width="10.109375" style="183" customWidth="1"/>
    <col min="8457" max="8457" width="10.33203125" style="183" customWidth="1"/>
    <col min="8458" max="8458" width="15.88671875" style="183" bestFit="1" customWidth="1"/>
    <col min="8459" max="8459" width="10.6640625" style="183" customWidth="1"/>
    <col min="8460" max="8460" width="10.33203125" style="183" customWidth="1"/>
    <col min="8461" max="8461" width="10.88671875" style="183" customWidth="1"/>
    <col min="8462" max="8462" width="17.33203125" style="183" customWidth="1"/>
    <col min="8463" max="8463" width="7.44140625" style="183" customWidth="1"/>
    <col min="8464" max="8464" width="11" style="183" customWidth="1"/>
    <col min="8465" max="8465" width="10.6640625" style="183" customWidth="1"/>
    <col min="8466" max="8466" width="10.6640625" style="183" bestFit="1" customWidth="1"/>
    <col min="8467" max="8467" width="11" style="183" customWidth="1"/>
    <col min="8468" max="8468" width="6.44140625" style="183" customWidth="1"/>
    <col min="8469" max="8469" width="9.109375" style="183"/>
    <col min="8470" max="8470" width="33.33203125" style="183" customWidth="1"/>
    <col min="8471" max="8707" width="9.109375" style="183"/>
    <col min="8708" max="8708" width="5.33203125" style="183" customWidth="1"/>
    <col min="8709" max="8709" width="8" style="183" customWidth="1"/>
    <col min="8710" max="8710" width="44.44140625" style="183" bestFit="1" customWidth="1"/>
    <col min="8711" max="8711" width="10.109375" style="183" bestFit="1" customWidth="1"/>
    <col min="8712" max="8712" width="10.109375" style="183" customWidth="1"/>
    <col min="8713" max="8713" width="10.33203125" style="183" customWidth="1"/>
    <col min="8714" max="8714" width="15.88671875" style="183" bestFit="1" customWidth="1"/>
    <col min="8715" max="8715" width="10.6640625" style="183" customWidth="1"/>
    <col min="8716" max="8716" width="10.33203125" style="183" customWidth="1"/>
    <col min="8717" max="8717" width="10.88671875" style="183" customWidth="1"/>
    <col min="8718" max="8718" width="17.33203125" style="183" customWidth="1"/>
    <col min="8719" max="8719" width="7.44140625" style="183" customWidth="1"/>
    <col min="8720" max="8720" width="11" style="183" customWidth="1"/>
    <col min="8721" max="8721" width="10.6640625" style="183" customWidth="1"/>
    <col min="8722" max="8722" width="10.6640625" style="183" bestFit="1" customWidth="1"/>
    <col min="8723" max="8723" width="11" style="183" customWidth="1"/>
    <col min="8724" max="8724" width="6.44140625" style="183" customWidth="1"/>
    <col min="8725" max="8725" width="9.109375" style="183"/>
    <col min="8726" max="8726" width="33.33203125" style="183" customWidth="1"/>
    <col min="8727" max="8963" width="9.109375" style="183"/>
    <col min="8964" max="8964" width="5.33203125" style="183" customWidth="1"/>
    <col min="8965" max="8965" width="8" style="183" customWidth="1"/>
    <col min="8966" max="8966" width="44.44140625" style="183" bestFit="1" customWidth="1"/>
    <col min="8967" max="8967" width="10.109375" style="183" bestFit="1" customWidth="1"/>
    <col min="8968" max="8968" width="10.109375" style="183" customWidth="1"/>
    <col min="8969" max="8969" width="10.33203125" style="183" customWidth="1"/>
    <col min="8970" max="8970" width="15.88671875" style="183" bestFit="1" customWidth="1"/>
    <col min="8971" max="8971" width="10.6640625" style="183" customWidth="1"/>
    <col min="8972" max="8972" width="10.33203125" style="183" customWidth="1"/>
    <col min="8973" max="8973" width="10.88671875" style="183" customWidth="1"/>
    <col min="8974" max="8974" width="17.33203125" style="183" customWidth="1"/>
    <col min="8975" max="8975" width="7.44140625" style="183" customWidth="1"/>
    <col min="8976" max="8976" width="11" style="183" customWidth="1"/>
    <col min="8977" max="8977" width="10.6640625" style="183" customWidth="1"/>
    <col min="8978" max="8978" width="10.6640625" style="183" bestFit="1" customWidth="1"/>
    <col min="8979" max="8979" width="11" style="183" customWidth="1"/>
    <col min="8980" max="8980" width="6.44140625" style="183" customWidth="1"/>
    <col min="8981" max="8981" width="9.109375" style="183"/>
    <col min="8982" max="8982" width="33.33203125" style="183" customWidth="1"/>
    <col min="8983" max="9219" width="9.109375" style="183"/>
    <col min="9220" max="9220" width="5.33203125" style="183" customWidth="1"/>
    <col min="9221" max="9221" width="8" style="183" customWidth="1"/>
    <col min="9222" max="9222" width="44.44140625" style="183" bestFit="1" customWidth="1"/>
    <col min="9223" max="9223" width="10.109375" style="183" bestFit="1" customWidth="1"/>
    <col min="9224" max="9224" width="10.109375" style="183" customWidth="1"/>
    <col min="9225" max="9225" width="10.33203125" style="183" customWidth="1"/>
    <col min="9226" max="9226" width="15.88671875" style="183" bestFit="1" customWidth="1"/>
    <col min="9227" max="9227" width="10.6640625" style="183" customWidth="1"/>
    <col min="9228" max="9228" width="10.33203125" style="183" customWidth="1"/>
    <col min="9229" max="9229" width="10.88671875" style="183" customWidth="1"/>
    <col min="9230" max="9230" width="17.33203125" style="183" customWidth="1"/>
    <col min="9231" max="9231" width="7.44140625" style="183" customWidth="1"/>
    <col min="9232" max="9232" width="11" style="183" customWidth="1"/>
    <col min="9233" max="9233" width="10.6640625" style="183" customWidth="1"/>
    <col min="9234" max="9234" width="10.6640625" style="183" bestFit="1" customWidth="1"/>
    <col min="9235" max="9235" width="11" style="183" customWidth="1"/>
    <col min="9236" max="9236" width="6.44140625" style="183" customWidth="1"/>
    <col min="9237" max="9237" width="9.109375" style="183"/>
    <col min="9238" max="9238" width="33.33203125" style="183" customWidth="1"/>
    <col min="9239" max="9475" width="9.109375" style="183"/>
    <col min="9476" max="9476" width="5.33203125" style="183" customWidth="1"/>
    <col min="9477" max="9477" width="8" style="183" customWidth="1"/>
    <col min="9478" max="9478" width="44.44140625" style="183" bestFit="1" customWidth="1"/>
    <col min="9479" max="9479" width="10.109375" style="183" bestFit="1" customWidth="1"/>
    <col min="9480" max="9480" width="10.109375" style="183" customWidth="1"/>
    <col min="9481" max="9481" width="10.33203125" style="183" customWidth="1"/>
    <col min="9482" max="9482" width="15.88671875" style="183" bestFit="1" customWidth="1"/>
    <col min="9483" max="9483" width="10.6640625" style="183" customWidth="1"/>
    <col min="9484" max="9484" width="10.33203125" style="183" customWidth="1"/>
    <col min="9485" max="9485" width="10.88671875" style="183" customWidth="1"/>
    <col min="9486" max="9486" width="17.33203125" style="183" customWidth="1"/>
    <col min="9487" max="9487" width="7.44140625" style="183" customWidth="1"/>
    <col min="9488" max="9488" width="11" style="183" customWidth="1"/>
    <col min="9489" max="9489" width="10.6640625" style="183" customWidth="1"/>
    <col min="9490" max="9490" width="10.6640625" style="183" bestFit="1" customWidth="1"/>
    <col min="9491" max="9491" width="11" style="183" customWidth="1"/>
    <col min="9492" max="9492" width="6.44140625" style="183" customWidth="1"/>
    <col min="9493" max="9493" width="9.109375" style="183"/>
    <col min="9494" max="9494" width="33.33203125" style="183" customWidth="1"/>
    <col min="9495" max="9731" width="9.109375" style="183"/>
    <col min="9732" max="9732" width="5.33203125" style="183" customWidth="1"/>
    <col min="9733" max="9733" width="8" style="183" customWidth="1"/>
    <col min="9734" max="9734" width="44.44140625" style="183" bestFit="1" customWidth="1"/>
    <col min="9735" max="9735" width="10.109375" style="183" bestFit="1" customWidth="1"/>
    <col min="9736" max="9736" width="10.109375" style="183" customWidth="1"/>
    <col min="9737" max="9737" width="10.33203125" style="183" customWidth="1"/>
    <col min="9738" max="9738" width="15.88671875" style="183" bestFit="1" customWidth="1"/>
    <col min="9739" max="9739" width="10.6640625" style="183" customWidth="1"/>
    <col min="9740" max="9740" width="10.33203125" style="183" customWidth="1"/>
    <col min="9741" max="9741" width="10.88671875" style="183" customWidth="1"/>
    <col min="9742" max="9742" width="17.33203125" style="183" customWidth="1"/>
    <col min="9743" max="9743" width="7.44140625" style="183" customWidth="1"/>
    <col min="9744" max="9744" width="11" style="183" customWidth="1"/>
    <col min="9745" max="9745" width="10.6640625" style="183" customWidth="1"/>
    <col min="9746" max="9746" width="10.6640625" style="183" bestFit="1" customWidth="1"/>
    <col min="9747" max="9747" width="11" style="183" customWidth="1"/>
    <col min="9748" max="9748" width="6.44140625" style="183" customWidth="1"/>
    <col min="9749" max="9749" width="9.109375" style="183"/>
    <col min="9750" max="9750" width="33.33203125" style="183" customWidth="1"/>
    <col min="9751" max="9987" width="9.109375" style="183"/>
    <col min="9988" max="9988" width="5.33203125" style="183" customWidth="1"/>
    <col min="9989" max="9989" width="8" style="183" customWidth="1"/>
    <col min="9990" max="9990" width="44.44140625" style="183" bestFit="1" customWidth="1"/>
    <col min="9991" max="9991" width="10.109375" style="183" bestFit="1" customWidth="1"/>
    <col min="9992" max="9992" width="10.109375" style="183" customWidth="1"/>
    <col min="9993" max="9993" width="10.33203125" style="183" customWidth="1"/>
    <col min="9994" max="9994" width="15.88671875" style="183" bestFit="1" customWidth="1"/>
    <col min="9995" max="9995" width="10.6640625" style="183" customWidth="1"/>
    <col min="9996" max="9996" width="10.33203125" style="183" customWidth="1"/>
    <col min="9997" max="9997" width="10.88671875" style="183" customWidth="1"/>
    <col min="9998" max="9998" width="17.33203125" style="183" customWidth="1"/>
    <col min="9999" max="9999" width="7.44140625" style="183" customWidth="1"/>
    <col min="10000" max="10000" width="11" style="183" customWidth="1"/>
    <col min="10001" max="10001" width="10.6640625" style="183" customWidth="1"/>
    <col min="10002" max="10002" width="10.6640625" style="183" bestFit="1" customWidth="1"/>
    <col min="10003" max="10003" width="11" style="183" customWidth="1"/>
    <col min="10004" max="10004" width="6.44140625" style="183" customWidth="1"/>
    <col min="10005" max="10005" width="9.109375" style="183"/>
    <col min="10006" max="10006" width="33.33203125" style="183" customWidth="1"/>
    <col min="10007" max="10243" width="9.109375" style="183"/>
    <col min="10244" max="10244" width="5.33203125" style="183" customWidth="1"/>
    <col min="10245" max="10245" width="8" style="183" customWidth="1"/>
    <col min="10246" max="10246" width="44.44140625" style="183" bestFit="1" customWidth="1"/>
    <col min="10247" max="10247" width="10.109375" style="183" bestFit="1" customWidth="1"/>
    <col min="10248" max="10248" width="10.109375" style="183" customWidth="1"/>
    <col min="10249" max="10249" width="10.33203125" style="183" customWidth="1"/>
    <col min="10250" max="10250" width="15.88671875" style="183" bestFit="1" customWidth="1"/>
    <col min="10251" max="10251" width="10.6640625" style="183" customWidth="1"/>
    <col min="10252" max="10252" width="10.33203125" style="183" customWidth="1"/>
    <col min="10253" max="10253" width="10.88671875" style="183" customWidth="1"/>
    <col min="10254" max="10254" width="17.33203125" style="183" customWidth="1"/>
    <col min="10255" max="10255" width="7.44140625" style="183" customWidth="1"/>
    <col min="10256" max="10256" width="11" style="183" customWidth="1"/>
    <col min="10257" max="10257" width="10.6640625" style="183" customWidth="1"/>
    <col min="10258" max="10258" width="10.6640625" style="183" bestFit="1" customWidth="1"/>
    <col min="10259" max="10259" width="11" style="183" customWidth="1"/>
    <col min="10260" max="10260" width="6.44140625" style="183" customWidth="1"/>
    <col min="10261" max="10261" width="9.109375" style="183"/>
    <col min="10262" max="10262" width="33.33203125" style="183" customWidth="1"/>
    <col min="10263" max="10499" width="9.109375" style="183"/>
    <col min="10500" max="10500" width="5.33203125" style="183" customWidth="1"/>
    <col min="10501" max="10501" width="8" style="183" customWidth="1"/>
    <col min="10502" max="10502" width="44.44140625" style="183" bestFit="1" customWidth="1"/>
    <col min="10503" max="10503" width="10.109375" style="183" bestFit="1" customWidth="1"/>
    <col min="10504" max="10504" width="10.109375" style="183" customWidth="1"/>
    <col min="10505" max="10505" width="10.33203125" style="183" customWidth="1"/>
    <col min="10506" max="10506" width="15.88671875" style="183" bestFit="1" customWidth="1"/>
    <col min="10507" max="10507" width="10.6640625" style="183" customWidth="1"/>
    <col min="10508" max="10508" width="10.33203125" style="183" customWidth="1"/>
    <col min="10509" max="10509" width="10.88671875" style="183" customWidth="1"/>
    <col min="10510" max="10510" width="17.33203125" style="183" customWidth="1"/>
    <col min="10511" max="10511" width="7.44140625" style="183" customWidth="1"/>
    <col min="10512" max="10512" width="11" style="183" customWidth="1"/>
    <col min="10513" max="10513" width="10.6640625" style="183" customWidth="1"/>
    <col min="10514" max="10514" width="10.6640625" style="183" bestFit="1" customWidth="1"/>
    <col min="10515" max="10515" width="11" style="183" customWidth="1"/>
    <col min="10516" max="10516" width="6.44140625" style="183" customWidth="1"/>
    <col min="10517" max="10517" width="9.109375" style="183"/>
    <col min="10518" max="10518" width="33.33203125" style="183" customWidth="1"/>
    <col min="10519" max="10755" width="9.109375" style="183"/>
    <col min="10756" max="10756" width="5.33203125" style="183" customWidth="1"/>
    <col min="10757" max="10757" width="8" style="183" customWidth="1"/>
    <col min="10758" max="10758" width="44.44140625" style="183" bestFit="1" customWidth="1"/>
    <col min="10759" max="10759" width="10.109375" style="183" bestFit="1" customWidth="1"/>
    <col min="10760" max="10760" width="10.109375" style="183" customWidth="1"/>
    <col min="10761" max="10761" width="10.33203125" style="183" customWidth="1"/>
    <col min="10762" max="10762" width="15.88671875" style="183" bestFit="1" customWidth="1"/>
    <col min="10763" max="10763" width="10.6640625" style="183" customWidth="1"/>
    <col min="10764" max="10764" width="10.33203125" style="183" customWidth="1"/>
    <col min="10765" max="10765" width="10.88671875" style="183" customWidth="1"/>
    <col min="10766" max="10766" width="17.33203125" style="183" customWidth="1"/>
    <col min="10767" max="10767" width="7.44140625" style="183" customWidth="1"/>
    <col min="10768" max="10768" width="11" style="183" customWidth="1"/>
    <col min="10769" max="10769" width="10.6640625" style="183" customWidth="1"/>
    <col min="10770" max="10770" width="10.6640625" style="183" bestFit="1" customWidth="1"/>
    <col min="10771" max="10771" width="11" style="183" customWidth="1"/>
    <col min="10772" max="10772" width="6.44140625" style="183" customWidth="1"/>
    <col min="10773" max="10773" width="9.109375" style="183"/>
    <col min="10774" max="10774" width="33.33203125" style="183" customWidth="1"/>
    <col min="10775" max="11011" width="9.109375" style="183"/>
    <col min="11012" max="11012" width="5.33203125" style="183" customWidth="1"/>
    <col min="11013" max="11013" width="8" style="183" customWidth="1"/>
    <col min="11014" max="11014" width="44.44140625" style="183" bestFit="1" customWidth="1"/>
    <col min="11015" max="11015" width="10.109375" style="183" bestFit="1" customWidth="1"/>
    <col min="11016" max="11016" width="10.109375" style="183" customWidth="1"/>
    <col min="11017" max="11017" width="10.33203125" style="183" customWidth="1"/>
    <col min="11018" max="11018" width="15.88671875" style="183" bestFit="1" customWidth="1"/>
    <col min="11019" max="11019" width="10.6640625" style="183" customWidth="1"/>
    <col min="11020" max="11020" width="10.33203125" style="183" customWidth="1"/>
    <col min="11021" max="11021" width="10.88671875" style="183" customWidth="1"/>
    <col min="11022" max="11022" width="17.33203125" style="183" customWidth="1"/>
    <col min="11023" max="11023" width="7.44140625" style="183" customWidth="1"/>
    <col min="11024" max="11024" width="11" style="183" customWidth="1"/>
    <col min="11025" max="11025" width="10.6640625" style="183" customWidth="1"/>
    <col min="11026" max="11026" width="10.6640625" style="183" bestFit="1" customWidth="1"/>
    <col min="11027" max="11027" width="11" style="183" customWidth="1"/>
    <col min="11028" max="11028" width="6.44140625" style="183" customWidth="1"/>
    <col min="11029" max="11029" width="9.109375" style="183"/>
    <col min="11030" max="11030" width="33.33203125" style="183" customWidth="1"/>
    <col min="11031" max="11267" width="9.109375" style="183"/>
    <col min="11268" max="11268" width="5.33203125" style="183" customWidth="1"/>
    <col min="11269" max="11269" width="8" style="183" customWidth="1"/>
    <col min="11270" max="11270" width="44.44140625" style="183" bestFit="1" customWidth="1"/>
    <col min="11271" max="11271" width="10.109375" style="183" bestFit="1" customWidth="1"/>
    <col min="11272" max="11272" width="10.109375" style="183" customWidth="1"/>
    <col min="11273" max="11273" width="10.33203125" style="183" customWidth="1"/>
    <col min="11274" max="11274" width="15.88671875" style="183" bestFit="1" customWidth="1"/>
    <col min="11275" max="11275" width="10.6640625" style="183" customWidth="1"/>
    <col min="11276" max="11276" width="10.33203125" style="183" customWidth="1"/>
    <col min="11277" max="11277" width="10.88671875" style="183" customWidth="1"/>
    <col min="11278" max="11278" width="17.33203125" style="183" customWidth="1"/>
    <col min="11279" max="11279" width="7.44140625" style="183" customWidth="1"/>
    <col min="11280" max="11280" width="11" style="183" customWidth="1"/>
    <col min="11281" max="11281" width="10.6640625" style="183" customWidth="1"/>
    <col min="11282" max="11282" width="10.6640625" style="183" bestFit="1" customWidth="1"/>
    <col min="11283" max="11283" width="11" style="183" customWidth="1"/>
    <col min="11284" max="11284" width="6.44140625" style="183" customWidth="1"/>
    <col min="11285" max="11285" width="9.109375" style="183"/>
    <col min="11286" max="11286" width="33.33203125" style="183" customWidth="1"/>
    <col min="11287" max="11523" width="9.109375" style="183"/>
    <col min="11524" max="11524" width="5.33203125" style="183" customWidth="1"/>
    <col min="11525" max="11525" width="8" style="183" customWidth="1"/>
    <col min="11526" max="11526" width="44.44140625" style="183" bestFit="1" customWidth="1"/>
    <col min="11527" max="11527" width="10.109375" style="183" bestFit="1" customWidth="1"/>
    <col min="11528" max="11528" width="10.109375" style="183" customWidth="1"/>
    <col min="11529" max="11529" width="10.33203125" style="183" customWidth="1"/>
    <col min="11530" max="11530" width="15.88671875" style="183" bestFit="1" customWidth="1"/>
    <col min="11531" max="11531" width="10.6640625" style="183" customWidth="1"/>
    <col min="11532" max="11532" width="10.33203125" style="183" customWidth="1"/>
    <col min="11533" max="11533" width="10.88671875" style="183" customWidth="1"/>
    <col min="11534" max="11534" width="17.33203125" style="183" customWidth="1"/>
    <col min="11535" max="11535" width="7.44140625" style="183" customWidth="1"/>
    <col min="11536" max="11536" width="11" style="183" customWidth="1"/>
    <col min="11537" max="11537" width="10.6640625" style="183" customWidth="1"/>
    <col min="11538" max="11538" width="10.6640625" style="183" bestFit="1" customWidth="1"/>
    <col min="11539" max="11539" width="11" style="183" customWidth="1"/>
    <col min="11540" max="11540" width="6.44140625" style="183" customWidth="1"/>
    <col min="11541" max="11541" width="9.109375" style="183"/>
    <col min="11542" max="11542" width="33.33203125" style="183" customWidth="1"/>
    <col min="11543" max="11779" width="9.109375" style="183"/>
    <col min="11780" max="11780" width="5.33203125" style="183" customWidth="1"/>
    <col min="11781" max="11781" width="8" style="183" customWidth="1"/>
    <col min="11782" max="11782" width="44.44140625" style="183" bestFit="1" customWidth="1"/>
    <col min="11783" max="11783" width="10.109375" style="183" bestFit="1" customWidth="1"/>
    <col min="11784" max="11784" width="10.109375" style="183" customWidth="1"/>
    <col min="11785" max="11785" width="10.33203125" style="183" customWidth="1"/>
    <col min="11786" max="11786" width="15.88671875" style="183" bestFit="1" customWidth="1"/>
    <col min="11787" max="11787" width="10.6640625" style="183" customWidth="1"/>
    <col min="11788" max="11788" width="10.33203125" style="183" customWidth="1"/>
    <col min="11789" max="11789" width="10.88671875" style="183" customWidth="1"/>
    <col min="11790" max="11790" width="17.33203125" style="183" customWidth="1"/>
    <col min="11791" max="11791" width="7.44140625" style="183" customWidth="1"/>
    <col min="11792" max="11792" width="11" style="183" customWidth="1"/>
    <col min="11793" max="11793" width="10.6640625" style="183" customWidth="1"/>
    <col min="11794" max="11794" width="10.6640625" style="183" bestFit="1" customWidth="1"/>
    <col min="11795" max="11795" width="11" style="183" customWidth="1"/>
    <col min="11796" max="11796" width="6.44140625" style="183" customWidth="1"/>
    <col min="11797" max="11797" width="9.109375" style="183"/>
    <col min="11798" max="11798" width="33.33203125" style="183" customWidth="1"/>
    <col min="11799" max="12035" width="9.109375" style="183"/>
    <col min="12036" max="12036" width="5.33203125" style="183" customWidth="1"/>
    <col min="12037" max="12037" width="8" style="183" customWidth="1"/>
    <col min="12038" max="12038" width="44.44140625" style="183" bestFit="1" customWidth="1"/>
    <col min="12039" max="12039" width="10.109375" style="183" bestFit="1" customWidth="1"/>
    <col min="12040" max="12040" width="10.109375" style="183" customWidth="1"/>
    <col min="12041" max="12041" width="10.33203125" style="183" customWidth="1"/>
    <col min="12042" max="12042" width="15.88671875" style="183" bestFit="1" customWidth="1"/>
    <col min="12043" max="12043" width="10.6640625" style="183" customWidth="1"/>
    <col min="12044" max="12044" width="10.33203125" style="183" customWidth="1"/>
    <col min="12045" max="12045" width="10.88671875" style="183" customWidth="1"/>
    <col min="12046" max="12046" width="17.33203125" style="183" customWidth="1"/>
    <col min="12047" max="12047" width="7.44140625" style="183" customWidth="1"/>
    <col min="12048" max="12048" width="11" style="183" customWidth="1"/>
    <col min="12049" max="12049" width="10.6640625" style="183" customWidth="1"/>
    <col min="12050" max="12050" width="10.6640625" style="183" bestFit="1" customWidth="1"/>
    <col min="12051" max="12051" width="11" style="183" customWidth="1"/>
    <col min="12052" max="12052" width="6.44140625" style="183" customWidth="1"/>
    <col min="12053" max="12053" width="9.109375" style="183"/>
    <col min="12054" max="12054" width="33.33203125" style="183" customWidth="1"/>
    <col min="12055" max="12291" width="9.109375" style="183"/>
    <col min="12292" max="12292" width="5.33203125" style="183" customWidth="1"/>
    <col min="12293" max="12293" width="8" style="183" customWidth="1"/>
    <col min="12294" max="12294" width="44.44140625" style="183" bestFit="1" customWidth="1"/>
    <col min="12295" max="12295" width="10.109375" style="183" bestFit="1" customWidth="1"/>
    <col min="12296" max="12296" width="10.109375" style="183" customWidth="1"/>
    <col min="12297" max="12297" width="10.33203125" style="183" customWidth="1"/>
    <col min="12298" max="12298" width="15.88671875" style="183" bestFit="1" customWidth="1"/>
    <col min="12299" max="12299" width="10.6640625" style="183" customWidth="1"/>
    <col min="12300" max="12300" width="10.33203125" style="183" customWidth="1"/>
    <col min="12301" max="12301" width="10.88671875" style="183" customWidth="1"/>
    <col min="12302" max="12302" width="17.33203125" style="183" customWidth="1"/>
    <col min="12303" max="12303" width="7.44140625" style="183" customWidth="1"/>
    <col min="12304" max="12304" width="11" style="183" customWidth="1"/>
    <col min="12305" max="12305" width="10.6640625" style="183" customWidth="1"/>
    <col min="12306" max="12306" width="10.6640625" style="183" bestFit="1" customWidth="1"/>
    <col min="12307" max="12307" width="11" style="183" customWidth="1"/>
    <col min="12308" max="12308" width="6.44140625" style="183" customWidth="1"/>
    <col min="12309" max="12309" width="9.109375" style="183"/>
    <col min="12310" max="12310" width="33.33203125" style="183" customWidth="1"/>
    <col min="12311" max="12547" width="9.109375" style="183"/>
    <col min="12548" max="12548" width="5.33203125" style="183" customWidth="1"/>
    <col min="12549" max="12549" width="8" style="183" customWidth="1"/>
    <col min="12550" max="12550" width="44.44140625" style="183" bestFit="1" customWidth="1"/>
    <col min="12551" max="12551" width="10.109375" style="183" bestFit="1" customWidth="1"/>
    <col min="12552" max="12552" width="10.109375" style="183" customWidth="1"/>
    <col min="12553" max="12553" width="10.33203125" style="183" customWidth="1"/>
    <col min="12554" max="12554" width="15.88671875" style="183" bestFit="1" customWidth="1"/>
    <col min="12555" max="12555" width="10.6640625" style="183" customWidth="1"/>
    <col min="12556" max="12556" width="10.33203125" style="183" customWidth="1"/>
    <col min="12557" max="12557" width="10.88671875" style="183" customWidth="1"/>
    <col min="12558" max="12558" width="17.33203125" style="183" customWidth="1"/>
    <col min="12559" max="12559" width="7.44140625" style="183" customWidth="1"/>
    <col min="12560" max="12560" width="11" style="183" customWidth="1"/>
    <col min="12561" max="12561" width="10.6640625" style="183" customWidth="1"/>
    <col min="12562" max="12562" width="10.6640625" style="183" bestFit="1" customWidth="1"/>
    <col min="12563" max="12563" width="11" style="183" customWidth="1"/>
    <col min="12564" max="12564" width="6.44140625" style="183" customWidth="1"/>
    <col min="12565" max="12565" width="9.109375" style="183"/>
    <col min="12566" max="12566" width="33.33203125" style="183" customWidth="1"/>
    <col min="12567" max="12803" width="9.109375" style="183"/>
    <col min="12804" max="12804" width="5.33203125" style="183" customWidth="1"/>
    <col min="12805" max="12805" width="8" style="183" customWidth="1"/>
    <col min="12806" max="12806" width="44.44140625" style="183" bestFit="1" customWidth="1"/>
    <col min="12807" max="12807" width="10.109375" style="183" bestFit="1" customWidth="1"/>
    <col min="12808" max="12808" width="10.109375" style="183" customWidth="1"/>
    <col min="12809" max="12809" width="10.33203125" style="183" customWidth="1"/>
    <col min="12810" max="12810" width="15.88671875" style="183" bestFit="1" customWidth="1"/>
    <col min="12811" max="12811" width="10.6640625" style="183" customWidth="1"/>
    <col min="12812" max="12812" width="10.33203125" style="183" customWidth="1"/>
    <col min="12813" max="12813" width="10.88671875" style="183" customWidth="1"/>
    <col min="12814" max="12814" width="17.33203125" style="183" customWidth="1"/>
    <col min="12815" max="12815" width="7.44140625" style="183" customWidth="1"/>
    <col min="12816" max="12816" width="11" style="183" customWidth="1"/>
    <col min="12817" max="12817" width="10.6640625" style="183" customWidth="1"/>
    <col min="12818" max="12818" width="10.6640625" style="183" bestFit="1" customWidth="1"/>
    <col min="12819" max="12819" width="11" style="183" customWidth="1"/>
    <col min="12820" max="12820" width="6.44140625" style="183" customWidth="1"/>
    <col min="12821" max="12821" width="9.109375" style="183"/>
    <col min="12822" max="12822" width="33.33203125" style="183" customWidth="1"/>
    <col min="12823" max="13059" width="9.109375" style="183"/>
    <col min="13060" max="13060" width="5.33203125" style="183" customWidth="1"/>
    <col min="13061" max="13061" width="8" style="183" customWidth="1"/>
    <col min="13062" max="13062" width="44.44140625" style="183" bestFit="1" customWidth="1"/>
    <col min="13063" max="13063" width="10.109375" style="183" bestFit="1" customWidth="1"/>
    <col min="13064" max="13064" width="10.109375" style="183" customWidth="1"/>
    <col min="13065" max="13065" width="10.33203125" style="183" customWidth="1"/>
    <col min="13066" max="13066" width="15.88671875" style="183" bestFit="1" customWidth="1"/>
    <col min="13067" max="13067" width="10.6640625" style="183" customWidth="1"/>
    <col min="13068" max="13068" width="10.33203125" style="183" customWidth="1"/>
    <col min="13069" max="13069" width="10.88671875" style="183" customWidth="1"/>
    <col min="13070" max="13070" width="17.33203125" style="183" customWidth="1"/>
    <col min="13071" max="13071" width="7.44140625" style="183" customWidth="1"/>
    <col min="13072" max="13072" width="11" style="183" customWidth="1"/>
    <col min="13073" max="13073" width="10.6640625" style="183" customWidth="1"/>
    <col min="13074" max="13074" width="10.6640625" style="183" bestFit="1" customWidth="1"/>
    <col min="13075" max="13075" width="11" style="183" customWidth="1"/>
    <col min="13076" max="13076" width="6.44140625" style="183" customWidth="1"/>
    <col min="13077" max="13077" width="9.109375" style="183"/>
    <col min="13078" max="13078" width="33.33203125" style="183" customWidth="1"/>
    <col min="13079" max="13315" width="9.109375" style="183"/>
    <col min="13316" max="13316" width="5.33203125" style="183" customWidth="1"/>
    <col min="13317" max="13317" width="8" style="183" customWidth="1"/>
    <col min="13318" max="13318" width="44.44140625" style="183" bestFit="1" customWidth="1"/>
    <col min="13319" max="13319" width="10.109375" style="183" bestFit="1" customWidth="1"/>
    <col min="13320" max="13320" width="10.109375" style="183" customWidth="1"/>
    <col min="13321" max="13321" width="10.33203125" style="183" customWidth="1"/>
    <col min="13322" max="13322" width="15.88671875" style="183" bestFit="1" customWidth="1"/>
    <col min="13323" max="13323" width="10.6640625" style="183" customWidth="1"/>
    <col min="13324" max="13324" width="10.33203125" style="183" customWidth="1"/>
    <col min="13325" max="13325" width="10.88671875" style="183" customWidth="1"/>
    <col min="13326" max="13326" width="17.33203125" style="183" customWidth="1"/>
    <col min="13327" max="13327" width="7.44140625" style="183" customWidth="1"/>
    <col min="13328" max="13328" width="11" style="183" customWidth="1"/>
    <col min="13329" max="13329" width="10.6640625" style="183" customWidth="1"/>
    <col min="13330" max="13330" width="10.6640625" style="183" bestFit="1" customWidth="1"/>
    <col min="13331" max="13331" width="11" style="183" customWidth="1"/>
    <col min="13332" max="13332" width="6.44140625" style="183" customWidth="1"/>
    <col min="13333" max="13333" width="9.109375" style="183"/>
    <col min="13334" max="13334" width="33.33203125" style="183" customWidth="1"/>
    <col min="13335" max="13571" width="9.109375" style="183"/>
    <col min="13572" max="13572" width="5.33203125" style="183" customWidth="1"/>
    <col min="13573" max="13573" width="8" style="183" customWidth="1"/>
    <col min="13574" max="13574" width="44.44140625" style="183" bestFit="1" customWidth="1"/>
    <col min="13575" max="13575" width="10.109375" style="183" bestFit="1" customWidth="1"/>
    <col min="13576" max="13576" width="10.109375" style="183" customWidth="1"/>
    <col min="13577" max="13577" width="10.33203125" style="183" customWidth="1"/>
    <col min="13578" max="13578" width="15.88671875" style="183" bestFit="1" customWidth="1"/>
    <col min="13579" max="13579" width="10.6640625" style="183" customWidth="1"/>
    <col min="13580" max="13580" width="10.33203125" style="183" customWidth="1"/>
    <col min="13581" max="13581" width="10.88671875" style="183" customWidth="1"/>
    <col min="13582" max="13582" width="17.33203125" style="183" customWidth="1"/>
    <col min="13583" max="13583" width="7.44140625" style="183" customWidth="1"/>
    <col min="13584" max="13584" width="11" style="183" customWidth="1"/>
    <col min="13585" max="13585" width="10.6640625" style="183" customWidth="1"/>
    <col min="13586" max="13586" width="10.6640625" style="183" bestFit="1" customWidth="1"/>
    <col min="13587" max="13587" width="11" style="183" customWidth="1"/>
    <col min="13588" max="13588" width="6.44140625" style="183" customWidth="1"/>
    <col min="13589" max="13589" width="9.109375" style="183"/>
    <col min="13590" max="13590" width="33.33203125" style="183" customWidth="1"/>
    <col min="13591" max="13827" width="9.109375" style="183"/>
    <col min="13828" max="13828" width="5.33203125" style="183" customWidth="1"/>
    <col min="13829" max="13829" width="8" style="183" customWidth="1"/>
    <col min="13830" max="13830" width="44.44140625" style="183" bestFit="1" customWidth="1"/>
    <col min="13831" max="13831" width="10.109375" style="183" bestFit="1" customWidth="1"/>
    <col min="13832" max="13832" width="10.109375" style="183" customWidth="1"/>
    <col min="13833" max="13833" width="10.33203125" style="183" customWidth="1"/>
    <col min="13834" max="13834" width="15.88671875" style="183" bestFit="1" customWidth="1"/>
    <col min="13835" max="13835" width="10.6640625" style="183" customWidth="1"/>
    <col min="13836" max="13836" width="10.33203125" style="183" customWidth="1"/>
    <col min="13837" max="13837" width="10.88671875" style="183" customWidth="1"/>
    <col min="13838" max="13838" width="17.33203125" style="183" customWidth="1"/>
    <col min="13839" max="13839" width="7.44140625" style="183" customWidth="1"/>
    <col min="13840" max="13840" width="11" style="183" customWidth="1"/>
    <col min="13841" max="13841" width="10.6640625" style="183" customWidth="1"/>
    <col min="13842" max="13842" width="10.6640625" style="183" bestFit="1" customWidth="1"/>
    <col min="13843" max="13843" width="11" style="183" customWidth="1"/>
    <col min="13844" max="13844" width="6.44140625" style="183" customWidth="1"/>
    <col min="13845" max="13845" width="9.109375" style="183"/>
    <col min="13846" max="13846" width="33.33203125" style="183" customWidth="1"/>
    <col min="13847" max="14083" width="9.109375" style="183"/>
    <col min="14084" max="14084" width="5.33203125" style="183" customWidth="1"/>
    <col min="14085" max="14085" width="8" style="183" customWidth="1"/>
    <col min="14086" max="14086" width="44.44140625" style="183" bestFit="1" customWidth="1"/>
    <col min="14087" max="14087" width="10.109375" style="183" bestFit="1" customWidth="1"/>
    <col min="14088" max="14088" width="10.109375" style="183" customWidth="1"/>
    <col min="14089" max="14089" width="10.33203125" style="183" customWidth="1"/>
    <col min="14090" max="14090" width="15.88671875" style="183" bestFit="1" customWidth="1"/>
    <col min="14091" max="14091" width="10.6640625" style="183" customWidth="1"/>
    <col min="14092" max="14092" width="10.33203125" style="183" customWidth="1"/>
    <col min="14093" max="14093" width="10.88671875" style="183" customWidth="1"/>
    <col min="14094" max="14094" width="17.33203125" style="183" customWidth="1"/>
    <col min="14095" max="14095" width="7.44140625" style="183" customWidth="1"/>
    <col min="14096" max="14096" width="11" style="183" customWidth="1"/>
    <col min="14097" max="14097" width="10.6640625" style="183" customWidth="1"/>
    <col min="14098" max="14098" width="10.6640625" style="183" bestFit="1" customWidth="1"/>
    <col min="14099" max="14099" width="11" style="183" customWidth="1"/>
    <col min="14100" max="14100" width="6.44140625" style="183" customWidth="1"/>
    <col min="14101" max="14101" width="9.109375" style="183"/>
    <col min="14102" max="14102" width="33.33203125" style="183" customWidth="1"/>
    <col min="14103" max="14339" width="9.109375" style="183"/>
    <col min="14340" max="14340" width="5.33203125" style="183" customWidth="1"/>
    <col min="14341" max="14341" width="8" style="183" customWidth="1"/>
    <col min="14342" max="14342" width="44.44140625" style="183" bestFit="1" customWidth="1"/>
    <col min="14343" max="14343" width="10.109375" style="183" bestFit="1" customWidth="1"/>
    <col min="14344" max="14344" width="10.109375" style="183" customWidth="1"/>
    <col min="14345" max="14345" width="10.33203125" style="183" customWidth="1"/>
    <col min="14346" max="14346" width="15.88671875" style="183" bestFit="1" customWidth="1"/>
    <col min="14347" max="14347" width="10.6640625" style="183" customWidth="1"/>
    <col min="14348" max="14348" width="10.33203125" style="183" customWidth="1"/>
    <col min="14349" max="14349" width="10.88671875" style="183" customWidth="1"/>
    <col min="14350" max="14350" width="17.33203125" style="183" customWidth="1"/>
    <col min="14351" max="14351" width="7.44140625" style="183" customWidth="1"/>
    <col min="14352" max="14352" width="11" style="183" customWidth="1"/>
    <col min="14353" max="14353" width="10.6640625" style="183" customWidth="1"/>
    <col min="14354" max="14354" width="10.6640625" style="183" bestFit="1" customWidth="1"/>
    <col min="14355" max="14355" width="11" style="183" customWidth="1"/>
    <col min="14356" max="14356" width="6.44140625" style="183" customWidth="1"/>
    <col min="14357" max="14357" width="9.109375" style="183"/>
    <col min="14358" max="14358" width="33.33203125" style="183" customWidth="1"/>
    <col min="14359" max="14595" width="9.109375" style="183"/>
    <col min="14596" max="14596" width="5.33203125" style="183" customWidth="1"/>
    <col min="14597" max="14597" width="8" style="183" customWidth="1"/>
    <col min="14598" max="14598" width="44.44140625" style="183" bestFit="1" customWidth="1"/>
    <col min="14599" max="14599" width="10.109375" style="183" bestFit="1" customWidth="1"/>
    <col min="14600" max="14600" width="10.109375" style="183" customWidth="1"/>
    <col min="14601" max="14601" width="10.33203125" style="183" customWidth="1"/>
    <col min="14602" max="14602" width="15.88671875" style="183" bestFit="1" customWidth="1"/>
    <col min="14603" max="14603" width="10.6640625" style="183" customWidth="1"/>
    <col min="14604" max="14604" width="10.33203125" style="183" customWidth="1"/>
    <col min="14605" max="14605" width="10.88671875" style="183" customWidth="1"/>
    <col min="14606" max="14606" width="17.33203125" style="183" customWidth="1"/>
    <col min="14607" max="14607" width="7.44140625" style="183" customWidth="1"/>
    <col min="14608" max="14608" width="11" style="183" customWidth="1"/>
    <col min="14609" max="14609" width="10.6640625" style="183" customWidth="1"/>
    <col min="14610" max="14610" width="10.6640625" style="183" bestFit="1" customWidth="1"/>
    <col min="14611" max="14611" width="11" style="183" customWidth="1"/>
    <col min="14612" max="14612" width="6.44140625" style="183" customWidth="1"/>
    <col min="14613" max="14613" width="9.109375" style="183"/>
    <col min="14614" max="14614" width="33.33203125" style="183" customWidth="1"/>
    <col min="14615" max="14851" width="9.109375" style="183"/>
    <col min="14852" max="14852" width="5.33203125" style="183" customWidth="1"/>
    <col min="14853" max="14853" width="8" style="183" customWidth="1"/>
    <col min="14854" max="14854" width="44.44140625" style="183" bestFit="1" customWidth="1"/>
    <col min="14855" max="14855" width="10.109375" style="183" bestFit="1" customWidth="1"/>
    <col min="14856" max="14856" width="10.109375" style="183" customWidth="1"/>
    <col min="14857" max="14857" width="10.33203125" style="183" customWidth="1"/>
    <col min="14858" max="14858" width="15.88671875" style="183" bestFit="1" customWidth="1"/>
    <col min="14859" max="14859" width="10.6640625" style="183" customWidth="1"/>
    <col min="14860" max="14860" width="10.33203125" style="183" customWidth="1"/>
    <col min="14861" max="14861" width="10.88671875" style="183" customWidth="1"/>
    <col min="14862" max="14862" width="17.33203125" style="183" customWidth="1"/>
    <col min="14863" max="14863" width="7.44140625" style="183" customWidth="1"/>
    <col min="14864" max="14864" width="11" style="183" customWidth="1"/>
    <col min="14865" max="14865" width="10.6640625" style="183" customWidth="1"/>
    <col min="14866" max="14866" width="10.6640625" style="183" bestFit="1" customWidth="1"/>
    <col min="14867" max="14867" width="11" style="183" customWidth="1"/>
    <col min="14868" max="14868" width="6.44140625" style="183" customWidth="1"/>
    <col min="14869" max="14869" width="9.109375" style="183"/>
    <col min="14870" max="14870" width="33.33203125" style="183" customWidth="1"/>
    <col min="14871" max="15107" width="9.109375" style="183"/>
    <col min="15108" max="15108" width="5.33203125" style="183" customWidth="1"/>
    <col min="15109" max="15109" width="8" style="183" customWidth="1"/>
    <col min="15110" max="15110" width="44.44140625" style="183" bestFit="1" customWidth="1"/>
    <col min="15111" max="15111" width="10.109375" style="183" bestFit="1" customWidth="1"/>
    <col min="15112" max="15112" width="10.109375" style="183" customWidth="1"/>
    <col min="15113" max="15113" width="10.33203125" style="183" customWidth="1"/>
    <col min="15114" max="15114" width="15.88671875" style="183" bestFit="1" customWidth="1"/>
    <col min="15115" max="15115" width="10.6640625" style="183" customWidth="1"/>
    <col min="15116" max="15116" width="10.33203125" style="183" customWidth="1"/>
    <col min="15117" max="15117" width="10.88671875" style="183" customWidth="1"/>
    <col min="15118" max="15118" width="17.33203125" style="183" customWidth="1"/>
    <col min="15119" max="15119" width="7.44140625" style="183" customWidth="1"/>
    <col min="15120" max="15120" width="11" style="183" customWidth="1"/>
    <col min="15121" max="15121" width="10.6640625" style="183" customWidth="1"/>
    <col min="15122" max="15122" width="10.6640625" style="183" bestFit="1" customWidth="1"/>
    <col min="15123" max="15123" width="11" style="183" customWidth="1"/>
    <col min="15124" max="15124" width="6.44140625" style="183" customWidth="1"/>
    <col min="15125" max="15125" width="9.109375" style="183"/>
    <col min="15126" max="15126" width="33.33203125" style="183" customWidth="1"/>
    <col min="15127" max="15363" width="9.109375" style="183"/>
    <col min="15364" max="15364" width="5.33203125" style="183" customWidth="1"/>
    <col min="15365" max="15365" width="8" style="183" customWidth="1"/>
    <col min="15366" max="15366" width="44.44140625" style="183" bestFit="1" customWidth="1"/>
    <col min="15367" max="15367" width="10.109375" style="183" bestFit="1" customWidth="1"/>
    <col min="15368" max="15368" width="10.109375" style="183" customWidth="1"/>
    <col min="15369" max="15369" width="10.33203125" style="183" customWidth="1"/>
    <col min="15370" max="15370" width="15.88671875" style="183" bestFit="1" customWidth="1"/>
    <col min="15371" max="15371" width="10.6640625" style="183" customWidth="1"/>
    <col min="15372" max="15372" width="10.33203125" style="183" customWidth="1"/>
    <col min="15373" max="15373" width="10.88671875" style="183" customWidth="1"/>
    <col min="15374" max="15374" width="17.33203125" style="183" customWidth="1"/>
    <col min="15375" max="15375" width="7.44140625" style="183" customWidth="1"/>
    <col min="15376" max="15376" width="11" style="183" customWidth="1"/>
    <col min="15377" max="15377" width="10.6640625" style="183" customWidth="1"/>
    <col min="15378" max="15378" width="10.6640625" style="183" bestFit="1" customWidth="1"/>
    <col min="15379" max="15379" width="11" style="183" customWidth="1"/>
    <col min="15380" max="15380" width="6.44140625" style="183" customWidth="1"/>
    <col min="15381" max="15381" width="9.109375" style="183"/>
    <col min="15382" max="15382" width="33.33203125" style="183" customWidth="1"/>
    <col min="15383" max="15619" width="9.109375" style="183"/>
    <col min="15620" max="15620" width="5.33203125" style="183" customWidth="1"/>
    <col min="15621" max="15621" width="8" style="183" customWidth="1"/>
    <col min="15622" max="15622" width="44.44140625" style="183" bestFit="1" customWidth="1"/>
    <col min="15623" max="15623" width="10.109375" style="183" bestFit="1" customWidth="1"/>
    <col min="15624" max="15624" width="10.109375" style="183" customWidth="1"/>
    <col min="15625" max="15625" width="10.33203125" style="183" customWidth="1"/>
    <col min="15626" max="15626" width="15.88671875" style="183" bestFit="1" customWidth="1"/>
    <col min="15627" max="15627" width="10.6640625" style="183" customWidth="1"/>
    <col min="15628" max="15628" width="10.33203125" style="183" customWidth="1"/>
    <col min="15629" max="15629" width="10.88671875" style="183" customWidth="1"/>
    <col min="15630" max="15630" width="17.33203125" style="183" customWidth="1"/>
    <col min="15631" max="15631" width="7.44140625" style="183" customWidth="1"/>
    <col min="15632" max="15632" width="11" style="183" customWidth="1"/>
    <col min="15633" max="15633" width="10.6640625" style="183" customWidth="1"/>
    <col min="15634" max="15634" width="10.6640625" style="183" bestFit="1" customWidth="1"/>
    <col min="15635" max="15635" width="11" style="183" customWidth="1"/>
    <col min="15636" max="15636" width="6.44140625" style="183" customWidth="1"/>
    <col min="15637" max="15637" width="9.109375" style="183"/>
    <col min="15638" max="15638" width="33.33203125" style="183" customWidth="1"/>
    <col min="15639" max="15875" width="9.109375" style="183"/>
    <col min="15876" max="15876" width="5.33203125" style="183" customWidth="1"/>
    <col min="15877" max="15877" width="8" style="183" customWidth="1"/>
    <col min="15878" max="15878" width="44.44140625" style="183" bestFit="1" customWidth="1"/>
    <col min="15879" max="15879" width="10.109375" style="183" bestFit="1" customWidth="1"/>
    <col min="15880" max="15880" width="10.109375" style="183" customWidth="1"/>
    <col min="15881" max="15881" width="10.33203125" style="183" customWidth="1"/>
    <col min="15882" max="15882" width="15.88671875" style="183" bestFit="1" customWidth="1"/>
    <col min="15883" max="15883" width="10.6640625" style="183" customWidth="1"/>
    <col min="15884" max="15884" width="10.33203125" style="183" customWidth="1"/>
    <col min="15885" max="15885" width="10.88671875" style="183" customWidth="1"/>
    <col min="15886" max="15886" width="17.33203125" style="183" customWidth="1"/>
    <col min="15887" max="15887" width="7.44140625" style="183" customWidth="1"/>
    <col min="15888" max="15888" width="11" style="183" customWidth="1"/>
    <col min="15889" max="15889" width="10.6640625" style="183" customWidth="1"/>
    <col min="15890" max="15890" width="10.6640625" style="183" bestFit="1" customWidth="1"/>
    <col min="15891" max="15891" width="11" style="183" customWidth="1"/>
    <col min="15892" max="15892" width="6.44140625" style="183" customWidth="1"/>
    <col min="15893" max="15893" width="9.109375" style="183"/>
    <col min="15894" max="15894" width="33.33203125" style="183" customWidth="1"/>
    <col min="15895" max="16131" width="9.109375" style="183"/>
    <col min="16132" max="16132" width="5.33203125" style="183" customWidth="1"/>
    <col min="16133" max="16133" width="8" style="183" customWidth="1"/>
    <col min="16134" max="16134" width="44.44140625" style="183" bestFit="1" customWidth="1"/>
    <col min="16135" max="16135" width="10.109375" style="183" bestFit="1" customWidth="1"/>
    <col min="16136" max="16136" width="10.109375" style="183" customWidth="1"/>
    <col min="16137" max="16137" width="10.33203125" style="183" customWidth="1"/>
    <col min="16138" max="16138" width="15.88671875" style="183" bestFit="1" customWidth="1"/>
    <col min="16139" max="16139" width="10.6640625" style="183" customWidth="1"/>
    <col min="16140" max="16140" width="10.33203125" style="183" customWidth="1"/>
    <col min="16141" max="16141" width="10.88671875" style="183" customWidth="1"/>
    <col min="16142" max="16142" width="17.33203125" style="183" customWidth="1"/>
    <col min="16143" max="16143" width="7.44140625" style="183" customWidth="1"/>
    <col min="16144" max="16144" width="11" style="183" customWidth="1"/>
    <col min="16145" max="16145" width="10.6640625" style="183" customWidth="1"/>
    <col min="16146" max="16146" width="10.6640625" style="183" bestFit="1" customWidth="1"/>
    <col min="16147" max="16147" width="11" style="183" customWidth="1"/>
    <col min="16148" max="16148" width="6.44140625" style="183" customWidth="1"/>
    <col min="16149" max="16149" width="9.109375" style="183"/>
    <col min="16150" max="16150" width="33.33203125" style="183" customWidth="1"/>
    <col min="16151" max="16384" width="9.109375" style="183"/>
  </cols>
  <sheetData>
    <row r="1" spans="1:22" ht="36.75" customHeight="1">
      <c r="C1" s="187" t="str">
        <f>+'[49]Weekly Progress Report'!B4</f>
        <v>MLTX-05-047</v>
      </c>
      <c r="D1" s="187"/>
      <c r="E1" s="1847" t="s">
        <v>2811</v>
      </c>
      <c r="F1" s="1847"/>
      <c r="G1" s="1847"/>
      <c r="H1" s="1847"/>
      <c r="I1" s="1847"/>
      <c r="J1" s="1847"/>
      <c r="K1" s="1847"/>
      <c r="L1" s="1847"/>
      <c r="M1" s="1847"/>
      <c r="N1" s="1847"/>
      <c r="O1" s="1847"/>
      <c r="P1" s="1847"/>
      <c r="Q1" s="1847"/>
      <c r="R1" s="1847"/>
      <c r="S1" s="1847"/>
      <c r="T1" s="188"/>
      <c r="U1" s="188"/>
      <c r="V1" s="189">
        <f>+'[49]General Information'!L1</f>
        <v>45922</v>
      </c>
    </row>
    <row r="2" spans="1:22" s="178" customFormat="1" ht="77.25" customHeight="1">
      <c r="A2" s="1019" t="s">
        <v>2812</v>
      </c>
      <c r="B2" s="1020" t="s">
        <v>2813</v>
      </c>
      <c r="C2" s="1019" t="s">
        <v>2814</v>
      </c>
      <c r="D2" s="1019" t="s">
        <v>2815</v>
      </c>
      <c r="E2" s="1021" t="s">
        <v>2816</v>
      </c>
      <c r="F2" s="1021" t="s">
        <v>2817</v>
      </c>
      <c r="G2" s="1022" t="s">
        <v>2818</v>
      </c>
      <c r="H2" s="1022" t="s">
        <v>2819</v>
      </c>
      <c r="I2" s="1023" t="s">
        <v>2820</v>
      </c>
      <c r="J2" s="1023" t="s">
        <v>2821</v>
      </c>
      <c r="K2" s="1024" t="s">
        <v>2822</v>
      </c>
      <c r="L2" s="1024" t="s">
        <v>2823</v>
      </c>
      <c r="M2" s="1024" t="s">
        <v>2824</v>
      </c>
      <c r="N2" s="1024" t="s">
        <v>2825</v>
      </c>
      <c r="O2" s="1023" t="s">
        <v>2826</v>
      </c>
      <c r="P2" s="1023" t="s">
        <v>2827</v>
      </c>
      <c r="Q2" s="1023" t="s">
        <v>2828</v>
      </c>
      <c r="R2" s="1025" t="s">
        <v>2829</v>
      </c>
      <c r="S2" s="1024" t="s">
        <v>2830</v>
      </c>
      <c r="T2" s="1024" t="s">
        <v>2831</v>
      </c>
      <c r="U2" s="1024" t="s">
        <v>2832</v>
      </c>
      <c r="V2" s="1019" t="s">
        <v>269</v>
      </c>
    </row>
    <row r="3" spans="1:22" s="179" customFormat="1" ht="39" customHeight="1">
      <c r="A3" s="1040">
        <v>1</v>
      </c>
      <c r="B3" s="1041"/>
      <c r="C3" s="1042" t="s">
        <v>2833</v>
      </c>
      <c r="D3" s="1042" t="s">
        <v>2834</v>
      </c>
      <c r="E3" s="1040"/>
      <c r="F3" s="1040" t="s">
        <v>2835</v>
      </c>
      <c r="G3" s="1040">
        <v>2</v>
      </c>
      <c r="H3" s="1040">
        <v>2</v>
      </c>
      <c r="I3" s="1043"/>
      <c r="J3" s="1026" t="s">
        <v>2836</v>
      </c>
      <c r="K3" s="1044" t="s">
        <v>225</v>
      </c>
      <c r="L3" s="1045" t="s">
        <v>3483</v>
      </c>
      <c r="M3" s="1046"/>
      <c r="N3" s="1040" t="s">
        <v>2837</v>
      </c>
      <c r="O3" s="1047"/>
      <c r="P3" s="1047"/>
      <c r="Q3" s="1048"/>
      <c r="R3" s="1049">
        <v>150</v>
      </c>
      <c r="S3" s="1050" t="s">
        <v>2838</v>
      </c>
      <c r="T3" s="1067"/>
      <c r="U3" s="1068"/>
      <c r="V3" s="1040"/>
    </row>
    <row r="4" spans="1:22" s="179" customFormat="1" ht="39" customHeight="1">
      <c r="A4" s="1040">
        <v>2</v>
      </c>
      <c r="B4" s="1041"/>
      <c r="C4" s="1042" t="s">
        <v>2839</v>
      </c>
      <c r="D4" s="1042" t="s">
        <v>2834</v>
      </c>
      <c r="E4" s="1051">
        <v>3.4</v>
      </c>
      <c r="F4" s="1040" t="s">
        <v>2652</v>
      </c>
      <c r="G4" s="1040">
        <v>110</v>
      </c>
      <c r="H4" s="1040">
        <v>110</v>
      </c>
      <c r="I4" s="1043"/>
      <c r="J4" s="1026" t="s">
        <v>2836</v>
      </c>
      <c r="K4" s="1044" t="s">
        <v>225</v>
      </c>
      <c r="L4" s="1045" t="s">
        <v>2840</v>
      </c>
      <c r="M4" s="1052"/>
      <c r="N4" s="1040" t="s">
        <v>2841</v>
      </c>
      <c r="O4" s="1047"/>
      <c r="P4" s="1047"/>
      <c r="Q4" s="1048"/>
      <c r="R4" s="1049">
        <v>60</v>
      </c>
      <c r="S4" s="1050" t="s">
        <v>225</v>
      </c>
      <c r="T4" s="1067"/>
      <c r="U4" s="1068"/>
      <c r="V4" s="1040"/>
    </row>
    <row r="5" spans="1:22" s="179" customFormat="1" ht="53.25" customHeight="1">
      <c r="A5" s="1040">
        <v>3</v>
      </c>
      <c r="B5" s="1041"/>
      <c r="C5" s="1042" t="s">
        <v>2842</v>
      </c>
      <c r="D5" s="1042" t="s">
        <v>2834</v>
      </c>
      <c r="E5" s="1051"/>
      <c r="F5" s="1040" t="s">
        <v>2835</v>
      </c>
      <c r="G5" s="1040"/>
      <c r="H5" s="1040"/>
      <c r="I5" s="1043"/>
      <c r="J5" s="1026" t="s">
        <v>2836</v>
      </c>
      <c r="K5" s="1044" t="s">
        <v>2836</v>
      </c>
      <c r="L5" s="1045" t="s">
        <v>2843</v>
      </c>
      <c r="M5" s="1052"/>
      <c r="N5" s="1040" t="s">
        <v>2841</v>
      </c>
      <c r="O5" s="1047"/>
      <c r="P5" s="1047"/>
      <c r="Q5" s="1048"/>
      <c r="R5" s="1049">
        <v>60</v>
      </c>
      <c r="S5" s="1050"/>
      <c r="T5" s="1067"/>
      <c r="U5" s="1068"/>
      <c r="V5" s="1040"/>
    </row>
    <row r="6" spans="1:22" s="179" customFormat="1" ht="57" customHeight="1">
      <c r="A6" s="1040">
        <v>4</v>
      </c>
      <c r="B6" s="1041"/>
      <c r="C6" s="1042" t="s">
        <v>2844</v>
      </c>
      <c r="D6" s="1042" t="s">
        <v>2834</v>
      </c>
      <c r="E6" s="1051"/>
      <c r="F6" s="1040" t="s">
        <v>2845</v>
      </c>
      <c r="G6" s="1040"/>
      <c r="H6" s="1040"/>
      <c r="I6" s="1043"/>
      <c r="J6" s="1026" t="s">
        <v>2836</v>
      </c>
      <c r="K6" s="1044" t="s">
        <v>225</v>
      </c>
      <c r="L6" s="1045" t="s">
        <v>3482</v>
      </c>
      <c r="M6" s="1052"/>
      <c r="N6" s="1040" t="s">
        <v>2841</v>
      </c>
      <c r="O6" s="1047"/>
      <c r="P6" s="1047"/>
      <c r="Q6" s="1048"/>
      <c r="R6" s="1049" t="s">
        <v>2846</v>
      </c>
      <c r="S6" s="1050"/>
      <c r="T6" s="1067"/>
      <c r="U6" s="1068"/>
      <c r="V6" s="1040"/>
    </row>
    <row r="7" spans="1:22" s="179" customFormat="1" ht="46.5" customHeight="1">
      <c r="A7" s="1040">
        <v>5</v>
      </c>
      <c r="B7" s="1041"/>
      <c r="C7" s="1042" t="s">
        <v>2847</v>
      </c>
      <c r="D7" s="1042" t="s">
        <v>2834</v>
      </c>
      <c r="E7" s="1040" t="s">
        <v>2848</v>
      </c>
      <c r="F7" s="1040" t="s">
        <v>2849</v>
      </c>
      <c r="G7" s="1040">
        <v>24</v>
      </c>
      <c r="H7" s="1040">
        <v>24</v>
      </c>
      <c r="I7" s="1043"/>
      <c r="J7" s="1026" t="s">
        <v>2836</v>
      </c>
      <c r="K7" s="1044" t="s">
        <v>225</v>
      </c>
      <c r="L7" s="1045" t="s">
        <v>2850</v>
      </c>
      <c r="M7" s="1052"/>
      <c r="N7" s="1040" t="s">
        <v>2841</v>
      </c>
      <c r="O7" s="1069"/>
      <c r="P7" s="1069"/>
      <c r="Q7" s="1048"/>
      <c r="R7" s="1049">
        <v>60</v>
      </c>
      <c r="S7" s="1050"/>
      <c r="T7" s="1067"/>
      <c r="U7" s="1068"/>
      <c r="V7" s="1040"/>
    </row>
    <row r="8" spans="1:22" s="179" customFormat="1" ht="43.2" customHeight="1">
      <c r="A8" s="1040">
        <v>6</v>
      </c>
      <c r="B8" s="1041"/>
      <c r="C8" s="1042" t="s">
        <v>2851</v>
      </c>
      <c r="D8" s="1042" t="s">
        <v>2834</v>
      </c>
      <c r="E8" s="1040" t="s">
        <v>2852</v>
      </c>
      <c r="F8" s="1040" t="s">
        <v>2835</v>
      </c>
      <c r="G8" s="1040">
        <v>24</v>
      </c>
      <c r="H8" s="1040">
        <v>24</v>
      </c>
      <c r="I8" s="1043"/>
      <c r="J8" s="1026" t="s">
        <v>2836</v>
      </c>
      <c r="K8" s="1040" t="s">
        <v>2836</v>
      </c>
      <c r="L8" s="1027" t="s">
        <v>3485</v>
      </c>
      <c r="M8" s="1052"/>
      <c r="N8" s="1040" t="s">
        <v>2841</v>
      </c>
      <c r="O8" s="1047"/>
      <c r="P8" s="1047"/>
      <c r="Q8" s="1048"/>
      <c r="R8" s="1049">
        <v>90</v>
      </c>
      <c r="S8" s="1050"/>
      <c r="T8" s="1070"/>
      <c r="U8" s="1071"/>
      <c r="V8" s="1040"/>
    </row>
    <row r="9" spans="1:22" s="179" customFormat="1" ht="43.2" customHeight="1">
      <c r="A9" s="1040">
        <v>7</v>
      </c>
      <c r="B9" s="1041"/>
      <c r="C9" s="1042" t="s">
        <v>2853</v>
      </c>
      <c r="D9" s="1042" t="s">
        <v>2834</v>
      </c>
      <c r="E9" s="1040" t="s">
        <v>2854</v>
      </c>
      <c r="F9" s="1040" t="s">
        <v>2835</v>
      </c>
      <c r="G9" s="1040">
        <v>4</v>
      </c>
      <c r="H9" s="1040">
        <v>4</v>
      </c>
      <c r="I9" s="1043"/>
      <c r="J9" s="1026" t="s">
        <v>2836</v>
      </c>
      <c r="K9" s="1053" t="s">
        <v>2836</v>
      </c>
      <c r="L9" s="1072" t="s">
        <v>2836</v>
      </c>
      <c r="M9" s="1052"/>
      <c r="N9" s="1040" t="s">
        <v>2841</v>
      </c>
      <c r="O9" s="1047"/>
      <c r="P9" s="1047"/>
      <c r="Q9" s="1048"/>
      <c r="R9" s="1049">
        <v>120</v>
      </c>
      <c r="S9" s="1050"/>
      <c r="T9" s="1067"/>
      <c r="U9" s="1068"/>
      <c r="V9" s="1040"/>
    </row>
    <row r="10" spans="1:22" s="179" customFormat="1" ht="43.2" customHeight="1">
      <c r="A10" s="1040">
        <v>8</v>
      </c>
      <c r="B10" s="1041"/>
      <c r="C10" s="1042" t="s">
        <v>653</v>
      </c>
      <c r="D10" s="1042" t="s">
        <v>2834</v>
      </c>
      <c r="E10" s="1040" t="s">
        <v>2855</v>
      </c>
      <c r="F10" s="1040" t="s">
        <v>2835</v>
      </c>
      <c r="G10" s="1040">
        <v>2</v>
      </c>
      <c r="H10" s="1040">
        <v>2</v>
      </c>
      <c r="I10" s="1043"/>
      <c r="J10" s="1026" t="s">
        <v>2836</v>
      </c>
      <c r="K10" s="1053" t="s">
        <v>2836</v>
      </c>
      <c r="L10" s="1072" t="s">
        <v>2836</v>
      </c>
      <c r="M10" s="1052"/>
      <c r="N10" s="1040" t="s">
        <v>2841</v>
      </c>
      <c r="O10" s="1047"/>
      <c r="P10" s="1047"/>
      <c r="Q10" s="1048"/>
      <c r="R10" s="1049">
        <v>120</v>
      </c>
      <c r="S10" s="1050"/>
      <c r="T10" s="1067"/>
      <c r="U10" s="1068"/>
      <c r="V10" s="1040"/>
    </row>
    <row r="11" spans="1:22" s="179" customFormat="1" ht="43.2" customHeight="1">
      <c r="A11" s="1040">
        <v>9</v>
      </c>
      <c r="B11" s="1041"/>
      <c r="C11" s="1042" t="s">
        <v>2856</v>
      </c>
      <c r="D11" s="1042" t="s">
        <v>2834</v>
      </c>
      <c r="E11" s="1040" t="s">
        <v>2857</v>
      </c>
      <c r="F11" s="1040" t="s">
        <v>2835</v>
      </c>
      <c r="G11" s="1040">
        <v>288</v>
      </c>
      <c r="H11" s="1040">
        <v>288</v>
      </c>
      <c r="I11" s="1043"/>
      <c r="J11" s="1026" t="s">
        <v>2836</v>
      </c>
      <c r="K11" s="1053" t="s">
        <v>2836</v>
      </c>
      <c r="L11" s="1072" t="s">
        <v>2836</v>
      </c>
      <c r="M11" s="1052"/>
      <c r="N11" s="1040" t="s">
        <v>2841</v>
      </c>
      <c r="O11" s="1073"/>
      <c r="P11" s="1074"/>
      <c r="Q11" s="1048"/>
      <c r="R11" s="1049">
        <v>120</v>
      </c>
      <c r="S11" s="1050"/>
      <c r="T11" s="1067"/>
      <c r="U11" s="1068"/>
      <c r="V11" s="1040"/>
    </row>
    <row r="12" spans="1:22" s="179" customFormat="1" ht="43.2" customHeight="1">
      <c r="A12" s="1040">
        <v>10</v>
      </c>
      <c r="B12" s="1041"/>
      <c r="C12" s="1042" t="s">
        <v>2858</v>
      </c>
      <c r="D12" s="1042" t="s">
        <v>2834</v>
      </c>
      <c r="E12" s="1040" t="s">
        <v>2859</v>
      </c>
      <c r="F12" s="1040" t="s">
        <v>2835</v>
      </c>
      <c r="G12" s="1040">
        <v>1</v>
      </c>
      <c r="H12" s="1040">
        <v>1</v>
      </c>
      <c r="I12" s="1043"/>
      <c r="J12" s="1026" t="s">
        <v>2836</v>
      </c>
      <c r="K12" s="1044" t="s">
        <v>225</v>
      </c>
      <c r="L12" s="1045" t="s">
        <v>3044</v>
      </c>
      <c r="M12" s="1052"/>
      <c r="N12" s="1040" t="s">
        <v>2841</v>
      </c>
      <c r="O12" s="1075"/>
      <c r="P12" s="1047"/>
      <c r="Q12" s="1048"/>
      <c r="R12" s="1049">
        <v>120</v>
      </c>
      <c r="S12" s="1050"/>
      <c r="T12" s="1067"/>
      <c r="U12" s="1068"/>
      <c r="V12" s="1040"/>
    </row>
    <row r="13" spans="1:22" s="179" customFormat="1" ht="43.2" customHeight="1">
      <c r="A13" s="1040">
        <v>11</v>
      </c>
      <c r="B13" s="1041"/>
      <c r="C13" s="1042" t="s">
        <v>2860</v>
      </c>
      <c r="D13" s="1042" t="s">
        <v>2834</v>
      </c>
      <c r="E13" s="1040" t="s">
        <v>2861</v>
      </c>
      <c r="F13" s="1040" t="s">
        <v>2862</v>
      </c>
      <c r="G13" s="1040">
        <v>1</v>
      </c>
      <c r="H13" s="1040">
        <v>1</v>
      </c>
      <c r="I13" s="1043"/>
      <c r="J13" s="1026" t="s">
        <v>2836</v>
      </c>
      <c r="K13" s="1076" t="s">
        <v>225</v>
      </c>
      <c r="L13" s="1045" t="s">
        <v>3486</v>
      </c>
      <c r="M13" s="1052"/>
      <c r="N13" s="1040" t="s">
        <v>2841</v>
      </c>
      <c r="O13" s="1047"/>
      <c r="P13" s="1047"/>
      <c r="Q13" s="1048"/>
      <c r="R13" s="1049">
        <v>120</v>
      </c>
      <c r="S13" s="1050"/>
      <c r="T13" s="1067"/>
      <c r="U13" s="1068"/>
      <c r="V13" s="1040"/>
    </row>
    <row r="14" spans="1:22" s="179" customFormat="1" ht="18" customHeight="1">
      <c r="A14" s="1040"/>
      <c r="B14" s="1054"/>
      <c r="C14" s="1042"/>
      <c r="D14" s="1042"/>
      <c r="E14" s="1040"/>
      <c r="F14" s="1040"/>
      <c r="G14" s="1040"/>
      <c r="H14" s="1040"/>
      <c r="I14" s="1055"/>
      <c r="J14" s="1055"/>
      <c r="K14" s="1053"/>
      <c r="L14" s="1053"/>
      <c r="M14" s="1053"/>
      <c r="N14" s="1053"/>
      <c r="O14" s="1056"/>
      <c r="P14" s="1056"/>
      <c r="Q14" s="1048"/>
      <c r="R14" s="1049"/>
      <c r="S14" s="1057"/>
      <c r="T14" s="1057"/>
      <c r="U14" s="1057"/>
      <c r="V14" s="1040"/>
    </row>
    <row r="15" spans="1:22" s="179" customFormat="1" ht="18" customHeight="1">
      <c r="A15" s="1040"/>
      <c r="B15" s="1054"/>
      <c r="C15" s="1042"/>
      <c r="D15" s="1042"/>
      <c r="E15" s="1040"/>
      <c r="F15" s="1040"/>
      <c r="G15" s="1040"/>
      <c r="H15" s="1040"/>
      <c r="I15" s="1055"/>
      <c r="J15" s="1055"/>
      <c r="K15" s="1053"/>
      <c r="L15" s="1053"/>
      <c r="M15" s="1053"/>
      <c r="N15" s="1053"/>
      <c r="O15" s="1056"/>
      <c r="P15" s="1056"/>
      <c r="Q15" s="1048"/>
      <c r="R15" s="1049"/>
      <c r="S15" s="1057"/>
      <c r="T15" s="1057"/>
      <c r="U15" s="1057"/>
      <c r="V15" s="1040"/>
    </row>
    <row r="16" spans="1:22" s="179" customFormat="1" ht="18" customHeight="1">
      <c r="A16" s="1040"/>
      <c r="B16" s="1054"/>
      <c r="C16" s="1042"/>
      <c r="D16" s="1042"/>
      <c r="E16" s="1040"/>
      <c r="F16" s="1040"/>
      <c r="G16" s="1040"/>
      <c r="H16" s="1040"/>
      <c r="I16" s="1055"/>
      <c r="J16" s="1055"/>
      <c r="K16" s="1053"/>
      <c r="L16" s="1053"/>
      <c r="M16" s="1053"/>
      <c r="N16" s="1053"/>
      <c r="O16" s="1056"/>
      <c r="P16" s="1056"/>
      <c r="Q16" s="1048"/>
      <c r="R16" s="1049"/>
      <c r="S16" s="1057"/>
      <c r="T16" s="1057"/>
      <c r="U16" s="1057"/>
      <c r="V16" s="1040"/>
    </row>
    <row r="17" spans="1:22" s="179" customFormat="1" ht="18" customHeight="1">
      <c r="A17" s="1040"/>
      <c r="B17" s="1054"/>
      <c r="C17" s="1042"/>
      <c r="D17" s="1042"/>
      <c r="E17" s="1040"/>
      <c r="F17" s="1040"/>
      <c r="G17" s="1040"/>
      <c r="H17" s="1040"/>
      <c r="I17" s="1055"/>
      <c r="J17" s="1055"/>
      <c r="K17" s="1053"/>
      <c r="L17" s="1053"/>
      <c r="M17" s="1053"/>
      <c r="N17" s="1053"/>
      <c r="O17" s="1056"/>
      <c r="P17" s="1056"/>
      <c r="Q17" s="1048"/>
      <c r="R17" s="1049"/>
      <c r="S17" s="1057"/>
      <c r="T17" s="1057"/>
      <c r="U17" s="1057"/>
      <c r="V17" s="1040"/>
    </row>
    <row r="18" spans="1:22" s="179" customFormat="1" ht="18" customHeight="1">
      <c r="A18" s="1040"/>
      <c r="B18" s="1054"/>
      <c r="C18" s="1042"/>
      <c r="D18" s="1042"/>
      <c r="E18" s="1040"/>
      <c r="F18" s="1040"/>
      <c r="G18" s="1040"/>
      <c r="H18" s="1040"/>
      <c r="I18" s="1055"/>
      <c r="J18" s="1055"/>
      <c r="K18" s="1053"/>
      <c r="L18" s="1053"/>
      <c r="M18" s="1053"/>
      <c r="N18" s="1053"/>
      <c r="O18" s="1056"/>
      <c r="P18" s="1056"/>
      <c r="Q18" s="1048"/>
      <c r="R18" s="1049"/>
      <c r="S18" s="1057"/>
      <c r="T18" s="1057"/>
      <c r="U18" s="1057"/>
      <c r="V18" s="1040"/>
    </row>
    <row r="19" spans="1:22" s="179" customFormat="1" ht="18" customHeight="1">
      <c r="A19" s="1040"/>
      <c r="B19" s="1054"/>
      <c r="C19" s="1042"/>
      <c r="D19" s="1042"/>
      <c r="E19" s="1040"/>
      <c r="F19" s="1040"/>
      <c r="G19" s="1040"/>
      <c r="H19" s="1040"/>
      <c r="I19" s="1055"/>
      <c r="J19" s="1055"/>
      <c r="K19" s="1053"/>
      <c r="L19" s="1053"/>
      <c r="M19" s="1053"/>
      <c r="N19" s="1053"/>
      <c r="O19" s="1056"/>
      <c r="P19" s="1056"/>
      <c r="Q19" s="1048"/>
      <c r="R19" s="1049"/>
      <c r="S19" s="1057"/>
      <c r="T19" s="1057"/>
      <c r="U19" s="1057"/>
      <c r="V19" s="1040"/>
    </row>
    <row r="20" spans="1:22" s="179" customFormat="1" ht="18" customHeight="1">
      <c r="A20" s="1040"/>
      <c r="B20" s="1054"/>
      <c r="C20" s="1042"/>
      <c r="D20" s="1042"/>
      <c r="E20" s="1040"/>
      <c r="F20" s="1040"/>
      <c r="G20" s="1040"/>
      <c r="H20" s="1040"/>
      <c r="I20" s="1055"/>
      <c r="J20" s="1055"/>
      <c r="K20" s="1053"/>
      <c r="L20" s="1053"/>
      <c r="M20" s="1053"/>
      <c r="N20" s="1053"/>
      <c r="O20" s="1056"/>
      <c r="P20" s="1056"/>
      <c r="Q20" s="1048"/>
      <c r="R20" s="1049"/>
      <c r="S20" s="1057"/>
      <c r="T20" s="1057"/>
      <c r="U20" s="1057"/>
      <c r="V20" s="1040"/>
    </row>
    <row r="21" spans="1:22" s="179" customFormat="1" ht="18" customHeight="1">
      <c r="A21" s="1040"/>
      <c r="B21" s="1054"/>
      <c r="C21" s="1042"/>
      <c r="D21" s="1042"/>
      <c r="E21" s="1040"/>
      <c r="F21" s="1040"/>
      <c r="G21" s="1040"/>
      <c r="H21" s="1040"/>
      <c r="I21" s="1055"/>
      <c r="J21" s="1055"/>
      <c r="K21" s="1053"/>
      <c r="L21" s="1053"/>
      <c r="M21" s="1053"/>
      <c r="N21" s="1053"/>
      <c r="O21" s="1056"/>
      <c r="P21" s="1056"/>
      <c r="Q21" s="1048"/>
      <c r="R21" s="1049"/>
      <c r="S21" s="1057"/>
      <c r="T21" s="1057"/>
      <c r="U21" s="1057"/>
      <c r="V21" s="1040"/>
    </row>
    <row r="22" spans="1:22" s="179" customFormat="1" ht="18" customHeight="1">
      <c r="A22" s="1040"/>
      <c r="B22" s="1054"/>
      <c r="C22" s="1042"/>
      <c r="D22" s="1042"/>
      <c r="E22" s="1040"/>
      <c r="F22" s="1040"/>
      <c r="G22" s="1040"/>
      <c r="H22" s="1040"/>
      <c r="I22" s="1055"/>
      <c r="J22" s="1055"/>
      <c r="K22" s="1053"/>
      <c r="L22" s="1053"/>
      <c r="M22" s="1053"/>
      <c r="N22" s="1053"/>
      <c r="O22" s="1056"/>
      <c r="P22" s="1056"/>
      <c r="Q22" s="1048"/>
      <c r="R22" s="1049"/>
      <c r="S22" s="1057"/>
      <c r="T22" s="1057"/>
      <c r="U22" s="1057"/>
      <c r="V22" s="1040"/>
    </row>
    <row r="23" spans="1:22" s="179" customFormat="1" ht="18" customHeight="1">
      <c r="A23" s="1040"/>
      <c r="B23" s="1054"/>
      <c r="C23" s="1042"/>
      <c r="D23" s="1042"/>
      <c r="E23" s="1040"/>
      <c r="F23" s="1040"/>
      <c r="G23" s="1040"/>
      <c r="H23" s="1040"/>
      <c r="I23" s="1055"/>
      <c r="J23" s="1055"/>
      <c r="K23" s="1053"/>
      <c r="L23" s="1053"/>
      <c r="M23" s="1053"/>
      <c r="N23" s="1053"/>
      <c r="O23" s="1056"/>
      <c r="P23" s="1056"/>
      <c r="Q23" s="1048"/>
      <c r="R23" s="1049"/>
      <c r="S23" s="1057"/>
      <c r="T23" s="1057"/>
      <c r="U23" s="1057"/>
      <c r="V23" s="1040"/>
    </row>
    <row r="24" spans="1:22" s="179" customFormat="1" ht="18" customHeight="1">
      <c r="A24" s="1040"/>
      <c r="B24" s="1054"/>
      <c r="C24" s="1042"/>
      <c r="D24" s="1042"/>
      <c r="E24" s="1040"/>
      <c r="F24" s="1040"/>
      <c r="G24" s="1040"/>
      <c r="H24" s="1040"/>
      <c r="I24" s="1058"/>
      <c r="J24" s="1058"/>
      <c r="K24" s="1040"/>
      <c r="L24" s="1040"/>
      <c r="M24" s="1040"/>
      <c r="N24" s="1040"/>
      <c r="O24" s="1048"/>
      <c r="P24" s="1048"/>
      <c r="Q24" s="1048"/>
      <c r="R24" s="1049"/>
      <c r="S24" s="1057"/>
      <c r="T24" s="1057"/>
      <c r="U24" s="1057"/>
      <c r="V24" s="1040"/>
    </row>
    <row r="25" spans="1:22" s="179" customFormat="1" ht="18" customHeight="1">
      <c r="A25" s="1040"/>
      <c r="B25" s="1054"/>
      <c r="C25" s="1042"/>
      <c r="D25" s="1042"/>
      <c r="E25" s="1040"/>
      <c r="F25" s="1040"/>
      <c r="G25" s="1040"/>
      <c r="H25" s="1040"/>
      <c r="I25" s="1058"/>
      <c r="J25" s="1058"/>
      <c r="K25" s="1040"/>
      <c r="L25" s="1040"/>
      <c r="M25" s="1040"/>
      <c r="N25" s="1040"/>
      <c r="O25" s="1048"/>
      <c r="P25" s="1048"/>
      <c r="Q25" s="1048"/>
      <c r="R25" s="1049"/>
      <c r="S25" s="1057"/>
      <c r="T25" s="1057"/>
      <c r="U25" s="1057"/>
      <c r="V25" s="1040"/>
    </row>
    <row r="26" spans="1:22" s="179" customFormat="1" ht="18" customHeight="1">
      <c r="A26" s="1040"/>
      <c r="B26" s="1054"/>
      <c r="C26" s="1042"/>
      <c r="D26" s="1042"/>
      <c r="E26" s="1040"/>
      <c r="F26" s="1040"/>
      <c r="G26" s="1040"/>
      <c r="H26" s="1040"/>
      <c r="I26" s="1058"/>
      <c r="J26" s="1058"/>
      <c r="K26" s="1040"/>
      <c r="L26" s="1040"/>
      <c r="M26" s="1040"/>
      <c r="N26" s="1040"/>
      <c r="O26" s="1048"/>
      <c r="P26" s="1048"/>
      <c r="Q26" s="1048"/>
      <c r="R26" s="1049"/>
      <c r="S26" s="1057"/>
      <c r="T26" s="1057"/>
      <c r="U26" s="1057"/>
      <c r="V26" s="1040"/>
    </row>
    <row r="27" spans="1:22" ht="18" customHeight="1">
      <c r="A27" s="1059"/>
      <c r="B27" s="1060"/>
      <c r="C27" s="1061"/>
      <c r="D27" s="1061"/>
      <c r="E27" s="1062"/>
      <c r="F27" s="1062"/>
      <c r="G27" s="1062"/>
      <c r="H27" s="1062"/>
      <c r="I27" s="1063"/>
      <c r="J27" s="1063"/>
      <c r="K27" s="1062"/>
      <c r="L27" s="1062"/>
      <c r="M27" s="1062"/>
      <c r="N27" s="1062"/>
      <c r="O27" s="1048"/>
      <c r="P27" s="1048"/>
      <c r="Q27" s="1048"/>
      <c r="R27" s="1064"/>
      <c r="S27" s="1065"/>
      <c r="T27" s="1065"/>
      <c r="U27" s="1065"/>
      <c r="V27" s="1062"/>
    </row>
    <row r="28" spans="1:22" ht="18" customHeight="1">
      <c r="A28" s="1059"/>
      <c r="B28" s="1060"/>
      <c r="C28" s="1061"/>
      <c r="D28" s="1061"/>
      <c r="E28" s="1062"/>
      <c r="F28" s="1062"/>
      <c r="G28" s="1062"/>
      <c r="H28" s="1062"/>
      <c r="I28" s="1063"/>
      <c r="J28" s="1063"/>
      <c r="K28" s="1062"/>
      <c r="L28" s="1062"/>
      <c r="M28" s="1062"/>
      <c r="N28" s="1062"/>
      <c r="O28" s="1048"/>
      <c r="P28" s="1048"/>
      <c r="Q28" s="1048"/>
      <c r="R28" s="1064"/>
      <c r="S28" s="1065"/>
      <c r="T28" s="1065"/>
      <c r="U28" s="1065"/>
      <c r="V28" s="1062"/>
    </row>
    <row r="29" spans="1:22" ht="18" customHeight="1">
      <c r="A29" s="1059"/>
      <c r="B29" s="1060"/>
      <c r="C29" s="1061"/>
      <c r="D29" s="1061"/>
      <c r="E29" s="1062"/>
      <c r="F29" s="1062"/>
      <c r="G29" s="1062"/>
      <c r="H29" s="1062"/>
      <c r="I29" s="1063"/>
      <c r="J29" s="1063"/>
      <c r="K29" s="1062"/>
      <c r="L29" s="1062"/>
      <c r="M29" s="1062"/>
      <c r="N29" s="1062"/>
      <c r="O29" s="1048"/>
      <c r="P29" s="1048"/>
      <c r="Q29" s="1048"/>
      <c r="R29" s="1064"/>
      <c r="S29" s="1065"/>
      <c r="T29" s="1065"/>
      <c r="U29" s="1065"/>
      <c r="V29" s="1062"/>
    </row>
    <row r="30" spans="1:22" ht="18" customHeight="1">
      <c r="A30" s="1059"/>
      <c r="B30" s="1060"/>
      <c r="C30" s="1061"/>
      <c r="D30" s="1061"/>
      <c r="E30" s="1062"/>
      <c r="F30" s="1062"/>
      <c r="G30" s="1062"/>
      <c r="H30" s="1062"/>
      <c r="I30" s="1063"/>
      <c r="J30" s="1063"/>
      <c r="K30" s="1062"/>
      <c r="L30" s="1062"/>
      <c r="M30" s="1062"/>
      <c r="N30" s="1062"/>
      <c r="O30" s="1048"/>
      <c r="P30" s="1048"/>
      <c r="Q30" s="1048"/>
      <c r="R30" s="1064"/>
      <c r="S30" s="1065"/>
      <c r="T30" s="1065"/>
      <c r="U30" s="1065"/>
      <c r="V30" s="1062"/>
    </row>
    <row r="31" spans="1:22" ht="18" customHeight="1">
      <c r="A31" s="1059"/>
      <c r="B31" s="1060"/>
      <c r="C31" s="1061"/>
      <c r="D31" s="1061"/>
      <c r="E31" s="1062"/>
      <c r="F31" s="1062"/>
      <c r="G31" s="1062"/>
      <c r="H31" s="1062"/>
      <c r="I31" s="1063"/>
      <c r="J31" s="1063"/>
      <c r="K31" s="1062"/>
      <c r="L31" s="1062"/>
      <c r="M31" s="1062"/>
      <c r="N31" s="1062"/>
      <c r="O31" s="1048"/>
      <c r="P31" s="1048"/>
      <c r="Q31" s="1048"/>
      <c r="R31" s="1064"/>
      <c r="S31" s="1065"/>
      <c r="T31" s="1065"/>
      <c r="U31" s="1065"/>
      <c r="V31" s="1062"/>
    </row>
    <row r="32" spans="1:22" ht="18" customHeight="1">
      <c r="A32" s="1059"/>
      <c r="B32" s="1060"/>
      <c r="C32" s="1061"/>
      <c r="D32" s="1061"/>
      <c r="E32" s="1062"/>
      <c r="F32" s="1062"/>
      <c r="G32" s="1062"/>
      <c r="H32" s="1062"/>
      <c r="I32" s="1063"/>
      <c r="J32" s="1063"/>
      <c r="K32" s="1062"/>
      <c r="L32" s="1062"/>
      <c r="M32" s="1062"/>
      <c r="N32" s="1062"/>
      <c r="O32" s="1048"/>
      <c r="P32" s="1048"/>
      <c r="Q32" s="1048"/>
      <c r="R32" s="1064"/>
      <c r="S32" s="1065"/>
      <c r="T32" s="1065"/>
      <c r="U32" s="1065"/>
      <c r="V32" s="1062"/>
    </row>
    <row r="33" spans="1:22" ht="18" customHeight="1">
      <c r="A33" s="1059"/>
      <c r="B33" s="1060"/>
      <c r="C33" s="1061"/>
      <c r="D33" s="1061"/>
      <c r="E33" s="1062"/>
      <c r="F33" s="1062"/>
      <c r="G33" s="1062"/>
      <c r="H33" s="1062"/>
      <c r="I33" s="1063"/>
      <c r="J33" s="1063"/>
      <c r="K33" s="1062"/>
      <c r="L33" s="1062"/>
      <c r="M33" s="1062"/>
      <c r="N33" s="1062"/>
      <c r="O33" s="1048"/>
      <c r="P33" s="1048"/>
      <c r="Q33" s="1048"/>
      <c r="R33" s="1064"/>
      <c r="S33" s="1065"/>
      <c r="T33" s="1065"/>
      <c r="U33" s="1065"/>
      <c r="V33" s="1062"/>
    </row>
    <row r="34" spans="1:22" ht="18" customHeight="1">
      <c r="A34" s="1059"/>
      <c r="B34" s="1060"/>
      <c r="C34" s="1061"/>
      <c r="D34" s="1061"/>
      <c r="E34" s="1062"/>
      <c r="F34" s="1062"/>
      <c r="G34" s="1062"/>
      <c r="H34" s="1062"/>
      <c r="I34" s="1063"/>
      <c r="J34" s="1063"/>
      <c r="K34" s="1062"/>
      <c r="L34" s="1062"/>
      <c r="M34" s="1062"/>
      <c r="N34" s="1062"/>
      <c r="O34" s="1048"/>
      <c r="P34" s="1048"/>
      <c r="Q34" s="1048"/>
      <c r="R34" s="1064"/>
      <c r="S34" s="1065"/>
      <c r="T34" s="1065"/>
      <c r="U34" s="1065"/>
      <c r="V34" s="1062"/>
    </row>
    <row r="35" spans="1:22" ht="18" customHeight="1">
      <c r="A35" s="1059"/>
      <c r="B35" s="1060"/>
      <c r="C35" s="1061"/>
      <c r="D35" s="1061"/>
      <c r="E35" s="1062"/>
      <c r="F35" s="1062"/>
      <c r="G35" s="1062"/>
      <c r="H35" s="1062"/>
      <c r="I35" s="1063"/>
      <c r="J35" s="1063"/>
      <c r="K35" s="1062"/>
      <c r="L35" s="1062"/>
      <c r="M35" s="1062"/>
      <c r="N35" s="1062"/>
      <c r="O35" s="1048"/>
      <c r="P35" s="1048"/>
      <c r="Q35" s="1048"/>
      <c r="R35" s="1064"/>
      <c r="S35" s="1065"/>
      <c r="T35" s="1065"/>
      <c r="U35" s="1065"/>
      <c r="V35" s="1062"/>
    </row>
    <row r="36" spans="1:22" ht="18" customHeight="1">
      <c r="A36" s="1059"/>
      <c r="B36" s="1060"/>
      <c r="C36" s="1061"/>
      <c r="D36" s="1061"/>
      <c r="E36" s="1062"/>
      <c r="F36" s="1062"/>
      <c r="G36" s="1062"/>
      <c r="H36" s="1062"/>
      <c r="I36" s="1063"/>
      <c r="J36" s="1063"/>
      <c r="K36" s="1062"/>
      <c r="L36" s="1062"/>
      <c r="M36" s="1062"/>
      <c r="N36" s="1062"/>
      <c r="O36" s="1048"/>
      <c r="P36" s="1048"/>
      <c r="Q36" s="1048"/>
      <c r="R36" s="1064"/>
      <c r="S36" s="1065"/>
      <c r="T36" s="1065"/>
      <c r="U36" s="1065"/>
      <c r="V36" s="1062"/>
    </row>
    <row r="37" spans="1:22" ht="18" customHeight="1">
      <c r="A37" s="1059"/>
      <c r="B37" s="1060"/>
      <c r="C37" s="1061"/>
      <c r="D37" s="1061"/>
      <c r="E37" s="1062"/>
      <c r="F37" s="1062"/>
      <c r="G37" s="1062"/>
      <c r="H37" s="1062"/>
      <c r="I37" s="1063"/>
      <c r="J37" s="1063"/>
      <c r="K37" s="1062"/>
      <c r="L37" s="1062"/>
      <c r="M37" s="1062"/>
      <c r="N37" s="1062"/>
      <c r="O37" s="1048"/>
      <c r="P37" s="1048"/>
      <c r="Q37" s="1048"/>
      <c r="R37" s="1064"/>
      <c r="S37" s="1065"/>
      <c r="T37" s="1065"/>
      <c r="U37" s="1065"/>
      <c r="V37" s="1062"/>
    </row>
    <row r="38" spans="1:22" ht="18" customHeight="1">
      <c r="A38" s="1059"/>
      <c r="B38" s="1060"/>
      <c r="C38" s="1061"/>
      <c r="D38" s="1061"/>
      <c r="E38" s="1062"/>
      <c r="F38" s="1062"/>
      <c r="G38" s="1062"/>
      <c r="H38" s="1062"/>
      <c r="I38" s="1063"/>
      <c r="J38" s="1063"/>
      <c r="K38" s="1062"/>
      <c r="L38" s="1062"/>
      <c r="M38" s="1062"/>
      <c r="N38" s="1062"/>
      <c r="O38" s="1048"/>
      <c r="P38" s="1048"/>
      <c r="Q38" s="1048"/>
      <c r="R38" s="1064"/>
      <c r="S38" s="1065"/>
      <c r="T38" s="1065"/>
      <c r="U38" s="1065"/>
      <c r="V38" s="1062"/>
    </row>
    <row r="39" spans="1:22" ht="18" customHeight="1">
      <c r="A39" s="1059"/>
      <c r="B39" s="1060"/>
      <c r="C39" s="1061"/>
      <c r="D39" s="1061"/>
      <c r="E39" s="1062"/>
      <c r="F39" s="1062"/>
      <c r="G39" s="1062"/>
      <c r="H39" s="1062"/>
      <c r="I39" s="1063"/>
      <c r="J39" s="1063"/>
      <c r="K39" s="1062"/>
      <c r="L39" s="1062"/>
      <c r="M39" s="1062"/>
      <c r="N39" s="1062"/>
      <c r="O39" s="1048"/>
      <c r="P39" s="1048"/>
      <c r="Q39" s="1048"/>
      <c r="R39" s="1064"/>
      <c r="S39" s="1065"/>
      <c r="T39" s="1065"/>
      <c r="U39" s="1065"/>
      <c r="V39" s="1062"/>
    </row>
    <row r="40" spans="1:22" ht="18" customHeight="1">
      <c r="A40" s="1059"/>
      <c r="B40" s="1060"/>
      <c r="C40" s="1061"/>
      <c r="D40" s="1061"/>
      <c r="E40" s="1062"/>
      <c r="F40" s="1062"/>
      <c r="G40" s="1062"/>
      <c r="H40" s="1062"/>
      <c r="I40" s="1063"/>
      <c r="J40" s="1063"/>
      <c r="K40" s="1062"/>
      <c r="L40" s="1062"/>
      <c r="M40" s="1062"/>
      <c r="N40" s="1062"/>
      <c r="O40" s="1048"/>
      <c r="P40" s="1048"/>
      <c r="Q40" s="1048"/>
      <c r="R40" s="1064"/>
      <c r="S40" s="1065"/>
      <c r="T40" s="1065"/>
      <c r="U40" s="1065"/>
      <c r="V40" s="1062"/>
    </row>
    <row r="41" spans="1:22" ht="18" customHeight="1">
      <c r="A41" s="1059"/>
      <c r="B41" s="1060"/>
      <c r="C41" s="1061"/>
      <c r="D41" s="1061"/>
      <c r="E41" s="1062"/>
      <c r="F41" s="1062"/>
      <c r="G41" s="1062"/>
      <c r="H41" s="1062"/>
      <c r="I41" s="1063"/>
      <c r="J41" s="1063"/>
      <c r="K41" s="1062"/>
      <c r="L41" s="1062"/>
      <c r="M41" s="1062"/>
      <c r="N41" s="1062"/>
      <c r="O41" s="1048"/>
      <c r="P41" s="1048"/>
      <c r="Q41" s="1048"/>
      <c r="R41" s="1064"/>
      <c r="S41" s="1065"/>
      <c r="T41" s="1065"/>
      <c r="U41" s="1065"/>
      <c r="V41" s="1062"/>
    </row>
    <row r="42" spans="1:22" ht="18" customHeight="1">
      <c r="A42" s="1059"/>
      <c r="B42" s="1060"/>
      <c r="C42" s="1061"/>
      <c r="D42" s="1061"/>
      <c r="E42" s="1062"/>
      <c r="F42" s="1062"/>
      <c r="G42" s="1062"/>
      <c r="H42" s="1062"/>
      <c r="I42" s="1063"/>
      <c r="J42" s="1063"/>
      <c r="K42" s="1062"/>
      <c r="L42" s="1062"/>
      <c r="M42" s="1062"/>
      <c r="N42" s="1062"/>
      <c r="O42" s="1048"/>
      <c r="P42" s="1048"/>
      <c r="Q42" s="1048"/>
      <c r="R42" s="1064"/>
      <c r="S42" s="1065"/>
      <c r="T42" s="1065"/>
      <c r="U42" s="1065"/>
      <c r="V42" s="1062"/>
    </row>
    <row r="43" spans="1:22" ht="18" customHeight="1">
      <c r="A43" s="1059"/>
      <c r="B43" s="1060"/>
      <c r="C43" s="1061"/>
      <c r="D43" s="1061"/>
      <c r="E43" s="1062"/>
      <c r="F43" s="1062"/>
      <c r="G43" s="1062"/>
      <c r="H43" s="1062"/>
      <c r="I43" s="1063"/>
      <c r="J43" s="1063"/>
      <c r="K43" s="1062"/>
      <c r="L43" s="1062"/>
      <c r="M43" s="1062"/>
      <c r="N43" s="1062"/>
      <c r="O43" s="1048"/>
      <c r="P43" s="1048"/>
      <c r="Q43" s="1048"/>
      <c r="R43" s="1064"/>
      <c r="S43" s="1065"/>
      <c r="T43" s="1065"/>
      <c r="U43" s="1065"/>
      <c r="V43" s="1062"/>
    </row>
    <row r="44" spans="1:22" ht="18" customHeight="1">
      <c r="A44" s="1059"/>
      <c r="B44" s="1060"/>
      <c r="C44" s="1061"/>
      <c r="D44" s="1061"/>
      <c r="E44" s="1062"/>
      <c r="F44" s="1062"/>
      <c r="G44" s="1062"/>
      <c r="H44" s="1062"/>
      <c r="I44" s="1063"/>
      <c r="J44" s="1063"/>
      <c r="K44" s="1062"/>
      <c r="L44" s="1062"/>
      <c r="M44" s="1062"/>
      <c r="N44" s="1062"/>
      <c r="O44" s="1048"/>
      <c r="P44" s="1048"/>
      <c r="Q44" s="1048"/>
      <c r="R44" s="1064"/>
      <c r="S44" s="1065"/>
      <c r="T44" s="1065"/>
      <c r="U44" s="1065"/>
      <c r="V44" s="1062"/>
    </row>
    <row r="45" spans="1:22" ht="18" customHeight="1">
      <c r="A45" s="1059"/>
      <c r="B45" s="1060"/>
      <c r="C45" s="1061"/>
      <c r="D45" s="1061"/>
      <c r="E45" s="1062"/>
      <c r="F45" s="1062"/>
      <c r="G45" s="1062"/>
      <c r="H45" s="1062"/>
      <c r="I45" s="1063"/>
      <c r="J45" s="1063"/>
      <c r="K45" s="1062"/>
      <c r="L45" s="1062"/>
      <c r="M45" s="1062"/>
      <c r="N45" s="1062"/>
      <c r="O45" s="1048"/>
      <c r="P45" s="1048"/>
      <c r="Q45" s="1048"/>
      <c r="R45" s="1064"/>
      <c r="S45" s="1065"/>
      <c r="T45" s="1065"/>
      <c r="U45" s="1065"/>
      <c r="V45" s="1062"/>
    </row>
    <row r="46" spans="1:22" ht="18" customHeight="1">
      <c r="A46" s="1059"/>
      <c r="B46" s="1060"/>
      <c r="C46" s="1061"/>
      <c r="D46" s="1061"/>
      <c r="E46" s="1062"/>
      <c r="F46" s="1062"/>
      <c r="G46" s="1062"/>
      <c r="H46" s="1062"/>
      <c r="I46" s="1063"/>
      <c r="J46" s="1063"/>
      <c r="K46" s="1062"/>
      <c r="L46" s="1062"/>
      <c r="M46" s="1062"/>
      <c r="N46" s="1062"/>
      <c r="O46" s="1048"/>
      <c r="P46" s="1048"/>
      <c r="Q46" s="1048"/>
      <c r="R46" s="1064"/>
      <c r="S46" s="1065"/>
      <c r="T46" s="1065"/>
      <c r="U46" s="1065"/>
      <c r="V46" s="1062"/>
    </row>
    <row r="47" spans="1:22" ht="18" customHeight="1">
      <c r="A47" s="1059"/>
      <c r="B47" s="1060"/>
      <c r="C47" s="1061"/>
      <c r="D47" s="1061"/>
      <c r="E47" s="1062"/>
      <c r="F47" s="1062"/>
      <c r="G47" s="1062"/>
      <c r="H47" s="1062"/>
      <c r="I47" s="1063"/>
      <c r="J47" s="1063"/>
      <c r="K47" s="1062"/>
      <c r="L47" s="1062"/>
      <c r="M47" s="1062"/>
      <c r="N47" s="1062"/>
      <c r="O47" s="1048"/>
      <c r="P47" s="1048"/>
      <c r="Q47" s="1048"/>
      <c r="R47" s="1064"/>
      <c r="S47" s="1065"/>
      <c r="T47" s="1065"/>
      <c r="U47" s="1065"/>
      <c r="V47" s="1062"/>
    </row>
    <row r="48" spans="1:22" ht="18" customHeight="1">
      <c r="A48" s="1059"/>
      <c r="B48" s="1060"/>
      <c r="C48" s="1061"/>
      <c r="D48" s="1061"/>
      <c r="E48" s="1062"/>
      <c r="F48" s="1062"/>
      <c r="G48" s="1062"/>
      <c r="H48" s="1062"/>
      <c r="I48" s="1063"/>
      <c r="J48" s="1063"/>
      <c r="K48" s="1062"/>
      <c r="L48" s="1062"/>
      <c r="M48" s="1062"/>
      <c r="N48" s="1062"/>
      <c r="O48" s="1048"/>
      <c r="P48" s="1048"/>
      <c r="Q48" s="1048"/>
      <c r="R48" s="1064"/>
      <c r="S48" s="1065"/>
      <c r="T48" s="1065"/>
      <c r="U48" s="1065"/>
      <c r="V48" s="1062"/>
    </row>
    <row r="49" spans="1:22" ht="18" customHeight="1">
      <c r="A49" s="1059"/>
      <c r="B49" s="1060"/>
      <c r="C49" s="1061"/>
      <c r="D49" s="1061"/>
      <c r="E49" s="1062"/>
      <c r="F49" s="1062"/>
      <c r="G49" s="1062"/>
      <c r="H49" s="1062"/>
      <c r="I49" s="1063"/>
      <c r="J49" s="1063"/>
      <c r="K49" s="1062"/>
      <c r="L49" s="1062"/>
      <c r="M49" s="1062"/>
      <c r="N49" s="1062"/>
      <c r="O49" s="1048"/>
      <c r="P49" s="1048"/>
      <c r="Q49" s="1048"/>
      <c r="R49" s="1064"/>
      <c r="S49" s="1065"/>
      <c r="T49" s="1065"/>
      <c r="U49" s="1065"/>
      <c r="V49" s="1062"/>
    </row>
    <row r="50" spans="1:22" ht="18" customHeight="1">
      <c r="A50" s="1059"/>
      <c r="B50" s="1060"/>
      <c r="C50" s="1061"/>
      <c r="D50" s="1061"/>
      <c r="E50" s="1062"/>
      <c r="F50" s="1062"/>
      <c r="G50" s="1062"/>
      <c r="H50" s="1062"/>
      <c r="I50" s="1063"/>
      <c r="J50" s="1063"/>
      <c r="K50" s="1062"/>
      <c r="L50" s="1062"/>
      <c r="M50" s="1062"/>
      <c r="N50" s="1062"/>
      <c r="O50" s="1048"/>
      <c r="P50" s="1048"/>
      <c r="Q50" s="1048"/>
      <c r="R50" s="1064"/>
      <c r="S50" s="1065"/>
      <c r="T50" s="1065"/>
      <c r="U50" s="1065"/>
      <c r="V50" s="1062"/>
    </row>
    <row r="51" spans="1:22" ht="18" customHeight="1">
      <c r="A51" s="1059"/>
      <c r="B51" s="1060"/>
      <c r="C51" s="1061"/>
      <c r="D51" s="1061"/>
      <c r="E51" s="1062"/>
      <c r="F51" s="1062"/>
      <c r="G51" s="1062"/>
      <c r="H51" s="1062"/>
      <c r="I51" s="1063"/>
      <c r="J51" s="1063"/>
      <c r="K51" s="1062"/>
      <c r="L51" s="1062"/>
      <c r="M51" s="1062"/>
      <c r="N51" s="1062"/>
      <c r="O51" s="1048"/>
      <c r="P51" s="1048"/>
      <c r="Q51" s="1048"/>
      <c r="R51" s="1064"/>
      <c r="S51" s="1065"/>
      <c r="T51" s="1065"/>
      <c r="U51" s="1065"/>
      <c r="V51" s="1062"/>
    </row>
    <row r="52" spans="1:22" ht="18" customHeight="1">
      <c r="A52" s="1059"/>
      <c r="B52" s="1060"/>
      <c r="C52" s="1061"/>
      <c r="D52" s="1061"/>
      <c r="E52" s="1062"/>
      <c r="F52" s="1062"/>
      <c r="G52" s="1062"/>
      <c r="H52" s="1062"/>
      <c r="I52" s="1063"/>
      <c r="J52" s="1063"/>
      <c r="K52" s="1062"/>
      <c r="L52" s="1062"/>
      <c r="M52" s="1062"/>
      <c r="N52" s="1062"/>
      <c r="O52" s="1048"/>
      <c r="P52" s="1048"/>
      <c r="Q52" s="1048"/>
      <c r="R52" s="1064"/>
      <c r="S52" s="1065"/>
      <c r="T52" s="1065"/>
      <c r="U52" s="1065"/>
      <c r="V52" s="1062"/>
    </row>
    <row r="53" spans="1:22" ht="18" customHeight="1">
      <c r="A53" s="1059"/>
      <c r="B53" s="1060"/>
      <c r="C53" s="1061"/>
      <c r="D53" s="1061"/>
      <c r="E53" s="1062"/>
      <c r="F53" s="1062"/>
      <c r="G53" s="1062"/>
      <c r="H53" s="1062"/>
      <c r="I53" s="1063"/>
      <c r="J53" s="1063"/>
      <c r="K53" s="1062"/>
      <c r="L53" s="1062"/>
      <c r="M53" s="1062"/>
      <c r="N53" s="1062"/>
      <c r="O53" s="1048"/>
      <c r="P53" s="1048"/>
      <c r="Q53" s="1048"/>
      <c r="R53" s="1064"/>
      <c r="S53" s="1065"/>
      <c r="T53" s="1065"/>
      <c r="U53" s="1065"/>
      <c r="V53" s="1062"/>
    </row>
    <row r="54" spans="1:22" ht="18" customHeight="1">
      <c r="A54" s="1059"/>
      <c r="B54" s="1060"/>
      <c r="C54" s="1061"/>
      <c r="D54" s="1061"/>
      <c r="E54" s="1062"/>
      <c r="F54" s="1062"/>
      <c r="G54" s="1062"/>
      <c r="H54" s="1062"/>
      <c r="I54" s="1063"/>
      <c r="J54" s="1063"/>
      <c r="K54" s="1062"/>
      <c r="L54" s="1062"/>
      <c r="M54" s="1062"/>
      <c r="N54" s="1062"/>
      <c r="O54" s="1048"/>
      <c r="P54" s="1048"/>
      <c r="Q54" s="1048"/>
      <c r="R54" s="1064"/>
      <c r="S54" s="1065"/>
      <c r="T54" s="1065"/>
      <c r="U54" s="1065"/>
      <c r="V54" s="1062"/>
    </row>
    <row r="55" spans="1:22" ht="18" customHeight="1">
      <c r="A55" s="1059"/>
      <c r="B55" s="1060"/>
      <c r="C55" s="1061"/>
      <c r="D55" s="1061"/>
      <c r="E55" s="1062"/>
      <c r="F55" s="1062"/>
      <c r="G55" s="1062"/>
      <c r="H55" s="1062"/>
      <c r="I55" s="1063"/>
      <c r="J55" s="1063"/>
      <c r="K55" s="1062"/>
      <c r="L55" s="1062"/>
      <c r="M55" s="1062"/>
      <c r="N55" s="1062"/>
      <c r="O55" s="1048"/>
      <c r="P55" s="1048"/>
      <c r="Q55" s="1048"/>
      <c r="R55" s="1064"/>
      <c r="S55" s="1065"/>
      <c r="T55" s="1065"/>
      <c r="U55" s="1065"/>
      <c r="V55" s="1062"/>
    </row>
    <row r="56" spans="1:22" ht="18" customHeight="1">
      <c r="A56" s="1059"/>
      <c r="B56" s="1060"/>
      <c r="C56" s="1061"/>
      <c r="D56" s="1061"/>
      <c r="E56" s="1062"/>
      <c r="F56" s="1062"/>
      <c r="G56" s="1062"/>
      <c r="H56" s="1062"/>
      <c r="I56" s="1063"/>
      <c r="J56" s="1063"/>
      <c r="K56" s="1062"/>
      <c r="L56" s="1062"/>
      <c r="M56" s="1062"/>
      <c r="N56" s="1062"/>
      <c r="O56" s="1048"/>
      <c r="P56" s="1048"/>
      <c r="Q56" s="1048"/>
      <c r="R56" s="1064"/>
      <c r="S56" s="1065"/>
      <c r="T56" s="1065"/>
      <c r="U56" s="1065"/>
      <c r="V56" s="1062"/>
    </row>
    <row r="57" spans="1:22" ht="18" customHeight="1">
      <c r="A57" s="1059"/>
      <c r="B57" s="1060"/>
      <c r="C57" s="1061"/>
      <c r="D57" s="1061"/>
      <c r="E57" s="1062"/>
      <c r="F57" s="1062"/>
      <c r="G57" s="1062"/>
      <c r="H57" s="1062"/>
      <c r="I57" s="1063"/>
      <c r="J57" s="1063"/>
      <c r="K57" s="1062"/>
      <c r="L57" s="1062"/>
      <c r="M57" s="1062"/>
      <c r="N57" s="1062"/>
      <c r="O57" s="1048"/>
      <c r="P57" s="1048"/>
      <c r="Q57" s="1048"/>
      <c r="R57" s="1064"/>
      <c r="S57" s="1065"/>
      <c r="T57" s="1065"/>
      <c r="U57" s="1065"/>
      <c r="V57" s="1062"/>
    </row>
    <row r="58" spans="1:22" ht="18" customHeight="1">
      <c r="A58" s="1059"/>
      <c r="B58" s="1060"/>
      <c r="C58" s="1061"/>
      <c r="D58" s="1061"/>
      <c r="E58" s="1062"/>
      <c r="F58" s="1062"/>
      <c r="G58" s="1062"/>
      <c r="H58" s="1062"/>
      <c r="I58" s="1063"/>
      <c r="J58" s="1063"/>
      <c r="K58" s="1062"/>
      <c r="L58" s="1062"/>
      <c r="M58" s="1062"/>
      <c r="N58" s="1062"/>
      <c r="O58" s="1048"/>
      <c r="P58" s="1048"/>
      <c r="Q58" s="1048"/>
      <c r="R58" s="1064"/>
      <c r="S58" s="1065"/>
      <c r="T58" s="1065"/>
      <c r="U58" s="1065"/>
      <c r="V58" s="1062"/>
    </row>
    <row r="59" spans="1:22" ht="18" customHeight="1">
      <c r="A59" s="1059"/>
      <c r="B59" s="1060"/>
      <c r="C59" s="1061"/>
      <c r="D59" s="1061"/>
      <c r="E59" s="1062"/>
      <c r="F59" s="1062"/>
      <c r="G59" s="1062"/>
      <c r="H59" s="1062"/>
      <c r="I59" s="1063"/>
      <c r="J59" s="1063"/>
      <c r="K59" s="1062"/>
      <c r="L59" s="1062"/>
      <c r="M59" s="1062"/>
      <c r="N59" s="1062"/>
      <c r="O59" s="1048"/>
      <c r="P59" s="1048"/>
      <c r="Q59" s="1048"/>
      <c r="R59" s="1064"/>
      <c r="S59" s="1065"/>
      <c r="T59" s="1065"/>
      <c r="U59" s="1065"/>
      <c r="V59" s="1062"/>
    </row>
    <row r="60" spans="1:22" ht="18" customHeight="1">
      <c r="A60" s="1059"/>
      <c r="B60" s="1060"/>
      <c r="C60" s="1061"/>
      <c r="D60" s="1061"/>
      <c r="E60" s="1062"/>
      <c r="F60" s="1062"/>
      <c r="G60" s="1062"/>
      <c r="H60" s="1062"/>
      <c r="I60" s="1063"/>
      <c r="J60" s="1063"/>
      <c r="K60" s="1062"/>
      <c r="L60" s="1062"/>
      <c r="M60" s="1062"/>
      <c r="N60" s="1062"/>
      <c r="O60" s="1048"/>
      <c r="P60" s="1048"/>
      <c r="Q60" s="1048"/>
      <c r="R60" s="1064"/>
      <c r="S60" s="1065"/>
      <c r="T60" s="1065"/>
      <c r="U60" s="1065"/>
      <c r="V60" s="1062"/>
    </row>
    <row r="61" spans="1:22" ht="18" customHeight="1">
      <c r="A61" s="1059"/>
      <c r="B61" s="1060"/>
      <c r="C61" s="183"/>
      <c r="D61" s="183"/>
      <c r="E61" s="1062"/>
      <c r="F61" s="1062"/>
      <c r="G61" s="1062"/>
      <c r="H61" s="1062"/>
      <c r="I61" s="1063"/>
      <c r="J61" s="1063"/>
      <c r="K61" s="1062"/>
      <c r="L61" s="1062"/>
      <c r="M61" s="1062"/>
      <c r="N61" s="1062"/>
      <c r="O61" s="1048"/>
      <c r="P61" s="1048"/>
      <c r="Q61" s="1048"/>
      <c r="R61" s="1064"/>
      <c r="S61" s="1065"/>
      <c r="T61" s="1065"/>
      <c r="U61" s="1065"/>
      <c r="V61" s="1062"/>
    </row>
    <row r="62" spans="1:22" ht="18" customHeight="1">
      <c r="A62" s="1059"/>
      <c r="B62" s="1060"/>
      <c r="C62" s="183"/>
      <c r="D62" s="183"/>
      <c r="E62" s="1062"/>
      <c r="F62" s="1062"/>
      <c r="G62" s="1062"/>
      <c r="H62" s="1062"/>
      <c r="I62" s="1063"/>
      <c r="J62" s="1063"/>
      <c r="K62" s="1062"/>
      <c r="L62" s="1062"/>
      <c r="M62" s="1062"/>
      <c r="N62" s="1062"/>
      <c r="O62" s="1048"/>
      <c r="P62" s="1048"/>
      <c r="Q62" s="1048"/>
      <c r="R62" s="1064"/>
      <c r="S62" s="1065"/>
      <c r="T62" s="1065"/>
      <c r="U62" s="1065"/>
      <c r="V62" s="1062"/>
    </row>
    <row r="63" spans="1:22" ht="18" customHeight="1">
      <c r="A63" s="1059"/>
      <c r="B63" s="1060"/>
      <c r="C63" s="1061"/>
      <c r="D63" s="1061"/>
      <c r="E63" s="1062"/>
      <c r="F63" s="1062"/>
      <c r="G63" s="1062"/>
      <c r="H63" s="1062"/>
      <c r="I63" s="1063"/>
      <c r="J63" s="1063"/>
      <c r="K63" s="1062"/>
      <c r="L63" s="1062"/>
      <c r="M63" s="1062"/>
      <c r="N63" s="1062"/>
      <c r="O63" s="1048"/>
      <c r="P63" s="1048"/>
      <c r="Q63" s="1048"/>
      <c r="R63" s="1064"/>
      <c r="S63" s="1065"/>
      <c r="T63" s="1065"/>
      <c r="U63" s="1065"/>
      <c r="V63" s="1062"/>
    </row>
    <row r="64" spans="1:22" ht="18" customHeight="1">
      <c r="A64" s="1059"/>
      <c r="B64" s="1060"/>
      <c r="C64" s="1061"/>
      <c r="D64" s="1061"/>
      <c r="E64" s="1062"/>
      <c r="F64" s="1062"/>
      <c r="G64" s="1062"/>
      <c r="H64" s="1062"/>
      <c r="I64" s="1063"/>
      <c r="J64" s="1063"/>
      <c r="K64" s="1062"/>
      <c r="L64" s="1062"/>
      <c r="M64" s="1062"/>
      <c r="N64" s="1062"/>
      <c r="O64" s="1048"/>
      <c r="P64" s="1048"/>
      <c r="Q64" s="1048"/>
      <c r="R64" s="1064"/>
      <c r="S64" s="1065"/>
      <c r="T64" s="1065"/>
      <c r="U64" s="1065"/>
      <c r="V64" s="1062"/>
    </row>
    <row r="64391" spans="17:17" ht="18" customHeight="1">
      <c r="Q64391" s="1063" t="e">
        <f>+#REF!+25</f>
        <v>#REF!</v>
      </c>
    </row>
  </sheetData>
  <mergeCells count="1">
    <mergeCell ref="E1:S1"/>
  </mergeCells>
  <conditionalFormatting sqref="J3:L13 N3:N13 S3:U64">
    <cfRule type="containsBlanks" dxfId="20" priority="1">
      <formula>LEN(TRIM(J3))=0</formula>
    </cfRule>
  </conditionalFormatting>
  <dataValidations count="5">
    <dataValidation allowBlank="1" prompt="Details to be collected from Mr Ahmad Shaikh" sqref="JL2 TH2 ADD2 AMZ2 AWV2 BGR2 BQN2 CAJ2 CKF2 CUB2 DDX2 DNT2 DXP2 EHL2 ERH2 FBD2 FKZ2 FUV2 GER2 GON2 GYJ2 HIF2 HSB2 IBX2 ILT2 IVP2 JFL2 JPH2 JZD2 KIZ2 KSV2 LCR2 LMN2 LWJ2 MGF2 MQB2 MZX2 NJT2 NTP2 ODL2 ONH2 OXD2 PGZ2 PQV2 QAR2 QKN2 QUJ2 REF2 ROB2 RXX2 SHT2 SRP2 TBL2 TLH2 TVD2 UEZ2 UOV2 UYR2 VIN2 VSJ2 WCF2 WMB2 WVX2 JL65581:JL65583 TH65581:TH65583 ADD65581:ADD65583 AMZ65581:AMZ65583 AWV65581:AWV65583 BGR65581:BGR65583 BQN65581:BQN65583 CAJ65581:CAJ65583 CKF65581:CKF65583 CUB65581:CUB65583 DDX65581:DDX65583 DNT65581:DNT65583 DXP65581:DXP65583 EHL65581:EHL65583 ERH65581:ERH65583 FBD65581:FBD65583 FKZ65581:FKZ65583 FUV65581:FUV65583 GER65581:GER65583 GON65581:GON65583 GYJ65581:GYJ65583 HIF65581:HIF65583 HSB65581:HSB65583 IBX65581:IBX65583 ILT65581:ILT65583 IVP65581:IVP65583 JFL65581:JFL65583 JPH65581:JPH65583 JZD65581:JZD65583 KIZ65581:KIZ65583 KSV65581:KSV65583 LCR65581:LCR65583 LMN65581:LMN65583 LWJ65581:LWJ65583 MGF65581:MGF65583 MQB65581:MQB65583 MZX65581:MZX65583 NJT65581:NJT65583 NTP65581:NTP65583 ODL65581:ODL65583 ONH65581:ONH65583 OXD65581:OXD65583 PGZ65581:PGZ65583 PQV65581:PQV65583 QAR65581:QAR65583 QKN65581:QKN65583 QUJ65581:QUJ65583 REF65581:REF65583 ROB65581:ROB65583 RXX65581:RXX65583 SHT65581:SHT65583 SRP65581:SRP65583 TBL65581:TBL65583 TLH65581:TLH65583 TVD65581:TVD65583 UEZ65581:UEZ65583 UOV65581:UOV65583 UYR65581:UYR65583 VIN65581:VIN65583 VSJ65581:VSJ65583 WCF65581:WCF65583 WMB65581:WMB65583 WVX65581:WVX65583 JL131117:JL131119 TH131117:TH131119 ADD131117:ADD131119 AMZ131117:AMZ131119 AWV131117:AWV131119 BGR131117:BGR131119 BQN131117:BQN131119 CAJ131117:CAJ131119 CKF131117:CKF131119 CUB131117:CUB131119 DDX131117:DDX131119 DNT131117:DNT131119 DXP131117:DXP131119 EHL131117:EHL131119 ERH131117:ERH131119 FBD131117:FBD131119 FKZ131117:FKZ131119 FUV131117:FUV131119 GER131117:GER131119 GON131117:GON131119 GYJ131117:GYJ131119 HIF131117:HIF131119 HSB131117:HSB131119 IBX131117:IBX131119 ILT131117:ILT131119 IVP131117:IVP131119 JFL131117:JFL131119 JPH131117:JPH131119 JZD131117:JZD131119 KIZ131117:KIZ131119 KSV131117:KSV131119 LCR131117:LCR131119 LMN131117:LMN131119 LWJ131117:LWJ131119 MGF131117:MGF131119 MQB131117:MQB131119 MZX131117:MZX131119 NJT131117:NJT131119 NTP131117:NTP131119 ODL131117:ODL131119 ONH131117:ONH131119 OXD131117:OXD131119 PGZ131117:PGZ131119 PQV131117:PQV131119 QAR131117:QAR131119 QKN131117:QKN131119 QUJ131117:QUJ131119 REF131117:REF131119 ROB131117:ROB131119 RXX131117:RXX131119 SHT131117:SHT131119 SRP131117:SRP131119 TBL131117:TBL131119 TLH131117:TLH131119 TVD131117:TVD131119 UEZ131117:UEZ131119 UOV131117:UOV131119 UYR131117:UYR131119 VIN131117:VIN131119 VSJ131117:VSJ131119 WCF131117:WCF131119 WMB131117:WMB131119 WVX131117:WVX131119 JL196653:JL196655 TH196653:TH196655 ADD196653:ADD196655 AMZ196653:AMZ196655 AWV196653:AWV196655 BGR196653:BGR196655 BQN196653:BQN196655 CAJ196653:CAJ196655 CKF196653:CKF196655 CUB196653:CUB196655 DDX196653:DDX196655 DNT196653:DNT196655 DXP196653:DXP196655 EHL196653:EHL196655 ERH196653:ERH196655 FBD196653:FBD196655 FKZ196653:FKZ196655 FUV196653:FUV196655 GER196653:GER196655 GON196653:GON196655 GYJ196653:GYJ196655 HIF196653:HIF196655 HSB196653:HSB196655 IBX196653:IBX196655 ILT196653:ILT196655 IVP196653:IVP196655 JFL196653:JFL196655 JPH196653:JPH196655 JZD196653:JZD196655 KIZ196653:KIZ196655 KSV196653:KSV196655 LCR196653:LCR196655 LMN196653:LMN196655 LWJ196653:LWJ196655 MGF196653:MGF196655 MQB196653:MQB196655 MZX196653:MZX196655 NJT196653:NJT196655 NTP196653:NTP196655 ODL196653:ODL196655 ONH196653:ONH196655 OXD196653:OXD196655 PGZ196653:PGZ196655 PQV196653:PQV196655 QAR196653:QAR196655 QKN196653:QKN196655 QUJ196653:QUJ196655 REF196653:REF196655 ROB196653:ROB196655 RXX196653:RXX196655 SHT196653:SHT196655 SRP196653:SRP196655 TBL196653:TBL196655 TLH196653:TLH196655 TVD196653:TVD196655 UEZ196653:UEZ196655 UOV196653:UOV196655 UYR196653:UYR196655 VIN196653:VIN196655 VSJ196653:VSJ196655 WCF196653:WCF196655 WMB196653:WMB196655 WVX196653:WVX196655 JL262189:JL262191 TH262189:TH262191 ADD262189:ADD262191 AMZ262189:AMZ262191 AWV262189:AWV262191 BGR262189:BGR262191 BQN262189:BQN262191 CAJ262189:CAJ262191 CKF262189:CKF262191 CUB262189:CUB262191 DDX262189:DDX262191 DNT262189:DNT262191 DXP262189:DXP262191 EHL262189:EHL262191 ERH262189:ERH262191 FBD262189:FBD262191 FKZ262189:FKZ262191 FUV262189:FUV262191 GER262189:GER262191 GON262189:GON262191 GYJ262189:GYJ262191 HIF262189:HIF262191 HSB262189:HSB262191 IBX262189:IBX262191 ILT262189:ILT262191 IVP262189:IVP262191 JFL262189:JFL262191 JPH262189:JPH262191 JZD262189:JZD262191 KIZ262189:KIZ262191 KSV262189:KSV262191 LCR262189:LCR262191 LMN262189:LMN262191 LWJ262189:LWJ262191 MGF262189:MGF262191 MQB262189:MQB262191 MZX262189:MZX262191 NJT262189:NJT262191 NTP262189:NTP262191 ODL262189:ODL262191 ONH262189:ONH262191 OXD262189:OXD262191 PGZ262189:PGZ262191 PQV262189:PQV262191 QAR262189:QAR262191 QKN262189:QKN262191 QUJ262189:QUJ262191 REF262189:REF262191 ROB262189:ROB262191 RXX262189:RXX262191 SHT262189:SHT262191 SRP262189:SRP262191 TBL262189:TBL262191 TLH262189:TLH262191 TVD262189:TVD262191 UEZ262189:UEZ262191 UOV262189:UOV262191 UYR262189:UYR262191 VIN262189:VIN262191 VSJ262189:VSJ262191 WCF262189:WCF262191 WMB262189:WMB262191 WVX262189:WVX262191 JL327725:JL327727 TH327725:TH327727 ADD327725:ADD327727 AMZ327725:AMZ327727 AWV327725:AWV327727 BGR327725:BGR327727 BQN327725:BQN327727 CAJ327725:CAJ327727 CKF327725:CKF327727 CUB327725:CUB327727 DDX327725:DDX327727 DNT327725:DNT327727 DXP327725:DXP327727 EHL327725:EHL327727 ERH327725:ERH327727 FBD327725:FBD327727 FKZ327725:FKZ327727 FUV327725:FUV327727 GER327725:GER327727 GON327725:GON327727 GYJ327725:GYJ327727 HIF327725:HIF327727 HSB327725:HSB327727 IBX327725:IBX327727 ILT327725:ILT327727 IVP327725:IVP327727 JFL327725:JFL327727 JPH327725:JPH327727 JZD327725:JZD327727 KIZ327725:KIZ327727 KSV327725:KSV327727 LCR327725:LCR327727 LMN327725:LMN327727 LWJ327725:LWJ327727 MGF327725:MGF327727 MQB327725:MQB327727 MZX327725:MZX327727 NJT327725:NJT327727 NTP327725:NTP327727 ODL327725:ODL327727 ONH327725:ONH327727 OXD327725:OXD327727 PGZ327725:PGZ327727 PQV327725:PQV327727 QAR327725:QAR327727 QKN327725:QKN327727 QUJ327725:QUJ327727 REF327725:REF327727 ROB327725:ROB327727 RXX327725:RXX327727 SHT327725:SHT327727 SRP327725:SRP327727 TBL327725:TBL327727 TLH327725:TLH327727 TVD327725:TVD327727 UEZ327725:UEZ327727 UOV327725:UOV327727 UYR327725:UYR327727 VIN327725:VIN327727 VSJ327725:VSJ327727 WCF327725:WCF327727 WMB327725:WMB327727 WVX327725:WVX327727 JL393261:JL393263 TH393261:TH393263 ADD393261:ADD393263 AMZ393261:AMZ393263 AWV393261:AWV393263 BGR393261:BGR393263 BQN393261:BQN393263 CAJ393261:CAJ393263 CKF393261:CKF393263 CUB393261:CUB393263 DDX393261:DDX393263 DNT393261:DNT393263 DXP393261:DXP393263 EHL393261:EHL393263 ERH393261:ERH393263 FBD393261:FBD393263 FKZ393261:FKZ393263 FUV393261:FUV393263 GER393261:GER393263 GON393261:GON393263 GYJ393261:GYJ393263 HIF393261:HIF393263 HSB393261:HSB393263 IBX393261:IBX393263 ILT393261:ILT393263 IVP393261:IVP393263 JFL393261:JFL393263 JPH393261:JPH393263 JZD393261:JZD393263 KIZ393261:KIZ393263 KSV393261:KSV393263 LCR393261:LCR393263 LMN393261:LMN393263 LWJ393261:LWJ393263 MGF393261:MGF393263 MQB393261:MQB393263 MZX393261:MZX393263 NJT393261:NJT393263 NTP393261:NTP393263 ODL393261:ODL393263 ONH393261:ONH393263 OXD393261:OXD393263 PGZ393261:PGZ393263 PQV393261:PQV393263 QAR393261:QAR393263 QKN393261:QKN393263 QUJ393261:QUJ393263 REF393261:REF393263 ROB393261:ROB393263 RXX393261:RXX393263 SHT393261:SHT393263 SRP393261:SRP393263 TBL393261:TBL393263 TLH393261:TLH393263 TVD393261:TVD393263 UEZ393261:UEZ393263 UOV393261:UOV393263 UYR393261:UYR393263 VIN393261:VIN393263 VSJ393261:VSJ393263 WCF393261:WCF393263 WMB393261:WMB393263 WVX393261:WVX393263 JL458797:JL458799 TH458797:TH458799 ADD458797:ADD458799 AMZ458797:AMZ458799 AWV458797:AWV458799 BGR458797:BGR458799 BQN458797:BQN458799 CAJ458797:CAJ458799 CKF458797:CKF458799 CUB458797:CUB458799 DDX458797:DDX458799 DNT458797:DNT458799 DXP458797:DXP458799 EHL458797:EHL458799 ERH458797:ERH458799 FBD458797:FBD458799 FKZ458797:FKZ458799 FUV458797:FUV458799 GER458797:GER458799 GON458797:GON458799 GYJ458797:GYJ458799 HIF458797:HIF458799 HSB458797:HSB458799 IBX458797:IBX458799 ILT458797:ILT458799 IVP458797:IVP458799 JFL458797:JFL458799 JPH458797:JPH458799 JZD458797:JZD458799 KIZ458797:KIZ458799 KSV458797:KSV458799 LCR458797:LCR458799 LMN458797:LMN458799 LWJ458797:LWJ458799 MGF458797:MGF458799 MQB458797:MQB458799 MZX458797:MZX458799 NJT458797:NJT458799 NTP458797:NTP458799 ODL458797:ODL458799 ONH458797:ONH458799 OXD458797:OXD458799 PGZ458797:PGZ458799 PQV458797:PQV458799 QAR458797:QAR458799 QKN458797:QKN458799 QUJ458797:QUJ458799 REF458797:REF458799 ROB458797:ROB458799 RXX458797:RXX458799 SHT458797:SHT458799 SRP458797:SRP458799 TBL458797:TBL458799 TLH458797:TLH458799 TVD458797:TVD458799 UEZ458797:UEZ458799 UOV458797:UOV458799 UYR458797:UYR458799 VIN458797:VIN458799 VSJ458797:VSJ458799 WCF458797:WCF458799 WMB458797:WMB458799 WVX458797:WVX458799 JL524333:JL524335 TH524333:TH524335 ADD524333:ADD524335 AMZ524333:AMZ524335 AWV524333:AWV524335 BGR524333:BGR524335 BQN524333:BQN524335 CAJ524333:CAJ524335 CKF524333:CKF524335 CUB524333:CUB524335 DDX524333:DDX524335 DNT524333:DNT524335 DXP524333:DXP524335 EHL524333:EHL524335 ERH524333:ERH524335 FBD524333:FBD524335 FKZ524333:FKZ524335 FUV524333:FUV524335 GER524333:GER524335 GON524333:GON524335 GYJ524333:GYJ524335 HIF524333:HIF524335 HSB524333:HSB524335 IBX524333:IBX524335 ILT524333:ILT524335 IVP524333:IVP524335 JFL524333:JFL524335 JPH524333:JPH524335 JZD524333:JZD524335 KIZ524333:KIZ524335 KSV524333:KSV524335 LCR524333:LCR524335 LMN524333:LMN524335 LWJ524333:LWJ524335 MGF524333:MGF524335 MQB524333:MQB524335 MZX524333:MZX524335 NJT524333:NJT524335 NTP524333:NTP524335 ODL524333:ODL524335 ONH524333:ONH524335 OXD524333:OXD524335 PGZ524333:PGZ524335 PQV524333:PQV524335 QAR524333:QAR524335 QKN524333:QKN524335 QUJ524333:QUJ524335 REF524333:REF524335 ROB524333:ROB524335 RXX524333:RXX524335 SHT524333:SHT524335 SRP524333:SRP524335 TBL524333:TBL524335 TLH524333:TLH524335 TVD524333:TVD524335 UEZ524333:UEZ524335 UOV524333:UOV524335 UYR524333:UYR524335 VIN524333:VIN524335 VSJ524333:VSJ524335 WCF524333:WCF524335 WMB524333:WMB524335 WVX524333:WVX524335 JL589869:JL589871 TH589869:TH589871 ADD589869:ADD589871 AMZ589869:AMZ589871 AWV589869:AWV589871 BGR589869:BGR589871 BQN589869:BQN589871 CAJ589869:CAJ589871 CKF589869:CKF589871 CUB589869:CUB589871 DDX589869:DDX589871 DNT589869:DNT589871 DXP589869:DXP589871 EHL589869:EHL589871 ERH589869:ERH589871 FBD589869:FBD589871 FKZ589869:FKZ589871 FUV589869:FUV589871 GER589869:GER589871 GON589869:GON589871 GYJ589869:GYJ589871 HIF589869:HIF589871 HSB589869:HSB589871 IBX589869:IBX589871 ILT589869:ILT589871 IVP589869:IVP589871 JFL589869:JFL589871 JPH589869:JPH589871 JZD589869:JZD589871 KIZ589869:KIZ589871 KSV589869:KSV589871 LCR589869:LCR589871 LMN589869:LMN589871 LWJ589869:LWJ589871 MGF589869:MGF589871 MQB589869:MQB589871 MZX589869:MZX589871 NJT589869:NJT589871 NTP589869:NTP589871 ODL589869:ODL589871 ONH589869:ONH589871 OXD589869:OXD589871 PGZ589869:PGZ589871 PQV589869:PQV589871 QAR589869:QAR589871 QKN589869:QKN589871 QUJ589869:QUJ589871 REF589869:REF589871 ROB589869:ROB589871 RXX589869:RXX589871 SHT589869:SHT589871 SRP589869:SRP589871 TBL589869:TBL589871 TLH589869:TLH589871 TVD589869:TVD589871 UEZ589869:UEZ589871 UOV589869:UOV589871 UYR589869:UYR589871 VIN589869:VIN589871 VSJ589869:VSJ589871 WCF589869:WCF589871 WMB589869:WMB589871 WVX589869:WVX589871 JL655405:JL655407 TH655405:TH655407 ADD655405:ADD655407 AMZ655405:AMZ655407 AWV655405:AWV655407 BGR655405:BGR655407 BQN655405:BQN655407 CAJ655405:CAJ655407 CKF655405:CKF655407 CUB655405:CUB655407 DDX655405:DDX655407 DNT655405:DNT655407 DXP655405:DXP655407 EHL655405:EHL655407 ERH655405:ERH655407 FBD655405:FBD655407 FKZ655405:FKZ655407 FUV655405:FUV655407 GER655405:GER655407 GON655405:GON655407 GYJ655405:GYJ655407 HIF655405:HIF655407 HSB655405:HSB655407 IBX655405:IBX655407 ILT655405:ILT655407 IVP655405:IVP655407 JFL655405:JFL655407 JPH655405:JPH655407 JZD655405:JZD655407 KIZ655405:KIZ655407 KSV655405:KSV655407 LCR655405:LCR655407 LMN655405:LMN655407 LWJ655405:LWJ655407 MGF655405:MGF655407 MQB655405:MQB655407 MZX655405:MZX655407 NJT655405:NJT655407 NTP655405:NTP655407 ODL655405:ODL655407 ONH655405:ONH655407 OXD655405:OXD655407 PGZ655405:PGZ655407 PQV655405:PQV655407 QAR655405:QAR655407 QKN655405:QKN655407 QUJ655405:QUJ655407 REF655405:REF655407 ROB655405:ROB655407 RXX655405:RXX655407 SHT655405:SHT655407 SRP655405:SRP655407 TBL655405:TBL655407 TLH655405:TLH655407 TVD655405:TVD655407 UEZ655405:UEZ655407 UOV655405:UOV655407 UYR655405:UYR655407 VIN655405:VIN655407 VSJ655405:VSJ655407 WCF655405:WCF655407 WMB655405:WMB655407 WVX655405:WVX655407 JL720941:JL720943 TH720941:TH720943 ADD720941:ADD720943 AMZ720941:AMZ720943 AWV720941:AWV720943 BGR720941:BGR720943 BQN720941:BQN720943 CAJ720941:CAJ720943 CKF720941:CKF720943 CUB720941:CUB720943 DDX720941:DDX720943 DNT720941:DNT720943 DXP720941:DXP720943 EHL720941:EHL720943 ERH720941:ERH720943 FBD720941:FBD720943 FKZ720941:FKZ720943 FUV720941:FUV720943 GER720941:GER720943 GON720941:GON720943 GYJ720941:GYJ720943 HIF720941:HIF720943 HSB720941:HSB720943 IBX720941:IBX720943 ILT720941:ILT720943 IVP720941:IVP720943 JFL720941:JFL720943 JPH720941:JPH720943 JZD720941:JZD720943 KIZ720941:KIZ720943 KSV720941:KSV720943 LCR720941:LCR720943 LMN720941:LMN720943 LWJ720941:LWJ720943 MGF720941:MGF720943 MQB720941:MQB720943 MZX720941:MZX720943 NJT720941:NJT720943 NTP720941:NTP720943 ODL720941:ODL720943 ONH720941:ONH720943 OXD720941:OXD720943 PGZ720941:PGZ720943 PQV720941:PQV720943 QAR720941:QAR720943 QKN720941:QKN720943 QUJ720941:QUJ720943 REF720941:REF720943 ROB720941:ROB720943 RXX720941:RXX720943 SHT720941:SHT720943 SRP720941:SRP720943 TBL720941:TBL720943 TLH720941:TLH720943 TVD720941:TVD720943 UEZ720941:UEZ720943 UOV720941:UOV720943 UYR720941:UYR720943 VIN720941:VIN720943 VSJ720941:VSJ720943 WCF720941:WCF720943 WMB720941:WMB720943 WVX720941:WVX720943 JL786477:JL786479 TH786477:TH786479 ADD786477:ADD786479 AMZ786477:AMZ786479 AWV786477:AWV786479 BGR786477:BGR786479 BQN786477:BQN786479 CAJ786477:CAJ786479 CKF786477:CKF786479 CUB786477:CUB786479 DDX786477:DDX786479 DNT786477:DNT786479 DXP786477:DXP786479 EHL786477:EHL786479 ERH786477:ERH786479 FBD786477:FBD786479 FKZ786477:FKZ786479 FUV786477:FUV786479 GER786477:GER786479 GON786477:GON786479 GYJ786477:GYJ786479 HIF786477:HIF786479 HSB786477:HSB786479 IBX786477:IBX786479 ILT786477:ILT786479 IVP786477:IVP786479 JFL786477:JFL786479 JPH786477:JPH786479 JZD786477:JZD786479 KIZ786477:KIZ786479 KSV786477:KSV786479 LCR786477:LCR786479 LMN786477:LMN786479 LWJ786477:LWJ786479 MGF786477:MGF786479 MQB786477:MQB786479 MZX786477:MZX786479 NJT786477:NJT786479 NTP786477:NTP786479 ODL786477:ODL786479 ONH786477:ONH786479 OXD786477:OXD786479 PGZ786477:PGZ786479 PQV786477:PQV786479 QAR786477:QAR786479 QKN786477:QKN786479 QUJ786477:QUJ786479 REF786477:REF786479 ROB786477:ROB786479 RXX786477:RXX786479 SHT786477:SHT786479 SRP786477:SRP786479 TBL786477:TBL786479 TLH786477:TLH786479 TVD786477:TVD786479 UEZ786477:UEZ786479 UOV786477:UOV786479 UYR786477:UYR786479 VIN786477:VIN786479 VSJ786477:VSJ786479 WCF786477:WCF786479 WMB786477:WMB786479 WVX786477:WVX786479 JL852013:JL852015 TH852013:TH852015 ADD852013:ADD852015 AMZ852013:AMZ852015 AWV852013:AWV852015 BGR852013:BGR852015 BQN852013:BQN852015 CAJ852013:CAJ852015 CKF852013:CKF852015 CUB852013:CUB852015 DDX852013:DDX852015 DNT852013:DNT852015 DXP852013:DXP852015 EHL852013:EHL852015 ERH852013:ERH852015 FBD852013:FBD852015 FKZ852013:FKZ852015 FUV852013:FUV852015 GER852013:GER852015 GON852013:GON852015 GYJ852013:GYJ852015 HIF852013:HIF852015 HSB852013:HSB852015 IBX852013:IBX852015 ILT852013:ILT852015 IVP852013:IVP852015 JFL852013:JFL852015 JPH852013:JPH852015 JZD852013:JZD852015 KIZ852013:KIZ852015 KSV852013:KSV852015 LCR852013:LCR852015 LMN852013:LMN852015 LWJ852013:LWJ852015 MGF852013:MGF852015 MQB852013:MQB852015 MZX852013:MZX852015 NJT852013:NJT852015 NTP852013:NTP852015 ODL852013:ODL852015 ONH852013:ONH852015 OXD852013:OXD852015 PGZ852013:PGZ852015 PQV852013:PQV852015 QAR852013:QAR852015 QKN852013:QKN852015 QUJ852013:QUJ852015 REF852013:REF852015 ROB852013:ROB852015 RXX852013:RXX852015 SHT852013:SHT852015 SRP852013:SRP852015 TBL852013:TBL852015 TLH852013:TLH852015 TVD852013:TVD852015 UEZ852013:UEZ852015 UOV852013:UOV852015 UYR852013:UYR852015 VIN852013:VIN852015 VSJ852013:VSJ852015 WCF852013:WCF852015 WMB852013:WMB852015 WVX852013:WVX852015 JL917549:JL917551 TH917549:TH917551 ADD917549:ADD917551 AMZ917549:AMZ917551 AWV917549:AWV917551 BGR917549:BGR917551 BQN917549:BQN917551 CAJ917549:CAJ917551 CKF917549:CKF917551 CUB917549:CUB917551 DDX917549:DDX917551 DNT917549:DNT917551 DXP917549:DXP917551 EHL917549:EHL917551 ERH917549:ERH917551 FBD917549:FBD917551 FKZ917549:FKZ917551 FUV917549:FUV917551 GER917549:GER917551 GON917549:GON917551 GYJ917549:GYJ917551 HIF917549:HIF917551 HSB917549:HSB917551 IBX917549:IBX917551 ILT917549:ILT917551 IVP917549:IVP917551 JFL917549:JFL917551 JPH917549:JPH917551 JZD917549:JZD917551 KIZ917549:KIZ917551 KSV917549:KSV917551 LCR917549:LCR917551 LMN917549:LMN917551 LWJ917549:LWJ917551 MGF917549:MGF917551 MQB917549:MQB917551 MZX917549:MZX917551 NJT917549:NJT917551 NTP917549:NTP917551 ODL917549:ODL917551 ONH917549:ONH917551 OXD917549:OXD917551 PGZ917549:PGZ917551 PQV917549:PQV917551 QAR917549:QAR917551 QKN917549:QKN917551 QUJ917549:QUJ917551 REF917549:REF917551 ROB917549:ROB917551 RXX917549:RXX917551 SHT917549:SHT917551 SRP917549:SRP917551 TBL917549:TBL917551 TLH917549:TLH917551 TVD917549:TVD917551 UEZ917549:UEZ917551 UOV917549:UOV917551 UYR917549:UYR917551 VIN917549:VIN917551 VSJ917549:VSJ917551 WCF917549:WCF917551 WMB917549:WMB917551 WVX917549:WVX917551 JL983085:JL983087 TH983085:TH983087 ADD983085:ADD983087 AMZ983085:AMZ983087 AWV983085:AWV983087 BGR983085:BGR983087 BQN983085:BQN983087 CAJ983085:CAJ983087 CKF983085:CKF983087 CUB983085:CUB983087 DDX983085:DDX983087 DNT983085:DNT983087 DXP983085:DXP983087 EHL983085:EHL983087 ERH983085:ERH983087 FBD983085:FBD983087 FKZ983085:FKZ983087 FUV983085:FUV983087 GER983085:GER983087 GON983085:GON983087 GYJ983085:GYJ983087 HIF983085:HIF983087 HSB983085:HSB983087 IBX983085:IBX983087 ILT983085:ILT983087 IVP983085:IVP983087 JFL983085:JFL983087 JPH983085:JPH983087 JZD983085:JZD983087 KIZ983085:KIZ983087 KSV983085:KSV983087 LCR983085:LCR983087 LMN983085:LMN983087 LWJ983085:LWJ983087 MGF983085:MGF983087 MQB983085:MQB983087 MZX983085:MZX983087 NJT983085:NJT983087 NTP983085:NTP983087 ODL983085:ODL983087 ONH983085:ONH983087 OXD983085:OXD983087 PGZ983085:PGZ983087 PQV983085:PQV983087 QAR983085:QAR983087 QKN983085:QKN983087 QUJ983085:QUJ983087 REF983085:REF983087 ROB983085:ROB983087 RXX983085:RXX983087 SHT983085:SHT983087 SRP983085:SRP983087 TBL983085:TBL983087 TLH983085:TLH983087 TVD983085:TVD983087 UEZ983085:UEZ983087 UOV983085:UOV983087 UYR983085:UYR983087 VIN983085:VIN983087 VSJ983085:VSJ983087 WCF983085:WCF983087 WMB983085:WMB983087 WVX983085:WVX983087 I2 JG2 TC2 ACY2 AMU2 AWQ2 BGM2 BQI2 CAE2 CKA2 CTW2 DDS2 DNO2 DXK2 EHG2 ERC2 FAY2 FKU2 FUQ2 GEM2 GOI2 GYE2 HIA2 HRW2 IBS2 ILO2 IVK2 JFG2 JPC2 JYY2 KIU2 KSQ2 LCM2 LMI2 LWE2 MGA2 MPW2 MZS2 NJO2 NTK2 ODG2 ONC2 OWY2 PGU2 PQQ2 QAM2 QKI2 QUE2 REA2 RNW2 RXS2 SHO2 SRK2 TBG2 TLC2 TUY2 UEU2 UOQ2 UYM2 VII2 VSE2 WCA2 WLW2 WVS2 I65581:I65583 JG65581:JG65583 TC65581:TC65583 ACY65581:ACY65583 AMU65581:AMU65583 AWQ65581:AWQ65583 BGM65581:BGM65583 BQI65581:BQI65583 CAE65581:CAE65583 CKA65581:CKA65583 CTW65581:CTW65583 DDS65581:DDS65583 DNO65581:DNO65583 DXK65581:DXK65583 EHG65581:EHG65583 ERC65581:ERC65583 FAY65581:FAY65583 FKU65581:FKU65583 FUQ65581:FUQ65583 GEM65581:GEM65583 GOI65581:GOI65583 GYE65581:GYE65583 HIA65581:HIA65583 HRW65581:HRW65583 IBS65581:IBS65583 ILO65581:ILO65583 IVK65581:IVK65583 JFG65581:JFG65583 JPC65581:JPC65583 JYY65581:JYY65583 KIU65581:KIU65583 KSQ65581:KSQ65583 LCM65581:LCM65583 LMI65581:LMI65583 LWE65581:LWE65583 MGA65581:MGA65583 MPW65581:MPW65583 MZS65581:MZS65583 NJO65581:NJO65583 NTK65581:NTK65583 ODG65581:ODG65583 ONC65581:ONC65583 OWY65581:OWY65583 PGU65581:PGU65583 PQQ65581:PQQ65583 QAM65581:QAM65583 QKI65581:QKI65583 QUE65581:QUE65583 REA65581:REA65583 RNW65581:RNW65583 RXS65581:RXS65583 SHO65581:SHO65583 SRK65581:SRK65583 TBG65581:TBG65583 TLC65581:TLC65583 TUY65581:TUY65583 UEU65581:UEU65583 UOQ65581:UOQ65583 UYM65581:UYM65583 VII65581:VII65583 VSE65581:VSE65583 WCA65581:WCA65583 WLW65581:WLW65583 WVS65581:WVS65583 I131117:I131119 JG131117:JG131119 TC131117:TC131119 ACY131117:ACY131119 AMU131117:AMU131119 AWQ131117:AWQ131119 BGM131117:BGM131119 BQI131117:BQI131119 CAE131117:CAE131119 CKA131117:CKA131119 CTW131117:CTW131119 DDS131117:DDS131119 DNO131117:DNO131119 DXK131117:DXK131119 EHG131117:EHG131119 ERC131117:ERC131119 FAY131117:FAY131119 FKU131117:FKU131119 FUQ131117:FUQ131119 GEM131117:GEM131119 GOI131117:GOI131119 GYE131117:GYE131119 HIA131117:HIA131119 HRW131117:HRW131119 IBS131117:IBS131119 ILO131117:ILO131119 IVK131117:IVK131119 JFG131117:JFG131119 JPC131117:JPC131119 JYY131117:JYY131119 KIU131117:KIU131119 KSQ131117:KSQ131119 LCM131117:LCM131119 LMI131117:LMI131119 LWE131117:LWE131119 MGA131117:MGA131119 MPW131117:MPW131119 MZS131117:MZS131119 NJO131117:NJO131119 NTK131117:NTK131119 ODG131117:ODG131119 ONC131117:ONC131119 OWY131117:OWY131119 PGU131117:PGU131119 PQQ131117:PQQ131119 QAM131117:QAM131119 QKI131117:QKI131119 QUE131117:QUE131119 REA131117:REA131119 RNW131117:RNW131119 RXS131117:RXS131119 SHO131117:SHO131119 SRK131117:SRK131119 TBG131117:TBG131119 TLC131117:TLC131119 TUY131117:TUY131119 UEU131117:UEU131119 UOQ131117:UOQ131119 UYM131117:UYM131119 VII131117:VII131119 VSE131117:VSE131119 WCA131117:WCA131119 WLW131117:WLW131119 WVS131117:WVS131119 I196653:I196655 JG196653:JG196655 TC196653:TC196655 ACY196653:ACY196655 AMU196653:AMU196655 AWQ196653:AWQ196655 BGM196653:BGM196655 BQI196653:BQI196655 CAE196653:CAE196655 CKA196653:CKA196655 CTW196653:CTW196655 DDS196653:DDS196655 DNO196653:DNO196655 DXK196653:DXK196655 EHG196653:EHG196655 ERC196653:ERC196655 FAY196653:FAY196655 FKU196653:FKU196655 FUQ196653:FUQ196655 GEM196653:GEM196655 GOI196653:GOI196655 GYE196653:GYE196655 HIA196653:HIA196655 HRW196653:HRW196655 IBS196653:IBS196655 ILO196653:ILO196655 IVK196653:IVK196655 JFG196653:JFG196655 JPC196653:JPC196655 JYY196653:JYY196655 KIU196653:KIU196655 KSQ196653:KSQ196655 LCM196653:LCM196655 LMI196653:LMI196655 LWE196653:LWE196655 MGA196653:MGA196655 MPW196653:MPW196655 MZS196653:MZS196655 NJO196653:NJO196655 NTK196653:NTK196655 ODG196653:ODG196655 ONC196653:ONC196655 OWY196653:OWY196655 PGU196653:PGU196655 PQQ196653:PQQ196655 QAM196653:QAM196655 QKI196653:QKI196655 QUE196653:QUE196655 REA196653:REA196655 RNW196653:RNW196655 RXS196653:RXS196655 SHO196653:SHO196655 SRK196653:SRK196655 TBG196653:TBG196655 TLC196653:TLC196655 TUY196653:TUY196655 UEU196653:UEU196655 UOQ196653:UOQ196655 UYM196653:UYM196655 VII196653:VII196655 VSE196653:VSE196655 WCA196653:WCA196655 WLW196653:WLW196655 WVS196653:WVS196655 I262189:I262191 JG262189:JG262191 TC262189:TC262191 ACY262189:ACY262191 AMU262189:AMU262191 AWQ262189:AWQ262191 BGM262189:BGM262191 BQI262189:BQI262191 CAE262189:CAE262191 CKA262189:CKA262191 CTW262189:CTW262191 DDS262189:DDS262191 DNO262189:DNO262191 DXK262189:DXK262191 EHG262189:EHG262191 ERC262189:ERC262191 FAY262189:FAY262191 FKU262189:FKU262191 FUQ262189:FUQ262191 GEM262189:GEM262191 GOI262189:GOI262191 GYE262189:GYE262191 HIA262189:HIA262191 HRW262189:HRW262191 IBS262189:IBS262191 ILO262189:ILO262191 IVK262189:IVK262191 JFG262189:JFG262191 JPC262189:JPC262191 JYY262189:JYY262191 KIU262189:KIU262191 KSQ262189:KSQ262191 LCM262189:LCM262191 LMI262189:LMI262191 LWE262189:LWE262191 MGA262189:MGA262191 MPW262189:MPW262191 MZS262189:MZS262191 NJO262189:NJO262191 NTK262189:NTK262191 ODG262189:ODG262191 ONC262189:ONC262191 OWY262189:OWY262191 PGU262189:PGU262191 PQQ262189:PQQ262191 QAM262189:QAM262191 QKI262189:QKI262191 QUE262189:QUE262191 REA262189:REA262191 RNW262189:RNW262191 RXS262189:RXS262191 SHO262189:SHO262191 SRK262189:SRK262191 TBG262189:TBG262191 TLC262189:TLC262191 TUY262189:TUY262191 UEU262189:UEU262191 UOQ262189:UOQ262191 UYM262189:UYM262191 VII262189:VII262191 VSE262189:VSE262191 WCA262189:WCA262191 WLW262189:WLW262191 WVS262189:WVS262191 I327725:I327727 JG327725:JG327727 TC327725:TC327727 ACY327725:ACY327727 AMU327725:AMU327727 AWQ327725:AWQ327727 BGM327725:BGM327727 BQI327725:BQI327727 CAE327725:CAE327727 CKA327725:CKA327727 CTW327725:CTW327727 DDS327725:DDS327727 DNO327725:DNO327727 DXK327725:DXK327727 EHG327725:EHG327727 ERC327725:ERC327727 FAY327725:FAY327727 FKU327725:FKU327727 FUQ327725:FUQ327727 GEM327725:GEM327727 GOI327725:GOI327727 GYE327725:GYE327727 HIA327725:HIA327727 HRW327725:HRW327727 IBS327725:IBS327727 ILO327725:ILO327727 IVK327725:IVK327727 JFG327725:JFG327727 JPC327725:JPC327727 JYY327725:JYY327727 KIU327725:KIU327727 KSQ327725:KSQ327727 LCM327725:LCM327727 LMI327725:LMI327727 LWE327725:LWE327727 MGA327725:MGA327727 MPW327725:MPW327727 MZS327725:MZS327727 NJO327725:NJO327727 NTK327725:NTK327727 ODG327725:ODG327727 ONC327725:ONC327727 OWY327725:OWY327727 PGU327725:PGU327727 PQQ327725:PQQ327727 QAM327725:QAM327727 QKI327725:QKI327727 QUE327725:QUE327727 REA327725:REA327727 RNW327725:RNW327727 RXS327725:RXS327727 SHO327725:SHO327727 SRK327725:SRK327727 TBG327725:TBG327727 TLC327725:TLC327727 TUY327725:TUY327727 UEU327725:UEU327727 UOQ327725:UOQ327727 UYM327725:UYM327727 VII327725:VII327727 VSE327725:VSE327727 WCA327725:WCA327727 WLW327725:WLW327727 WVS327725:WVS327727 I393261:I393263 JG393261:JG393263 TC393261:TC393263 ACY393261:ACY393263 AMU393261:AMU393263 AWQ393261:AWQ393263 BGM393261:BGM393263 BQI393261:BQI393263 CAE393261:CAE393263 CKA393261:CKA393263 CTW393261:CTW393263 DDS393261:DDS393263 DNO393261:DNO393263 DXK393261:DXK393263 EHG393261:EHG393263 ERC393261:ERC393263 FAY393261:FAY393263 FKU393261:FKU393263 FUQ393261:FUQ393263 GEM393261:GEM393263 GOI393261:GOI393263 GYE393261:GYE393263 HIA393261:HIA393263 HRW393261:HRW393263 IBS393261:IBS393263 ILO393261:ILO393263 IVK393261:IVK393263 JFG393261:JFG393263 JPC393261:JPC393263 JYY393261:JYY393263 KIU393261:KIU393263 KSQ393261:KSQ393263 LCM393261:LCM393263 LMI393261:LMI393263 LWE393261:LWE393263 MGA393261:MGA393263 MPW393261:MPW393263 MZS393261:MZS393263 NJO393261:NJO393263 NTK393261:NTK393263 ODG393261:ODG393263 ONC393261:ONC393263 OWY393261:OWY393263 PGU393261:PGU393263 PQQ393261:PQQ393263 QAM393261:QAM393263 QKI393261:QKI393263 QUE393261:QUE393263 REA393261:REA393263 RNW393261:RNW393263 RXS393261:RXS393263 SHO393261:SHO393263 SRK393261:SRK393263 TBG393261:TBG393263 TLC393261:TLC393263 TUY393261:TUY393263 UEU393261:UEU393263 UOQ393261:UOQ393263 UYM393261:UYM393263 VII393261:VII393263 VSE393261:VSE393263 WCA393261:WCA393263 WLW393261:WLW393263 WVS393261:WVS393263 I458797:I458799 JG458797:JG458799 TC458797:TC458799 ACY458797:ACY458799 AMU458797:AMU458799 AWQ458797:AWQ458799 BGM458797:BGM458799 BQI458797:BQI458799 CAE458797:CAE458799 CKA458797:CKA458799 CTW458797:CTW458799 DDS458797:DDS458799 DNO458797:DNO458799 DXK458797:DXK458799 EHG458797:EHG458799 ERC458797:ERC458799 FAY458797:FAY458799 FKU458797:FKU458799 FUQ458797:FUQ458799 GEM458797:GEM458799 GOI458797:GOI458799 GYE458797:GYE458799 HIA458797:HIA458799 HRW458797:HRW458799 IBS458797:IBS458799 ILO458797:ILO458799 IVK458797:IVK458799 JFG458797:JFG458799 JPC458797:JPC458799 JYY458797:JYY458799 KIU458797:KIU458799 KSQ458797:KSQ458799 LCM458797:LCM458799 LMI458797:LMI458799 LWE458797:LWE458799 MGA458797:MGA458799 MPW458797:MPW458799 MZS458797:MZS458799 NJO458797:NJO458799 NTK458797:NTK458799 ODG458797:ODG458799 ONC458797:ONC458799 OWY458797:OWY458799 PGU458797:PGU458799 PQQ458797:PQQ458799 QAM458797:QAM458799 QKI458797:QKI458799 QUE458797:QUE458799 REA458797:REA458799 RNW458797:RNW458799 RXS458797:RXS458799 SHO458797:SHO458799 SRK458797:SRK458799 TBG458797:TBG458799 TLC458797:TLC458799 TUY458797:TUY458799 UEU458797:UEU458799 UOQ458797:UOQ458799 UYM458797:UYM458799 VII458797:VII458799 VSE458797:VSE458799 WCA458797:WCA458799 WLW458797:WLW458799 WVS458797:WVS458799 I524333:I524335 JG524333:JG524335 TC524333:TC524335 ACY524333:ACY524335 AMU524333:AMU524335 AWQ524333:AWQ524335 BGM524333:BGM524335 BQI524333:BQI524335 CAE524333:CAE524335 CKA524333:CKA524335 CTW524333:CTW524335 DDS524333:DDS524335 DNO524333:DNO524335 DXK524333:DXK524335 EHG524333:EHG524335 ERC524333:ERC524335 FAY524333:FAY524335 FKU524333:FKU524335 FUQ524333:FUQ524335 GEM524333:GEM524335 GOI524333:GOI524335 GYE524333:GYE524335 HIA524333:HIA524335 HRW524333:HRW524335 IBS524333:IBS524335 ILO524333:ILO524335 IVK524333:IVK524335 JFG524333:JFG524335 JPC524333:JPC524335 JYY524333:JYY524335 KIU524333:KIU524335 KSQ524333:KSQ524335 LCM524333:LCM524335 LMI524333:LMI524335 LWE524333:LWE524335 MGA524333:MGA524335 MPW524333:MPW524335 MZS524333:MZS524335 NJO524333:NJO524335 NTK524333:NTK524335 ODG524333:ODG524335 ONC524333:ONC524335 OWY524333:OWY524335 PGU524333:PGU524335 PQQ524333:PQQ524335 QAM524333:QAM524335 QKI524333:QKI524335 QUE524333:QUE524335 REA524333:REA524335 RNW524333:RNW524335 RXS524333:RXS524335 SHO524333:SHO524335 SRK524333:SRK524335 TBG524333:TBG524335 TLC524333:TLC524335 TUY524333:TUY524335 UEU524333:UEU524335 UOQ524333:UOQ524335 UYM524333:UYM524335 VII524333:VII524335 VSE524333:VSE524335 WCA524333:WCA524335 WLW524333:WLW524335 WVS524333:WVS524335 I589869:I589871 JG589869:JG589871 TC589869:TC589871 ACY589869:ACY589871 AMU589869:AMU589871 AWQ589869:AWQ589871 BGM589869:BGM589871 BQI589869:BQI589871 CAE589869:CAE589871 CKA589869:CKA589871 CTW589869:CTW589871 DDS589869:DDS589871 DNO589869:DNO589871 DXK589869:DXK589871 EHG589869:EHG589871 ERC589869:ERC589871 FAY589869:FAY589871 FKU589869:FKU589871 FUQ589869:FUQ589871 GEM589869:GEM589871 GOI589869:GOI589871 GYE589869:GYE589871 HIA589869:HIA589871 HRW589869:HRW589871 IBS589869:IBS589871 ILO589869:ILO589871 IVK589869:IVK589871 JFG589869:JFG589871 JPC589869:JPC589871 JYY589869:JYY589871 KIU589869:KIU589871 KSQ589869:KSQ589871 LCM589869:LCM589871 LMI589869:LMI589871 LWE589869:LWE589871 MGA589869:MGA589871 MPW589869:MPW589871 MZS589869:MZS589871 NJO589869:NJO589871 NTK589869:NTK589871 ODG589869:ODG589871 ONC589869:ONC589871 OWY589869:OWY589871 PGU589869:PGU589871 PQQ589869:PQQ589871 QAM589869:QAM589871 QKI589869:QKI589871 QUE589869:QUE589871 REA589869:REA589871 RNW589869:RNW589871 RXS589869:RXS589871 SHO589869:SHO589871 SRK589869:SRK589871 TBG589869:TBG589871 TLC589869:TLC589871 TUY589869:TUY589871 UEU589869:UEU589871 UOQ589869:UOQ589871 UYM589869:UYM589871 VII589869:VII589871 VSE589869:VSE589871 WCA589869:WCA589871 WLW589869:WLW589871 WVS589869:WVS589871 I655405:I655407 JG655405:JG655407 TC655405:TC655407 ACY655405:ACY655407 AMU655405:AMU655407 AWQ655405:AWQ655407 BGM655405:BGM655407 BQI655405:BQI655407 CAE655405:CAE655407 CKA655405:CKA655407 CTW655405:CTW655407 DDS655405:DDS655407 DNO655405:DNO655407 DXK655405:DXK655407 EHG655405:EHG655407 ERC655405:ERC655407 FAY655405:FAY655407 FKU655405:FKU655407 FUQ655405:FUQ655407 GEM655405:GEM655407 GOI655405:GOI655407 GYE655405:GYE655407 HIA655405:HIA655407 HRW655405:HRW655407 IBS655405:IBS655407 ILO655405:ILO655407 IVK655405:IVK655407 JFG655405:JFG655407 JPC655405:JPC655407 JYY655405:JYY655407 KIU655405:KIU655407 KSQ655405:KSQ655407 LCM655405:LCM655407 LMI655405:LMI655407 LWE655405:LWE655407 MGA655405:MGA655407 MPW655405:MPW655407 MZS655405:MZS655407 NJO655405:NJO655407 NTK655405:NTK655407 ODG655405:ODG655407 ONC655405:ONC655407 OWY655405:OWY655407 PGU655405:PGU655407 PQQ655405:PQQ655407 QAM655405:QAM655407 QKI655405:QKI655407 QUE655405:QUE655407 REA655405:REA655407 RNW655405:RNW655407 RXS655405:RXS655407 SHO655405:SHO655407 SRK655405:SRK655407 TBG655405:TBG655407 TLC655405:TLC655407 TUY655405:TUY655407 UEU655405:UEU655407 UOQ655405:UOQ655407 UYM655405:UYM655407 VII655405:VII655407 VSE655405:VSE655407 WCA655405:WCA655407 WLW655405:WLW655407 WVS655405:WVS655407 I720941:I720943 JG720941:JG720943 TC720941:TC720943 ACY720941:ACY720943 AMU720941:AMU720943 AWQ720941:AWQ720943 BGM720941:BGM720943 BQI720941:BQI720943 CAE720941:CAE720943 CKA720941:CKA720943 CTW720941:CTW720943 DDS720941:DDS720943 DNO720941:DNO720943 DXK720941:DXK720943 EHG720941:EHG720943 ERC720941:ERC720943 FAY720941:FAY720943 FKU720941:FKU720943 FUQ720941:FUQ720943 GEM720941:GEM720943 GOI720941:GOI720943 GYE720941:GYE720943 HIA720941:HIA720943 HRW720941:HRW720943 IBS720941:IBS720943 ILO720941:ILO720943 IVK720941:IVK720943 JFG720941:JFG720943 JPC720941:JPC720943 JYY720941:JYY720943 KIU720941:KIU720943 KSQ720941:KSQ720943 LCM720941:LCM720943 LMI720941:LMI720943 LWE720941:LWE720943 MGA720941:MGA720943 MPW720941:MPW720943 MZS720941:MZS720943 NJO720941:NJO720943 NTK720941:NTK720943 ODG720941:ODG720943 ONC720941:ONC720943 OWY720941:OWY720943 PGU720941:PGU720943 PQQ720941:PQQ720943 QAM720941:QAM720943 QKI720941:QKI720943 QUE720941:QUE720943 REA720941:REA720943 RNW720941:RNW720943 RXS720941:RXS720943 SHO720941:SHO720943 SRK720941:SRK720943 TBG720941:TBG720943 TLC720941:TLC720943 TUY720941:TUY720943 UEU720941:UEU720943 UOQ720941:UOQ720943 UYM720941:UYM720943 VII720941:VII720943 VSE720941:VSE720943 WCA720941:WCA720943 WLW720941:WLW720943 WVS720941:WVS720943 I786477:I786479 JG786477:JG786479 TC786477:TC786479 ACY786477:ACY786479 AMU786477:AMU786479 AWQ786477:AWQ786479 BGM786477:BGM786479 BQI786477:BQI786479 CAE786477:CAE786479 CKA786477:CKA786479 CTW786477:CTW786479 DDS786477:DDS786479 DNO786477:DNO786479 DXK786477:DXK786479 EHG786477:EHG786479 ERC786477:ERC786479 FAY786477:FAY786479 FKU786477:FKU786479 FUQ786477:FUQ786479 GEM786477:GEM786479 GOI786477:GOI786479 GYE786477:GYE786479 HIA786477:HIA786479 HRW786477:HRW786479 IBS786477:IBS786479 ILO786477:ILO786479 IVK786477:IVK786479 JFG786477:JFG786479 JPC786477:JPC786479 JYY786477:JYY786479 KIU786477:KIU786479 KSQ786477:KSQ786479 LCM786477:LCM786479 LMI786477:LMI786479 LWE786477:LWE786479 MGA786477:MGA786479 MPW786477:MPW786479 MZS786477:MZS786479 NJO786477:NJO786479 NTK786477:NTK786479 ODG786477:ODG786479 ONC786477:ONC786479 OWY786477:OWY786479 PGU786477:PGU786479 PQQ786477:PQQ786479 QAM786477:QAM786479 QKI786477:QKI786479 QUE786477:QUE786479 REA786477:REA786479 RNW786477:RNW786479 RXS786477:RXS786479 SHO786477:SHO786479 SRK786477:SRK786479 TBG786477:TBG786479 TLC786477:TLC786479 TUY786477:TUY786479 UEU786477:UEU786479 UOQ786477:UOQ786479 UYM786477:UYM786479 VII786477:VII786479 VSE786477:VSE786479 WCA786477:WCA786479 WLW786477:WLW786479 WVS786477:WVS786479 I852013:I852015 JG852013:JG852015 TC852013:TC852015 ACY852013:ACY852015 AMU852013:AMU852015 AWQ852013:AWQ852015 BGM852013:BGM852015 BQI852013:BQI852015 CAE852013:CAE852015 CKA852013:CKA852015 CTW852013:CTW852015 DDS852013:DDS852015 DNO852013:DNO852015 DXK852013:DXK852015 EHG852013:EHG852015 ERC852013:ERC852015 FAY852013:FAY852015 FKU852013:FKU852015 FUQ852013:FUQ852015 GEM852013:GEM852015 GOI852013:GOI852015 GYE852013:GYE852015 HIA852013:HIA852015 HRW852013:HRW852015 IBS852013:IBS852015 ILO852013:ILO852015 IVK852013:IVK852015 JFG852013:JFG852015 JPC852013:JPC852015 JYY852013:JYY852015 KIU852013:KIU852015 KSQ852013:KSQ852015 LCM852013:LCM852015 LMI852013:LMI852015 LWE852013:LWE852015 MGA852013:MGA852015 MPW852013:MPW852015 MZS852013:MZS852015 NJO852013:NJO852015 NTK852013:NTK852015 ODG852013:ODG852015 ONC852013:ONC852015 OWY852013:OWY852015 PGU852013:PGU852015 PQQ852013:PQQ852015 QAM852013:QAM852015 QKI852013:QKI852015 QUE852013:QUE852015 REA852013:REA852015 RNW852013:RNW852015 RXS852013:RXS852015 SHO852013:SHO852015 SRK852013:SRK852015 TBG852013:TBG852015 TLC852013:TLC852015 TUY852013:TUY852015 UEU852013:UEU852015 UOQ852013:UOQ852015 UYM852013:UYM852015 VII852013:VII852015 VSE852013:VSE852015 WCA852013:WCA852015 WLW852013:WLW852015 WVS852013:WVS852015 I917549:I917551 JG917549:JG917551 TC917549:TC917551 ACY917549:ACY917551 AMU917549:AMU917551 AWQ917549:AWQ917551 BGM917549:BGM917551 BQI917549:BQI917551 CAE917549:CAE917551 CKA917549:CKA917551 CTW917549:CTW917551 DDS917549:DDS917551 DNO917549:DNO917551 DXK917549:DXK917551 EHG917549:EHG917551 ERC917549:ERC917551 FAY917549:FAY917551 FKU917549:FKU917551 FUQ917549:FUQ917551 GEM917549:GEM917551 GOI917549:GOI917551 GYE917549:GYE917551 HIA917549:HIA917551 HRW917549:HRW917551 IBS917549:IBS917551 ILO917549:ILO917551 IVK917549:IVK917551 JFG917549:JFG917551 JPC917549:JPC917551 JYY917549:JYY917551 KIU917549:KIU917551 KSQ917549:KSQ917551 LCM917549:LCM917551 LMI917549:LMI917551 LWE917549:LWE917551 MGA917549:MGA917551 MPW917549:MPW917551 MZS917549:MZS917551 NJO917549:NJO917551 NTK917549:NTK917551 ODG917549:ODG917551 ONC917549:ONC917551 OWY917549:OWY917551 PGU917549:PGU917551 PQQ917549:PQQ917551 QAM917549:QAM917551 QKI917549:QKI917551 QUE917549:QUE917551 REA917549:REA917551 RNW917549:RNW917551 RXS917549:RXS917551 SHO917549:SHO917551 SRK917549:SRK917551 TBG917549:TBG917551 TLC917549:TLC917551 TUY917549:TUY917551 UEU917549:UEU917551 UOQ917549:UOQ917551 UYM917549:UYM917551 VII917549:VII917551 VSE917549:VSE917551 WCA917549:WCA917551 WLW917549:WLW917551 WVS917549:WVS917551 I983085:I983087 JG983085:JG983087 TC983085:TC983087 ACY983085:ACY983087 AMU983085:AMU983087 AWQ983085:AWQ983087 BGM983085:BGM983087 BQI983085:BQI983087 CAE983085:CAE983087 CKA983085:CKA983087 CTW983085:CTW983087 DDS983085:DDS983087 DNO983085:DNO983087 DXK983085:DXK983087 EHG983085:EHG983087 ERC983085:ERC983087 FAY983085:FAY983087 FKU983085:FKU983087 FUQ983085:FUQ983087 GEM983085:GEM983087 GOI983085:GOI983087 GYE983085:GYE983087 HIA983085:HIA983087 HRW983085:HRW983087 IBS983085:IBS983087 ILO983085:ILO983087 IVK983085:IVK983087 JFG983085:JFG983087 JPC983085:JPC983087 JYY983085:JYY983087 KIU983085:KIU983087 KSQ983085:KSQ983087 LCM983085:LCM983087 LMI983085:LMI983087 LWE983085:LWE983087 MGA983085:MGA983087 MPW983085:MPW983087 MZS983085:MZS983087 NJO983085:NJO983087 NTK983085:NTK983087 ODG983085:ODG983087 ONC983085:ONC983087 OWY983085:OWY983087 PGU983085:PGU983087 PQQ983085:PQQ983087 QAM983085:QAM983087 QKI983085:QKI983087 QUE983085:QUE983087 REA983085:REA983087 RNW983085:RNW983087 RXS983085:RXS983087 SHO983085:SHO983087 SRK983085:SRK983087 TBG983085:TBG983087 TLC983085:TLC983087 TUY983085:TUY983087 UEU983085:UEU983087 UOQ983085:UOQ983087 UYM983085:UYM983087 VII983085:VII983087 VSE983085:VSE983087 WCA983085:WCA983087 WLW983085:WLW983087 WVS983085:WVS983087 WVN983085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WVN2 C65581:D65581 JB65581 SX65581 ACT65581 AMP65581 AWL65581 BGH65581 BQD65581 BZZ65581 CJV65581 CTR65581 DDN65581 DNJ65581 DXF65581 EHB65581 EQX65581 FAT65581 FKP65581 FUL65581 GEH65581 GOD65581 GXZ65581 HHV65581 HRR65581 IBN65581 ILJ65581 IVF65581 JFB65581 JOX65581 JYT65581 KIP65581 KSL65581 LCH65581 LMD65581 LVZ65581 MFV65581 MPR65581 MZN65581 NJJ65581 NTF65581 ODB65581 OMX65581 OWT65581 PGP65581 PQL65581 QAH65581 QKD65581 QTZ65581 RDV65581 RNR65581 RXN65581 SHJ65581 SRF65581 TBB65581 TKX65581 TUT65581 UEP65581 UOL65581 UYH65581 VID65581 VRZ65581 WBV65581 WLR65581 WVN65581 C131117:D131117 JB131117 SX131117 ACT131117 AMP131117 AWL131117 BGH131117 BQD131117 BZZ131117 CJV131117 CTR131117 DDN131117 DNJ131117 DXF131117 EHB131117 EQX131117 FAT131117 FKP131117 FUL131117 GEH131117 GOD131117 GXZ131117 HHV131117 HRR131117 IBN131117 ILJ131117 IVF131117 JFB131117 JOX131117 JYT131117 KIP131117 KSL131117 LCH131117 LMD131117 LVZ131117 MFV131117 MPR131117 MZN131117 NJJ131117 NTF131117 ODB131117 OMX131117 OWT131117 PGP131117 PQL131117 QAH131117 QKD131117 QTZ131117 RDV131117 RNR131117 RXN131117 SHJ131117 SRF131117 TBB131117 TKX131117 TUT131117 UEP131117 UOL131117 UYH131117 VID131117 VRZ131117 WBV131117 WLR131117 WVN131117 C196653:D196653 JB196653 SX196653 ACT196653 AMP196653 AWL196653 BGH196653 BQD196653 BZZ196653 CJV196653 CTR196653 DDN196653 DNJ196653 DXF196653 EHB196653 EQX196653 FAT196653 FKP196653 FUL196653 GEH196653 GOD196653 GXZ196653 HHV196653 HRR196653 IBN196653 ILJ196653 IVF196653 JFB196653 JOX196653 JYT196653 KIP196653 KSL196653 LCH196653 LMD196653 LVZ196653 MFV196653 MPR196653 MZN196653 NJJ196653 NTF196653 ODB196653 OMX196653 OWT196653 PGP196653 PQL196653 QAH196653 QKD196653 QTZ196653 RDV196653 RNR196653 RXN196653 SHJ196653 SRF196653 TBB196653 TKX196653 TUT196653 UEP196653 UOL196653 UYH196653 VID196653 VRZ196653 WBV196653 WLR196653 WVN196653 C262189:D262189 JB262189 SX262189 ACT262189 AMP262189 AWL262189 BGH262189 BQD262189 BZZ262189 CJV262189 CTR262189 DDN262189 DNJ262189 DXF262189 EHB262189 EQX262189 FAT262189 FKP262189 FUL262189 GEH262189 GOD262189 GXZ262189 HHV262189 HRR262189 IBN262189 ILJ262189 IVF262189 JFB262189 JOX262189 JYT262189 KIP262189 KSL262189 LCH262189 LMD262189 LVZ262189 MFV262189 MPR262189 MZN262189 NJJ262189 NTF262189 ODB262189 OMX262189 OWT262189 PGP262189 PQL262189 QAH262189 QKD262189 QTZ262189 RDV262189 RNR262189 RXN262189 SHJ262189 SRF262189 TBB262189 TKX262189 TUT262189 UEP262189 UOL262189 UYH262189 VID262189 VRZ262189 WBV262189 WLR262189 WVN262189 C327725:D327725 JB327725 SX327725 ACT327725 AMP327725 AWL327725 BGH327725 BQD327725 BZZ327725 CJV327725 CTR327725 DDN327725 DNJ327725 DXF327725 EHB327725 EQX327725 FAT327725 FKP327725 FUL327725 GEH327725 GOD327725 GXZ327725 HHV327725 HRR327725 IBN327725 ILJ327725 IVF327725 JFB327725 JOX327725 JYT327725 KIP327725 KSL327725 LCH327725 LMD327725 LVZ327725 MFV327725 MPR327725 MZN327725 NJJ327725 NTF327725 ODB327725 OMX327725 OWT327725 PGP327725 PQL327725 QAH327725 QKD327725 QTZ327725 RDV327725 RNR327725 RXN327725 SHJ327725 SRF327725 TBB327725 TKX327725 TUT327725 UEP327725 UOL327725 UYH327725 VID327725 VRZ327725 WBV327725 WLR327725 WVN327725 C393261:D393261 JB393261 SX393261 ACT393261 AMP393261 AWL393261 BGH393261 BQD393261 BZZ393261 CJV393261 CTR393261 DDN393261 DNJ393261 DXF393261 EHB393261 EQX393261 FAT393261 FKP393261 FUL393261 GEH393261 GOD393261 GXZ393261 HHV393261 HRR393261 IBN393261 ILJ393261 IVF393261 JFB393261 JOX393261 JYT393261 KIP393261 KSL393261 LCH393261 LMD393261 LVZ393261 MFV393261 MPR393261 MZN393261 NJJ393261 NTF393261 ODB393261 OMX393261 OWT393261 PGP393261 PQL393261 QAH393261 QKD393261 QTZ393261 RDV393261 RNR393261 RXN393261 SHJ393261 SRF393261 TBB393261 TKX393261 TUT393261 UEP393261 UOL393261 UYH393261 VID393261 VRZ393261 WBV393261 WLR393261 WVN393261 C458797:D458797 JB458797 SX458797 ACT458797 AMP458797 AWL458797 BGH458797 BQD458797 BZZ458797 CJV458797 CTR458797 DDN458797 DNJ458797 DXF458797 EHB458797 EQX458797 FAT458797 FKP458797 FUL458797 GEH458797 GOD458797 GXZ458797 HHV458797 HRR458797 IBN458797 ILJ458797 IVF458797 JFB458797 JOX458797 JYT458797 KIP458797 KSL458797 LCH458797 LMD458797 LVZ458797 MFV458797 MPR458797 MZN458797 NJJ458797 NTF458797 ODB458797 OMX458797 OWT458797 PGP458797 PQL458797 QAH458797 QKD458797 QTZ458797 RDV458797 RNR458797 RXN458797 SHJ458797 SRF458797 TBB458797 TKX458797 TUT458797 UEP458797 UOL458797 UYH458797 VID458797 VRZ458797 WBV458797 WLR458797 WVN458797 C524333:D524333 JB524333 SX524333 ACT524333 AMP524333 AWL524333 BGH524333 BQD524333 BZZ524333 CJV524333 CTR524333 DDN524333 DNJ524333 DXF524333 EHB524333 EQX524333 FAT524333 FKP524333 FUL524333 GEH524333 GOD524333 GXZ524333 HHV524333 HRR524333 IBN524333 ILJ524333 IVF524333 JFB524333 JOX524333 JYT524333 KIP524333 KSL524333 LCH524333 LMD524333 LVZ524333 MFV524333 MPR524333 MZN524333 NJJ524333 NTF524333 ODB524333 OMX524333 OWT524333 PGP524333 PQL524333 QAH524333 QKD524333 QTZ524333 RDV524333 RNR524333 RXN524333 SHJ524333 SRF524333 TBB524333 TKX524333 TUT524333 UEP524333 UOL524333 UYH524333 VID524333 VRZ524333 WBV524333 WLR524333 WVN524333 C589869:D589869 JB589869 SX589869 ACT589869 AMP589869 AWL589869 BGH589869 BQD589869 BZZ589869 CJV589869 CTR589869 DDN589869 DNJ589869 DXF589869 EHB589869 EQX589869 FAT589869 FKP589869 FUL589869 GEH589869 GOD589869 GXZ589869 HHV589869 HRR589869 IBN589869 ILJ589869 IVF589869 JFB589869 JOX589869 JYT589869 KIP589869 KSL589869 LCH589869 LMD589869 LVZ589869 MFV589869 MPR589869 MZN589869 NJJ589869 NTF589869 ODB589869 OMX589869 OWT589869 PGP589869 PQL589869 QAH589869 QKD589869 QTZ589869 RDV589869 RNR589869 RXN589869 SHJ589869 SRF589869 TBB589869 TKX589869 TUT589869 UEP589869 UOL589869 UYH589869 VID589869 VRZ589869 WBV589869 WLR589869 WVN589869 C655405:D655405 JB655405 SX655405 ACT655405 AMP655405 AWL655405 BGH655405 BQD655405 BZZ655405 CJV655405 CTR655405 DDN655405 DNJ655405 DXF655405 EHB655405 EQX655405 FAT655405 FKP655405 FUL655405 GEH655405 GOD655405 GXZ655405 HHV655405 HRR655405 IBN655405 ILJ655405 IVF655405 JFB655405 JOX655405 JYT655405 KIP655405 KSL655405 LCH655405 LMD655405 LVZ655405 MFV655405 MPR655405 MZN655405 NJJ655405 NTF655405 ODB655405 OMX655405 OWT655405 PGP655405 PQL655405 QAH655405 QKD655405 QTZ655405 RDV655405 RNR655405 RXN655405 SHJ655405 SRF655405 TBB655405 TKX655405 TUT655405 UEP655405 UOL655405 UYH655405 VID655405 VRZ655405 WBV655405 WLR655405 WVN655405 C720941:D720941 JB720941 SX720941 ACT720941 AMP720941 AWL720941 BGH720941 BQD720941 BZZ720941 CJV720941 CTR720941 DDN720941 DNJ720941 DXF720941 EHB720941 EQX720941 FAT720941 FKP720941 FUL720941 GEH720941 GOD720941 GXZ720941 HHV720941 HRR720941 IBN720941 ILJ720941 IVF720941 JFB720941 JOX720941 JYT720941 KIP720941 KSL720941 LCH720941 LMD720941 LVZ720941 MFV720941 MPR720941 MZN720941 NJJ720941 NTF720941 ODB720941 OMX720941 OWT720941 PGP720941 PQL720941 QAH720941 QKD720941 QTZ720941 RDV720941 RNR720941 RXN720941 SHJ720941 SRF720941 TBB720941 TKX720941 TUT720941 UEP720941 UOL720941 UYH720941 VID720941 VRZ720941 WBV720941 WLR720941 WVN720941 C786477:D786477 JB786477 SX786477 ACT786477 AMP786477 AWL786477 BGH786477 BQD786477 BZZ786477 CJV786477 CTR786477 DDN786477 DNJ786477 DXF786477 EHB786477 EQX786477 FAT786477 FKP786477 FUL786477 GEH786477 GOD786477 GXZ786477 HHV786477 HRR786477 IBN786477 ILJ786477 IVF786477 JFB786477 JOX786477 JYT786477 KIP786477 KSL786477 LCH786477 LMD786477 LVZ786477 MFV786477 MPR786477 MZN786477 NJJ786477 NTF786477 ODB786477 OMX786477 OWT786477 PGP786477 PQL786477 QAH786477 QKD786477 QTZ786477 RDV786477 RNR786477 RXN786477 SHJ786477 SRF786477 TBB786477 TKX786477 TUT786477 UEP786477 UOL786477 UYH786477 VID786477 VRZ786477 WBV786477 WLR786477 WVN786477 C852013:D852013 JB852013 SX852013 ACT852013 AMP852013 AWL852013 BGH852013 BQD852013 BZZ852013 CJV852013 CTR852013 DDN852013 DNJ852013 DXF852013 EHB852013 EQX852013 FAT852013 FKP852013 FUL852013 GEH852013 GOD852013 GXZ852013 HHV852013 HRR852013 IBN852013 ILJ852013 IVF852013 JFB852013 JOX852013 JYT852013 KIP852013 KSL852013 LCH852013 LMD852013 LVZ852013 MFV852013 MPR852013 MZN852013 NJJ852013 NTF852013 ODB852013 OMX852013 OWT852013 PGP852013 PQL852013 QAH852013 QKD852013 QTZ852013 RDV852013 RNR852013 RXN852013 SHJ852013 SRF852013 TBB852013 TKX852013 TUT852013 UEP852013 UOL852013 UYH852013 VID852013 VRZ852013 WBV852013 WLR852013 WVN852013 C917549:D917549 JB917549 SX917549 ACT917549 AMP917549 AWL917549 BGH917549 BQD917549 BZZ917549 CJV917549 CTR917549 DDN917549 DNJ917549 DXF917549 EHB917549 EQX917549 FAT917549 FKP917549 FUL917549 GEH917549 GOD917549 GXZ917549 HHV917549 HRR917549 IBN917549 ILJ917549 IVF917549 JFB917549 JOX917549 JYT917549 KIP917549 KSL917549 LCH917549 LMD917549 LVZ917549 MFV917549 MPR917549 MZN917549 NJJ917549 NTF917549 ODB917549 OMX917549 OWT917549 PGP917549 PQL917549 QAH917549 QKD917549 QTZ917549 RDV917549 RNR917549 RXN917549 SHJ917549 SRF917549 TBB917549 TKX917549 TUT917549 UEP917549 UOL917549 UYH917549 VID917549 VRZ917549 WBV917549 WLR917549 WVN917549 C983085:D983085 JB983085 SX983085 ACT983085 AMP983085 AWL983085 BGH983085 BQD983085 BZZ983085 CJV983085 CTR983085 DDN983085 DNJ983085 DXF983085 EHB983085 EQX983085 FAT983085 FKP983085 FUL983085 GEH983085 GOD983085 GXZ983085 HHV983085 HRR983085 IBN983085 ILJ983085 IVF983085 JFB983085 JOX983085 JYT983085 KIP983085 KSL983085 LCH983085 LMD983085 LVZ983085 MFV983085 MPR983085 MZN983085 NJJ983085 NTF983085 ODB983085 OMX983085 OWT983085 PGP983085 PQL983085 QAH983085 QKD983085 QTZ983085 RDV983085 RNR983085 RXN983085 SHJ983085 SRF983085 TBB983085 TKX983085 TUT983085 UEP983085 UOL983085 UYH983085 VID983085 VRZ983085 WBV983085 WLR983085 C2:D2" xr:uid="{C7CB76B7-D79A-4C98-90B8-A4D7CEDA7D3C}"/>
    <dataValidation allowBlank="1" prompt="UPDATED BY KHATEEB MUHAMMAD MUHYIDDEEN" sqref="R2 JP2 TL2 ADH2 AND2 AWZ2 BGV2 BQR2 CAN2 CKJ2 CUF2 DEB2 DNX2 DXT2 EHP2 ERL2 FBH2 FLD2 FUZ2 GEV2 GOR2 GYN2 HIJ2 HSF2 ICB2 ILX2 IVT2 JFP2 JPL2 JZH2 KJD2 KSZ2 LCV2 LMR2 LWN2 MGJ2 MQF2 NAB2 NJX2 NTT2 ODP2 ONL2 OXH2 PHD2 PQZ2 QAV2 QKR2 QUN2 REJ2 ROF2 RYB2 SHX2 SRT2 TBP2 TLL2 TVH2 UFD2 UOZ2 UYV2 VIR2 VSN2 WCJ2 WMF2 WWB2 R65581:R65583 JP65581:JP65583 TL65581:TL65583 ADH65581:ADH65583 AND65581:AND65583 AWZ65581:AWZ65583 BGV65581:BGV65583 BQR65581:BQR65583 CAN65581:CAN65583 CKJ65581:CKJ65583 CUF65581:CUF65583 DEB65581:DEB65583 DNX65581:DNX65583 DXT65581:DXT65583 EHP65581:EHP65583 ERL65581:ERL65583 FBH65581:FBH65583 FLD65581:FLD65583 FUZ65581:FUZ65583 GEV65581:GEV65583 GOR65581:GOR65583 GYN65581:GYN65583 HIJ65581:HIJ65583 HSF65581:HSF65583 ICB65581:ICB65583 ILX65581:ILX65583 IVT65581:IVT65583 JFP65581:JFP65583 JPL65581:JPL65583 JZH65581:JZH65583 KJD65581:KJD65583 KSZ65581:KSZ65583 LCV65581:LCV65583 LMR65581:LMR65583 LWN65581:LWN65583 MGJ65581:MGJ65583 MQF65581:MQF65583 NAB65581:NAB65583 NJX65581:NJX65583 NTT65581:NTT65583 ODP65581:ODP65583 ONL65581:ONL65583 OXH65581:OXH65583 PHD65581:PHD65583 PQZ65581:PQZ65583 QAV65581:QAV65583 QKR65581:QKR65583 QUN65581:QUN65583 REJ65581:REJ65583 ROF65581:ROF65583 RYB65581:RYB65583 SHX65581:SHX65583 SRT65581:SRT65583 TBP65581:TBP65583 TLL65581:TLL65583 TVH65581:TVH65583 UFD65581:UFD65583 UOZ65581:UOZ65583 UYV65581:UYV65583 VIR65581:VIR65583 VSN65581:VSN65583 WCJ65581:WCJ65583 WMF65581:WMF65583 WWB65581:WWB65583 R131117:R131119 JP131117:JP131119 TL131117:TL131119 ADH131117:ADH131119 AND131117:AND131119 AWZ131117:AWZ131119 BGV131117:BGV131119 BQR131117:BQR131119 CAN131117:CAN131119 CKJ131117:CKJ131119 CUF131117:CUF131119 DEB131117:DEB131119 DNX131117:DNX131119 DXT131117:DXT131119 EHP131117:EHP131119 ERL131117:ERL131119 FBH131117:FBH131119 FLD131117:FLD131119 FUZ131117:FUZ131119 GEV131117:GEV131119 GOR131117:GOR131119 GYN131117:GYN131119 HIJ131117:HIJ131119 HSF131117:HSF131119 ICB131117:ICB131119 ILX131117:ILX131119 IVT131117:IVT131119 JFP131117:JFP131119 JPL131117:JPL131119 JZH131117:JZH131119 KJD131117:KJD131119 KSZ131117:KSZ131119 LCV131117:LCV131119 LMR131117:LMR131119 LWN131117:LWN131119 MGJ131117:MGJ131119 MQF131117:MQF131119 NAB131117:NAB131119 NJX131117:NJX131119 NTT131117:NTT131119 ODP131117:ODP131119 ONL131117:ONL131119 OXH131117:OXH131119 PHD131117:PHD131119 PQZ131117:PQZ131119 QAV131117:QAV131119 QKR131117:QKR131119 QUN131117:QUN131119 REJ131117:REJ131119 ROF131117:ROF131119 RYB131117:RYB131119 SHX131117:SHX131119 SRT131117:SRT131119 TBP131117:TBP131119 TLL131117:TLL131119 TVH131117:TVH131119 UFD131117:UFD131119 UOZ131117:UOZ131119 UYV131117:UYV131119 VIR131117:VIR131119 VSN131117:VSN131119 WCJ131117:WCJ131119 WMF131117:WMF131119 WWB131117:WWB131119 R196653:R196655 JP196653:JP196655 TL196653:TL196655 ADH196653:ADH196655 AND196653:AND196655 AWZ196653:AWZ196655 BGV196653:BGV196655 BQR196653:BQR196655 CAN196653:CAN196655 CKJ196653:CKJ196655 CUF196653:CUF196655 DEB196653:DEB196655 DNX196653:DNX196655 DXT196653:DXT196655 EHP196653:EHP196655 ERL196653:ERL196655 FBH196653:FBH196655 FLD196653:FLD196655 FUZ196653:FUZ196655 GEV196653:GEV196655 GOR196653:GOR196655 GYN196653:GYN196655 HIJ196653:HIJ196655 HSF196653:HSF196655 ICB196653:ICB196655 ILX196653:ILX196655 IVT196653:IVT196655 JFP196653:JFP196655 JPL196653:JPL196655 JZH196653:JZH196655 KJD196653:KJD196655 KSZ196653:KSZ196655 LCV196653:LCV196655 LMR196653:LMR196655 LWN196653:LWN196655 MGJ196653:MGJ196655 MQF196653:MQF196655 NAB196653:NAB196655 NJX196653:NJX196655 NTT196653:NTT196655 ODP196653:ODP196655 ONL196653:ONL196655 OXH196653:OXH196655 PHD196653:PHD196655 PQZ196653:PQZ196655 QAV196653:QAV196655 QKR196653:QKR196655 QUN196653:QUN196655 REJ196653:REJ196655 ROF196653:ROF196655 RYB196653:RYB196655 SHX196653:SHX196655 SRT196653:SRT196655 TBP196653:TBP196655 TLL196653:TLL196655 TVH196653:TVH196655 UFD196653:UFD196655 UOZ196653:UOZ196655 UYV196653:UYV196655 VIR196653:VIR196655 VSN196653:VSN196655 WCJ196653:WCJ196655 WMF196653:WMF196655 WWB196653:WWB196655 R262189:R262191 JP262189:JP262191 TL262189:TL262191 ADH262189:ADH262191 AND262189:AND262191 AWZ262189:AWZ262191 BGV262189:BGV262191 BQR262189:BQR262191 CAN262189:CAN262191 CKJ262189:CKJ262191 CUF262189:CUF262191 DEB262189:DEB262191 DNX262189:DNX262191 DXT262189:DXT262191 EHP262189:EHP262191 ERL262189:ERL262191 FBH262189:FBH262191 FLD262189:FLD262191 FUZ262189:FUZ262191 GEV262189:GEV262191 GOR262189:GOR262191 GYN262189:GYN262191 HIJ262189:HIJ262191 HSF262189:HSF262191 ICB262189:ICB262191 ILX262189:ILX262191 IVT262189:IVT262191 JFP262189:JFP262191 JPL262189:JPL262191 JZH262189:JZH262191 KJD262189:KJD262191 KSZ262189:KSZ262191 LCV262189:LCV262191 LMR262189:LMR262191 LWN262189:LWN262191 MGJ262189:MGJ262191 MQF262189:MQF262191 NAB262189:NAB262191 NJX262189:NJX262191 NTT262189:NTT262191 ODP262189:ODP262191 ONL262189:ONL262191 OXH262189:OXH262191 PHD262189:PHD262191 PQZ262189:PQZ262191 QAV262189:QAV262191 QKR262189:QKR262191 QUN262189:QUN262191 REJ262189:REJ262191 ROF262189:ROF262191 RYB262189:RYB262191 SHX262189:SHX262191 SRT262189:SRT262191 TBP262189:TBP262191 TLL262189:TLL262191 TVH262189:TVH262191 UFD262189:UFD262191 UOZ262189:UOZ262191 UYV262189:UYV262191 VIR262189:VIR262191 VSN262189:VSN262191 WCJ262189:WCJ262191 WMF262189:WMF262191 WWB262189:WWB262191 R327725:R327727 JP327725:JP327727 TL327725:TL327727 ADH327725:ADH327727 AND327725:AND327727 AWZ327725:AWZ327727 BGV327725:BGV327727 BQR327725:BQR327727 CAN327725:CAN327727 CKJ327725:CKJ327727 CUF327725:CUF327727 DEB327725:DEB327727 DNX327725:DNX327727 DXT327725:DXT327727 EHP327725:EHP327727 ERL327725:ERL327727 FBH327725:FBH327727 FLD327725:FLD327727 FUZ327725:FUZ327727 GEV327725:GEV327727 GOR327725:GOR327727 GYN327725:GYN327727 HIJ327725:HIJ327727 HSF327725:HSF327727 ICB327725:ICB327727 ILX327725:ILX327727 IVT327725:IVT327727 JFP327725:JFP327727 JPL327725:JPL327727 JZH327725:JZH327727 KJD327725:KJD327727 KSZ327725:KSZ327727 LCV327725:LCV327727 LMR327725:LMR327727 LWN327725:LWN327727 MGJ327725:MGJ327727 MQF327725:MQF327727 NAB327725:NAB327727 NJX327725:NJX327727 NTT327725:NTT327727 ODP327725:ODP327727 ONL327725:ONL327727 OXH327725:OXH327727 PHD327725:PHD327727 PQZ327725:PQZ327727 QAV327725:QAV327727 QKR327725:QKR327727 QUN327725:QUN327727 REJ327725:REJ327727 ROF327725:ROF327727 RYB327725:RYB327727 SHX327725:SHX327727 SRT327725:SRT327727 TBP327725:TBP327727 TLL327725:TLL327727 TVH327725:TVH327727 UFD327725:UFD327727 UOZ327725:UOZ327727 UYV327725:UYV327727 VIR327725:VIR327727 VSN327725:VSN327727 WCJ327725:WCJ327727 WMF327725:WMF327727 WWB327725:WWB327727 R393261:R393263 JP393261:JP393263 TL393261:TL393263 ADH393261:ADH393263 AND393261:AND393263 AWZ393261:AWZ393263 BGV393261:BGV393263 BQR393261:BQR393263 CAN393261:CAN393263 CKJ393261:CKJ393263 CUF393261:CUF393263 DEB393261:DEB393263 DNX393261:DNX393263 DXT393261:DXT393263 EHP393261:EHP393263 ERL393261:ERL393263 FBH393261:FBH393263 FLD393261:FLD393263 FUZ393261:FUZ393263 GEV393261:GEV393263 GOR393261:GOR393263 GYN393261:GYN393263 HIJ393261:HIJ393263 HSF393261:HSF393263 ICB393261:ICB393263 ILX393261:ILX393263 IVT393261:IVT393263 JFP393261:JFP393263 JPL393261:JPL393263 JZH393261:JZH393263 KJD393261:KJD393263 KSZ393261:KSZ393263 LCV393261:LCV393263 LMR393261:LMR393263 LWN393261:LWN393263 MGJ393261:MGJ393263 MQF393261:MQF393263 NAB393261:NAB393263 NJX393261:NJX393263 NTT393261:NTT393263 ODP393261:ODP393263 ONL393261:ONL393263 OXH393261:OXH393263 PHD393261:PHD393263 PQZ393261:PQZ393263 QAV393261:QAV393263 QKR393261:QKR393263 QUN393261:QUN393263 REJ393261:REJ393263 ROF393261:ROF393263 RYB393261:RYB393263 SHX393261:SHX393263 SRT393261:SRT393263 TBP393261:TBP393263 TLL393261:TLL393263 TVH393261:TVH393263 UFD393261:UFD393263 UOZ393261:UOZ393263 UYV393261:UYV393263 VIR393261:VIR393263 VSN393261:VSN393263 WCJ393261:WCJ393263 WMF393261:WMF393263 WWB393261:WWB393263 R458797:R458799 JP458797:JP458799 TL458797:TL458799 ADH458797:ADH458799 AND458797:AND458799 AWZ458797:AWZ458799 BGV458797:BGV458799 BQR458797:BQR458799 CAN458797:CAN458799 CKJ458797:CKJ458799 CUF458797:CUF458799 DEB458797:DEB458799 DNX458797:DNX458799 DXT458797:DXT458799 EHP458797:EHP458799 ERL458797:ERL458799 FBH458797:FBH458799 FLD458797:FLD458799 FUZ458797:FUZ458799 GEV458797:GEV458799 GOR458797:GOR458799 GYN458797:GYN458799 HIJ458797:HIJ458799 HSF458797:HSF458799 ICB458797:ICB458799 ILX458797:ILX458799 IVT458797:IVT458799 JFP458797:JFP458799 JPL458797:JPL458799 JZH458797:JZH458799 KJD458797:KJD458799 KSZ458797:KSZ458799 LCV458797:LCV458799 LMR458797:LMR458799 LWN458797:LWN458799 MGJ458797:MGJ458799 MQF458797:MQF458799 NAB458797:NAB458799 NJX458797:NJX458799 NTT458797:NTT458799 ODP458797:ODP458799 ONL458797:ONL458799 OXH458797:OXH458799 PHD458797:PHD458799 PQZ458797:PQZ458799 QAV458797:QAV458799 QKR458797:QKR458799 QUN458797:QUN458799 REJ458797:REJ458799 ROF458797:ROF458799 RYB458797:RYB458799 SHX458797:SHX458799 SRT458797:SRT458799 TBP458797:TBP458799 TLL458797:TLL458799 TVH458797:TVH458799 UFD458797:UFD458799 UOZ458797:UOZ458799 UYV458797:UYV458799 VIR458797:VIR458799 VSN458797:VSN458799 WCJ458797:WCJ458799 WMF458797:WMF458799 WWB458797:WWB458799 R524333:R524335 JP524333:JP524335 TL524333:TL524335 ADH524333:ADH524335 AND524333:AND524335 AWZ524333:AWZ524335 BGV524333:BGV524335 BQR524333:BQR524335 CAN524333:CAN524335 CKJ524333:CKJ524335 CUF524333:CUF524335 DEB524333:DEB524335 DNX524333:DNX524335 DXT524333:DXT524335 EHP524333:EHP524335 ERL524333:ERL524335 FBH524333:FBH524335 FLD524333:FLD524335 FUZ524333:FUZ524335 GEV524333:GEV524335 GOR524333:GOR524335 GYN524333:GYN524335 HIJ524333:HIJ524335 HSF524333:HSF524335 ICB524333:ICB524335 ILX524333:ILX524335 IVT524333:IVT524335 JFP524333:JFP524335 JPL524333:JPL524335 JZH524333:JZH524335 KJD524333:KJD524335 KSZ524333:KSZ524335 LCV524333:LCV524335 LMR524333:LMR524335 LWN524333:LWN524335 MGJ524333:MGJ524335 MQF524333:MQF524335 NAB524333:NAB524335 NJX524333:NJX524335 NTT524333:NTT524335 ODP524333:ODP524335 ONL524333:ONL524335 OXH524333:OXH524335 PHD524333:PHD524335 PQZ524333:PQZ524335 QAV524333:QAV524335 QKR524333:QKR524335 QUN524333:QUN524335 REJ524333:REJ524335 ROF524333:ROF524335 RYB524333:RYB524335 SHX524333:SHX524335 SRT524333:SRT524335 TBP524333:TBP524335 TLL524333:TLL524335 TVH524333:TVH524335 UFD524333:UFD524335 UOZ524333:UOZ524335 UYV524333:UYV524335 VIR524333:VIR524335 VSN524333:VSN524335 WCJ524333:WCJ524335 WMF524333:WMF524335 WWB524333:WWB524335 R589869:R589871 JP589869:JP589871 TL589869:TL589871 ADH589869:ADH589871 AND589869:AND589871 AWZ589869:AWZ589871 BGV589869:BGV589871 BQR589869:BQR589871 CAN589869:CAN589871 CKJ589869:CKJ589871 CUF589869:CUF589871 DEB589869:DEB589871 DNX589869:DNX589871 DXT589869:DXT589871 EHP589869:EHP589871 ERL589869:ERL589871 FBH589869:FBH589871 FLD589869:FLD589871 FUZ589869:FUZ589871 GEV589869:GEV589871 GOR589869:GOR589871 GYN589869:GYN589871 HIJ589869:HIJ589871 HSF589869:HSF589871 ICB589869:ICB589871 ILX589869:ILX589871 IVT589869:IVT589871 JFP589869:JFP589871 JPL589869:JPL589871 JZH589869:JZH589871 KJD589869:KJD589871 KSZ589869:KSZ589871 LCV589869:LCV589871 LMR589869:LMR589871 LWN589869:LWN589871 MGJ589869:MGJ589871 MQF589869:MQF589871 NAB589869:NAB589871 NJX589869:NJX589871 NTT589869:NTT589871 ODP589869:ODP589871 ONL589869:ONL589871 OXH589869:OXH589871 PHD589869:PHD589871 PQZ589869:PQZ589871 QAV589869:QAV589871 QKR589869:QKR589871 QUN589869:QUN589871 REJ589869:REJ589871 ROF589869:ROF589871 RYB589869:RYB589871 SHX589869:SHX589871 SRT589869:SRT589871 TBP589869:TBP589871 TLL589869:TLL589871 TVH589869:TVH589871 UFD589869:UFD589871 UOZ589869:UOZ589871 UYV589869:UYV589871 VIR589869:VIR589871 VSN589869:VSN589871 WCJ589869:WCJ589871 WMF589869:WMF589871 WWB589869:WWB589871 R655405:R655407 JP655405:JP655407 TL655405:TL655407 ADH655405:ADH655407 AND655405:AND655407 AWZ655405:AWZ655407 BGV655405:BGV655407 BQR655405:BQR655407 CAN655405:CAN655407 CKJ655405:CKJ655407 CUF655405:CUF655407 DEB655405:DEB655407 DNX655405:DNX655407 DXT655405:DXT655407 EHP655405:EHP655407 ERL655405:ERL655407 FBH655405:FBH655407 FLD655405:FLD655407 FUZ655405:FUZ655407 GEV655405:GEV655407 GOR655405:GOR655407 GYN655405:GYN655407 HIJ655405:HIJ655407 HSF655405:HSF655407 ICB655405:ICB655407 ILX655405:ILX655407 IVT655405:IVT655407 JFP655405:JFP655407 JPL655405:JPL655407 JZH655405:JZH655407 KJD655405:KJD655407 KSZ655405:KSZ655407 LCV655405:LCV655407 LMR655405:LMR655407 LWN655405:LWN655407 MGJ655405:MGJ655407 MQF655405:MQF655407 NAB655405:NAB655407 NJX655405:NJX655407 NTT655405:NTT655407 ODP655405:ODP655407 ONL655405:ONL655407 OXH655405:OXH655407 PHD655405:PHD655407 PQZ655405:PQZ655407 QAV655405:QAV655407 QKR655405:QKR655407 QUN655405:QUN655407 REJ655405:REJ655407 ROF655405:ROF655407 RYB655405:RYB655407 SHX655405:SHX655407 SRT655405:SRT655407 TBP655405:TBP655407 TLL655405:TLL655407 TVH655405:TVH655407 UFD655405:UFD655407 UOZ655405:UOZ655407 UYV655405:UYV655407 VIR655405:VIR655407 VSN655405:VSN655407 WCJ655405:WCJ655407 WMF655405:WMF655407 WWB655405:WWB655407 R720941:R720943 JP720941:JP720943 TL720941:TL720943 ADH720941:ADH720943 AND720941:AND720943 AWZ720941:AWZ720943 BGV720941:BGV720943 BQR720941:BQR720943 CAN720941:CAN720943 CKJ720941:CKJ720943 CUF720941:CUF720943 DEB720941:DEB720943 DNX720941:DNX720943 DXT720941:DXT720943 EHP720941:EHP720943 ERL720941:ERL720943 FBH720941:FBH720943 FLD720941:FLD720943 FUZ720941:FUZ720943 GEV720941:GEV720943 GOR720941:GOR720943 GYN720941:GYN720943 HIJ720941:HIJ720943 HSF720941:HSF720943 ICB720941:ICB720943 ILX720941:ILX720943 IVT720941:IVT720943 JFP720941:JFP720943 JPL720941:JPL720943 JZH720941:JZH720943 KJD720941:KJD720943 KSZ720941:KSZ720943 LCV720941:LCV720943 LMR720941:LMR720943 LWN720941:LWN720943 MGJ720941:MGJ720943 MQF720941:MQF720943 NAB720941:NAB720943 NJX720941:NJX720943 NTT720941:NTT720943 ODP720941:ODP720943 ONL720941:ONL720943 OXH720941:OXH720943 PHD720941:PHD720943 PQZ720941:PQZ720943 QAV720941:QAV720943 QKR720941:QKR720943 QUN720941:QUN720943 REJ720941:REJ720943 ROF720941:ROF720943 RYB720941:RYB720943 SHX720941:SHX720943 SRT720941:SRT720943 TBP720941:TBP720943 TLL720941:TLL720943 TVH720941:TVH720943 UFD720941:UFD720943 UOZ720941:UOZ720943 UYV720941:UYV720943 VIR720941:VIR720943 VSN720941:VSN720943 WCJ720941:WCJ720943 WMF720941:WMF720943 WWB720941:WWB720943 R786477:R786479 JP786477:JP786479 TL786477:TL786479 ADH786477:ADH786479 AND786477:AND786479 AWZ786477:AWZ786479 BGV786477:BGV786479 BQR786477:BQR786479 CAN786477:CAN786479 CKJ786477:CKJ786479 CUF786477:CUF786479 DEB786477:DEB786479 DNX786477:DNX786479 DXT786477:DXT786479 EHP786477:EHP786479 ERL786477:ERL786479 FBH786477:FBH786479 FLD786477:FLD786479 FUZ786477:FUZ786479 GEV786477:GEV786479 GOR786477:GOR786479 GYN786477:GYN786479 HIJ786477:HIJ786479 HSF786477:HSF786479 ICB786477:ICB786479 ILX786477:ILX786479 IVT786477:IVT786479 JFP786477:JFP786479 JPL786477:JPL786479 JZH786477:JZH786479 KJD786477:KJD786479 KSZ786477:KSZ786479 LCV786477:LCV786479 LMR786477:LMR786479 LWN786477:LWN786479 MGJ786477:MGJ786479 MQF786477:MQF786479 NAB786477:NAB786479 NJX786477:NJX786479 NTT786477:NTT786479 ODP786477:ODP786479 ONL786477:ONL786479 OXH786477:OXH786479 PHD786477:PHD786479 PQZ786477:PQZ786479 QAV786477:QAV786479 QKR786477:QKR786479 QUN786477:QUN786479 REJ786477:REJ786479 ROF786477:ROF786479 RYB786477:RYB786479 SHX786477:SHX786479 SRT786477:SRT786479 TBP786477:TBP786479 TLL786477:TLL786479 TVH786477:TVH786479 UFD786477:UFD786479 UOZ786477:UOZ786479 UYV786477:UYV786479 VIR786477:VIR786479 VSN786477:VSN786479 WCJ786477:WCJ786479 WMF786477:WMF786479 WWB786477:WWB786479 R852013:R852015 JP852013:JP852015 TL852013:TL852015 ADH852013:ADH852015 AND852013:AND852015 AWZ852013:AWZ852015 BGV852013:BGV852015 BQR852013:BQR852015 CAN852013:CAN852015 CKJ852013:CKJ852015 CUF852013:CUF852015 DEB852013:DEB852015 DNX852013:DNX852015 DXT852013:DXT852015 EHP852013:EHP852015 ERL852013:ERL852015 FBH852013:FBH852015 FLD852013:FLD852015 FUZ852013:FUZ852015 GEV852013:GEV852015 GOR852013:GOR852015 GYN852013:GYN852015 HIJ852013:HIJ852015 HSF852013:HSF852015 ICB852013:ICB852015 ILX852013:ILX852015 IVT852013:IVT852015 JFP852013:JFP852015 JPL852013:JPL852015 JZH852013:JZH852015 KJD852013:KJD852015 KSZ852013:KSZ852015 LCV852013:LCV852015 LMR852013:LMR852015 LWN852013:LWN852015 MGJ852013:MGJ852015 MQF852013:MQF852015 NAB852013:NAB852015 NJX852013:NJX852015 NTT852013:NTT852015 ODP852013:ODP852015 ONL852013:ONL852015 OXH852013:OXH852015 PHD852013:PHD852015 PQZ852013:PQZ852015 QAV852013:QAV852015 QKR852013:QKR852015 QUN852013:QUN852015 REJ852013:REJ852015 ROF852013:ROF852015 RYB852013:RYB852015 SHX852013:SHX852015 SRT852013:SRT852015 TBP852013:TBP852015 TLL852013:TLL852015 TVH852013:TVH852015 UFD852013:UFD852015 UOZ852013:UOZ852015 UYV852013:UYV852015 VIR852013:VIR852015 VSN852013:VSN852015 WCJ852013:WCJ852015 WMF852013:WMF852015 WWB852013:WWB852015 R917549:R917551 JP917549:JP917551 TL917549:TL917551 ADH917549:ADH917551 AND917549:AND917551 AWZ917549:AWZ917551 BGV917549:BGV917551 BQR917549:BQR917551 CAN917549:CAN917551 CKJ917549:CKJ917551 CUF917549:CUF917551 DEB917549:DEB917551 DNX917549:DNX917551 DXT917549:DXT917551 EHP917549:EHP917551 ERL917549:ERL917551 FBH917549:FBH917551 FLD917549:FLD917551 FUZ917549:FUZ917551 GEV917549:GEV917551 GOR917549:GOR917551 GYN917549:GYN917551 HIJ917549:HIJ917551 HSF917549:HSF917551 ICB917549:ICB917551 ILX917549:ILX917551 IVT917549:IVT917551 JFP917549:JFP917551 JPL917549:JPL917551 JZH917549:JZH917551 KJD917549:KJD917551 KSZ917549:KSZ917551 LCV917549:LCV917551 LMR917549:LMR917551 LWN917549:LWN917551 MGJ917549:MGJ917551 MQF917549:MQF917551 NAB917549:NAB917551 NJX917549:NJX917551 NTT917549:NTT917551 ODP917549:ODP917551 ONL917549:ONL917551 OXH917549:OXH917551 PHD917549:PHD917551 PQZ917549:PQZ917551 QAV917549:QAV917551 QKR917549:QKR917551 QUN917549:QUN917551 REJ917549:REJ917551 ROF917549:ROF917551 RYB917549:RYB917551 SHX917549:SHX917551 SRT917549:SRT917551 TBP917549:TBP917551 TLL917549:TLL917551 TVH917549:TVH917551 UFD917549:UFD917551 UOZ917549:UOZ917551 UYV917549:UYV917551 VIR917549:VIR917551 VSN917549:VSN917551 WCJ917549:WCJ917551 WMF917549:WMF917551 WWB917549:WWB917551 R983085:R983087 JP983085:JP983087 TL983085:TL983087 ADH983085:ADH983087 AND983085:AND983087 AWZ983085:AWZ983087 BGV983085:BGV983087 BQR983085:BQR983087 CAN983085:CAN983087 CKJ983085:CKJ983087 CUF983085:CUF983087 DEB983085:DEB983087 DNX983085:DNX983087 DXT983085:DXT983087 EHP983085:EHP983087 ERL983085:ERL983087 FBH983085:FBH983087 FLD983085:FLD983087 FUZ983085:FUZ983087 GEV983085:GEV983087 GOR983085:GOR983087 GYN983085:GYN983087 HIJ983085:HIJ983087 HSF983085:HSF983087 ICB983085:ICB983087 ILX983085:ILX983087 IVT983085:IVT983087 JFP983085:JFP983087 JPL983085:JPL983087 JZH983085:JZH983087 KJD983085:KJD983087 KSZ983085:KSZ983087 LCV983085:LCV983087 LMR983085:LMR983087 LWN983085:LWN983087 MGJ983085:MGJ983087 MQF983085:MQF983087 NAB983085:NAB983087 NJX983085:NJX983087 NTT983085:NTT983087 ODP983085:ODP983087 ONL983085:ONL983087 OXH983085:OXH983087 PHD983085:PHD983087 PQZ983085:PQZ983087 QAV983085:QAV983087 QKR983085:QKR983087 QUN983085:QUN983087 REJ983085:REJ983087 ROF983085:ROF983087 RYB983085:RYB983087 SHX983085:SHX983087 SRT983085:SRT983087 TBP983085:TBP983087 TLL983085:TLL983087 TVH983085:TVH983087 UFD983085:UFD983087 UOZ983085:UOZ983087 UYV983085:UYV983087 VIR983085:VIR983087 VSN983085:VSN983087 WCJ983085:WCJ983087 WMF983085:WMF983087 WWB983085:WWB983087 B2 JA2 SW2 ACS2 AMO2 AWK2 BGG2 BQC2 BZY2 CJU2 CTQ2 DDM2 DNI2 DXE2 EHA2 EQW2 FAS2 FKO2 FUK2 GEG2 GOC2 GXY2 HHU2 HRQ2 IBM2 ILI2 IVE2 JFA2 JOW2 JYS2 KIO2 KSK2 LCG2 LMC2 LVY2 MFU2 MPQ2 MZM2 NJI2 NTE2 ODA2 OMW2 OWS2 PGO2 PQK2 QAG2 QKC2 QTY2 RDU2 RNQ2 RXM2 SHI2 SRE2 TBA2 TKW2 TUS2 UEO2 UOK2 UYG2 VIC2 VRY2 WBU2 WLQ2 WVM2 B65581:B65583 JA65581:JA65583 SW65581:SW65583 ACS65581:ACS65583 AMO65581:AMO65583 AWK65581:AWK65583 BGG65581:BGG65583 BQC65581:BQC65583 BZY65581:BZY65583 CJU65581:CJU65583 CTQ65581:CTQ65583 DDM65581:DDM65583 DNI65581:DNI65583 DXE65581:DXE65583 EHA65581:EHA65583 EQW65581:EQW65583 FAS65581:FAS65583 FKO65581:FKO65583 FUK65581:FUK65583 GEG65581:GEG65583 GOC65581:GOC65583 GXY65581:GXY65583 HHU65581:HHU65583 HRQ65581:HRQ65583 IBM65581:IBM65583 ILI65581:ILI65583 IVE65581:IVE65583 JFA65581:JFA65583 JOW65581:JOW65583 JYS65581:JYS65583 KIO65581:KIO65583 KSK65581:KSK65583 LCG65581:LCG65583 LMC65581:LMC65583 LVY65581:LVY65583 MFU65581:MFU65583 MPQ65581:MPQ65583 MZM65581:MZM65583 NJI65581:NJI65583 NTE65581:NTE65583 ODA65581:ODA65583 OMW65581:OMW65583 OWS65581:OWS65583 PGO65581:PGO65583 PQK65581:PQK65583 QAG65581:QAG65583 QKC65581:QKC65583 QTY65581:QTY65583 RDU65581:RDU65583 RNQ65581:RNQ65583 RXM65581:RXM65583 SHI65581:SHI65583 SRE65581:SRE65583 TBA65581:TBA65583 TKW65581:TKW65583 TUS65581:TUS65583 UEO65581:UEO65583 UOK65581:UOK65583 UYG65581:UYG65583 VIC65581:VIC65583 VRY65581:VRY65583 WBU65581:WBU65583 WLQ65581:WLQ65583 WVM65581:WVM65583 B131117:B131119 JA131117:JA131119 SW131117:SW131119 ACS131117:ACS131119 AMO131117:AMO131119 AWK131117:AWK131119 BGG131117:BGG131119 BQC131117:BQC131119 BZY131117:BZY131119 CJU131117:CJU131119 CTQ131117:CTQ131119 DDM131117:DDM131119 DNI131117:DNI131119 DXE131117:DXE131119 EHA131117:EHA131119 EQW131117:EQW131119 FAS131117:FAS131119 FKO131117:FKO131119 FUK131117:FUK131119 GEG131117:GEG131119 GOC131117:GOC131119 GXY131117:GXY131119 HHU131117:HHU131119 HRQ131117:HRQ131119 IBM131117:IBM131119 ILI131117:ILI131119 IVE131117:IVE131119 JFA131117:JFA131119 JOW131117:JOW131119 JYS131117:JYS131119 KIO131117:KIO131119 KSK131117:KSK131119 LCG131117:LCG131119 LMC131117:LMC131119 LVY131117:LVY131119 MFU131117:MFU131119 MPQ131117:MPQ131119 MZM131117:MZM131119 NJI131117:NJI131119 NTE131117:NTE131119 ODA131117:ODA131119 OMW131117:OMW131119 OWS131117:OWS131119 PGO131117:PGO131119 PQK131117:PQK131119 QAG131117:QAG131119 QKC131117:QKC131119 QTY131117:QTY131119 RDU131117:RDU131119 RNQ131117:RNQ131119 RXM131117:RXM131119 SHI131117:SHI131119 SRE131117:SRE131119 TBA131117:TBA131119 TKW131117:TKW131119 TUS131117:TUS131119 UEO131117:UEO131119 UOK131117:UOK131119 UYG131117:UYG131119 VIC131117:VIC131119 VRY131117:VRY131119 WBU131117:WBU131119 WLQ131117:WLQ131119 WVM131117:WVM131119 B196653:B196655 JA196653:JA196655 SW196653:SW196655 ACS196653:ACS196655 AMO196653:AMO196655 AWK196653:AWK196655 BGG196653:BGG196655 BQC196653:BQC196655 BZY196653:BZY196655 CJU196653:CJU196655 CTQ196653:CTQ196655 DDM196653:DDM196655 DNI196653:DNI196655 DXE196653:DXE196655 EHA196653:EHA196655 EQW196653:EQW196655 FAS196653:FAS196655 FKO196653:FKO196655 FUK196653:FUK196655 GEG196653:GEG196655 GOC196653:GOC196655 GXY196653:GXY196655 HHU196653:HHU196655 HRQ196653:HRQ196655 IBM196653:IBM196655 ILI196653:ILI196655 IVE196653:IVE196655 JFA196653:JFA196655 JOW196653:JOW196655 JYS196653:JYS196655 KIO196653:KIO196655 KSK196653:KSK196655 LCG196653:LCG196655 LMC196653:LMC196655 LVY196653:LVY196655 MFU196653:MFU196655 MPQ196653:MPQ196655 MZM196653:MZM196655 NJI196653:NJI196655 NTE196653:NTE196655 ODA196653:ODA196655 OMW196653:OMW196655 OWS196653:OWS196655 PGO196653:PGO196655 PQK196653:PQK196655 QAG196653:QAG196655 QKC196653:QKC196655 QTY196653:QTY196655 RDU196653:RDU196655 RNQ196653:RNQ196655 RXM196653:RXM196655 SHI196653:SHI196655 SRE196653:SRE196655 TBA196653:TBA196655 TKW196653:TKW196655 TUS196653:TUS196655 UEO196653:UEO196655 UOK196653:UOK196655 UYG196653:UYG196655 VIC196653:VIC196655 VRY196653:VRY196655 WBU196653:WBU196655 WLQ196653:WLQ196655 WVM196653:WVM196655 B262189:B262191 JA262189:JA262191 SW262189:SW262191 ACS262189:ACS262191 AMO262189:AMO262191 AWK262189:AWK262191 BGG262189:BGG262191 BQC262189:BQC262191 BZY262189:BZY262191 CJU262189:CJU262191 CTQ262189:CTQ262191 DDM262189:DDM262191 DNI262189:DNI262191 DXE262189:DXE262191 EHA262189:EHA262191 EQW262189:EQW262191 FAS262189:FAS262191 FKO262189:FKO262191 FUK262189:FUK262191 GEG262189:GEG262191 GOC262189:GOC262191 GXY262189:GXY262191 HHU262189:HHU262191 HRQ262189:HRQ262191 IBM262189:IBM262191 ILI262189:ILI262191 IVE262189:IVE262191 JFA262189:JFA262191 JOW262189:JOW262191 JYS262189:JYS262191 KIO262189:KIO262191 KSK262189:KSK262191 LCG262189:LCG262191 LMC262189:LMC262191 LVY262189:LVY262191 MFU262189:MFU262191 MPQ262189:MPQ262191 MZM262189:MZM262191 NJI262189:NJI262191 NTE262189:NTE262191 ODA262189:ODA262191 OMW262189:OMW262191 OWS262189:OWS262191 PGO262189:PGO262191 PQK262189:PQK262191 QAG262189:QAG262191 QKC262189:QKC262191 QTY262189:QTY262191 RDU262189:RDU262191 RNQ262189:RNQ262191 RXM262189:RXM262191 SHI262189:SHI262191 SRE262189:SRE262191 TBA262189:TBA262191 TKW262189:TKW262191 TUS262189:TUS262191 UEO262189:UEO262191 UOK262189:UOK262191 UYG262189:UYG262191 VIC262189:VIC262191 VRY262189:VRY262191 WBU262189:WBU262191 WLQ262189:WLQ262191 WVM262189:WVM262191 B327725:B327727 JA327725:JA327727 SW327725:SW327727 ACS327725:ACS327727 AMO327725:AMO327727 AWK327725:AWK327727 BGG327725:BGG327727 BQC327725:BQC327727 BZY327725:BZY327727 CJU327725:CJU327727 CTQ327725:CTQ327727 DDM327725:DDM327727 DNI327725:DNI327727 DXE327725:DXE327727 EHA327725:EHA327727 EQW327725:EQW327727 FAS327725:FAS327727 FKO327725:FKO327727 FUK327725:FUK327727 GEG327725:GEG327727 GOC327725:GOC327727 GXY327725:GXY327727 HHU327725:HHU327727 HRQ327725:HRQ327727 IBM327725:IBM327727 ILI327725:ILI327727 IVE327725:IVE327727 JFA327725:JFA327727 JOW327725:JOW327727 JYS327725:JYS327727 KIO327725:KIO327727 KSK327725:KSK327727 LCG327725:LCG327727 LMC327725:LMC327727 LVY327725:LVY327727 MFU327725:MFU327727 MPQ327725:MPQ327727 MZM327725:MZM327727 NJI327725:NJI327727 NTE327725:NTE327727 ODA327725:ODA327727 OMW327725:OMW327727 OWS327725:OWS327727 PGO327725:PGO327727 PQK327725:PQK327727 QAG327725:QAG327727 QKC327725:QKC327727 QTY327725:QTY327727 RDU327725:RDU327727 RNQ327725:RNQ327727 RXM327725:RXM327727 SHI327725:SHI327727 SRE327725:SRE327727 TBA327725:TBA327727 TKW327725:TKW327727 TUS327725:TUS327727 UEO327725:UEO327727 UOK327725:UOK327727 UYG327725:UYG327727 VIC327725:VIC327727 VRY327725:VRY327727 WBU327725:WBU327727 WLQ327725:WLQ327727 WVM327725:WVM327727 B393261:B393263 JA393261:JA393263 SW393261:SW393263 ACS393261:ACS393263 AMO393261:AMO393263 AWK393261:AWK393263 BGG393261:BGG393263 BQC393261:BQC393263 BZY393261:BZY393263 CJU393261:CJU393263 CTQ393261:CTQ393263 DDM393261:DDM393263 DNI393261:DNI393263 DXE393261:DXE393263 EHA393261:EHA393263 EQW393261:EQW393263 FAS393261:FAS393263 FKO393261:FKO393263 FUK393261:FUK393263 GEG393261:GEG393263 GOC393261:GOC393263 GXY393261:GXY393263 HHU393261:HHU393263 HRQ393261:HRQ393263 IBM393261:IBM393263 ILI393261:ILI393263 IVE393261:IVE393263 JFA393261:JFA393263 JOW393261:JOW393263 JYS393261:JYS393263 KIO393261:KIO393263 KSK393261:KSK393263 LCG393261:LCG393263 LMC393261:LMC393263 LVY393261:LVY393263 MFU393261:MFU393263 MPQ393261:MPQ393263 MZM393261:MZM393263 NJI393261:NJI393263 NTE393261:NTE393263 ODA393261:ODA393263 OMW393261:OMW393263 OWS393261:OWS393263 PGO393261:PGO393263 PQK393261:PQK393263 QAG393261:QAG393263 QKC393261:QKC393263 QTY393261:QTY393263 RDU393261:RDU393263 RNQ393261:RNQ393263 RXM393261:RXM393263 SHI393261:SHI393263 SRE393261:SRE393263 TBA393261:TBA393263 TKW393261:TKW393263 TUS393261:TUS393263 UEO393261:UEO393263 UOK393261:UOK393263 UYG393261:UYG393263 VIC393261:VIC393263 VRY393261:VRY393263 WBU393261:WBU393263 WLQ393261:WLQ393263 WVM393261:WVM393263 B458797:B458799 JA458797:JA458799 SW458797:SW458799 ACS458797:ACS458799 AMO458797:AMO458799 AWK458797:AWK458799 BGG458797:BGG458799 BQC458797:BQC458799 BZY458797:BZY458799 CJU458797:CJU458799 CTQ458797:CTQ458799 DDM458797:DDM458799 DNI458797:DNI458799 DXE458797:DXE458799 EHA458797:EHA458799 EQW458797:EQW458799 FAS458797:FAS458799 FKO458797:FKO458799 FUK458797:FUK458799 GEG458797:GEG458799 GOC458797:GOC458799 GXY458797:GXY458799 HHU458797:HHU458799 HRQ458797:HRQ458799 IBM458797:IBM458799 ILI458797:ILI458799 IVE458797:IVE458799 JFA458797:JFA458799 JOW458797:JOW458799 JYS458797:JYS458799 KIO458797:KIO458799 KSK458797:KSK458799 LCG458797:LCG458799 LMC458797:LMC458799 LVY458797:LVY458799 MFU458797:MFU458799 MPQ458797:MPQ458799 MZM458797:MZM458799 NJI458797:NJI458799 NTE458797:NTE458799 ODA458797:ODA458799 OMW458797:OMW458799 OWS458797:OWS458799 PGO458797:PGO458799 PQK458797:PQK458799 QAG458797:QAG458799 QKC458797:QKC458799 QTY458797:QTY458799 RDU458797:RDU458799 RNQ458797:RNQ458799 RXM458797:RXM458799 SHI458797:SHI458799 SRE458797:SRE458799 TBA458797:TBA458799 TKW458797:TKW458799 TUS458797:TUS458799 UEO458797:UEO458799 UOK458797:UOK458799 UYG458797:UYG458799 VIC458797:VIC458799 VRY458797:VRY458799 WBU458797:WBU458799 WLQ458797:WLQ458799 WVM458797:WVM458799 B524333:B524335 JA524333:JA524335 SW524333:SW524335 ACS524333:ACS524335 AMO524333:AMO524335 AWK524333:AWK524335 BGG524333:BGG524335 BQC524333:BQC524335 BZY524333:BZY524335 CJU524333:CJU524335 CTQ524333:CTQ524335 DDM524333:DDM524335 DNI524333:DNI524335 DXE524333:DXE524335 EHA524333:EHA524335 EQW524333:EQW524335 FAS524333:FAS524335 FKO524333:FKO524335 FUK524333:FUK524335 GEG524333:GEG524335 GOC524333:GOC524335 GXY524333:GXY524335 HHU524333:HHU524335 HRQ524333:HRQ524335 IBM524333:IBM524335 ILI524333:ILI524335 IVE524333:IVE524335 JFA524333:JFA524335 JOW524333:JOW524335 JYS524333:JYS524335 KIO524333:KIO524335 KSK524333:KSK524335 LCG524333:LCG524335 LMC524333:LMC524335 LVY524333:LVY524335 MFU524333:MFU524335 MPQ524333:MPQ524335 MZM524333:MZM524335 NJI524333:NJI524335 NTE524333:NTE524335 ODA524333:ODA524335 OMW524333:OMW524335 OWS524333:OWS524335 PGO524333:PGO524335 PQK524333:PQK524335 QAG524333:QAG524335 QKC524333:QKC524335 QTY524333:QTY524335 RDU524333:RDU524335 RNQ524333:RNQ524335 RXM524333:RXM524335 SHI524333:SHI524335 SRE524333:SRE524335 TBA524333:TBA524335 TKW524333:TKW524335 TUS524333:TUS524335 UEO524333:UEO524335 UOK524333:UOK524335 UYG524333:UYG524335 VIC524333:VIC524335 VRY524333:VRY524335 WBU524333:WBU524335 WLQ524333:WLQ524335 WVM524333:WVM524335 B589869:B589871 JA589869:JA589871 SW589869:SW589871 ACS589869:ACS589871 AMO589869:AMO589871 AWK589869:AWK589871 BGG589869:BGG589871 BQC589869:BQC589871 BZY589869:BZY589871 CJU589869:CJU589871 CTQ589869:CTQ589871 DDM589869:DDM589871 DNI589869:DNI589871 DXE589869:DXE589871 EHA589869:EHA589871 EQW589869:EQW589871 FAS589869:FAS589871 FKO589869:FKO589871 FUK589869:FUK589871 GEG589869:GEG589871 GOC589869:GOC589871 GXY589869:GXY589871 HHU589869:HHU589871 HRQ589869:HRQ589871 IBM589869:IBM589871 ILI589869:ILI589871 IVE589869:IVE589871 JFA589869:JFA589871 JOW589869:JOW589871 JYS589869:JYS589871 KIO589869:KIO589871 KSK589869:KSK589871 LCG589869:LCG589871 LMC589869:LMC589871 LVY589869:LVY589871 MFU589869:MFU589871 MPQ589869:MPQ589871 MZM589869:MZM589871 NJI589869:NJI589871 NTE589869:NTE589871 ODA589869:ODA589871 OMW589869:OMW589871 OWS589869:OWS589871 PGO589869:PGO589871 PQK589869:PQK589871 QAG589869:QAG589871 QKC589869:QKC589871 QTY589869:QTY589871 RDU589869:RDU589871 RNQ589869:RNQ589871 RXM589869:RXM589871 SHI589869:SHI589871 SRE589869:SRE589871 TBA589869:TBA589871 TKW589869:TKW589871 TUS589869:TUS589871 UEO589869:UEO589871 UOK589869:UOK589871 UYG589869:UYG589871 VIC589869:VIC589871 VRY589869:VRY589871 WBU589869:WBU589871 WLQ589869:WLQ589871 WVM589869:WVM589871 B655405:B655407 JA655405:JA655407 SW655405:SW655407 ACS655405:ACS655407 AMO655405:AMO655407 AWK655405:AWK655407 BGG655405:BGG655407 BQC655405:BQC655407 BZY655405:BZY655407 CJU655405:CJU655407 CTQ655405:CTQ655407 DDM655405:DDM655407 DNI655405:DNI655407 DXE655405:DXE655407 EHA655405:EHA655407 EQW655405:EQW655407 FAS655405:FAS655407 FKO655405:FKO655407 FUK655405:FUK655407 GEG655405:GEG655407 GOC655405:GOC655407 GXY655405:GXY655407 HHU655405:HHU655407 HRQ655405:HRQ655407 IBM655405:IBM655407 ILI655405:ILI655407 IVE655405:IVE655407 JFA655405:JFA655407 JOW655405:JOW655407 JYS655405:JYS655407 KIO655405:KIO655407 KSK655405:KSK655407 LCG655405:LCG655407 LMC655405:LMC655407 LVY655405:LVY655407 MFU655405:MFU655407 MPQ655405:MPQ655407 MZM655405:MZM655407 NJI655405:NJI655407 NTE655405:NTE655407 ODA655405:ODA655407 OMW655405:OMW655407 OWS655405:OWS655407 PGO655405:PGO655407 PQK655405:PQK655407 QAG655405:QAG655407 QKC655405:QKC655407 QTY655405:QTY655407 RDU655405:RDU655407 RNQ655405:RNQ655407 RXM655405:RXM655407 SHI655405:SHI655407 SRE655405:SRE655407 TBA655405:TBA655407 TKW655405:TKW655407 TUS655405:TUS655407 UEO655405:UEO655407 UOK655405:UOK655407 UYG655405:UYG655407 VIC655405:VIC655407 VRY655405:VRY655407 WBU655405:WBU655407 WLQ655405:WLQ655407 WVM655405:WVM655407 B720941:B720943 JA720941:JA720943 SW720941:SW720943 ACS720941:ACS720943 AMO720941:AMO720943 AWK720941:AWK720943 BGG720941:BGG720943 BQC720941:BQC720943 BZY720941:BZY720943 CJU720941:CJU720943 CTQ720941:CTQ720943 DDM720941:DDM720943 DNI720941:DNI720943 DXE720941:DXE720943 EHA720941:EHA720943 EQW720941:EQW720943 FAS720941:FAS720943 FKO720941:FKO720943 FUK720941:FUK720943 GEG720941:GEG720943 GOC720941:GOC720943 GXY720941:GXY720943 HHU720941:HHU720943 HRQ720941:HRQ720943 IBM720941:IBM720943 ILI720941:ILI720943 IVE720941:IVE720943 JFA720941:JFA720943 JOW720941:JOW720943 JYS720941:JYS720943 KIO720941:KIO720943 KSK720941:KSK720943 LCG720941:LCG720943 LMC720941:LMC720943 LVY720941:LVY720943 MFU720941:MFU720943 MPQ720941:MPQ720943 MZM720941:MZM720943 NJI720941:NJI720943 NTE720941:NTE720943 ODA720941:ODA720943 OMW720941:OMW720943 OWS720941:OWS720943 PGO720941:PGO720943 PQK720941:PQK720943 QAG720941:QAG720943 QKC720941:QKC720943 QTY720941:QTY720943 RDU720941:RDU720943 RNQ720941:RNQ720943 RXM720941:RXM720943 SHI720941:SHI720943 SRE720941:SRE720943 TBA720941:TBA720943 TKW720941:TKW720943 TUS720941:TUS720943 UEO720941:UEO720943 UOK720941:UOK720943 UYG720941:UYG720943 VIC720941:VIC720943 VRY720941:VRY720943 WBU720941:WBU720943 WLQ720941:WLQ720943 WVM720941:WVM720943 B786477:B786479 JA786477:JA786479 SW786477:SW786479 ACS786477:ACS786479 AMO786477:AMO786479 AWK786477:AWK786479 BGG786477:BGG786479 BQC786477:BQC786479 BZY786477:BZY786479 CJU786477:CJU786479 CTQ786477:CTQ786479 DDM786477:DDM786479 DNI786477:DNI786479 DXE786477:DXE786479 EHA786477:EHA786479 EQW786477:EQW786479 FAS786477:FAS786479 FKO786477:FKO786479 FUK786477:FUK786479 GEG786477:GEG786479 GOC786477:GOC786479 GXY786477:GXY786479 HHU786477:HHU786479 HRQ786477:HRQ786479 IBM786477:IBM786479 ILI786477:ILI786479 IVE786477:IVE786479 JFA786477:JFA786479 JOW786477:JOW786479 JYS786477:JYS786479 KIO786477:KIO786479 KSK786477:KSK786479 LCG786477:LCG786479 LMC786477:LMC786479 LVY786477:LVY786479 MFU786477:MFU786479 MPQ786477:MPQ786479 MZM786477:MZM786479 NJI786477:NJI786479 NTE786477:NTE786479 ODA786477:ODA786479 OMW786477:OMW786479 OWS786477:OWS786479 PGO786477:PGO786479 PQK786477:PQK786479 QAG786477:QAG786479 QKC786477:QKC786479 QTY786477:QTY786479 RDU786477:RDU786479 RNQ786477:RNQ786479 RXM786477:RXM786479 SHI786477:SHI786479 SRE786477:SRE786479 TBA786477:TBA786479 TKW786477:TKW786479 TUS786477:TUS786479 UEO786477:UEO786479 UOK786477:UOK786479 UYG786477:UYG786479 VIC786477:VIC786479 VRY786477:VRY786479 WBU786477:WBU786479 WLQ786477:WLQ786479 WVM786477:WVM786479 B852013:B852015 JA852013:JA852015 SW852013:SW852015 ACS852013:ACS852015 AMO852013:AMO852015 AWK852013:AWK852015 BGG852013:BGG852015 BQC852013:BQC852015 BZY852013:BZY852015 CJU852013:CJU852015 CTQ852013:CTQ852015 DDM852013:DDM852015 DNI852013:DNI852015 DXE852013:DXE852015 EHA852013:EHA852015 EQW852013:EQW852015 FAS852013:FAS852015 FKO852013:FKO852015 FUK852013:FUK852015 GEG852013:GEG852015 GOC852013:GOC852015 GXY852013:GXY852015 HHU852013:HHU852015 HRQ852013:HRQ852015 IBM852013:IBM852015 ILI852013:ILI852015 IVE852013:IVE852015 JFA852013:JFA852015 JOW852013:JOW852015 JYS852013:JYS852015 KIO852013:KIO852015 KSK852013:KSK852015 LCG852013:LCG852015 LMC852013:LMC852015 LVY852013:LVY852015 MFU852013:MFU852015 MPQ852013:MPQ852015 MZM852013:MZM852015 NJI852013:NJI852015 NTE852013:NTE852015 ODA852013:ODA852015 OMW852013:OMW852015 OWS852013:OWS852015 PGO852013:PGO852015 PQK852013:PQK852015 QAG852013:QAG852015 QKC852013:QKC852015 QTY852013:QTY852015 RDU852013:RDU852015 RNQ852013:RNQ852015 RXM852013:RXM852015 SHI852013:SHI852015 SRE852013:SRE852015 TBA852013:TBA852015 TKW852013:TKW852015 TUS852013:TUS852015 UEO852013:UEO852015 UOK852013:UOK852015 UYG852013:UYG852015 VIC852013:VIC852015 VRY852013:VRY852015 WBU852013:WBU852015 WLQ852013:WLQ852015 WVM852013:WVM852015 B917549:B917551 JA917549:JA917551 SW917549:SW917551 ACS917549:ACS917551 AMO917549:AMO917551 AWK917549:AWK917551 BGG917549:BGG917551 BQC917549:BQC917551 BZY917549:BZY917551 CJU917549:CJU917551 CTQ917549:CTQ917551 DDM917549:DDM917551 DNI917549:DNI917551 DXE917549:DXE917551 EHA917549:EHA917551 EQW917549:EQW917551 FAS917549:FAS917551 FKO917549:FKO917551 FUK917549:FUK917551 GEG917549:GEG917551 GOC917549:GOC917551 GXY917549:GXY917551 HHU917549:HHU917551 HRQ917549:HRQ917551 IBM917549:IBM917551 ILI917549:ILI917551 IVE917549:IVE917551 JFA917549:JFA917551 JOW917549:JOW917551 JYS917549:JYS917551 KIO917549:KIO917551 KSK917549:KSK917551 LCG917549:LCG917551 LMC917549:LMC917551 LVY917549:LVY917551 MFU917549:MFU917551 MPQ917549:MPQ917551 MZM917549:MZM917551 NJI917549:NJI917551 NTE917549:NTE917551 ODA917549:ODA917551 OMW917549:OMW917551 OWS917549:OWS917551 PGO917549:PGO917551 PQK917549:PQK917551 QAG917549:QAG917551 QKC917549:QKC917551 QTY917549:QTY917551 RDU917549:RDU917551 RNQ917549:RNQ917551 RXM917549:RXM917551 SHI917549:SHI917551 SRE917549:SRE917551 TBA917549:TBA917551 TKW917549:TKW917551 TUS917549:TUS917551 UEO917549:UEO917551 UOK917549:UOK917551 UYG917549:UYG917551 VIC917549:VIC917551 VRY917549:VRY917551 WBU917549:WBU917551 WLQ917549:WLQ917551 WVM917549:WVM917551 B983085:B983087 JA983085:JA983087 SW983085:SW983087 ACS983085:ACS983087 AMO983085:AMO983087 AWK983085:AWK983087 BGG983085:BGG983087 BQC983085:BQC983087 BZY983085:BZY983087 CJU983085:CJU983087 CTQ983085:CTQ983087 DDM983085:DDM983087 DNI983085:DNI983087 DXE983085:DXE983087 EHA983085:EHA983087 EQW983085:EQW983087 FAS983085:FAS983087 FKO983085:FKO983087 FUK983085:FUK983087 GEG983085:GEG983087 GOC983085:GOC983087 GXY983085:GXY983087 HHU983085:HHU983087 HRQ983085:HRQ983087 IBM983085:IBM983087 ILI983085:ILI983087 IVE983085:IVE983087 JFA983085:JFA983087 JOW983085:JOW983087 JYS983085:JYS983087 KIO983085:KIO983087 KSK983085:KSK983087 LCG983085:LCG983087 LMC983085:LMC983087 LVY983085:LVY983087 MFU983085:MFU983087 MPQ983085:MPQ983087 MZM983085:MZM983087 NJI983085:NJI983087 NTE983085:NTE983087 ODA983085:ODA983087 OMW983085:OMW983087 OWS983085:OWS983087 PGO983085:PGO983087 PQK983085:PQK983087 QAG983085:QAG983087 QKC983085:QKC983087 QTY983085:QTY983087 RDU983085:RDU983087 RNQ983085:RNQ983087 RXM983085:RXM983087 SHI983085:SHI983087 SRE983085:SRE983087 TBA983085:TBA983087 TKW983085:TKW983087 TUS983085:TUS983087 UEO983085:UEO983087 UOK983085:UOK983087 UYG983085:UYG983087 VIC983085:VIC983087 VRY983085:VRY983087 WBU983085:WBU983087 WLQ983085:WLQ983087 WVM983085:WVM983087 WVY983085:WVZ983087 JM2:JN2 TI2:TJ2 ADE2:ADF2 ANA2:ANB2 AWW2:AWX2 BGS2:BGT2 BQO2:BQP2 CAK2:CAL2 CKG2:CKH2 CUC2:CUD2 DDY2:DDZ2 DNU2:DNV2 DXQ2:DXR2 EHM2:EHN2 ERI2:ERJ2 FBE2:FBF2 FLA2:FLB2 FUW2:FUX2 GES2:GET2 GOO2:GOP2 GYK2:GYL2 HIG2:HIH2 HSC2:HSD2 IBY2:IBZ2 ILU2:ILV2 IVQ2:IVR2 JFM2:JFN2 JPI2:JPJ2 JZE2:JZF2 KJA2:KJB2 KSW2:KSX2 LCS2:LCT2 LMO2:LMP2 LWK2:LWL2 MGG2:MGH2 MQC2:MQD2 MZY2:MZZ2 NJU2:NJV2 NTQ2:NTR2 ODM2:ODN2 ONI2:ONJ2 OXE2:OXF2 PHA2:PHB2 PQW2:PQX2 QAS2:QAT2 QKO2:QKP2 QUK2:QUL2 REG2:REH2 ROC2:ROD2 RXY2:RXZ2 SHU2:SHV2 SRQ2:SRR2 TBM2:TBN2 TLI2:TLJ2 TVE2:TVF2 UFA2:UFB2 UOW2:UOX2 UYS2:UYT2 VIO2:VIP2 VSK2:VSL2 WCG2:WCH2 WMC2:WMD2 WVY2:WVZ2 O65581:P65583 JM65581:JN65583 TI65581:TJ65583 ADE65581:ADF65583 ANA65581:ANB65583 AWW65581:AWX65583 BGS65581:BGT65583 BQO65581:BQP65583 CAK65581:CAL65583 CKG65581:CKH65583 CUC65581:CUD65583 DDY65581:DDZ65583 DNU65581:DNV65583 DXQ65581:DXR65583 EHM65581:EHN65583 ERI65581:ERJ65583 FBE65581:FBF65583 FLA65581:FLB65583 FUW65581:FUX65583 GES65581:GET65583 GOO65581:GOP65583 GYK65581:GYL65583 HIG65581:HIH65583 HSC65581:HSD65583 IBY65581:IBZ65583 ILU65581:ILV65583 IVQ65581:IVR65583 JFM65581:JFN65583 JPI65581:JPJ65583 JZE65581:JZF65583 KJA65581:KJB65583 KSW65581:KSX65583 LCS65581:LCT65583 LMO65581:LMP65583 LWK65581:LWL65583 MGG65581:MGH65583 MQC65581:MQD65583 MZY65581:MZZ65583 NJU65581:NJV65583 NTQ65581:NTR65583 ODM65581:ODN65583 ONI65581:ONJ65583 OXE65581:OXF65583 PHA65581:PHB65583 PQW65581:PQX65583 QAS65581:QAT65583 QKO65581:QKP65583 QUK65581:QUL65583 REG65581:REH65583 ROC65581:ROD65583 RXY65581:RXZ65583 SHU65581:SHV65583 SRQ65581:SRR65583 TBM65581:TBN65583 TLI65581:TLJ65583 TVE65581:TVF65583 UFA65581:UFB65583 UOW65581:UOX65583 UYS65581:UYT65583 VIO65581:VIP65583 VSK65581:VSL65583 WCG65581:WCH65583 WMC65581:WMD65583 WVY65581:WVZ65583 O131117:P131119 JM131117:JN131119 TI131117:TJ131119 ADE131117:ADF131119 ANA131117:ANB131119 AWW131117:AWX131119 BGS131117:BGT131119 BQO131117:BQP131119 CAK131117:CAL131119 CKG131117:CKH131119 CUC131117:CUD131119 DDY131117:DDZ131119 DNU131117:DNV131119 DXQ131117:DXR131119 EHM131117:EHN131119 ERI131117:ERJ131119 FBE131117:FBF131119 FLA131117:FLB131119 FUW131117:FUX131119 GES131117:GET131119 GOO131117:GOP131119 GYK131117:GYL131119 HIG131117:HIH131119 HSC131117:HSD131119 IBY131117:IBZ131119 ILU131117:ILV131119 IVQ131117:IVR131119 JFM131117:JFN131119 JPI131117:JPJ131119 JZE131117:JZF131119 KJA131117:KJB131119 KSW131117:KSX131119 LCS131117:LCT131119 LMO131117:LMP131119 LWK131117:LWL131119 MGG131117:MGH131119 MQC131117:MQD131119 MZY131117:MZZ131119 NJU131117:NJV131119 NTQ131117:NTR131119 ODM131117:ODN131119 ONI131117:ONJ131119 OXE131117:OXF131119 PHA131117:PHB131119 PQW131117:PQX131119 QAS131117:QAT131119 QKO131117:QKP131119 QUK131117:QUL131119 REG131117:REH131119 ROC131117:ROD131119 RXY131117:RXZ131119 SHU131117:SHV131119 SRQ131117:SRR131119 TBM131117:TBN131119 TLI131117:TLJ131119 TVE131117:TVF131119 UFA131117:UFB131119 UOW131117:UOX131119 UYS131117:UYT131119 VIO131117:VIP131119 VSK131117:VSL131119 WCG131117:WCH131119 WMC131117:WMD131119 WVY131117:WVZ131119 O196653:P196655 JM196653:JN196655 TI196653:TJ196655 ADE196653:ADF196655 ANA196653:ANB196655 AWW196653:AWX196655 BGS196653:BGT196655 BQO196653:BQP196655 CAK196653:CAL196655 CKG196653:CKH196655 CUC196653:CUD196655 DDY196653:DDZ196655 DNU196653:DNV196655 DXQ196653:DXR196655 EHM196653:EHN196655 ERI196653:ERJ196655 FBE196653:FBF196655 FLA196653:FLB196655 FUW196653:FUX196655 GES196653:GET196655 GOO196653:GOP196655 GYK196653:GYL196655 HIG196653:HIH196655 HSC196653:HSD196655 IBY196653:IBZ196655 ILU196653:ILV196655 IVQ196653:IVR196655 JFM196653:JFN196655 JPI196653:JPJ196655 JZE196653:JZF196655 KJA196653:KJB196655 KSW196653:KSX196655 LCS196653:LCT196655 LMO196653:LMP196655 LWK196653:LWL196655 MGG196653:MGH196655 MQC196653:MQD196655 MZY196653:MZZ196655 NJU196653:NJV196655 NTQ196653:NTR196655 ODM196653:ODN196655 ONI196653:ONJ196655 OXE196653:OXF196655 PHA196653:PHB196655 PQW196653:PQX196655 QAS196653:QAT196655 QKO196653:QKP196655 QUK196653:QUL196655 REG196653:REH196655 ROC196653:ROD196655 RXY196653:RXZ196655 SHU196653:SHV196655 SRQ196653:SRR196655 TBM196653:TBN196655 TLI196653:TLJ196655 TVE196653:TVF196655 UFA196653:UFB196655 UOW196653:UOX196655 UYS196653:UYT196655 VIO196653:VIP196655 VSK196653:VSL196655 WCG196653:WCH196655 WMC196653:WMD196655 WVY196653:WVZ196655 O262189:P262191 JM262189:JN262191 TI262189:TJ262191 ADE262189:ADF262191 ANA262189:ANB262191 AWW262189:AWX262191 BGS262189:BGT262191 BQO262189:BQP262191 CAK262189:CAL262191 CKG262189:CKH262191 CUC262189:CUD262191 DDY262189:DDZ262191 DNU262189:DNV262191 DXQ262189:DXR262191 EHM262189:EHN262191 ERI262189:ERJ262191 FBE262189:FBF262191 FLA262189:FLB262191 FUW262189:FUX262191 GES262189:GET262191 GOO262189:GOP262191 GYK262189:GYL262191 HIG262189:HIH262191 HSC262189:HSD262191 IBY262189:IBZ262191 ILU262189:ILV262191 IVQ262189:IVR262191 JFM262189:JFN262191 JPI262189:JPJ262191 JZE262189:JZF262191 KJA262189:KJB262191 KSW262189:KSX262191 LCS262189:LCT262191 LMO262189:LMP262191 LWK262189:LWL262191 MGG262189:MGH262191 MQC262189:MQD262191 MZY262189:MZZ262191 NJU262189:NJV262191 NTQ262189:NTR262191 ODM262189:ODN262191 ONI262189:ONJ262191 OXE262189:OXF262191 PHA262189:PHB262191 PQW262189:PQX262191 QAS262189:QAT262191 QKO262189:QKP262191 QUK262189:QUL262191 REG262189:REH262191 ROC262189:ROD262191 RXY262189:RXZ262191 SHU262189:SHV262191 SRQ262189:SRR262191 TBM262189:TBN262191 TLI262189:TLJ262191 TVE262189:TVF262191 UFA262189:UFB262191 UOW262189:UOX262191 UYS262189:UYT262191 VIO262189:VIP262191 VSK262189:VSL262191 WCG262189:WCH262191 WMC262189:WMD262191 WVY262189:WVZ262191 O327725:P327727 JM327725:JN327727 TI327725:TJ327727 ADE327725:ADF327727 ANA327725:ANB327727 AWW327725:AWX327727 BGS327725:BGT327727 BQO327725:BQP327727 CAK327725:CAL327727 CKG327725:CKH327727 CUC327725:CUD327727 DDY327725:DDZ327727 DNU327725:DNV327727 DXQ327725:DXR327727 EHM327725:EHN327727 ERI327725:ERJ327727 FBE327725:FBF327727 FLA327725:FLB327727 FUW327725:FUX327727 GES327725:GET327727 GOO327725:GOP327727 GYK327725:GYL327727 HIG327725:HIH327727 HSC327725:HSD327727 IBY327725:IBZ327727 ILU327725:ILV327727 IVQ327725:IVR327727 JFM327725:JFN327727 JPI327725:JPJ327727 JZE327725:JZF327727 KJA327725:KJB327727 KSW327725:KSX327727 LCS327725:LCT327727 LMO327725:LMP327727 LWK327725:LWL327727 MGG327725:MGH327727 MQC327725:MQD327727 MZY327725:MZZ327727 NJU327725:NJV327727 NTQ327725:NTR327727 ODM327725:ODN327727 ONI327725:ONJ327727 OXE327725:OXF327727 PHA327725:PHB327727 PQW327725:PQX327727 QAS327725:QAT327727 QKO327725:QKP327727 QUK327725:QUL327727 REG327725:REH327727 ROC327725:ROD327727 RXY327725:RXZ327727 SHU327725:SHV327727 SRQ327725:SRR327727 TBM327725:TBN327727 TLI327725:TLJ327727 TVE327725:TVF327727 UFA327725:UFB327727 UOW327725:UOX327727 UYS327725:UYT327727 VIO327725:VIP327727 VSK327725:VSL327727 WCG327725:WCH327727 WMC327725:WMD327727 WVY327725:WVZ327727 O393261:P393263 JM393261:JN393263 TI393261:TJ393263 ADE393261:ADF393263 ANA393261:ANB393263 AWW393261:AWX393263 BGS393261:BGT393263 BQO393261:BQP393263 CAK393261:CAL393263 CKG393261:CKH393263 CUC393261:CUD393263 DDY393261:DDZ393263 DNU393261:DNV393263 DXQ393261:DXR393263 EHM393261:EHN393263 ERI393261:ERJ393263 FBE393261:FBF393263 FLA393261:FLB393263 FUW393261:FUX393263 GES393261:GET393263 GOO393261:GOP393263 GYK393261:GYL393263 HIG393261:HIH393263 HSC393261:HSD393263 IBY393261:IBZ393263 ILU393261:ILV393263 IVQ393261:IVR393263 JFM393261:JFN393263 JPI393261:JPJ393263 JZE393261:JZF393263 KJA393261:KJB393263 KSW393261:KSX393263 LCS393261:LCT393263 LMO393261:LMP393263 LWK393261:LWL393263 MGG393261:MGH393263 MQC393261:MQD393263 MZY393261:MZZ393263 NJU393261:NJV393263 NTQ393261:NTR393263 ODM393261:ODN393263 ONI393261:ONJ393263 OXE393261:OXF393263 PHA393261:PHB393263 PQW393261:PQX393263 QAS393261:QAT393263 QKO393261:QKP393263 QUK393261:QUL393263 REG393261:REH393263 ROC393261:ROD393263 RXY393261:RXZ393263 SHU393261:SHV393263 SRQ393261:SRR393263 TBM393261:TBN393263 TLI393261:TLJ393263 TVE393261:TVF393263 UFA393261:UFB393263 UOW393261:UOX393263 UYS393261:UYT393263 VIO393261:VIP393263 VSK393261:VSL393263 WCG393261:WCH393263 WMC393261:WMD393263 WVY393261:WVZ393263 O458797:P458799 JM458797:JN458799 TI458797:TJ458799 ADE458797:ADF458799 ANA458797:ANB458799 AWW458797:AWX458799 BGS458797:BGT458799 BQO458797:BQP458799 CAK458797:CAL458799 CKG458797:CKH458799 CUC458797:CUD458799 DDY458797:DDZ458799 DNU458797:DNV458799 DXQ458797:DXR458799 EHM458797:EHN458799 ERI458797:ERJ458799 FBE458797:FBF458799 FLA458797:FLB458799 FUW458797:FUX458799 GES458797:GET458799 GOO458797:GOP458799 GYK458797:GYL458799 HIG458797:HIH458799 HSC458797:HSD458799 IBY458797:IBZ458799 ILU458797:ILV458799 IVQ458797:IVR458799 JFM458797:JFN458799 JPI458797:JPJ458799 JZE458797:JZF458799 KJA458797:KJB458799 KSW458797:KSX458799 LCS458797:LCT458799 LMO458797:LMP458799 LWK458797:LWL458799 MGG458797:MGH458799 MQC458797:MQD458799 MZY458797:MZZ458799 NJU458797:NJV458799 NTQ458797:NTR458799 ODM458797:ODN458799 ONI458797:ONJ458799 OXE458797:OXF458799 PHA458797:PHB458799 PQW458797:PQX458799 QAS458797:QAT458799 QKO458797:QKP458799 QUK458797:QUL458799 REG458797:REH458799 ROC458797:ROD458799 RXY458797:RXZ458799 SHU458797:SHV458799 SRQ458797:SRR458799 TBM458797:TBN458799 TLI458797:TLJ458799 TVE458797:TVF458799 UFA458797:UFB458799 UOW458797:UOX458799 UYS458797:UYT458799 VIO458797:VIP458799 VSK458797:VSL458799 WCG458797:WCH458799 WMC458797:WMD458799 WVY458797:WVZ458799 O524333:P524335 JM524333:JN524335 TI524333:TJ524335 ADE524333:ADF524335 ANA524333:ANB524335 AWW524333:AWX524335 BGS524333:BGT524335 BQO524333:BQP524335 CAK524333:CAL524335 CKG524333:CKH524335 CUC524333:CUD524335 DDY524333:DDZ524335 DNU524333:DNV524335 DXQ524333:DXR524335 EHM524333:EHN524335 ERI524333:ERJ524335 FBE524333:FBF524335 FLA524333:FLB524335 FUW524333:FUX524335 GES524333:GET524335 GOO524333:GOP524335 GYK524333:GYL524335 HIG524333:HIH524335 HSC524333:HSD524335 IBY524333:IBZ524335 ILU524333:ILV524335 IVQ524333:IVR524335 JFM524333:JFN524335 JPI524333:JPJ524335 JZE524333:JZF524335 KJA524333:KJB524335 KSW524333:KSX524335 LCS524333:LCT524335 LMO524333:LMP524335 LWK524333:LWL524335 MGG524333:MGH524335 MQC524333:MQD524335 MZY524333:MZZ524335 NJU524333:NJV524335 NTQ524333:NTR524335 ODM524333:ODN524335 ONI524333:ONJ524335 OXE524333:OXF524335 PHA524333:PHB524335 PQW524333:PQX524335 QAS524333:QAT524335 QKO524333:QKP524335 QUK524333:QUL524335 REG524333:REH524335 ROC524333:ROD524335 RXY524333:RXZ524335 SHU524333:SHV524335 SRQ524333:SRR524335 TBM524333:TBN524335 TLI524333:TLJ524335 TVE524333:TVF524335 UFA524333:UFB524335 UOW524333:UOX524335 UYS524333:UYT524335 VIO524333:VIP524335 VSK524333:VSL524335 WCG524333:WCH524335 WMC524333:WMD524335 WVY524333:WVZ524335 O589869:P589871 JM589869:JN589871 TI589869:TJ589871 ADE589869:ADF589871 ANA589869:ANB589871 AWW589869:AWX589871 BGS589869:BGT589871 BQO589869:BQP589871 CAK589869:CAL589871 CKG589869:CKH589871 CUC589869:CUD589871 DDY589869:DDZ589871 DNU589869:DNV589871 DXQ589869:DXR589871 EHM589869:EHN589871 ERI589869:ERJ589871 FBE589869:FBF589871 FLA589869:FLB589871 FUW589869:FUX589871 GES589869:GET589871 GOO589869:GOP589871 GYK589869:GYL589871 HIG589869:HIH589871 HSC589869:HSD589871 IBY589869:IBZ589871 ILU589869:ILV589871 IVQ589869:IVR589871 JFM589869:JFN589871 JPI589869:JPJ589871 JZE589869:JZF589871 KJA589869:KJB589871 KSW589869:KSX589871 LCS589869:LCT589871 LMO589869:LMP589871 LWK589869:LWL589871 MGG589869:MGH589871 MQC589869:MQD589871 MZY589869:MZZ589871 NJU589869:NJV589871 NTQ589869:NTR589871 ODM589869:ODN589871 ONI589869:ONJ589871 OXE589869:OXF589871 PHA589869:PHB589871 PQW589869:PQX589871 QAS589869:QAT589871 QKO589869:QKP589871 QUK589869:QUL589871 REG589869:REH589871 ROC589869:ROD589871 RXY589869:RXZ589871 SHU589869:SHV589871 SRQ589869:SRR589871 TBM589869:TBN589871 TLI589869:TLJ589871 TVE589869:TVF589871 UFA589869:UFB589871 UOW589869:UOX589871 UYS589869:UYT589871 VIO589869:VIP589871 VSK589869:VSL589871 WCG589869:WCH589871 WMC589869:WMD589871 WVY589869:WVZ589871 O655405:P655407 JM655405:JN655407 TI655405:TJ655407 ADE655405:ADF655407 ANA655405:ANB655407 AWW655405:AWX655407 BGS655405:BGT655407 BQO655405:BQP655407 CAK655405:CAL655407 CKG655405:CKH655407 CUC655405:CUD655407 DDY655405:DDZ655407 DNU655405:DNV655407 DXQ655405:DXR655407 EHM655405:EHN655407 ERI655405:ERJ655407 FBE655405:FBF655407 FLA655405:FLB655407 FUW655405:FUX655407 GES655405:GET655407 GOO655405:GOP655407 GYK655405:GYL655407 HIG655405:HIH655407 HSC655405:HSD655407 IBY655405:IBZ655407 ILU655405:ILV655407 IVQ655405:IVR655407 JFM655405:JFN655407 JPI655405:JPJ655407 JZE655405:JZF655407 KJA655405:KJB655407 KSW655405:KSX655407 LCS655405:LCT655407 LMO655405:LMP655407 LWK655405:LWL655407 MGG655405:MGH655407 MQC655405:MQD655407 MZY655405:MZZ655407 NJU655405:NJV655407 NTQ655405:NTR655407 ODM655405:ODN655407 ONI655405:ONJ655407 OXE655405:OXF655407 PHA655405:PHB655407 PQW655405:PQX655407 QAS655405:QAT655407 QKO655405:QKP655407 QUK655405:QUL655407 REG655405:REH655407 ROC655405:ROD655407 RXY655405:RXZ655407 SHU655405:SHV655407 SRQ655405:SRR655407 TBM655405:TBN655407 TLI655405:TLJ655407 TVE655405:TVF655407 UFA655405:UFB655407 UOW655405:UOX655407 UYS655405:UYT655407 VIO655405:VIP655407 VSK655405:VSL655407 WCG655405:WCH655407 WMC655405:WMD655407 WVY655405:WVZ655407 O720941:P720943 JM720941:JN720943 TI720941:TJ720943 ADE720941:ADF720943 ANA720941:ANB720943 AWW720941:AWX720943 BGS720941:BGT720943 BQO720941:BQP720943 CAK720941:CAL720943 CKG720941:CKH720943 CUC720941:CUD720943 DDY720941:DDZ720943 DNU720941:DNV720943 DXQ720941:DXR720943 EHM720941:EHN720943 ERI720941:ERJ720943 FBE720941:FBF720943 FLA720941:FLB720943 FUW720941:FUX720943 GES720941:GET720943 GOO720941:GOP720943 GYK720941:GYL720943 HIG720941:HIH720943 HSC720941:HSD720943 IBY720941:IBZ720943 ILU720941:ILV720943 IVQ720941:IVR720943 JFM720941:JFN720943 JPI720941:JPJ720943 JZE720941:JZF720943 KJA720941:KJB720943 KSW720941:KSX720943 LCS720941:LCT720943 LMO720941:LMP720943 LWK720941:LWL720943 MGG720941:MGH720943 MQC720941:MQD720943 MZY720941:MZZ720943 NJU720941:NJV720943 NTQ720941:NTR720943 ODM720941:ODN720943 ONI720941:ONJ720943 OXE720941:OXF720943 PHA720941:PHB720943 PQW720941:PQX720943 QAS720941:QAT720943 QKO720941:QKP720943 QUK720941:QUL720943 REG720941:REH720943 ROC720941:ROD720943 RXY720941:RXZ720943 SHU720941:SHV720943 SRQ720941:SRR720943 TBM720941:TBN720943 TLI720941:TLJ720943 TVE720941:TVF720943 UFA720941:UFB720943 UOW720941:UOX720943 UYS720941:UYT720943 VIO720941:VIP720943 VSK720941:VSL720943 WCG720941:WCH720943 WMC720941:WMD720943 WVY720941:WVZ720943 O786477:P786479 JM786477:JN786479 TI786477:TJ786479 ADE786477:ADF786479 ANA786477:ANB786479 AWW786477:AWX786479 BGS786477:BGT786479 BQO786477:BQP786479 CAK786477:CAL786479 CKG786477:CKH786479 CUC786477:CUD786479 DDY786477:DDZ786479 DNU786477:DNV786479 DXQ786477:DXR786479 EHM786477:EHN786479 ERI786477:ERJ786479 FBE786477:FBF786479 FLA786477:FLB786479 FUW786477:FUX786479 GES786477:GET786479 GOO786477:GOP786479 GYK786477:GYL786479 HIG786477:HIH786479 HSC786477:HSD786479 IBY786477:IBZ786479 ILU786477:ILV786479 IVQ786477:IVR786479 JFM786477:JFN786479 JPI786477:JPJ786479 JZE786477:JZF786479 KJA786477:KJB786479 KSW786477:KSX786479 LCS786477:LCT786479 LMO786477:LMP786479 LWK786477:LWL786479 MGG786477:MGH786479 MQC786477:MQD786479 MZY786477:MZZ786479 NJU786477:NJV786479 NTQ786477:NTR786479 ODM786477:ODN786479 ONI786477:ONJ786479 OXE786477:OXF786479 PHA786477:PHB786479 PQW786477:PQX786479 QAS786477:QAT786479 QKO786477:QKP786479 QUK786477:QUL786479 REG786477:REH786479 ROC786477:ROD786479 RXY786477:RXZ786479 SHU786477:SHV786479 SRQ786477:SRR786479 TBM786477:TBN786479 TLI786477:TLJ786479 TVE786477:TVF786479 UFA786477:UFB786479 UOW786477:UOX786479 UYS786477:UYT786479 VIO786477:VIP786479 VSK786477:VSL786479 WCG786477:WCH786479 WMC786477:WMD786479 WVY786477:WVZ786479 O852013:P852015 JM852013:JN852015 TI852013:TJ852015 ADE852013:ADF852015 ANA852013:ANB852015 AWW852013:AWX852015 BGS852013:BGT852015 BQO852013:BQP852015 CAK852013:CAL852015 CKG852013:CKH852015 CUC852013:CUD852015 DDY852013:DDZ852015 DNU852013:DNV852015 DXQ852013:DXR852015 EHM852013:EHN852015 ERI852013:ERJ852015 FBE852013:FBF852015 FLA852013:FLB852015 FUW852013:FUX852015 GES852013:GET852015 GOO852013:GOP852015 GYK852013:GYL852015 HIG852013:HIH852015 HSC852013:HSD852015 IBY852013:IBZ852015 ILU852013:ILV852015 IVQ852013:IVR852015 JFM852013:JFN852015 JPI852013:JPJ852015 JZE852013:JZF852015 KJA852013:KJB852015 KSW852013:KSX852015 LCS852013:LCT852015 LMO852013:LMP852015 LWK852013:LWL852015 MGG852013:MGH852015 MQC852013:MQD852015 MZY852013:MZZ852015 NJU852013:NJV852015 NTQ852013:NTR852015 ODM852013:ODN852015 ONI852013:ONJ852015 OXE852013:OXF852015 PHA852013:PHB852015 PQW852013:PQX852015 QAS852013:QAT852015 QKO852013:QKP852015 QUK852013:QUL852015 REG852013:REH852015 ROC852013:ROD852015 RXY852013:RXZ852015 SHU852013:SHV852015 SRQ852013:SRR852015 TBM852013:TBN852015 TLI852013:TLJ852015 TVE852013:TVF852015 UFA852013:UFB852015 UOW852013:UOX852015 UYS852013:UYT852015 VIO852013:VIP852015 VSK852013:VSL852015 WCG852013:WCH852015 WMC852013:WMD852015 WVY852013:WVZ852015 O917549:P917551 JM917549:JN917551 TI917549:TJ917551 ADE917549:ADF917551 ANA917549:ANB917551 AWW917549:AWX917551 BGS917549:BGT917551 BQO917549:BQP917551 CAK917549:CAL917551 CKG917549:CKH917551 CUC917549:CUD917551 DDY917549:DDZ917551 DNU917549:DNV917551 DXQ917549:DXR917551 EHM917549:EHN917551 ERI917549:ERJ917551 FBE917549:FBF917551 FLA917549:FLB917551 FUW917549:FUX917551 GES917549:GET917551 GOO917549:GOP917551 GYK917549:GYL917551 HIG917549:HIH917551 HSC917549:HSD917551 IBY917549:IBZ917551 ILU917549:ILV917551 IVQ917549:IVR917551 JFM917549:JFN917551 JPI917549:JPJ917551 JZE917549:JZF917551 KJA917549:KJB917551 KSW917549:KSX917551 LCS917549:LCT917551 LMO917549:LMP917551 LWK917549:LWL917551 MGG917549:MGH917551 MQC917549:MQD917551 MZY917549:MZZ917551 NJU917549:NJV917551 NTQ917549:NTR917551 ODM917549:ODN917551 ONI917549:ONJ917551 OXE917549:OXF917551 PHA917549:PHB917551 PQW917549:PQX917551 QAS917549:QAT917551 QKO917549:QKP917551 QUK917549:QUL917551 REG917549:REH917551 ROC917549:ROD917551 RXY917549:RXZ917551 SHU917549:SHV917551 SRQ917549:SRR917551 TBM917549:TBN917551 TLI917549:TLJ917551 TVE917549:TVF917551 UFA917549:UFB917551 UOW917549:UOX917551 UYS917549:UYT917551 VIO917549:VIP917551 VSK917549:VSL917551 WCG917549:WCH917551 WMC917549:WMD917551 WVY917549:WVZ917551 O983085:P983087 JM983085:JN983087 TI983085:TJ983087 ADE983085:ADF983087 ANA983085:ANB983087 AWW983085:AWX983087 BGS983085:BGT983087 BQO983085:BQP983087 CAK983085:CAL983087 CKG983085:CKH983087 CUC983085:CUD983087 DDY983085:DDZ983087 DNU983085:DNV983087 DXQ983085:DXR983087 EHM983085:EHN983087 ERI983085:ERJ983087 FBE983085:FBF983087 FLA983085:FLB983087 FUW983085:FUX983087 GES983085:GET983087 GOO983085:GOP983087 GYK983085:GYL983087 HIG983085:HIH983087 HSC983085:HSD983087 IBY983085:IBZ983087 ILU983085:ILV983087 IVQ983085:IVR983087 JFM983085:JFN983087 JPI983085:JPJ983087 JZE983085:JZF983087 KJA983085:KJB983087 KSW983085:KSX983087 LCS983085:LCT983087 LMO983085:LMP983087 LWK983085:LWL983087 MGG983085:MGH983087 MQC983085:MQD983087 MZY983085:MZZ983087 NJU983085:NJV983087 NTQ983085:NTR983087 ODM983085:ODN983087 ONI983085:ONJ983087 OXE983085:OXF983087 PHA983085:PHB983087 PQW983085:PQX983087 QAS983085:QAT983087 QKO983085:QKP983087 QUK983085:QUL983087 REG983085:REH983087 ROC983085:ROD983087 RXY983085:RXZ983087 SHU983085:SHV983087 SRQ983085:SRR983087 TBM983085:TBN983087 TLI983085:TLJ983087 TVE983085:TVF983087 UFA983085:UFB983087 UOW983085:UOX983087 UYS983085:UYT983087 VIO983085:VIP983087 VSK983085:VSL983087 WCG983085:WCH983087 WMC983085:WMD983087" xr:uid="{3BD902BA-9DCC-4C68-94D9-39EDA33B6DFF}"/>
    <dataValidation allowBlank="1" showInputMessage="1" showErrorMessage="1" prompt="Actual Date Arrived" sqref="Q2" xr:uid="{4C8817EE-268D-4F94-8EF1-98587932780D}"/>
    <dataValidation allowBlank="1" showInputMessage="1" prompt="Expected Date of Arrival" sqref="P2" xr:uid="{81F7E35D-1B64-422A-9002-A6BED37E3544}"/>
    <dataValidation allowBlank="1" showInputMessage="1" prompt="As per P6 Schedule or in very rare case Expert Judgement" sqref="O2" xr:uid="{B7B04864-A07F-44DE-9CC0-8D8860C0E9C3}"/>
  </dataValidations>
  <printOptions horizontalCentered="1"/>
  <pageMargins left="0.118110236220472" right="0.118110236220472" top="0.59055118110236204" bottom="0.196850393700787" header="0.196850393700787" footer="0.196850393700787"/>
  <pageSetup paperSize="9" scale="75" fitToHeight="2" orientation="landscape" horizontalDpi="4294967295" verticalDpi="4294967295" r:id="rId1"/>
  <headerFooter alignWithMargins="0">
    <oddFooter>&amp;R&amp;"Verdana,Bold"&amp;8PAGE :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tint="-0.499984740745262"/>
    <pageSetUpPr fitToPage="1"/>
  </sheetPr>
  <dimension ref="A1:O58"/>
  <sheetViews>
    <sheetView topLeftCell="A9" zoomScale="70" zoomScaleNormal="70" workbookViewId="0">
      <selection activeCell="J24" sqref="J24"/>
    </sheetView>
  </sheetViews>
  <sheetFormatPr defaultColWidth="9.109375" defaultRowHeight="14.4"/>
  <cols>
    <col min="1" max="1" width="6" style="154" customWidth="1"/>
    <col min="2" max="2" width="11.44140625" style="154" customWidth="1"/>
    <col min="3" max="3" width="17" style="154" customWidth="1"/>
    <col min="4" max="4" width="54" style="154" customWidth="1"/>
    <col min="5" max="5" width="26.33203125" style="154" customWidth="1"/>
    <col min="6" max="6" width="56.33203125" style="154" customWidth="1"/>
    <col min="7" max="7" width="51.44140625" style="154" customWidth="1"/>
    <col min="8" max="8" width="17" customWidth="1"/>
    <col min="9" max="9" width="19.88671875" customWidth="1"/>
    <col min="10" max="11" width="15.44140625" customWidth="1"/>
    <col min="12" max="12" width="18.33203125" customWidth="1"/>
    <col min="13" max="13" width="19.88671875" customWidth="1"/>
    <col min="14" max="14" width="15.44140625" customWidth="1"/>
    <col min="15" max="15" width="32.44140625" customWidth="1"/>
    <col min="16" max="16" width="38.109375" customWidth="1"/>
    <col min="17" max="18" width="15.44140625" customWidth="1"/>
    <col min="19" max="19" width="19.33203125" customWidth="1"/>
    <col min="20" max="24" width="15.44140625" customWidth="1"/>
    <col min="25" max="25" width="16.44140625" customWidth="1"/>
    <col min="26" max="26" width="15.44140625" customWidth="1"/>
    <col min="27" max="27" width="42.109375" customWidth="1"/>
    <col min="28" max="34" width="15.44140625" customWidth="1"/>
    <col min="35" max="35" width="22" customWidth="1"/>
  </cols>
  <sheetData>
    <row r="1" spans="1:15" ht="17.399999999999999" hidden="1">
      <c r="A1" s="155"/>
      <c r="B1" s="155"/>
      <c r="C1" s="155"/>
      <c r="D1" s="155"/>
      <c r="E1" s="155"/>
      <c r="F1" s="155"/>
      <c r="G1" s="155"/>
    </row>
    <row r="2" spans="1:15" ht="17.399999999999999" hidden="1">
      <c r="A2" s="156"/>
      <c r="B2" s="157"/>
      <c r="C2" s="157"/>
      <c r="D2" s="157"/>
      <c r="E2" s="157"/>
      <c r="F2" s="157"/>
      <c r="G2" s="157"/>
    </row>
    <row r="3" spans="1:15" ht="17.399999999999999" hidden="1">
      <c r="A3" s="156"/>
      <c r="B3" s="157"/>
      <c r="C3" s="157"/>
      <c r="D3" s="157"/>
      <c r="E3" s="157"/>
      <c r="F3" s="157"/>
      <c r="G3" s="157"/>
      <c r="M3" s="51">
        <f>'[49]General Information'!L1</f>
        <v>45922</v>
      </c>
      <c r="N3" s="75" t="s">
        <v>50</v>
      </c>
      <c r="O3" s="75" t="s">
        <v>2863</v>
      </c>
    </row>
    <row r="4" spans="1:15" ht="17.399999999999999" hidden="1">
      <c r="A4" s="156"/>
      <c r="B4" s="158"/>
      <c r="C4" s="158"/>
      <c r="D4" s="158"/>
      <c r="E4" s="158"/>
      <c r="F4" s="158"/>
      <c r="G4" s="158"/>
      <c r="N4" t="s">
        <v>2709</v>
      </c>
      <c r="O4" t="s">
        <v>49</v>
      </c>
    </row>
    <row r="5" spans="1:15" ht="17.399999999999999" hidden="1">
      <c r="A5" s="156"/>
      <c r="B5" s="157"/>
      <c r="C5" s="157"/>
      <c r="D5" s="157"/>
      <c r="E5" s="157"/>
      <c r="F5" s="157"/>
      <c r="G5" s="157"/>
      <c r="N5" t="s">
        <v>111</v>
      </c>
      <c r="O5" t="s">
        <v>58</v>
      </c>
    </row>
    <row r="6" spans="1:15" ht="17.399999999999999" hidden="1">
      <c r="A6" s="156"/>
      <c r="B6" s="157"/>
      <c r="C6" s="157"/>
      <c r="D6" s="157"/>
      <c r="E6" s="157"/>
      <c r="F6" s="157"/>
      <c r="G6" s="157"/>
      <c r="O6" t="s">
        <v>246</v>
      </c>
    </row>
    <row r="7" spans="1:15" hidden="1">
      <c r="A7" s="159"/>
      <c r="B7" s="160"/>
      <c r="C7" s="160"/>
      <c r="D7" s="160"/>
      <c r="E7" s="160"/>
      <c r="F7" s="160"/>
      <c r="G7" s="160"/>
      <c r="O7" t="s">
        <v>2864</v>
      </c>
    </row>
    <row r="8" spans="1:15" ht="34.5" hidden="1" customHeight="1">
      <c r="A8" s="161"/>
      <c r="B8" s="162"/>
      <c r="C8" s="162"/>
      <c r="D8" s="162"/>
      <c r="E8" s="162"/>
      <c r="F8" s="162"/>
      <c r="G8" s="162"/>
      <c r="O8" t="s">
        <v>250</v>
      </c>
    </row>
    <row r="9" spans="1:15" ht="36.9" customHeight="1">
      <c r="A9" s="161"/>
      <c r="B9" s="1850" t="s">
        <v>2865</v>
      </c>
      <c r="C9" s="1851"/>
      <c r="D9" s="1851"/>
      <c r="E9" s="1851"/>
      <c r="F9" s="1851"/>
      <c r="G9" s="1851"/>
      <c r="H9" s="1851"/>
      <c r="I9" s="1851"/>
      <c r="J9" s="1851"/>
    </row>
    <row r="10" spans="1:15" ht="57.6" customHeight="1">
      <c r="A10" s="160"/>
      <c r="B10" s="835" t="s">
        <v>215</v>
      </c>
      <c r="C10" s="835" t="s">
        <v>216</v>
      </c>
      <c r="D10" s="835" t="s">
        <v>217</v>
      </c>
      <c r="E10" s="835" t="s">
        <v>2863</v>
      </c>
      <c r="F10" s="1852" t="s">
        <v>219</v>
      </c>
      <c r="G10" s="1853"/>
      <c r="H10" s="835" t="s">
        <v>221</v>
      </c>
      <c r="I10" s="163" t="s">
        <v>222</v>
      </c>
      <c r="J10" s="163" t="s">
        <v>223</v>
      </c>
      <c r="L10" t="e" cm="1">
        <f t="array" ref="L10">_xleta.t</f>
        <v>#NAME?</v>
      </c>
    </row>
    <row r="11" spans="1:15" s="153" customFormat="1" ht="55.2" customHeight="1">
      <c r="A11" s="164"/>
      <c r="B11" s="165">
        <v>1</v>
      </c>
      <c r="C11" s="166">
        <v>46123</v>
      </c>
      <c r="D11" s="167" t="s">
        <v>2866</v>
      </c>
      <c r="E11" s="165" t="s">
        <v>250</v>
      </c>
      <c r="F11" s="1854" t="s">
        <v>2867</v>
      </c>
      <c r="G11" s="1855"/>
      <c r="H11" s="168" t="s">
        <v>111</v>
      </c>
      <c r="I11" s="169">
        <v>46131</v>
      </c>
      <c r="J11" s="170"/>
    </row>
    <row r="12" spans="1:15" ht="55.2" customHeight="1">
      <c r="A12" s="171"/>
      <c r="B12" s="172">
        <v>2</v>
      </c>
      <c r="C12" s="166"/>
      <c r="D12" s="167"/>
      <c r="E12" s="165"/>
      <c r="F12" s="1854"/>
      <c r="G12" s="1855"/>
      <c r="H12" s="168"/>
      <c r="I12" s="169"/>
      <c r="J12" s="170"/>
    </row>
    <row r="13" spans="1:15" ht="55.2" customHeight="1">
      <c r="A13" s="171"/>
      <c r="B13" s="172">
        <v>3</v>
      </c>
      <c r="C13" s="166"/>
      <c r="D13" s="167"/>
      <c r="E13" s="165"/>
      <c r="F13" s="1854"/>
      <c r="G13" s="1855"/>
      <c r="H13" s="168"/>
      <c r="I13" s="169"/>
      <c r="J13" s="170"/>
    </row>
    <row r="14" spans="1:15" ht="55.2" customHeight="1">
      <c r="A14" s="171"/>
      <c r="B14" s="172">
        <v>4</v>
      </c>
      <c r="C14" s="173"/>
      <c r="D14" s="174"/>
      <c r="E14" s="172"/>
      <c r="F14" s="1848"/>
      <c r="G14" s="1849"/>
      <c r="H14" s="175"/>
      <c r="I14" s="176"/>
      <c r="J14" s="177"/>
    </row>
    <row r="15" spans="1:15" ht="55.2" customHeight="1">
      <c r="A15" s="171"/>
      <c r="B15" s="172">
        <v>5</v>
      </c>
      <c r="C15" s="173"/>
      <c r="D15" s="174"/>
      <c r="E15" s="172"/>
      <c r="F15" s="1848"/>
      <c r="G15" s="1849"/>
      <c r="H15" s="175"/>
      <c r="I15" s="176"/>
      <c r="J15" s="177"/>
    </row>
    <row r="16" spans="1:15" ht="55.2" customHeight="1">
      <c r="A16" s="171"/>
      <c r="B16" s="172">
        <v>6</v>
      </c>
      <c r="C16" s="173"/>
      <c r="D16" s="174"/>
      <c r="E16" s="172"/>
      <c r="F16" s="1848"/>
      <c r="G16" s="1849"/>
      <c r="H16" s="175"/>
      <c r="I16" s="176"/>
      <c r="J16" s="177"/>
    </row>
    <row r="17" spans="1:10" ht="55.2" customHeight="1">
      <c r="A17" s="171"/>
      <c r="B17" s="172">
        <v>7</v>
      </c>
      <c r="C17" s="173"/>
      <c r="D17" s="174"/>
      <c r="E17" s="172"/>
      <c r="F17" s="1848"/>
      <c r="G17" s="1849"/>
      <c r="H17" s="175"/>
      <c r="I17" s="176"/>
      <c r="J17" s="177"/>
    </row>
    <row r="18" spans="1:10" ht="57.6" customHeight="1">
      <c r="A18"/>
      <c r="B18"/>
      <c r="C18"/>
      <c r="D18"/>
      <c r="E18"/>
      <c r="F18"/>
      <c r="G18"/>
    </row>
    <row r="19" spans="1:10">
      <c r="A19"/>
      <c r="B19"/>
      <c r="C19"/>
      <c r="D19"/>
      <c r="E19"/>
      <c r="F19"/>
      <c r="G19"/>
    </row>
    <row r="20" spans="1:10">
      <c r="A20"/>
      <c r="B20"/>
      <c r="C20"/>
      <c r="D20"/>
      <c r="E20"/>
      <c r="F20"/>
      <c r="G20"/>
    </row>
    <row r="21" spans="1:10">
      <c r="A21"/>
      <c r="B21"/>
      <c r="C21"/>
      <c r="D21"/>
      <c r="E21"/>
      <c r="F21"/>
      <c r="G21"/>
    </row>
    <row r="22" spans="1:10">
      <c r="A22"/>
      <c r="B22"/>
      <c r="C22"/>
      <c r="D22"/>
      <c r="E22"/>
      <c r="F22"/>
      <c r="G22"/>
    </row>
    <row r="23" spans="1:10">
      <c r="A23"/>
      <c r="B23"/>
      <c r="C23"/>
      <c r="D23"/>
      <c r="E23"/>
      <c r="F23"/>
      <c r="G23"/>
    </row>
    <row r="24" spans="1:10">
      <c r="A24"/>
      <c r="B24"/>
      <c r="C24"/>
      <c r="D24"/>
      <c r="E24"/>
      <c r="F24"/>
      <c r="G24"/>
    </row>
    <row r="25" spans="1:10">
      <c r="A25"/>
      <c r="B25"/>
      <c r="C25"/>
      <c r="D25"/>
      <c r="E25"/>
      <c r="F25"/>
      <c r="G25"/>
    </row>
    <row r="26" spans="1:10">
      <c r="A26"/>
      <c r="B26"/>
      <c r="C26"/>
      <c r="D26"/>
      <c r="E26"/>
      <c r="F26"/>
      <c r="G26"/>
    </row>
    <row r="27" spans="1:10">
      <c r="A27"/>
      <c r="B27"/>
      <c r="C27"/>
      <c r="D27"/>
      <c r="E27"/>
      <c r="F27"/>
      <c r="G27"/>
    </row>
    <row r="28" spans="1:10">
      <c r="A28"/>
      <c r="B28"/>
      <c r="C28"/>
      <c r="D28"/>
      <c r="E28"/>
      <c r="F28"/>
      <c r="G28"/>
    </row>
    <row r="29" spans="1:10">
      <c r="A29"/>
      <c r="B29"/>
      <c r="C29"/>
      <c r="D29"/>
      <c r="E29"/>
      <c r="F29"/>
      <c r="G29"/>
    </row>
    <row r="30" spans="1:10">
      <c r="A30"/>
      <c r="B30"/>
      <c r="C30"/>
      <c r="D30"/>
      <c r="E30"/>
      <c r="F30"/>
      <c r="G30"/>
    </row>
    <row r="31" spans="1:10">
      <c r="A31"/>
      <c r="B31"/>
      <c r="C31"/>
      <c r="D31"/>
      <c r="E31"/>
      <c r="F31"/>
      <c r="G31"/>
    </row>
    <row r="32" spans="1:10">
      <c r="A32"/>
      <c r="B32"/>
      <c r="C32"/>
      <c r="D32"/>
      <c r="E32"/>
      <c r="F32"/>
      <c r="G32"/>
    </row>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sheetData>
  <mergeCells count="9">
    <mergeCell ref="F14:G14"/>
    <mergeCell ref="F15:G15"/>
    <mergeCell ref="F16:G16"/>
    <mergeCell ref="F17:G17"/>
    <mergeCell ref="B9:J9"/>
    <mergeCell ref="F10:G10"/>
    <mergeCell ref="F11:G11"/>
    <mergeCell ref="F12:G12"/>
    <mergeCell ref="F13:G13"/>
  </mergeCells>
  <dataValidations count="2">
    <dataValidation type="list" allowBlank="1" showInputMessage="1" showErrorMessage="1" sqref="E11:E13" xr:uid="{00000000-0002-0000-1300-000000000000}">
      <formula1>$O$4:$O$8</formula1>
    </dataValidation>
    <dataValidation type="list" allowBlank="1" showInputMessage="1" showErrorMessage="1" sqref="H11:H17" xr:uid="{00000000-0002-0000-1300-000001000000}">
      <formula1>$N$4:$N$5</formula1>
    </dataValidation>
  </dataValidations>
  <pageMargins left="0.75" right="0.75" top="1.2" bottom="1" header="0.3" footer="0.3"/>
  <pageSetup paperSize="8" scale="62" fitToHeight="50" orientation="landscape"/>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tabColor theme="4" tint="0.79995117038483843"/>
  </sheetPr>
  <dimension ref="B1:CA48"/>
  <sheetViews>
    <sheetView topLeftCell="A24" zoomScale="70" zoomScaleNormal="70" workbookViewId="0">
      <selection activeCell="AL55" sqref="AL55"/>
    </sheetView>
  </sheetViews>
  <sheetFormatPr defaultColWidth="9.109375" defaultRowHeight="14.4"/>
  <cols>
    <col min="1" max="1" width="9.109375" style="125"/>
    <col min="2" max="2" width="22.33203125" style="125" customWidth="1"/>
    <col min="3" max="6" width="7.6640625" style="125" customWidth="1"/>
    <col min="7" max="8" width="8.6640625" style="125" customWidth="1"/>
    <col min="9" max="24" width="7.6640625" style="125" customWidth="1"/>
    <col min="25" max="25" width="5.6640625" style="125" customWidth="1"/>
    <col min="26" max="27" width="6.6640625" style="125" customWidth="1"/>
    <col min="28" max="31" width="5.6640625" style="125" customWidth="1"/>
    <col min="32" max="33" width="6.6640625" style="125" customWidth="1"/>
    <col min="34" max="38" width="5.6640625" style="125" customWidth="1"/>
    <col min="39" max="44" width="9.109375" style="125"/>
    <col min="45" max="45" width="11.109375" style="125" bestFit="1" customWidth="1"/>
    <col min="46" max="47" width="15.6640625" style="125" bestFit="1" customWidth="1"/>
    <col min="48" max="49" width="16.77734375" style="125" bestFit="1" customWidth="1"/>
    <col min="50" max="50" width="13.33203125" style="125" bestFit="1" customWidth="1"/>
    <col min="51" max="51" width="17.88671875" style="125" bestFit="1" customWidth="1"/>
    <col min="52" max="52" width="19.109375" style="125" bestFit="1" customWidth="1"/>
    <col min="53" max="53" width="12.21875" style="125" bestFit="1" customWidth="1"/>
    <col min="54" max="54" width="16.77734375" style="125" bestFit="1" customWidth="1"/>
    <col min="55" max="56" width="20.21875" style="125" bestFit="1" customWidth="1"/>
    <col min="57" max="57" width="22.44140625" style="125" bestFit="1" customWidth="1"/>
    <col min="58" max="58" width="12.21875" style="125" bestFit="1" customWidth="1"/>
    <col min="59" max="59" width="16.77734375" style="125" bestFit="1" customWidth="1"/>
    <col min="60" max="60" width="24.88671875" style="125" bestFit="1" customWidth="1"/>
    <col min="61" max="61" width="8.88671875" style="125" bestFit="1" customWidth="1"/>
    <col min="62" max="62" width="10" style="125" bestFit="1" customWidth="1"/>
    <col min="63" max="63" width="21.33203125" style="125" bestFit="1" customWidth="1"/>
    <col min="64" max="64" width="20.21875" style="125" bestFit="1" customWidth="1"/>
    <col min="65" max="65" width="16.77734375" style="125" bestFit="1" customWidth="1"/>
    <col min="66" max="66" width="27.109375" style="125" bestFit="1" customWidth="1"/>
    <col min="67" max="67" width="16.77734375" style="125" bestFit="1" customWidth="1"/>
    <col min="68" max="68" width="19.109375" style="125" bestFit="1" customWidth="1"/>
    <col min="69" max="69" width="24.88671875" style="125" bestFit="1" customWidth="1"/>
    <col min="70" max="70" width="14.5546875" style="125" bestFit="1" customWidth="1"/>
    <col min="71" max="71" width="16.77734375" style="125" bestFit="1" customWidth="1"/>
    <col min="72" max="72" width="22.44140625" style="125" bestFit="1" customWidth="1"/>
    <col min="73" max="73" width="9.109375" style="125"/>
    <col min="74" max="74" width="15.6640625" style="125" bestFit="1" customWidth="1"/>
    <col min="75" max="76" width="9.109375" style="125"/>
    <col min="77" max="77" width="21.33203125" style="125" bestFit="1" customWidth="1"/>
    <col min="78" max="78" width="29.44140625" style="125" bestFit="1" customWidth="1"/>
    <col min="79" max="79" width="9.109375" style="125" customWidth="1"/>
    <col min="80" max="16384" width="9.109375" style="125"/>
  </cols>
  <sheetData>
    <row r="1" spans="2:79" ht="34.5" customHeight="1">
      <c r="B1" s="1860" t="s">
        <v>2868</v>
      </c>
      <c r="C1" s="1860"/>
      <c r="D1" s="1860"/>
      <c r="E1" s="1860"/>
      <c r="F1" s="1860"/>
      <c r="G1" s="1860"/>
      <c r="H1" s="1860"/>
      <c r="I1" s="1860"/>
      <c r="J1" s="1860"/>
      <c r="K1" s="1860"/>
      <c r="L1" s="1860"/>
      <c r="M1" s="1860"/>
      <c r="N1" s="126"/>
      <c r="O1" s="126"/>
      <c r="P1" s="126"/>
      <c r="Q1" s="126"/>
      <c r="R1" s="126"/>
      <c r="S1" s="126"/>
      <c r="T1" s="126"/>
      <c r="U1" s="126"/>
      <c r="V1" s="126"/>
      <c r="W1" s="126"/>
      <c r="X1" s="126"/>
    </row>
    <row r="2" spans="2:79" ht="59.7" customHeight="1">
      <c r="B2" s="127" t="s">
        <v>2869</v>
      </c>
      <c r="C2" s="128">
        <v>46070</v>
      </c>
      <c r="D2" s="128">
        <f t="shared" ref="D2:M2" si="0">EOMONTH(C2,1)</f>
        <v>46112</v>
      </c>
      <c r="E2" s="128">
        <f t="shared" si="0"/>
        <v>46142</v>
      </c>
      <c r="F2" s="128">
        <f t="shared" si="0"/>
        <v>46173</v>
      </c>
      <c r="G2" s="128">
        <f t="shared" si="0"/>
        <v>46203</v>
      </c>
      <c r="H2" s="128">
        <f t="shared" si="0"/>
        <v>46234</v>
      </c>
      <c r="I2" s="128">
        <f t="shared" si="0"/>
        <v>46265</v>
      </c>
      <c r="J2" s="128">
        <f t="shared" si="0"/>
        <v>46295</v>
      </c>
      <c r="K2" s="128">
        <f t="shared" si="0"/>
        <v>46326</v>
      </c>
      <c r="L2" s="128">
        <f t="shared" si="0"/>
        <v>46356</v>
      </c>
      <c r="M2" s="128">
        <f t="shared" si="0"/>
        <v>46387</v>
      </c>
      <c r="N2" s="129"/>
      <c r="O2" s="129"/>
      <c r="P2" s="129"/>
      <c r="Q2" s="129"/>
      <c r="R2" s="129"/>
      <c r="S2" s="129"/>
      <c r="T2" s="129"/>
      <c r="U2" s="129"/>
      <c r="V2" s="129"/>
      <c r="W2" s="129"/>
      <c r="X2" s="129"/>
      <c r="Y2" s="129"/>
      <c r="BE2" s="125">
        <v>25</v>
      </c>
    </row>
    <row r="3" spans="2:79" ht="34.5" customHeight="1">
      <c r="B3" s="130" t="s">
        <v>2870</v>
      </c>
      <c r="C3" s="131">
        <v>5</v>
      </c>
      <c r="D3" s="131">
        <v>6</v>
      </c>
      <c r="E3" s="131">
        <v>7</v>
      </c>
      <c r="F3" s="131">
        <v>8</v>
      </c>
      <c r="G3" s="131">
        <v>8</v>
      </c>
      <c r="H3" s="131">
        <v>9</v>
      </c>
      <c r="I3" s="131">
        <v>8</v>
      </c>
      <c r="J3" s="131">
        <v>8</v>
      </c>
      <c r="K3" s="131">
        <v>8</v>
      </c>
      <c r="L3" s="131">
        <v>8</v>
      </c>
      <c r="M3" s="131">
        <v>8</v>
      </c>
      <c r="N3" s="132"/>
      <c r="O3" s="132"/>
      <c r="P3" s="132"/>
      <c r="Q3" s="132"/>
      <c r="R3" s="132"/>
      <c r="S3" s="132"/>
      <c r="T3" s="132"/>
      <c r="U3" s="132"/>
      <c r="V3" s="132"/>
      <c r="W3" s="132"/>
      <c r="X3" s="132"/>
      <c r="Y3" s="132"/>
    </row>
    <row r="4" spans="2:79" ht="34.5" customHeight="1">
      <c r="B4" s="130" t="s">
        <v>2871</v>
      </c>
      <c r="C4" s="131">
        <f>C3</f>
        <v>5</v>
      </c>
      <c r="D4" s="131">
        <f>C4+D3</f>
        <v>11</v>
      </c>
      <c r="E4" s="131">
        <f t="shared" ref="E4:M4" si="1">D4+E3</f>
        <v>18</v>
      </c>
      <c r="F4" s="131">
        <f t="shared" si="1"/>
        <v>26</v>
      </c>
      <c r="G4" s="131">
        <f t="shared" si="1"/>
        <v>34</v>
      </c>
      <c r="H4" s="131">
        <f t="shared" si="1"/>
        <v>43</v>
      </c>
      <c r="I4" s="131">
        <f t="shared" si="1"/>
        <v>51</v>
      </c>
      <c r="J4" s="131">
        <f t="shared" si="1"/>
        <v>59</v>
      </c>
      <c r="K4" s="131">
        <f t="shared" si="1"/>
        <v>67</v>
      </c>
      <c r="L4" s="131">
        <f t="shared" si="1"/>
        <v>75</v>
      </c>
      <c r="M4" s="131">
        <f t="shared" si="1"/>
        <v>83</v>
      </c>
      <c r="N4" s="132"/>
      <c r="O4" s="132"/>
      <c r="P4" s="132"/>
      <c r="Q4" s="132"/>
      <c r="R4" s="132"/>
      <c r="S4" s="132"/>
      <c r="T4" s="132"/>
      <c r="U4" s="132"/>
      <c r="V4" s="132"/>
      <c r="W4" s="132"/>
      <c r="X4" s="132"/>
      <c r="Y4" s="132"/>
      <c r="AS4" s="133" t="s">
        <v>201</v>
      </c>
      <c r="AT4" s="134" t="s">
        <v>3024</v>
      </c>
      <c r="AU4" s="134" t="s">
        <v>3016</v>
      </c>
      <c r="AV4" s="134" t="s">
        <v>3025</v>
      </c>
      <c r="AW4" s="134" t="s">
        <v>3017</v>
      </c>
      <c r="AX4" s="134" t="s">
        <v>2872</v>
      </c>
      <c r="AY4" s="134" t="s">
        <v>3026</v>
      </c>
      <c r="AZ4" s="134" t="s">
        <v>3027</v>
      </c>
      <c r="BA4" s="134" t="s">
        <v>3018</v>
      </c>
      <c r="BB4" s="134" t="s">
        <v>3028</v>
      </c>
      <c r="BC4" s="134" t="s">
        <v>3029</v>
      </c>
      <c r="BD4" s="134" t="s">
        <v>3030</v>
      </c>
      <c r="BE4" s="134" t="s">
        <v>3031</v>
      </c>
      <c r="BF4" s="134" t="s">
        <v>3020</v>
      </c>
      <c r="BG4" s="134" t="s">
        <v>3021</v>
      </c>
      <c r="BH4" s="134" t="s">
        <v>3569</v>
      </c>
      <c r="BI4" s="134" t="s">
        <v>3032</v>
      </c>
      <c r="BJ4" s="134" t="s">
        <v>3033</v>
      </c>
      <c r="BK4" s="134" t="s">
        <v>3034</v>
      </c>
      <c r="BL4" s="134" t="s">
        <v>3035</v>
      </c>
      <c r="BM4" s="134" t="s">
        <v>3036</v>
      </c>
      <c r="BN4" s="134" t="s">
        <v>3023</v>
      </c>
      <c r="BO4" s="134" t="s">
        <v>3570</v>
      </c>
      <c r="BP4" s="134" t="s">
        <v>3041</v>
      </c>
      <c r="BQ4" s="134" t="s">
        <v>3571</v>
      </c>
      <c r="BR4" s="134" t="s">
        <v>3572</v>
      </c>
      <c r="BS4" s="134" t="s">
        <v>3573</v>
      </c>
      <c r="BT4" s="134" t="s">
        <v>3574</v>
      </c>
      <c r="BU4" s="134" t="s">
        <v>3042</v>
      </c>
      <c r="BV4" s="134" t="s">
        <v>3575</v>
      </c>
      <c r="BW4" s="134" t="s">
        <v>3037</v>
      </c>
      <c r="BX4" s="134" t="s">
        <v>3576</v>
      </c>
      <c r="BY4" s="134" t="s">
        <v>3583</v>
      </c>
      <c r="BZ4" s="134" t="s">
        <v>3584</v>
      </c>
      <c r="CA4" s="134" t="s">
        <v>3585</v>
      </c>
    </row>
    <row r="5" spans="2:79" ht="34.5" customHeight="1">
      <c r="B5" s="130" t="s">
        <v>2873</v>
      </c>
      <c r="C5" s="131">
        <v>6</v>
      </c>
      <c r="D5" s="135">
        <v>7</v>
      </c>
      <c r="E5" s="136">
        <v>10</v>
      </c>
      <c r="F5" s="136">
        <v>17</v>
      </c>
      <c r="G5" s="136">
        <v>15</v>
      </c>
      <c r="H5" s="136">
        <v>16</v>
      </c>
      <c r="I5" s="136">
        <v>17</v>
      </c>
      <c r="J5" s="136">
        <v>17</v>
      </c>
      <c r="K5" s="136">
        <v>16</v>
      </c>
      <c r="L5" s="136"/>
      <c r="M5" s="136"/>
      <c r="N5" s="132"/>
      <c r="O5" s="132"/>
      <c r="P5" s="132"/>
      <c r="Q5" s="132"/>
      <c r="R5" s="132"/>
      <c r="S5" s="132"/>
      <c r="T5" s="132"/>
      <c r="U5" s="132"/>
      <c r="V5" s="132"/>
      <c r="W5" s="132"/>
      <c r="X5" s="132"/>
      <c r="Y5" s="132"/>
      <c r="AS5" s="137" t="s">
        <v>78</v>
      </c>
      <c r="AT5" s="138">
        <v>1</v>
      </c>
      <c r="AU5" s="138">
        <v>1</v>
      </c>
      <c r="AV5" s="138">
        <v>8</v>
      </c>
      <c r="AW5" s="138">
        <v>1</v>
      </c>
      <c r="AX5" s="138">
        <v>2</v>
      </c>
      <c r="AY5" s="138">
        <v>1</v>
      </c>
      <c r="AZ5" s="138">
        <v>1</v>
      </c>
      <c r="BA5" s="138">
        <v>2</v>
      </c>
      <c r="BB5" s="138">
        <v>2</v>
      </c>
      <c r="BC5" s="138">
        <v>1</v>
      </c>
      <c r="BD5" s="138">
        <v>1</v>
      </c>
      <c r="BE5" s="138">
        <v>1</v>
      </c>
      <c r="BF5" s="138">
        <v>1</v>
      </c>
      <c r="BG5" s="138">
        <v>1</v>
      </c>
      <c r="BH5" s="138">
        <v>1</v>
      </c>
      <c r="BI5" s="138">
        <v>1</v>
      </c>
      <c r="BJ5" s="138">
        <v>1</v>
      </c>
      <c r="BK5" s="138">
        <v>1</v>
      </c>
      <c r="BL5" s="138">
        <v>1</v>
      </c>
      <c r="BM5" s="138">
        <v>1</v>
      </c>
      <c r="BN5" s="138">
        <v>1</v>
      </c>
      <c r="BO5" s="138">
        <v>1</v>
      </c>
      <c r="BP5" s="138" t="s">
        <v>2402</v>
      </c>
      <c r="BQ5" s="138" t="s">
        <v>2402</v>
      </c>
      <c r="BR5" s="138" t="s">
        <v>2402</v>
      </c>
      <c r="BS5" s="138" t="s">
        <v>2402</v>
      </c>
      <c r="BT5" s="138" t="s">
        <v>2402</v>
      </c>
      <c r="BU5" s="138" t="s">
        <v>2402</v>
      </c>
      <c r="BV5" s="138" t="s">
        <v>2402</v>
      </c>
      <c r="BW5" s="138" t="s">
        <v>2402</v>
      </c>
      <c r="BX5" s="138" t="s">
        <v>2402</v>
      </c>
      <c r="BY5" s="138" t="s">
        <v>2402</v>
      </c>
      <c r="BZ5" s="138" t="s">
        <v>2402</v>
      </c>
      <c r="CA5" s="138" t="s">
        <v>2402</v>
      </c>
    </row>
    <row r="6" spans="2:79" ht="34.5" customHeight="1">
      <c r="B6" s="139" t="s">
        <v>2874</v>
      </c>
      <c r="C6" s="140">
        <f>C5</f>
        <v>6</v>
      </c>
      <c r="D6" s="140">
        <f>C6+D5</f>
        <v>13</v>
      </c>
      <c r="E6" s="131">
        <f t="shared" ref="E6:M6" si="2">D6+E5</f>
        <v>23</v>
      </c>
      <c r="F6" s="131">
        <f t="shared" si="2"/>
        <v>40</v>
      </c>
      <c r="G6" s="131">
        <f t="shared" si="2"/>
        <v>55</v>
      </c>
      <c r="H6" s="131">
        <f t="shared" si="2"/>
        <v>71</v>
      </c>
      <c r="I6" s="131">
        <f t="shared" si="2"/>
        <v>88</v>
      </c>
      <c r="J6" s="131">
        <f t="shared" si="2"/>
        <v>105</v>
      </c>
      <c r="K6" s="131">
        <f t="shared" si="2"/>
        <v>121</v>
      </c>
      <c r="L6" s="131">
        <f t="shared" si="2"/>
        <v>121</v>
      </c>
      <c r="M6" s="131">
        <f t="shared" si="2"/>
        <v>121</v>
      </c>
      <c r="N6" s="132"/>
      <c r="O6" s="132"/>
      <c r="P6" s="132"/>
      <c r="Q6" s="132"/>
      <c r="R6" s="132"/>
      <c r="S6" s="132"/>
      <c r="T6" s="132"/>
      <c r="U6" s="132"/>
      <c r="V6" s="132"/>
      <c r="W6" s="132"/>
      <c r="X6" s="132"/>
      <c r="Y6" s="132"/>
      <c r="AS6" s="141" t="s">
        <v>195</v>
      </c>
      <c r="AT6" s="142">
        <v>3</v>
      </c>
      <c r="AU6" s="142">
        <v>4</v>
      </c>
      <c r="AV6" s="142">
        <v>16</v>
      </c>
      <c r="AW6" s="142">
        <v>4</v>
      </c>
      <c r="AX6" s="142">
        <v>4</v>
      </c>
      <c r="AY6" s="142" t="s">
        <v>2402</v>
      </c>
      <c r="AZ6" s="142">
        <v>2</v>
      </c>
      <c r="BA6" s="142" t="s">
        <v>2402</v>
      </c>
      <c r="BB6" s="142" t="s">
        <v>2402</v>
      </c>
      <c r="BC6" s="142" t="s">
        <v>2402</v>
      </c>
      <c r="BD6" s="142" t="s">
        <v>2402</v>
      </c>
      <c r="BE6" s="142" t="s">
        <v>2402</v>
      </c>
      <c r="BF6" s="142" t="s">
        <v>2402</v>
      </c>
      <c r="BG6" s="142">
        <v>1</v>
      </c>
      <c r="BH6" s="142" t="s">
        <v>2402</v>
      </c>
      <c r="BI6" s="142">
        <v>2</v>
      </c>
      <c r="BJ6" s="142">
        <v>2</v>
      </c>
      <c r="BK6" s="142">
        <v>3</v>
      </c>
      <c r="BL6" s="142" t="s">
        <v>2402</v>
      </c>
      <c r="BM6" s="142" t="s">
        <v>2402</v>
      </c>
      <c r="BN6" s="142">
        <v>2</v>
      </c>
      <c r="BO6" s="142" t="s">
        <v>2402</v>
      </c>
      <c r="BP6" s="142">
        <v>2</v>
      </c>
      <c r="BQ6" s="142">
        <v>2</v>
      </c>
      <c r="BR6" s="142">
        <v>2</v>
      </c>
      <c r="BS6" s="142">
        <v>3</v>
      </c>
      <c r="BT6" s="142">
        <v>1</v>
      </c>
      <c r="BU6" s="142">
        <v>4</v>
      </c>
      <c r="BV6" s="142">
        <v>3</v>
      </c>
      <c r="BW6" s="142">
        <v>3</v>
      </c>
      <c r="BX6" s="142">
        <v>8</v>
      </c>
      <c r="BY6" s="142">
        <v>2</v>
      </c>
      <c r="BZ6" s="142">
        <v>2</v>
      </c>
      <c r="CA6" s="142">
        <v>2</v>
      </c>
    </row>
    <row r="7" spans="2:79" ht="34.5" customHeight="1">
      <c r="B7" s="139" t="s">
        <v>2875</v>
      </c>
      <c r="C7" s="140"/>
      <c r="D7" s="140"/>
      <c r="E7" s="131"/>
      <c r="F7" s="131"/>
      <c r="G7" s="131"/>
      <c r="H7" s="131"/>
      <c r="I7" s="131"/>
      <c r="J7" s="131"/>
      <c r="K7" s="131"/>
      <c r="L7" s="131">
        <f t="shared" ref="L7:M7" si="3">L3</f>
        <v>8</v>
      </c>
      <c r="M7" s="131">
        <f t="shared" si="3"/>
        <v>8</v>
      </c>
      <c r="N7" s="132"/>
      <c r="O7" s="132"/>
      <c r="P7" s="132"/>
      <c r="Q7" s="132"/>
      <c r="R7" s="132"/>
      <c r="S7" s="132"/>
      <c r="T7" s="132"/>
      <c r="U7" s="132"/>
      <c r="V7" s="132"/>
      <c r="W7" s="132"/>
      <c r="X7" s="132"/>
      <c r="Y7" s="132"/>
    </row>
    <row r="8" spans="2:79" ht="34.5" customHeight="1">
      <c r="B8" s="139" t="s">
        <v>2876</v>
      </c>
      <c r="C8" s="140">
        <v>2</v>
      </c>
      <c r="D8" s="140">
        <v>2</v>
      </c>
      <c r="E8" s="140">
        <v>2</v>
      </c>
      <c r="F8" s="140">
        <v>2</v>
      </c>
      <c r="G8" s="140">
        <v>2</v>
      </c>
      <c r="H8" s="140">
        <v>2</v>
      </c>
      <c r="I8" s="140">
        <v>2</v>
      </c>
      <c r="J8" s="140">
        <v>2</v>
      </c>
      <c r="K8" s="140">
        <v>2</v>
      </c>
      <c r="L8" s="140">
        <v>2</v>
      </c>
      <c r="M8" s="140">
        <v>2</v>
      </c>
      <c r="N8" s="132"/>
      <c r="O8" s="132"/>
      <c r="P8" s="132"/>
      <c r="Q8" s="132"/>
      <c r="R8" s="132"/>
      <c r="S8" s="132"/>
      <c r="T8" s="132"/>
      <c r="U8" s="132"/>
      <c r="V8" s="132"/>
      <c r="W8" s="132"/>
      <c r="X8" s="132"/>
      <c r="Y8" s="132"/>
      <c r="AS8"/>
      <c r="AT8"/>
      <c r="AU8"/>
      <c r="AV8"/>
      <c r="AW8"/>
      <c r="AX8"/>
      <c r="AY8"/>
      <c r="AZ8"/>
      <c r="BA8"/>
      <c r="BB8"/>
      <c r="BC8"/>
      <c r="BD8"/>
    </row>
    <row r="9" spans="2:79" ht="34.5" customHeight="1">
      <c r="B9" s="1860" t="s">
        <v>2877</v>
      </c>
      <c r="C9" s="1860"/>
      <c r="D9" s="1860"/>
      <c r="E9" s="1860"/>
      <c r="F9" s="1860"/>
      <c r="G9" s="1860"/>
      <c r="H9" s="1860"/>
      <c r="I9" s="1860"/>
      <c r="J9" s="1860"/>
      <c r="K9" s="1860"/>
      <c r="L9" s="1860"/>
      <c r="M9" s="1860"/>
      <c r="N9" s="132"/>
      <c r="O9" s="132"/>
      <c r="P9" s="132"/>
      <c r="Q9" s="132"/>
      <c r="R9" s="132"/>
      <c r="S9" s="132"/>
      <c r="T9" s="132"/>
      <c r="U9" s="132"/>
      <c r="V9" s="132"/>
      <c r="W9" s="132"/>
      <c r="X9" s="132"/>
      <c r="Y9" s="132"/>
      <c r="AS9"/>
      <c r="AT9"/>
      <c r="AU9"/>
      <c r="AV9"/>
      <c r="AW9"/>
      <c r="AX9"/>
      <c r="AY9"/>
      <c r="AZ9"/>
      <c r="BA9"/>
      <c r="BB9"/>
      <c r="BC9"/>
      <c r="BD9"/>
    </row>
    <row r="10" spans="2:79" ht="59.7" customHeight="1">
      <c r="B10" s="127" t="s">
        <v>2869</v>
      </c>
      <c r="C10" s="128">
        <v>46070</v>
      </c>
      <c r="D10" s="128">
        <f t="shared" ref="D10:M10" si="4">EOMONTH(C10,1)</f>
        <v>46112</v>
      </c>
      <c r="E10" s="128">
        <f t="shared" si="4"/>
        <v>46142</v>
      </c>
      <c r="F10" s="128">
        <f t="shared" si="4"/>
        <v>46173</v>
      </c>
      <c r="G10" s="128">
        <f t="shared" si="4"/>
        <v>46203</v>
      </c>
      <c r="H10" s="128">
        <f t="shared" si="4"/>
        <v>46234</v>
      </c>
      <c r="I10" s="128">
        <f t="shared" si="4"/>
        <v>46265</v>
      </c>
      <c r="J10" s="128">
        <f t="shared" si="4"/>
        <v>46295</v>
      </c>
      <c r="K10" s="128">
        <f t="shared" si="4"/>
        <v>46326</v>
      </c>
      <c r="L10" s="128">
        <f t="shared" si="4"/>
        <v>46356</v>
      </c>
      <c r="M10" s="128">
        <f t="shared" si="4"/>
        <v>46387</v>
      </c>
      <c r="N10" s="129"/>
      <c r="O10" s="129"/>
      <c r="P10" s="129"/>
      <c r="Q10" s="129"/>
      <c r="R10" s="129"/>
      <c r="S10" s="129"/>
      <c r="T10" s="129"/>
      <c r="U10" s="129"/>
      <c r="V10" s="129"/>
      <c r="W10" s="129"/>
      <c r="X10" s="129"/>
      <c r="Y10" s="129"/>
      <c r="AS10"/>
      <c r="AT10"/>
      <c r="AU10"/>
      <c r="AV10"/>
      <c r="AW10"/>
      <c r="AX10"/>
      <c r="AY10"/>
      <c r="AZ10"/>
      <c r="BA10"/>
      <c r="BB10"/>
      <c r="BC10"/>
      <c r="BD10"/>
    </row>
    <row r="11" spans="2:79" ht="34.5" customHeight="1">
      <c r="B11" s="130" t="s">
        <v>2870</v>
      </c>
      <c r="C11" s="131">
        <v>0</v>
      </c>
      <c r="D11" s="131">
        <v>15</v>
      </c>
      <c r="E11" s="131">
        <v>25</v>
      </c>
      <c r="F11" s="131">
        <v>30</v>
      </c>
      <c r="G11" s="131">
        <v>32</v>
      </c>
      <c r="H11" s="131">
        <v>45</v>
      </c>
      <c r="I11" s="131">
        <v>38</v>
      </c>
      <c r="J11" s="131">
        <v>30</v>
      </c>
      <c r="K11" s="131">
        <v>25</v>
      </c>
      <c r="L11" s="131">
        <v>20</v>
      </c>
      <c r="M11" s="131">
        <v>15</v>
      </c>
      <c r="N11" s="132"/>
      <c r="O11" s="132"/>
      <c r="P11" s="132"/>
      <c r="Q11" s="132"/>
      <c r="R11" s="132"/>
      <c r="S11" s="132"/>
      <c r="T11" s="132"/>
      <c r="U11" s="132"/>
      <c r="V11" s="132"/>
      <c r="W11" s="132"/>
      <c r="X11" s="132"/>
      <c r="Y11" s="132"/>
    </row>
    <row r="12" spans="2:79" ht="34.5" customHeight="1">
      <c r="B12" s="130" t="s">
        <v>2871</v>
      </c>
      <c r="C12" s="131">
        <f>C11</f>
        <v>0</v>
      </c>
      <c r="D12" s="131">
        <f t="shared" ref="D12:M12" si="5">C12+D11</f>
        <v>15</v>
      </c>
      <c r="E12" s="131">
        <f t="shared" si="5"/>
        <v>40</v>
      </c>
      <c r="F12" s="131">
        <f t="shared" si="5"/>
        <v>70</v>
      </c>
      <c r="G12" s="131">
        <f t="shared" si="5"/>
        <v>102</v>
      </c>
      <c r="H12" s="131">
        <f t="shared" si="5"/>
        <v>147</v>
      </c>
      <c r="I12" s="131">
        <f t="shared" si="5"/>
        <v>185</v>
      </c>
      <c r="J12" s="131">
        <f t="shared" si="5"/>
        <v>215</v>
      </c>
      <c r="K12" s="131">
        <f t="shared" si="5"/>
        <v>240</v>
      </c>
      <c r="L12" s="131">
        <f t="shared" si="5"/>
        <v>260</v>
      </c>
      <c r="M12" s="131">
        <f t="shared" si="5"/>
        <v>275</v>
      </c>
      <c r="N12" s="132"/>
      <c r="O12" s="132"/>
      <c r="P12" s="132"/>
      <c r="Q12" s="132"/>
      <c r="R12" s="132"/>
      <c r="S12" s="132"/>
      <c r="T12" s="132"/>
      <c r="U12" s="132"/>
      <c r="V12" s="132"/>
      <c r="W12" s="132"/>
      <c r="X12" s="132"/>
      <c r="Y12" s="132"/>
      <c r="AS12"/>
      <c r="AT12"/>
      <c r="AU12"/>
      <c r="AV12"/>
      <c r="AW12"/>
      <c r="AX12"/>
      <c r="AY12"/>
      <c r="AZ12"/>
      <c r="BA12"/>
      <c r="BB12"/>
      <c r="BC12"/>
      <c r="BD12"/>
    </row>
    <row r="13" spans="2:79" ht="34.5" customHeight="1">
      <c r="B13" s="130" t="s">
        <v>2873</v>
      </c>
      <c r="C13" s="131">
        <v>3</v>
      </c>
      <c r="D13" s="131">
        <v>5</v>
      </c>
      <c r="E13" s="131">
        <v>30</v>
      </c>
      <c r="F13" s="131">
        <v>35</v>
      </c>
      <c r="G13" s="131">
        <v>48</v>
      </c>
      <c r="H13" s="131">
        <v>76</v>
      </c>
      <c r="I13" s="131">
        <v>72</v>
      </c>
      <c r="J13" s="131">
        <v>75</v>
      </c>
      <c r="K13" s="131">
        <v>73</v>
      </c>
      <c r="L13" s="131"/>
      <c r="M13" s="131"/>
      <c r="N13" s="132"/>
      <c r="O13" s="132"/>
      <c r="P13" s="132"/>
      <c r="Q13" s="132"/>
      <c r="R13" s="132"/>
      <c r="S13" s="132"/>
      <c r="T13" s="132"/>
      <c r="U13" s="132"/>
      <c r="V13" s="132"/>
      <c r="W13" s="132"/>
      <c r="X13" s="132"/>
      <c r="Y13" s="132"/>
      <c r="AS13"/>
      <c r="AT13"/>
      <c r="AU13"/>
      <c r="AV13"/>
      <c r="AW13"/>
      <c r="AX13"/>
      <c r="AY13"/>
      <c r="AZ13"/>
      <c r="BA13"/>
      <c r="BB13"/>
      <c r="BC13"/>
      <c r="BD13"/>
    </row>
    <row r="14" spans="2:79" ht="34.5" customHeight="1">
      <c r="B14" s="139" t="s">
        <v>2874</v>
      </c>
      <c r="C14" s="140">
        <f>C13</f>
        <v>3</v>
      </c>
      <c r="D14" s="140">
        <f>C14+D13</f>
        <v>8</v>
      </c>
      <c r="E14" s="140">
        <f t="shared" ref="E14:M14" si="6">D14+E13</f>
        <v>38</v>
      </c>
      <c r="F14" s="140">
        <f t="shared" si="6"/>
        <v>73</v>
      </c>
      <c r="G14" s="140">
        <f t="shared" si="6"/>
        <v>121</v>
      </c>
      <c r="H14" s="140">
        <f t="shared" si="6"/>
        <v>197</v>
      </c>
      <c r="I14" s="140">
        <f t="shared" si="6"/>
        <v>269</v>
      </c>
      <c r="J14" s="140">
        <f t="shared" si="6"/>
        <v>344</v>
      </c>
      <c r="K14" s="140">
        <f t="shared" si="6"/>
        <v>417</v>
      </c>
      <c r="L14" s="140">
        <f t="shared" si="6"/>
        <v>417</v>
      </c>
      <c r="M14" s="140">
        <f t="shared" si="6"/>
        <v>417</v>
      </c>
      <c r="N14" s="132"/>
      <c r="O14" s="132"/>
      <c r="P14" s="132"/>
      <c r="W14" s="132"/>
    </row>
    <row r="15" spans="2:79" ht="34.5" customHeight="1">
      <c r="B15" s="139" t="s">
        <v>2875</v>
      </c>
      <c r="C15" s="140"/>
      <c r="D15" s="140"/>
      <c r="E15" s="140"/>
      <c r="F15" s="140"/>
      <c r="G15" s="140"/>
      <c r="H15" s="140"/>
      <c r="I15" s="140"/>
      <c r="J15" s="140"/>
      <c r="K15" s="140"/>
      <c r="L15" s="140">
        <f t="shared" ref="L15:M15" si="7">L11</f>
        <v>20</v>
      </c>
      <c r="M15" s="140">
        <f t="shared" si="7"/>
        <v>15</v>
      </c>
      <c r="N15" s="132"/>
      <c r="O15" s="132"/>
      <c r="P15" s="135"/>
    </row>
    <row r="16" spans="2:79" ht="34.5" customHeight="1">
      <c r="B16" s="143" t="s">
        <v>2878</v>
      </c>
      <c r="C16" s="144">
        <v>0</v>
      </c>
      <c r="D16" s="144">
        <v>0</v>
      </c>
      <c r="E16" s="144">
        <v>0</v>
      </c>
      <c r="F16" s="144">
        <v>0</v>
      </c>
      <c r="G16" s="144">
        <v>0</v>
      </c>
      <c r="H16" s="144">
        <v>0</v>
      </c>
      <c r="I16" s="144">
        <v>0</v>
      </c>
      <c r="J16" s="144">
        <v>0</v>
      </c>
      <c r="K16" s="144">
        <v>0</v>
      </c>
      <c r="L16" s="144">
        <v>0</v>
      </c>
      <c r="M16" s="144">
        <v>0</v>
      </c>
      <c r="N16" s="132"/>
      <c r="O16" s="132"/>
      <c r="P16" s="132"/>
    </row>
    <row r="17" spans="2:39" ht="34.5" customHeight="1">
      <c r="C17" s="145"/>
      <c r="D17" s="145"/>
      <c r="E17" s="145"/>
      <c r="F17" s="145"/>
      <c r="G17" s="145"/>
      <c r="H17" s="145"/>
      <c r="I17" s="145"/>
      <c r="J17" s="145"/>
      <c r="K17" s="145"/>
      <c r="L17" s="145"/>
      <c r="M17" s="145"/>
      <c r="N17" s="145"/>
      <c r="O17" s="145"/>
      <c r="P17" s="145"/>
      <c r="Q17" s="145"/>
      <c r="R17" s="145"/>
      <c r="S17" s="145"/>
      <c r="T17" s="145"/>
      <c r="U17" s="145"/>
      <c r="V17" s="145"/>
      <c r="W17" s="145"/>
      <c r="X17" s="145"/>
      <c r="Y17" s="146"/>
      <c r="Z17" s="146"/>
      <c r="AA17" s="146"/>
      <c r="AB17" s="146"/>
      <c r="AC17" s="146"/>
      <c r="AD17" s="146"/>
      <c r="AE17" s="146"/>
      <c r="AF17" s="146"/>
      <c r="AG17" s="146"/>
      <c r="AH17" s="146"/>
      <c r="AI17" s="146"/>
      <c r="AJ17" s="146"/>
      <c r="AK17" s="146"/>
      <c r="AL17" s="146"/>
    </row>
    <row r="18" spans="2:39" ht="34.5" customHeight="1">
      <c r="B18" s="1868" t="s">
        <v>2879</v>
      </c>
      <c r="C18" s="1869"/>
      <c r="D18" s="1869"/>
      <c r="E18" s="1869"/>
      <c r="F18" s="1869"/>
      <c r="G18" s="1869"/>
      <c r="H18" s="1869"/>
      <c r="I18" s="1869"/>
      <c r="J18" s="1870"/>
      <c r="AE18" s="1872" t="s">
        <v>2880</v>
      </c>
      <c r="AF18" s="1873"/>
      <c r="AG18" s="1874">
        <f>EOMONTH('General Information'!$M$1,0)</f>
        <v>46326</v>
      </c>
      <c r="AH18" s="1874"/>
      <c r="AI18" s="1874"/>
      <c r="AJ18" s="1874"/>
      <c r="AK18" s="1871">
        <f>EOMONTH(AG18,1)</f>
        <v>46356</v>
      </c>
      <c r="AL18" s="1871"/>
      <c r="AM18" s="1871"/>
    </row>
    <row r="19" spans="2:39" ht="34.5" customHeight="1">
      <c r="B19" s="147" t="s">
        <v>78</v>
      </c>
      <c r="C19" s="1863" t="s">
        <v>195</v>
      </c>
      <c r="D19" s="1863"/>
      <c r="E19" s="1863" t="s">
        <v>56</v>
      </c>
      <c r="F19" s="1863"/>
      <c r="G19" s="1863" t="s">
        <v>2881</v>
      </c>
      <c r="H19" s="1863"/>
      <c r="I19" s="1863" t="s">
        <v>2882</v>
      </c>
      <c r="J19" s="1866"/>
      <c r="AG19" s="146"/>
      <c r="AH19" s="146"/>
      <c r="AI19" s="146"/>
      <c r="AJ19" s="146"/>
      <c r="AK19" s="146"/>
      <c r="AL19" s="146"/>
    </row>
    <row r="20" spans="2:39" ht="34.5" customHeight="1">
      <c r="B20" s="148">
        <f>HLOOKUP($AG$18,$C$2:$M$7,2,TRUE)</f>
        <v>8</v>
      </c>
      <c r="C20" s="1856">
        <f>HLOOKUP($AG$18,$C$2:$M$7,4,TRUE)</f>
        <v>16</v>
      </c>
      <c r="D20" s="1856"/>
      <c r="E20" s="1867">
        <f>C20-B20</f>
        <v>8</v>
      </c>
      <c r="F20" s="1867"/>
      <c r="G20" s="1856">
        <f>HLOOKUP($AK$18,$C$2:$M$7,6,TRUE)</f>
        <v>8</v>
      </c>
      <c r="H20" s="1859"/>
      <c r="I20" s="1856">
        <f>HLOOKUP($AG$18,$C$2:$M$8,7,TRUE)</f>
        <v>2</v>
      </c>
      <c r="J20" s="1859"/>
      <c r="AG20" s="146"/>
      <c r="AH20" s="146"/>
      <c r="AI20" s="146"/>
      <c r="AJ20" s="146"/>
      <c r="AK20" s="146"/>
      <c r="AL20" s="146"/>
    </row>
    <row r="21" spans="2:39">
      <c r="B21" s="146"/>
      <c r="C21" s="146"/>
      <c r="D21" s="146"/>
      <c r="E21" s="146"/>
      <c r="F21" s="146"/>
      <c r="G21" s="146"/>
      <c r="H21" s="146"/>
      <c r="I21" s="146"/>
      <c r="J21" s="146"/>
      <c r="K21" s="146"/>
      <c r="L21" s="146"/>
      <c r="M21" s="146"/>
      <c r="N21" s="146"/>
      <c r="O21" s="146"/>
      <c r="P21" s="146"/>
      <c r="Q21" s="146"/>
      <c r="R21" s="146"/>
      <c r="S21" s="146"/>
      <c r="T21" s="146"/>
      <c r="U21" s="146"/>
      <c r="V21" s="146"/>
      <c r="W21" s="146"/>
      <c r="X21" s="146"/>
      <c r="Y21" s="146"/>
      <c r="Z21" s="146"/>
      <c r="AA21" s="146"/>
      <c r="AB21" s="146"/>
      <c r="AC21" s="146"/>
      <c r="AD21" s="146"/>
      <c r="AE21" s="146"/>
      <c r="AF21" s="146"/>
      <c r="AG21" s="146"/>
      <c r="AH21" s="146"/>
      <c r="AI21" s="146"/>
      <c r="AJ21" s="146"/>
      <c r="AK21" s="146"/>
      <c r="AL21" s="146"/>
    </row>
    <row r="22" spans="2:39" ht="34.950000000000003" customHeight="1">
      <c r="B22" s="1868" t="s">
        <v>2883</v>
      </c>
      <c r="C22" s="1869"/>
      <c r="D22" s="1869"/>
      <c r="E22" s="1869"/>
      <c r="F22" s="1869"/>
      <c r="G22" s="1869"/>
      <c r="H22" s="1869"/>
      <c r="I22" s="1869"/>
      <c r="J22" s="1870"/>
      <c r="K22" s="146"/>
    </row>
    <row r="23" spans="2:39" ht="39.450000000000003" customHeight="1">
      <c r="B23" s="147" t="s">
        <v>78</v>
      </c>
      <c r="C23" s="1863" t="s">
        <v>195</v>
      </c>
      <c r="D23" s="1863"/>
      <c r="E23" s="1863" t="s">
        <v>56</v>
      </c>
      <c r="F23" s="1863"/>
      <c r="G23" s="1863" t="s">
        <v>2881</v>
      </c>
      <c r="H23" s="1863"/>
      <c r="I23" s="1863" t="s">
        <v>2882</v>
      </c>
      <c r="J23" s="1866"/>
      <c r="K23" s="146"/>
    </row>
    <row r="24" spans="2:39" ht="44.7" customHeight="1">
      <c r="B24" s="149">
        <f>HLOOKUP($AG$18,$C$10:$M$15,2,TRUE)</f>
        <v>25</v>
      </c>
      <c r="C24" s="1856">
        <f>HLOOKUP($AG$18,$C$10:$M$15,4,TRUE)</f>
        <v>73</v>
      </c>
      <c r="D24" s="1856"/>
      <c r="E24" s="1867">
        <f>C24-B24</f>
        <v>48</v>
      </c>
      <c r="F24" s="1867"/>
      <c r="G24" s="1856">
        <f>HLOOKUP($AK$18,$C$10:$Y$15,6,FALSE)</f>
        <v>20</v>
      </c>
      <c r="H24" s="1859"/>
      <c r="I24" s="1856">
        <f>HLOOKUP($AG$18,$C$10:$M$16,7,TRUE)</f>
        <v>0</v>
      </c>
      <c r="J24" s="1859"/>
      <c r="K24" s="146"/>
      <c r="L24" s="146"/>
    </row>
    <row r="25" spans="2:39" ht="40.200000000000003" customHeight="1">
      <c r="B25" s="146"/>
      <c r="C25" s="146"/>
      <c r="D25" s="146"/>
      <c r="E25" s="146"/>
      <c r="F25" s="146"/>
      <c r="G25" s="146"/>
      <c r="H25" s="146"/>
      <c r="I25" s="146"/>
      <c r="J25" s="146"/>
      <c r="K25" s="146"/>
      <c r="L25" s="146"/>
    </row>
    <row r="26" spans="2:39">
      <c r="B26" s="146"/>
      <c r="C26" s="146"/>
      <c r="D26" s="146"/>
      <c r="E26" s="146"/>
      <c r="F26" s="146"/>
      <c r="G26" s="146"/>
      <c r="H26" s="146"/>
      <c r="I26" s="146"/>
      <c r="J26" s="146"/>
      <c r="K26" s="146"/>
      <c r="L26" s="146"/>
      <c r="M26" s="146"/>
      <c r="N26" s="146"/>
      <c r="O26" s="146"/>
      <c r="P26" s="146"/>
      <c r="Q26" s="146"/>
      <c r="R26" s="146"/>
      <c r="S26" s="146"/>
      <c r="T26" s="146"/>
      <c r="U26" s="146"/>
      <c r="V26" s="146"/>
      <c r="W26" s="146"/>
      <c r="X26" s="146"/>
      <c r="Y26" s="146"/>
      <c r="AI26" s="146"/>
      <c r="AJ26" s="146"/>
      <c r="AK26" s="146"/>
      <c r="AL26" s="146"/>
    </row>
    <row r="27" spans="2:39">
      <c r="B27" s="146"/>
      <c r="C27" s="146"/>
      <c r="D27" s="146"/>
      <c r="E27" s="146"/>
      <c r="F27" s="146"/>
      <c r="G27" s="146"/>
      <c r="H27" s="146"/>
      <c r="I27" s="146"/>
      <c r="J27" s="146"/>
      <c r="K27" s="146"/>
      <c r="L27" s="146"/>
      <c r="M27" s="146"/>
      <c r="N27" s="146"/>
      <c r="O27" s="146"/>
      <c r="P27" s="146"/>
      <c r="Q27" s="146"/>
      <c r="R27" s="146"/>
      <c r="S27" s="146"/>
      <c r="T27" s="146"/>
      <c r="U27" s="146"/>
      <c r="V27" s="146"/>
      <c r="W27" s="146"/>
      <c r="X27" s="146"/>
      <c r="Y27" s="146"/>
      <c r="Z27" s="146"/>
      <c r="AA27" s="146"/>
      <c r="AB27" s="146"/>
      <c r="AC27" s="146"/>
      <c r="AD27" s="146"/>
      <c r="AE27" s="146"/>
      <c r="AF27" s="146"/>
      <c r="AG27" s="146"/>
      <c r="AH27" s="146"/>
      <c r="AI27" s="146"/>
      <c r="AJ27" s="146"/>
      <c r="AK27" s="146"/>
      <c r="AL27" s="146"/>
    </row>
    <row r="28" spans="2:39">
      <c r="B28" s="146"/>
      <c r="C28" s="146"/>
      <c r="D28" s="146"/>
      <c r="E28" s="146"/>
      <c r="F28" s="146"/>
      <c r="G28" s="146"/>
      <c r="H28" s="146"/>
      <c r="I28" s="146"/>
      <c r="J28" s="146"/>
      <c r="K28" s="146"/>
      <c r="L28" s="146"/>
      <c r="M28" s="146"/>
      <c r="N28" s="146"/>
      <c r="O28" s="146"/>
      <c r="P28" s="146"/>
      <c r="Q28" s="146"/>
      <c r="R28" s="146"/>
      <c r="S28" s="146"/>
      <c r="T28" s="146"/>
      <c r="U28" s="146"/>
      <c r="V28" s="146"/>
      <c r="W28" s="146"/>
      <c r="X28" s="146"/>
      <c r="Y28" s="146"/>
      <c r="Z28" s="146"/>
      <c r="AA28" s="146"/>
      <c r="AB28" s="146"/>
      <c r="AC28" s="146"/>
      <c r="AD28" s="146"/>
      <c r="AE28" s="146"/>
      <c r="AF28" s="146"/>
      <c r="AG28" s="146"/>
      <c r="AH28" s="146"/>
      <c r="AI28" s="146"/>
      <c r="AJ28" s="146"/>
      <c r="AK28" s="146"/>
      <c r="AL28" s="146"/>
    </row>
    <row r="29" spans="2:39">
      <c r="B29" s="146"/>
      <c r="C29" s="146"/>
      <c r="D29" s="146"/>
      <c r="E29" s="146"/>
      <c r="F29" s="146"/>
      <c r="G29" s="146"/>
      <c r="H29" s="146"/>
      <c r="I29" s="146"/>
      <c r="J29" s="146"/>
      <c r="K29" s="146"/>
      <c r="L29" s="146"/>
      <c r="M29" s="146"/>
      <c r="N29" s="146"/>
      <c r="O29" s="146"/>
      <c r="P29" s="146"/>
      <c r="Q29" s="146"/>
      <c r="R29" s="146"/>
      <c r="S29" s="146"/>
      <c r="T29" s="146"/>
      <c r="U29" s="146"/>
      <c r="V29" s="146"/>
      <c r="W29" s="146"/>
      <c r="X29" s="146"/>
      <c r="Y29" s="146"/>
      <c r="Z29" s="146"/>
      <c r="AA29" s="146"/>
      <c r="AB29" s="146"/>
      <c r="AC29" s="146"/>
      <c r="AD29" s="146"/>
      <c r="AE29" s="146"/>
      <c r="AF29" s="146"/>
      <c r="AG29" s="146"/>
      <c r="AH29" s="146"/>
      <c r="AI29" s="146"/>
      <c r="AJ29" s="146"/>
      <c r="AK29" s="146"/>
      <c r="AL29" s="146"/>
    </row>
    <row r="30" spans="2:39">
      <c r="B30" s="146"/>
      <c r="C30" s="146"/>
      <c r="D30" s="146"/>
      <c r="E30" s="146"/>
      <c r="F30" s="146"/>
      <c r="G30" s="146"/>
      <c r="H30" s="146"/>
      <c r="I30" s="146"/>
      <c r="J30" s="146"/>
      <c r="K30" s="146"/>
      <c r="L30" s="146"/>
      <c r="M30" s="146"/>
      <c r="N30" s="146"/>
      <c r="O30" s="146"/>
      <c r="P30" s="146"/>
      <c r="Q30" s="146"/>
      <c r="R30" s="146"/>
      <c r="S30" s="146"/>
      <c r="T30" s="146"/>
      <c r="U30" s="146"/>
      <c r="V30" s="146"/>
      <c r="W30" s="146"/>
      <c r="X30" s="146"/>
      <c r="Y30" s="146"/>
      <c r="Z30" s="146"/>
      <c r="AA30" s="146"/>
      <c r="AB30" s="146"/>
      <c r="AC30" s="146"/>
      <c r="AD30" s="146"/>
      <c r="AE30" s="146"/>
      <c r="AF30" s="146"/>
      <c r="AG30" s="146"/>
      <c r="AH30" s="146"/>
      <c r="AI30" s="146"/>
      <c r="AJ30" s="146"/>
      <c r="AK30" s="146"/>
      <c r="AL30" s="146"/>
    </row>
    <row r="31" spans="2:39">
      <c r="B31" s="146"/>
      <c r="C31" s="146"/>
      <c r="D31" s="146"/>
      <c r="E31" s="146"/>
      <c r="F31" s="146"/>
      <c r="G31" s="146"/>
      <c r="H31" s="146"/>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146"/>
      <c r="AH31" s="146"/>
      <c r="AI31" s="146"/>
      <c r="AJ31" s="146"/>
      <c r="AK31" s="146"/>
      <c r="AL31" s="146"/>
    </row>
    <row r="32" spans="2:39" ht="34.5" customHeight="1">
      <c r="B32" s="1860" t="s">
        <v>2884</v>
      </c>
      <c r="C32" s="1860"/>
      <c r="D32" s="1860"/>
      <c r="E32" s="1860"/>
      <c r="F32" s="1860"/>
      <c r="G32" s="1860"/>
      <c r="H32" s="1860"/>
      <c r="I32" s="1860"/>
      <c r="J32" s="1860"/>
      <c r="K32" s="1860"/>
      <c r="L32" s="1860"/>
      <c r="M32" s="1860"/>
      <c r="N32" s="126"/>
      <c r="O32" s="126"/>
      <c r="P32" s="126"/>
      <c r="Q32" s="126"/>
      <c r="R32" s="126"/>
      <c r="S32" s="126"/>
      <c r="T32" s="126"/>
      <c r="U32" s="126"/>
      <c r="V32" s="126"/>
      <c r="W32" s="126"/>
      <c r="X32" s="126"/>
    </row>
    <row r="33" spans="2:65" ht="67.95" customHeight="1">
      <c r="B33" s="127" t="s">
        <v>2869</v>
      </c>
      <c r="C33" s="128">
        <v>46070</v>
      </c>
      <c r="D33" s="128">
        <f t="shared" ref="D33:M33" si="8">EOMONTH(C33,1)</f>
        <v>46112</v>
      </c>
      <c r="E33" s="128">
        <f t="shared" si="8"/>
        <v>46142</v>
      </c>
      <c r="F33" s="128">
        <f t="shared" si="8"/>
        <v>46173</v>
      </c>
      <c r="G33" s="128">
        <f t="shared" si="8"/>
        <v>46203</v>
      </c>
      <c r="H33" s="128">
        <f t="shared" si="8"/>
        <v>46234</v>
      </c>
      <c r="I33" s="128">
        <f t="shared" si="8"/>
        <v>46265</v>
      </c>
      <c r="J33" s="128">
        <f t="shared" si="8"/>
        <v>46295</v>
      </c>
      <c r="K33" s="128">
        <f t="shared" si="8"/>
        <v>46326</v>
      </c>
      <c r="L33" s="128">
        <f t="shared" si="8"/>
        <v>46356</v>
      </c>
      <c r="M33" s="128">
        <f t="shared" si="8"/>
        <v>46387</v>
      </c>
      <c r="N33" s="129"/>
      <c r="O33" s="129"/>
      <c r="P33" s="129"/>
      <c r="Q33" s="129"/>
      <c r="R33" s="129"/>
      <c r="S33" s="129"/>
      <c r="T33" s="129"/>
      <c r="U33" s="129"/>
      <c r="V33" s="129"/>
      <c r="W33" s="129"/>
      <c r="X33" s="129"/>
      <c r="Y33" s="129"/>
    </row>
    <row r="34" spans="2:65" ht="40.5" customHeight="1">
      <c r="B34" s="130" t="s">
        <v>2870</v>
      </c>
      <c r="C34" s="136">
        <v>2</v>
      </c>
      <c r="D34" s="136">
        <v>3</v>
      </c>
      <c r="E34" s="136">
        <v>7</v>
      </c>
      <c r="F34" s="136">
        <v>12</v>
      </c>
      <c r="G34" s="136">
        <v>15</v>
      </c>
      <c r="H34" s="136">
        <v>15</v>
      </c>
      <c r="I34" s="136">
        <v>15</v>
      </c>
      <c r="J34" s="136">
        <v>12</v>
      </c>
      <c r="K34" s="136">
        <v>8</v>
      </c>
      <c r="L34" s="136">
        <v>3</v>
      </c>
      <c r="M34" s="136">
        <v>2</v>
      </c>
      <c r="N34" s="132"/>
      <c r="O34" s="132"/>
      <c r="P34" s="132"/>
      <c r="Q34" s="132"/>
      <c r="R34" s="132"/>
      <c r="S34" s="132"/>
      <c r="T34" s="132"/>
      <c r="U34" s="132"/>
      <c r="V34" s="132"/>
      <c r="W34" s="132"/>
      <c r="X34" s="132"/>
      <c r="Y34" s="132"/>
    </row>
    <row r="35" spans="2:65" ht="40.5" customHeight="1">
      <c r="B35" s="130" t="s">
        <v>2871</v>
      </c>
      <c r="C35" s="136">
        <f>C34</f>
        <v>2</v>
      </c>
      <c r="D35" s="136">
        <f>C35+D34</f>
        <v>5</v>
      </c>
      <c r="E35" s="136">
        <f t="shared" ref="E35:M35" si="9">D35+E34</f>
        <v>12</v>
      </c>
      <c r="F35" s="136">
        <f t="shared" si="9"/>
        <v>24</v>
      </c>
      <c r="G35" s="136">
        <f t="shared" si="9"/>
        <v>39</v>
      </c>
      <c r="H35" s="136">
        <f t="shared" si="9"/>
        <v>54</v>
      </c>
      <c r="I35" s="136">
        <f t="shared" si="9"/>
        <v>69</v>
      </c>
      <c r="J35" s="136">
        <f t="shared" si="9"/>
        <v>81</v>
      </c>
      <c r="K35" s="136">
        <f t="shared" si="9"/>
        <v>89</v>
      </c>
      <c r="L35" s="136">
        <f t="shared" si="9"/>
        <v>92</v>
      </c>
      <c r="M35" s="136">
        <f t="shared" si="9"/>
        <v>94</v>
      </c>
      <c r="N35" s="132"/>
      <c r="O35" s="132"/>
      <c r="P35" s="132"/>
      <c r="Q35" s="132"/>
      <c r="R35" s="132"/>
      <c r="S35" s="132"/>
      <c r="T35" s="132"/>
      <c r="U35" s="132"/>
      <c r="V35" s="132"/>
      <c r="W35" s="132"/>
      <c r="X35" s="132"/>
      <c r="Y35" s="132"/>
      <c r="AS35" s="133" t="s">
        <v>202</v>
      </c>
      <c r="AT35" s="134" t="s">
        <v>3038</v>
      </c>
      <c r="AU35" s="134" t="s">
        <v>3022</v>
      </c>
      <c r="AV35" s="134" t="s">
        <v>3039</v>
      </c>
      <c r="AW35" s="134" t="s">
        <v>3019</v>
      </c>
      <c r="AX35" s="134" t="s">
        <v>3040</v>
      </c>
      <c r="AY35" s="134" t="s">
        <v>3578</v>
      </c>
      <c r="AZ35" s="134" t="s">
        <v>3577</v>
      </c>
      <c r="BA35" s="134" t="s">
        <v>2885</v>
      </c>
      <c r="BB35" s="134" t="s">
        <v>2886</v>
      </c>
      <c r="BC35" s="134" t="s">
        <v>3579</v>
      </c>
      <c r="BD35" s="134" t="s">
        <v>3580</v>
      </c>
      <c r="BE35" s="134" t="s">
        <v>3581</v>
      </c>
      <c r="BF35" s="134" t="s">
        <v>2887</v>
      </c>
      <c r="BG35" s="134" t="s">
        <v>3582</v>
      </c>
    </row>
    <row r="36" spans="2:65" ht="28.5" customHeight="1">
      <c r="B36" s="130" t="s">
        <v>2873</v>
      </c>
      <c r="C36" s="136">
        <v>3</v>
      </c>
      <c r="D36" s="136">
        <v>5</v>
      </c>
      <c r="E36" s="136">
        <v>8</v>
      </c>
      <c r="F36" s="136">
        <v>20</v>
      </c>
      <c r="G36" s="136">
        <v>28</v>
      </c>
      <c r="H36" s="136">
        <v>32</v>
      </c>
      <c r="I36" s="136">
        <v>36</v>
      </c>
      <c r="J36" s="136">
        <v>35</v>
      </c>
      <c r="K36" s="136">
        <v>30</v>
      </c>
      <c r="L36" s="136"/>
      <c r="M36" s="136"/>
      <c r="N36" s="132"/>
      <c r="O36" s="132"/>
      <c r="P36" s="132"/>
      <c r="Q36" s="132"/>
      <c r="R36" s="132"/>
      <c r="S36" s="132"/>
      <c r="T36" s="132"/>
      <c r="U36" s="132"/>
      <c r="V36" s="132"/>
      <c r="W36" s="132"/>
      <c r="X36" s="132"/>
      <c r="Y36" s="132"/>
      <c r="AS36" s="137" t="s">
        <v>78</v>
      </c>
      <c r="AT36" s="138">
        <v>1</v>
      </c>
      <c r="AU36" s="138">
        <v>1</v>
      </c>
      <c r="AV36" s="138">
        <v>1</v>
      </c>
      <c r="AW36" s="138">
        <v>1</v>
      </c>
      <c r="AX36" s="138">
        <v>1</v>
      </c>
      <c r="AY36" s="138" t="s">
        <v>2402</v>
      </c>
      <c r="AZ36" s="138" t="s">
        <v>2402</v>
      </c>
      <c r="BA36" s="138" t="s">
        <v>2402</v>
      </c>
      <c r="BB36" s="138" t="s">
        <v>2402</v>
      </c>
      <c r="BC36" s="138" t="s">
        <v>2402</v>
      </c>
      <c r="BD36" s="138" t="s">
        <v>2402</v>
      </c>
      <c r="BE36" s="138" t="s">
        <v>2402</v>
      </c>
      <c r="BF36" s="138" t="s">
        <v>2402</v>
      </c>
      <c r="BG36" s="138" t="s">
        <v>2402</v>
      </c>
    </row>
    <row r="37" spans="2:65" ht="28.5" customHeight="1">
      <c r="B37" s="139" t="s">
        <v>2874</v>
      </c>
      <c r="C37" s="150">
        <f>C36</f>
        <v>3</v>
      </c>
      <c r="D37" s="150">
        <f>C37+D36</f>
        <v>8</v>
      </c>
      <c r="E37" s="150">
        <f t="shared" ref="E37:M37" si="10">D37+E36</f>
        <v>16</v>
      </c>
      <c r="F37" s="150">
        <f t="shared" si="10"/>
        <v>36</v>
      </c>
      <c r="G37" s="150">
        <f t="shared" si="10"/>
        <v>64</v>
      </c>
      <c r="H37" s="150">
        <f t="shared" si="10"/>
        <v>96</v>
      </c>
      <c r="I37" s="150">
        <f t="shared" si="10"/>
        <v>132</v>
      </c>
      <c r="J37" s="150">
        <f t="shared" si="10"/>
        <v>167</v>
      </c>
      <c r="K37" s="150">
        <f t="shared" si="10"/>
        <v>197</v>
      </c>
      <c r="L37" s="150">
        <f t="shared" si="10"/>
        <v>197</v>
      </c>
      <c r="M37" s="150">
        <f t="shared" si="10"/>
        <v>197</v>
      </c>
      <c r="N37" s="132"/>
      <c r="O37" s="132"/>
      <c r="P37" s="132"/>
      <c r="Q37" s="132"/>
      <c r="R37" s="132"/>
      <c r="S37" s="132"/>
      <c r="T37" s="132"/>
      <c r="U37" s="132"/>
      <c r="V37" s="132"/>
      <c r="W37" s="132"/>
      <c r="X37" s="132"/>
      <c r="Y37" s="132"/>
      <c r="AS37" s="137" t="s">
        <v>195</v>
      </c>
      <c r="AT37" s="138" t="s">
        <v>2402</v>
      </c>
      <c r="AU37" s="138">
        <v>2</v>
      </c>
      <c r="AV37" s="138" t="s">
        <v>2402</v>
      </c>
      <c r="AW37" s="138" t="s">
        <v>2402</v>
      </c>
      <c r="AX37" s="138">
        <v>2</v>
      </c>
      <c r="AY37" s="138">
        <v>2</v>
      </c>
      <c r="AZ37" s="138">
        <v>2</v>
      </c>
      <c r="BA37" s="138">
        <v>1</v>
      </c>
      <c r="BB37" s="138">
        <v>1</v>
      </c>
      <c r="BC37" s="138">
        <v>3</v>
      </c>
      <c r="BD37" s="138">
        <v>2</v>
      </c>
      <c r="BE37" s="138">
        <v>1</v>
      </c>
      <c r="BF37" s="138">
        <v>2</v>
      </c>
      <c r="BG37" s="138">
        <v>2</v>
      </c>
    </row>
    <row r="38" spans="2:65" s="124" customFormat="1" ht="28.5" customHeight="1">
      <c r="B38" s="143" t="s">
        <v>2875</v>
      </c>
      <c r="C38" s="151"/>
      <c r="D38" s="151"/>
      <c r="E38" s="151"/>
      <c r="F38" s="151"/>
      <c r="G38" s="151"/>
      <c r="H38" s="151"/>
      <c r="I38" s="151"/>
      <c r="J38" s="151"/>
      <c r="K38" s="151"/>
      <c r="L38" s="151">
        <f t="shared" ref="L38:M38" si="11">L34</f>
        <v>3</v>
      </c>
      <c r="M38" s="151">
        <f t="shared" si="11"/>
        <v>2</v>
      </c>
      <c r="N38" s="132"/>
      <c r="O38" s="132"/>
      <c r="P38" s="132"/>
      <c r="Q38" s="132"/>
      <c r="R38" s="132"/>
      <c r="S38" s="132"/>
      <c r="T38" s="132"/>
      <c r="U38" s="132"/>
      <c r="V38" s="132"/>
      <c r="W38" s="132"/>
      <c r="X38" s="132"/>
      <c r="Y38" s="132"/>
      <c r="AS38" s="141" t="s">
        <v>203</v>
      </c>
      <c r="AT38" s="142"/>
      <c r="AU38" s="142"/>
      <c r="AV38" s="142"/>
      <c r="AW38" s="142"/>
      <c r="AX38" s="142"/>
      <c r="AY38" s="142"/>
      <c r="AZ38" s="142"/>
      <c r="BA38" s="142"/>
      <c r="BB38" s="142"/>
      <c r="BC38" s="142"/>
      <c r="BD38" s="142"/>
      <c r="BE38" s="142"/>
      <c r="BF38" s="142"/>
      <c r="BG38" s="142"/>
    </row>
    <row r="39" spans="2:65">
      <c r="B39" s="146"/>
      <c r="C39" s="146"/>
      <c r="D39" s="146"/>
      <c r="E39" s="146"/>
      <c r="F39" s="146"/>
      <c r="G39" s="146"/>
      <c r="H39" s="146"/>
      <c r="I39" s="146"/>
      <c r="J39" s="146"/>
      <c r="K39" s="146"/>
      <c r="L39" s="146"/>
      <c r="M39" s="146"/>
      <c r="N39" s="146"/>
      <c r="O39" s="146"/>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6"/>
    </row>
    <row r="40" spans="2:65" ht="15.6">
      <c r="AT40" s="152"/>
      <c r="AU40" s="152"/>
      <c r="AV40" s="152"/>
      <c r="AW40" s="152"/>
      <c r="AX40" s="152"/>
      <c r="AY40" s="152"/>
      <c r="AZ40" s="152"/>
      <c r="BA40" s="152"/>
      <c r="BB40" s="152"/>
      <c r="BC40" s="152"/>
      <c r="BD40" s="152"/>
      <c r="BE40" s="152"/>
      <c r="BF40" s="152"/>
      <c r="BG40" s="152"/>
      <c r="BH40" s="152"/>
      <c r="BI40" s="152"/>
      <c r="BJ40" s="152"/>
      <c r="BK40" s="152"/>
      <c r="BL40" s="152"/>
      <c r="BM40" s="152"/>
    </row>
    <row r="41" spans="2:65">
      <c r="B41" s="1861" t="s">
        <v>2888</v>
      </c>
      <c r="C41" s="1862"/>
      <c r="D41" s="1862"/>
      <c r="E41" s="1862"/>
      <c r="F41" s="1862"/>
      <c r="G41" s="1862"/>
      <c r="H41" s="1862"/>
      <c r="I41" s="1862"/>
      <c r="J41" s="1862"/>
    </row>
    <row r="42" spans="2:65" ht="30" customHeight="1">
      <c r="B42" s="147" t="s">
        <v>78</v>
      </c>
      <c r="C42" s="1863" t="s">
        <v>195</v>
      </c>
      <c r="D42" s="1863"/>
      <c r="E42" s="1863" t="s">
        <v>203</v>
      </c>
      <c r="F42" s="1863"/>
      <c r="G42" s="1864" t="s">
        <v>56</v>
      </c>
      <c r="H42" s="1865"/>
      <c r="I42" s="1863" t="s">
        <v>2881</v>
      </c>
      <c r="J42" s="1863"/>
    </row>
    <row r="43" spans="2:65" ht="20.25" customHeight="1">
      <c r="B43" s="149">
        <f>HLOOKUP($AG$18,$C$33:$M$38,2,TRUE)</f>
        <v>8</v>
      </c>
      <c r="C43" s="1856">
        <f>HLOOKUP($AG$18,$C$33:$M$38,4,TRUE)</f>
        <v>30</v>
      </c>
      <c r="D43" s="1856"/>
      <c r="E43" s="1856"/>
      <c r="F43" s="1856"/>
      <c r="G43" s="1857">
        <f>C43-B43</f>
        <v>22</v>
      </c>
      <c r="H43" s="1858"/>
      <c r="I43" s="1856">
        <f>HLOOKUP($AK$18,$C$33:$Y$38,6,TRUE)</f>
        <v>3</v>
      </c>
      <c r="J43" s="1859"/>
      <c r="AS43"/>
      <c r="AT43"/>
      <c r="AU43"/>
      <c r="AV43"/>
      <c r="AW43"/>
      <c r="AX43"/>
      <c r="AY43"/>
      <c r="AZ43"/>
      <c r="BA43"/>
      <c r="BB43"/>
    </row>
    <row r="44" spans="2:65">
      <c r="AS44"/>
      <c r="AT44"/>
      <c r="AU44"/>
      <c r="AV44"/>
      <c r="AW44"/>
      <c r="AX44"/>
      <c r="AY44"/>
      <c r="AZ44"/>
      <c r="BA44"/>
      <c r="BB44"/>
    </row>
    <row r="47" spans="2:65">
      <c r="AS47"/>
      <c r="AT47"/>
      <c r="AU47"/>
      <c r="AV47"/>
      <c r="AW47"/>
      <c r="AX47"/>
      <c r="AY47"/>
      <c r="AZ47"/>
      <c r="BA47"/>
      <c r="BB47"/>
    </row>
    <row r="48" spans="2:65">
      <c r="AS48"/>
      <c r="AT48"/>
      <c r="AU48"/>
      <c r="AV48"/>
      <c r="AW48"/>
      <c r="AX48"/>
      <c r="AY48"/>
      <c r="AZ48"/>
      <c r="BA48"/>
      <c r="BB48"/>
    </row>
  </sheetData>
  <mergeCells count="33">
    <mergeCell ref="B1:M1"/>
    <mergeCell ref="B9:M9"/>
    <mergeCell ref="B18:J18"/>
    <mergeCell ref="AE18:AF18"/>
    <mergeCell ref="AG18:AJ18"/>
    <mergeCell ref="AK18:AM18"/>
    <mergeCell ref="C19:D19"/>
    <mergeCell ref="E19:F19"/>
    <mergeCell ref="G19:H19"/>
    <mergeCell ref="I19:J19"/>
    <mergeCell ref="C20:D20"/>
    <mergeCell ref="E20:F20"/>
    <mergeCell ref="G20:H20"/>
    <mergeCell ref="I20:J20"/>
    <mergeCell ref="B22:J22"/>
    <mergeCell ref="C23:D23"/>
    <mergeCell ref="E23:F23"/>
    <mergeCell ref="G23:H23"/>
    <mergeCell ref="I23:J23"/>
    <mergeCell ref="C24:D24"/>
    <mergeCell ref="E24:F24"/>
    <mergeCell ref="G24:H24"/>
    <mergeCell ref="I24:J24"/>
    <mergeCell ref="C43:D43"/>
    <mergeCell ref="E43:F43"/>
    <mergeCell ref="G43:H43"/>
    <mergeCell ref="I43:J43"/>
    <mergeCell ref="B32:M32"/>
    <mergeCell ref="B41:J41"/>
    <mergeCell ref="C42:D42"/>
    <mergeCell ref="E42:F42"/>
    <mergeCell ref="G42:H42"/>
    <mergeCell ref="I42:J42"/>
  </mergeCells>
  <conditionalFormatting sqref="E20">
    <cfRule type="cellIs" dxfId="19" priority="7" stopIfTrue="1" operator="greaterThan">
      <formula>0</formula>
    </cfRule>
    <cfRule type="cellIs" dxfId="18" priority="8" stopIfTrue="1" operator="equal">
      <formula>0</formula>
    </cfRule>
    <cfRule type="cellIs" dxfId="17" priority="9" stopIfTrue="1" operator="lessThan">
      <formula>0</formula>
    </cfRule>
  </conditionalFormatting>
  <conditionalFormatting sqref="E24">
    <cfRule type="cellIs" dxfId="16" priority="4" stopIfTrue="1" operator="greaterThan">
      <formula>0</formula>
    </cfRule>
    <cfRule type="cellIs" dxfId="15" priority="5" stopIfTrue="1" operator="equal">
      <formula>0</formula>
    </cfRule>
    <cfRule type="cellIs" dxfId="14" priority="6" stopIfTrue="1" operator="lessThan">
      <formula>0</formula>
    </cfRule>
  </conditionalFormatting>
  <conditionalFormatting sqref="G43">
    <cfRule type="cellIs" dxfId="13" priority="1" stopIfTrue="1" operator="greaterThan">
      <formula>0</formula>
    </cfRule>
    <cfRule type="cellIs" dxfId="12" priority="2" stopIfTrue="1" operator="equal">
      <formula>0</formula>
    </cfRule>
    <cfRule type="cellIs" dxfId="11"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2">
    <tabColor theme="4" tint="0.79995117038483843"/>
    <pageSetUpPr fitToPage="1"/>
  </sheetPr>
  <dimension ref="A1:BL82"/>
  <sheetViews>
    <sheetView zoomScale="85" zoomScaleNormal="85" workbookViewId="0">
      <selection activeCell="O26" sqref="O26"/>
    </sheetView>
  </sheetViews>
  <sheetFormatPr defaultColWidth="9" defaultRowHeight="14.4"/>
  <cols>
    <col min="1" max="1" width="11.33203125" customWidth="1"/>
    <col min="2" max="3" width="14.6640625" customWidth="1"/>
    <col min="4" max="4" width="9" customWidth="1"/>
    <col min="5" max="6" width="14.6640625" customWidth="1"/>
    <col min="7" max="7" width="11.6640625" customWidth="1"/>
    <col min="8" max="9" width="14.6640625" customWidth="1"/>
    <col min="10" max="10" width="18.109375" customWidth="1"/>
    <col min="11" max="12" width="14.6640625" customWidth="1"/>
    <col min="13" max="13" width="14.33203125" customWidth="1"/>
    <col min="14" max="15" width="14.6640625" customWidth="1"/>
    <col min="16" max="16" width="13.44140625" customWidth="1"/>
    <col min="17" max="18" width="14.6640625" customWidth="1"/>
    <col min="19" max="29" width="12" customWidth="1"/>
    <col min="30" max="34" width="13.33203125" customWidth="1"/>
    <col min="35" max="52" width="14.33203125" customWidth="1"/>
  </cols>
  <sheetData>
    <row r="1" spans="1:64">
      <c r="A1" s="19"/>
      <c r="B1" s="18">
        <f>SUM(B4:B33)</f>
        <v>35709993.000000007</v>
      </c>
      <c r="C1" s="19"/>
      <c r="D1" s="19"/>
      <c r="E1" s="18">
        <f>SUM(E4:E33)</f>
        <v>0</v>
      </c>
      <c r="F1" s="19"/>
      <c r="G1" s="19"/>
      <c r="H1" s="19"/>
      <c r="I1" s="19"/>
      <c r="J1" s="19"/>
      <c r="K1" s="19">
        <v>0.85</v>
      </c>
      <c r="L1" s="19"/>
      <c r="M1" s="19"/>
      <c r="N1" s="19"/>
      <c r="O1" s="19"/>
      <c r="P1" s="19"/>
      <c r="Q1" s="19"/>
      <c r="R1" s="19"/>
    </row>
    <row r="2" spans="1:64">
      <c r="A2" s="60"/>
      <c r="B2" s="1880" t="s">
        <v>2932</v>
      </c>
      <c r="C2" s="1881"/>
      <c r="D2" s="1882"/>
      <c r="E2" s="1883" t="s">
        <v>2933</v>
      </c>
      <c r="F2" s="1884"/>
      <c r="G2" s="21"/>
      <c r="H2" s="1885" t="s">
        <v>2934</v>
      </c>
      <c r="I2" s="1886"/>
      <c r="J2" s="21"/>
      <c r="K2" s="1887" t="s">
        <v>2935</v>
      </c>
      <c r="L2" s="1888"/>
      <c r="M2" s="21"/>
      <c r="N2" s="1889" t="s">
        <v>2936</v>
      </c>
      <c r="O2" s="1890"/>
      <c r="P2" s="22"/>
      <c r="Q2" s="1875" t="s">
        <v>2937</v>
      </c>
      <c r="R2" s="1876"/>
      <c r="AQ2" s="61"/>
      <c r="AR2" s="62"/>
      <c r="AS2" s="62"/>
      <c r="AT2" s="62"/>
      <c r="AU2" s="62"/>
      <c r="AV2" s="62"/>
      <c r="AW2" s="62"/>
      <c r="AX2" s="62"/>
      <c r="AY2" s="62"/>
      <c r="AZ2" s="62"/>
      <c r="BA2" s="62"/>
      <c r="BB2" s="62"/>
      <c r="BC2" s="62"/>
      <c r="BD2" s="62"/>
      <c r="BE2" s="62"/>
      <c r="BF2" s="62"/>
      <c r="BG2" s="62"/>
      <c r="BH2" s="62"/>
      <c r="BI2" s="62"/>
      <c r="BJ2" s="62"/>
      <c r="BK2" s="62"/>
      <c r="BL2" s="63"/>
    </row>
    <row r="3" spans="1:64">
      <c r="A3" s="64" t="s">
        <v>2880</v>
      </c>
      <c r="B3" s="24" t="s">
        <v>2938</v>
      </c>
      <c r="C3" s="25" t="s">
        <v>2939</v>
      </c>
      <c r="D3" s="26" t="s">
        <v>2421</v>
      </c>
      <c r="E3" s="24" t="s">
        <v>2938</v>
      </c>
      <c r="F3" s="25" t="s">
        <v>2939</v>
      </c>
      <c r="G3" s="25" t="s">
        <v>2421</v>
      </c>
      <c r="H3" s="24" t="s">
        <v>2938</v>
      </c>
      <c r="I3" s="25" t="s">
        <v>2939</v>
      </c>
      <c r="J3" s="25" t="s">
        <v>2421</v>
      </c>
      <c r="K3" s="24" t="s">
        <v>2938</v>
      </c>
      <c r="L3" s="25" t="s">
        <v>2939</v>
      </c>
      <c r="M3" s="25" t="s">
        <v>2421</v>
      </c>
      <c r="N3" s="24" t="s">
        <v>2938</v>
      </c>
      <c r="O3" s="25" t="s">
        <v>2940</v>
      </c>
      <c r="P3" s="25"/>
      <c r="Q3" s="24" t="s">
        <v>2880</v>
      </c>
      <c r="R3" s="27" t="s">
        <v>2939</v>
      </c>
      <c r="S3" s="28"/>
      <c r="AG3" s="65"/>
      <c r="AQ3" s="66"/>
      <c r="BL3" s="67"/>
    </row>
    <row r="4" spans="1:64">
      <c r="A4" s="29">
        <v>46081</v>
      </c>
      <c r="B4" s="33">
        <v>19016.75</v>
      </c>
      <c r="C4" s="18">
        <f>B4</f>
        <v>19016.75</v>
      </c>
      <c r="D4" s="68">
        <v>0</v>
      </c>
      <c r="E4" s="33"/>
      <c r="F4" s="18"/>
      <c r="G4" s="32"/>
      <c r="H4" s="33">
        <f>I4</f>
        <v>19016.75</v>
      </c>
      <c r="I4" s="18">
        <f>C4</f>
        <v>19016.75</v>
      </c>
      <c r="J4" s="68">
        <f>I4/$B$1</f>
        <v>5.3253300833747E-4</v>
      </c>
      <c r="K4" s="33">
        <f>'Invoice Log'!F9</f>
        <v>2317493.31</v>
      </c>
      <c r="L4" s="18">
        <f>K4</f>
        <v>2317493.31</v>
      </c>
      <c r="M4" s="32">
        <f>IF($B$1="",L4/$B$1,L4/$B$1)</f>
        <v>6.4897613113505781E-2</v>
      </c>
      <c r="N4" s="33">
        <v>19016.75</v>
      </c>
      <c r="O4" s="18">
        <f>ROUND(N4,0)</f>
        <v>19017</v>
      </c>
      <c r="P4" s="32">
        <f>IF($B$1="",O4/$B$1,O4/$B$1)</f>
        <v>5.3254000917894316E-4</v>
      </c>
      <c r="Q4" s="33">
        <f>ROUND(H4-B4,0)</f>
        <v>0</v>
      </c>
      <c r="R4" s="18">
        <f>Q4</f>
        <v>0</v>
      </c>
      <c r="T4" s="34" t="s">
        <v>2941</v>
      </c>
      <c r="AQ4" s="66"/>
      <c r="BL4" s="67"/>
    </row>
    <row r="5" spans="1:64" ht="15" customHeight="1">
      <c r="A5" s="29">
        <v>46112</v>
      </c>
      <c r="B5" s="33">
        <v>773633.22</v>
      </c>
      <c r="C5" s="18">
        <f t="shared" ref="C5:C13" si="0">C4+B5</f>
        <v>792649.97</v>
      </c>
      <c r="D5" s="68">
        <f t="shared" ref="D5:D13" si="1">C5/$B$1</f>
        <v>2.2196867134642109E-2</v>
      </c>
      <c r="E5" s="33"/>
      <c r="F5" s="18"/>
      <c r="G5" s="32"/>
      <c r="H5" s="33">
        <f t="shared" ref="H5:H12" si="2">I5-I4</f>
        <v>773633.22</v>
      </c>
      <c r="I5" s="18">
        <f t="shared" ref="I5:I8" si="3">C5</f>
        <v>792649.97</v>
      </c>
      <c r="J5" s="68">
        <f>I5/$B$1</f>
        <v>2.2196867134642109E-2</v>
      </c>
      <c r="K5" s="33">
        <f>'Invoice Log'!F10</f>
        <v>0</v>
      </c>
      <c r="L5" s="18">
        <f>K5+L4</f>
        <v>2317493.31</v>
      </c>
      <c r="M5" s="32">
        <f t="shared" ref="M5:M15" si="4">IF($B$1="",L5/$B$1,L5/$B$1)</f>
        <v>6.4897613113505781E-2</v>
      </c>
      <c r="N5" s="33">
        <v>773633.22</v>
      </c>
      <c r="O5" s="18">
        <f>ROUND(N5+O4,0)</f>
        <v>792650</v>
      </c>
      <c r="P5" s="32">
        <f t="shared" ref="P5:P15" si="5">IF($B$1="",O5/$B$1,O5/$B$1)</f>
        <v>2.2196867974743087E-2</v>
      </c>
      <c r="Q5" s="33">
        <f t="shared" ref="Q5:Q15" si="6">ROUND(H5-B5,0)</f>
        <v>0</v>
      </c>
      <c r="R5" s="18">
        <f>Q5+R4</f>
        <v>0</v>
      </c>
      <c r="AQ5" s="66"/>
      <c r="BL5" s="67"/>
    </row>
    <row r="6" spans="1:64">
      <c r="A6" s="29">
        <v>46142</v>
      </c>
      <c r="B6" s="33">
        <v>1887846.29</v>
      </c>
      <c r="C6" s="18">
        <f t="shared" si="0"/>
        <v>2680496.2599999998</v>
      </c>
      <c r="D6" s="68">
        <f t="shared" si="1"/>
        <v>7.5062917542436908E-2</v>
      </c>
      <c r="E6" s="33"/>
      <c r="F6" s="18"/>
      <c r="G6" s="32"/>
      <c r="H6" s="33">
        <f t="shared" si="2"/>
        <v>1887846.2899999998</v>
      </c>
      <c r="I6" s="18">
        <f t="shared" si="3"/>
        <v>2680496.2599999998</v>
      </c>
      <c r="J6" s="68">
        <f>I6/$B$1</f>
        <v>7.5062917542436908E-2</v>
      </c>
      <c r="K6" s="33">
        <f>'Invoice Log'!F11</f>
        <v>0</v>
      </c>
      <c r="L6" s="18">
        <f t="shared" ref="L6:L15" si="7">K6+L5</f>
        <v>2317493.31</v>
      </c>
      <c r="M6" s="32">
        <f t="shared" si="4"/>
        <v>6.4897613113505781E-2</v>
      </c>
      <c r="N6" s="33">
        <v>1887846.29</v>
      </c>
      <c r="O6" s="18">
        <f t="shared" ref="O6:O15" si="8">ROUND(N6+O5,0)</f>
        <v>2680496</v>
      </c>
      <c r="P6" s="32">
        <f t="shared" si="5"/>
        <v>7.5062910261561783E-2</v>
      </c>
      <c r="Q6" s="33">
        <f t="shared" si="6"/>
        <v>0</v>
      </c>
      <c r="R6" s="18">
        <f t="shared" ref="R6:R15" si="9">Q6+R5</f>
        <v>0</v>
      </c>
      <c r="AQ6" s="66"/>
      <c r="BL6" s="67"/>
    </row>
    <row r="7" spans="1:64">
      <c r="A7" s="29">
        <v>46173</v>
      </c>
      <c r="B7" s="33">
        <v>3153854.91</v>
      </c>
      <c r="C7" s="18">
        <f t="shared" si="0"/>
        <v>5834351.1699999999</v>
      </c>
      <c r="D7" s="68">
        <f t="shared" si="1"/>
        <v>0.1633814705592353</v>
      </c>
      <c r="E7" s="33"/>
      <c r="F7" s="18"/>
      <c r="G7" s="32"/>
      <c r="H7" s="33">
        <f t="shared" si="2"/>
        <v>3153854.91</v>
      </c>
      <c r="I7" s="18">
        <f t="shared" si="3"/>
        <v>5834351.1699999999</v>
      </c>
      <c r="J7" s="68">
        <f t="shared" ref="J7:J14" si="10">I7/$B$1</f>
        <v>0.1633814705592353</v>
      </c>
      <c r="K7" s="33">
        <f>'Invoice Log'!F12</f>
        <v>0</v>
      </c>
      <c r="L7" s="18">
        <f t="shared" si="7"/>
        <v>2317493.31</v>
      </c>
      <c r="M7" s="32">
        <f t="shared" si="4"/>
        <v>6.4897613113505781E-2</v>
      </c>
      <c r="N7" s="33">
        <v>3153854.91</v>
      </c>
      <c r="O7" s="18">
        <f t="shared" si="8"/>
        <v>5834351</v>
      </c>
      <c r="P7" s="32">
        <f t="shared" si="5"/>
        <v>0.16338146579866311</v>
      </c>
      <c r="Q7" s="33">
        <f t="shared" si="6"/>
        <v>0</v>
      </c>
      <c r="R7" s="18">
        <f t="shared" si="9"/>
        <v>0</v>
      </c>
      <c r="W7" s="36"/>
      <c r="AQ7" s="66"/>
      <c r="BL7" s="67"/>
    </row>
    <row r="8" spans="1:64">
      <c r="A8" s="29">
        <v>46203</v>
      </c>
      <c r="B8" s="33">
        <v>4690129.8600000003</v>
      </c>
      <c r="C8" s="18">
        <f t="shared" si="0"/>
        <v>10524481.030000001</v>
      </c>
      <c r="D8" s="68">
        <f t="shared" si="1"/>
        <v>0.29472089311246852</v>
      </c>
      <c r="E8" s="33"/>
      <c r="F8" s="18"/>
      <c r="G8" s="32"/>
      <c r="H8" s="33">
        <f t="shared" si="2"/>
        <v>4690129.8600000013</v>
      </c>
      <c r="I8" s="18">
        <f t="shared" si="3"/>
        <v>10524481.030000001</v>
      </c>
      <c r="J8" s="68">
        <f t="shared" si="10"/>
        <v>0.29472089311246852</v>
      </c>
      <c r="K8" s="33">
        <f>'Invoice Log'!F13</f>
        <v>0</v>
      </c>
      <c r="L8" s="18">
        <f t="shared" si="7"/>
        <v>2317493.31</v>
      </c>
      <c r="M8" s="32">
        <f t="shared" si="4"/>
        <v>6.4897613113505781E-2</v>
      </c>
      <c r="N8" s="33">
        <v>4690129.8600000003</v>
      </c>
      <c r="O8" s="18">
        <f t="shared" si="8"/>
        <v>10524481</v>
      </c>
      <c r="P8" s="32">
        <f t="shared" si="5"/>
        <v>0.29472089227236753</v>
      </c>
      <c r="Q8" s="33">
        <f t="shared" si="6"/>
        <v>0</v>
      </c>
      <c r="R8" s="18">
        <f t="shared" si="9"/>
        <v>0</v>
      </c>
      <c r="T8" s="34" t="s">
        <v>2942</v>
      </c>
      <c r="W8" s="36"/>
      <c r="AQ8" s="66"/>
      <c r="BL8" s="67"/>
    </row>
    <row r="9" spans="1:64">
      <c r="A9" s="29">
        <v>46234</v>
      </c>
      <c r="B9" s="33">
        <v>3183343.63</v>
      </c>
      <c r="C9" s="18">
        <f t="shared" si="0"/>
        <v>13707824.66</v>
      </c>
      <c r="D9" s="68">
        <f t="shared" si="1"/>
        <v>0.3838652295451303</v>
      </c>
      <c r="E9" s="33"/>
      <c r="F9" s="18"/>
      <c r="G9" s="32"/>
      <c r="H9" s="33">
        <f t="shared" si="2"/>
        <v>2150305.6399999987</v>
      </c>
      <c r="I9" s="18">
        <v>12674786.67</v>
      </c>
      <c r="J9" s="68">
        <f t="shared" si="10"/>
        <v>0.35493668873023854</v>
      </c>
      <c r="K9" s="33">
        <f>'Invoice Log'!F14</f>
        <v>0</v>
      </c>
      <c r="L9" s="18">
        <f t="shared" si="7"/>
        <v>2317493.31</v>
      </c>
      <c r="M9" s="32">
        <f t="shared" si="4"/>
        <v>6.4897613113505781E-2</v>
      </c>
      <c r="N9" s="33">
        <v>2150305.64</v>
      </c>
      <c r="O9" s="18">
        <f t="shared" si="8"/>
        <v>12674787</v>
      </c>
      <c r="P9" s="32">
        <f t="shared" si="5"/>
        <v>0.3549366979713493</v>
      </c>
      <c r="Q9" s="33">
        <f t="shared" si="6"/>
        <v>-1033038</v>
      </c>
      <c r="R9" s="18">
        <f t="shared" si="9"/>
        <v>-1033038</v>
      </c>
      <c r="W9" s="36"/>
      <c r="AQ9" s="66"/>
      <c r="BL9" s="67"/>
    </row>
    <row r="10" spans="1:64">
      <c r="A10" s="29">
        <v>46265</v>
      </c>
      <c r="B10" s="33">
        <v>8430690.1099999994</v>
      </c>
      <c r="C10" s="18">
        <f t="shared" si="0"/>
        <v>22138514.77</v>
      </c>
      <c r="D10" s="68">
        <f t="shared" si="1"/>
        <v>0.61995292942230473</v>
      </c>
      <c r="E10" s="33"/>
      <c r="F10" s="18"/>
      <c r="G10" s="32"/>
      <c r="H10" s="33">
        <f t="shared" si="2"/>
        <v>5880471.8600000013</v>
      </c>
      <c r="I10" s="18">
        <v>18555258.530000001</v>
      </c>
      <c r="J10" s="68">
        <f t="shared" si="10"/>
        <v>0.51960969384676148</v>
      </c>
      <c r="K10" s="33">
        <f>'Invoice Log'!F15</f>
        <v>0</v>
      </c>
      <c r="L10" s="18">
        <f t="shared" si="7"/>
        <v>2317493.31</v>
      </c>
      <c r="M10" s="32">
        <f t="shared" si="4"/>
        <v>6.4897613113505781E-2</v>
      </c>
      <c r="N10" s="33">
        <v>5880471.8600000003</v>
      </c>
      <c r="O10" s="18">
        <f t="shared" si="8"/>
        <v>18555259</v>
      </c>
      <c r="P10" s="32">
        <f t="shared" si="5"/>
        <v>0.51960970700834341</v>
      </c>
      <c r="Q10" s="33">
        <f t="shared" si="6"/>
        <v>-2550218</v>
      </c>
      <c r="R10" s="18">
        <f t="shared" si="9"/>
        <v>-3583256</v>
      </c>
      <c r="W10" s="36"/>
      <c r="AQ10" s="66"/>
      <c r="BL10" s="67"/>
    </row>
    <row r="11" spans="1:64">
      <c r="A11" s="29">
        <v>46295</v>
      </c>
      <c r="B11" s="33">
        <v>4219313.21</v>
      </c>
      <c r="C11" s="18">
        <f t="shared" si="0"/>
        <v>26357827.98</v>
      </c>
      <c r="D11" s="68">
        <f t="shared" si="1"/>
        <v>0.73810790105727531</v>
      </c>
      <c r="E11" s="33"/>
      <c r="F11" s="18"/>
      <c r="G11" s="32"/>
      <c r="H11" s="33">
        <f t="shared" si="2"/>
        <v>3860180.0299999975</v>
      </c>
      <c r="I11" s="18">
        <v>22415438.559999999</v>
      </c>
      <c r="J11" s="68">
        <f t="shared" si="10"/>
        <v>0.62770772763803107</v>
      </c>
      <c r="K11" s="33">
        <f>'Invoice Log'!F16</f>
        <v>0</v>
      </c>
      <c r="L11" s="18">
        <f t="shared" si="7"/>
        <v>2317493.31</v>
      </c>
      <c r="M11" s="32">
        <f t="shared" si="4"/>
        <v>6.4897613113505781E-2</v>
      </c>
      <c r="N11" s="33">
        <f>H11</f>
        <v>3860180.0299999975</v>
      </c>
      <c r="O11" s="18">
        <f t="shared" si="8"/>
        <v>22415439</v>
      </c>
      <c r="P11" s="32">
        <f t="shared" si="5"/>
        <v>0.62770773995951201</v>
      </c>
      <c r="Q11" s="33">
        <f t="shared" si="6"/>
        <v>-359133</v>
      </c>
      <c r="R11" s="18">
        <f t="shared" si="9"/>
        <v>-3942389</v>
      </c>
      <c r="W11" s="36"/>
      <c r="AQ11" s="66"/>
      <c r="BL11" s="67"/>
    </row>
    <row r="12" spans="1:64">
      <c r="A12" s="29">
        <v>46326</v>
      </c>
      <c r="B12" s="33">
        <v>3799829.35</v>
      </c>
      <c r="C12" s="18">
        <f t="shared" si="0"/>
        <v>30157657.330000002</v>
      </c>
      <c r="D12" s="68">
        <f t="shared" si="1"/>
        <v>0.84451591267463977</v>
      </c>
      <c r="E12" s="33"/>
      <c r="F12" s="18"/>
      <c r="G12" s="32"/>
      <c r="H12" s="33">
        <f t="shared" si="2"/>
        <v>2225102.3000000007</v>
      </c>
      <c r="I12" s="18">
        <v>24640540.859999999</v>
      </c>
      <c r="J12" s="68">
        <f t="shared" si="10"/>
        <v>0.690018081493323</v>
      </c>
      <c r="K12" s="33">
        <f>'Invoice Log'!F17</f>
        <v>0</v>
      </c>
      <c r="L12" s="18">
        <f t="shared" si="7"/>
        <v>2317493.31</v>
      </c>
      <c r="M12" s="32">
        <f t="shared" si="4"/>
        <v>6.4897613113505781E-2</v>
      </c>
      <c r="N12" s="33">
        <v>4392271.0000000075</v>
      </c>
      <c r="O12" s="18">
        <f t="shared" si="8"/>
        <v>26807710</v>
      </c>
      <c r="P12" s="32">
        <f t="shared" si="5"/>
        <v>0.75070611187182235</v>
      </c>
      <c r="Q12" s="33">
        <f t="shared" si="6"/>
        <v>-1574727</v>
      </c>
      <c r="R12" s="18">
        <f t="shared" si="9"/>
        <v>-5517116</v>
      </c>
      <c r="W12" s="36"/>
      <c r="AQ12" s="66"/>
      <c r="BL12" s="67"/>
    </row>
    <row r="13" spans="1:64">
      <c r="A13" s="29">
        <v>46356</v>
      </c>
      <c r="B13" s="33">
        <v>3769036.68</v>
      </c>
      <c r="C13" s="18">
        <f t="shared" si="0"/>
        <v>33926694.010000005</v>
      </c>
      <c r="D13" s="68">
        <f t="shared" si="1"/>
        <v>0.95006162588718512</v>
      </c>
      <c r="E13" s="33"/>
      <c r="F13" s="18"/>
      <c r="G13" s="32"/>
      <c r="H13" s="33"/>
      <c r="I13" s="18">
        <v>24640540.859999999</v>
      </c>
      <c r="J13" s="68">
        <f t="shared" si="10"/>
        <v>0.690018081493323</v>
      </c>
      <c r="K13" s="33">
        <f>'Invoice Log'!F18</f>
        <v>0</v>
      </c>
      <c r="L13" s="18">
        <f t="shared" si="7"/>
        <v>2317493.31</v>
      </c>
      <c r="M13" s="32">
        <f t="shared" si="4"/>
        <v>6.4897613113505781E-2</v>
      </c>
      <c r="N13" s="33">
        <v>3186473</v>
      </c>
      <c r="O13" s="18">
        <f t="shared" si="8"/>
        <v>29994183</v>
      </c>
      <c r="P13" s="32">
        <f t="shared" si="5"/>
        <v>0.83993808119760749</v>
      </c>
      <c r="Q13" s="33">
        <f t="shared" si="6"/>
        <v>-3769037</v>
      </c>
      <c r="R13" s="18">
        <f t="shared" si="9"/>
        <v>-9286153</v>
      </c>
      <c r="W13" s="36"/>
      <c r="AQ13" s="66"/>
      <c r="BL13" s="67"/>
    </row>
    <row r="14" spans="1:64">
      <c r="A14" s="29">
        <v>46387</v>
      </c>
      <c r="B14" s="33">
        <v>1783298.99</v>
      </c>
      <c r="C14" s="18">
        <f t="shared" ref="C14" si="11">C13+B14</f>
        <v>35709993.000000007</v>
      </c>
      <c r="D14" s="68">
        <f t="shared" ref="D14" si="12">C14/$B$1</f>
        <v>1</v>
      </c>
      <c r="E14" s="33"/>
      <c r="F14" s="18"/>
      <c r="G14" s="32"/>
      <c r="H14" s="33"/>
      <c r="I14" s="18">
        <v>24640540.859999999</v>
      </c>
      <c r="J14" s="68">
        <f t="shared" si="10"/>
        <v>0.690018081493323</v>
      </c>
      <c r="K14" s="33">
        <f>'Invoice Log'!F19</f>
        <v>0</v>
      </c>
      <c r="L14" s="18">
        <f t="shared" si="7"/>
        <v>2317493.31</v>
      </c>
      <c r="M14" s="32">
        <f t="shared" si="4"/>
        <v>6.4897613113505781E-2</v>
      </c>
      <c r="N14" s="33">
        <v>2362934</v>
      </c>
      <c r="O14" s="18">
        <f t="shared" si="8"/>
        <v>32357117</v>
      </c>
      <c r="P14" s="32">
        <f t="shared" si="5"/>
        <v>0.90610818657959391</v>
      </c>
      <c r="Q14" s="33">
        <f t="shared" si="6"/>
        <v>-1783299</v>
      </c>
      <c r="R14" s="18">
        <f t="shared" si="9"/>
        <v>-11069452</v>
      </c>
      <c r="W14" s="36"/>
      <c r="AQ14" s="66"/>
      <c r="BL14" s="67"/>
    </row>
    <row r="15" spans="1:64">
      <c r="A15" s="29">
        <v>46418</v>
      </c>
      <c r="B15" s="33"/>
      <c r="C15" s="18"/>
      <c r="D15" s="68"/>
      <c r="E15" s="33"/>
      <c r="F15" s="18"/>
      <c r="G15" s="32"/>
      <c r="H15" s="33"/>
      <c r="I15" s="18">
        <v>24640540.859999999</v>
      </c>
      <c r="J15" s="68">
        <f t="shared" ref="J15" si="13">I15/$B$1</f>
        <v>0.690018081493323</v>
      </c>
      <c r="K15" s="33">
        <f>'Invoice Log'!F20</f>
        <v>0</v>
      </c>
      <c r="L15" s="18">
        <f t="shared" si="7"/>
        <v>2317493.31</v>
      </c>
      <c r="M15" s="32">
        <f t="shared" si="4"/>
        <v>6.4897613113505781E-2</v>
      </c>
      <c r="N15" s="33">
        <v>2646932</v>
      </c>
      <c r="O15" s="18">
        <f t="shared" si="8"/>
        <v>35004049</v>
      </c>
      <c r="P15" s="32">
        <f t="shared" si="5"/>
        <v>0.98023119186833763</v>
      </c>
      <c r="Q15" s="33">
        <f t="shared" si="6"/>
        <v>0</v>
      </c>
      <c r="R15" s="18">
        <f t="shared" si="9"/>
        <v>-11069452</v>
      </c>
      <c r="W15" s="36"/>
      <c r="AQ15" s="66"/>
      <c r="BL15" s="67"/>
    </row>
    <row r="16" spans="1:64">
      <c r="A16" s="29">
        <v>46446</v>
      </c>
      <c r="B16" s="33"/>
      <c r="C16" s="18"/>
      <c r="D16" s="68"/>
      <c r="E16" s="33"/>
      <c r="F16" s="18"/>
      <c r="G16" s="32"/>
      <c r="H16" s="33"/>
      <c r="I16" s="18">
        <v>24640540.859999999</v>
      </c>
      <c r="J16" s="68">
        <f t="shared" ref="J16" si="14">I16/$B$1</f>
        <v>0.690018081493323</v>
      </c>
      <c r="K16" s="33"/>
      <c r="L16" s="18"/>
      <c r="M16" s="32"/>
      <c r="N16" s="33">
        <v>705944</v>
      </c>
      <c r="O16" s="18">
        <f t="shared" ref="O16" si="15">ROUND(N16+O15,0)</f>
        <v>35709993</v>
      </c>
      <c r="P16" s="32">
        <f t="shared" ref="P16" si="16">IF($B$1="",O16/$B$1,O16/$B$1)</f>
        <v>0.99999999999999978</v>
      </c>
      <c r="Q16" s="33"/>
      <c r="R16" s="18"/>
      <c r="U16" s="34" t="s">
        <v>2943</v>
      </c>
      <c r="W16" s="36"/>
      <c r="AQ16" s="66"/>
      <c r="BL16" s="67"/>
    </row>
    <row r="17" spans="1:64">
      <c r="A17" s="29"/>
      <c r="B17" s="33"/>
      <c r="C17" s="18"/>
      <c r="D17" s="32"/>
      <c r="E17" s="33"/>
      <c r="F17" s="18"/>
      <c r="G17" s="32"/>
      <c r="H17" s="33"/>
      <c r="I17" s="18"/>
      <c r="J17" s="32"/>
      <c r="K17" s="33"/>
      <c r="L17" s="18"/>
      <c r="M17" s="32"/>
      <c r="N17" s="33"/>
      <c r="O17" s="18"/>
      <c r="P17" s="32"/>
      <c r="Q17" s="33"/>
      <c r="R17" s="18"/>
      <c r="W17" s="36"/>
      <c r="AQ17" s="66"/>
      <c r="BL17" s="67"/>
    </row>
    <row r="18" spans="1:64">
      <c r="A18" s="29"/>
      <c r="B18" s="33"/>
      <c r="C18" s="18"/>
      <c r="D18" s="32"/>
      <c r="E18" s="33"/>
      <c r="F18" s="18"/>
      <c r="G18" s="32"/>
      <c r="H18" s="33"/>
      <c r="I18" s="18"/>
      <c r="J18" s="32"/>
      <c r="K18" s="33"/>
      <c r="L18" s="18"/>
      <c r="M18" s="32"/>
      <c r="N18" s="33"/>
      <c r="O18" s="18"/>
      <c r="P18" s="32"/>
      <c r="Q18" s="33"/>
      <c r="R18" s="18"/>
      <c r="W18" s="36"/>
      <c r="AQ18" s="66"/>
      <c r="BL18" s="67"/>
    </row>
    <row r="19" spans="1:64">
      <c r="A19" s="29"/>
      <c r="B19" s="33"/>
      <c r="C19" s="18"/>
      <c r="D19" s="32"/>
      <c r="E19" s="33"/>
      <c r="F19" s="18"/>
      <c r="G19" s="32"/>
      <c r="H19" s="33"/>
      <c r="I19" s="18"/>
      <c r="J19" s="32"/>
      <c r="K19" s="33"/>
      <c r="L19" s="18"/>
      <c r="M19" s="32"/>
      <c r="N19" s="33"/>
      <c r="O19" s="18"/>
      <c r="P19" s="32"/>
      <c r="Q19" s="33"/>
      <c r="R19" s="18"/>
      <c r="W19" s="36"/>
      <c r="AQ19" s="66"/>
      <c r="BL19" s="67"/>
    </row>
    <row r="20" spans="1:64">
      <c r="A20" s="29"/>
      <c r="B20" s="33"/>
      <c r="C20" s="18"/>
      <c r="D20" s="32"/>
      <c r="E20" s="33"/>
      <c r="F20" s="18"/>
      <c r="G20" s="32"/>
      <c r="H20" s="33"/>
      <c r="I20" s="18"/>
      <c r="J20" s="45"/>
      <c r="K20" s="33"/>
      <c r="L20" s="18"/>
      <c r="M20" s="32"/>
      <c r="N20" s="33"/>
      <c r="O20" s="18"/>
      <c r="P20" s="32"/>
      <c r="Q20" s="33"/>
      <c r="R20" s="18"/>
      <c r="W20" s="36"/>
      <c r="AQ20" s="66"/>
      <c r="BL20" s="67"/>
    </row>
    <row r="21" spans="1:64">
      <c r="A21" s="29"/>
      <c r="B21" s="33"/>
      <c r="C21" s="18"/>
      <c r="D21" s="32"/>
      <c r="E21" s="33"/>
      <c r="F21" s="18"/>
      <c r="G21" s="32"/>
      <c r="H21" s="33"/>
      <c r="I21" s="18"/>
      <c r="J21" s="68"/>
      <c r="K21" s="33"/>
      <c r="L21" s="18"/>
      <c r="M21" s="32"/>
      <c r="N21" s="33"/>
      <c r="O21" s="18"/>
      <c r="P21" s="32"/>
      <c r="Q21" s="33"/>
      <c r="R21" s="18"/>
      <c r="W21" s="36"/>
      <c r="AQ21" s="66"/>
      <c r="BL21" s="67"/>
    </row>
    <row r="22" spans="1:64">
      <c r="A22" s="29"/>
      <c r="B22" s="33"/>
      <c r="C22" s="18"/>
      <c r="D22" s="32"/>
      <c r="E22" s="33"/>
      <c r="F22" s="18"/>
      <c r="G22" s="32"/>
      <c r="H22" s="33"/>
      <c r="I22" s="18"/>
      <c r="J22" s="45"/>
      <c r="K22" s="33"/>
      <c r="L22" s="18"/>
      <c r="M22" s="32"/>
      <c r="N22" s="33"/>
      <c r="O22" s="18"/>
      <c r="P22" s="32"/>
      <c r="Q22" s="33"/>
      <c r="R22" s="18"/>
      <c r="W22" s="36"/>
      <c r="AQ22" s="66"/>
      <c r="BL22" s="67"/>
    </row>
    <row r="23" spans="1:64">
      <c r="A23" s="29"/>
      <c r="B23" s="33"/>
      <c r="C23" s="18"/>
      <c r="D23" s="32"/>
      <c r="E23" s="33"/>
      <c r="F23" s="18"/>
      <c r="G23" s="32"/>
      <c r="H23" s="33"/>
      <c r="I23" s="18"/>
      <c r="J23" s="45"/>
      <c r="K23" s="33"/>
      <c r="L23" s="18"/>
      <c r="M23" s="32"/>
      <c r="N23" s="33"/>
      <c r="O23" s="18"/>
      <c r="P23" s="32"/>
      <c r="Q23" s="33"/>
      <c r="R23" s="18"/>
      <c r="W23" s="36"/>
      <c r="AQ23" s="66"/>
      <c r="BL23" s="67"/>
    </row>
    <row r="24" spans="1:64">
      <c r="A24" s="29"/>
      <c r="B24" s="33"/>
      <c r="C24" s="18"/>
      <c r="D24" s="32"/>
      <c r="E24" s="33"/>
      <c r="F24" s="18"/>
      <c r="G24" s="32"/>
      <c r="H24" s="33"/>
      <c r="I24" s="18"/>
      <c r="J24" s="45"/>
      <c r="K24" s="33"/>
      <c r="L24" s="18"/>
      <c r="M24" s="32"/>
      <c r="N24" s="33"/>
      <c r="O24" s="18"/>
      <c r="P24" s="32"/>
      <c r="Q24" s="33"/>
      <c r="R24" s="18"/>
      <c r="S24" s="69"/>
      <c r="W24" s="36"/>
      <c r="AQ24" s="66"/>
      <c r="BL24" s="67"/>
    </row>
    <row r="25" spans="1:64">
      <c r="A25" s="29"/>
      <c r="B25" s="33"/>
      <c r="C25" s="18"/>
      <c r="D25" s="32"/>
      <c r="E25" s="33"/>
      <c r="F25" s="18"/>
      <c r="G25" s="32"/>
      <c r="H25" s="33"/>
      <c r="I25" s="18"/>
      <c r="J25" s="45"/>
      <c r="K25" s="33"/>
      <c r="L25" s="18"/>
      <c r="M25" s="32"/>
      <c r="N25" s="33"/>
      <c r="O25" s="18"/>
      <c r="P25" s="32"/>
      <c r="Q25" s="33"/>
      <c r="R25" s="18"/>
      <c r="S25" s="1028"/>
      <c r="W25" s="36"/>
      <c r="AQ25" s="66"/>
      <c r="BL25" s="67"/>
    </row>
    <row r="26" spans="1:64">
      <c r="A26" s="29"/>
      <c r="B26" s="33"/>
      <c r="C26" s="18"/>
      <c r="D26" s="32"/>
      <c r="E26" s="33"/>
      <c r="F26" s="18"/>
      <c r="G26" s="32"/>
      <c r="H26" s="33"/>
      <c r="I26" s="18"/>
      <c r="J26" s="45"/>
      <c r="K26" s="33"/>
      <c r="L26" s="18"/>
      <c r="M26" s="32"/>
      <c r="N26" s="33"/>
      <c r="O26" s="18"/>
      <c r="P26" s="32"/>
      <c r="Q26" s="33"/>
      <c r="R26" s="18"/>
      <c r="S26" s="69"/>
      <c r="T26" s="69">
        <f>C14-O15</f>
        <v>705944.00000000745</v>
      </c>
      <c r="W26" s="36"/>
      <c r="AQ26" s="66"/>
      <c r="BL26" s="67"/>
    </row>
    <row r="27" spans="1:64">
      <c r="A27" s="29"/>
      <c r="B27" s="33"/>
      <c r="C27" s="18"/>
      <c r="D27" s="45"/>
      <c r="E27" s="33"/>
      <c r="F27" s="18"/>
      <c r="G27" s="45"/>
      <c r="H27" s="33"/>
      <c r="I27" s="18"/>
      <c r="J27" s="45"/>
      <c r="K27" s="33"/>
      <c r="L27" s="18"/>
      <c r="M27" s="32"/>
      <c r="N27" s="33"/>
      <c r="O27" s="18"/>
      <c r="P27" s="32"/>
      <c r="Q27" s="33"/>
      <c r="R27" s="18"/>
      <c r="AQ27" s="70"/>
      <c r="AR27" s="71"/>
      <c r="AS27" s="71"/>
      <c r="AT27" s="71"/>
      <c r="AU27" s="71"/>
      <c r="AV27" s="71"/>
      <c r="AW27" s="71"/>
      <c r="AX27" s="71"/>
      <c r="AY27" s="71"/>
      <c r="AZ27" s="71"/>
      <c r="BA27" s="71"/>
      <c r="BB27" s="71"/>
      <c r="BC27" s="71"/>
      <c r="BD27" s="71"/>
      <c r="BE27" s="71"/>
      <c r="BF27" s="71"/>
      <c r="BG27" s="71"/>
      <c r="BH27" s="71"/>
      <c r="BI27" s="71"/>
      <c r="BJ27" s="71"/>
      <c r="BK27" s="71"/>
      <c r="BL27" s="72"/>
    </row>
    <row r="28" spans="1:64">
      <c r="A28" s="29"/>
      <c r="B28" s="33"/>
      <c r="C28" s="18"/>
      <c r="D28" s="45"/>
      <c r="E28" s="33"/>
      <c r="F28" s="18"/>
      <c r="G28" s="45"/>
      <c r="H28" s="33"/>
      <c r="I28" s="18"/>
      <c r="J28" s="45"/>
      <c r="K28" s="33"/>
      <c r="L28" s="18"/>
      <c r="M28" s="45"/>
      <c r="N28" s="33"/>
      <c r="O28" s="18"/>
      <c r="P28" s="32"/>
      <c r="Q28" s="33"/>
      <c r="R28" s="18"/>
      <c r="S28" s="57"/>
    </row>
    <row r="29" spans="1:64">
      <c r="A29" s="29"/>
      <c r="B29" s="33"/>
      <c r="C29" s="18"/>
      <c r="D29" s="45"/>
      <c r="E29" s="33"/>
      <c r="F29" s="18"/>
      <c r="G29" s="45"/>
      <c r="H29" s="33"/>
      <c r="I29" s="18"/>
      <c r="J29" s="45"/>
      <c r="K29" s="33"/>
      <c r="L29" s="18"/>
      <c r="M29" s="45"/>
      <c r="N29" s="33"/>
      <c r="O29" s="18"/>
      <c r="P29" s="32"/>
      <c r="Q29" s="33"/>
      <c r="R29" s="18"/>
    </row>
    <row r="30" spans="1:64">
      <c r="A30" s="29"/>
      <c r="B30" s="33"/>
      <c r="C30" s="18"/>
      <c r="D30" s="45"/>
      <c r="E30" s="33"/>
      <c r="F30" s="18"/>
      <c r="G30" s="45"/>
      <c r="H30" s="33"/>
      <c r="I30" s="18"/>
      <c r="J30" s="45"/>
      <c r="K30" s="33"/>
      <c r="L30" s="18"/>
      <c r="M30" s="45"/>
      <c r="N30" s="33"/>
      <c r="O30" s="18"/>
      <c r="P30" s="32"/>
      <c r="Q30" s="33"/>
      <c r="R30" s="46"/>
    </row>
    <row r="31" spans="1:64">
      <c r="A31" s="29"/>
      <c r="B31" s="33"/>
      <c r="C31" s="18"/>
      <c r="D31" s="45"/>
      <c r="E31" s="33"/>
      <c r="F31" s="18"/>
      <c r="G31" s="45"/>
      <c r="H31" s="33"/>
      <c r="I31" s="18"/>
      <c r="J31" s="45"/>
      <c r="K31" s="33"/>
      <c r="L31" s="18"/>
      <c r="M31" s="45"/>
      <c r="N31" s="33"/>
      <c r="O31" s="18"/>
      <c r="P31" s="32"/>
      <c r="Q31" s="33"/>
      <c r="R31" s="46"/>
    </row>
    <row r="32" spans="1:64">
      <c r="A32" s="29"/>
      <c r="B32" s="33"/>
      <c r="C32" s="18"/>
      <c r="D32" s="45"/>
      <c r="E32" s="33"/>
      <c r="F32" s="18"/>
      <c r="G32" s="45"/>
      <c r="H32" s="33"/>
      <c r="I32" s="18"/>
      <c r="J32" s="45"/>
      <c r="K32" s="33"/>
      <c r="L32" s="18"/>
      <c r="M32" s="45"/>
      <c r="N32" s="33"/>
      <c r="O32" s="18"/>
      <c r="P32" s="32"/>
      <c r="Q32" s="33"/>
      <c r="R32" s="46"/>
    </row>
    <row r="33" spans="1:53">
      <c r="A33" s="29"/>
      <c r="B33" s="33"/>
      <c r="C33" s="18"/>
      <c r="D33" s="45"/>
      <c r="E33" s="33"/>
      <c r="F33" s="18"/>
      <c r="G33" s="45"/>
      <c r="H33" s="33"/>
      <c r="I33" s="18"/>
      <c r="J33" s="45"/>
      <c r="K33" s="33"/>
      <c r="L33" s="18"/>
      <c r="M33" s="45"/>
      <c r="N33" s="33"/>
      <c r="O33" s="18"/>
      <c r="P33" s="32"/>
      <c r="Q33" s="33"/>
      <c r="R33" s="46"/>
    </row>
    <row r="34" spans="1:53">
      <c r="A34" s="19"/>
      <c r="B34" s="19"/>
      <c r="C34" s="19"/>
      <c r="D34" s="19"/>
      <c r="E34" s="19"/>
      <c r="F34" s="19"/>
      <c r="G34" s="19"/>
      <c r="H34" s="19"/>
      <c r="I34" s="19"/>
      <c r="J34" s="19"/>
      <c r="K34" s="19"/>
      <c r="L34" s="19"/>
      <c r="M34" s="19"/>
      <c r="N34" s="19"/>
      <c r="O34" s="19"/>
      <c r="P34" s="19"/>
      <c r="Q34" s="19"/>
      <c r="R34" s="19"/>
    </row>
    <row r="36" spans="1:53" ht="25.8">
      <c r="A36" s="49"/>
      <c r="B36" s="1877" t="s">
        <v>2944</v>
      </c>
      <c r="C36" s="1878"/>
      <c r="D36" s="1878"/>
      <c r="E36" s="1878"/>
      <c r="F36" s="1878"/>
      <c r="G36" s="1878"/>
      <c r="H36" s="1878"/>
      <c r="I36" s="1878"/>
      <c r="J36" s="1878"/>
      <c r="K36" s="1878"/>
      <c r="L36" s="1878"/>
      <c r="M36" s="1878"/>
      <c r="N36" s="1878"/>
      <c r="O36" s="1878"/>
      <c r="P36" s="1878"/>
      <c r="Q36" s="1878"/>
      <c r="R36" s="1878"/>
      <c r="S36" s="1878"/>
      <c r="T36" s="1879"/>
      <c r="U36" s="47"/>
      <c r="V36" s="47"/>
      <c r="W36" s="47"/>
      <c r="X36" s="47"/>
      <c r="Y36" s="47"/>
      <c r="Z36" s="48"/>
      <c r="AA36" s="49"/>
      <c r="AB36" s="49"/>
      <c r="AC36" s="49"/>
    </row>
    <row r="37" spans="1:53">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row>
    <row r="38" spans="1:53">
      <c r="I38" s="50"/>
      <c r="J38" s="50"/>
      <c r="K38" s="57"/>
      <c r="L38" s="36"/>
    </row>
    <row r="39" spans="1:53">
      <c r="I39" s="50"/>
      <c r="J39" s="50"/>
      <c r="K39" s="57"/>
      <c r="L39" s="36"/>
    </row>
    <row r="40" spans="1:53" ht="14.4" customHeight="1">
      <c r="H40" s="41"/>
      <c r="J40" s="50"/>
      <c r="K40" s="50"/>
      <c r="L40" s="36"/>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c r="BA40" s="51"/>
    </row>
    <row r="41" spans="1:53" ht="14.4" customHeight="1">
      <c r="H41" s="51"/>
      <c r="I41" s="51"/>
      <c r="J41" s="50"/>
      <c r="K41" s="51"/>
      <c r="L41" s="36"/>
      <c r="M41" s="52"/>
      <c r="N41" s="53"/>
      <c r="O41" s="53"/>
      <c r="P41" s="52"/>
      <c r="Q41" s="52"/>
      <c r="R41" s="52"/>
      <c r="T41" s="53"/>
      <c r="U41" s="53"/>
      <c r="W41" s="53"/>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row>
    <row r="42" spans="1:53">
      <c r="H42" s="51"/>
      <c r="I42" s="51"/>
      <c r="J42" s="50"/>
      <c r="K42" s="51"/>
      <c r="L42" s="36"/>
      <c r="M42" s="52"/>
      <c r="N42" s="53"/>
      <c r="O42" s="53"/>
      <c r="P42" s="52"/>
      <c r="Q42" s="52"/>
      <c r="R42" s="52"/>
      <c r="T42" s="53"/>
      <c r="U42" s="53"/>
      <c r="W42" s="53"/>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row>
    <row r="43" spans="1:53">
      <c r="H43" s="51"/>
      <c r="I43" s="51"/>
      <c r="K43" s="51"/>
      <c r="L43" s="36"/>
      <c r="M43" s="51"/>
      <c r="N43" s="53"/>
      <c r="O43" s="53"/>
      <c r="P43" s="51"/>
      <c r="Q43" s="51"/>
      <c r="R43" s="51"/>
      <c r="S43" s="51"/>
      <c r="T43" s="53"/>
      <c r="U43" s="53"/>
      <c r="V43" s="51"/>
      <c r="W43" s="53"/>
      <c r="X43" s="51"/>
      <c r="Y43" s="51"/>
      <c r="Z43" s="51"/>
      <c r="AA43" s="51"/>
      <c r="AB43" s="51"/>
      <c r="AC43" s="51"/>
      <c r="AD43" s="51"/>
      <c r="AE43" s="51"/>
      <c r="AF43" s="51"/>
      <c r="AG43" s="51"/>
      <c r="AH43" s="51"/>
      <c r="AI43" s="51"/>
      <c r="AJ43" s="51"/>
      <c r="AK43" s="51"/>
      <c r="AL43" s="51"/>
    </row>
    <row r="44" spans="1:53" s="50" customFormat="1">
      <c r="L44" s="36"/>
      <c r="AA44" s="73"/>
      <c r="AB44" s="73"/>
      <c r="AC44" s="73"/>
      <c r="AD44" s="73"/>
      <c r="AE44" s="73"/>
      <c r="AF44" s="73"/>
      <c r="AG44" s="73"/>
      <c r="AH44" s="73"/>
      <c r="AI44" s="73"/>
      <c r="AJ44" s="73"/>
      <c r="AK44" s="73"/>
      <c r="AL44" s="73"/>
      <c r="AM44" s="73"/>
      <c r="AN44" s="73"/>
      <c r="AO44" s="73"/>
      <c r="AP44" s="73"/>
      <c r="AQ44" s="73"/>
      <c r="AR44" s="73"/>
      <c r="AS44" s="73"/>
      <c r="AT44" s="73"/>
      <c r="AU44" s="73"/>
      <c r="AV44" s="73"/>
      <c r="AW44" s="73"/>
      <c r="AX44" s="73"/>
      <c r="AY44" s="73"/>
      <c r="AZ44" s="73"/>
    </row>
    <row r="45" spans="1:53" s="50" customFormat="1">
      <c r="L45" s="36"/>
    </row>
    <row r="46" spans="1:53" s="50" customFormat="1">
      <c r="L46" s="36"/>
    </row>
    <row r="47" spans="1:53" s="50" customFormat="1">
      <c r="L47" s="36"/>
    </row>
    <row r="48" spans="1:53" s="50" customFormat="1">
      <c r="L48" s="36"/>
    </row>
    <row r="49" spans="1:52">
      <c r="E49" s="50"/>
      <c r="I49" s="51"/>
      <c r="J49" s="51"/>
      <c r="L49" s="36"/>
      <c r="M49" s="52"/>
      <c r="N49" s="53"/>
      <c r="O49" s="53"/>
      <c r="P49" s="52"/>
      <c r="Q49" s="52"/>
      <c r="S49" s="53"/>
      <c r="T49" s="53"/>
      <c r="V49" s="53"/>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row>
    <row r="50" spans="1:52">
      <c r="E50" s="50"/>
      <c r="I50" s="51"/>
      <c r="J50" s="51"/>
      <c r="L50" s="36"/>
      <c r="M50" s="52"/>
      <c r="N50" s="53"/>
      <c r="O50" s="53"/>
      <c r="P50" s="52"/>
      <c r="Q50" s="52"/>
      <c r="S50" s="53"/>
      <c r="T50" s="53"/>
      <c r="V50" s="53"/>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row>
    <row r="51" spans="1:52">
      <c r="E51" s="50"/>
      <c r="I51" s="52"/>
      <c r="J51" s="51"/>
      <c r="L51" s="36"/>
      <c r="M51" s="52"/>
      <c r="N51" s="53"/>
      <c r="O51" s="53"/>
      <c r="P51" s="52"/>
      <c r="Q51" s="52"/>
      <c r="S51" s="53"/>
      <c r="T51" s="53"/>
      <c r="V51" s="53"/>
    </row>
    <row r="52" spans="1:52" ht="21">
      <c r="A52" s="74"/>
      <c r="E52" s="50"/>
      <c r="H52" s="52"/>
      <c r="I52" s="52"/>
      <c r="J52" s="51"/>
      <c r="L52" s="36"/>
      <c r="M52" s="52"/>
      <c r="N52" s="53"/>
      <c r="O52" s="53"/>
      <c r="P52" s="52"/>
      <c r="Q52" s="52"/>
      <c r="S52" s="53"/>
      <c r="T52" s="50"/>
      <c r="V52" s="53"/>
    </row>
    <row r="53" spans="1:52">
      <c r="E53" s="50"/>
      <c r="H53" s="52"/>
      <c r="I53" s="52"/>
      <c r="L53" s="36"/>
      <c r="T53" s="50"/>
    </row>
    <row r="54" spans="1:52">
      <c r="E54" s="50"/>
      <c r="H54" s="52"/>
      <c r="I54" s="52"/>
      <c r="K54" s="36"/>
      <c r="L54" s="36"/>
      <c r="T54" s="50"/>
    </row>
    <row r="55" spans="1:52">
      <c r="E55" s="50"/>
      <c r="H55" s="52"/>
      <c r="I55" s="52"/>
      <c r="K55" s="36"/>
      <c r="L55" s="36"/>
      <c r="T55" s="50"/>
    </row>
    <row r="56" spans="1:52">
      <c r="E56" s="50"/>
      <c r="H56" s="52"/>
      <c r="I56" s="52"/>
      <c r="K56" s="36"/>
      <c r="L56" s="36"/>
      <c r="N56" s="50"/>
      <c r="T56" s="50"/>
    </row>
    <row r="57" spans="1:52">
      <c r="A57" s="75"/>
      <c r="E57" s="50"/>
      <c r="H57" s="52"/>
      <c r="I57" s="52"/>
      <c r="K57" s="36"/>
      <c r="L57" s="52"/>
      <c r="T57" s="50"/>
    </row>
    <row r="58" spans="1:52">
      <c r="A58" s="76"/>
      <c r="E58" s="50"/>
      <c r="H58" s="52"/>
      <c r="I58" s="52"/>
      <c r="K58" s="36"/>
      <c r="L58" s="52"/>
      <c r="T58" s="50"/>
    </row>
    <row r="59" spans="1:52">
      <c r="A59" s="76"/>
      <c r="E59" s="50"/>
      <c r="H59" s="52"/>
      <c r="I59" s="52"/>
      <c r="K59" s="36"/>
      <c r="L59" s="52"/>
      <c r="T59" s="50"/>
    </row>
    <row r="60" spans="1:52">
      <c r="A60" s="76"/>
      <c r="E60" s="50"/>
      <c r="H60" s="52"/>
      <c r="I60" s="52"/>
      <c r="K60" s="36"/>
      <c r="L60" s="52"/>
      <c r="T60" s="50"/>
    </row>
    <row r="61" spans="1:52">
      <c r="A61" s="76"/>
      <c r="E61" s="50"/>
      <c r="H61" s="52"/>
      <c r="I61" s="52"/>
      <c r="K61" s="36"/>
      <c r="L61" s="52"/>
      <c r="T61" s="50"/>
    </row>
    <row r="62" spans="1:52">
      <c r="A62" s="76"/>
      <c r="E62" s="50"/>
      <c r="H62" s="52"/>
      <c r="I62" s="52"/>
      <c r="K62" s="36"/>
      <c r="L62" s="52"/>
      <c r="T62" s="50"/>
    </row>
    <row r="63" spans="1:52">
      <c r="A63" s="76"/>
      <c r="E63" s="50"/>
      <c r="H63" s="52"/>
      <c r="I63" s="52"/>
      <c r="K63" s="36"/>
      <c r="L63" s="52"/>
      <c r="T63" s="50"/>
    </row>
    <row r="64" spans="1:52">
      <c r="E64" s="50"/>
      <c r="H64" s="52"/>
      <c r="I64" s="52"/>
      <c r="K64" s="36"/>
      <c r="L64" s="52"/>
      <c r="T64" s="50"/>
    </row>
    <row r="65" spans="1:20">
      <c r="A65" s="77"/>
      <c r="E65" s="50"/>
      <c r="H65" s="52"/>
      <c r="I65" s="52"/>
      <c r="K65" s="36"/>
      <c r="L65" s="52"/>
      <c r="T65" s="50"/>
    </row>
    <row r="66" spans="1:20">
      <c r="A66" s="78"/>
      <c r="E66" s="50"/>
      <c r="H66" s="52"/>
      <c r="I66" s="52"/>
      <c r="K66" s="36"/>
      <c r="T66" s="50"/>
    </row>
    <row r="67" spans="1:20">
      <c r="A67" s="65"/>
      <c r="E67" s="50"/>
      <c r="H67" s="52"/>
      <c r="I67" s="52"/>
      <c r="K67" s="36"/>
      <c r="T67" s="50"/>
    </row>
    <row r="68" spans="1:20">
      <c r="A68" s="65"/>
      <c r="B68" s="79"/>
      <c r="C68" s="65"/>
      <c r="D68" s="79"/>
      <c r="E68" s="50"/>
      <c r="G68" s="58"/>
      <c r="H68" s="52"/>
      <c r="I68" s="52"/>
      <c r="K68" s="36"/>
      <c r="T68" s="50"/>
    </row>
    <row r="69" spans="1:20">
      <c r="A69" s="65"/>
      <c r="B69" s="79"/>
      <c r="C69" s="65"/>
      <c r="D69" s="79"/>
      <c r="E69" s="50"/>
      <c r="G69" s="58"/>
      <c r="H69" s="52"/>
      <c r="I69" s="52"/>
      <c r="K69" s="36"/>
      <c r="T69" s="50"/>
    </row>
    <row r="70" spans="1:20">
      <c r="A70" s="65"/>
      <c r="B70" s="79"/>
      <c r="C70" s="65"/>
      <c r="D70" s="79"/>
      <c r="E70" s="50"/>
      <c r="G70" s="58"/>
      <c r="H70" s="52"/>
      <c r="I70" s="52"/>
      <c r="K70" s="36"/>
      <c r="T70" s="50"/>
    </row>
    <row r="71" spans="1:20">
      <c r="A71" s="65"/>
      <c r="B71" s="55"/>
      <c r="C71" s="65"/>
      <c r="D71" s="79"/>
      <c r="G71" s="58"/>
      <c r="H71" s="52"/>
      <c r="I71" s="52"/>
      <c r="K71" s="36"/>
      <c r="T71" s="50"/>
    </row>
    <row r="72" spans="1:20">
      <c r="A72" s="65"/>
      <c r="B72" s="55"/>
      <c r="C72" s="65"/>
      <c r="D72" s="79"/>
      <c r="G72" s="58"/>
      <c r="H72" s="52"/>
      <c r="I72" s="52"/>
      <c r="K72" s="36"/>
      <c r="T72" s="50"/>
    </row>
    <row r="73" spans="1:20">
      <c r="A73" s="65"/>
      <c r="B73" s="55"/>
      <c r="C73" s="65"/>
      <c r="D73" s="79"/>
      <c r="G73" s="58"/>
      <c r="H73" s="52"/>
      <c r="I73" s="52"/>
      <c r="K73" s="36"/>
      <c r="T73" s="50"/>
    </row>
    <row r="74" spans="1:20">
      <c r="A74" s="65"/>
      <c r="B74" s="55"/>
      <c r="C74" s="65"/>
      <c r="D74" s="79"/>
      <c r="G74" s="58"/>
      <c r="H74" s="52"/>
      <c r="I74" s="52"/>
      <c r="K74" s="36"/>
    </row>
    <row r="75" spans="1:20">
      <c r="A75" s="65"/>
      <c r="B75" s="55"/>
      <c r="D75" s="80"/>
      <c r="E75" s="80"/>
      <c r="G75" s="58"/>
      <c r="H75" s="52"/>
      <c r="I75" s="52"/>
      <c r="K75" s="36"/>
    </row>
    <row r="76" spans="1:20">
      <c r="A76" s="65"/>
      <c r="B76" s="55"/>
      <c r="G76" s="58"/>
      <c r="H76" s="58"/>
      <c r="I76" s="52"/>
      <c r="K76" s="36"/>
    </row>
    <row r="77" spans="1:20">
      <c r="A77" s="65"/>
      <c r="B77" s="55"/>
      <c r="G77" s="58"/>
      <c r="H77" s="58"/>
      <c r="K77" s="36"/>
    </row>
    <row r="78" spans="1:20">
      <c r="A78" s="65"/>
      <c r="B78" s="55"/>
      <c r="G78" s="58"/>
      <c r="H78" s="58"/>
      <c r="K78" s="36"/>
    </row>
    <row r="79" spans="1:20">
      <c r="K79" s="36"/>
    </row>
    <row r="80" spans="1:20">
      <c r="K80" s="36"/>
    </row>
    <row r="81" spans="11:11">
      <c r="K81" s="36"/>
    </row>
    <row r="82" spans="11:11">
      <c r="K82" s="36"/>
    </row>
  </sheetData>
  <sortState xmlns:xlrd2="http://schemas.microsoft.com/office/spreadsheetml/2017/richdata2" ref="B48:B51">
    <sortCondition ref="B48:B51"/>
  </sortState>
  <mergeCells count="7">
    <mergeCell ref="Q2:R2"/>
    <mergeCell ref="B36:T36"/>
    <mergeCell ref="B2:D2"/>
    <mergeCell ref="E2:F2"/>
    <mergeCell ref="H2:I2"/>
    <mergeCell ref="K2:L2"/>
    <mergeCell ref="N2:O2"/>
  </mergeCells>
  <pageMargins left="0.7" right="0.7" top="0.75" bottom="0.75" header="0.3" footer="0.3"/>
  <pageSetup paperSize="9" scale="16"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3">
    <tabColor theme="4" tint="0.79995117038483843"/>
    <pageSetUpPr fitToPage="1"/>
  </sheetPr>
  <dimension ref="A1:AX64"/>
  <sheetViews>
    <sheetView zoomScale="85" zoomScaleNormal="85" workbookViewId="0">
      <selection activeCell="L19" sqref="L19"/>
    </sheetView>
  </sheetViews>
  <sheetFormatPr defaultColWidth="9" defaultRowHeight="14.4"/>
  <cols>
    <col min="1" max="1" width="11.33203125" style="16" customWidth="1"/>
    <col min="2" max="3" width="14.6640625" customWidth="1"/>
    <col min="4" max="4" width="9.44140625" customWidth="1"/>
    <col min="5" max="6" width="14.6640625" customWidth="1"/>
    <col min="7" max="7" width="13.109375" customWidth="1"/>
    <col min="8" max="9" width="14.6640625" customWidth="1"/>
    <col min="10" max="10" width="13.109375" customWidth="1"/>
    <col min="11" max="12" width="14.6640625" customWidth="1"/>
    <col min="13" max="13" width="10.44140625" customWidth="1"/>
    <col min="14" max="15" width="14.6640625" customWidth="1"/>
    <col min="16" max="16" width="12" customWidth="1"/>
    <col min="17" max="17" width="14.33203125" customWidth="1"/>
    <col min="18" max="18" width="18.33203125" customWidth="1"/>
    <col min="19" max="20" width="13.33203125" customWidth="1"/>
    <col min="21" max="40" width="14.33203125" customWidth="1"/>
  </cols>
  <sheetData>
    <row r="1" spans="1:20">
      <c r="A1" s="17"/>
      <c r="B1" s="18">
        <f>SUM(B4:B36)</f>
        <v>33340.01</v>
      </c>
      <c r="C1" s="19"/>
      <c r="D1" s="19"/>
      <c r="E1" s="18">
        <f>SUM(E4:E36)</f>
        <v>0</v>
      </c>
      <c r="F1" s="19"/>
      <c r="G1" s="19"/>
      <c r="H1" s="19"/>
      <c r="I1" s="19"/>
      <c r="J1" s="19"/>
      <c r="K1" s="19"/>
      <c r="L1" s="19"/>
      <c r="M1" s="19"/>
      <c r="N1" s="19"/>
      <c r="O1" s="19"/>
    </row>
    <row r="2" spans="1:20">
      <c r="A2" s="20"/>
      <c r="B2" s="1880" t="s">
        <v>2932</v>
      </c>
      <c r="C2" s="1881"/>
      <c r="D2" s="1882"/>
      <c r="E2" s="1883" t="s">
        <v>2933</v>
      </c>
      <c r="F2" s="1884"/>
      <c r="G2" s="21"/>
      <c r="H2" s="1885" t="s">
        <v>2945</v>
      </c>
      <c r="I2" s="1886"/>
      <c r="J2" s="21"/>
      <c r="K2" s="1889" t="s">
        <v>2936</v>
      </c>
      <c r="L2" s="1890"/>
      <c r="M2" s="22"/>
      <c r="N2" s="1875" t="s">
        <v>2946</v>
      </c>
      <c r="O2" s="1876"/>
    </row>
    <row r="3" spans="1:20">
      <c r="A3" s="23" t="s">
        <v>2947</v>
      </c>
      <c r="B3" s="24" t="s">
        <v>2948</v>
      </c>
      <c r="C3" s="25" t="s">
        <v>2949</v>
      </c>
      <c r="D3" s="26" t="s">
        <v>2950</v>
      </c>
      <c r="E3" s="24" t="s">
        <v>2948</v>
      </c>
      <c r="F3" s="25" t="s">
        <v>2949</v>
      </c>
      <c r="G3" s="26" t="s">
        <v>2950</v>
      </c>
      <c r="H3" s="24" t="s">
        <v>2951</v>
      </c>
      <c r="I3" s="25" t="s">
        <v>2952</v>
      </c>
      <c r="J3" s="25" t="s">
        <v>2953</v>
      </c>
      <c r="K3" s="24" t="s">
        <v>2951</v>
      </c>
      <c r="L3" s="25" t="s">
        <v>2952</v>
      </c>
      <c r="M3" s="25" t="s">
        <v>2954</v>
      </c>
      <c r="N3" s="24" t="s">
        <v>2951</v>
      </c>
      <c r="O3" s="27" t="s">
        <v>2952</v>
      </c>
      <c r="P3" s="28"/>
    </row>
    <row r="4" spans="1:20">
      <c r="A4" s="29">
        <v>46081</v>
      </c>
      <c r="B4" s="30">
        <v>365.35</v>
      </c>
      <c r="C4" s="31">
        <f>B4</f>
        <v>365.35</v>
      </c>
      <c r="D4" s="32">
        <f t="shared" ref="D4:D14" si="0">C4/$B$1</f>
        <v>1.0958305051498186E-2</v>
      </c>
      <c r="E4" s="30"/>
      <c r="F4" s="18"/>
      <c r="G4" s="32"/>
      <c r="H4" s="30">
        <v>0</v>
      </c>
      <c r="I4" s="18">
        <f>C4</f>
        <v>365.35</v>
      </c>
      <c r="J4" s="32">
        <f>IF($B$1="",I4/$B$1,I4/$B$1)</f>
        <v>1.0958305051498186E-2</v>
      </c>
      <c r="K4" s="30">
        <f t="shared" ref="K4:K5" si="1">H4</f>
        <v>0</v>
      </c>
      <c r="L4" s="18">
        <f>ROUND(K4,0)</f>
        <v>0</v>
      </c>
      <c r="M4" s="32">
        <f>IF($B$1="",L4/$B$1,L4/$B$1)</f>
        <v>0</v>
      </c>
      <c r="N4" s="33">
        <f>ROUND(K4-B4,0)</f>
        <v>-365</v>
      </c>
      <c r="O4" s="18">
        <f>N4</f>
        <v>-365</v>
      </c>
      <c r="Q4" s="34" t="s">
        <v>2941</v>
      </c>
    </row>
    <row r="5" spans="1:20">
      <c r="A5" s="29">
        <v>46112</v>
      </c>
      <c r="B5" s="30">
        <v>1021.84</v>
      </c>
      <c r="C5" s="31">
        <f t="shared" ref="C5:C14" si="2">C4+B5</f>
        <v>1387.19</v>
      </c>
      <c r="D5" s="32">
        <f t="shared" si="0"/>
        <v>4.1607366044581269E-2</v>
      </c>
      <c r="E5" s="30"/>
      <c r="F5" s="18"/>
      <c r="G5" s="32"/>
      <c r="H5" s="30">
        <f t="shared" ref="H5:H12" si="3">I5-I4</f>
        <v>1021.84</v>
      </c>
      <c r="I5" s="18">
        <f t="shared" ref="I5:I8" si="4">C5</f>
        <v>1387.19</v>
      </c>
      <c r="J5" s="32">
        <f t="shared" ref="J5:J14" si="5">IF($B$1="",I5/$B$1,I5/$B$1)</f>
        <v>4.1607366044581269E-2</v>
      </c>
      <c r="K5" s="30">
        <f t="shared" si="1"/>
        <v>1021.84</v>
      </c>
      <c r="L5" s="31">
        <f>L4+K5</f>
        <v>1021.84</v>
      </c>
      <c r="M5" s="32">
        <f t="shared" ref="M5:M15" si="6">IF($B$1="",L5/$B$1,L5/$B$1)</f>
        <v>3.0649060993083083E-2</v>
      </c>
      <c r="N5" s="33">
        <f t="shared" ref="N5:N14" si="7">ROUND(K5-B5,0)</f>
        <v>0</v>
      </c>
      <c r="O5" s="18">
        <f>N5+O4</f>
        <v>-365</v>
      </c>
    </row>
    <row r="6" spans="1:20">
      <c r="A6" s="29">
        <v>46142</v>
      </c>
      <c r="B6" s="30">
        <v>2555.3000000000002</v>
      </c>
      <c r="C6" s="31">
        <f t="shared" si="2"/>
        <v>3942.4900000000002</v>
      </c>
      <c r="D6" s="32">
        <f t="shared" si="0"/>
        <v>0.11825101432183134</v>
      </c>
      <c r="E6" s="30"/>
      <c r="F6" s="18"/>
      <c r="G6" s="32"/>
      <c r="H6" s="30">
        <f t="shared" si="3"/>
        <v>2555.3000000000002</v>
      </c>
      <c r="I6" s="18">
        <f t="shared" si="4"/>
        <v>3942.4900000000002</v>
      </c>
      <c r="J6" s="32">
        <f t="shared" si="5"/>
        <v>0.11825101432183134</v>
      </c>
      <c r="K6" s="30">
        <f t="shared" ref="K6:K7" si="8">H6</f>
        <v>2555.3000000000002</v>
      </c>
      <c r="L6" s="31">
        <f t="shared" ref="L6:L15" si="9">L5+K6</f>
        <v>3577.1400000000003</v>
      </c>
      <c r="M6" s="32">
        <f t="shared" si="6"/>
        <v>0.10729270927033316</v>
      </c>
      <c r="N6" s="33">
        <f t="shared" si="7"/>
        <v>0</v>
      </c>
      <c r="O6" s="18">
        <f t="shared" ref="O6:O14" si="10">N6+O5</f>
        <v>-365</v>
      </c>
    </row>
    <row r="7" spans="1:20">
      <c r="A7" s="29">
        <v>46173</v>
      </c>
      <c r="B7" s="30">
        <v>3166.11</v>
      </c>
      <c r="C7" s="31">
        <f t="shared" si="2"/>
        <v>7108.6</v>
      </c>
      <c r="D7" s="32">
        <f t="shared" si="0"/>
        <v>0.21321529297681674</v>
      </c>
      <c r="E7" s="30"/>
      <c r="F7" s="18"/>
      <c r="G7" s="32"/>
      <c r="H7" s="30">
        <f t="shared" si="3"/>
        <v>3166.11</v>
      </c>
      <c r="I7" s="18">
        <f t="shared" si="4"/>
        <v>7108.6</v>
      </c>
      <c r="J7" s="32">
        <f t="shared" si="5"/>
        <v>0.21321529297681674</v>
      </c>
      <c r="K7" s="30">
        <f t="shared" si="8"/>
        <v>3166.11</v>
      </c>
      <c r="L7" s="31">
        <f t="shared" si="9"/>
        <v>6743.25</v>
      </c>
      <c r="M7" s="32">
        <f t="shared" si="6"/>
        <v>0.20225698792531854</v>
      </c>
      <c r="N7" s="33">
        <f t="shared" si="7"/>
        <v>0</v>
      </c>
      <c r="O7" s="18">
        <f t="shared" si="10"/>
        <v>-365</v>
      </c>
    </row>
    <row r="8" spans="1:20">
      <c r="A8" s="29">
        <v>46203</v>
      </c>
      <c r="B8" s="30">
        <v>3611.07</v>
      </c>
      <c r="C8" s="31">
        <f t="shared" si="2"/>
        <v>10719.67</v>
      </c>
      <c r="D8" s="32">
        <f t="shared" si="0"/>
        <v>0.32152569840260992</v>
      </c>
      <c r="E8" s="30"/>
      <c r="F8" s="18"/>
      <c r="G8" s="32"/>
      <c r="H8" s="30">
        <f t="shared" si="3"/>
        <v>3611.0699999999997</v>
      </c>
      <c r="I8" s="18">
        <f t="shared" si="4"/>
        <v>10719.67</v>
      </c>
      <c r="J8" s="32">
        <f t="shared" si="5"/>
        <v>0.32152569840260992</v>
      </c>
      <c r="K8" s="35">
        <v>3611</v>
      </c>
      <c r="L8" s="31">
        <f t="shared" si="9"/>
        <v>10354.25</v>
      </c>
      <c r="M8" s="32">
        <f t="shared" si="6"/>
        <v>0.31056529377165754</v>
      </c>
      <c r="N8" s="33">
        <f t="shared" si="7"/>
        <v>0</v>
      </c>
      <c r="O8" s="18">
        <f t="shared" si="10"/>
        <v>-365</v>
      </c>
      <c r="Q8" s="34" t="s">
        <v>2942</v>
      </c>
    </row>
    <row r="9" spans="1:20">
      <c r="A9" s="29">
        <v>46234</v>
      </c>
      <c r="B9" s="30">
        <v>3964.01</v>
      </c>
      <c r="C9" s="31">
        <f t="shared" si="2"/>
        <v>14683.68</v>
      </c>
      <c r="D9" s="32">
        <f t="shared" si="0"/>
        <v>0.44042218343665762</v>
      </c>
      <c r="E9" s="30"/>
      <c r="F9" s="18"/>
      <c r="G9" s="32"/>
      <c r="H9" s="30">
        <f t="shared" si="3"/>
        <v>2719.8899999999994</v>
      </c>
      <c r="I9" s="18">
        <v>13439.56</v>
      </c>
      <c r="J9" s="32">
        <f t="shared" si="5"/>
        <v>0.4031060578566113</v>
      </c>
      <c r="K9" s="30">
        <v>2720</v>
      </c>
      <c r="L9" s="31">
        <f t="shared" si="9"/>
        <v>13074.25</v>
      </c>
      <c r="M9" s="32">
        <f t="shared" si="6"/>
        <v>0.39214895256480126</v>
      </c>
      <c r="N9" s="33">
        <f t="shared" si="7"/>
        <v>-1244</v>
      </c>
      <c r="O9" s="18">
        <f t="shared" si="10"/>
        <v>-1609</v>
      </c>
    </row>
    <row r="10" spans="1:20">
      <c r="A10" s="29">
        <v>46265</v>
      </c>
      <c r="B10" s="30">
        <v>4829.5600000000004</v>
      </c>
      <c r="C10" s="31">
        <f t="shared" si="2"/>
        <v>19513.240000000002</v>
      </c>
      <c r="D10" s="32">
        <f t="shared" si="0"/>
        <v>0.58527996842232499</v>
      </c>
      <c r="E10" s="30"/>
      <c r="F10" s="18"/>
      <c r="G10" s="32"/>
      <c r="H10" s="30">
        <f t="shared" si="3"/>
        <v>5621.1200000000008</v>
      </c>
      <c r="I10" s="18">
        <v>19060.68</v>
      </c>
      <c r="J10" s="32">
        <f t="shared" si="5"/>
        <v>0.57170588731077165</v>
      </c>
      <c r="K10" s="30">
        <v>5621</v>
      </c>
      <c r="L10" s="31">
        <f t="shared" si="9"/>
        <v>18695.25</v>
      </c>
      <c r="M10" s="32">
        <f t="shared" si="6"/>
        <v>0.56074518273989715</v>
      </c>
      <c r="N10" s="33">
        <f t="shared" si="7"/>
        <v>791</v>
      </c>
      <c r="O10" s="18">
        <f t="shared" si="10"/>
        <v>-818</v>
      </c>
    </row>
    <row r="11" spans="1:20">
      <c r="A11" s="29">
        <v>46295</v>
      </c>
      <c r="B11" s="30">
        <v>4518.95</v>
      </c>
      <c r="C11" s="31">
        <f t="shared" si="2"/>
        <v>24032.190000000002</v>
      </c>
      <c r="D11" s="32">
        <f t="shared" si="0"/>
        <v>0.72082131948970629</v>
      </c>
      <c r="E11" s="30"/>
      <c r="F11" s="18"/>
      <c r="G11" s="32"/>
      <c r="H11" s="30">
        <f t="shared" si="3"/>
        <v>3247.3199999999997</v>
      </c>
      <c r="I11" s="18">
        <v>22308</v>
      </c>
      <c r="J11" s="32">
        <f t="shared" si="5"/>
        <v>0.66910597807259198</v>
      </c>
      <c r="K11" s="30">
        <f>H11</f>
        <v>3247.3199999999997</v>
      </c>
      <c r="L11" s="31">
        <f t="shared" si="9"/>
        <v>21942.57</v>
      </c>
      <c r="M11" s="32">
        <f t="shared" si="6"/>
        <v>0.65814527350171759</v>
      </c>
      <c r="N11" s="33">
        <f t="shared" si="7"/>
        <v>-1272</v>
      </c>
      <c r="O11" s="18">
        <f t="shared" si="10"/>
        <v>-2090</v>
      </c>
      <c r="T11" s="36"/>
    </row>
    <row r="12" spans="1:20">
      <c r="A12" s="29">
        <v>46326</v>
      </c>
      <c r="B12" s="30">
        <v>4581.12</v>
      </c>
      <c r="C12" s="31">
        <f t="shared" si="2"/>
        <v>28613.31</v>
      </c>
      <c r="D12" s="32">
        <f t="shared" si="0"/>
        <v>0.85822739705237039</v>
      </c>
      <c r="E12" s="30"/>
      <c r="F12" s="18"/>
      <c r="G12" s="32"/>
      <c r="H12" s="30">
        <f t="shared" si="3"/>
        <v>2627</v>
      </c>
      <c r="I12" s="18">
        <v>24935</v>
      </c>
      <c r="J12" s="32">
        <f t="shared" si="5"/>
        <v>0.7479001955908231</v>
      </c>
      <c r="K12" s="30">
        <v>5122.4400000000023</v>
      </c>
      <c r="L12" s="31">
        <f t="shared" si="9"/>
        <v>27065.010000000002</v>
      </c>
      <c r="M12" s="32">
        <f t="shared" si="6"/>
        <v>0.81178769892390557</v>
      </c>
      <c r="N12" s="33">
        <f t="shared" si="7"/>
        <v>541</v>
      </c>
      <c r="O12" s="18">
        <f t="shared" si="10"/>
        <v>-1549</v>
      </c>
      <c r="T12" s="36"/>
    </row>
    <row r="13" spans="1:20">
      <c r="A13" s="29">
        <v>46356</v>
      </c>
      <c r="B13" s="30">
        <v>3488.79</v>
      </c>
      <c r="C13" s="31">
        <f t="shared" si="2"/>
        <v>32102.100000000002</v>
      </c>
      <c r="D13" s="32">
        <f t="shared" si="0"/>
        <v>0.96287013711153657</v>
      </c>
      <c r="E13" s="30"/>
      <c r="F13" s="18"/>
      <c r="G13" s="32"/>
      <c r="H13" s="30"/>
      <c r="I13" s="18">
        <v>24935</v>
      </c>
      <c r="J13" s="32">
        <f t="shared" si="5"/>
        <v>0.7479001955908231</v>
      </c>
      <c r="K13" s="30">
        <v>2998</v>
      </c>
      <c r="L13" s="31">
        <f t="shared" si="9"/>
        <v>30063.010000000002</v>
      </c>
      <c r="M13" s="32">
        <f t="shared" si="6"/>
        <v>0.9017096875495838</v>
      </c>
      <c r="N13" s="33">
        <f t="shared" si="7"/>
        <v>-491</v>
      </c>
      <c r="O13" s="18">
        <f t="shared" si="10"/>
        <v>-2040</v>
      </c>
      <c r="T13" s="36"/>
    </row>
    <row r="14" spans="1:20">
      <c r="A14" s="29">
        <v>46387</v>
      </c>
      <c r="B14" s="30">
        <v>1237.9100000000001</v>
      </c>
      <c r="C14" s="31">
        <f t="shared" si="2"/>
        <v>33340.01</v>
      </c>
      <c r="D14" s="32">
        <f t="shared" si="0"/>
        <v>1</v>
      </c>
      <c r="E14" s="30"/>
      <c r="F14" s="18"/>
      <c r="G14" s="32"/>
      <c r="H14" s="33"/>
      <c r="I14" s="18">
        <v>24935</v>
      </c>
      <c r="J14" s="32">
        <f t="shared" si="5"/>
        <v>0.7479001955908231</v>
      </c>
      <c r="K14" s="37">
        <v>2194</v>
      </c>
      <c r="L14" s="31">
        <f t="shared" si="9"/>
        <v>32257.010000000002</v>
      </c>
      <c r="M14" s="32">
        <f t="shared" si="6"/>
        <v>0.96751650644375931</v>
      </c>
      <c r="N14" s="33">
        <f t="shared" si="7"/>
        <v>956</v>
      </c>
      <c r="O14" s="18">
        <f t="shared" si="10"/>
        <v>-1084</v>
      </c>
      <c r="T14" s="36"/>
    </row>
    <row r="15" spans="1:20">
      <c r="A15" s="29">
        <v>46418</v>
      </c>
      <c r="B15" s="30"/>
      <c r="C15" s="31"/>
      <c r="D15" s="32"/>
      <c r="E15" s="30"/>
      <c r="F15" s="18"/>
      <c r="G15" s="32"/>
      <c r="H15" s="33"/>
      <c r="I15" s="18">
        <v>24935</v>
      </c>
      <c r="J15" s="32">
        <f t="shared" ref="J15:J16" si="11">IF($B$1="",I15/$B$1,I15/$B$1)</f>
        <v>0.7479001955908231</v>
      </c>
      <c r="K15" s="37">
        <v>1020</v>
      </c>
      <c r="L15" s="31">
        <f t="shared" si="9"/>
        <v>33277.01</v>
      </c>
      <c r="M15" s="32">
        <f t="shared" si="6"/>
        <v>0.99811037849118822</v>
      </c>
      <c r="N15" s="33"/>
      <c r="O15" s="18"/>
      <c r="T15" s="36"/>
    </row>
    <row r="16" spans="1:20">
      <c r="A16" s="29">
        <v>46446</v>
      </c>
      <c r="B16" s="30"/>
      <c r="C16" s="31"/>
      <c r="D16" s="32"/>
      <c r="E16" s="30"/>
      <c r="F16" s="18"/>
      <c r="G16" s="32"/>
      <c r="H16" s="33"/>
      <c r="I16" s="18">
        <v>24935</v>
      </c>
      <c r="J16" s="32">
        <f t="shared" si="11"/>
        <v>0.7479001955908231</v>
      </c>
      <c r="K16" s="37">
        <v>63</v>
      </c>
      <c r="L16" s="31">
        <f t="shared" ref="L16" si="12">L15+K16</f>
        <v>33340.01</v>
      </c>
      <c r="M16" s="32">
        <f t="shared" ref="M16" si="13">IF($B$1="",L16/$B$1,L16/$B$1)</f>
        <v>1</v>
      </c>
      <c r="N16" s="33"/>
      <c r="O16" s="18"/>
      <c r="T16" s="36"/>
    </row>
    <row r="17" spans="1:20">
      <c r="A17" s="1089"/>
      <c r="B17" s="30"/>
      <c r="C17" s="31"/>
      <c r="D17" s="32"/>
      <c r="E17" s="30"/>
      <c r="F17" s="18"/>
      <c r="G17" s="32"/>
      <c r="H17" s="33"/>
      <c r="I17" s="18"/>
      <c r="J17" s="32"/>
      <c r="K17" s="37"/>
      <c r="L17" s="31"/>
      <c r="M17" s="32"/>
      <c r="N17" s="33"/>
      <c r="O17" s="18"/>
      <c r="T17" s="36"/>
    </row>
    <row r="18" spans="1:20">
      <c r="A18" s="29"/>
      <c r="B18" s="30"/>
      <c r="C18" s="38">
        <f>SUM(B4:B16)</f>
        <v>33340.01</v>
      </c>
      <c r="D18" s="32"/>
      <c r="E18" s="30"/>
      <c r="F18" s="18"/>
      <c r="G18" s="32"/>
      <c r="H18" s="33"/>
      <c r="I18" s="18"/>
      <c r="J18" s="32"/>
      <c r="K18" s="33"/>
      <c r="L18" s="31"/>
      <c r="M18" s="32"/>
      <c r="N18" s="33"/>
      <c r="O18" s="18"/>
      <c r="T18" s="36"/>
    </row>
    <row r="19" spans="1:20">
      <c r="A19" s="29"/>
      <c r="B19" s="30"/>
      <c r="C19" s="18"/>
      <c r="D19" s="32"/>
      <c r="E19" s="30"/>
      <c r="F19" s="18"/>
      <c r="G19" s="32"/>
      <c r="H19" s="33"/>
      <c r="I19" s="18"/>
      <c r="J19" s="32"/>
      <c r="K19" s="33"/>
      <c r="L19" s="18"/>
      <c r="M19" s="32"/>
      <c r="N19" s="33"/>
      <c r="O19" s="18"/>
      <c r="R19" s="34" t="s">
        <v>2943</v>
      </c>
      <c r="T19" s="36"/>
    </row>
    <row r="20" spans="1:20">
      <c r="A20" s="29"/>
      <c r="B20" s="30"/>
      <c r="C20" s="18"/>
      <c r="D20" s="32"/>
      <c r="E20" s="30"/>
      <c r="F20" s="18"/>
      <c r="G20" s="32"/>
      <c r="H20" s="33"/>
      <c r="I20" s="18"/>
      <c r="J20" s="32"/>
      <c r="K20" s="33"/>
      <c r="L20" s="18"/>
      <c r="M20" s="32"/>
      <c r="N20" s="33"/>
      <c r="O20" s="18"/>
      <c r="T20" s="36"/>
    </row>
    <row r="21" spans="1:20">
      <c r="A21" s="29"/>
      <c r="B21" s="30"/>
      <c r="C21" s="18"/>
      <c r="D21" s="32"/>
      <c r="E21" s="30"/>
      <c r="F21" s="18"/>
      <c r="G21" s="32"/>
      <c r="H21" s="33"/>
      <c r="I21" s="18"/>
      <c r="J21" s="32"/>
      <c r="K21" s="33"/>
      <c r="L21" s="18"/>
      <c r="M21" s="32"/>
      <c r="N21" s="33"/>
      <c r="O21" s="18"/>
      <c r="T21" s="36"/>
    </row>
    <row r="22" spans="1:20">
      <c r="A22" s="39"/>
      <c r="B22" s="40"/>
      <c r="C22" s="41"/>
      <c r="D22" s="42"/>
      <c r="E22" s="40"/>
      <c r="F22" s="41"/>
      <c r="G22" s="42"/>
      <c r="H22" s="43"/>
      <c r="I22" s="41"/>
      <c r="J22" s="42"/>
      <c r="K22" s="43"/>
      <c r="L22" s="41"/>
      <c r="M22" s="42"/>
      <c r="N22" s="43"/>
      <c r="O22" s="41"/>
      <c r="T22" s="36"/>
    </row>
    <row r="23" spans="1:20">
      <c r="A23" s="39"/>
      <c r="B23" s="40"/>
      <c r="C23" s="41"/>
      <c r="D23" s="42"/>
      <c r="E23" s="43"/>
      <c r="F23" s="41"/>
      <c r="G23" s="42"/>
      <c r="H23" s="43"/>
      <c r="I23" s="41"/>
      <c r="J23" s="42"/>
      <c r="K23" s="43"/>
      <c r="L23" s="41"/>
      <c r="M23" s="42"/>
      <c r="N23" s="43"/>
      <c r="O23" s="41"/>
      <c r="T23" s="36"/>
    </row>
    <row r="24" spans="1:20">
      <c r="A24" s="39"/>
      <c r="B24" s="40"/>
      <c r="C24" s="41"/>
      <c r="D24" s="42"/>
      <c r="E24" s="43"/>
      <c r="F24" s="41"/>
      <c r="G24" s="42"/>
      <c r="H24" s="43"/>
      <c r="I24" s="41"/>
      <c r="J24" s="42"/>
      <c r="K24" s="43"/>
      <c r="L24" s="41"/>
      <c r="M24" s="42"/>
      <c r="N24" s="43"/>
      <c r="O24" s="41"/>
      <c r="T24" s="36"/>
    </row>
    <row r="25" spans="1:20">
      <c r="A25" s="39"/>
      <c r="B25" s="40"/>
      <c r="C25" s="41"/>
      <c r="D25" s="42"/>
      <c r="E25" s="43"/>
      <c r="F25" s="41"/>
      <c r="G25" s="42"/>
      <c r="H25" s="43"/>
      <c r="I25" s="41"/>
      <c r="J25" s="42"/>
      <c r="K25" s="43"/>
      <c r="L25" s="41"/>
      <c r="M25" s="42"/>
      <c r="N25" s="43"/>
      <c r="O25" s="1039" t="s">
        <v>3481</v>
      </c>
      <c r="P25" s="44"/>
      <c r="T25" s="36"/>
    </row>
    <row r="26" spans="1:20">
      <c r="A26" s="29"/>
      <c r="B26" s="40"/>
      <c r="C26" s="18"/>
      <c r="D26" s="32"/>
      <c r="E26" s="33"/>
      <c r="F26" s="18"/>
      <c r="G26" s="32"/>
      <c r="H26" s="33"/>
      <c r="I26" s="18"/>
      <c r="J26" s="32"/>
      <c r="K26" s="33"/>
      <c r="L26" s="18"/>
      <c r="M26" s="32"/>
      <c r="N26" s="33"/>
      <c r="O26" s="18"/>
      <c r="T26" s="36"/>
    </row>
    <row r="27" spans="1:20">
      <c r="A27" s="29"/>
      <c r="B27" s="40"/>
      <c r="C27" s="18"/>
      <c r="D27" s="32"/>
      <c r="E27" s="33"/>
      <c r="F27" s="18"/>
      <c r="G27" s="32"/>
      <c r="H27" s="33"/>
      <c r="I27" s="18"/>
      <c r="J27" s="32"/>
      <c r="K27" s="33"/>
      <c r="L27" s="18"/>
      <c r="M27" s="32"/>
      <c r="N27" s="33"/>
      <c r="O27" s="18"/>
      <c r="P27" s="44">
        <f>C14-L15</f>
        <v>63</v>
      </c>
      <c r="T27" s="36"/>
    </row>
    <row r="28" spans="1:20">
      <c r="A28" s="29"/>
      <c r="B28" s="40"/>
      <c r="C28" s="18"/>
      <c r="D28" s="32"/>
      <c r="E28" s="33"/>
      <c r="F28" s="18"/>
      <c r="G28" s="32"/>
      <c r="H28" s="33"/>
      <c r="I28" s="18"/>
      <c r="J28" s="32"/>
      <c r="K28" s="33"/>
      <c r="L28" s="18"/>
      <c r="M28" s="32"/>
      <c r="N28" s="33"/>
      <c r="O28" s="18"/>
      <c r="P28" s="44"/>
      <c r="T28" s="36"/>
    </row>
    <row r="29" spans="1:20">
      <c r="A29" s="29"/>
      <c r="B29" s="40"/>
      <c r="C29" s="18"/>
      <c r="D29" s="32"/>
      <c r="E29" s="33"/>
      <c r="F29" s="18"/>
      <c r="G29" s="32"/>
      <c r="H29" s="33"/>
      <c r="I29" s="18"/>
      <c r="J29" s="32"/>
      <c r="K29" s="33"/>
      <c r="L29" s="18"/>
      <c r="M29" s="32"/>
      <c r="N29" s="33"/>
      <c r="O29" s="18"/>
    </row>
    <row r="30" spans="1:20">
      <c r="A30" s="29"/>
      <c r="B30" s="40"/>
      <c r="C30" s="18"/>
      <c r="D30" s="45"/>
      <c r="E30" s="33"/>
      <c r="F30" s="18"/>
      <c r="G30" s="45"/>
      <c r="H30" s="33"/>
      <c r="I30" s="18"/>
      <c r="J30" s="32"/>
      <c r="K30" s="33"/>
      <c r="L30" s="18"/>
      <c r="M30" s="32"/>
      <c r="N30" s="33"/>
      <c r="O30" s="18"/>
    </row>
    <row r="31" spans="1:20">
      <c r="A31" s="29"/>
      <c r="B31" s="40"/>
      <c r="C31" s="18"/>
      <c r="D31" s="45"/>
      <c r="E31" s="33"/>
      <c r="F31" s="18"/>
      <c r="G31" s="45"/>
      <c r="H31" s="33"/>
      <c r="I31" s="18"/>
      <c r="J31" s="45"/>
      <c r="K31" s="33"/>
      <c r="L31" s="31"/>
      <c r="M31" s="32"/>
      <c r="N31" s="33"/>
      <c r="O31" s="46"/>
    </row>
    <row r="32" spans="1:20">
      <c r="A32" s="29"/>
      <c r="B32" s="40"/>
      <c r="C32" s="18"/>
      <c r="D32" s="45"/>
      <c r="E32" s="33"/>
      <c r="F32" s="18"/>
      <c r="G32" s="45"/>
      <c r="H32" s="33"/>
      <c r="I32" s="18"/>
      <c r="J32" s="45"/>
      <c r="K32" s="33"/>
      <c r="L32" s="31"/>
      <c r="M32" s="32"/>
      <c r="N32" s="33"/>
      <c r="O32" s="46"/>
    </row>
    <row r="33" spans="1:50">
      <c r="A33" s="29"/>
      <c r="B33" s="33"/>
      <c r="C33" s="18"/>
      <c r="D33" s="45"/>
      <c r="E33" s="33"/>
      <c r="F33" s="18"/>
      <c r="G33" s="45"/>
      <c r="H33" s="33"/>
      <c r="I33" s="18"/>
      <c r="J33" s="45"/>
      <c r="K33" s="33"/>
      <c r="L33" s="18"/>
      <c r="M33" s="32"/>
      <c r="N33" s="33"/>
      <c r="O33" s="46"/>
    </row>
    <row r="34" spans="1:50">
      <c r="A34" s="29"/>
      <c r="B34" s="33"/>
      <c r="C34" s="18"/>
      <c r="D34" s="45"/>
      <c r="E34" s="33"/>
      <c r="F34" s="18"/>
      <c r="G34" s="45"/>
      <c r="H34" s="33"/>
      <c r="I34" s="18"/>
      <c r="J34" s="45"/>
      <c r="K34" s="33"/>
      <c r="L34" s="18"/>
      <c r="M34" s="32"/>
      <c r="N34" s="33"/>
      <c r="O34" s="46"/>
    </row>
    <row r="35" spans="1:50">
      <c r="A35" s="29"/>
      <c r="B35" s="33"/>
      <c r="C35" s="18"/>
      <c r="D35" s="45"/>
      <c r="E35" s="33"/>
      <c r="F35" s="18"/>
      <c r="G35" s="45"/>
      <c r="H35" s="33"/>
      <c r="I35" s="18"/>
      <c r="J35" s="45"/>
      <c r="K35" s="33"/>
      <c r="L35" s="18"/>
      <c r="M35" s="32"/>
      <c r="N35" s="33"/>
      <c r="O35" s="46"/>
    </row>
    <row r="36" spans="1:50">
      <c r="A36" s="29"/>
      <c r="B36" s="33"/>
      <c r="C36" s="18"/>
      <c r="D36" s="45"/>
      <c r="E36" s="33"/>
      <c r="F36" s="18"/>
      <c r="G36" s="45"/>
      <c r="H36" s="33"/>
      <c r="I36" s="18"/>
      <c r="J36" s="45"/>
      <c r="K36" s="33"/>
      <c r="L36" s="18"/>
      <c r="M36" s="32"/>
      <c r="N36" s="33"/>
      <c r="O36" s="46"/>
    </row>
    <row r="37" spans="1:50">
      <c r="A37" s="17"/>
      <c r="B37" s="19"/>
      <c r="C37" s="19"/>
      <c r="D37" s="19"/>
      <c r="E37" s="19"/>
      <c r="F37" s="19"/>
      <c r="G37" s="19"/>
      <c r="H37" s="19"/>
      <c r="I37" s="19"/>
      <c r="J37" s="19"/>
      <c r="K37" s="19"/>
      <c r="L37" s="19"/>
      <c r="M37" s="19"/>
      <c r="N37" s="19"/>
      <c r="O37" s="19"/>
    </row>
    <row r="39" spans="1:50" ht="36.75" customHeight="1">
      <c r="B39" s="1877" t="s">
        <v>2944</v>
      </c>
      <c r="C39" s="1878"/>
      <c r="D39" s="1878"/>
      <c r="E39" s="1878"/>
      <c r="F39" s="1878"/>
      <c r="G39" s="1878"/>
      <c r="H39" s="1878"/>
      <c r="I39" s="1878"/>
      <c r="J39" s="1878"/>
      <c r="K39" s="1878"/>
      <c r="L39" s="1878"/>
      <c r="M39" s="1878"/>
      <c r="N39" s="1878"/>
      <c r="O39" s="1878"/>
      <c r="P39" s="1878"/>
      <c r="Q39" s="1879"/>
      <c r="R39" s="47"/>
      <c r="S39" s="47"/>
      <c r="T39" s="47"/>
      <c r="U39" s="47"/>
      <c r="V39" s="47"/>
      <c r="W39" s="48"/>
      <c r="X39" s="49"/>
      <c r="Y39" s="49"/>
      <c r="Z39" s="49"/>
    </row>
    <row r="40" spans="1:50">
      <c r="B40" s="50"/>
    </row>
    <row r="41" spans="1:50" hidden="1">
      <c r="A41" s="16" t="s">
        <v>340</v>
      </c>
      <c r="B41" s="50" t="s">
        <v>341</v>
      </c>
      <c r="C41" t="s">
        <v>2955</v>
      </c>
      <c r="D41" t="s">
        <v>356</v>
      </c>
      <c r="E41" s="51" t="s">
        <v>343</v>
      </c>
      <c r="F41" s="52" t="s">
        <v>344</v>
      </c>
      <c r="G41" s="51" t="s">
        <v>2705</v>
      </c>
      <c r="H41" s="52" t="s">
        <v>2956</v>
      </c>
      <c r="I41" s="52" t="s">
        <v>349</v>
      </c>
      <c r="J41" s="51" t="s">
        <v>350</v>
      </c>
      <c r="K41" s="52" t="s">
        <v>351</v>
      </c>
      <c r="L41" s="53" t="s">
        <v>347</v>
      </c>
      <c r="M41" s="53" t="s">
        <v>348</v>
      </c>
      <c r="N41" s="52" t="s">
        <v>2957</v>
      </c>
      <c r="O41" s="29">
        <v>45298</v>
      </c>
      <c r="P41" s="29">
        <f t="shared" ref="P41:AN41" si="14">EOMONTH(O41,1)</f>
        <v>45351</v>
      </c>
      <c r="Q41" s="29">
        <f t="shared" si="14"/>
        <v>45382</v>
      </c>
      <c r="R41" s="29">
        <f t="shared" si="14"/>
        <v>45412</v>
      </c>
      <c r="S41" s="29">
        <f t="shared" si="14"/>
        <v>45443</v>
      </c>
      <c r="T41" s="29">
        <f t="shared" si="14"/>
        <v>45473</v>
      </c>
      <c r="U41" s="29">
        <f t="shared" si="14"/>
        <v>45504</v>
      </c>
      <c r="V41" s="29">
        <f t="shared" si="14"/>
        <v>45535</v>
      </c>
      <c r="W41" s="29">
        <f t="shared" si="14"/>
        <v>45565</v>
      </c>
      <c r="X41" s="29">
        <f t="shared" si="14"/>
        <v>45596</v>
      </c>
      <c r="Y41" s="29">
        <f t="shared" si="14"/>
        <v>45626</v>
      </c>
      <c r="Z41" s="29">
        <f t="shared" si="14"/>
        <v>45657</v>
      </c>
      <c r="AA41" s="29">
        <f t="shared" si="14"/>
        <v>45688</v>
      </c>
      <c r="AB41" s="29">
        <f t="shared" si="14"/>
        <v>45716</v>
      </c>
      <c r="AC41" s="29">
        <f t="shared" si="14"/>
        <v>45747</v>
      </c>
      <c r="AD41" s="29">
        <f t="shared" si="14"/>
        <v>45777</v>
      </c>
      <c r="AE41" s="29">
        <f t="shared" si="14"/>
        <v>45808</v>
      </c>
      <c r="AF41" s="29">
        <f t="shared" si="14"/>
        <v>45838</v>
      </c>
      <c r="AG41" s="29">
        <f t="shared" si="14"/>
        <v>45869</v>
      </c>
      <c r="AH41" s="29">
        <f t="shared" si="14"/>
        <v>45900</v>
      </c>
      <c r="AI41" s="29">
        <f t="shared" si="14"/>
        <v>45930</v>
      </c>
      <c r="AJ41" s="29">
        <f t="shared" si="14"/>
        <v>45961</v>
      </c>
      <c r="AK41" s="29">
        <f t="shared" si="14"/>
        <v>45991</v>
      </c>
      <c r="AL41" s="29">
        <f t="shared" si="14"/>
        <v>46022</v>
      </c>
      <c r="AM41" s="29">
        <f t="shared" si="14"/>
        <v>46053</v>
      </c>
      <c r="AN41" s="29">
        <f t="shared" si="14"/>
        <v>46081</v>
      </c>
      <c r="AV41" s="52"/>
      <c r="AW41" s="52"/>
      <c r="AX41" s="52"/>
    </row>
    <row r="42" spans="1:50" hidden="1">
      <c r="A42" s="16" t="s">
        <v>88</v>
      </c>
      <c r="B42" s="50"/>
      <c r="C42">
        <v>623.25</v>
      </c>
      <c r="D42">
        <v>1116</v>
      </c>
      <c r="E42" s="51">
        <v>45298</v>
      </c>
      <c r="F42" s="52">
        <v>46028</v>
      </c>
      <c r="G42" s="51" t="s">
        <v>2958</v>
      </c>
      <c r="H42" s="52">
        <v>46062</v>
      </c>
      <c r="I42" s="52">
        <v>45093675</v>
      </c>
      <c r="J42" s="53">
        <v>2.35E-2</v>
      </c>
      <c r="K42" s="52">
        <v>4.1399999999999999E-2</v>
      </c>
      <c r="L42" s="53">
        <v>1059218.08</v>
      </c>
      <c r="M42" s="53">
        <v>1866537.32</v>
      </c>
      <c r="N42" s="52" t="s">
        <v>2959</v>
      </c>
      <c r="O42" s="50"/>
      <c r="P42" s="50">
        <v>30538.52</v>
      </c>
      <c r="Q42" s="50">
        <v>1081338.05</v>
      </c>
      <c r="R42" s="50">
        <v>1181886.8400000001</v>
      </c>
      <c r="S42" s="50">
        <v>3852422.27</v>
      </c>
      <c r="T42" s="50">
        <v>2825164.68</v>
      </c>
      <c r="U42" s="50">
        <v>5589699.6200000001</v>
      </c>
      <c r="V42" s="50">
        <v>164037.04</v>
      </c>
      <c r="W42" s="50">
        <v>1457350.04</v>
      </c>
      <c r="X42" s="50">
        <v>2023101.31</v>
      </c>
      <c r="Y42" s="50">
        <v>2985685.95</v>
      </c>
      <c r="Z42" s="50">
        <v>2676580.2799999998</v>
      </c>
      <c r="AA42" s="50">
        <v>2382653.65</v>
      </c>
      <c r="AB42" s="50">
        <v>1638258.93</v>
      </c>
      <c r="AC42" s="50">
        <v>399461.15</v>
      </c>
      <c r="AD42" s="50">
        <v>853330.59</v>
      </c>
      <c r="AE42" s="50">
        <v>673208.04</v>
      </c>
      <c r="AF42" s="50">
        <v>847493.51</v>
      </c>
      <c r="AG42" s="50">
        <v>1128976.22</v>
      </c>
      <c r="AH42" s="50">
        <v>758032.28</v>
      </c>
      <c r="AI42" s="50">
        <v>519891.8</v>
      </c>
      <c r="AJ42" s="50">
        <v>1698067.5</v>
      </c>
      <c r="AK42" s="50">
        <v>3666808.7</v>
      </c>
      <c r="AL42" s="50">
        <v>5859916.21</v>
      </c>
      <c r="AM42" s="50">
        <v>804803.46</v>
      </c>
      <c r="AN42" s="50"/>
    </row>
    <row r="43" spans="1:50" hidden="1">
      <c r="A43" s="16" t="s">
        <v>88</v>
      </c>
      <c r="B43" s="50"/>
      <c r="C43">
        <v>623.25</v>
      </c>
      <c r="D43">
        <v>1116</v>
      </c>
      <c r="E43" s="51">
        <v>45298</v>
      </c>
      <c r="F43" s="52">
        <v>46028</v>
      </c>
      <c r="G43" s="51" t="s">
        <v>2958</v>
      </c>
      <c r="H43" s="52">
        <v>46062</v>
      </c>
      <c r="I43" s="52">
        <v>45093675</v>
      </c>
      <c r="J43" s="53">
        <v>2.35E-2</v>
      </c>
      <c r="K43" s="52">
        <v>4.1399999999999999E-2</v>
      </c>
      <c r="L43" s="53">
        <v>1059218.08</v>
      </c>
      <c r="M43" s="53">
        <v>1866537.32</v>
      </c>
      <c r="N43" s="52" t="s">
        <v>2960</v>
      </c>
      <c r="O43" s="50"/>
      <c r="P43" s="50">
        <v>30538.52</v>
      </c>
      <c r="Q43" s="50">
        <v>1111876.57</v>
      </c>
      <c r="R43" s="50">
        <v>2293763.41</v>
      </c>
      <c r="S43" s="50">
        <v>6146185.6699999999</v>
      </c>
      <c r="T43" s="50">
        <v>8971350.3499999996</v>
      </c>
      <c r="U43" s="50">
        <v>14561049.970000001</v>
      </c>
      <c r="V43" s="50">
        <v>14725087</v>
      </c>
      <c r="W43" s="50">
        <v>16182437.050000001</v>
      </c>
      <c r="X43" s="50">
        <v>18205538.359999999</v>
      </c>
      <c r="Y43" s="50">
        <v>21191224.300000001</v>
      </c>
      <c r="Z43" s="50">
        <v>23867804.579999998</v>
      </c>
      <c r="AA43" s="50">
        <v>26250458.239999998</v>
      </c>
      <c r="AB43" s="50">
        <v>27888717.170000002</v>
      </c>
      <c r="AC43" s="50">
        <v>28288178.32</v>
      </c>
      <c r="AD43" s="50">
        <v>29141508.91</v>
      </c>
      <c r="AE43" s="50">
        <v>29814716.949999999</v>
      </c>
      <c r="AF43" s="50">
        <v>30662210.449999999</v>
      </c>
      <c r="AG43" s="50">
        <v>31791186.68</v>
      </c>
      <c r="AH43" s="50">
        <v>32549218.960000001</v>
      </c>
      <c r="AI43" s="50">
        <v>33069110.760000002</v>
      </c>
      <c r="AJ43" s="50">
        <v>34767178.270000003</v>
      </c>
      <c r="AK43" s="50">
        <v>38433986.969999999</v>
      </c>
      <c r="AL43" s="50">
        <v>44293903.18</v>
      </c>
      <c r="AM43" s="50">
        <v>45098706.640000001</v>
      </c>
      <c r="AN43" s="50">
        <v>45098706.640000001</v>
      </c>
    </row>
    <row r="44" spans="1:50" hidden="1">
      <c r="A44" s="16" t="s">
        <v>88</v>
      </c>
      <c r="B44" s="50"/>
      <c r="C44">
        <v>623.25</v>
      </c>
      <c r="D44">
        <v>1116</v>
      </c>
      <c r="E44" s="51">
        <v>45298</v>
      </c>
      <c r="F44" s="52">
        <v>46028</v>
      </c>
      <c r="G44" s="51" t="s">
        <v>2958</v>
      </c>
      <c r="H44" s="52">
        <v>46062</v>
      </c>
      <c r="I44" s="52">
        <v>45093675</v>
      </c>
      <c r="J44" s="53">
        <v>2.35E-2</v>
      </c>
      <c r="K44" s="52">
        <v>4.1399999999999999E-2</v>
      </c>
      <c r="L44" s="53">
        <v>1059218.08</v>
      </c>
      <c r="M44" s="53">
        <v>1866537.32</v>
      </c>
      <c r="N44" s="52" t="s">
        <v>2961</v>
      </c>
      <c r="O44" s="50">
        <v>4258.46</v>
      </c>
      <c r="P44" s="50">
        <v>5074.51</v>
      </c>
      <c r="Q44" s="50">
        <v>8105.89</v>
      </c>
      <c r="R44" s="50">
        <v>19746.36</v>
      </c>
      <c r="S44" s="50">
        <v>28683.22</v>
      </c>
      <c r="T44" s="50">
        <v>22788.05</v>
      </c>
      <c r="U44" s="50">
        <v>115528.27</v>
      </c>
      <c r="V44" s="50">
        <v>24471.59</v>
      </c>
      <c r="W44" s="50">
        <v>23083.07</v>
      </c>
      <c r="X44" s="50">
        <v>26804.15</v>
      </c>
      <c r="Y44" s="50">
        <v>16374.77</v>
      </c>
      <c r="Z44" s="50">
        <v>43019.93</v>
      </c>
      <c r="AA44" s="50">
        <v>31912.42</v>
      </c>
      <c r="AB44" s="50">
        <v>13734.26</v>
      </c>
      <c r="AC44" s="50">
        <v>6745.33</v>
      </c>
      <c r="AD44" s="50">
        <v>11525.08</v>
      </c>
      <c r="AE44" s="50">
        <v>10816.73</v>
      </c>
      <c r="AF44" s="50">
        <v>12606.27</v>
      </c>
      <c r="AG44" s="50">
        <v>13153.86</v>
      </c>
      <c r="AH44" s="50">
        <v>15583.13</v>
      </c>
      <c r="AI44" s="50">
        <v>13855.6</v>
      </c>
      <c r="AJ44" s="50">
        <v>30008.2</v>
      </c>
      <c r="AK44" s="50">
        <v>24989.16</v>
      </c>
      <c r="AL44" s="50">
        <v>15344.27</v>
      </c>
      <c r="AM44" s="50">
        <v>2832.93</v>
      </c>
      <c r="AN44" s="50">
        <v>276.87</v>
      </c>
      <c r="AV44" s="52"/>
      <c r="AW44" s="52"/>
    </row>
    <row r="45" spans="1:50" hidden="1">
      <c r="A45" s="16" t="s">
        <v>88</v>
      </c>
      <c r="B45" s="50"/>
      <c r="C45">
        <v>623.25</v>
      </c>
      <c r="D45">
        <v>1116</v>
      </c>
      <c r="E45" s="51">
        <v>45298</v>
      </c>
      <c r="F45" s="52">
        <v>46028</v>
      </c>
      <c r="G45" s="51" t="s">
        <v>2958</v>
      </c>
      <c r="H45" s="52">
        <v>46062</v>
      </c>
      <c r="I45" s="52">
        <v>45093675</v>
      </c>
      <c r="J45" s="53">
        <v>2.35E-2</v>
      </c>
      <c r="K45" s="52">
        <v>4.1399999999999999E-2</v>
      </c>
      <c r="L45" s="53">
        <v>1059218.08</v>
      </c>
      <c r="M45" s="53">
        <v>1866537.32</v>
      </c>
      <c r="N45" s="52" t="s">
        <v>2962</v>
      </c>
      <c r="O45" s="50">
        <v>4258.46</v>
      </c>
      <c r="P45" s="50">
        <v>9332.9699999999993</v>
      </c>
      <c r="Q45" s="50">
        <v>17438.86</v>
      </c>
      <c r="R45" s="50">
        <v>37185.22</v>
      </c>
      <c r="S45" s="50">
        <v>65868.44</v>
      </c>
      <c r="T45" s="50">
        <v>88656.49</v>
      </c>
      <c r="U45" s="50">
        <v>204184.75</v>
      </c>
      <c r="V45" s="50">
        <v>208656.34</v>
      </c>
      <c r="W45" s="50">
        <v>231739.41</v>
      </c>
      <c r="X45" s="50">
        <v>258543.56</v>
      </c>
      <c r="Y45" s="50">
        <v>274918.32</v>
      </c>
      <c r="Z45" s="50">
        <v>317938.26</v>
      </c>
      <c r="AA45" s="50">
        <v>349850.68</v>
      </c>
      <c r="AB45" s="50">
        <v>363584.94</v>
      </c>
      <c r="AC45" s="50">
        <v>370330.28</v>
      </c>
      <c r="AD45" s="50">
        <v>381855.36</v>
      </c>
      <c r="AE45" s="50">
        <v>392672.09</v>
      </c>
      <c r="AF45" s="50">
        <v>405278.36</v>
      </c>
      <c r="AG45" s="50">
        <v>418432.22</v>
      </c>
      <c r="AH45" s="50">
        <v>434015.35</v>
      </c>
      <c r="AI45" s="50">
        <v>447870.95</v>
      </c>
      <c r="AJ45" s="50">
        <v>477879.15</v>
      </c>
      <c r="AK45" s="50">
        <v>502868.31</v>
      </c>
      <c r="AL45" s="50">
        <v>518212.58</v>
      </c>
      <c r="AM45" s="50">
        <v>521045.51</v>
      </c>
      <c r="AN45" s="50">
        <v>521322.38</v>
      </c>
      <c r="AV45" s="52"/>
      <c r="AW45" s="52"/>
      <c r="AX45" s="52"/>
    </row>
    <row r="46" spans="1:50" hidden="1">
      <c r="A46" s="16" t="s">
        <v>88</v>
      </c>
      <c r="B46" s="50"/>
      <c r="C46">
        <v>623.25</v>
      </c>
      <c r="D46">
        <v>1116</v>
      </c>
      <c r="E46" s="51">
        <v>45298</v>
      </c>
      <c r="F46" s="51">
        <v>46028</v>
      </c>
      <c r="G46" s="51" t="s">
        <v>2958</v>
      </c>
      <c r="H46" s="51">
        <v>46062</v>
      </c>
      <c r="I46" s="52">
        <v>45093675</v>
      </c>
      <c r="J46" s="53">
        <v>2.35E-2</v>
      </c>
      <c r="K46" s="52">
        <v>4.1399999999999999E-2</v>
      </c>
      <c r="L46" s="53">
        <v>1059218.08</v>
      </c>
      <c r="M46" s="53">
        <v>1866537.32</v>
      </c>
      <c r="N46" s="52" t="s">
        <v>2963</v>
      </c>
      <c r="O46" s="50">
        <v>1020.07</v>
      </c>
      <c r="P46" s="50">
        <v>683.2</v>
      </c>
      <c r="Q46" s="50">
        <v>1827.82</v>
      </c>
      <c r="R46" s="50">
        <v>8222.0300000000007</v>
      </c>
      <c r="S46" s="50">
        <v>9599.27</v>
      </c>
      <c r="T46" s="50">
        <v>8008.4</v>
      </c>
      <c r="U46" s="50">
        <v>22624.35</v>
      </c>
      <c r="V46" s="50">
        <v>8359.75</v>
      </c>
      <c r="W46" s="50">
        <v>8710.9599999999991</v>
      </c>
      <c r="X46" s="50">
        <v>9488.56</v>
      </c>
      <c r="Y46" s="50">
        <v>4750.34</v>
      </c>
      <c r="Z46" s="50">
        <v>14612.18</v>
      </c>
      <c r="AA46" s="50">
        <v>14065.27</v>
      </c>
      <c r="AB46" s="50">
        <v>4938.49</v>
      </c>
      <c r="AC46" s="50">
        <v>2034.98</v>
      </c>
      <c r="AD46" s="50">
        <v>3281.5</v>
      </c>
      <c r="AE46" s="50">
        <v>2695.75</v>
      </c>
      <c r="AF46" s="50">
        <v>3107.56</v>
      </c>
      <c r="AG46" s="50">
        <v>3844.99</v>
      </c>
      <c r="AH46" s="50">
        <v>4489.05</v>
      </c>
      <c r="AI46" s="50">
        <v>4347.6000000000004</v>
      </c>
      <c r="AJ46" s="50">
        <v>7437.25</v>
      </c>
      <c r="AK46" s="50">
        <v>7013.87</v>
      </c>
      <c r="AL46" s="50">
        <v>4975.96</v>
      </c>
      <c r="AM46" s="50">
        <v>617</v>
      </c>
      <c r="AN46" s="50">
        <v>156.87</v>
      </c>
    </row>
    <row r="47" spans="1:50">
      <c r="B47" s="50"/>
      <c r="E47" s="51"/>
      <c r="F47" s="51"/>
      <c r="G47" s="51"/>
      <c r="H47" s="51"/>
      <c r="I47" s="52"/>
      <c r="J47" s="53"/>
      <c r="K47" s="52"/>
      <c r="L47" s="53"/>
      <c r="M47" s="53"/>
      <c r="N47" s="52"/>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row>
    <row r="48" spans="1:50">
      <c r="B48" s="50"/>
      <c r="E48" s="51"/>
      <c r="F48" s="51"/>
      <c r="G48" s="51"/>
      <c r="H48" s="51"/>
      <c r="I48" s="52"/>
      <c r="J48" s="53"/>
      <c r="K48" s="52"/>
      <c r="L48" s="53"/>
      <c r="M48" s="53"/>
      <c r="N48" s="52"/>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row>
    <row r="49" spans="1:40">
      <c r="B49" s="50"/>
      <c r="E49" s="51"/>
      <c r="F49" s="51"/>
      <c r="G49" s="51"/>
      <c r="H49" s="51"/>
      <c r="I49" s="52"/>
      <c r="J49" s="53"/>
      <c r="K49" s="52"/>
      <c r="L49" s="53"/>
      <c r="M49" s="53"/>
      <c r="N49" s="52"/>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row>
    <row r="50" spans="1:40">
      <c r="A50" s="54"/>
      <c r="B50" s="55"/>
      <c r="C50" s="52"/>
      <c r="D50" s="52"/>
      <c r="E50" s="52"/>
      <c r="H50" s="56"/>
      <c r="I50" s="51"/>
      <c r="K50" s="50"/>
    </row>
    <row r="51" spans="1:40">
      <c r="I51" s="50">
        <f>C29-L30</f>
        <v>0</v>
      </c>
      <c r="K51" s="50"/>
      <c r="V51" s="57"/>
    </row>
    <row r="52" spans="1:40">
      <c r="I52" s="50"/>
      <c r="K52" s="50"/>
    </row>
    <row r="53" spans="1:40">
      <c r="D53" s="58"/>
      <c r="I53" s="51"/>
      <c r="J53" s="51"/>
      <c r="K53" s="50"/>
      <c r="L53" s="51"/>
      <c r="M53" s="51"/>
      <c r="N53" s="51"/>
      <c r="O53" s="51"/>
      <c r="P53" s="51"/>
      <c r="Q53" s="51"/>
      <c r="R53" s="51"/>
      <c r="S53" s="51"/>
      <c r="T53" s="51"/>
      <c r="U53" s="51"/>
      <c r="V53" s="51"/>
      <c r="W53" s="51"/>
      <c r="X53" s="51"/>
      <c r="Y53" s="51"/>
      <c r="Z53" s="51"/>
      <c r="AA53" s="51"/>
      <c r="AB53" s="51"/>
      <c r="AC53" s="51"/>
      <c r="AD53" s="51"/>
      <c r="AE53" s="51"/>
      <c r="AF53" s="51"/>
      <c r="AG53" s="51"/>
      <c r="AH53" s="51"/>
      <c r="AI53" s="51"/>
    </row>
    <row r="54" spans="1:40">
      <c r="E54" s="52"/>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row>
    <row r="55" spans="1:40">
      <c r="E55" s="52"/>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row>
    <row r="56" spans="1:40">
      <c r="D56" s="59"/>
      <c r="E56" s="52"/>
      <c r="I56" s="51"/>
      <c r="K56" s="50"/>
      <c r="L56" s="52"/>
      <c r="M56" s="52"/>
      <c r="N56" s="52"/>
      <c r="O56" s="52"/>
      <c r="P56" s="52"/>
      <c r="Q56" s="52"/>
      <c r="R56" s="52"/>
      <c r="S56" s="52"/>
      <c r="T56" s="52"/>
      <c r="U56" s="52"/>
      <c r="V56" s="52"/>
      <c r="W56" s="52"/>
      <c r="X56" s="52"/>
      <c r="Y56" s="52"/>
      <c r="Z56" s="52"/>
      <c r="AA56" s="52"/>
      <c r="AB56" s="52"/>
      <c r="AC56" s="52"/>
      <c r="AD56" s="52"/>
      <c r="AE56" s="52"/>
      <c r="AF56" s="52"/>
      <c r="AG56" s="52"/>
      <c r="AH56" s="52"/>
      <c r="AI56" s="52"/>
    </row>
    <row r="57" spans="1:40">
      <c r="E57" s="52"/>
      <c r="I57" s="51"/>
      <c r="K57" s="50"/>
      <c r="L57" s="52"/>
      <c r="M57" s="52"/>
      <c r="N57" s="52"/>
      <c r="O57" s="52"/>
      <c r="P57" s="52"/>
      <c r="Q57" s="52"/>
      <c r="R57" s="52"/>
      <c r="S57" s="52"/>
      <c r="T57" s="52"/>
      <c r="U57" s="52"/>
      <c r="V57" s="52"/>
      <c r="W57" s="52"/>
      <c r="X57" s="52"/>
      <c r="Y57" s="52"/>
      <c r="Z57" s="52"/>
      <c r="AA57" s="52"/>
      <c r="AB57" s="52"/>
      <c r="AC57" s="52"/>
      <c r="AD57" s="52"/>
      <c r="AE57" s="52"/>
      <c r="AF57" s="52"/>
      <c r="AG57" s="52"/>
      <c r="AH57" s="52"/>
      <c r="AI57" s="52"/>
    </row>
    <row r="58" spans="1:40">
      <c r="E58" s="52"/>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row>
    <row r="59" spans="1:40">
      <c r="E59" s="52"/>
      <c r="I59" s="51"/>
      <c r="K59" s="52"/>
      <c r="L59" s="52"/>
      <c r="M59" s="52"/>
      <c r="N59" s="52"/>
      <c r="O59" s="52"/>
      <c r="P59" s="52"/>
      <c r="Q59" s="52"/>
      <c r="R59" s="52"/>
      <c r="S59" s="52"/>
      <c r="T59" s="52"/>
      <c r="U59" s="52"/>
      <c r="V59" s="52"/>
      <c r="W59" s="52"/>
      <c r="X59" s="52"/>
      <c r="Y59" s="52"/>
      <c r="Z59" s="52"/>
      <c r="AA59" s="52"/>
      <c r="AB59" s="52"/>
      <c r="AC59" s="52"/>
      <c r="AD59" s="52"/>
      <c r="AE59" s="52"/>
      <c r="AF59" s="52"/>
      <c r="AG59" s="52"/>
      <c r="AH59" s="52"/>
    </row>
    <row r="60" spans="1:40">
      <c r="E60" s="52"/>
      <c r="I60" s="51"/>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row>
    <row r="61" spans="1:40">
      <c r="E61" s="52"/>
      <c r="I61" s="51"/>
    </row>
    <row r="62" spans="1:40">
      <c r="E62" s="52"/>
      <c r="I62" s="51"/>
    </row>
    <row r="63" spans="1:40">
      <c r="E63" s="52"/>
      <c r="I63" s="51"/>
    </row>
    <row r="64" spans="1:40">
      <c r="I64" s="51"/>
    </row>
  </sheetData>
  <mergeCells count="6">
    <mergeCell ref="B39:Q39"/>
    <mergeCell ref="B2:D2"/>
    <mergeCell ref="E2:F2"/>
    <mergeCell ref="H2:I2"/>
    <mergeCell ref="K2:L2"/>
    <mergeCell ref="N2:O2"/>
  </mergeCells>
  <pageMargins left="0.7" right="0.7" top="0.75" bottom="0.75" header="0.3" footer="0.3"/>
  <pageSetup paperSize="9" scale="41"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79995117038483843"/>
  </sheetPr>
  <dimension ref="A1:Q9"/>
  <sheetViews>
    <sheetView zoomScale="99" zoomScaleNormal="99" workbookViewId="0">
      <selection activeCell="M2" sqref="M2"/>
    </sheetView>
  </sheetViews>
  <sheetFormatPr defaultColWidth="9"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7" width="12.33203125" customWidth="1"/>
  </cols>
  <sheetData>
    <row r="1" spans="1:17" ht="21">
      <c r="A1" s="93" t="s">
        <v>2900</v>
      </c>
      <c r="B1" s="94"/>
      <c r="C1" s="94"/>
      <c r="D1" s="94"/>
      <c r="E1" s="94"/>
      <c r="F1" s="94"/>
      <c r="G1" s="94"/>
      <c r="H1" s="94"/>
      <c r="I1" s="94"/>
      <c r="J1" s="94"/>
      <c r="K1" s="95"/>
      <c r="P1" s="96" t="str">
        <f>'General Information'!$L$1</f>
        <v>Data Date</v>
      </c>
      <c r="Q1" s="97">
        <f>'General Information'!$M$1</f>
        <v>46313</v>
      </c>
    </row>
    <row r="2" spans="1:17" ht="18">
      <c r="A2" s="98" t="s">
        <v>2901</v>
      </c>
      <c r="B2" s="99"/>
      <c r="C2" s="99"/>
      <c r="D2" s="99"/>
      <c r="E2" s="99"/>
      <c r="F2" s="99"/>
      <c r="G2" s="99"/>
      <c r="H2" s="99"/>
      <c r="I2" s="99"/>
      <c r="J2" s="99"/>
      <c r="K2" s="100"/>
    </row>
    <row r="3" spans="1:17" ht="15.6">
      <c r="A3" s="1893" t="s">
        <v>2902</v>
      </c>
      <c r="B3" s="1404"/>
      <c r="C3" s="1404"/>
      <c r="D3" s="1404"/>
      <c r="E3" s="1405"/>
      <c r="F3" s="1406" t="s">
        <v>2903</v>
      </c>
      <c r="G3" s="1404"/>
      <c r="H3" s="1404"/>
      <c r="I3" s="1404"/>
      <c r="J3" s="1404"/>
      <c r="K3" s="1405"/>
    </row>
    <row r="4" spans="1:17" ht="15.6">
      <c r="A4" s="101" t="s">
        <v>2904</v>
      </c>
      <c r="B4" s="102" t="s">
        <v>2905</v>
      </c>
      <c r="C4" s="102" t="s">
        <v>2906</v>
      </c>
      <c r="D4" s="102" t="s">
        <v>2907</v>
      </c>
      <c r="E4" s="103" t="s">
        <v>2421</v>
      </c>
      <c r="F4" s="104" t="s">
        <v>2908</v>
      </c>
      <c r="G4" s="102" t="s">
        <v>2909</v>
      </c>
      <c r="H4" s="102" t="s">
        <v>2910</v>
      </c>
      <c r="I4" s="102" t="s">
        <v>2911</v>
      </c>
      <c r="J4" s="102" t="s">
        <v>2912</v>
      </c>
      <c r="K4" s="103"/>
    </row>
    <row r="5" spans="1:17" ht="15.6">
      <c r="A5" s="105">
        <f>'Current Week'!Q2</f>
        <v>1929</v>
      </c>
      <c r="B5" s="106">
        <f>'Current Week'!T2</f>
        <v>86</v>
      </c>
      <c r="C5" s="106">
        <f>'Current Week'!S2</f>
        <v>223</v>
      </c>
      <c r="D5" s="106">
        <f>'Current Week'!R2</f>
        <v>1620</v>
      </c>
      <c r="E5" s="107">
        <f>D5/A5</f>
        <v>0.83981337480559881</v>
      </c>
      <c r="F5" s="108">
        <f>+C5</f>
        <v>223</v>
      </c>
      <c r="G5" s="106">
        <v>43</v>
      </c>
      <c r="H5" s="106">
        <v>51</v>
      </c>
      <c r="I5" s="109">
        <v>215</v>
      </c>
      <c r="J5" s="1894">
        <f>+G5+H5-I5</f>
        <v>-121</v>
      </c>
      <c r="K5" s="1402"/>
    </row>
    <row r="6" spans="1:17" ht="18">
      <c r="A6" s="1891" t="s">
        <v>2913</v>
      </c>
      <c r="B6" s="1322"/>
      <c r="C6" s="1323"/>
      <c r="D6" s="1327" t="s">
        <v>2914</v>
      </c>
      <c r="E6" s="1322"/>
      <c r="F6" s="1322"/>
      <c r="G6" s="1323"/>
      <c r="H6" s="1327" t="s">
        <v>2915</v>
      </c>
      <c r="I6" s="1322"/>
      <c r="J6" s="1322"/>
      <c r="K6" s="1323"/>
    </row>
    <row r="7" spans="1:17" ht="15.6" customHeight="1">
      <c r="A7" s="1892"/>
      <c r="B7" s="1325"/>
      <c r="C7" s="1326"/>
      <c r="D7" s="1398" t="s">
        <v>2916</v>
      </c>
      <c r="E7" s="1399"/>
      <c r="F7" s="1399" t="s">
        <v>2917</v>
      </c>
      <c r="G7" s="1400"/>
      <c r="H7" s="1328"/>
      <c r="I7" s="1325"/>
      <c r="J7" s="1325"/>
      <c r="K7" s="1326"/>
    </row>
    <row r="8" spans="1:17" ht="15.6">
      <c r="A8" s="101" t="s">
        <v>2918</v>
      </c>
      <c r="B8" s="102" t="s">
        <v>2919</v>
      </c>
      <c r="C8" s="103" t="s">
        <v>2920</v>
      </c>
      <c r="D8" s="104" t="s">
        <v>2918</v>
      </c>
      <c r="E8" s="102" t="s">
        <v>2919</v>
      </c>
      <c r="F8" s="102" t="s">
        <v>2918</v>
      </c>
      <c r="G8" s="103" t="s">
        <v>2919</v>
      </c>
      <c r="H8" s="104" t="s">
        <v>2918</v>
      </c>
      <c r="I8" s="102" t="s">
        <v>2919</v>
      </c>
      <c r="J8" s="102" t="s">
        <v>2912</v>
      </c>
      <c r="K8" s="103"/>
    </row>
    <row r="9" spans="1:17" ht="15.6">
      <c r="A9" s="111">
        <f>COUNTIF('Previous Week'!P2:P2460,"Yes")</f>
        <v>205</v>
      </c>
      <c r="B9" s="112">
        <f>COUNTIF('Current Week'!P2:P2460,"Yes")</f>
        <v>174</v>
      </c>
      <c r="C9" s="110">
        <f>A9-B9</f>
        <v>31</v>
      </c>
      <c r="D9" s="112">
        <v>54</v>
      </c>
      <c r="E9" s="112">
        <v>39</v>
      </c>
      <c r="F9" s="112">
        <v>284</v>
      </c>
      <c r="G9" s="113">
        <v>270</v>
      </c>
      <c r="H9" s="109">
        <v>77</v>
      </c>
      <c r="I9" s="109">
        <v>42</v>
      </c>
      <c r="J9" s="1401">
        <f>H9-I9</f>
        <v>35</v>
      </c>
      <c r="K9" s="1402"/>
    </row>
  </sheetData>
  <mergeCells count="9">
    <mergeCell ref="J9:K9"/>
    <mergeCell ref="A6:C7"/>
    <mergeCell ref="H6:K7"/>
    <mergeCell ref="A3:E3"/>
    <mergeCell ref="F3:K3"/>
    <mergeCell ref="J5:K5"/>
    <mergeCell ref="D6:G6"/>
    <mergeCell ref="D7:E7"/>
    <mergeCell ref="F7:G7"/>
  </mergeCells>
  <conditionalFormatting sqref="H9:I9">
    <cfRule type="cellIs" dxfId="10" priority="1" operator="lessThan">
      <formula>0</formula>
    </cfRule>
  </conditionalFormatting>
  <conditionalFormatting sqref="I5">
    <cfRule type="cellIs" dxfId="9" priority="5"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{AEA39663-4A0A-49F2-8BF1-84E420C97965}</x14:id>
        </ext>
      </extLst>
    </cfRule>
  </conditionalFormatting>
  <conditionalFormatting sqref="J9:K9">
    <cfRule type="dataBar" priority="4">
      <dataBar>
        <cfvo type="min"/>
        <cfvo type="max"/>
        <color rgb="FF63C384"/>
      </dataBar>
      <extLst>
        <ext xmlns:x14="http://schemas.microsoft.com/office/spreadsheetml/2009/9/main" uri="{B025F937-C7B1-47D3-B67F-A62EFF666E3E}">
          <x14:id>{246A4A8F-0EA5-4CC6-89FC-96F486F67068}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EA39663-4A0A-49F2-8BF1-84E420C97965}">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46A4A8F-0EA5-4CC6-89FC-96F486F67068}">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4" tint="0.79995117038483843"/>
  </sheetPr>
  <dimension ref="B2:K7"/>
  <sheetViews>
    <sheetView workbookViewId="0">
      <selection activeCell="F20" sqref="F20"/>
    </sheetView>
  </sheetViews>
  <sheetFormatPr defaultColWidth="9.109375" defaultRowHeight="14.4"/>
  <cols>
    <col min="2" max="2" width="53.109375" customWidth="1"/>
    <col min="3" max="3" width="15.44140625" customWidth="1"/>
    <col min="4" max="11" width="13.88671875" customWidth="1"/>
  </cols>
  <sheetData>
    <row r="2" spans="2:11" ht="15.6">
      <c r="B2" s="1895" t="s">
        <v>2921</v>
      </c>
      <c r="C2" s="1896"/>
      <c r="D2" s="1896"/>
      <c r="E2" s="1896"/>
      <c r="F2" s="1896"/>
      <c r="G2" s="1896"/>
      <c r="H2" s="1896"/>
      <c r="I2" s="1896"/>
      <c r="J2" s="1896"/>
      <c r="K2" s="1897"/>
    </row>
    <row r="3" spans="2:11" s="81" customFormat="1" ht="30" customHeight="1">
      <c r="B3" s="836" t="s">
        <v>2922</v>
      </c>
      <c r="C3" s="837" t="s">
        <v>2923</v>
      </c>
      <c r="D3" s="837" t="s">
        <v>2924</v>
      </c>
      <c r="E3" s="837" t="s">
        <v>2925</v>
      </c>
      <c r="F3" s="837" t="s">
        <v>2926</v>
      </c>
      <c r="G3" s="837" t="s">
        <v>2927</v>
      </c>
      <c r="H3" s="837" t="s">
        <v>2928</v>
      </c>
      <c r="I3" s="838" t="s">
        <v>2929</v>
      </c>
      <c r="J3" s="838" t="s">
        <v>2930</v>
      </c>
      <c r="K3" s="839" t="s">
        <v>2931</v>
      </c>
    </row>
    <row r="4" spans="2:11">
      <c r="B4" s="82" t="s">
        <v>326</v>
      </c>
      <c r="C4" s="83">
        <v>46341</v>
      </c>
      <c r="D4" s="83">
        <v>46368</v>
      </c>
      <c r="E4" s="83"/>
      <c r="F4" s="83">
        <v>46405</v>
      </c>
      <c r="G4" s="83">
        <v>46164</v>
      </c>
      <c r="H4" s="83"/>
      <c r="I4" s="84"/>
      <c r="J4" s="85"/>
      <c r="K4" s="86"/>
    </row>
    <row r="5" spans="2:11">
      <c r="B5" s="87" t="s">
        <v>329</v>
      </c>
      <c r="C5" s="83">
        <v>46328</v>
      </c>
      <c r="D5" s="83">
        <v>46359</v>
      </c>
      <c r="E5" s="83"/>
      <c r="F5" s="83">
        <v>46363</v>
      </c>
      <c r="G5" s="83">
        <v>46167</v>
      </c>
      <c r="H5" s="83"/>
      <c r="I5" s="84"/>
      <c r="J5" s="85"/>
      <c r="K5" s="86"/>
    </row>
    <row r="6" spans="2:11">
      <c r="B6" s="87" t="s">
        <v>330</v>
      </c>
      <c r="C6" s="83">
        <v>46348</v>
      </c>
      <c r="D6" s="83">
        <v>46389</v>
      </c>
      <c r="E6" s="83"/>
      <c r="F6" s="83">
        <v>46410</v>
      </c>
      <c r="G6" s="83">
        <v>46167</v>
      </c>
      <c r="H6" s="83"/>
      <c r="I6" s="84"/>
      <c r="J6" s="85"/>
      <c r="K6" s="86"/>
    </row>
    <row r="7" spans="2:11">
      <c r="B7" s="88" t="s">
        <v>88</v>
      </c>
      <c r="C7" s="89">
        <f>MIN(C4:C6)</f>
        <v>46328</v>
      </c>
      <c r="D7" s="89">
        <f>MAX(D4:D6)</f>
        <v>46389</v>
      </c>
      <c r="E7" s="89"/>
      <c r="F7" s="89">
        <f>MAX(F4:F6)</f>
        <v>46410</v>
      </c>
      <c r="G7" s="89">
        <f>IF(MIN(G4:G6),MIN(G4:G6),"")</f>
        <v>46164</v>
      </c>
      <c r="H7" s="89" t="str">
        <f>IF(MAX(H4:H6),MAX(H4:H6),"")</f>
        <v/>
      </c>
      <c r="I7" s="90" t="str">
        <f>IFERROR(AVERAGE(I4:I6),"")</f>
        <v/>
      </c>
      <c r="J7" s="91" t="str">
        <f>IF(SUM(J4:J6),SUM(J4:J6),"")</f>
        <v/>
      </c>
      <c r="K7" s="92" t="str">
        <f>IF(SUM(K4:K6),SUM(K4:K6),"")</f>
        <v/>
      </c>
    </row>
  </sheetData>
  <mergeCells count="1">
    <mergeCell ref="B2:K2"/>
  </mergeCells>
  <pageMargins left="0.7" right="0.7" top="0.75" bottom="0.75" header="0.3" footer="0.3"/>
  <ignoredErrors>
    <ignoredError sqref="D7" formula="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tint="-0.499984740745262"/>
  </sheetPr>
  <dimension ref="A1:S15"/>
  <sheetViews>
    <sheetView workbookViewId="0">
      <pane xSplit="1" topLeftCell="K1" activePane="topRight" state="frozen"/>
      <selection pane="topRight" activeCell="Q14" sqref="Q14"/>
    </sheetView>
  </sheetViews>
  <sheetFormatPr defaultColWidth="9" defaultRowHeight="14.4"/>
  <cols>
    <col min="1" max="1" width="35.77734375" customWidth="1"/>
    <col min="2" max="2" width="19.33203125" customWidth="1"/>
    <col min="3" max="3" width="26" customWidth="1"/>
    <col min="4" max="4" width="25.44140625" customWidth="1"/>
    <col min="5" max="5" width="23.44140625" customWidth="1"/>
    <col min="6" max="6" width="22.88671875" customWidth="1"/>
    <col min="7" max="7" width="19.33203125" customWidth="1"/>
    <col min="8" max="8" width="25.109375" customWidth="1"/>
    <col min="9" max="10" width="19.33203125" customWidth="1"/>
    <col min="11" max="11" width="24" customWidth="1"/>
    <col min="12" max="12" width="24.33203125" customWidth="1"/>
    <col min="13" max="16" width="19.33203125" customWidth="1"/>
    <col min="17" max="17" width="26.44140625" customWidth="1"/>
    <col min="18" max="18" width="17" customWidth="1"/>
    <col min="19" max="19" width="16.21875" customWidth="1"/>
  </cols>
  <sheetData>
    <row r="1" spans="1:19" ht="39" customHeight="1">
      <c r="A1" s="1901" t="s">
        <v>279</v>
      </c>
      <c r="B1" s="1902"/>
      <c r="C1" s="1902"/>
      <c r="D1" s="1902"/>
      <c r="E1" s="1902"/>
      <c r="F1" s="1903" t="s">
        <v>2964</v>
      </c>
      <c r="G1" s="1903"/>
      <c r="H1" s="1903"/>
      <c r="I1" s="1903"/>
      <c r="J1" s="1903"/>
      <c r="K1" s="1903"/>
      <c r="L1" s="1903"/>
      <c r="M1" s="1903"/>
      <c r="N1" s="1903"/>
      <c r="O1" s="1903"/>
      <c r="P1" s="1903"/>
      <c r="Q1" s="1903"/>
      <c r="R1" s="11" t="s">
        <v>2965</v>
      </c>
      <c r="S1" s="12">
        <f>'General Information'!M1</f>
        <v>46313</v>
      </c>
    </row>
    <row r="2" spans="1:19" ht="27" customHeight="1">
      <c r="A2" s="1906" t="s">
        <v>2966</v>
      </c>
      <c r="B2" s="1904" t="s">
        <v>2967</v>
      </c>
      <c r="C2" s="1905"/>
      <c r="D2" s="1905"/>
      <c r="E2" s="1905"/>
      <c r="F2" s="1905"/>
      <c r="G2" s="1905"/>
      <c r="H2" s="1905"/>
      <c r="I2" s="1905"/>
      <c r="J2" s="1905"/>
      <c r="K2" s="1905"/>
      <c r="L2" s="1905"/>
      <c r="M2" s="1905"/>
      <c r="N2" s="1905"/>
      <c r="O2" s="1905"/>
      <c r="P2" s="1905"/>
      <c r="Q2" s="1905"/>
      <c r="R2" s="1905"/>
      <c r="S2" s="1905"/>
    </row>
    <row r="3" spans="1:19" ht="13.95" customHeight="1">
      <c r="A3" s="1907"/>
      <c r="B3" s="1908" t="s">
        <v>2968</v>
      </c>
      <c r="C3" s="1908" t="s">
        <v>2969</v>
      </c>
      <c r="D3" s="1908" t="s">
        <v>2970</v>
      </c>
      <c r="E3" s="1910" t="s">
        <v>2971</v>
      </c>
      <c r="F3" s="1910" t="s">
        <v>2972</v>
      </c>
      <c r="G3" s="1912" t="s">
        <v>2973</v>
      </c>
      <c r="H3" s="1912" t="s">
        <v>2974</v>
      </c>
      <c r="I3" s="1912" t="s">
        <v>2975</v>
      </c>
      <c r="J3" s="1912" t="s">
        <v>2976</v>
      </c>
      <c r="K3" s="1912" t="s">
        <v>2977</v>
      </c>
      <c r="L3" s="1912" t="s">
        <v>2978</v>
      </c>
      <c r="M3" s="1912" t="s">
        <v>2979</v>
      </c>
      <c r="N3" s="1898" t="s">
        <v>2973</v>
      </c>
      <c r="O3" s="1898" t="s">
        <v>2974</v>
      </c>
      <c r="P3" s="1898" t="s">
        <v>2980</v>
      </c>
      <c r="Q3" s="1898" t="s">
        <v>2981</v>
      </c>
      <c r="R3" s="1898" t="s">
        <v>2982</v>
      </c>
      <c r="S3" s="1898" t="s">
        <v>2983</v>
      </c>
    </row>
    <row r="4" spans="1:19">
      <c r="A4" s="1907"/>
      <c r="B4" s="1909"/>
      <c r="C4" s="1909"/>
      <c r="D4" s="1909"/>
      <c r="E4" s="1911"/>
      <c r="F4" s="1911"/>
      <c r="G4" s="1913"/>
      <c r="H4" s="1913"/>
      <c r="I4" s="1913"/>
      <c r="J4" s="1913"/>
      <c r="K4" s="1913"/>
      <c r="L4" s="1913"/>
      <c r="M4" s="1913"/>
      <c r="N4" s="1899"/>
      <c r="O4" s="1899"/>
      <c r="P4" s="1900" t="s">
        <v>2984</v>
      </c>
      <c r="Q4" s="1900" t="s">
        <v>2984</v>
      </c>
      <c r="R4" s="1899"/>
      <c r="S4" s="1899"/>
    </row>
    <row r="5" spans="1:19">
      <c r="A5" s="13" t="s">
        <v>2985</v>
      </c>
      <c r="B5" s="14">
        <v>1</v>
      </c>
      <c r="C5" s="14">
        <v>0.8</v>
      </c>
      <c r="D5" s="14">
        <v>0.8</v>
      </c>
      <c r="E5" s="14">
        <v>0.6</v>
      </c>
      <c r="F5" s="14">
        <v>0.9</v>
      </c>
      <c r="G5" s="14">
        <v>0.2</v>
      </c>
      <c r="H5" s="14"/>
      <c r="I5" s="14">
        <v>0.5</v>
      </c>
      <c r="J5" s="14">
        <v>1</v>
      </c>
      <c r="K5" s="14">
        <v>1</v>
      </c>
      <c r="L5" s="14">
        <v>0.3</v>
      </c>
      <c r="M5" s="14"/>
      <c r="N5" s="14"/>
      <c r="O5" s="14"/>
      <c r="P5" s="14"/>
      <c r="Q5" s="14"/>
      <c r="R5" s="14"/>
      <c r="S5" s="14"/>
    </row>
    <row r="6" spans="1:19">
      <c r="A6" s="13" t="s">
        <v>2986</v>
      </c>
      <c r="B6" s="15"/>
      <c r="C6" s="15"/>
      <c r="D6" s="15"/>
      <c r="E6" s="15"/>
      <c r="F6" s="15"/>
      <c r="G6" s="15"/>
      <c r="H6" s="15"/>
      <c r="I6" s="15"/>
      <c r="J6" s="15"/>
      <c r="K6" s="15"/>
      <c r="L6" s="14"/>
      <c r="M6" s="14"/>
      <c r="N6" s="14"/>
      <c r="O6" s="14"/>
      <c r="P6" s="14"/>
      <c r="Q6" s="14"/>
      <c r="R6" s="14"/>
      <c r="S6" s="14"/>
    </row>
    <row r="7" spans="1:19">
      <c r="A7" s="13" t="s">
        <v>2987</v>
      </c>
      <c r="B7" s="15"/>
      <c r="C7" s="15"/>
      <c r="D7" s="15"/>
      <c r="E7" s="15"/>
      <c r="F7" s="15"/>
      <c r="G7" s="15"/>
      <c r="H7" s="15"/>
      <c r="I7" s="15"/>
      <c r="J7" s="15"/>
      <c r="K7" s="15"/>
      <c r="L7" s="15"/>
      <c r="M7" s="15"/>
      <c r="N7" s="15"/>
      <c r="O7" s="15"/>
      <c r="P7" s="14">
        <v>0.8</v>
      </c>
      <c r="Q7" s="14">
        <v>0.4</v>
      </c>
      <c r="R7" s="14"/>
      <c r="S7" s="14"/>
    </row>
    <row r="8" spans="1:19">
      <c r="A8" s="13" t="s">
        <v>2988</v>
      </c>
      <c r="B8" s="15"/>
      <c r="C8" s="15"/>
      <c r="D8" s="15"/>
      <c r="E8" s="15"/>
      <c r="F8" s="15"/>
      <c r="G8" s="15"/>
      <c r="H8" s="15"/>
      <c r="I8" s="15"/>
      <c r="J8" s="15"/>
      <c r="K8" s="15"/>
      <c r="L8" s="15"/>
      <c r="M8" s="15"/>
      <c r="N8" s="15"/>
      <c r="O8" s="15"/>
      <c r="P8" s="15"/>
      <c r="Q8" s="15"/>
      <c r="R8" s="14"/>
      <c r="S8" s="14"/>
    </row>
    <row r="9" spans="1:19">
      <c r="A9" s="13" t="s">
        <v>2989</v>
      </c>
      <c r="B9" s="14">
        <v>1</v>
      </c>
      <c r="C9" s="14">
        <v>0.8</v>
      </c>
      <c r="D9" s="15"/>
      <c r="E9" s="15"/>
      <c r="F9" s="14">
        <v>0.8</v>
      </c>
      <c r="G9" s="14">
        <v>0.2</v>
      </c>
      <c r="H9" s="14"/>
      <c r="I9" s="14">
        <v>0.5</v>
      </c>
      <c r="J9" s="14">
        <v>0.8</v>
      </c>
      <c r="K9" s="14">
        <v>0.8</v>
      </c>
      <c r="L9" s="14"/>
      <c r="M9" s="14"/>
      <c r="N9" s="14"/>
      <c r="O9" s="14"/>
      <c r="P9" s="14"/>
      <c r="Q9" s="14"/>
      <c r="R9" s="14"/>
      <c r="S9" s="14"/>
    </row>
    <row r="10" spans="1:19">
      <c r="A10" s="13" t="s">
        <v>2990</v>
      </c>
      <c r="B10" s="15"/>
      <c r="C10" s="15"/>
      <c r="D10" s="15"/>
      <c r="E10" s="15"/>
      <c r="F10" s="15"/>
      <c r="G10" s="15"/>
      <c r="H10" s="15"/>
      <c r="I10" s="15"/>
      <c r="J10" s="15"/>
      <c r="K10" s="15"/>
      <c r="L10" s="15"/>
      <c r="M10" s="15"/>
      <c r="N10" s="15"/>
      <c r="O10" s="15"/>
      <c r="P10" s="14">
        <v>0.7</v>
      </c>
      <c r="Q10" s="14">
        <v>0.4</v>
      </c>
      <c r="R10" s="14"/>
      <c r="S10" s="14"/>
    </row>
    <row r="11" spans="1:19">
      <c r="A11" s="13" t="s">
        <v>2991</v>
      </c>
      <c r="B11" s="15"/>
      <c r="C11" s="15"/>
      <c r="D11" s="15"/>
      <c r="E11" s="15"/>
      <c r="F11" s="15"/>
      <c r="G11" s="15"/>
      <c r="H11" s="15"/>
      <c r="I11" s="15"/>
      <c r="J11" s="15"/>
      <c r="K11" s="15"/>
      <c r="L11" s="15"/>
      <c r="M11" s="15"/>
      <c r="N11" s="15"/>
      <c r="O11" s="15"/>
      <c r="P11" s="15"/>
      <c r="Q11" s="15"/>
      <c r="R11" s="14"/>
      <c r="S11" s="14"/>
    </row>
    <row r="12" spans="1:19">
      <c r="A12" s="13" t="s">
        <v>2992</v>
      </c>
      <c r="B12" s="14">
        <v>1</v>
      </c>
      <c r="C12" s="14">
        <v>0.8</v>
      </c>
      <c r="D12" s="14">
        <v>0.8</v>
      </c>
      <c r="E12" s="14">
        <v>0.6</v>
      </c>
      <c r="F12" s="14">
        <v>0.9</v>
      </c>
      <c r="G12" s="14">
        <v>0.2</v>
      </c>
      <c r="H12" s="14"/>
      <c r="I12" s="14">
        <v>0.5</v>
      </c>
      <c r="J12" s="14">
        <v>0.8</v>
      </c>
      <c r="K12" s="14">
        <v>0.8</v>
      </c>
      <c r="L12" s="14">
        <v>0.3</v>
      </c>
      <c r="M12" s="14"/>
      <c r="N12" s="14"/>
      <c r="O12" s="14"/>
      <c r="P12" s="14"/>
      <c r="Q12" s="14"/>
      <c r="R12" s="14"/>
      <c r="S12" s="14"/>
    </row>
    <row r="13" spans="1:19">
      <c r="A13" s="13" t="s">
        <v>2993</v>
      </c>
      <c r="B13" s="15"/>
      <c r="C13" s="15"/>
      <c r="D13" s="15"/>
      <c r="E13" s="15"/>
      <c r="F13" s="15"/>
      <c r="G13" s="15"/>
      <c r="H13" s="15"/>
      <c r="I13" s="15"/>
      <c r="J13" s="15"/>
      <c r="K13" s="15"/>
      <c r="L13" s="14"/>
      <c r="M13" s="14"/>
      <c r="N13" s="14"/>
      <c r="O13" s="14"/>
      <c r="P13" s="14"/>
      <c r="Q13" s="14"/>
      <c r="R13" s="14"/>
      <c r="S13" s="14"/>
    </row>
    <row r="14" spans="1:19">
      <c r="A14" s="13" t="s">
        <v>2994</v>
      </c>
      <c r="B14" s="15"/>
      <c r="C14" s="15"/>
      <c r="D14" s="15"/>
      <c r="E14" s="15"/>
      <c r="F14" s="15"/>
      <c r="G14" s="15"/>
      <c r="H14" s="15"/>
      <c r="I14" s="15"/>
      <c r="J14" s="15"/>
      <c r="K14" s="15"/>
      <c r="L14" s="15"/>
      <c r="M14" s="15"/>
      <c r="N14" s="15"/>
      <c r="O14" s="15"/>
      <c r="P14" s="14">
        <v>0.8</v>
      </c>
      <c r="Q14" s="14">
        <v>0.4</v>
      </c>
      <c r="R14" s="14"/>
      <c r="S14" s="14"/>
    </row>
    <row r="15" spans="1:19">
      <c r="A15" s="13" t="s">
        <v>2995</v>
      </c>
      <c r="B15" s="15"/>
      <c r="C15" s="15"/>
      <c r="D15" s="15"/>
      <c r="E15" s="15"/>
      <c r="F15" s="15"/>
      <c r="G15" s="15"/>
      <c r="H15" s="15"/>
      <c r="I15" s="15"/>
      <c r="J15" s="15"/>
      <c r="K15" s="15"/>
      <c r="L15" s="15"/>
      <c r="M15" s="15"/>
      <c r="N15" s="15"/>
      <c r="O15" s="15"/>
      <c r="P15" s="15"/>
      <c r="Q15" s="15"/>
      <c r="R15" s="14"/>
      <c r="S15" s="14"/>
    </row>
  </sheetData>
  <mergeCells count="22">
    <mergeCell ref="A1:E1"/>
    <mergeCell ref="F1:Q1"/>
    <mergeCell ref="B2:S2"/>
    <mergeCell ref="A2:A4"/>
    <mergeCell ref="B3:B4"/>
    <mergeCell ref="C3:C4"/>
    <mergeCell ref="D3:D4"/>
    <mergeCell ref="E3:E4"/>
    <mergeCell ref="F3:F4"/>
    <mergeCell ref="G3:G4"/>
    <mergeCell ref="H3:H4"/>
    <mergeCell ref="I3:I4"/>
    <mergeCell ref="J3:J4"/>
    <mergeCell ref="K3:K4"/>
    <mergeCell ref="L3:L4"/>
    <mergeCell ref="M3:M4"/>
    <mergeCell ref="S3:S4"/>
    <mergeCell ref="N3:N4"/>
    <mergeCell ref="O3:O4"/>
    <mergeCell ref="P3:P4"/>
    <mergeCell ref="Q3:Q4"/>
    <mergeCell ref="R3:R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9"/>
  <sheetViews>
    <sheetView rightToLeft="1" view="pageBreakPreview" topLeftCell="A4" zoomScale="85" zoomScaleNormal="85" workbookViewId="0">
      <selection activeCell="B24" sqref="B24"/>
    </sheetView>
  </sheetViews>
  <sheetFormatPr defaultColWidth="9.109375" defaultRowHeight="14.4"/>
  <cols>
    <col min="1" max="1" width="32.5546875" customWidth="1"/>
    <col min="2" max="2" width="37.88671875" customWidth="1"/>
    <col min="3" max="3" width="32.109375" customWidth="1"/>
    <col min="5" max="5" width="54.33203125" customWidth="1"/>
    <col min="6" max="6" width="12.6640625" hidden="1" customWidth="1"/>
    <col min="7" max="7" width="9.109375" hidden="1" customWidth="1"/>
    <col min="8" max="8" width="12.6640625" hidden="1" customWidth="1"/>
    <col min="9" max="9" width="9.109375" hidden="1" customWidth="1"/>
  </cols>
  <sheetData>
    <row r="1" spans="1:8" ht="27.75" customHeight="1">
      <c r="A1" s="1" t="s">
        <v>2996</v>
      </c>
      <c r="B1" s="1914" t="s">
        <v>2997</v>
      </c>
      <c r="C1" s="1915"/>
    </row>
    <row r="2" spans="1:8" ht="27.75" customHeight="1">
      <c r="A2" s="2" t="s">
        <v>2998</v>
      </c>
      <c r="B2" s="1916" t="s">
        <v>2672</v>
      </c>
      <c r="C2" s="1917"/>
    </row>
    <row r="3" spans="1:8" ht="27.75" customHeight="1">
      <c r="A3" s="2" t="s">
        <v>2999</v>
      </c>
      <c r="B3" s="1916" t="s">
        <v>280</v>
      </c>
      <c r="C3" s="1917"/>
    </row>
    <row r="4" spans="1:8" ht="43.5" customHeight="1">
      <c r="A4" s="3" t="s">
        <v>3000</v>
      </c>
      <c r="B4" s="1918">
        <v>35709992</v>
      </c>
      <c r="C4" s="1919"/>
    </row>
    <row r="5" spans="1:8" ht="23.25" customHeight="1">
      <c r="A5" s="1920" t="s">
        <v>3001</v>
      </c>
      <c r="B5" s="1921"/>
      <c r="C5" s="1922"/>
    </row>
    <row r="6" spans="1:8" ht="23.25" customHeight="1">
      <c r="A6" s="4" t="s">
        <v>3002</v>
      </c>
      <c r="B6" s="5">
        <f>705600+1499400</f>
        <v>2205000</v>
      </c>
      <c r="C6" s="6">
        <f>B6/$B$4</f>
        <v>6.1747423522245541E-2</v>
      </c>
    </row>
    <row r="7" spans="1:8" ht="23.25" customHeight="1">
      <c r="A7" s="4" t="s">
        <v>3003</v>
      </c>
      <c r="B7" s="5">
        <f>478380+52563</f>
        <v>530943</v>
      </c>
      <c r="C7" s="6">
        <f t="shared" ref="C7:C19" si="0">B7/$B$4</f>
        <v>1.4868191513456515E-2</v>
      </c>
    </row>
    <row r="8" spans="1:8" ht="23.25" customHeight="1">
      <c r="A8" s="4" t="s">
        <v>3004</v>
      </c>
      <c r="B8" s="5">
        <f>25557089-B9</f>
        <v>25537253</v>
      </c>
      <c r="C8" s="6">
        <f t="shared" si="0"/>
        <v>0.71512905967607054</v>
      </c>
    </row>
    <row r="9" spans="1:8" ht="23.25" customHeight="1">
      <c r="A9" s="4" t="s">
        <v>3005</v>
      </c>
      <c r="B9" s="5">
        <v>19836</v>
      </c>
      <c r="C9" s="6">
        <f t="shared" si="0"/>
        <v>5.5547478140011901E-4</v>
      </c>
    </row>
    <row r="10" spans="1:8" ht="23.25" customHeight="1">
      <c r="A10" s="4" t="s">
        <v>3006</v>
      </c>
      <c r="B10" s="5">
        <v>241317</v>
      </c>
      <c r="C10" s="6">
        <f t="shared" si="0"/>
        <v>6.7576884363345696E-3</v>
      </c>
      <c r="F10" s="7">
        <v>1622404</v>
      </c>
      <c r="H10" s="7">
        <v>1641789</v>
      </c>
    </row>
    <row r="11" spans="1:8" ht="23.25" customHeight="1">
      <c r="A11" s="4" t="s">
        <v>3007</v>
      </c>
      <c r="B11" s="5">
        <v>12420</v>
      </c>
      <c r="C11" s="6">
        <f t="shared" si="0"/>
        <v>3.4780181412530142E-4</v>
      </c>
      <c r="F11" s="7">
        <v>82232</v>
      </c>
      <c r="H11" s="7">
        <v>82232</v>
      </c>
    </row>
    <row r="12" spans="1:8" ht="23.25" customHeight="1">
      <c r="A12" s="4" t="s">
        <v>3008</v>
      </c>
      <c r="B12" s="5">
        <v>47889</v>
      </c>
      <c r="C12" s="6">
        <f t="shared" si="0"/>
        <v>1.3410532267831368E-3</v>
      </c>
      <c r="F12" s="7">
        <v>129676</v>
      </c>
      <c r="H12" s="7">
        <v>129676</v>
      </c>
    </row>
    <row r="13" spans="1:8" ht="23.25" customHeight="1">
      <c r="A13" s="4" t="s">
        <v>3009</v>
      </c>
      <c r="B13" s="5">
        <v>75930</v>
      </c>
      <c r="C13" s="6">
        <f t="shared" si="0"/>
        <v>2.1262956317660334E-3</v>
      </c>
      <c r="F13" s="7">
        <v>342656</v>
      </c>
      <c r="H13" s="7">
        <v>342656</v>
      </c>
    </row>
    <row r="14" spans="1:8" ht="23.25" customHeight="1">
      <c r="A14" s="4" t="s">
        <v>3010</v>
      </c>
      <c r="B14" s="5">
        <f>12753+76170</f>
        <v>88923</v>
      </c>
      <c r="C14" s="6">
        <f t="shared" si="0"/>
        <v>2.4901433749971156E-3</v>
      </c>
      <c r="F14" s="7">
        <v>957942</v>
      </c>
      <c r="H14" s="7">
        <v>957942</v>
      </c>
    </row>
    <row r="15" spans="1:8" ht="23.25" customHeight="1">
      <c r="A15" s="4" t="s">
        <v>3011</v>
      </c>
      <c r="B15" s="5">
        <v>508780</v>
      </c>
      <c r="C15" s="6">
        <f t="shared" si="0"/>
        <v>1.4247552897799585E-2</v>
      </c>
      <c r="F15" s="7">
        <v>539460</v>
      </c>
      <c r="H15" s="7">
        <v>539460</v>
      </c>
    </row>
    <row r="16" spans="1:8" ht="23.25" customHeight="1">
      <c r="A16" s="4" t="s">
        <v>3012</v>
      </c>
      <c r="B16" s="5">
        <v>226287</v>
      </c>
      <c r="C16" s="6">
        <f t="shared" si="0"/>
        <v>6.3367978351829366E-3</v>
      </c>
      <c r="F16" s="7">
        <v>287656</v>
      </c>
      <c r="H16" s="7">
        <v>287656</v>
      </c>
    </row>
    <row r="17" spans="1:8" ht="23.25" customHeight="1">
      <c r="A17" s="4" t="s">
        <v>3013</v>
      </c>
      <c r="B17" s="5">
        <v>473491</v>
      </c>
      <c r="C17" s="6">
        <f t="shared" si="0"/>
        <v>1.3259342091143565E-2</v>
      </c>
      <c r="F17" s="7">
        <v>4081341</v>
      </c>
      <c r="H17" s="7">
        <v>4153389</v>
      </c>
    </row>
    <row r="18" spans="1:8" ht="23.25" customHeight="1">
      <c r="A18" s="4" t="s">
        <v>3014</v>
      </c>
      <c r="B18" s="5">
        <f>3016622+2271</f>
        <v>3018893</v>
      </c>
      <c r="C18" s="6">
        <f t="shared" si="0"/>
        <v>8.4539167636889984E-2</v>
      </c>
      <c r="F18" s="7">
        <v>2917872</v>
      </c>
      <c r="H18" s="7">
        <v>2928158</v>
      </c>
    </row>
    <row r="19" spans="1:8" ht="23.25" customHeight="1">
      <c r="A19" s="8" t="s">
        <v>3015</v>
      </c>
      <c r="B19" s="9">
        <v>2723031</v>
      </c>
      <c r="C19" s="10">
        <f t="shared" si="0"/>
        <v>7.6254035565171782E-2</v>
      </c>
      <c r="F19" s="7">
        <v>5235491</v>
      </c>
      <c r="H19" s="7">
        <v>4588560</v>
      </c>
    </row>
  </sheetData>
  <mergeCells count="5">
    <mergeCell ref="B1:C1"/>
    <mergeCell ref="B2:C2"/>
    <mergeCell ref="B3:C3"/>
    <mergeCell ref="B4:C4"/>
    <mergeCell ref="A5:C5"/>
  </mergeCells>
  <pageMargins left="0.7" right="0.7" top="0.75" bottom="0.75" header="0.3" footer="0.3"/>
  <pageSetup paperSize="9" scale="8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llowEditUser xmlns="https://web.wps.cn/et/2018/main" xmlns:s="http://schemas.openxmlformats.org/spreadsheetml/2006/main" hasInvisiblePropRange="0">
  <rangeList sheetStid="63" master="" otherUserPermission="visible"/>
  <rangeList sheetStid="64" master="" otherUserPermission="visible"/>
  <rangeList sheetStid="47" master="" otherUserPermission="visible"/>
  <rangeList sheetStid="9" master="" otherUserPermission="visible"/>
  <rangeList sheetStid="21" master="" otherUserPermission="visible"/>
  <rangeList sheetStid="41" master="" otherUserPermission="visible"/>
  <rangeList sheetStid="194" master="" otherUserPermission="visible"/>
  <rangeList sheetStid="195" master="" otherUserPermission="visible"/>
  <rangeList sheetStid="34" master="" otherUserPermission="visible"/>
  <rangeList sheetStid="188" master="" otherUserPermission="visible"/>
  <rangeList sheetStid="234" master="" otherUserPermission="visible"/>
  <rangeList sheetStid="235" master="" otherUserPermission="visible"/>
  <rangeList sheetStid="236" master="" otherUserPermission="visible"/>
  <rangeList sheetStid="237" master="" otherUserPermission="visible"/>
  <rangeList sheetStid="25" master="" otherUserPermission="visible"/>
  <rangeList sheetStid="221" master="" otherUserPermission="visible"/>
  <rangeList sheetStid="23" master="" otherUserPermission="visible"/>
  <rangeList sheetStid="125" master="" otherUserPermission="visible"/>
  <rangeList sheetStid="238" master="" otherUserPermission="visible"/>
  <rangeList sheetStid="215" master="" otherUserPermission="visible"/>
  <rangeList sheetStid="6" master="" otherUserPermission="visible"/>
  <rangeList sheetStid="19" master="" otherUserPermission="visible"/>
  <rangeList sheetStid="27" master="" otherUserPermission="visible"/>
  <rangeList sheetStid="32" master="" otherUserPermission="visible"/>
  <rangeList sheetStid="2" master="" otherUserPermission="visible"/>
  <rangeList sheetStid="11" master="" otherUserPermission="visible"/>
  <rangeList sheetStid="117" master="" otherUserPermission="visible"/>
  <rangeList sheetStid="232" master="" otherUserPermission="visible"/>
</allowEditUser>
</file>

<file path=customXml/item3.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94320-C7FB-4D4D-B387-846B0112C834}">
  <ds:schemaRefs/>
</ds:datastoreItem>
</file>

<file path=customXml/itemProps2.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44343B04-1FD8-4058-ADC0-1FAD05016A40}">
  <ds:schemaRefs/>
</ds:datastoreItem>
</file>

<file path=customXml/itemProps4.xml><?xml version="1.0" encoding="utf-8"?>
<ds:datastoreItem xmlns:ds="http://schemas.openxmlformats.org/officeDocument/2006/customXml" ds:itemID="{10BDAAC8-B0AC-4B63-8F9E-DE326611D1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13</vt:i4>
      </vt:variant>
    </vt:vector>
  </HeadingPairs>
  <TitlesOfParts>
    <vt:vector size="41" baseType="lpstr">
      <vt:lpstr>DB</vt:lpstr>
      <vt:lpstr>Sheet3</vt:lpstr>
      <vt:lpstr>Weekly Progress Report</vt:lpstr>
      <vt:lpstr>Codes</vt:lpstr>
      <vt:lpstr>General Information</vt:lpstr>
      <vt:lpstr>Progress</vt:lpstr>
      <vt:lpstr>Current Week</vt:lpstr>
      <vt:lpstr>Previous Week</vt:lpstr>
      <vt:lpstr>Weekly Photos</vt:lpstr>
      <vt:lpstr>FIR Summary</vt:lpstr>
      <vt:lpstr>Quality</vt:lpstr>
      <vt:lpstr>Quality-Stat</vt:lpstr>
      <vt:lpstr>HSE</vt:lpstr>
      <vt:lpstr>HSE-Stat</vt:lpstr>
      <vt:lpstr>Major Quantities</vt:lpstr>
      <vt:lpstr>Risk Register</vt:lpstr>
      <vt:lpstr>CCO</vt:lpstr>
      <vt:lpstr>Invoice Log</vt:lpstr>
      <vt:lpstr>Milestones</vt:lpstr>
      <vt:lpstr>Procurement</vt:lpstr>
      <vt:lpstr>Issues</vt:lpstr>
      <vt:lpstr>Manpower</vt:lpstr>
      <vt:lpstr>EV-Chart Data</vt:lpstr>
      <vt:lpstr>Physical-Chart Data</vt:lpstr>
      <vt:lpstr>Schedule</vt:lpstr>
      <vt:lpstr>Testing</vt:lpstr>
      <vt:lpstr>Progress Tracking sheet</vt:lpstr>
      <vt:lpstr>BOQ Summary</vt:lpstr>
      <vt:lpstr>'FIR Summary'!Print_Area</vt:lpstr>
      <vt:lpstr>HSE!Print_Area</vt:lpstr>
      <vt:lpstr>'HSE-Stat'!Print_Area</vt:lpstr>
      <vt:lpstr>'Invoice Log'!Print_Area</vt:lpstr>
      <vt:lpstr>Manpower!Print_Area</vt:lpstr>
      <vt:lpstr>Procurement!Print_Area</vt:lpstr>
      <vt:lpstr>Quality!Print_Area</vt:lpstr>
      <vt:lpstr>'Weekly Progress Report'!Print_Area</vt:lpstr>
      <vt:lpstr>'FIR Summary'!Print_Titles</vt:lpstr>
      <vt:lpstr>Issues!Print_Titles</vt:lpstr>
      <vt:lpstr>Procurement!Print_Titles</vt:lpstr>
      <vt:lpstr>'Risk Register'!Print_Titles</vt:lpstr>
      <vt:lpstr>'FIR Summary'!Total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Arib Ansari</cp:lastModifiedBy>
  <cp:lastPrinted>2026-10-11T08:37:58Z</cp:lastPrinted>
  <dcterms:created xsi:type="dcterms:W3CDTF">2014-11-10T09:45:00Z</dcterms:created>
  <dcterms:modified xsi:type="dcterms:W3CDTF">2026-10-18T07:29:49Z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ICV">
    <vt:lpwstr>509F3A86E3644C828FF2A65C4C04EDB7_12</vt:lpwstr>
  </property>
  <property fmtid="{D5CDD505-2E9C-101B-9397-08002B2CF9AE}" pid="8" name="KSOProductBuildVer">
    <vt:lpwstr>1033-12.1.0.26372</vt:lpwstr>
  </property>
  <property fmtid="{D5CDD505-2E9C-101B-9397-08002B2CF9AE}" pid="9" name="CalculationRule">
    <vt:i4>0</vt:i4>
  </property>
</Properties>
</file>